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\\svms6100\統計課【新フォルダー】\01資料\01刊行物\01国勢調査\R2国調\09_長崎市の人口（国勢調査結果解説）\PDF前ワード\★溶け込みデータ（清書）\02_起案後係長修正\"/>
    </mc:Choice>
  </mc:AlternateContent>
  <xr:revisionPtr revIDLastSave="0" documentId="13_ncr:1_{889A2BE2-90D2-4990-A96E-AC042CA2AAC8}" xr6:coauthVersionLast="47" xr6:coauthVersionMax="47" xr10:uidLastSave="{00000000-0000-0000-0000-000000000000}"/>
  <bookViews>
    <workbookView xWindow="-120" yWindow="-120" windowWidth="29040" windowHeight="15840" firstSheet="39" activeTab="48" xr2:uid="{A7D4958F-9491-4A2B-B92D-1B6780F9FA37}"/>
  </bookViews>
  <sheets>
    <sheet name="第1表" sheetId="2" r:id="rId1"/>
    <sheet name="第2表（全市）" sheetId="3" r:id="rId2"/>
    <sheet name="第2表（旧長崎市）" sheetId="4" r:id="rId3"/>
    <sheet name="第2表（旧香焼町）" sheetId="5" r:id="rId4"/>
    <sheet name="第2表（旧伊王島町）" sheetId="6" r:id="rId5"/>
    <sheet name="第2表（旧高島町）" sheetId="7" r:id="rId6"/>
    <sheet name="第2表（旧野母崎町）" sheetId="8" r:id="rId7"/>
    <sheet name="第2表（旧三和町）" sheetId="9" r:id="rId8"/>
    <sheet name="第2表（旧琴海町）" sheetId="10" r:id="rId9"/>
    <sheet name="第2表（旧外海町）" sheetId="11" r:id="rId10"/>
    <sheet name="第3表" sheetId="12" r:id="rId11"/>
    <sheet name="第4表" sheetId="13" r:id="rId12"/>
    <sheet name="第5表" sheetId="14" r:id="rId13"/>
    <sheet name="第6表" sheetId="15" r:id="rId14"/>
    <sheet name="第7表" sheetId="16" r:id="rId15"/>
    <sheet name="第8表" sheetId="17" r:id="rId16"/>
    <sheet name="第9表" sheetId="18" r:id="rId17"/>
    <sheet name="第10表" sheetId="19" r:id="rId18"/>
    <sheet name="第11表" sheetId="20" r:id="rId19"/>
    <sheet name="第12表" sheetId="21" r:id="rId20"/>
    <sheet name="第13表" sheetId="22" r:id="rId21"/>
    <sheet name="第14表" sheetId="23" r:id="rId22"/>
    <sheet name="第15表" sheetId="24" r:id="rId23"/>
    <sheet name="第16表" sheetId="25" r:id="rId24"/>
    <sheet name="第17表" sheetId="26" r:id="rId25"/>
    <sheet name="第18表" sheetId="27" r:id="rId26"/>
    <sheet name="第19表" sheetId="28" r:id="rId27"/>
    <sheet name="第20表（全市）" sheetId="29" r:id="rId28"/>
    <sheet name="第20表（旧長崎市）" sheetId="30" r:id="rId29"/>
    <sheet name="第20表（旧香焼町）" sheetId="31" r:id="rId30"/>
    <sheet name="第20表（旧伊王島町）" sheetId="32" r:id="rId31"/>
    <sheet name="第20表（旧高島町）" sheetId="33" r:id="rId32"/>
    <sheet name="第20表（旧野母崎町）" sheetId="34" r:id="rId33"/>
    <sheet name="第20表（旧三和町）" sheetId="35" r:id="rId34"/>
    <sheet name="第20表（旧琴海町）" sheetId="36" r:id="rId35"/>
    <sheet name="第20表（旧外海町）" sheetId="37" r:id="rId36"/>
    <sheet name="第21表（全市）" sheetId="38" r:id="rId37"/>
    <sheet name="第21表（旧市町）①" sheetId="39" r:id="rId38"/>
    <sheet name="第21表（旧市町）②" sheetId="40" r:id="rId39"/>
    <sheet name="第21表（旧市町）③" sheetId="41" r:id="rId40"/>
    <sheet name="第21表（旧市町）④" sheetId="42" r:id="rId41"/>
    <sheet name="第22表" sheetId="43" r:id="rId42"/>
    <sheet name="第23表" sheetId="44" r:id="rId43"/>
    <sheet name="第24表" sheetId="45" r:id="rId44"/>
    <sheet name="第25表" sheetId="46" r:id="rId45"/>
    <sheet name="第26表" sheetId="47" r:id="rId46"/>
    <sheet name="第27表" sheetId="48" r:id="rId47"/>
    <sheet name="第28表" sheetId="49" r:id="rId48"/>
    <sheet name="第29表" sheetId="50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1a001_" localSheetId="19">#REF!</definedName>
    <definedName name="_1a001_" localSheetId="20">#REF!</definedName>
    <definedName name="_1a001_" localSheetId="30">#REF!</definedName>
    <definedName name="_1a001_" localSheetId="35">#REF!</definedName>
    <definedName name="_1a001_" localSheetId="34">#REF!</definedName>
    <definedName name="_1a001_" localSheetId="29">#REF!</definedName>
    <definedName name="_1a001_" localSheetId="31">#REF!</definedName>
    <definedName name="_1a001_" localSheetId="33">#REF!</definedName>
    <definedName name="_1a001_" localSheetId="28">#REF!</definedName>
    <definedName name="_1a001_" localSheetId="32">#REF!</definedName>
    <definedName name="_1a001_" localSheetId="38">#REF!</definedName>
    <definedName name="_1a001_" localSheetId="39">#REF!</definedName>
    <definedName name="_1a001_" localSheetId="40">#REF!</definedName>
    <definedName name="_1a001_">#REF!</definedName>
    <definedName name="_2a046_" localSheetId="19">#REF!</definedName>
    <definedName name="_2a046_" localSheetId="20">#REF!</definedName>
    <definedName name="_2a046_" localSheetId="30">#REF!</definedName>
    <definedName name="_2a046_" localSheetId="35">#REF!</definedName>
    <definedName name="_2a046_" localSheetId="34">#REF!</definedName>
    <definedName name="_2a046_" localSheetId="29">#REF!</definedName>
    <definedName name="_2a046_" localSheetId="31">#REF!</definedName>
    <definedName name="_2a046_" localSheetId="33">#REF!</definedName>
    <definedName name="_2a046_" localSheetId="28">#REF!</definedName>
    <definedName name="_2a046_" localSheetId="32">#REF!</definedName>
    <definedName name="_2a046_" localSheetId="38">#REF!</definedName>
    <definedName name="_2a046_" localSheetId="39">#REF!</definedName>
    <definedName name="_2a046_" localSheetId="40">#REF!</definedName>
    <definedName name="_2a046_">#REF!</definedName>
    <definedName name="_3a100_" localSheetId="19">#REF!</definedName>
    <definedName name="_3a100_" localSheetId="20">#REF!</definedName>
    <definedName name="_3a100_" localSheetId="30">#REF!</definedName>
    <definedName name="_3a100_" localSheetId="35">#REF!</definedName>
    <definedName name="_3a100_" localSheetId="34">#REF!</definedName>
    <definedName name="_3a100_" localSheetId="29">#REF!</definedName>
    <definedName name="_3a100_" localSheetId="31">#REF!</definedName>
    <definedName name="_3a100_" localSheetId="33">#REF!</definedName>
    <definedName name="_3a100_" localSheetId="28">#REF!</definedName>
    <definedName name="_3a100_" localSheetId="32">#REF!</definedName>
    <definedName name="_3a100_" localSheetId="38">#REF!</definedName>
    <definedName name="_3a100_" localSheetId="39">#REF!</definedName>
    <definedName name="_3a100_" localSheetId="40">#REF!</definedName>
    <definedName name="_3a100_">#REF!</definedName>
    <definedName name="_xlnm._FilterDatabase" localSheetId="48" hidden="1">第29表!$B$1:$BN$1575</definedName>
    <definedName name="_xlnm._FilterDatabase" localSheetId="1" hidden="1">'第2表（全市）'!$A$2:$M$2</definedName>
    <definedName name="_xlnm._FilterDatabase" localSheetId="11" hidden="1">第4表!#REF!</definedName>
    <definedName name="_xlnm._FilterDatabase" localSheetId="16" hidden="1">第9表!#REF!</definedName>
    <definedName name="a" localSheetId="11">[1]b00611!#REF!</definedName>
    <definedName name="a">[1]b00611!#REF!</definedName>
    <definedName name="code" localSheetId="19">#REF!</definedName>
    <definedName name="code" localSheetId="20">#REF!</definedName>
    <definedName name="code" localSheetId="30">#REF!</definedName>
    <definedName name="code" localSheetId="35">#REF!</definedName>
    <definedName name="code" localSheetId="34">#REF!</definedName>
    <definedName name="code" localSheetId="29">#REF!</definedName>
    <definedName name="code" localSheetId="31">#REF!</definedName>
    <definedName name="code" localSheetId="33">#REF!</definedName>
    <definedName name="code" localSheetId="28">#REF!</definedName>
    <definedName name="code" localSheetId="32">#REF!</definedName>
    <definedName name="code" localSheetId="38">#REF!</definedName>
    <definedName name="code" localSheetId="39">#REF!</definedName>
    <definedName name="code" localSheetId="40">#REF!</definedName>
    <definedName name="code" localSheetId="43">#REF!</definedName>
    <definedName name="code">#REF!</definedName>
    <definedName name="Data" localSheetId="19">第12表!#REF!</definedName>
    <definedName name="Data" localSheetId="20">第13表!#REF!</definedName>
    <definedName name="Data" localSheetId="21">第14表!$I$9</definedName>
    <definedName name="Data" localSheetId="22">第15表!$I$10</definedName>
    <definedName name="Data" localSheetId="24">第17表!$F$8</definedName>
    <definedName name="Data" localSheetId="26">第19表!$J$6</definedName>
    <definedName name="Data" localSheetId="30">'第20表（旧伊王島町）'!$F$9</definedName>
    <definedName name="Data" localSheetId="35">'第20表（旧外海町）'!$F$9</definedName>
    <definedName name="Data" localSheetId="34">'第20表（旧琴海町）'!$F$9</definedName>
    <definedName name="Data" localSheetId="29">'第20表（旧香焼町）'!$F$9</definedName>
    <definedName name="Data" localSheetId="31">'第20表（旧高島町）'!$F$9</definedName>
    <definedName name="Data" localSheetId="33">'第20表（旧三和町）'!$F$9</definedName>
    <definedName name="Data" localSheetId="28">'第20表（旧長崎市）'!$F$9</definedName>
    <definedName name="Data" localSheetId="32">'第20表（旧野母崎町）'!$F$9</definedName>
    <definedName name="Data" localSheetId="27">'第20表（全市）'!$F$9</definedName>
    <definedName name="Data" localSheetId="37">'第21表（旧市町）①'!$F$7</definedName>
    <definedName name="Data" localSheetId="38">'第21表（旧市町）②'!$F$7</definedName>
    <definedName name="Data" localSheetId="39">'第21表（旧市町）③'!$F$7</definedName>
    <definedName name="Data" localSheetId="40">'第21表（旧市町）④'!$F$7</definedName>
    <definedName name="Data" localSheetId="36">'第21表（全市）'!$C$7</definedName>
    <definedName name="Data" localSheetId="41">第22表!$F$8</definedName>
    <definedName name="Data" localSheetId="42">第23表!$G$8</definedName>
    <definedName name="Data" localSheetId="43">#REF!</definedName>
    <definedName name="Data" localSheetId="46">#REF!</definedName>
    <definedName name="Data" localSheetId="47">#REF!</definedName>
    <definedName name="Data" localSheetId="10">第3表!$E$10</definedName>
    <definedName name="Data" localSheetId="11">第4表!#REF!</definedName>
    <definedName name="Data" localSheetId="14">#REF!</definedName>
    <definedName name="Data" localSheetId="16">第9表!#REF!</definedName>
    <definedName name="Data">#REF!</definedName>
    <definedName name="DataEnd" localSheetId="19">第12表!#REF!</definedName>
    <definedName name="DataEnd" localSheetId="20">第13表!#REF!</definedName>
    <definedName name="DataEnd" localSheetId="21">第14表!#REF!</definedName>
    <definedName name="DataEnd" localSheetId="22">第15表!#REF!</definedName>
    <definedName name="DataEnd" localSheetId="23">[2]長崎市!#REF!</definedName>
    <definedName name="DataEnd" localSheetId="24">第17表!#REF!</definedName>
    <definedName name="DataEnd" localSheetId="25">[2]長崎市!#REF!</definedName>
    <definedName name="DataEnd" localSheetId="26">第19表!#REF!</definedName>
    <definedName name="DataEnd" localSheetId="30">'第20表（旧伊王島町）'!#REF!</definedName>
    <definedName name="DataEnd" localSheetId="35">'第20表（旧外海町）'!#REF!</definedName>
    <definedName name="DataEnd" localSheetId="34">'第20表（旧琴海町）'!#REF!</definedName>
    <definedName name="DataEnd" localSheetId="29">'第20表（旧香焼町）'!#REF!</definedName>
    <definedName name="DataEnd" localSheetId="31">'第20表（旧高島町）'!#REF!</definedName>
    <definedName name="DataEnd" localSheetId="33">'第20表（旧三和町）'!#REF!</definedName>
    <definedName name="DataEnd" localSheetId="28">'第20表（旧長崎市）'!#REF!</definedName>
    <definedName name="DataEnd" localSheetId="32">'第20表（旧野母崎町）'!#REF!</definedName>
    <definedName name="DataEnd" localSheetId="27">'第20表（全市）'!#REF!</definedName>
    <definedName name="DataEnd" localSheetId="37">'第21表（旧市町）①'!#REF!</definedName>
    <definedName name="DataEnd" localSheetId="38">'第21表（旧市町）②'!#REF!</definedName>
    <definedName name="DataEnd" localSheetId="39">'第21表（旧市町）③'!#REF!</definedName>
    <definedName name="DataEnd" localSheetId="40">'第21表（旧市町）④'!#REF!</definedName>
    <definedName name="DataEnd" localSheetId="36">'第21表（全市）'!#REF!</definedName>
    <definedName name="DataEnd" localSheetId="41">第22表!#REF!</definedName>
    <definedName name="DataEnd" localSheetId="42">第23表!#REF!</definedName>
    <definedName name="DataEnd" localSheetId="43">#REF!</definedName>
    <definedName name="DataEnd" localSheetId="44">#REF!</definedName>
    <definedName name="DataEnd" localSheetId="46">#REF!</definedName>
    <definedName name="DataEnd" localSheetId="47">#REF!</definedName>
    <definedName name="DataEnd" localSheetId="10">第3表!#REF!</definedName>
    <definedName name="DataEnd" localSheetId="11">第4表!#REF!</definedName>
    <definedName name="DataEnd" localSheetId="14">#REF!</definedName>
    <definedName name="DataEnd" localSheetId="16">第9表!#REF!</definedName>
    <definedName name="DataEnd">#REF!</definedName>
    <definedName name="DIDS" localSheetId="11">[1]b00611!#REF!</definedName>
    <definedName name="DIDS">[1]b00611!#REF!</definedName>
    <definedName name="Hyousoku" localSheetId="19">第12表!$B$3:$B$3</definedName>
    <definedName name="Hyousoku" localSheetId="20">第13表!#REF!</definedName>
    <definedName name="Hyousoku" localSheetId="21">第14表!$C$4:$C$8</definedName>
    <definedName name="Hyousoku" localSheetId="22">第15表!$B$5:$B$9</definedName>
    <definedName name="Hyousoku" localSheetId="24">第17表!#REF!</definedName>
    <definedName name="Hyousoku" localSheetId="26">第19表!#REF!</definedName>
    <definedName name="Hyousoku" localSheetId="30">'第20表（旧伊王島町）'!$B$6:$B$8</definedName>
    <definedName name="Hyousoku" localSheetId="35">'第20表（旧外海町）'!$B$6:$B$8</definedName>
    <definedName name="Hyousoku" localSheetId="34">'第20表（旧琴海町）'!$B$6:$B$8</definedName>
    <definedName name="Hyousoku" localSheetId="29">'第20表（旧香焼町）'!$B$6:$B$8</definedName>
    <definedName name="Hyousoku" localSheetId="31">'第20表（旧高島町）'!$B$6:$B$8</definedName>
    <definedName name="Hyousoku" localSheetId="33">'第20表（旧三和町）'!$B$6:$B$8</definedName>
    <definedName name="Hyousoku" localSheetId="28">'第20表（旧長崎市）'!$B$6:$B$8</definedName>
    <definedName name="Hyousoku" localSheetId="32">'第20表（旧野母崎町）'!$B$6:$B$8</definedName>
    <definedName name="Hyousoku" localSheetId="27">'第20表（全市）'!$B$6:$B$8</definedName>
    <definedName name="Hyousoku" localSheetId="37">'第21表（旧市町）①'!$B$3:$B$6</definedName>
    <definedName name="Hyousoku" localSheetId="38">'第21表（旧市町）②'!$B$3:$B$6</definedName>
    <definedName name="Hyousoku" localSheetId="39">'第21表（旧市町）③'!$B$3:$B$6</definedName>
    <definedName name="Hyousoku" localSheetId="40">'第21表（旧市町）④'!$B$3:$B$6</definedName>
    <definedName name="Hyousoku" localSheetId="36">'第21表（全市）'!#REF!</definedName>
    <definedName name="Hyousoku" localSheetId="41">第22表!$B$5:$B$7</definedName>
    <definedName name="Hyousoku" localSheetId="42">第23表!$C$4:$C$7</definedName>
    <definedName name="Hyousoku" localSheetId="43">#REF!</definedName>
    <definedName name="Hyousoku" localSheetId="44">#REF!</definedName>
    <definedName name="Hyousoku" localSheetId="46">#REF!</definedName>
    <definedName name="Hyousoku" localSheetId="47">#REF!</definedName>
    <definedName name="Hyousoku" localSheetId="10">第3表!$A$5:$A$9</definedName>
    <definedName name="Hyousoku" localSheetId="11">第4表!#REF!</definedName>
    <definedName name="Hyousoku" localSheetId="14">#REF!</definedName>
    <definedName name="Hyousoku" localSheetId="16">第9表!#REF!</definedName>
    <definedName name="Hyousoku">#REF!</definedName>
    <definedName name="hyousoku1" localSheetId="19">#REF!</definedName>
    <definedName name="hyousoku1" localSheetId="20">#REF!</definedName>
    <definedName name="hyousoku1" localSheetId="30">#REF!</definedName>
    <definedName name="hyousoku1" localSheetId="35">#REF!</definedName>
    <definedName name="hyousoku1" localSheetId="34">#REF!</definedName>
    <definedName name="hyousoku1" localSheetId="29">#REF!</definedName>
    <definedName name="hyousoku1" localSheetId="31">#REF!</definedName>
    <definedName name="hyousoku1" localSheetId="33">#REF!</definedName>
    <definedName name="hyousoku1" localSheetId="28">#REF!</definedName>
    <definedName name="hyousoku1" localSheetId="32">#REF!</definedName>
    <definedName name="hyousoku1" localSheetId="37">#REF!</definedName>
    <definedName name="hyousoku1" localSheetId="38">#REF!</definedName>
    <definedName name="hyousoku1" localSheetId="39">#REF!</definedName>
    <definedName name="hyousoku1" localSheetId="40">#REF!</definedName>
    <definedName name="hyousoku1">#REF!</definedName>
    <definedName name="HyousokuArea" localSheetId="19">第12表!$H$7:$H$25</definedName>
    <definedName name="HyousokuArea" localSheetId="20">第13表!$B$6:$E$25</definedName>
    <definedName name="HyousokuArea" localSheetId="21">第14表!$C$9:$H$9</definedName>
    <definedName name="HyousokuArea" localSheetId="22">第15表!$B$10:$D$10</definedName>
    <definedName name="HyousokuArea" localSheetId="24">第17表!$B$8:$E$8</definedName>
    <definedName name="HyousokuArea" localSheetId="26">第19表!$B$6:$B$7</definedName>
    <definedName name="HyousokuArea" localSheetId="30">'第20表（旧伊王島町）'!$B$9:$B$73</definedName>
    <definedName name="HyousokuArea" localSheetId="35">'第20表（旧外海町）'!$B$9:$B$73</definedName>
    <definedName name="HyousokuArea" localSheetId="34">'第20表（旧琴海町）'!$B$9:$B$73</definedName>
    <definedName name="HyousokuArea" localSheetId="29">'第20表（旧香焼町）'!$B$9:$B$73</definedName>
    <definedName name="HyousokuArea" localSheetId="31">'第20表（旧高島町）'!$B$9:$B$73</definedName>
    <definedName name="HyousokuArea" localSheetId="33">'第20表（旧三和町）'!$B$9:$B$73</definedName>
    <definedName name="HyousokuArea" localSheetId="28">'第20表（旧長崎市）'!$B$9:$B$73</definedName>
    <definedName name="HyousokuArea" localSheetId="32">'第20表（旧野母崎町）'!$B$9:$B$73</definedName>
    <definedName name="HyousokuArea" localSheetId="27">'第20表（全市）'!$B$9:$B$73</definedName>
    <definedName name="HyousokuArea" localSheetId="37">'第21表（旧市町）①'!$B$7:$E$33</definedName>
    <definedName name="HyousokuArea" localSheetId="38">'第21表（旧市町）②'!$B$7:$E$33</definedName>
    <definedName name="HyousokuArea" localSheetId="39">'第21表（旧市町）③'!$B$7:$E$33</definedName>
    <definedName name="HyousokuArea" localSheetId="40">'第21表（旧市町）④'!$B$7:$E$33</definedName>
    <definedName name="HyousokuArea" localSheetId="36">'第21表（全市）'!$A$7:$B$33</definedName>
    <definedName name="HyousokuArea" localSheetId="41">第22表!$B$8:$D$72</definedName>
    <definedName name="HyousokuArea" localSheetId="42">第23表!$C$8:$F$8</definedName>
    <definedName name="HyousokuArea" localSheetId="43">#REF!</definedName>
    <definedName name="HyousokuArea" localSheetId="44">#REF!</definedName>
    <definedName name="HyousokuArea" localSheetId="46">#REF!</definedName>
    <definedName name="HyousokuArea" localSheetId="47">#REF!</definedName>
    <definedName name="HyousokuArea" localSheetId="10">第3表!$A$10:$D$14</definedName>
    <definedName name="HyousokuArea" localSheetId="11">第4表!#REF!</definedName>
    <definedName name="HyousokuArea" localSheetId="14">#REF!</definedName>
    <definedName name="HyousokuArea" localSheetId="16">第9表!#REF!</definedName>
    <definedName name="HyousokuArea">#REF!</definedName>
    <definedName name="HyousokuEnd" localSheetId="19">第12表!#REF!</definedName>
    <definedName name="HyousokuEnd" localSheetId="20">第13表!#REF!</definedName>
    <definedName name="HyousokuEnd" localSheetId="21">第14表!#REF!</definedName>
    <definedName name="HyousokuEnd" localSheetId="22">第15表!#REF!</definedName>
    <definedName name="HyousokuEnd" localSheetId="23">[2]長崎市!#REF!</definedName>
    <definedName name="HyousokuEnd" localSheetId="24">第17表!#REF!</definedName>
    <definedName name="HyousokuEnd" localSheetId="25">[2]長崎市!#REF!</definedName>
    <definedName name="HyousokuEnd" localSheetId="26">第19表!#REF!</definedName>
    <definedName name="HyousokuEnd" localSheetId="30">'第20表（旧伊王島町）'!#REF!</definedName>
    <definedName name="HyousokuEnd" localSheetId="35">'第20表（旧外海町）'!#REF!</definedName>
    <definedName name="HyousokuEnd" localSheetId="34">'第20表（旧琴海町）'!#REF!</definedName>
    <definedName name="HyousokuEnd" localSheetId="29">'第20表（旧香焼町）'!#REF!</definedName>
    <definedName name="HyousokuEnd" localSheetId="31">'第20表（旧高島町）'!#REF!</definedName>
    <definedName name="HyousokuEnd" localSheetId="33">'第20表（旧三和町）'!#REF!</definedName>
    <definedName name="HyousokuEnd" localSheetId="28">'第20表（旧長崎市）'!#REF!</definedName>
    <definedName name="HyousokuEnd" localSheetId="32">'第20表（旧野母崎町）'!#REF!</definedName>
    <definedName name="HyousokuEnd" localSheetId="27">'第20表（全市）'!#REF!</definedName>
    <definedName name="HyousokuEnd" localSheetId="37">'第21表（旧市町）①'!#REF!</definedName>
    <definedName name="HyousokuEnd" localSheetId="38">'第21表（旧市町）②'!#REF!</definedName>
    <definedName name="HyousokuEnd" localSheetId="39">'第21表（旧市町）③'!#REF!</definedName>
    <definedName name="HyousokuEnd" localSheetId="40">'第21表（旧市町）④'!#REF!</definedName>
    <definedName name="HyousokuEnd" localSheetId="36">'第21表（全市）'!#REF!</definedName>
    <definedName name="HyousokuEnd" localSheetId="41">第22表!#REF!</definedName>
    <definedName name="HyousokuEnd" localSheetId="42">第23表!#REF!</definedName>
    <definedName name="HyousokuEnd" localSheetId="43">#REF!</definedName>
    <definedName name="HyousokuEnd" localSheetId="44">#REF!</definedName>
    <definedName name="HyousokuEnd" localSheetId="46">#REF!</definedName>
    <definedName name="HyousokuEnd" localSheetId="47">#REF!</definedName>
    <definedName name="HyousokuEnd" localSheetId="10">第3表!#REF!</definedName>
    <definedName name="HyousokuEnd" localSheetId="11">第4表!#REF!</definedName>
    <definedName name="HyousokuEnd" localSheetId="14">#REF!</definedName>
    <definedName name="HyousokuEnd" localSheetId="16">第9表!#REF!</definedName>
    <definedName name="HyousokuEnd">#REF!</definedName>
    <definedName name="Hyoutou" localSheetId="19">第12表!#REF!</definedName>
    <definedName name="Hyoutou" localSheetId="20">第13表!#REF!</definedName>
    <definedName name="Hyoutou" localSheetId="21">第14表!$I$4:$W$8</definedName>
    <definedName name="Hyoutou" localSheetId="22">第15表!$I$5:$P$9</definedName>
    <definedName name="Hyoutou" localSheetId="24">第17表!$F$5:$G$7</definedName>
    <definedName name="Hyoutou" localSheetId="26">第19表!$J$5:$P$5</definedName>
    <definedName name="Hyoutou" localSheetId="30">'第20表（旧伊王島町）'!$F$6:$V$8</definedName>
    <definedName name="Hyoutou" localSheetId="35">'第20表（旧外海町）'!$F$6:$V$8</definedName>
    <definedName name="Hyoutou" localSheetId="34">'第20表（旧琴海町）'!$F$6:$V$8</definedName>
    <definedName name="Hyoutou" localSheetId="29">'第20表（旧香焼町）'!$F$6:$V$8</definedName>
    <definedName name="Hyoutou" localSheetId="31">'第20表（旧高島町）'!$F$6:$V$8</definedName>
    <definedName name="Hyoutou" localSheetId="33">'第20表（旧三和町）'!$F$6:$V$8</definedName>
    <definedName name="Hyoutou" localSheetId="28">'第20表（旧長崎市）'!$F$6:$V$8</definedName>
    <definedName name="Hyoutou" localSheetId="32">'第20表（旧野母崎町）'!$F$6:$V$8</definedName>
    <definedName name="Hyoutou" localSheetId="27">'第20表（全市）'!$F$6:$V$8</definedName>
    <definedName name="Hyoutou" localSheetId="37">'第21表（旧市町）①'!$F$3:$AI$6</definedName>
    <definedName name="Hyoutou" localSheetId="38">'第21表（旧市町）②'!$F$3:$AI$6</definedName>
    <definedName name="Hyoutou" localSheetId="39">'第21表（旧市町）③'!$F$3:$AI$6</definedName>
    <definedName name="Hyoutou" localSheetId="40">'第21表（旧市町）④'!$F$3:$AI$6</definedName>
    <definedName name="Hyoutou" localSheetId="36">'第21表（全市）'!$C$3:$AF$6</definedName>
    <definedName name="Hyoutou" localSheetId="41">第22表!$F$5:$Z$7</definedName>
    <definedName name="Hyoutou" localSheetId="42">第23表!$G$4:$AA$7</definedName>
    <definedName name="Hyoutou" localSheetId="43">#REF!</definedName>
    <definedName name="Hyoutou" localSheetId="46">#REF!</definedName>
    <definedName name="Hyoutou" localSheetId="47">#REF!</definedName>
    <definedName name="Hyoutou" localSheetId="10">第3表!$E$5:$R$9</definedName>
    <definedName name="Hyoutou" localSheetId="11">第4表!#REF!</definedName>
    <definedName name="Hyoutou" localSheetId="14">#REF!</definedName>
    <definedName name="Hyoutou" localSheetId="16">第9表!$H$4:$AB$7</definedName>
    <definedName name="Hyoutou">#REF!</definedName>
    <definedName name="i">[3]b00611!$B$2:$P$5</definedName>
    <definedName name="_xlnm.Print_Area" localSheetId="17">第10表!$A$1:$AC$46</definedName>
    <definedName name="_xlnm.Print_Area" localSheetId="19">第12表!$A$1:$S$35</definedName>
    <definedName name="_xlnm.Print_Area" localSheetId="26">第19表!$B$1:$Y$50</definedName>
    <definedName name="_xlnm.Print_Area" localSheetId="0">第1表!$A$1:$AE$48</definedName>
    <definedName name="_xlnm.Print_Area" localSheetId="43">第24表!$B$1:$P$99</definedName>
    <definedName name="_xlnm.Print_Area" localSheetId="44">第25表!$B$1:$P$97</definedName>
    <definedName name="_xlnm.Print_Area" localSheetId="48">第29表!$B$1:$AG$1569</definedName>
    <definedName name="_xlnm.Print_Area" localSheetId="4">'第2表（旧伊王島町）'!$A$1:$M$87</definedName>
    <definedName name="_xlnm.Print_Area" localSheetId="9">'第2表（旧外海町）'!$A$1:$M$87</definedName>
    <definedName name="_xlnm.Print_Area" localSheetId="8">'第2表（旧琴海町）'!$A$1:$M$87</definedName>
    <definedName name="_xlnm.Print_Area" localSheetId="3">'第2表（旧香焼町）'!$A$1:$M$87</definedName>
    <definedName name="_xlnm.Print_Area" localSheetId="5">'第2表（旧高島町）'!$A$1:$M$87</definedName>
    <definedName name="_xlnm.Print_Area" localSheetId="7">'第2表（旧三和町）'!$A$1:$M$87</definedName>
    <definedName name="_xlnm.Print_Area" localSheetId="2">'第2表（旧長崎市）'!$A$1:$M$87</definedName>
    <definedName name="_xlnm.Print_Area" localSheetId="6">'第2表（旧野母崎町）'!$A$1:$M$87</definedName>
    <definedName name="_xlnm.Print_Area" localSheetId="1">'第2表（全市）'!$A$1:$M$87</definedName>
    <definedName name="_xlnm.Print_Area" localSheetId="13">第6表!$A$1:$J$76</definedName>
    <definedName name="_xlnm.Print_Area" localSheetId="16">第9表!$A$2:$AB$20</definedName>
    <definedName name="_xlnm.Print_Titles" localSheetId="21">第14表!$2:$9</definedName>
    <definedName name="_xlnm.Print_Titles" localSheetId="24">第17表!$1:$10</definedName>
    <definedName name="_xlnm.Print_Titles" localSheetId="37">'第21表（旧市町）①'!$1:$6</definedName>
    <definedName name="_xlnm.Print_Titles" localSheetId="38">'第21表（旧市町）②'!$1:$6</definedName>
    <definedName name="_xlnm.Print_Titles" localSheetId="39">'第21表（旧市町）③'!$1:$6</definedName>
    <definedName name="_xlnm.Print_Titles" localSheetId="40">'第21表（旧市町）④'!$1:$6</definedName>
    <definedName name="_xlnm.Print_Titles" localSheetId="36">'第21表（全市）'!$1:$6</definedName>
    <definedName name="_xlnm.Print_Titles" localSheetId="45">第26表!$1:$7</definedName>
    <definedName name="_xlnm.Print_Titles" localSheetId="11">第4表!$1:$9</definedName>
    <definedName name="Rangai" localSheetId="19">#REF!</definedName>
    <definedName name="Rangai" localSheetId="20">#REF!</definedName>
    <definedName name="Rangai" localSheetId="30">#REF!</definedName>
    <definedName name="Rangai" localSheetId="35">#REF!</definedName>
    <definedName name="Rangai" localSheetId="34">#REF!</definedName>
    <definedName name="Rangai" localSheetId="29">#REF!</definedName>
    <definedName name="Rangai" localSheetId="31">#REF!</definedName>
    <definedName name="Rangai" localSheetId="33">#REF!</definedName>
    <definedName name="Rangai" localSheetId="28">#REF!</definedName>
    <definedName name="Rangai" localSheetId="32">#REF!</definedName>
    <definedName name="Rangai" localSheetId="37">#REF!</definedName>
    <definedName name="Rangai" localSheetId="38">#REF!</definedName>
    <definedName name="Rangai" localSheetId="39">#REF!</definedName>
    <definedName name="Rangai" localSheetId="40">#REF!</definedName>
    <definedName name="Rangai" localSheetId="43">#REF!</definedName>
    <definedName name="Rangai">#REF!</definedName>
    <definedName name="Rangai0" localSheetId="19">#REF!</definedName>
    <definedName name="Rangai0" localSheetId="20">#REF!</definedName>
    <definedName name="Rangai0" localSheetId="30">'第20表（旧伊王島町）'!#REF!</definedName>
    <definedName name="Rangai0" localSheetId="35">'第20表（旧外海町）'!#REF!</definedName>
    <definedName name="Rangai0" localSheetId="34">'第20表（旧琴海町）'!#REF!</definedName>
    <definedName name="Rangai0" localSheetId="29">'第20表（旧香焼町）'!#REF!</definedName>
    <definedName name="Rangai0" localSheetId="31">'第20表（旧高島町）'!#REF!</definedName>
    <definedName name="Rangai0" localSheetId="33">'第20表（旧三和町）'!#REF!</definedName>
    <definedName name="Rangai0" localSheetId="28">'第20表（旧長崎市）'!#REF!</definedName>
    <definedName name="Rangai0" localSheetId="32">'第20表（旧野母崎町）'!#REF!</definedName>
    <definedName name="Rangai0" localSheetId="27">'第20表（全市）'!#REF!</definedName>
    <definedName name="Rangai0" localSheetId="37">'第21表（旧市町）①'!#REF!</definedName>
    <definedName name="Rangai0" localSheetId="38">'第21表（旧市町）②'!#REF!</definedName>
    <definedName name="Rangai0" localSheetId="39">'第21表（旧市町）③'!#REF!</definedName>
    <definedName name="Rangai0" localSheetId="40">'第21表（旧市町）④'!#REF!</definedName>
    <definedName name="Rangai0" localSheetId="36">'第21表（全市）'!#REF!</definedName>
    <definedName name="Rangai0" localSheetId="41">第22表!#REF!</definedName>
    <definedName name="Rangai0" localSheetId="42">第23表!#REF!</definedName>
    <definedName name="Rangai0" localSheetId="43">#REF!</definedName>
    <definedName name="Rangai0" localSheetId="44">#REF!</definedName>
    <definedName name="Rangai0" localSheetId="46">#REF!</definedName>
    <definedName name="Rangai0" localSheetId="47">#REF!</definedName>
    <definedName name="Rangai0" localSheetId="11">第4表!#REF!</definedName>
    <definedName name="Rangai0" localSheetId="14">#REF!</definedName>
    <definedName name="Rangai0">#REF!</definedName>
    <definedName name="RangaiEng" localSheetId="19">#REF!</definedName>
    <definedName name="RangaiEng" localSheetId="20">#REF!</definedName>
    <definedName name="RangaiEng" localSheetId="30">#REF!</definedName>
    <definedName name="RangaiEng" localSheetId="35">#REF!</definedName>
    <definedName name="RangaiEng" localSheetId="34">#REF!</definedName>
    <definedName name="RangaiEng" localSheetId="29">#REF!</definedName>
    <definedName name="RangaiEng" localSheetId="31">#REF!</definedName>
    <definedName name="RangaiEng" localSheetId="33">#REF!</definedName>
    <definedName name="RangaiEng" localSheetId="28">#REF!</definedName>
    <definedName name="RangaiEng" localSheetId="32">#REF!</definedName>
    <definedName name="RangaiEng" localSheetId="37">#REF!</definedName>
    <definedName name="RangaiEng" localSheetId="38">#REF!</definedName>
    <definedName name="RangaiEng" localSheetId="39">#REF!</definedName>
    <definedName name="RangaiEng" localSheetId="40">#REF!</definedName>
    <definedName name="RangaiEng" localSheetId="43">#REF!</definedName>
    <definedName name="RangaiEng">#REF!</definedName>
    <definedName name="Title" localSheetId="19">第12表!$H$1:$M$1</definedName>
    <definedName name="Title" localSheetId="20">第13表!$B$1:$Y$2</definedName>
    <definedName name="Title" localSheetId="21">第14表!$C$2:$X$2</definedName>
    <definedName name="Title" localSheetId="22">第15表!$B$2:$Q$2</definedName>
    <definedName name="Title" localSheetId="24">第17表!$B$2:$G$2</definedName>
    <definedName name="Title" localSheetId="26">第19表!$B$1:$P$1</definedName>
    <definedName name="Title" localSheetId="30">'第20表（旧伊王島町）'!#REF!</definedName>
    <definedName name="Title" localSheetId="35">'第20表（旧外海町）'!#REF!</definedName>
    <definedName name="Title" localSheetId="34">'第20表（旧琴海町）'!#REF!</definedName>
    <definedName name="Title" localSheetId="29">'第20表（旧香焼町）'!#REF!</definedName>
    <definedName name="Title" localSheetId="31">'第20表（旧高島町）'!#REF!</definedName>
    <definedName name="Title" localSheetId="33">'第20表（旧三和町）'!#REF!</definedName>
    <definedName name="Title" localSheetId="28">'第20表（旧長崎市）'!#REF!</definedName>
    <definedName name="Title" localSheetId="32">'第20表（旧野母崎町）'!#REF!</definedName>
    <definedName name="Title" localSheetId="27">'第20表（全市）'!#REF!</definedName>
    <definedName name="Title" localSheetId="37">'第21表（旧市町）①'!$B$1:$AF$1</definedName>
    <definedName name="Title" localSheetId="38">'第21表（旧市町）②'!$B$1:$AF$1</definedName>
    <definedName name="Title" localSheetId="39">'第21表（旧市町）③'!$B$1:$AF$1</definedName>
    <definedName name="Title" localSheetId="40">'第21表（旧市町）④'!$B$1:$AF$1</definedName>
    <definedName name="Title" localSheetId="36">'第21表（全市）'!$A$1:$AC$1</definedName>
    <definedName name="Title" localSheetId="41">第22表!#REF!</definedName>
    <definedName name="Title" localSheetId="42">第23表!$C$2:$AB$2</definedName>
    <definedName name="Title" localSheetId="43">#REF!</definedName>
    <definedName name="Title" localSheetId="46">#REF!</definedName>
    <definedName name="Title" localSheetId="47">#REF!</definedName>
    <definedName name="Title" localSheetId="10">第3表!$A$1:$S$1</definedName>
    <definedName name="Title" localSheetId="11">第4表!$B$2:$U$2</definedName>
    <definedName name="Title" localSheetId="14">#REF!</definedName>
    <definedName name="Title" localSheetId="16">第9表!$B$2:$AC$2</definedName>
    <definedName name="Title">#REF!</definedName>
    <definedName name="TitleEnglish" localSheetId="19">第12表!#REF!</definedName>
    <definedName name="TitleEnglish" localSheetId="20">第13表!#REF!</definedName>
    <definedName name="TitleEnglish" localSheetId="21">第14表!$C$3:$X$3</definedName>
    <definedName name="TitleEnglish" localSheetId="22">第15表!#REF!</definedName>
    <definedName name="TitleEnglish" localSheetId="24">第17表!#REF!</definedName>
    <definedName name="TitleEnglish" localSheetId="26">第19表!#REF!</definedName>
    <definedName name="TitleEnglish" localSheetId="30">'第20表（旧伊王島町）'!$B$2:$V$2</definedName>
    <definedName name="TitleEnglish" localSheetId="35">'第20表（旧外海町）'!$B$2:$V$2</definedName>
    <definedName name="TitleEnglish" localSheetId="34">'第20表（旧琴海町）'!$B$2:$V$2</definedName>
    <definedName name="TitleEnglish" localSheetId="29">'第20表（旧香焼町）'!$B$2:$V$2</definedName>
    <definedName name="TitleEnglish" localSheetId="31">'第20表（旧高島町）'!$B$2:$V$2</definedName>
    <definedName name="TitleEnglish" localSheetId="33">'第20表（旧三和町）'!$B$2:$V$2</definedName>
    <definedName name="TitleEnglish" localSheetId="28">'第20表（旧長崎市）'!$B$2:$V$2</definedName>
    <definedName name="TitleEnglish" localSheetId="32">'第20表（旧野母崎町）'!$B$2:$V$2</definedName>
    <definedName name="TitleEnglish" localSheetId="27">'第20表（全市）'!$B$2:$V$2</definedName>
    <definedName name="TitleEnglish" localSheetId="37">'第21表（旧市町）①'!#REF!</definedName>
    <definedName name="TitleEnglish" localSheetId="38">'第21表（旧市町）②'!#REF!</definedName>
    <definedName name="TitleEnglish" localSheetId="39">'第21表（旧市町）③'!#REF!</definedName>
    <definedName name="TitleEnglish" localSheetId="40">'第21表（旧市町）④'!#REF!</definedName>
    <definedName name="TitleEnglish" localSheetId="36">'第21表（全市）'!#REF!</definedName>
    <definedName name="TitleEnglish" localSheetId="41">第22表!$D$3:$Z$3</definedName>
    <definedName name="TitleEnglish" localSheetId="42">第23表!$C$3:$AB$3</definedName>
    <definedName name="TitleEnglish" localSheetId="43">#REF!</definedName>
    <definedName name="TitleEnglish" localSheetId="44">#REF!</definedName>
    <definedName name="TitleEnglish" localSheetId="46">#REF!</definedName>
    <definedName name="TitleEnglish" localSheetId="47">#REF!</definedName>
    <definedName name="TitleEnglish" localSheetId="10">第3表!#REF!</definedName>
    <definedName name="TitleEnglish" localSheetId="11">第4表!$B$3:$U$6</definedName>
    <definedName name="TitleEnglish" localSheetId="14">#REF!</definedName>
    <definedName name="TitleEnglish" localSheetId="16">第9表!#REF!</definedName>
    <definedName name="TitleEnglish">#REF!</definedName>
    <definedName name="しーと" localSheetId="11">[1]b00611!#REF!</definedName>
    <definedName name="しーと">[1]b00611!#REF!</definedName>
    <definedName name="その２" localSheetId="19">#REF!</definedName>
    <definedName name="その２" localSheetId="20">#REF!</definedName>
    <definedName name="その２" localSheetId="30">#REF!</definedName>
    <definedName name="その２" localSheetId="35">#REF!</definedName>
    <definedName name="その２" localSheetId="34">#REF!</definedName>
    <definedName name="その２" localSheetId="29">#REF!</definedName>
    <definedName name="その２" localSheetId="31">#REF!</definedName>
    <definedName name="その２" localSheetId="33">#REF!</definedName>
    <definedName name="その２" localSheetId="28">#REF!</definedName>
    <definedName name="その２" localSheetId="32">#REF!</definedName>
    <definedName name="その２" localSheetId="37">#REF!</definedName>
    <definedName name="その２" localSheetId="38">#REF!</definedName>
    <definedName name="その２" localSheetId="39">#REF!</definedName>
    <definedName name="その２" localSheetId="40">#REF!</definedName>
    <definedName name="その２">#REF!</definedName>
    <definedName name="ひょう">#REF!</definedName>
    <definedName name="へいい" localSheetId="11">[1]b00611!#REF!</definedName>
    <definedName name="へいい">[1]b00611!#REF!</definedName>
    <definedName name="合併市町の３区分人口">[4]a001!$C$3:$G$10</definedName>
    <definedName name="産業別減少数１" localSheetId="19">[4]a001!#REF!</definedName>
    <definedName name="産業別減少数１" localSheetId="30">[4]a001!#REF!</definedName>
    <definedName name="産業別減少数１" localSheetId="35">[4]a001!#REF!</definedName>
    <definedName name="産業別減少数１" localSheetId="34">[4]a001!#REF!</definedName>
    <definedName name="産業別減少数１" localSheetId="29">[4]a001!#REF!</definedName>
    <definedName name="産業別減少数１" localSheetId="31">[4]a001!#REF!</definedName>
    <definedName name="産業別減少数１" localSheetId="33">[4]a001!#REF!</definedName>
    <definedName name="産業別減少数１" localSheetId="28">[4]a001!#REF!</definedName>
    <definedName name="産業別減少数１" localSheetId="32">[4]a001!#REF!</definedName>
    <definedName name="産業別減少数１" localSheetId="37">[4]a001!#REF!</definedName>
    <definedName name="産業別減少数１" localSheetId="38">[4]a001!#REF!</definedName>
    <definedName name="産業別減少数１" localSheetId="39">[4]a001!#REF!</definedName>
    <definedName name="産業別減少数１" localSheetId="40">[4]a001!#REF!</definedName>
    <definedName name="産業別減少数１">[4]a001!#REF!</definedName>
    <definedName name="第４１１表" localSheetId="19">[5]その９!#REF!</definedName>
    <definedName name="第４１１表" localSheetId="30">[5]その９!#REF!</definedName>
    <definedName name="第４１１表" localSheetId="35">[5]その９!#REF!</definedName>
    <definedName name="第４１１表" localSheetId="34">[5]その９!#REF!</definedName>
    <definedName name="第４１１表" localSheetId="29">[5]その９!#REF!</definedName>
    <definedName name="第４１１表" localSheetId="31">[5]その９!#REF!</definedName>
    <definedName name="第４１１表" localSheetId="33">[5]その９!#REF!</definedName>
    <definedName name="第４１１表" localSheetId="28">[5]その９!#REF!</definedName>
    <definedName name="第４１１表" localSheetId="32">[5]その９!#REF!</definedName>
    <definedName name="第４１１表" localSheetId="37">[5]その９!#REF!</definedName>
    <definedName name="第４１１表" localSheetId="38">[5]その９!#REF!</definedName>
    <definedName name="第４１１表" localSheetId="39">[5]その９!#REF!</definedName>
    <definedName name="第４１１表" localSheetId="40">[5]その９!#REF!</definedName>
    <definedName name="第４１１表">[5]その９!#REF!</definedName>
    <definedName name="抽出結果_クエリ" localSheetId="19">#REF!</definedName>
    <definedName name="抽出結果_クエリ" localSheetId="20">#REF!</definedName>
    <definedName name="抽出結果_クエリ" localSheetId="30">#REF!</definedName>
    <definedName name="抽出結果_クエリ" localSheetId="35">#REF!</definedName>
    <definedName name="抽出結果_クエリ" localSheetId="34">#REF!</definedName>
    <definedName name="抽出結果_クエリ" localSheetId="29">#REF!</definedName>
    <definedName name="抽出結果_クエリ" localSheetId="31">#REF!</definedName>
    <definedName name="抽出結果_クエリ" localSheetId="33">#REF!</definedName>
    <definedName name="抽出結果_クエリ" localSheetId="28">#REF!</definedName>
    <definedName name="抽出結果_クエリ" localSheetId="32">#REF!</definedName>
    <definedName name="抽出結果_クエリ" localSheetId="37">#REF!</definedName>
    <definedName name="抽出結果_クエリ" localSheetId="38">#REF!</definedName>
    <definedName name="抽出結果_クエリ" localSheetId="39">#REF!</definedName>
    <definedName name="抽出結果_クエリ" localSheetId="40">#REF!</definedName>
    <definedName name="抽出結果_クエリ">#REF!</definedName>
    <definedName name="抽出結果005_2_クエリ" localSheetId="19">#REF!</definedName>
    <definedName name="抽出結果005_2_クエリ" localSheetId="20">#REF!</definedName>
    <definedName name="抽出結果005_2_クエリ" localSheetId="30">#REF!</definedName>
    <definedName name="抽出結果005_2_クエリ" localSheetId="35">#REF!</definedName>
    <definedName name="抽出結果005_2_クエリ" localSheetId="34">#REF!</definedName>
    <definedName name="抽出結果005_2_クエリ" localSheetId="29">#REF!</definedName>
    <definedName name="抽出結果005_2_クエリ" localSheetId="31">#REF!</definedName>
    <definedName name="抽出結果005_2_クエリ" localSheetId="33">#REF!</definedName>
    <definedName name="抽出結果005_2_クエリ" localSheetId="28">#REF!</definedName>
    <definedName name="抽出結果005_2_クエリ" localSheetId="32">#REF!</definedName>
    <definedName name="抽出結果005_2_クエリ" localSheetId="37">#REF!</definedName>
    <definedName name="抽出結果005_2_クエリ" localSheetId="38">#REF!</definedName>
    <definedName name="抽出結果005_2_クエリ" localSheetId="39">#REF!</definedName>
    <definedName name="抽出結果005_2_クエリ" localSheetId="40">#REF!</definedName>
    <definedName name="抽出結果005_2_クエリ">#REF!</definedName>
    <definedName name="抽出結果006_2_クエリ" localSheetId="19">#REF!</definedName>
    <definedName name="抽出結果006_2_クエリ" localSheetId="20">#REF!</definedName>
    <definedName name="抽出結果006_2_クエリ" localSheetId="30">#REF!</definedName>
    <definedName name="抽出結果006_2_クエリ" localSheetId="35">#REF!</definedName>
    <definedName name="抽出結果006_2_クエリ" localSheetId="34">#REF!</definedName>
    <definedName name="抽出結果006_2_クエリ" localSheetId="29">#REF!</definedName>
    <definedName name="抽出結果006_2_クエリ" localSheetId="31">#REF!</definedName>
    <definedName name="抽出結果006_2_クエリ" localSheetId="33">#REF!</definedName>
    <definedName name="抽出結果006_2_クエリ" localSheetId="28">#REF!</definedName>
    <definedName name="抽出結果006_2_クエリ" localSheetId="32">#REF!</definedName>
    <definedName name="抽出結果006_2_クエリ" localSheetId="37">#REF!</definedName>
    <definedName name="抽出結果006_2_クエリ" localSheetId="38">#REF!</definedName>
    <definedName name="抽出結果006_2_クエリ" localSheetId="39">#REF!</definedName>
    <definedName name="抽出結果006_2_クエリ" localSheetId="40">#REF!</definedName>
    <definedName name="抽出結果006_2_クエリ">#REF!</definedName>
    <definedName name="抽出結果g_クエリ" localSheetId="19">#REF!</definedName>
    <definedName name="抽出結果g_クエリ" localSheetId="20">#REF!</definedName>
    <definedName name="抽出結果g_クエリ" localSheetId="30">#REF!</definedName>
    <definedName name="抽出結果g_クエリ" localSheetId="35">#REF!</definedName>
    <definedName name="抽出結果g_クエリ" localSheetId="34">#REF!</definedName>
    <definedName name="抽出結果g_クエリ" localSheetId="29">#REF!</definedName>
    <definedName name="抽出結果g_クエリ" localSheetId="31">#REF!</definedName>
    <definedName name="抽出結果g_クエリ" localSheetId="33">#REF!</definedName>
    <definedName name="抽出結果g_クエリ" localSheetId="28">#REF!</definedName>
    <definedName name="抽出結果g_クエリ" localSheetId="32">#REF!</definedName>
    <definedName name="抽出結果g_クエリ" localSheetId="38">#REF!</definedName>
    <definedName name="抽出結果g_クエリ" localSheetId="39">#REF!</definedName>
    <definedName name="抽出結果g_クエリ" localSheetId="40">#REF!</definedName>
    <definedName name="抽出結果g_クエリ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45" i="48" l="1"/>
  <c r="AI45" i="48"/>
  <c r="AH45" i="48"/>
  <c r="AG45" i="48"/>
  <c r="AF45" i="48"/>
  <c r="AE45" i="48"/>
  <c r="AD45" i="48"/>
  <c r="AC45" i="48"/>
  <c r="AB45" i="48"/>
  <c r="AA45" i="48"/>
  <c r="Z45" i="48"/>
  <c r="Y45" i="48"/>
  <c r="X45" i="48"/>
  <c r="W45" i="48"/>
  <c r="V45" i="48"/>
  <c r="U45" i="48"/>
  <c r="T45" i="48"/>
  <c r="S45" i="48"/>
  <c r="R45" i="48"/>
  <c r="Q45" i="48"/>
  <c r="P45" i="48"/>
  <c r="O45" i="48"/>
  <c r="AJ43" i="48"/>
  <c r="AI43" i="48"/>
  <c r="AH43" i="48"/>
  <c r="AG43" i="48"/>
  <c r="AF43" i="48"/>
  <c r="AE43" i="48"/>
  <c r="AD43" i="48"/>
  <c r="AC43" i="48"/>
  <c r="AB43" i="48"/>
  <c r="AA43" i="48"/>
  <c r="Z43" i="48"/>
  <c r="Y43" i="48"/>
  <c r="X43" i="48"/>
  <c r="W43" i="48"/>
  <c r="V43" i="48"/>
  <c r="U43" i="48"/>
  <c r="T43" i="48"/>
  <c r="S43" i="48"/>
  <c r="R43" i="48"/>
  <c r="Q43" i="48"/>
  <c r="P43" i="48"/>
  <c r="O43" i="48"/>
  <c r="AJ41" i="48"/>
  <c r="AI41" i="48"/>
  <c r="AH41" i="48"/>
  <c r="AG41" i="48"/>
  <c r="AF41" i="48"/>
  <c r="AE41" i="48"/>
  <c r="AD41" i="48"/>
  <c r="AC41" i="48"/>
  <c r="AB41" i="48"/>
  <c r="AA41" i="48"/>
  <c r="Z41" i="48"/>
  <c r="Y41" i="48"/>
  <c r="X41" i="48"/>
  <c r="W41" i="48"/>
  <c r="V41" i="48"/>
  <c r="U41" i="48"/>
  <c r="T41" i="48"/>
  <c r="S41" i="48"/>
  <c r="R41" i="48"/>
  <c r="Q41" i="48"/>
  <c r="P41" i="48"/>
  <c r="O41" i="48"/>
  <c r="AJ40" i="48"/>
  <c r="AI40" i="48"/>
  <c r="AH40" i="48"/>
  <c r="AG40" i="48"/>
  <c r="AF40" i="48"/>
  <c r="AE40" i="48"/>
  <c r="AD40" i="48"/>
  <c r="AC40" i="48"/>
  <c r="AB40" i="48"/>
  <c r="AA40" i="48"/>
  <c r="Z40" i="48"/>
  <c r="Y40" i="48"/>
  <c r="X40" i="48"/>
  <c r="W40" i="48"/>
  <c r="V40" i="48"/>
  <c r="U40" i="48"/>
  <c r="T40" i="48"/>
  <c r="S40" i="48"/>
  <c r="R40" i="48"/>
  <c r="Q40" i="48"/>
  <c r="P40" i="48"/>
  <c r="O40" i="48"/>
  <c r="AJ39" i="48"/>
  <c r="AI39" i="48"/>
  <c r="AH39" i="48"/>
  <c r="AG39" i="48"/>
  <c r="AF39" i="48"/>
  <c r="AE39" i="48"/>
  <c r="AD39" i="48"/>
  <c r="AC39" i="48"/>
  <c r="AB39" i="48"/>
  <c r="AA39" i="48"/>
  <c r="Z39" i="48"/>
  <c r="Y39" i="48"/>
  <c r="X39" i="48"/>
  <c r="W39" i="48"/>
  <c r="V39" i="48"/>
  <c r="U39" i="48"/>
  <c r="T39" i="48"/>
  <c r="S39" i="48"/>
  <c r="R39" i="48"/>
  <c r="Q39" i="48"/>
  <c r="P39" i="48"/>
  <c r="O39" i="48"/>
  <c r="AJ38" i="48"/>
  <c r="AI38" i="48"/>
  <c r="AH38" i="48"/>
  <c r="AG38" i="48"/>
  <c r="AF38" i="48"/>
  <c r="AE38" i="48"/>
  <c r="AD38" i="48"/>
  <c r="AC38" i="48"/>
  <c r="AB38" i="48"/>
  <c r="AA38" i="48"/>
  <c r="Z38" i="48"/>
  <c r="Y38" i="48"/>
  <c r="X38" i="48"/>
  <c r="W38" i="48"/>
  <c r="V38" i="48"/>
  <c r="U38" i="48"/>
  <c r="T38" i="48"/>
  <c r="S38" i="48"/>
  <c r="R38" i="48"/>
  <c r="Q38" i="48"/>
  <c r="P38" i="48"/>
  <c r="O38" i="48"/>
  <c r="AJ37" i="48"/>
  <c r="AI37" i="48"/>
  <c r="AH37" i="48"/>
  <c r="AG37" i="48"/>
  <c r="AF37" i="48"/>
  <c r="AE37" i="48"/>
  <c r="AD37" i="48"/>
  <c r="AC37" i="48"/>
  <c r="AB37" i="48"/>
  <c r="AA37" i="48"/>
  <c r="Z37" i="48"/>
  <c r="Y37" i="48"/>
  <c r="X37" i="48"/>
  <c r="W37" i="48"/>
  <c r="V37" i="48"/>
  <c r="U37" i="48"/>
  <c r="T37" i="48"/>
  <c r="S37" i="48"/>
  <c r="R37" i="48"/>
  <c r="Q37" i="48"/>
  <c r="P37" i="48"/>
  <c r="O37" i="48"/>
  <c r="AJ36" i="48"/>
  <c r="AI36" i="48"/>
  <c r="AH36" i="48"/>
  <c r="AG36" i="48"/>
  <c r="AF36" i="48"/>
  <c r="AE36" i="48"/>
  <c r="AD36" i="48"/>
  <c r="AC36" i="48"/>
  <c r="AB36" i="48"/>
  <c r="AA36" i="48"/>
  <c r="Z36" i="48"/>
  <c r="Y36" i="48"/>
  <c r="X36" i="48"/>
  <c r="W36" i="48"/>
  <c r="V36" i="48"/>
  <c r="U36" i="48"/>
  <c r="T36" i="48"/>
  <c r="S36" i="48"/>
  <c r="R36" i="48"/>
  <c r="Q36" i="48"/>
  <c r="P36" i="48"/>
  <c r="O36" i="48"/>
  <c r="AJ35" i="48"/>
  <c r="AI35" i="48"/>
  <c r="AH35" i="48"/>
  <c r="AG35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AJ34" i="48"/>
  <c r="AI34" i="48"/>
  <c r="AH34" i="48"/>
  <c r="AG34" i="48"/>
  <c r="AF34" i="48"/>
  <c r="AE34" i="48"/>
  <c r="AD34" i="48"/>
  <c r="AC34" i="48"/>
  <c r="AB34" i="48"/>
  <c r="AA34" i="48"/>
  <c r="Z34" i="48"/>
  <c r="Y34" i="48"/>
  <c r="X34" i="48"/>
  <c r="W34" i="48"/>
  <c r="V34" i="48"/>
  <c r="U34" i="48"/>
  <c r="T34" i="48"/>
  <c r="S34" i="48"/>
  <c r="R34" i="48"/>
  <c r="Q34" i="48"/>
  <c r="P34" i="48"/>
  <c r="O34" i="48"/>
  <c r="AJ33" i="48"/>
  <c r="AI33" i="48"/>
  <c r="AH33" i="48"/>
  <c r="AG33" i="48"/>
  <c r="AF33" i="48"/>
  <c r="AE33" i="48"/>
  <c r="AD33" i="48"/>
  <c r="AC33" i="48"/>
  <c r="AB33" i="48"/>
  <c r="AA33" i="48"/>
  <c r="Z33" i="48"/>
  <c r="Y33" i="48"/>
  <c r="X33" i="48"/>
  <c r="W33" i="48"/>
  <c r="V33" i="48"/>
  <c r="U33" i="48"/>
  <c r="T33" i="48"/>
  <c r="S33" i="48"/>
  <c r="R33" i="48"/>
  <c r="Q33" i="48"/>
  <c r="P33" i="48"/>
  <c r="O33" i="48"/>
  <c r="AJ32" i="48"/>
  <c r="AI32" i="48"/>
  <c r="AH32" i="48"/>
  <c r="AG32" i="48"/>
  <c r="AF32" i="48"/>
  <c r="AE32" i="48"/>
  <c r="AD32" i="48"/>
  <c r="AC32" i="48"/>
  <c r="AB32" i="48"/>
  <c r="AA32" i="48"/>
  <c r="Z32" i="48"/>
  <c r="Y32" i="48"/>
  <c r="X32" i="48"/>
  <c r="W32" i="48"/>
  <c r="V32" i="48"/>
  <c r="U32" i="48"/>
  <c r="T32" i="48"/>
  <c r="S32" i="48"/>
  <c r="R32" i="48"/>
  <c r="Q32" i="48"/>
  <c r="P32" i="48"/>
  <c r="O32" i="48"/>
  <c r="AJ31" i="48"/>
  <c r="AI31" i="48"/>
  <c r="AH31" i="48"/>
  <c r="AG31" i="48"/>
  <c r="AF31" i="48"/>
  <c r="AE31" i="48"/>
  <c r="AD31" i="48"/>
  <c r="AC31" i="48"/>
  <c r="AB31" i="48"/>
  <c r="AA31" i="48"/>
  <c r="Z31" i="48"/>
  <c r="Y31" i="48"/>
  <c r="X31" i="48"/>
  <c r="W31" i="48"/>
  <c r="V31" i="48"/>
  <c r="U31" i="48"/>
  <c r="T31" i="48"/>
  <c r="S31" i="48"/>
  <c r="R31" i="48"/>
  <c r="Q31" i="48"/>
  <c r="P31" i="48"/>
  <c r="O31" i="48"/>
  <c r="AJ30" i="48"/>
  <c r="AI30" i="48"/>
  <c r="AH30" i="48"/>
  <c r="AG30" i="48"/>
  <c r="AF30" i="48"/>
  <c r="AE30" i="48"/>
  <c r="AD30" i="48"/>
  <c r="AC30" i="48"/>
  <c r="AB30" i="48"/>
  <c r="AA30" i="48"/>
  <c r="Z30" i="48"/>
  <c r="Y30" i="48"/>
  <c r="X30" i="48"/>
  <c r="W30" i="48"/>
  <c r="V30" i="48"/>
  <c r="U30" i="48"/>
  <c r="T30" i="48"/>
  <c r="S30" i="48"/>
  <c r="R30" i="48"/>
  <c r="Q30" i="48"/>
  <c r="P30" i="48"/>
  <c r="O30" i="48"/>
  <c r="AJ29" i="48"/>
  <c r="AI29" i="48"/>
  <c r="AH29" i="48"/>
  <c r="AG29" i="48"/>
  <c r="AF29" i="48"/>
  <c r="AE29" i="48"/>
  <c r="AD29" i="48"/>
  <c r="AC29" i="48"/>
  <c r="AB29" i="48"/>
  <c r="AA29" i="48"/>
  <c r="Z29" i="48"/>
  <c r="Y29" i="48"/>
  <c r="X29" i="48"/>
  <c r="W29" i="48"/>
  <c r="V29" i="48"/>
  <c r="U29" i="48"/>
  <c r="T29" i="48"/>
  <c r="S29" i="48"/>
  <c r="R29" i="48"/>
  <c r="Q29" i="48"/>
  <c r="P29" i="48"/>
  <c r="O29" i="48"/>
  <c r="AJ28" i="48"/>
  <c r="AI28" i="48"/>
  <c r="AH28" i="48"/>
  <c r="AG28" i="48"/>
  <c r="AF28" i="48"/>
  <c r="AE28" i="48"/>
  <c r="AD28" i="48"/>
  <c r="AC28" i="48"/>
  <c r="AB28" i="48"/>
  <c r="AA28" i="48"/>
  <c r="Z28" i="48"/>
  <c r="Y28" i="48"/>
  <c r="X28" i="48"/>
  <c r="W28" i="48"/>
  <c r="V28" i="48"/>
  <c r="U28" i="48"/>
  <c r="T28" i="48"/>
  <c r="S28" i="48"/>
  <c r="R28" i="48"/>
  <c r="Q28" i="48"/>
  <c r="P28" i="48"/>
  <c r="O28" i="48"/>
  <c r="AJ27" i="48"/>
  <c r="AI27" i="48"/>
  <c r="AH27" i="48"/>
  <c r="AG27" i="48"/>
  <c r="AF27" i="48"/>
  <c r="AE27" i="48"/>
  <c r="AD27" i="48"/>
  <c r="AC27" i="48"/>
  <c r="AB27" i="48"/>
  <c r="AA27" i="48"/>
  <c r="Z27" i="48"/>
  <c r="Y27" i="48"/>
  <c r="X27" i="48"/>
  <c r="W27" i="48"/>
  <c r="V27" i="48"/>
  <c r="U27" i="48"/>
  <c r="T27" i="48"/>
  <c r="S27" i="48"/>
  <c r="R27" i="48"/>
  <c r="Q27" i="48"/>
  <c r="P27" i="48"/>
  <c r="O27" i="48"/>
  <c r="AJ26" i="48"/>
  <c r="AI26" i="48"/>
  <c r="AH26" i="48"/>
  <c r="AG26" i="48"/>
  <c r="AF26" i="48"/>
  <c r="AE26" i="48"/>
  <c r="AD26" i="48"/>
  <c r="AC26" i="48"/>
  <c r="AB26" i="48"/>
  <c r="AA26" i="48"/>
  <c r="Z26" i="48"/>
  <c r="Y26" i="48"/>
  <c r="X26" i="48"/>
  <c r="W26" i="48"/>
  <c r="V26" i="48"/>
  <c r="U26" i="48"/>
  <c r="T26" i="48"/>
  <c r="S26" i="48"/>
  <c r="R26" i="48"/>
  <c r="Q26" i="48"/>
  <c r="P26" i="48"/>
  <c r="O26" i="48"/>
  <c r="AJ25" i="48"/>
  <c r="AI25" i="48"/>
  <c r="AH25" i="48"/>
  <c r="AG25" i="48"/>
  <c r="AF25" i="48"/>
  <c r="AE25" i="48"/>
  <c r="AD25" i="48"/>
  <c r="AC25" i="48"/>
  <c r="AB25" i="48"/>
  <c r="AA25" i="48"/>
  <c r="Z25" i="48"/>
  <c r="Y25" i="48"/>
  <c r="X25" i="48"/>
  <c r="W25" i="48"/>
  <c r="V25" i="48"/>
  <c r="U25" i="48"/>
  <c r="T25" i="48"/>
  <c r="S25" i="48"/>
  <c r="R25" i="48"/>
  <c r="Q25" i="48"/>
  <c r="P25" i="48"/>
  <c r="O25" i="48"/>
  <c r="AJ23" i="48"/>
  <c r="AI23" i="48"/>
  <c r="AH23" i="48"/>
  <c r="AG23" i="48"/>
  <c r="AF23" i="48"/>
  <c r="AE23" i="48"/>
  <c r="AD23" i="48"/>
  <c r="AC23" i="48"/>
  <c r="AB23" i="48"/>
  <c r="AA23" i="48"/>
  <c r="Z23" i="48"/>
  <c r="Y23" i="48"/>
  <c r="X23" i="48"/>
  <c r="W23" i="48"/>
  <c r="V23" i="48"/>
  <c r="U23" i="48"/>
  <c r="T23" i="48"/>
  <c r="S23" i="48"/>
  <c r="R23" i="48"/>
  <c r="Q23" i="48"/>
  <c r="P23" i="48"/>
  <c r="O23" i="48"/>
  <c r="AJ22" i="48"/>
  <c r="AI22" i="48"/>
  <c r="AH22" i="48"/>
  <c r="AG22" i="48"/>
  <c r="AF22" i="48"/>
  <c r="AE22" i="48"/>
  <c r="AD22" i="48"/>
  <c r="AC22" i="48"/>
  <c r="AB22" i="48"/>
  <c r="AA22" i="48"/>
  <c r="Z22" i="48"/>
  <c r="Y22" i="48"/>
  <c r="X22" i="48"/>
  <c r="W22" i="48"/>
  <c r="V22" i="48"/>
  <c r="U22" i="48"/>
  <c r="T22" i="48"/>
  <c r="S22" i="48"/>
  <c r="R22" i="48"/>
  <c r="Q22" i="48"/>
  <c r="P22" i="48"/>
  <c r="O22" i="48"/>
  <c r="AJ21" i="48"/>
  <c r="AI21" i="48"/>
  <c r="AH21" i="48"/>
  <c r="AG21" i="48"/>
  <c r="AF21" i="48"/>
  <c r="AE21" i="48"/>
  <c r="AD21" i="48"/>
  <c r="AC21" i="48"/>
  <c r="AB21" i="48"/>
  <c r="AA21" i="48"/>
  <c r="Z21" i="48"/>
  <c r="Y21" i="48"/>
  <c r="X21" i="48"/>
  <c r="W21" i="48"/>
  <c r="V21" i="48"/>
  <c r="U21" i="48"/>
  <c r="T21" i="48"/>
  <c r="S21" i="48"/>
  <c r="R21" i="48"/>
  <c r="Q21" i="48"/>
  <c r="P21" i="48"/>
  <c r="O21" i="48"/>
  <c r="AJ20" i="48"/>
  <c r="AI20" i="48"/>
  <c r="AH20" i="48"/>
  <c r="AG20" i="48"/>
  <c r="AF20" i="48"/>
  <c r="AE20" i="48"/>
  <c r="AD20" i="48"/>
  <c r="AC20" i="48"/>
  <c r="AB20" i="48"/>
  <c r="AA20" i="48"/>
  <c r="Z20" i="48"/>
  <c r="Y20" i="48"/>
  <c r="X20" i="48"/>
  <c r="W20" i="48"/>
  <c r="V20" i="48"/>
  <c r="U20" i="48"/>
  <c r="T20" i="48"/>
  <c r="S20" i="48"/>
  <c r="R20" i="48"/>
  <c r="Q20" i="48"/>
  <c r="P20" i="48"/>
  <c r="O20" i="48"/>
  <c r="AJ19" i="48"/>
  <c r="AI19" i="48"/>
  <c r="AH19" i="48"/>
  <c r="AG19" i="48"/>
  <c r="AF19" i="48"/>
  <c r="AE19" i="48"/>
  <c r="AD19" i="48"/>
  <c r="AC19" i="48"/>
  <c r="AB19" i="48"/>
  <c r="AA19" i="48"/>
  <c r="Z19" i="48"/>
  <c r="Y19" i="48"/>
  <c r="X19" i="48"/>
  <c r="W19" i="48"/>
  <c r="V19" i="48"/>
  <c r="U19" i="48"/>
  <c r="T19" i="48"/>
  <c r="S19" i="48"/>
  <c r="R19" i="48"/>
  <c r="Q19" i="48"/>
  <c r="P19" i="48"/>
  <c r="O19" i="48"/>
  <c r="AJ18" i="48"/>
  <c r="AI18" i="48"/>
  <c r="AH18" i="48"/>
  <c r="AG18" i="48"/>
  <c r="AF18" i="48"/>
  <c r="AE18" i="48"/>
  <c r="AD18" i="48"/>
  <c r="AC18" i="48"/>
  <c r="AB18" i="48"/>
  <c r="AA18" i="48"/>
  <c r="Z18" i="48"/>
  <c r="Y18" i="48"/>
  <c r="X18" i="48"/>
  <c r="W18" i="48"/>
  <c r="V18" i="48"/>
  <c r="U18" i="48"/>
  <c r="T18" i="48"/>
  <c r="S18" i="48"/>
  <c r="R18" i="48"/>
  <c r="Q18" i="48"/>
  <c r="P18" i="48"/>
  <c r="O18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AJ16" i="48"/>
  <c r="AI16" i="48"/>
  <c r="AH16" i="48"/>
  <c r="AG16" i="48"/>
  <c r="AF16" i="48"/>
  <c r="AE16" i="48"/>
  <c r="AD16" i="48"/>
  <c r="AC16" i="48"/>
  <c r="AB16" i="48"/>
  <c r="AA16" i="48"/>
  <c r="Z16" i="48"/>
  <c r="Y16" i="48"/>
  <c r="X16" i="48"/>
  <c r="W16" i="48"/>
  <c r="V16" i="48"/>
  <c r="U16" i="48"/>
  <c r="T16" i="48"/>
  <c r="S16" i="48"/>
  <c r="R16" i="48"/>
  <c r="Q16" i="48"/>
  <c r="P16" i="48"/>
  <c r="O16" i="48"/>
  <c r="AJ15" i="48"/>
  <c r="AI15" i="48"/>
  <c r="AH15" i="48"/>
  <c r="AG15" i="48"/>
  <c r="AF15" i="48"/>
  <c r="AE15" i="48"/>
  <c r="AD15" i="48"/>
  <c r="AC15" i="48"/>
  <c r="AB15" i="48"/>
  <c r="AA15" i="48"/>
  <c r="Z15" i="48"/>
  <c r="Y15" i="48"/>
  <c r="X15" i="48"/>
  <c r="W15" i="48"/>
  <c r="V15" i="48"/>
  <c r="U15" i="48"/>
  <c r="T15" i="48"/>
  <c r="S15" i="48"/>
  <c r="R15" i="48"/>
  <c r="Q15" i="48"/>
  <c r="P15" i="48"/>
  <c r="O15" i="48"/>
  <c r="AJ14" i="48"/>
  <c r="AI14" i="48"/>
  <c r="AH14" i="48"/>
  <c r="AG14" i="48"/>
  <c r="AF14" i="48"/>
  <c r="AE14" i="48"/>
  <c r="AD14" i="48"/>
  <c r="AC14" i="48"/>
  <c r="AB14" i="48"/>
  <c r="AA14" i="48"/>
  <c r="Z14" i="48"/>
  <c r="Y14" i="48"/>
  <c r="X14" i="48"/>
  <c r="W14" i="48"/>
  <c r="V14" i="48"/>
  <c r="U14" i="48"/>
  <c r="T14" i="48"/>
  <c r="S14" i="48"/>
  <c r="R14" i="48"/>
  <c r="Q14" i="48"/>
  <c r="P14" i="48"/>
  <c r="O14" i="48"/>
  <c r="AJ13" i="48"/>
  <c r="AI13" i="48"/>
  <c r="AH13" i="48"/>
  <c r="AG13" i="48"/>
  <c r="AF13" i="48"/>
  <c r="AE13" i="48"/>
  <c r="AD13" i="48"/>
  <c r="AC13" i="48"/>
  <c r="AB13" i="48"/>
  <c r="AA13" i="48"/>
  <c r="Z13" i="48"/>
  <c r="Y13" i="48"/>
  <c r="X13" i="48"/>
  <c r="W13" i="48"/>
  <c r="V13" i="48"/>
  <c r="U13" i="48"/>
  <c r="T13" i="48"/>
  <c r="S13" i="48"/>
  <c r="R13" i="48"/>
  <c r="Q13" i="48"/>
  <c r="P13" i="48"/>
  <c r="O13" i="48"/>
  <c r="AJ11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AJ10" i="48"/>
  <c r="AI10" i="48"/>
  <c r="AH10" i="48"/>
  <c r="AG10" i="48"/>
  <c r="AF10" i="48"/>
  <c r="AE10" i="48"/>
  <c r="AD10" i="48"/>
  <c r="AC10" i="48"/>
  <c r="AB10" i="48"/>
  <c r="AA10" i="48"/>
  <c r="Z10" i="48"/>
  <c r="Y10" i="48"/>
  <c r="X10" i="48"/>
  <c r="W10" i="48"/>
  <c r="V10" i="48"/>
  <c r="U10" i="48"/>
  <c r="T10" i="48"/>
  <c r="S10" i="48"/>
  <c r="R10" i="48"/>
  <c r="Q10" i="48"/>
  <c r="P10" i="48"/>
  <c r="O10" i="48"/>
  <c r="AJ9" i="48"/>
  <c r="AI9" i="48"/>
  <c r="AH9" i="48"/>
  <c r="AG9" i="48"/>
  <c r="AF9" i="48"/>
  <c r="AE9" i="48"/>
  <c r="AD9" i="48"/>
  <c r="AC9" i="48"/>
  <c r="AB9" i="48"/>
  <c r="AA9" i="48"/>
  <c r="Z9" i="48"/>
  <c r="Y9" i="48"/>
  <c r="X9" i="48"/>
  <c r="W9" i="48"/>
  <c r="V9" i="48"/>
  <c r="U9" i="48"/>
  <c r="T9" i="48"/>
  <c r="S9" i="48"/>
  <c r="R9" i="48"/>
  <c r="Q9" i="48"/>
  <c r="P9" i="48"/>
  <c r="O9" i="48"/>
  <c r="AJ8" i="48"/>
  <c r="AI8" i="48"/>
  <c r="AH8" i="48"/>
  <c r="AG8" i="48"/>
  <c r="AF8" i="48"/>
  <c r="AE8" i="48"/>
  <c r="AD8" i="48"/>
  <c r="AC8" i="48"/>
  <c r="AB8" i="48"/>
  <c r="AA8" i="48"/>
  <c r="Z8" i="48"/>
  <c r="Y8" i="48"/>
  <c r="X8" i="48"/>
  <c r="W8" i="48"/>
  <c r="V8" i="48"/>
  <c r="U8" i="48"/>
  <c r="T8" i="48"/>
  <c r="S8" i="48"/>
  <c r="R8" i="48"/>
  <c r="Q8" i="48"/>
  <c r="P8" i="48"/>
  <c r="O8" i="48"/>
  <c r="R75" i="47" l="1"/>
  <c r="Q75" i="47"/>
  <c r="P75" i="47"/>
  <c r="O75" i="47"/>
  <c r="N75" i="47"/>
  <c r="M75" i="47"/>
  <c r="L75" i="47"/>
  <c r="K75" i="47"/>
  <c r="J75" i="47"/>
  <c r="I75" i="47"/>
  <c r="H75" i="47"/>
  <c r="G75" i="47"/>
  <c r="R74" i="47"/>
  <c r="Q74" i="47"/>
  <c r="P74" i="47"/>
  <c r="O74" i="47"/>
  <c r="N74" i="47"/>
  <c r="M74" i="47"/>
  <c r="L74" i="47"/>
  <c r="K74" i="47"/>
  <c r="J74" i="47"/>
  <c r="I74" i="47"/>
  <c r="H74" i="47"/>
  <c r="G74" i="47"/>
  <c r="R73" i="47"/>
  <c r="Q73" i="47"/>
  <c r="P73" i="47"/>
  <c r="O73" i="47"/>
  <c r="N73" i="47"/>
  <c r="M73" i="47"/>
  <c r="L73" i="47"/>
  <c r="K73" i="47"/>
  <c r="J73" i="47"/>
  <c r="I73" i="47"/>
  <c r="H73" i="47"/>
  <c r="G73" i="47"/>
  <c r="R72" i="47"/>
  <c r="Q72" i="47"/>
  <c r="P72" i="47"/>
  <c r="O72" i="47"/>
  <c r="N72" i="47"/>
  <c r="M72" i="47"/>
  <c r="L72" i="47"/>
  <c r="K72" i="47"/>
  <c r="J72" i="47"/>
  <c r="I72" i="47"/>
  <c r="H72" i="47"/>
  <c r="G72" i="47"/>
  <c r="R71" i="47"/>
  <c r="Q71" i="47"/>
  <c r="P71" i="47"/>
  <c r="O71" i="47"/>
  <c r="N71" i="47"/>
  <c r="M71" i="47"/>
  <c r="L71" i="47"/>
  <c r="K71" i="47"/>
  <c r="J71" i="47"/>
  <c r="I71" i="47"/>
  <c r="H71" i="47"/>
  <c r="G71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R69" i="47"/>
  <c r="Q69" i="47"/>
  <c r="P69" i="47"/>
  <c r="O69" i="47"/>
  <c r="N69" i="47"/>
  <c r="M69" i="47"/>
  <c r="L69" i="47"/>
  <c r="K69" i="47"/>
  <c r="J69" i="47"/>
  <c r="I69" i="47"/>
  <c r="H69" i="47"/>
  <c r="G69" i="47"/>
  <c r="R68" i="47"/>
  <c r="Q68" i="47"/>
  <c r="P68" i="47"/>
  <c r="O68" i="47"/>
  <c r="N68" i="47"/>
  <c r="M68" i="47"/>
  <c r="L68" i="47"/>
  <c r="K68" i="47"/>
  <c r="J68" i="47"/>
  <c r="I68" i="47"/>
  <c r="H68" i="47"/>
  <c r="G68" i="47"/>
  <c r="R67" i="47"/>
  <c r="Q67" i="47"/>
  <c r="P67" i="47"/>
  <c r="O67" i="47"/>
  <c r="N67" i="47"/>
  <c r="M67" i="47"/>
  <c r="L67" i="47"/>
  <c r="K67" i="47"/>
  <c r="J67" i="47"/>
  <c r="I67" i="47"/>
  <c r="H67" i="47"/>
  <c r="G67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R65" i="47"/>
  <c r="Q65" i="47"/>
  <c r="P65" i="47"/>
  <c r="O65" i="47"/>
  <c r="N65" i="47"/>
  <c r="M65" i="47"/>
  <c r="L65" i="47"/>
  <c r="K65" i="47"/>
  <c r="J65" i="47"/>
  <c r="I65" i="47"/>
  <c r="H65" i="47"/>
  <c r="G65" i="47"/>
  <c r="R64" i="47"/>
  <c r="Q64" i="47"/>
  <c r="P64" i="47"/>
  <c r="O64" i="47"/>
  <c r="N64" i="47"/>
  <c r="M64" i="47"/>
  <c r="L64" i="47"/>
  <c r="K64" i="47"/>
  <c r="J64" i="47"/>
  <c r="I64" i="47"/>
  <c r="H64" i="47"/>
  <c r="G64" i="47"/>
  <c r="R63" i="47"/>
  <c r="Q63" i="47"/>
  <c r="P63" i="47"/>
  <c r="O63" i="47"/>
  <c r="N63" i="47"/>
  <c r="M63" i="47"/>
  <c r="L63" i="47"/>
  <c r="K63" i="47"/>
  <c r="J63" i="47"/>
  <c r="I63" i="47"/>
  <c r="H63" i="47"/>
  <c r="G63" i="47"/>
  <c r="R62" i="47"/>
  <c r="Q62" i="47"/>
  <c r="P62" i="47"/>
  <c r="O62" i="47"/>
  <c r="N62" i="47"/>
  <c r="M62" i="47"/>
  <c r="L62" i="47"/>
  <c r="K62" i="47"/>
  <c r="J62" i="47"/>
  <c r="I62" i="47"/>
  <c r="H62" i="47"/>
  <c r="G62" i="47"/>
  <c r="R61" i="47"/>
  <c r="Q61" i="47"/>
  <c r="P61" i="47"/>
  <c r="O61" i="47"/>
  <c r="N61" i="47"/>
  <c r="M61" i="47"/>
  <c r="L61" i="47"/>
  <c r="K61" i="47"/>
  <c r="J61" i="47"/>
  <c r="I61" i="47"/>
  <c r="H61" i="47"/>
  <c r="G61" i="47"/>
  <c r="R60" i="47"/>
  <c r="Q60" i="47"/>
  <c r="P60" i="47"/>
  <c r="O60" i="47"/>
  <c r="N60" i="47"/>
  <c r="M60" i="47"/>
  <c r="L60" i="47"/>
  <c r="K60" i="47"/>
  <c r="J60" i="47"/>
  <c r="I60" i="47"/>
  <c r="H60" i="47"/>
  <c r="G60" i="47"/>
  <c r="R59" i="47"/>
  <c r="Q59" i="47"/>
  <c r="P59" i="47"/>
  <c r="O59" i="47"/>
  <c r="N59" i="47"/>
  <c r="M59" i="47"/>
  <c r="L59" i="47"/>
  <c r="K59" i="47"/>
  <c r="J59" i="47"/>
  <c r="I59" i="47"/>
  <c r="H59" i="47"/>
  <c r="G59" i="47"/>
  <c r="R58" i="47"/>
  <c r="Q58" i="47"/>
  <c r="P58" i="47"/>
  <c r="O58" i="47"/>
  <c r="N58" i="47"/>
  <c r="M58" i="47"/>
  <c r="L58" i="47"/>
  <c r="K58" i="47"/>
  <c r="J58" i="47"/>
  <c r="I58" i="47"/>
  <c r="H58" i="47"/>
  <c r="G58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R56" i="47"/>
  <c r="Q56" i="47"/>
  <c r="P56" i="47"/>
  <c r="O56" i="47"/>
  <c r="N56" i="47"/>
  <c r="M56" i="47"/>
  <c r="L56" i="47"/>
  <c r="K56" i="47"/>
  <c r="J56" i="47"/>
  <c r="I56" i="47"/>
  <c r="H56" i="47"/>
  <c r="G56" i="47"/>
  <c r="R55" i="47"/>
  <c r="Q55" i="47"/>
  <c r="P55" i="47"/>
  <c r="O55" i="47"/>
  <c r="N55" i="47"/>
  <c r="M55" i="47"/>
  <c r="L55" i="47"/>
  <c r="K55" i="47"/>
  <c r="J55" i="47"/>
  <c r="I55" i="47"/>
  <c r="H55" i="47"/>
  <c r="G55" i="47"/>
  <c r="R54" i="47"/>
  <c r="Q54" i="47"/>
  <c r="P54" i="47"/>
  <c r="O54" i="47"/>
  <c r="N54" i="47"/>
  <c r="M54" i="47"/>
  <c r="L54" i="47"/>
  <c r="K54" i="47"/>
  <c r="J54" i="47"/>
  <c r="I54" i="47"/>
  <c r="H54" i="47"/>
  <c r="G54" i="47"/>
  <c r="R52" i="47"/>
  <c r="Q52" i="47"/>
  <c r="P52" i="47"/>
  <c r="O52" i="47"/>
  <c r="N52" i="47"/>
  <c r="M52" i="47"/>
  <c r="L52" i="47"/>
  <c r="K52" i="47"/>
  <c r="J52" i="47"/>
  <c r="I52" i="47"/>
  <c r="H52" i="47"/>
  <c r="G52" i="47"/>
  <c r="R51" i="47"/>
  <c r="Q51" i="47"/>
  <c r="P51" i="47"/>
  <c r="O51" i="47"/>
  <c r="N51" i="47"/>
  <c r="M51" i="47"/>
  <c r="L51" i="47"/>
  <c r="K51" i="47"/>
  <c r="J51" i="47"/>
  <c r="I51" i="47"/>
  <c r="H51" i="47"/>
  <c r="G51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R48" i="47"/>
  <c r="Q48" i="47"/>
  <c r="P48" i="47"/>
  <c r="O48" i="47"/>
  <c r="N48" i="47"/>
  <c r="M48" i="47"/>
  <c r="L48" i="47"/>
  <c r="K48" i="47"/>
  <c r="J48" i="47"/>
  <c r="I48" i="47"/>
  <c r="H48" i="47"/>
  <c r="G48" i="47"/>
  <c r="R47" i="47"/>
  <c r="Q47" i="47"/>
  <c r="P47" i="47"/>
  <c r="O47" i="47"/>
  <c r="N47" i="47"/>
  <c r="M47" i="47"/>
  <c r="L47" i="47"/>
  <c r="K47" i="47"/>
  <c r="J47" i="47"/>
  <c r="I47" i="47"/>
  <c r="H47" i="47"/>
  <c r="G47" i="47"/>
  <c r="R46" i="47"/>
  <c r="Q46" i="47"/>
  <c r="P46" i="47"/>
  <c r="O46" i="47"/>
  <c r="N46" i="47"/>
  <c r="M46" i="47"/>
  <c r="L46" i="47"/>
  <c r="K46" i="47"/>
  <c r="J46" i="47"/>
  <c r="I46" i="47"/>
  <c r="H46" i="47"/>
  <c r="G46" i="47"/>
  <c r="R45" i="47"/>
  <c r="Q45" i="47"/>
  <c r="P45" i="47"/>
  <c r="O45" i="47"/>
  <c r="N45" i="47"/>
  <c r="M45" i="47"/>
  <c r="L45" i="47"/>
  <c r="K45" i="47"/>
  <c r="J45" i="47"/>
  <c r="I45" i="47"/>
  <c r="H45" i="47"/>
  <c r="G45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R43" i="47"/>
  <c r="Q43" i="47"/>
  <c r="P43" i="47"/>
  <c r="O43" i="47"/>
  <c r="N43" i="47"/>
  <c r="M43" i="47"/>
  <c r="L43" i="47"/>
  <c r="K43" i="47"/>
  <c r="J43" i="47"/>
  <c r="I43" i="47"/>
  <c r="H43" i="47"/>
  <c r="G43" i="47"/>
  <c r="R42" i="47"/>
  <c r="Q42" i="47"/>
  <c r="P42" i="47"/>
  <c r="O42" i="47"/>
  <c r="N42" i="47"/>
  <c r="M42" i="47"/>
  <c r="L42" i="47"/>
  <c r="K42" i="47"/>
  <c r="J42" i="47"/>
  <c r="I42" i="47"/>
  <c r="H42" i="47"/>
  <c r="G42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R39" i="47"/>
  <c r="Q39" i="47"/>
  <c r="P39" i="47"/>
  <c r="O39" i="47"/>
  <c r="N39" i="47"/>
  <c r="M39" i="47"/>
  <c r="L39" i="47"/>
  <c r="K39" i="47"/>
  <c r="J39" i="47"/>
  <c r="I39" i="47"/>
  <c r="H39" i="47"/>
  <c r="G39" i="47"/>
  <c r="R38" i="47"/>
  <c r="Q38" i="47"/>
  <c r="P38" i="47"/>
  <c r="O38" i="47"/>
  <c r="N38" i="47"/>
  <c r="M38" i="47"/>
  <c r="L38" i="47"/>
  <c r="K38" i="47"/>
  <c r="J38" i="47"/>
  <c r="I38" i="47"/>
  <c r="H38" i="47"/>
  <c r="G38" i="47"/>
  <c r="R37" i="47"/>
  <c r="Q37" i="47"/>
  <c r="P37" i="47"/>
  <c r="O37" i="47"/>
  <c r="N37" i="47"/>
  <c r="M37" i="47"/>
  <c r="L37" i="47"/>
  <c r="K37" i="47"/>
  <c r="J37" i="47"/>
  <c r="I37" i="47"/>
  <c r="H37" i="47"/>
  <c r="G37" i="47"/>
  <c r="R36" i="47"/>
  <c r="Q36" i="47"/>
  <c r="P36" i="47"/>
  <c r="O36" i="47"/>
  <c r="N36" i="47"/>
  <c r="M36" i="47"/>
  <c r="L36" i="47"/>
  <c r="K36" i="47"/>
  <c r="J36" i="47"/>
  <c r="I36" i="47"/>
  <c r="H36" i="47"/>
  <c r="G36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R34" i="47"/>
  <c r="Q34" i="47"/>
  <c r="P34" i="47"/>
  <c r="O34" i="47"/>
  <c r="N34" i="47"/>
  <c r="M34" i="47"/>
  <c r="L34" i="47"/>
  <c r="K34" i="47"/>
  <c r="J34" i="47"/>
  <c r="I34" i="47"/>
  <c r="H34" i="47"/>
  <c r="G34" i="47"/>
  <c r="R33" i="47"/>
  <c r="Q33" i="47"/>
  <c r="P33" i="47"/>
  <c r="O33" i="47"/>
  <c r="N33" i="47"/>
  <c r="M33" i="47"/>
  <c r="L33" i="47"/>
  <c r="K33" i="47"/>
  <c r="J33" i="47"/>
  <c r="I33" i="47"/>
  <c r="H33" i="47"/>
  <c r="G33" i="47"/>
  <c r="R32" i="47"/>
  <c r="Q32" i="47"/>
  <c r="P32" i="47"/>
  <c r="O32" i="47"/>
  <c r="N32" i="47"/>
  <c r="M32" i="47"/>
  <c r="L32" i="47"/>
  <c r="K32" i="47"/>
  <c r="J32" i="47"/>
  <c r="I32" i="47"/>
  <c r="H32" i="47"/>
  <c r="G32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R29" i="47"/>
  <c r="Q29" i="47"/>
  <c r="P29" i="47"/>
  <c r="O29" i="47"/>
  <c r="N29" i="47"/>
  <c r="M29" i="47"/>
  <c r="L29" i="47"/>
  <c r="K29" i="47"/>
  <c r="J29" i="47"/>
  <c r="I29" i="47"/>
  <c r="H29" i="47"/>
  <c r="G29" i="47"/>
  <c r="R28" i="47"/>
  <c r="Q28" i="47"/>
  <c r="P28" i="47"/>
  <c r="O28" i="47"/>
  <c r="N28" i="47"/>
  <c r="M28" i="47"/>
  <c r="L28" i="47"/>
  <c r="K28" i="47"/>
  <c r="J28" i="47"/>
  <c r="I28" i="47"/>
  <c r="H28" i="47"/>
  <c r="G28" i="47"/>
  <c r="R27" i="47"/>
  <c r="Q27" i="47"/>
  <c r="P27" i="47"/>
  <c r="O27" i="47"/>
  <c r="N27" i="47"/>
  <c r="M27" i="47"/>
  <c r="L27" i="47"/>
  <c r="K27" i="47"/>
  <c r="J27" i="47"/>
  <c r="I27" i="47"/>
  <c r="H27" i="47"/>
  <c r="G27" i="47"/>
  <c r="R26" i="47"/>
  <c r="Q26" i="47"/>
  <c r="P26" i="47"/>
  <c r="O26" i="47"/>
  <c r="N26" i="47"/>
  <c r="M26" i="47"/>
  <c r="L26" i="47"/>
  <c r="K26" i="47"/>
  <c r="J26" i="47"/>
  <c r="I26" i="47"/>
  <c r="H26" i="47"/>
  <c r="G26" i="47"/>
  <c r="R25" i="47"/>
  <c r="Q25" i="47"/>
  <c r="P25" i="47"/>
  <c r="O25" i="47"/>
  <c r="N25" i="47"/>
  <c r="M25" i="47"/>
  <c r="L25" i="47"/>
  <c r="K25" i="47"/>
  <c r="J25" i="47"/>
  <c r="I25" i="47"/>
  <c r="H25" i="47"/>
  <c r="G25" i="47"/>
  <c r="R24" i="47"/>
  <c r="Q24" i="47"/>
  <c r="P24" i="47"/>
  <c r="O24" i="47"/>
  <c r="N24" i="47"/>
  <c r="M24" i="47"/>
  <c r="L24" i="47"/>
  <c r="K24" i="47"/>
  <c r="J24" i="47"/>
  <c r="I24" i="47"/>
  <c r="H24" i="47"/>
  <c r="G24" i="47"/>
  <c r="R23" i="47"/>
  <c r="Q23" i="47"/>
  <c r="P23" i="47"/>
  <c r="O23" i="47"/>
  <c r="N23" i="47"/>
  <c r="M23" i="47"/>
  <c r="L23" i="47"/>
  <c r="K23" i="47"/>
  <c r="J23" i="47"/>
  <c r="I23" i="47"/>
  <c r="H23" i="47"/>
  <c r="G23" i="47"/>
  <c r="R22" i="47"/>
  <c r="Q22" i="47"/>
  <c r="P22" i="47"/>
  <c r="O22" i="47"/>
  <c r="N22" i="47"/>
  <c r="M22" i="47"/>
  <c r="L22" i="47"/>
  <c r="K22" i="47"/>
  <c r="J22" i="47"/>
  <c r="I22" i="47"/>
  <c r="H22" i="47"/>
  <c r="G22" i="47"/>
  <c r="R21" i="47"/>
  <c r="Q21" i="47"/>
  <c r="P21" i="47"/>
  <c r="O21" i="47"/>
  <c r="N21" i="47"/>
  <c r="M21" i="47"/>
  <c r="L21" i="47"/>
  <c r="K21" i="47"/>
  <c r="J21" i="47"/>
  <c r="I21" i="47"/>
  <c r="H21" i="47"/>
  <c r="G21" i="47"/>
  <c r="R20" i="47"/>
  <c r="Q20" i="47"/>
  <c r="P20" i="47"/>
  <c r="O20" i="47"/>
  <c r="N20" i="47"/>
  <c r="M20" i="47"/>
  <c r="L20" i="47"/>
  <c r="K20" i="47"/>
  <c r="J20" i="47"/>
  <c r="I20" i="47"/>
  <c r="H20" i="47"/>
  <c r="G20" i="47"/>
  <c r="R19" i="47"/>
  <c r="Q19" i="47"/>
  <c r="P19" i="47"/>
  <c r="O19" i="47"/>
  <c r="N19" i="47"/>
  <c r="M19" i="47"/>
  <c r="L19" i="47"/>
  <c r="K19" i="47"/>
  <c r="J19" i="47"/>
  <c r="I19" i="47"/>
  <c r="H19" i="47"/>
  <c r="G19" i="47"/>
  <c r="R18" i="47"/>
  <c r="Q18" i="47"/>
  <c r="P18" i="47"/>
  <c r="O18" i="47"/>
  <c r="N18" i="47"/>
  <c r="M18" i="47"/>
  <c r="L18" i="47"/>
  <c r="K18" i="47"/>
  <c r="J18" i="47"/>
  <c r="I18" i="47"/>
  <c r="H18" i="47"/>
  <c r="G18" i="47"/>
  <c r="R17" i="47"/>
  <c r="Q17" i="47"/>
  <c r="P17" i="47"/>
  <c r="O17" i="47"/>
  <c r="N17" i="47"/>
  <c r="M17" i="47"/>
  <c r="L17" i="47"/>
  <c r="K17" i="47"/>
  <c r="J17" i="47"/>
  <c r="I17" i="47"/>
  <c r="H17" i="47"/>
  <c r="G17" i="47"/>
  <c r="R16" i="47"/>
  <c r="Q16" i="47"/>
  <c r="P16" i="47"/>
  <c r="O16" i="47"/>
  <c r="N16" i="47"/>
  <c r="M16" i="47"/>
  <c r="L16" i="47"/>
  <c r="K16" i="47"/>
  <c r="J16" i="47"/>
  <c r="I16" i="47"/>
  <c r="H16" i="47"/>
  <c r="G16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R14" i="47"/>
  <c r="Q14" i="47"/>
  <c r="P14" i="47"/>
  <c r="O14" i="47"/>
  <c r="N14" i="47"/>
  <c r="M14" i="47"/>
  <c r="L14" i="47"/>
  <c r="K14" i="47"/>
  <c r="J14" i="47"/>
  <c r="I14" i="47"/>
  <c r="H14" i="47"/>
  <c r="G14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R12" i="47"/>
  <c r="Q12" i="47"/>
  <c r="P12" i="47"/>
  <c r="O12" i="47"/>
  <c r="N12" i="47"/>
  <c r="M12" i="47"/>
  <c r="L12" i="47"/>
  <c r="K12" i="47"/>
  <c r="J12" i="47"/>
  <c r="I12" i="47"/>
  <c r="H12" i="47"/>
  <c r="G12" i="47"/>
  <c r="R11" i="47"/>
  <c r="Q11" i="47"/>
  <c r="P11" i="47"/>
  <c r="O11" i="47"/>
  <c r="N11" i="47"/>
  <c r="M11" i="47"/>
  <c r="L11" i="47"/>
  <c r="K11" i="47"/>
  <c r="J11" i="47"/>
  <c r="I11" i="47"/>
  <c r="H11" i="47"/>
  <c r="G11" i="47"/>
  <c r="R10" i="47"/>
  <c r="Q10" i="47"/>
  <c r="P10" i="47"/>
  <c r="O10" i="47"/>
  <c r="N10" i="47"/>
  <c r="M10" i="47"/>
  <c r="L10" i="47"/>
  <c r="K10" i="47"/>
  <c r="J10" i="47"/>
  <c r="I10" i="47"/>
  <c r="H10" i="47"/>
  <c r="G10" i="47"/>
  <c r="R9" i="47"/>
  <c r="Q9" i="47"/>
  <c r="P9" i="47"/>
  <c r="O9" i="47"/>
  <c r="N9" i="47"/>
  <c r="M9" i="47"/>
  <c r="L9" i="47"/>
  <c r="K9" i="47"/>
  <c r="J9" i="47"/>
  <c r="I9" i="47"/>
  <c r="H9" i="47"/>
  <c r="G9" i="47"/>
  <c r="R8" i="47"/>
  <c r="Q8" i="47"/>
  <c r="P8" i="47"/>
  <c r="O8" i="47"/>
  <c r="N8" i="47"/>
  <c r="M8" i="47"/>
  <c r="L8" i="47"/>
  <c r="K8" i="47"/>
  <c r="J8" i="47"/>
  <c r="I8" i="47"/>
  <c r="H8" i="47"/>
  <c r="G8" i="47"/>
  <c r="P96" i="46"/>
  <c r="O96" i="46"/>
  <c r="N96" i="46"/>
  <c r="M96" i="46"/>
  <c r="L96" i="46"/>
  <c r="K96" i="46"/>
  <c r="J96" i="46"/>
  <c r="I96" i="46"/>
  <c r="H96" i="46"/>
  <c r="G96" i="46"/>
  <c r="F96" i="46"/>
  <c r="E96" i="46"/>
  <c r="P94" i="46"/>
  <c r="O94" i="46"/>
  <c r="N94" i="46"/>
  <c r="M94" i="46"/>
  <c r="L94" i="46"/>
  <c r="K94" i="46"/>
  <c r="J94" i="46"/>
  <c r="I94" i="46"/>
  <c r="H94" i="46"/>
  <c r="G94" i="46"/>
  <c r="F94" i="46"/>
  <c r="E94" i="46"/>
  <c r="P92" i="46"/>
  <c r="O92" i="46"/>
  <c r="N92" i="46"/>
  <c r="M92" i="46"/>
  <c r="L92" i="46"/>
  <c r="K92" i="46"/>
  <c r="J92" i="46"/>
  <c r="I92" i="46"/>
  <c r="H92" i="46"/>
  <c r="G92" i="46"/>
  <c r="F92" i="46"/>
  <c r="E92" i="46"/>
  <c r="P91" i="46"/>
  <c r="O91" i="46"/>
  <c r="N91" i="46"/>
  <c r="M91" i="46"/>
  <c r="L91" i="46"/>
  <c r="K91" i="46"/>
  <c r="J91" i="46"/>
  <c r="I91" i="46"/>
  <c r="H91" i="46"/>
  <c r="G91" i="46"/>
  <c r="F91" i="46"/>
  <c r="E91" i="46"/>
  <c r="P90" i="46"/>
  <c r="O90" i="46"/>
  <c r="N90" i="46"/>
  <c r="M90" i="46"/>
  <c r="L90" i="46"/>
  <c r="K90" i="46"/>
  <c r="J90" i="46"/>
  <c r="I90" i="46"/>
  <c r="H90" i="46"/>
  <c r="G90" i="46"/>
  <c r="F90" i="46"/>
  <c r="E90" i="46"/>
  <c r="P89" i="46"/>
  <c r="O89" i="46"/>
  <c r="N89" i="46"/>
  <c r="M89" i="46"/>
  <c r="L89" i="46"/>
  <c r="K89" i="46"/>
  <c r="J89" i="46"/>
  <c r="I89" i="46"/>
  <c r="H89" i="46"/>
  <c r="G89" i="46"/>
  <c r="F89" i="46"/>
  <c r="E89" i="46"/>
  <c r="P88" i="46"/>
  <c r="O88" i="46"/>
  <c r="N88" i="46"/>
  <c r="M88" i="46"/>
  <c r="L88" i="46"/>
  <c r="K88" i="46"/>
  <c r="J88" i="46"/>
  <c r="I88" i="46"/>
  <c r="H88" i="46"/>
  <c r="G88" i="46"/>
  <c r="F88" i="46"/>
  <c r="E88" i="46"/>
  <c r="P86" i="46"/>
  <c r="O86" i="46"/>
  <c r="N86" i="46"/>
  <c r="M86" i="46"/>
  <c r="L86" i="46"/>
  <c r="K86" i="46"/>
  <c r="J86" i="46"/>
  <c r="I86" i="46"/>
  <c r="H86" i="46"/>
  <c r="G86" i="46"/>
  <c r="F86" i="46"/>
  <c r="E86" i="46"/>
  <c r="P85" i="46"/>
  <c r="O85" i="46"/>
  <c r="N85" i="46"/>
  <c r="M85" i="46"/>
  <c r="L85" i="46"/>
  <c r="K85" i="46"/>
  <c r="J85" i="46"/>
  <c r="I85" i="46"/>
  <c r="H85" i="46"/>
  <c r="G85" i="46"/>
  <c r="F85" i="46"/>
  <c r="E85" i="46"/>
  <c r="P84" i="46"/>
  <c r="O84" i="46"/>
  <c r="N84" i="46"/>
  <c r="M84" i="46"/>
  <c r="L84" i="46"/>
  <c r="K84" i="46"/>
  <c r="J84" i="46"/>
  <c r="I84" i="46"/>
  <c r="H84" i="46"/>
  <c r="G84" i="46"/>
  <c r="F84" i="46"/>
  <c r="E84" i="46"/>
  <c r="P83" i="46"/>
  <c r="O83" i="46"/>
  <c r="N83" i="46"/>
  <c r="M83" i="46"/>
  <c r="L83" i="46"/>
  <c r="K83" i="46"/>
  <c r="J83" i="46"/>
  <c r="I83" i="46"/>
  <c r="H83" i="46"/>
  <c r="G83" i="46"/>
  <c r="F83" i="46"/>
  <c r="E83" i="46"/>
  <c r="P82" i="46"/>
  <c r="O82" i="46"/>
  <c r="N82" i="46"/>
  <c r="M82" i="46"/>
  <c r="L82" i="46"/>
  <c r="K82" i="46"/>
  <c r="J82" i="46"/>
  <c r="I82" i="46"/>
  <c r="H82" i="46"/>
  <c r="G82" i="46"/>
  <c r="F82" i="46"/>
  <c r="E82" i="46"/>
  <c r="P80" i="46"/>
  <c r="O80" i="46"/>
  <c r="N80" i="46"/>
  <c r="M80" i="46"/>
  <c r="L80" i="46"/>
  <c r="K80" i="46"/>
  <c r="J80" i="46"/>
  <c r="I80" i="46"/>
  <c r="H80" i="46"/>
  <c r="G80" i="46"/>
  <c r="F80" i="46"/>
  <c r="E80" i="46"/>
  <c r="P79" i="46"/>
  <c r="O79" i="46"/>
  <c r="N79" i="46"/>
  <c r="M79" i="46"/>
  <c r="L79" i="46"/>
  <c r="K79" i="46"/>
  <c r="J79" i="46"/>
  <c r="I79" i="46"/>
  <c r="H79" i="46"/>
  <c r="G79" i="46"/>
  <c r="F79" i="46"/>
  <c r="E79" i="46"/>
  <c r="P78" i="46"/>
  <c r="O78" i="46"/>
  <c r="N78" i="46"/>
  <c r="M78" i="46"/>
  <c r="L78" i="46"/>
  <c r="K78" i="46"/>
  <c r="J78" i="46"/>
  <c r="I78" i="46"/>
  <c r="H78" i="46"/>
  <c r="G78" i="46"/>
  <c r="F78" i="46"/>
  <c r="E78" i="46"/>
  <c r="P77" i="46"/>
  <c r="O77" i="46"/>
  <c r="N77" i="46"/>
  <c r="M77" i="46"/>
  <c r="L77" i="46"/>
  <c r="K77" i="46"/>
  <c r="J77" i="46"/>
  <c r="I77" i="46"/>
  <c r="H77" i="46"/>
  <c r="G77" i="46"/>
  <c r="F77" i="46"/>
  <c r="E77" i="46"/>
  <c r="P76" i="46"/>
  <c r="O76" i="46"/>
  <c r="N76" i="46"/>
  <c r="M76" i="46"/>
  <c r="L76" i="46"/>
  <c r="K76" i="46"/>
  <c r="J76" i="46"/>
  <c r="I76" i="46"/>
  <c r="H76" i="46"/>
  <c r="G76" i="46"/>
  <c r="F76" i="46"/>
  <c r="E76" i="46"/>
  <c r="P74" i="46"/>
  <c r="O74" i="46"/>
  <c r="N74" i="46"/>
  <c r="M74" i="46"/>
  <c r="L74" i="46"/>
  <c r="K74" i="46"/>
  <c r="J74" i="46"/>
  <c r="I74" i="46"/>
  <c r="H74" i="46"/>
  <c r="G74" i="46"/>
  <c r="F74" i="46"/>
  <c r="E74" i="46"/>
  <c r="P73" i="46"/>
  <c r="O73" i="46"/>
  <c r="N73" i="46"/>
  <c r="M73" i="46"/>
  <c r="L73" i="46"/>
  <c r="K73" i="46"/>
  <c r="J73" i="46"/>
  <c r="I73" i="46"/>
  <c r="H73" i="46"/>
  <c r="G73" i="46"/>
  <c r="F73" i="46"/>
  <c r="E73" i="46"/>
  <c r="P72" i="46"/>
  <c r="O72" i="46"/>
  <c r="N72" i="46"/>
  <c r="M72" i="46"/>
  <c r="L72" i="46"/>
  <c r="K72" i="46"/>
  <c r="J72" i="46"/>
  <c r="I72" i="46"/>
  <c r="H72" i="46"/>
  <c r="G72" i="46"/>
  <c r="F72" i="46"/>
  <c r="E72" i="46"/>
  <c r="P71" i="46"/>
  <c r="O71" i="46"/>
  <c r="N71" i="46"/>
  <c r="M71" i="46"/>
  <c r="L71" i="46"/>
  <c r="K71" i="46"/>
  <c r="J71" i="46"/>
  <c r="I71" i="46"/>
  <c r="H71" i="46"/>
  <c r="G71" i="46"/>
  <c r="F71" i="46"/>
  <c r="E71" i="46"/>
  <c r="P70" i="46"/>
  <c r="O70" i="46"/>
  <c r="N70" i="46"/>
  <c r="M70" i="46"/>
  <c r="L70" i="46"/>
  <c r="K70" i="46"/>
  <c r="J70" i="46"/>
  <c r="I70" i="46"/>
  <c r="H70" i="46"/>
  <c r="G70" i="46"/>
  <c r="F70" i="46"/>
  <c r="E70" i="46"/>
  <c r="P68" i="46"/>
  <c r="O68" i="46"/>
  <c r="N68" i="46"/>
  <c r="M68" i="46"/>
  <c r="L68" i="46"/>
  <c r="K68" i="46"/>
  <c r="J68" i="46"/>
  <c r="I68" i="46"/>
  <c r="H68" i="46"/>
  <c r="G68" i="46"/>
  <c r="F68" i="46"/>
  <c r="E68" i="46"/>
  <c r="P67" i="46"/>
  <c r="O67" i="46"/>
  <c r="N67" i="46"/>
  <c r="M67" i="46"/>
  <c r="L67" i="46"/>
  <c r="K67" i="46"/>
  <c r="J67" i="46"/>
  <c r="I67" i="46"/>
  <c r="H67" i="46"/>
  <c r="G67" i="46"/>
  <c r="F67" i="46"/>
  <c r="E67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P65" i="46"/>
  <c r="O65" i="46"/>
  <c r="N65" i="46"/>
  <c r="M65" i="46"/>
  <c r="L65" i="46"/>
  <c r="K65" i="46"/>
  <c r="J65" i="46"/>
  <c r="I65" i="46"/>
  <c r="H65" i="46"/>
  <c r="G65" i="46"/>
  <c r="F65" i="46"/>
  <c r="E65" i="46"/>
  <c r="P64" i="46"/>
  <c r="O64" i="46"/>
  <c r="N64" i="46"/>
  <c r="M64" i="46"/>
  <c r="L64" i="46"/>
  <c r="K64" i="46"/>
  <c r="J64" i="46"/>
  <c r="I64" i="46"/>
  <c r="H64" i="46"/>
  <c r="G64" i="46"/>
  <c r="F64" i="46"/>
  <c r="E64" i="46"/>
  <c r="P62" i="46"/>
  <c r="O62" i="46"/>
  <c r="N62" i="46"/>
  <c r="M62" i="46"/>
  <c r="L62" i="46"/>
  <c r="K62" i="46"/>
  <c r="J62" i="46"/>
  <c r="I62" i="46"/>
  <c r="H62" i="46"/>
  <c r="G62" i="46"/>
  <c r="F62" i="46"/>
  <c r="E62" i="46"/>
  <c r="P61" i="46"/>
  <c r="O61" i="46"/>
  <c r="N61" i="46"/>
  <c r="M61" i="46"/>
  <c r="L61" i="46"/>
  <c r="K61" i="46"/>
  <c r="J61" i="46"/>
  <c r="I61" i="46"/>
  <c r="H61" i="46"/>
  <c r="G61" i="46"/>
  <c r="F61" i="46"/>
  <c r="E61" i="46"/>
  <c r="P60" i="46"/>
  <c r="O60" i="46"/>
  <c r="N60" i="46"/>
  <c r="M60" i="46"/>
  <c r="L60" i="46"/>
  <c r="K60" i="46"/>
  <c r="J60" i="46"/>
  <c r="I60" i="46"/>
  <c r="H60" i="46"/>
  <c r="G60" i="46"/>
  <c r="F60" i="46"/>
  <c r="E60" i="46"/>
  <c r="P59" i="46"/>
  <c r="O59" i="46"/>
  <c r="N59" i="46"/>
  <c r="M59" i="46"/>
  <c r="L59" i="46"/>
  <c r="K59" i="46"/>
  <c r="J59" i="46"/>
  <c r="I59" i="46"/>
  <c r="H59" i="46"/>
  <c r="G59" i="46"/>
  <c r="F59" i="46"/>
  <c r="E59" i="46"/>
  <c r="P58" i="46"/>
  <c r="O58" i="46"/>
  <c r="N58" i="46"/>
  <c r="M58" i="46"/>
  <c r="L58" i="46"/>
  <c r="K58" i="46"/>
  <c r="J58" i="46"/>
  <c r="I58" i="46"/>
  <c r="H58" i="46"/>
  <c r="G58" i="46"/>
  <c r="F58" i="46"/>
  <c r="E58" i="46"/>
  <c r="P56" i="46"/>
  <c r="O56" i="46"/>
  <c r="N56" i="46"/>
  <c r="M56" i="46"/>
  <c r="L56" i="46"/>
  <c r="K56" i="46"/>
  <c r="J56" i="46"/>
  <c r="I56" i="46"/>
  <c r="H56" i="46"/>
  <c r="G56" i="46"/>
  <c r="F56" i="46"/>
  <c r="E56" i="46"/>
  <c r="P55" i="46"/>
  <c r="O55" i="46"/>
  <c r="N55" i="46"/>
  <c r="M55" i="46"/>
  <c r="L55" i="46"/>
  <c r="K55" i="46"/>
  <c r="J55" i="46"/>
  <c r="I55" i="46"/>
  <c r="H55" i="46"/>
  <c r="G55" i="46"/>
  <c r="F55" i="46"/>
  <c r="E55" i="46"/>
  <c r="P54" i="46"/>
  <c r="O54" i="46"/>
  <c r="N54" i="46"/>
  <c r="M54" i="46"/>
  <c r="L54" i="46"/>
  <c r="K54" i="46"/>
  <c r="J54" i="46"/>
  <c r="I54" i="46"/>
  <c r="H54" i="46"/>
  <c r="G54" i="46"/>
  <c r="F54" i="46"/>
  <c r="E54" i="46"/>
  <c r="P53" i="46"/>
  <c r="O53" i="46"/>
  <c r="N53" i="46"/>
  <c r="M53" i="46"/>
  <c r="L53" i="46"/>
  <c r="K53" i="46"/>
  <c r="J53" i="46"/>
  <c r="I53" i="46"/>
  <c r="H53" i="46"/>
  <c r="G53" i="46"/>
  <c r="F53" i="46"/>
  <c r="E53" i="46"/>
  <c r="P52" i="46"/>
  <c r="O52" i="46"/>
  <c r="N52" i="46"/>
  <c r="M52" i="46"/>
  <c r="L52" i="46"/>
  <c r="K52" i="46"/>
  <c r="J52" i="46"/>
  <c r="I52" i="46"/>
  <c r="H52" i="46"/>
  <c r="G52" i="46"/>
  <c r="F52" i="46"/>
  <c r="E52" i="46"/>
  <c r="P50" i="46"/>
  <c r="O50" i="46"/>
  <c r="N50" i="46"/>
  <c r="M50" i="46"/>
  <c r="L50" i="46"/>
  <c r="K50" i="46"/>
  <c r="J50" i="46"/>
  <c r="I50" i="46"/>
  <c r="H50" i="46"/>
  <c r="G50" i="46"/>
  <c r="F50" i="46"/>
  <c r="E50" i="46"/>
  <c r="P49" i="46"/>
  <c r="O49" i="46"/>
  <c r="N49" i="46"/>
  <c r="M49" i="46"/>
  <c r="L49" i="46"/>
  <c r="K49" i="46"/>
  <c r="J49" i="46"/>
  <c r="I49" i="46"/>
  <c r="H49" i="46"/>
  <c r="G49" i="46"/>
  <c r="F49" i="46"/>
  <c r="E49" i="46"/>
  <c r="P48" i="46"/>
  <c r="O48" i="46"/>
  <c r="N48" i="46"/>
  <c r="M48" i="46"/>
  <c r="L48" i="46"/>
  <c r="K48" i="46"/>
  <c r="J48" i="46"/>
  <c r="I48" i="46"/>
  <c r="H48" i="46"/>
  <c r="G48" i="46"/>
  <c r="F48" i="46"/>
  <c r="E48" i="46"/>
  <c r="P47" i="46"/>
  <c r="O47" i="46"/>
  <c r="N47" i="46"/>
  <c r="M47" i="46"/>
  <c r="L47" i="46"/>
  <c r="K47" i="46"/>
  <c r="J47" i="46"/>
  <c r="I47" i="46"/>
  <c r="H47" i="46"/>
  <c r="G47" i="46"/>
  <c r="F47" i="46"/>
  <c r="E47" i="46"/>
  <c r="P46" i="46"/>
  <c r="O46" i="46"/>
  <c r="N46" i="46"/>
  <c r="M46" i="46"/>
  <c r="L46" i="46"/>
  <c r="K46" i="46"/>
  <c r="J46" i="46"/>
  <c r="I46" i="46"/>
  <c r="H46" i="46"/>
  <c r="G46" i="46"/>
  <c r="F46" i="46"/>
  <c r="E46" i="46"/>
  <c r="P44" i="46"/>
  <c r="O44" i="46"/>
  <c r="N44" i="46"/>
  <c r="M44" i="46"/>
  <c r="L44" i="46"/>
  <c r="K44" i="46"/>
  <c r="J44" i="46"/>
  <c r="I44" i="46"/>
  <c r="H44" i="46"/>
  <c r="G44" i="46"/>
  <c r="F44" i="46"/>
  <c r="E44" i="46"/>
  <c r="P43" i="46"/>
  <c r="O43" i="46"/>
  <c r="N43" i="46"/>
  <c r="M43" i="46"/>
  <c r="L43" i="46"/>
  <c r="K43" i="46"/>
  <c r="J43" i="46"/>
  <c r="I43" i="46"/>
  <c r="H43" i="46"/>
  <c r="G43" i="46"/>
  <c r="F43" i="46"/>
  <c r="E43" i="46"/>
  <c r="P42" i="46"/>
  <c r="O42" i="46"/>
  <c r="N42" i="46"/>
  <c r="M42" i="46"/>
  <c r="L42" i="46"/>
  <c r="K42" i="46"/>
  <c r="J42" i="46"/>
  <c r="I42" i="46"/>
  <c r="H42" i="46"/>
  <c r="G42" i="46"/>
  <c r="F42" i="46"/>
  <c r="E42" i="46"/>
  <c r="P41" i="46"/>
  <c r="O41" i="46"/>
  <c r="N41" i="46"/>
  <c r="M41" i="46"/>
  <c r="L41" i="46"/>
  <c r="K41" i="46"/>
  <c r="J41" i="46"/>
  <c r="I41" i="46"/>
  <c r="H41" i="46"/>
  <c r="G41" i="46"/>
  <c r="F41" i="46"/>
  <c r="E41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P38" i="46"/>
  <c r="O38" i="46"/>
  <c r="N38" i="46"/>
  <c r="M38" i="46"/>
  <c r="L38" i="46"/>
  <c r="K38" i="46"/>
  <c r="J38" i="46"/>
  <c r="I38" i="46"/>
  <c r="H38" i="46"/>
  <c r="G38" i="46"/>
  <c r="F38" i="46"/>
  <c r="E38" i="46"/>
  <c r="P36" i="46"/>
  <c r="O36" i="46"/>
  <c r="N36" i="46"/>
  <c r="M36" i="46"/>
  <c r="L36" i="46"/>
  <c r="K36" i="46"/>
  <c r="J36" i="46"/>
  <c r="I36" i="46"/>
  <c r="H36" i="46"/>
  <c r="G36" i="46"/>
  <c r="F36" i="46"/>
  <c r="E36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P34" i="46"/>
  <c r="O34" i="46"/>
  <c r="N34" i="46"/>
  <c r="M34" i="46"/>
  <c r="L34" i="46"/>
  <c r="K34" i="46"/>
  <c r="J34" i="46"/>
  <c r="I34" i="46"/>
  <c r="H34" i="46"/>
  <c r="G34" i="46"/>
  <c r="F34" i="46"/>
  <c r="E34" i="46"/>
  <c r="P33" i="46"/>
  <c r="O33" i="46"/>
  <c r="N33" i="46"/>
  <c r="M33" i="46"/>
  <c r="L33" i="46"/>
  <c r="K33" i="46"/>
  <c r="J33" i="46"/>
  <c r="I33" i="46"/>
  <c r="H33" i="46"/>
  <c r="G33" i="46"/>
  <c r="F33" i="46"/>
  <c r="E33" i="46"/>
  <c r="P32" i="46"/>
  <c r="O32" i="46"/>
  <c r="N32" i="46"/>
  <c r="M32" i="46"/>
  <c r="L32" i="46"/>
  <c r="K32" i="46"/>
  <c r="J32" i="46"/>
  <c r="I32" i="46"/>
  <c r="H32" i="46"/>
  <c r="G32" i="46"/>
  <c r="F32" i="46"/>
  <c r="E32" i="46"/>
  <c r="P30" i="46"/>
  <c r="O30" i="46"/>
  <c r="N30" i="46"/>
  <c r="M30" i="46"/>
  <c r="L30" i="46"/>
  <c r="K30" i="46"/>
  <c r="J30" i="46"/>
  <c r="I30" i="46"/>
  <c r="H30" i="46"/>
  <c r="G30" i="46"/>
  <c r="F30" i="46"/>
  <c r="E30" i="46"/>
  <c r="P29" i="46"/>
  <c r="O29" i="46"/>
  <c r="N29" i="46"/>
  <c r="M29" i="46"/>
  <c r="L29" i="46"/>
  <c r="K29" i="46"/>
  <c r="J29" i="46"/>
  <c r="I29" i="46"/>
  <c r="H29" i="46"/>
  <c r="G29" i="46"/>
  <c r="F29" i="46"/>
  <c r="E29" i="46"/>
  <c r="P28" i="46"/>
  <c r="O28" i="46"/>
  <c r="N28" i="46"/>
  <c r="M28" i="46"/>
  <c r="L28" i="46"/>
  <c r="K28" i="46"/>
  <c r="J28" i="46"/>
  <c r="I28" i="46"/>
  <c r="H28" i="46"/>
  <c r="G28" i="46"/>
  <c r="F28" i="46"/>
  <c r="E28" i="46"/>
  <c r="P27" i="46"/>
  <c r="O27" i="46"/>
  <c r="N27" i="46"/>
  <c r="M27" i="46"/>
  <c r="L27" i="46"/>
  <c r="K27" i="46"/>
  <c r="J27" i="46"/>
  <c r="I27" i="46"/>
  <c r="H27" i="46"/>
  <c r="G27" i="46"/>
  <c r="F27" i="46"/>
  <c r="E27" i="46"/>
  <c r="P26" i="46"/>
  <c r="O26" i="46"/>
  <c r="N26" i="46"/>
  <c r="M26" i="46"/>
  <c r="L26" i="46"/>
  <c r="K26" i="46"/>
  <c r="J26" i="46"/>
  <c r="I26" i="46"/>
  <c r="H26" i="46"/>
  <c r="G26" i="46"/>
  <c r="F26" i="46"/>
  <c r="E26" i="46"/>
  <c r="P24" i="46"/>
  <c r="O24" i="46"/>
  <c r="N24" i="46"/>
  <c r="M24" i="46"/>
  <c r="L24" i="46"/>
  <c r="K24" i="46"/>
  <c r="J24" i="46"/>
  <c r="I24" i="46"/>
  <c r="H24" i="46"/>
  <c r="G24" i="46"/>
  <c r="F24" i="46"/>
  <c r="E24" i="46"/>
  <c r="P23" i="46"/>
  <c r="O23" i="46"/>
  <c r="N23" i="46"/>
  <c r="M23" i="46"/>
  <c r="L23" i="46"/>
  <c r="K23" i="46"/>
  <c r="J23" i="46"/>
  <c r="I23" i="46"/>
  <c r="H23" i="46"/>
  <c r="G23" i="46"/>
  <c r="F23" i="46"/>
  <c r="E23" i="46"/>
  <c r="P22" i="46"/>
  <c r="O22" i="46"/>
  <c r="N22" i="46"/>
  <c r="M22" i="46"/>
  <c r="L22" i="46"/>
  <c r="K22" i="46"/>
  <c r="J22" i="46"/>
  <c r="I22" i="46"/>
  <c r="H22" i="46"/>
  <c r="G22" i="46"/>
  <c r="F22" i="46"/>
  <c r="E22" i="46"/>
  <c r="P21" i="46"/>
  <c r="O21" i="46"/>
  <c r="N21" i="46"/>
  <c r="M21" i="46"/>
  <c r="L21" i="46"/>
  <c r="K21" i="46"/>
  <c r="J21" i="46"/>
  <c r="I21" i="46"/>
  <c r="H21" i="46"/>
  <c r="G21" i="46"/>
  <c r="F21" i="46"/>
  <c r="E21" i="46"/>
  <c r="P20" i="46"/>
  <c r="O20" i="46"/>
  <c r="N20" i="46"/>
  <c r="M20" i="46"/>
  <c r="L20" i="46"/>
  <c r="K20" i="46"/>
  <c r="J20" i="46"/>
  <c r="I20" i="46"/>
  <c r="H20" i="46"/>
  <c r="G20" i="46"/>
  <c r="F20" i="46"/>
  <c r="E20" i="46"/>
  <c r="P18" i="46"/>
  <c r="O18" i="46"/>
  <c r="N18" i="46"/>
  <c r="M18" i="46"/>
  <c r="L18" i="46"/>
  <c r="K18" i="46"/>
  <c r="J18" i="46"/>
  <c r="I18" i="46"/>
  <c r="H18" i="46"/>
  <c r="G18" i="46"/>
  <c r="F18" i="46"/>
  <c r="E18" i="46"/>
  <c r="P17" i="46"/>
  <c r="O17" i="46"/>
  <c r="N17" i="46"/>
  <c r="M17" i="46"/>
  <c r="L17" i="46"/>
  <c r="K17" i="46"/>
  <c r="J17" i="46"/>
  <c r="I17" i="46"/>
  <c r="H17" i="46"/>
  <c r="G17" i="46"/>
  <c r="F17" i="46"/>
  <c r="E17" i="46"/>
  <c r="P16" i="46"/>
  <c r="O16" i="46"/>
  <c r="N16" i="46"/>
  <c r="M16" i="46"/>
  <c r="L16" i="46"/>
  <c r="K16" i="46"/>
  <c r="J16" i="46"/>
  <c r="I16" i="46"/>
  <c r="H16" i="46"/>
  <c r="G16" i="46"/>
  <c r="F16" i="46"/>
  <c r="E16" i="46"/>
  <c r="P15" i="46"/>
  <c r="O15" i="46"/>
  <c r="N15" i="46"/>
  <c r="M15" i="46"/>
  <c r="L15" i="46"/>
  <c r="K15" i="46"/>
  <c r="J15" i="46"/>
  <c r="I15" i="46"/>
  <c r="H15" i="46"/>
  <c r="G15" i="46"/>
  <c r="F15" i="46"/>
  <c r="E15" i="46"/>
  <c r="P14" i="46"/>
  <c r="O14" i="46"/>
  <c r="N14" i="46"/>
  <c r="M14" i="46"/>
  <c r="L14" i="46"/>
  <c r="K14" i="46"/>
  <c r="J14" i="46"/>
  <c r="I14" i="46"/>
  <c r="H14" i="46"/>
  <c r="G14" i="46"/>
  <c r="F14" i="46"/>
  <c r="E14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P10" i="46"/>
  <c r="O10" i="46"/>
  <c r="N10" i="46"/>
  <c r="M10" i="46"/>
  <c r="L10" i="46"/>
  <c r="K10" i="46"/>
  <c r="J10" i="46"/>
  <c r="I10" i="46"/>
  <c r="H10" i="46"/>
  <c r="G10" i="46"/>
  <c r="F10" i="46"/>
  <c r="E10" i="46"/>
  <c r="P9" i="46"/>
  <c r="O9" i="46"/>
  <c r="N9" i="46"/>
  <c r="M9" i="46"/>
  <c r="L9" i="46"/>
  <c r="K9" i="46"/>
  <c r="J9" i="46"/>
  <c r="I9" i="46"/>
  <c r="H9" i="46"/>
  <c r="G9" i="46"/>
  <c r="F9" i="46"/>
  <c r="E9" i="46"/>
  <c r="P8" i="46"/>
  <c r="O8" i="46"/>
  <c r="N8" i="46"/>
  <c r="M8" i="46"/>
  <c r="L8" i="46"/>
  <c r="K8" i="46"/>
  <c r="J8" i="46"/>
  <c r="I8" i="46"/>
  <c r="H8" i="46"/>
  <c r="G8" i="46"/>
  <c r="F8" i="46"/>
  <c r="E8" i="46"/>
  <c r="P7" i="46"/>
  <c r="O7" i="46"/>
  <c r="N7" i="46"/>
  <c r="M7" i="46"/>
  <c r="L7" i="46"/>
  <c r="K7" i="46"/>
  <c r="J7" i="46"/>
  <c r="I7" i="46"/>
  <c r="H7" i="46"/>
  <c r="G7" i="46"/>
  <c r="F7" i="46"/>
  <c r="E7" i="46"/>
  <c r="P6" i="46"/>
  <c r="O6" i="46"/>
  <c r="N6" i="46"/>
  <c r="M6" i="46"/>
  <c r="L6" i="46"/>
  <c r="K6" i="46"/>
  <c r="J6" i="46"/>
  <c r="I6" i="46"/>
  <c r="H6" i="46"/>
  <c r="G6" i="46"/>
  <c r="F6" i="46"/>
  <c r="E6" i="46"/>
  <c r="P98" i="45" l="1"/>
  <c r="O98" i="45"/>
  <c r="N98" i="45"/>
  <c r="M98" i="45"/>
  <c r="L98" i="45"/>
  <c r="K98" i="45"/>
  <c r="J98" i="45"/>
  <c r="I98" i="45"/>
  <c r="H98" i="45"/>
  <c r="G98" i="45"/>
  <c r="F98" i="45"/>
  <c r="E98" i="45"/>
  <c r="P96" i="45"/>
  <c r="O96" i="45"/>
  <c r="N96" i="45"/>
  <c r="M96" i="45"/>
  <c r="L96" i="45"/>
  <c r="K96" i="45"/>
  <c r="J96" i="45"/>
  <c r="I96" i="45"/>
  <c r="H96" i="45"/>
  <c r="G96" i="45"/>
  <c r="F96" i="45"/>
  <c r="E96" i="45"/>
  <c r="P94" i="45"/>
  <c r="O94" i="45"/>
  <c r="N94" i="45"/>
  <c r="M94" i="45"/>
  <c r="L94" i="45"/>
  <c r="K94" i="45"/>
  <c r="J94" i="45"/>
  <c r="I94" i="45"/>
  <c r="H94" i="45"/>
  <c r="G94" i="45"/>
  <c r="F94" i="45"/>
  <c r="E94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P91" i="45"/>
  <c r="O91" i="45"/>
  <c r="N91" i="45"/>
  <c r="M91" i="45"/>
  <c r="L91" i="45"/>
  <c r="K91" i="45"/>
  <c r="J91" i="45"/>
  <c r="I91" i="45"/>
  <c r="H91" i="45"/>
  <c r="G91" i="45"/>
  <c r="F91" i="45"/>
  <c r="E91" i="45"/>
  <c r="P90" i="45"/>
  <c r="O90" i="45"/>
  <c r="N90" i="45"/>
  <c r="M90" i="45"/>
  <c r="L90" i="45"/>
  <c r="K90" i="45"/>
  <c r="J90" i="45"/>
  <c r="I90" i="45"/>
  <c r="H90" i="45"/>
  <c r="G90" i="45"/>
  <c r="F90" i="45"/>
  <c r="E90" i="45"/>
  <c r="P89" i="45"/>
  <c r="O89" i="45"/>
  <c r="N89" i="45"/>
  <c r="M89" i="45"/>
  <c r="L89" i="45"/>
  <c r="K89" i="45"/>
  <c r="J89" i="45"/>
  <c r="I89" i="45"/>
  <c r="H89" i="45"/>
  <c r="G89" i="45"/>
  <c r="F89" i="45"/>
  <c r="E89" i="45"/>
  <c r="P88" i="45"/>
  <c r="O88" i="45"/>
  <c r="N88" i="45"/>
  <c r="M88" i="45"/>
  <c r="L88" i="45"/>
  <c r="K88" i="45"/>
  <c r="J88" i="45"/>
  <c r="I88" i="45"/>
  <c r="H88" i="45"/>
  <c r="G88" i="45"/>
  <c r="F88" i="45"/>
  <c r="E88" i="45"/>
  <c r="P86" i="45"/>
  <c r="O86" i="45"/>
  <c r="N86" i="45"/>
  <c r="M86" i="45"/>
  <c r="L86" i="45"/>
  <c r="K86" i="45"/>
  <c r="J86" i="45"/>
  <c r="I86" i="45"/>
  <c r="H86" i="45"/>
  <c r="G86" i="45"/>
  <c r="F86" i="45"/>
  <c r="E86" i="45"/>
  <c r="P85" i="45"/>
  <c r="O85" i="45"/>
  <c r="N85" i="45"/>
  <c r="M85" i="45"/>
  <c r="L85" i="45"/>
  <c r="K85" i="45"/>
  <c r="J85" i="45"/>
  <c r="I85" i="45"/>
  <c r="H85" i="45"/>
  <c r="G85" i="45"/>
  <c r="F85" i="45"/>
  <c r="E85" i="45"/>
  <c r="P84" i="45"/>
  <c r="O84" i="45"/>
  <c r="N84" i="45"/>
  <c r="M84" i="45"/>
  <c r="L84" i="45"/>
  <c r="K84" i="45"/>
  <c r="J84" i="45"/>
  <c r="I84" i="45"/>
  <c r="H84" i="45"/>
  <c r="G84" i="45"/>
  <c r="F84" i="45"/>
  <c r="E84" i="45"/>
  <c r="P83" i="45"/>
  <c r="O83" i="45"/>
  <c r="N83" i="45"/>
  <c r="M83" i="45"/>
  <c r="L83" i="45"/>
  <c r="K83" i="45"/>
  <c r="J83" i="45"/>
  <c r="I83" i="45"/>
  <c r="H83" i="45"/>
  <c r="G83" i="45"/>
  <c r="F83" i="45"/>
  <c r="E83" i="45"/>
  <c r="P82" i="45"/>
  <c r="O82" i="45"/>
  <c r="N82" i="45"/>
  <c r="M82" i="45"/>
  <c r="L82" i="45"/>
  <c r="K82" i="45"/>
  <c r="J82" i="45"/>
  <c r="I82" i="45"/>
  <c r="H82" i="45"/>
  <c r="G82" i="45"/>
  <c r="F82" i="45"/>
  <c r="E82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P79" i="45"/>
  <c r="O79" i="45"/>
  <c r="N79" i="45"/>
  <c r="M79" i="45"/>
  <c r="L79" i="45"/>
  <c r="K79" i="45"/>
  <c r="J79" i="45"/>
  <c r="I79" i="45"/>
  <c r="H79" i="45"/>
  <c r="G79" i="45"/>
  <c r="F79" i="45"/>
  <c r="E79" i="45"/>
  <c r="P78" i="45"/>
  <c r="O78" i="45"/>
  <c r="N78" i="45"/>
  <c r="M78" i="45"/>
  <c r="L78" i="45"/>
  <c r="K78" i="45"/>
  <c r="J78" i="45"/>
  <c r="I78" i="45"/>
  <c r="H78" i="45"/>
  <c r="G78" i="45"/>
  <c r="F78" i="45"/>
  <c r="E78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P76" i="45"/>
  <c r="O76" i="45"/>
  <c r="N76" i="45"/>
  <c r="M76" i="45"/>
  <c r="L76" i="45"/>
  <c r="K76" i="45"/>
  <c r="J76" i="45"/>
  <c r="I76" i="45"/>
  <c r="H76" i="45"/>
  <c r="G76" i="45"/>
  <c r="F76" i="45"/>
  <c r="E76" i="45"/>
  <c r="P74" i="45"/>
  <c r="O74" i="45"/>
  <c r="N74" i="45"/>
  <c r="M74" i="45"/>
  <c r="L74" i="45"/>
  <c r="K74" i="45"/>
  <c r="J74" i="45"/>
  <c r="I74" i="45"/>
  <c r="H74" i="45"/>
  <c r="G74" i="45"/>
  <c r="F74" i="45"/>
  <c r="E74" i="45"/>
  <c r="P73" i="45"/>
  <c r="O73" i="45"/>
  <c r="N73" i="45"/>
  <c r="M73" i="45"/>
  <c r="L73" i="45"/>
  <c r="K73" i="45"/>
  <c r="J73" i="45"/>
  <c r="I73" i="45"/>
  <c r="H73" i="45"/>
  <c r="G73" i="45"/>
  <c r="F73" i="45"/>
  <c r="E73" i="45"/>
  <c r="P72" i="45"/>
  <c r="O72" i="45"/>
  <c r="N72" i="45"/>
  <c r="M72" i="45"/>
  <c r="L72" i="45"/>
  <c r="K72" i="45"/>
  <c r="J72" i="45"/>
  <c r="I72" i="45"/>
  <c r="H72" i="45"/>
  <c r="G72" i="45"/>
  <c r="F72" i="45"/>
  <c r="E72" i="45"/>
  <c r="P71" i="45"/>
  <c r="O71" i="45"/>
  <c r="N71" i="45"/>
  <c r="M71" i="45"/>
  <c r="L71" i="45"/>
  <c r="K71" i="45"/>
  <c r="J71" i="45"/>
  <c r="I71" i="45"/>
  <c r="H71" i="45"/>
  <c r="G71" i="45"/>
  <c r="F71" i="45"/>
  <c r="E71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P68" i="45"/>
  <c r="O68" i="45"/>
  <c r="N68" i="45"/>
  <c r="M68" i="45"/>
  <c r="L68" i="45"/>
  <c r="K68" i="45"/>
  <c r="J68" i="45"/>
  <c r="I68" i="45"/>
  <c r="H68" i="45"/>
  <c r="G68" i="45"/>
  <c r="F68" i="45"/>
  <c r="E68" i="45"/>
  <c r="P67" i="45"/>
  <c r="O67" i="45"/>
  <c r="N67" i="45"/>
  <c r="M67" i="45"/>
  <c r="L67" i="45"/>
  <c r="K67" i="45"/>
  <c r="J67" i="45"/>
  <c r="I67" i="45"/>
  <c r="H67" i="45"/>
  <c r="G67" i="45"/>
  <c r="F67" i="45"/>
  <c r="E67" i="45"/>
  <c r="P66" i="45"/>
  <c r="O66" i="45"/>
  <c r="N66" i="45"/>
  <c r="M66" i="45"/>
  <c r="L66" i="45"/>
  <c r="K66" i="45"/>
  <c r="J66" i="45"/>
  <c r="I66" i="45"/>
  <c r="H66" i="45"/>
  <c r="G66" i="45"/>
  <c r="F66" i="45"/>
  <c r="E66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P64" i="45"/>
  <c r="O64" i="45"/>
  <c r="N64" i="45"/>
  <c r="M64" i="45"/>
  <c r="L64" i="45"/>
  <c r="K64" i="45"/>
  <c r="J64" i="45"/>
  <c r="I64" i="45"/>
  <c r="H64" i="45"/>
  <c r="G64" i="45"/>
  <c r="F64" i="45"/>
  <c r="E64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P61" i="45"/>
  <c r="O61" i="45"/>
  <c r="N61" i="45"/>
  <c r="M61" i="45"/>
  <c r="L61" i="45"/>
  <c r="K61" i="45"/>
  <c r="J61" i="45"/>
  <c r="I61" i="45"/>
  <c r="H61" i="45"/>
  <c r="G61" i="45"/>
  <c r="F61" i="45"/>
  <c r="E61" i="45"/>
  <c r="P60" i="45"/>
  <c r="O60" i="45"/>
  <c r="N60" i="45"/>
  <c r="M60" i="45"/>
  <c r="L60" i="45"/>
  <c r="K60" i="45"/>
  <c r="J60" i="45"/>
  <c r="I60" i="45"/>
  <c r="H60" i="45"/>
  <c r="G60" i="45"/>
  <c r="F60" i="45"/>
  <c r="E60" i="45"/>
  <c r="P59" i="45"/>
  <c r="O59" i="45"/>
  <c r="N59" i="45"/>
  <c r="M59" i="45"/>
  <c r="L59" i="45"/>
  <c r="K59" i="45"/>
  <c r="J59" i="45"/>
  <c r="I59" i="45"/>
  <c r="H59" i="45"/>
  <c r="G59" i="45"/>
  <c r="F59" i="45"/>
  <c r="E59" i="45"/>
  <c r="P58" i="45"/>
  <c r="O58" i="45"/>
  <c r="N58" i="45"/>
  <c r="M58" i="45"/>
  <c r="L58" i="45"/>
  <c r="K58" i="45"/>
  <c r="J58" i="45"/>
  <c r="I58" i="45"/>
  <c r="H58" i="45"/>
  <c r="G58" i="45"/>
  <c r="F58" i="45"/>
  <c r="E58" i="45"/>
  <c r="P56" i="45"/>
  <c r="O56" i="45"/>
  <c r="N56" i="45"/>
  <c r="M56" i="45"/>
  <c r="L56" i="45"/>
  <c r="K56" i="45"/>
  <c r="J56" i="45"/>
  <c r="I56" i="45"/>
  <c r="H56" i="45"/>
  <c r="G56" i="45"/>
  <c r="F56" i="45"/>
  <c r="E56" i="45"/>
  <c r="P55" i="45"/>
  <c r="O55" i="45"/>
  <c r="N55" i="45"/>
  <c r="M55" i="45"/>
  <c r="L55" i="45"/>
  <c r="K55" i="45"/>
  <c r="J55" i="45"/>
  <c r="I55" i="45"/>
  <c r="H55" i="45"/>
  <c r="G55" i="45"/>
  <c r="F55" i="45"/>
  <c r="E55" i="45"/>
  <c r="P54" i="45"/>
  <c r="O54" i="45"/>
  <c r="N54" i="45"/>
  <c r="M54" i="45"/>
  <c r="L54" i="45"/>
  <c r="K54" i="45"/>
  <c r="J54" i="45"/>
  <c r="I54" i="45"/>
  <c r="H54" i="45"/>
  <c r="G54" i="45"/>
  <c r="F54" i="45"/>
  <c r="E54" i="45"/>
  <c r="P53" i="45"/>
  <c r="O53" i="45"/>
  <c r="N53" i="45"/>
  <c r="M53" i="45"/>
  <c r="L53" i="45"/>
  <c r="K53" i="45"/>
  <c r="J53" i="45"/>
  <c r="I53" i="45"/>
  <c r="H53" i="45"/>
  <c r="G53" i="45"/>
  <c r="F53" i="45"/>
  <c r="E53" i="45"/>
  <c r="P52" i="45"/>
  <c r="O52" i="45"/>
  <c r="N52" i="45"/>
  <c r="M52" i="45"/>
  <c r="L52" i="45"/>
  <c r="K52" i="45"/>
  <c r="J52" i="45"/>
  <c r="I52" i="45"/>
  <c r="H52" i="45"/>
  <c r="G52" i="45"/>
  <c r="F52" i="45"/>
  <c r="E52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P48" i="45"/>
  <c r="O48" i="45"/>
  <c r="N48" i="45"/>
  <c r="M48" i="45"/>
  <c r="L48" i="45"/>
  <c r="K48" i="45"/>
  <c r="J48" i="45"/>
  <c r="I48" i="45"/>
  <c r="H48" i="45"/>
  <c r="G48" i="45"/>
  <c r="F48" i="45"/>
  <c r="E48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P46" i="45"/>
  <c r="O46" i="45"/>
  <c r="N46" i="45"/>
  <c r="M46" i="45"/>
  <c r="L46" i="45"/>
  <c r="K46" i="45"/>
  <c r="J46" i="45"/>
  <c r="I46" i="45"/>
  <c r="H46" i="45"/>
  <c r="G46" i="45"/>
  <c r="F46" i="45"/>
  <c r="E46" i="45"/>
  <c r="P44" i="45"/>
  <c r="O44" i="45"/>
  <c r="N44" i="45"/>
  <c r="M44" i="45"/>
  <c r="L44" i="45"/>
  <c r="K44" i="45"/>
  <c r="J44" i="45"/>
  <c r="I44" i="45"/>
  <c r="H44" i="45"/>
  <c r="G44" i="45"/>
  <c r="F44" i="45"/>
  <c r="E44" i="45"/>
  <c r="P43" i="45"/>
  <c r="O43" i="45"/>
  <c r="N43" i="45"/>
  <c r="M43" i="45"/>
  <c r="L43" i="45"/>
  <c r="K43" i="45"/>
  <c r="J43" i="45"/>
  <c r="I43" i="45"/>
  <c r="H43" i="45"/>
  <c r="G43" i="45"/>
  <c r="F43" i="45"/>
  <c r="E43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P38" i="45"/>
  <c r="O38" i="45"/>
  <c r="N38" i="45"/>
  <c r="M38" i="45"/>
  <c r="L38" i="45"/>
  <c r="K38" i="45"/>
  <c r="J38" i="45"/>
  <c r="I38" i="45"/>
  <c r="H38" i="45"/>
  <c r="G38" i="45"/>
  <c r="F38" i="45"/>
  <c r="E38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P35" i="45"/>
  <c r="O35" i="45"/>
  <c r="N35" i="45"/>
  <c r="M35" i="45"/>
  <c r="L35" i="45"/>
  <c r="K35" i="45"/>
  <c r="J35" i="45"/>
  <c r="I35" i="45"/>
  <c r="H35" i="45"/>
  <c r="G35" i="45"/>
  <c r="F35" i="45"/>
  <c r="E35" i="45"/>
  <c r="P34" i="45"/>
  <c r="O34" i="45"/>
  <c r="N34" i="45"/>
  <c r="M34" i="45"/>
  <c r="L34" i="45"/>
  <c r="K34" i="45"/>
  <c r="J34" i="45"/>
  <c r="I34" i="45"/>
  <c r="H34" i="45"/>
  <c r="G34" i="45"/>
  <c r="F34" i="45"/>
  <c r="E34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P32" i="45"/>
  <c r="O32" i="45"/>
  <c r="N32" i="45"/>
  <c r="M32" i="45"/>
  <c r="L32" i="45"/>
  <c r="K32" i="45"/>
  <c r="J32" i="45"/>
  <c r="I32" i="45"/>
  <c r="H32" i="45"/>
  <c r="G32" i="45"/>
  <c r="F32" i="45"/>
  <c r="E32" i="45"/>
  <c r="P30" i="45"/>
  <c r="O30" i="45"/>
  <c r="N30" i="45"/>
  <c r="M30" i="45"/>
  <c r="L30" i="45"/>
  <c r="K30" i="45"/>
  <c r="J30" i="45"/>
  <c r="I30" i="45"/>
  <c r="H30" i="45"/>
  <c r="G30" i="45"/>
  <c r="F30" i="45"/>
  <c r="E30" i="45"/>
  <c r="P29" i="45"/>
  <c r="O29" i="45"/>
  <c r="N29" i="45"/>
  <c r="M29" i="45"/>
  <c r="L29" i="45"/>
  <c r="K29" i="45"/>
  <c r="J29" i="45"/>
  <c r="I29" i="45"/>
  <c r="H29" i="45"/>
  <c r="G29" i="45"/>
  <c r="F29" i="45"/>
  <c r="E29" i="45"/>
  <c r="P28" i="45"/>
  <c r="O28" i="45"/>
  <c r="N28" i="45"/>
  <c r="M28" i="45"/>
  <c r="L28" i="45"/>
  <c r="K28" i="45"/>
  <c r="J28" i="45"/>
  <c r="I28" i="45"/>
  <c r="H28" i="45"/>
  <c r="G28" i="45"/>
  <c r="F28" i="45"/>
  <c r="E28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P26" i="45"/>
  <c r="O26" i="45"/>
  <c r="N26" i="45"/>
  <c r="M26" i="45"/>
  <c r="L26" i="45"/>
  <c r="K26" i="45"/>
  <c r="J26" i="45"/>
  <c r="I26" i="45"/>
  <c r="H26" i="45"/>
  <c r="G26" i="45"/>
  <c r="F26" i="45"/>
  <c r="E26" i="45"/>
  <c r="P24" i="45"/>
  <c r="O24" i="45"/>
  <c r="N24" i="45"/>
  <c r="M24" i="45"/>
  <c r="L24" i="45"/>
  <c r="K24" i="45"/>
  <c r="J24" i="45"/>
  <c r="I24" i="45"/>
  <c r="H24" i="45"/>
  <c r="G24" i="45"/>
  <c r="F24" i="45"/>
  <c r="E24" i="45"/>
  <c r="P23" i="45"/>
  <c r="O23" i="45"/>
  <c r="N23" i="45"/>
  <c r="M23" i="45"/>
  <c r="L23" i="45"/>
  <c r="K23" i="45"/>
  <c r="J23" i="45"/>
  <c r="I23" i="45"/>
  <c r="H23" i="45"/>
  <c r="G23" i="45"/>
  <c r="F23" i="45"/>
  <c r="E23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P18" i="45"/>
  <c r="O18" i="45"/>
  <c r="N18" i="45"/>
  <c r="M18" i="45"/>
  <c r="L18" i="45"/>
  <c r="K18" i="45"/>
  <c r="J18" i="45"/>
  <c r="I18" i="45"/>
  <c r="H18" i="45"/>
  <c r="G18" i="45"/>
  <c r="F18" i="45"/>
  <c r="E18" i="45"/>
  <c r="P17" i="45"/>
  <c r="O17" i="45"/>
  <c r="N17" i="45"/>
  <c r="M17" i="45"/>
  <c r="L17" i="45"/>
  <c r="K17" i="45"/>
  <c r="J17" i="45"/>
  <c r="I17" i="45"/>
  <c r="H17" i="45"/>
  <c r="G17" i="45"/>
  <c r="F17" i="45"/>
  <c r="E17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P12" i="45"/>
  <c r="O12" i="45"/>
  <c r="N12" i="45"/>
  <c r="M12" i="45"/>
  <c r="L12" i="45"/>
  <c r="K12" i="45"/>
  <c r="J12" i="45"/>
  <c r="I12" i="45"/>
  <c r="H12" i="45"/>
  <c r="G12" i="45"/>
  <c r="F12" i="45"/>
  <c r="E12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P9" i="45"/>
  <c r="O9" i="45"/>
  <c r="N9" i="45"/>
  <c r="M9" i="45"/>
  <c r="L9" i="45"/>
  <c r="K9" i="45"/>
  <c r="J9" i="45"/>
  <c r="I9" i="45"/>
  <c r="H9" i="45"/>
  <c r="G9" i="45"/>
  <c r="F9" i="45"/>
  <c r="E9" i="45"/>
  <c r="P8" i="45"/>
  <c r="O8" i="45"/>
  <c r="N8" i="45"/>
  <c r="M8" i="45"/>
  <c r="L8" i="45"/>
  <c r="K8" i="45"/>
  <c r="J8" i="45"/>
  <c r="I8" i="45"/>
  <c r="H8" i="45"/>
  <c r="G8" i="45"/>
  <c r="F8" i="45"/>
  <c r="E8" i="45"/>
  <c r="P7" i="45"/>
  <c r="O7" i="45"/>
  <c r="N7" i="45"/>
  <c r="M7" i="45"/>
  <c r="L7" i="45"/>
  <c r="K7" i="45"/>
  <c r="J7" i="45"/>
  <c r="I7" i="45"/>
  <c r="H7" i="45"/>
  <c r="G7" i="45"/>
  <c r="F7" i="45"/>
  <c r="E7" i="45"/>
  <c r="P6" i="45"/>
  <c r="O6" i="45"/>
  <c r="N6" i="45"/>
  <c r="M6" i="45"/>
  <c r="L6" i="45"/>
  <c r="K6" i="45"/>
  <c r="J6" i="45"/>
  <c r="I6" i="45"/>
  <c r="H6" i="45"/>
  <c r="G6" i="45"/>
  <c r="F6" i="45"/>
  <c r="E6" i="45"/>
  <c r="AA81" i="44"/>
  <c r="Z81" i="44"/>
  <c r="Y81" i="44"/>
  <c r="X81" i="44"/>
  <c r="W81" i="44"/>
  <c r="V81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AA80" i="44"/>
  <c r="Z80" i="44"/>
  <c r="Y80" i="44"/>
  <c r="X80" i="44"/>
  <c r="W80" i="44"/>
  <c r="V80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AA79" i="44"/>
  <c r="Z79" i="44"/>
  <c r="Y79" i="44"/>
  <c r="X79" i="44"/>
  <c r="W79" i="44"/>
  <c r="V79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AA77" i="44"/>
  <c r="Z77" i="44"/>
  <c r="Y77" i="44"/>
  <c r="X77" i="44"/>
  <c r="W77" i="44"/>
  <c r="V77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AA76" i="44"/>
  <c r="Z76" i="44"/>
  <c r="Y76" i="44"/>
  <c r="X76" i="44"/>
  <c r="W76" i="44"/>
  <c r="V76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AA75" i="44"/>
  <c r="Z75" i="44"/>
  <c r="Y75" i="44"/>
  <c r="X75" i="44"/>
  <c r="W75" i="44"/>
  <c r="V75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AA73" i="44"/>
  <c r="Z73" i="44"/>
  <c r="Y73" i="44"/>
  <c r="X73" i="44"/>
  <c r="W73" i="44"/>
  <c r="V73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AA72" i="44"/>
  <c r="Z72" i="44"/>
  <c r="Y72" i="44"/>
  <c r="X72" i="44"/>
  <c r="W72" i="44"/>
  <c r="V72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AA71" i="44"/>
  <c r="Z71" i="44"/>
  <c r="Y71" i="44"/>
  <c r="X71" i="44"/>
  <c r="W71" i="44"/>
  <c r="V71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AA70" i="44"/>
  <c r="Z70" i="44"/>
  <c r="Y70" i="44"/>
  <c r="X70" i="44"/>
  <c r="W70" i="44"/>
  <c r="V70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AA69" i="44"/>
  <c r="Z69" i="44"/>
  <c r="Y69" i="44"/>
  <c r="X69" i="44"/>
  <c r="W69" i="44"/>
  <c r="V69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AA68" i="44"/>
  <c r="Z68" i="44"/>
  <c r="Y68" i="44"/>
  <c r="X68" i="44"/>
  <c r="W68" i="44"/>
  <c r="V68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AA67" i="44"/>
  <c r="Z67" i="44"/>
  <c r="Y67" i="44"/>
  <c r="X67" i="44"/>
  <c r="W67" i="44"/>
  <c r="V67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AA65" i="44"/>
  <c r="Z65" i="44"/>
  <c r="Y65" i="44"/>
  <c r="X65" i="44"/>
  <c r="W65" i="44"/>
  <c r="V65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AA64" i="44"/>
  <c r="Z64" i="44"/>
  <c r="Y64" i="44"/>
  <c r="X64" i="44"/>
  <c r="W64" i="44"/>
  <c r="V64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AA63" i="44"/>
  <c r="Z63" i="44"/>
  <c r="Y63" i="44"/>
  <c r="X63" i="44"/>
  <c r="W63" i="44"/>
  <c r="V63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AA62" i="44"/>
  <c r="Z62" i="44"/>
  <c r="Y62" i="44"/>
  <c r="X62" i="44"/>
  <c r="W62" i="44"/>
  <c r="V62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AA61" i="44"/>
  <c r="Z61" i="44"/>
  <c r="Y61" i="44"/>
  <c r="X61" i="44"/>
  <c r="W61" i="44"/>
  <c r="V61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AA60" i="44"/>
  <c r="Z60" i="44"/>
  <c r="Y60" i="44"/>
  <c r="X60" i="44"/>
  <c r="W60" i="44"/>
  <c r="V60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AA59" i="44"/>
  <c r="Z59" i="44"/>
  <c r="Y59" i="44"/>
  <c r="X59" i="44"/>
  <c r="W59" i="44"/>
  <c r="V59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AA58" i="44"/>
  <c r="Z58" i="44"/>
  <c r="Y58" i="44"/>
  <c r="X58" i="44"/>
  <c r="W58" i="44"/>
  <c r="V58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AA56" i="44"/>
  <c r="Z56" i="44"/>
  <c r="Y56" i="44"/>
  <c r="X56" i="44"/>
  <c r="W56" i="44"/>
  <c r="V56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AA54" i="44"/>
  <c r="Z54" i="44"/>
  <c r="Y54" i="44"/>
  <c r="X54" i="44"/>
  <c r="W54" i="44"/>
  <c r="V54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AA53" i="44"/>
  <c r="Z53" i="44"/>
  <c r="Y53" i="44"/>
  <c r="X53" i="44"/>
  <c r="W53" i="44"/>
  <c r="V53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AA52" i="44"/>
  <c r="Z52" i="44"/>
  <c r="Y52" i="44"/>
  <c r="X52" i="44"/>
  <c r="W52" i="44"/>
  <c r="V52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AA50" i="44"/>
  <c r="Z50" i="44"/>
  <c r="Y50" i="44"/>
  <c r="X50" i="44"/>
  <c r="W50" i="44"/>
  <c r="V50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AA49" i="44"/>
  <c r="Z49" i="44"/>
  <c r="Y49" i="44"/>
  <c r="X49" i="44"/>
  <c r="W49" i="44"/>
  <c r="V49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AA48" i="44"/>
  <c r="Z48" i="44"/>
  <c r="Y48" i="44"/>
  <c r="X48" i="44"/>
  <c r="W48" i="44"/>
  <c r="V48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AA47" i="44"/>
  <c r="Z47" i="44"/>
  <c r="Y47" i="44"/>
  <c r="X47" i="44"/>
  <c r="W47" i="44"/>
  <c r="V47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AA46" i="44"/>
  <c r="Z46" i="44"/>
  <c r="Y46" i="44"/>
  <c r="X46" i="44"/>
  <c r="W46" i="44"/>
  <c r="V46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AA45" i="44"/>
  <c r="Z45" i="44"/>
  <c r="Y45" i="44"/>
  <c r="X45" i="44"/>
  <c r="W45" i="44"/>
  <c r="V45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AA44" i="44"/>
  <c r="Z44" i="44"/>
  <c r="Y44" i="44"/>
  <c r="X44" i="44"/>
  <c r="W44" i="44"/>
  <c r="V44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AA43" i="44"/>
  <c r="Z43" i="44"/>
  <c r="Y43" i="44"/>
  <c r="X43" i="44"/>
  <c r="W43" i="44"/>
  <c r="V43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AA42" i="44"/>
  <c r="Z42" i="44"/>
  <c r="Y42" i="44"/>
  <c r="X42" i="44"/>
  <c r="W42" i="44"/>
  <c r="V42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AA41" i="44"/>
  <c r="Z41" i="44"/>
  <c r="Y41" i="44"/>
  <c r="X41" i="44"/>
  <c r="W41" i="44"/>
  <c r="V41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AA40" i="44"/>
  <c r="Z40" i="44"/>
  <c r="Y40" i="44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AA39" i="44"/>
  <c r="Z39" i="44"/>
  <c r="Y39" i="44"/>
  <c r="X39" i="44"/>
  <c r="W39" i="44"/>
  <c r="V39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AA38" i="44"/>
  <c r="Z38" i="44"/>
  <c r="Y38" i="44"/>
  <c r="X38" i="44"/>
  <c r="W38" i="44"/>
  <c r="V38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AA37" i="44"/>
  <c r="Z37" i="44"/>
  <c r="Y37" i="44"/>
  <c r="X37" i="44"/>
  <c r="W37" i="44"/>
  <c r="V37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AA36" i="44"/>
  <c r="Z36" i="44"/>
  <c r="Y36" i="44"/>
  <c r="X36" i="44"/>
  <c r="W36" i="44"/>
  <c r="V36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AA34" i="44"/>
  <c r="Z34" i="44"/>
  <c r="Y34" i="44"/>
  <c r="X34" i="44"/>
  <c r="W34" i="44"/>
  <c r="V34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AA33" i="44"/>
  <c r="Z33" i="44"/>
  <c r="Y33" i="44"/>
  <c r="X33" i="44"/>
  <c r="W33" i="44"/>
  <c r="V33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AA31" i="44"/>
  <c r="Z31" i="44"/>
  <c r="Y31" i="44"/>
  <c r="X31" i="44"/>
  <c r="W31" i="44"/>
  <c r="V31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AA30" i="44"/>
  <c r="Z30" i="44"/>
  <c r="Y30" i="44"/>
  <c r="X30" i="44"/>
  <c r="W30" i="44"/>
  <c r="V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AA29" i="44"/>
  <c r="Z29" i="44"/>
  <c r="Y29" i="44"/>
  <c r="X29" i="44"/>
  <c r="W29" i="44"/>
  <c r="V29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AA27" i="44"/>
  <c r="Z27" i="44"/>
  <c r="Y27" i="44"/>
  <c r="X27" i="44"/>
  <c r="W27" i="44"/>
  <c r="V27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AA26" i="44"/>
  <c r="Z26" i="44"/>
  <c r="Y26" i="44"/>
  <c r="X26" i="44"/>
  <c r="W26" i="44"/>
  <c r="V26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AA25" i="44"/>
  <c r="Z25" i="44"/>
  <c r="Y25" i="44"/>
  <c r="X25" i="44"/>
  <c r="W25" i="44"/>
  <c r="V25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AA24" i="44"/>
  <c r="Z24" i="44"/>
  <c r="Y24" i="44"/>
  <c r="X24" i="44"/>
  <c r="W24" i="44"/>
  <c r="V24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AA23" i="44"/>
  <c r="Z23" i="44"/>
  <c r="Y23" i="44"/>
  <c r="X23" i="44"/>
  <c r="W23" i="44"/>
  <c r="V23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AA22" i="44"/>
  <c r="Z22" i="44"/>
  <c r="Y22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AA21" i="44"/>
  <c r="Z21" i="44"/>
  <c r="Y21" i="44"/>
  <c r="X21" i="44"/>
  <c r="W21" i="44"/>
  <c r="V21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AA20" i="44"/>
  <c r="Z20" i="44"/>
  <c r="Y20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AA19" i="44"/>
  <c r="Z19" i="44"/>
  <c r="Y19" i="44"/>
  <c r="X19" i="44"/>
  <c r="W19" i="44"/>
  <c r="V19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AA14" i="44"/>
  <c r="Z14" i="44"/>
  <c r="Y14" i="44"/>
  <c r="X14" i="44"/>
  <c r="W14" i="44"/>
  <c r="V14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AA13" i="44"/>
  <c r="Z13" i="44"/>
  <c r="Y13" i="44"/>
  <c r="X13" i="44"/>
  <c r="W13" i="44"/>
  <c r="V13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AA12" i="44"/>
  <c r="Z12" i="44"/>
  <c r="Y12" i="44"/>
  <c r="X12" i="44"/>
  <c r="W12" i="44"/>
  <c r="V12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AA11" i="44"/>
  <c r="Z11" i="44"/>
  <c r="Y11" i="44"/>
  <c r="X11" i="44"/>
  <c r="W11" i="44"/>
  <c r="V11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AA10" i="44"/>
  <c r="Z10" i="44"/>
  <c r="Y10" i="44"/>
  <c r="X10" i="44"/>
  <c r="W10" i="44"/>
  <c r="V10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AA72" i="43" l="1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AA63" i="43"/>
  <c r="Z63" i="43"/>
  <c r="Y63" i="43"/>
  <c r="X63" i="43"/>
  <c r="W63" i="43"/>
  <c r="V63" i="43"/>
  <c r="U63" i="43"/>
  <c r="T63" i="43"/>
  <c r="S63" i="43"/>
  <c r="R63" i="43"/>
  <c r="Q63" i="43"/>
  <c r="P63" i="43"/>
  <c r="O63" i="43"/>
  <c r="N63" i="43"/>
  <c r="M63" i="43"/>
  <c r="L63" i="43"/>
  <c r="K63" i="43"/>
  <c r="J63" i="43"/>
  <c r="I63" i="43"/>
  <c r="H63" i="43"/>
  <c r="G63" i="43"/>
  <c r="F63" i="43"/>
  <c r="AA62" i="43"/>
  <c r="Z62" i="43"/>
  <c r="Y62" i="43"/>
  <c r="X62" i="43"/>
  <c r="W62" i="43"/>
  <c r="V62" i="43"/>
  <c r="U62" i="43"/>
  <c r="T62" i="43"/>
  <c r="S62" i="43"/>
  <c r="R62" i="43"/>
  <c r="Q62" i="43"/>
  <c r="P62" i="43"/>
  <c r="O62" i="43"/>
  <c r="N62" i="43"/>
  <c r="M62" i="43"/>
  <c r="L62" i="43"/>
  <c r="K62" i="43"/>
  <c r="J62" i="43"/>
  <c r="I62" i="43"/>
  <c r="H62" i="43"/>
  <c r="G62" i="43"/>
  <c r="F62" i="43"/>
  <c r="AA61" i="43"/>
  <c r="Z61" i="43"/>
  <c r="Y61" i="43"/>
  <c r="X61" i="43"/>
  <c r="W61" i="43"/>
  <c r="V61" i="43"/>
  <c r="U61" i="43"/>
  <c r="T61" i="43"/>
  <c r="S61" i="43"/>
  <c r="R61" i="43"/>
  <c r="Q61" i="43"/>
  <c r="P61" i="43"/>
  <c r="O61" i="43"/>
  <c r="N61" i="43"/>
  <c r="M61" i="43"/>
  <c r="L61" i="43"/>
  <c r="K61" i="43"/>
  <c r="J61" i="43"/>
  <c r="I61" i="43"/>
  <c r="H61" i="43"/>
  <c r="G61" i="43"/>
  <c r="F61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J60" i="43"/>
  <c r="I60" i="43"/>
  <c r="H60" i="43"/>
  <c r="G60" i="43"/>
  <c r="F60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A33" i="43"/>
  <c r="Z33" i="43"/>
  <c r="Y33" i="43"/>
  <c r="X33" i="43"/>
  <c r="W33" i="43"/>
  <c r="V33" i="43"/>
  <c r="U33" i="43"/>
  <c r="T33" i="43"/>
  <c r="S33" i="43"/>
  <c r="R33" i="43"/>
  <c r="Q33" i="43"/>
  <c r="P33" i="43"/>
  <c r="O33" i="43"/>
  <c r="N33" i="43"/>
  <c r="M33" i="43"/>
  <c r="L33" i="43"/>
  <c r="K33" i="43"/>
  <c r="J33" i="43"/>
  <c r="I33" i="43"/>
  <c r="H33" i="43"/>
  <c r="G33" i="43"/>
  <c r="F33" i="43"/>
  <c r="AA32" i="43"/>
  <c r="Z32" i="43"/>
  <c r="Y32" i="43"/>
  <c r="X32" i="43"/>
  <c r="W32" i="43"/>
  <c r="V32" i="43"/>
  <c r="U32" i="43"/>
  <c r="T32" i="43"/>
  <c r="S32" i="43"/>
  <c r="R32" i="43"/>
  <c r="Q32" i="43"/>
  <c r="P32" i="43"/>
  <c r="O32" i="43"/>
  <c r="N32" i="43"/>
  <c r="M32" i="43"/>
  <c r="L32" i="43"/>
  <c r="K32" i="43"/>
  <c r="J32" i="43"/>
  <c r="I32" i="43"/>
  <c r="H32" i="43"/>
  <c r="G32" i="43"/>
  <c r="F32" i="43"/>
  <c r="AA31" i="43"/>
  <c r="Z31" i="43"/>
  <c r="Y31" i="43"/>
  <c r="X31" i="43"/>
  <c r="W31" i="43"/>
  <c r="V31" i="43"/>
  <c r="U31" i="43"/>
  <c r="T31" i="43"/>
  <c r="S31" i="43"/>
  <c r="R31" i="43"/>
  <c r="Q31" i="43"/>
  <c r="P31" i="43"/>
  <c r="O31" i="43"/>
  <c r="N31" i="43"/>
  <c r="M31" i="43"/>
  <c r="L31" i="43"/>
  <c r="K31" i="43"/>
  <c r="J31" i="43"/>
  <c r="I31" i="43"/>
  <c r="H31" i="43"/>
  <c r="G31" i="43"/>
  <c r="F31" i="43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H30" i="43"/>
  <c r="G30" i="43"/>
  <c r="F30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H28" i="43"/>
  <c r="G28" i="43"/>
  <c r="F28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H27" i="43"/>
  <c r="G27" i="43"/>
  <c r="F27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H26" i="43"/>
  <c r="G26" i="43"/>
  <c r="F26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H24" i="43"/>
  <c r="G24" i="43"/>
  <c r="F24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H23" i="43"/>
  <c r="G23" i="43"/>
  <c r="F23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F22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AA20" i="43"/>
  <c r="Z20" i="43"/>
  <c r="Y20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AA19" i="43"/>
  <c r="Z19" i="43"/>
  <c r="Y19" i="43"/>
  <c r="X19" i="43"/>
  <c r="W19" i="43"/>
  <c r="V19" i="43"/>
  <c r="U19" i="43"/>
  <c r="T19" i="43"/>
  <c r="S19" i="43"/>
  <c r="R19" i="43"/>
  <c r="Q19" i="43"/>
  <c r="P19" i="43"/>
  <c r="O19" i="43"/>
  <c r="N19" i="43"/>
  <c r="M19" i="43"/>
  <c r="L19" i="43"/>
  <c r="K19" i="43"/>
  <c r="J19" i="43"/>
  <c r="I19" i="43"/>
  <c r="H19" i="43"/>
  <c r="G19" i="43"/>
  <c r="F19" i="43"/>
  <c r="AA18" i="43"/>
  <c r="Z18" i="43"/>
  <c r="Y18" i="43"/>
  <c r="X18" i="43"/>
  <c r="W18" i="43"/>
  <c r="V18" i="43"/>
  <c r="U18" i="43"/>
  <c r="T18" i="43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AA17" i="43"/>
  <c r="Z17" i="43"/>
  <c r="Y17" i="43"/>
  <c r="X17" i="43"/>
  <c r="W17" i="43"/>
  <c r="V17" i="43"/>
  <c r="U17" i="43"/>
  <c r="T17" i="43"/>
  <c r="S17" i="43"/>
  <c r="R17" i="43"/>
  <c r="Q17" i="43"/>
  <c r="P17" i="43"/>
  <c r="O17" i="43"/>
  <c r="N17" i="43"/>
  <c r="M17" i="43"/>
  <c r="L17" i="43"/>
  <c r="K17" i="43"/>
  <c r="J17" i="43"/>
  <c r="I17" i="43"/>
  <c r="H17" i="43"/>
  <c r="G17" i="43"/>
  <c r="F17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A14" i="43"/>
  <c r="Z14" i="43"/>
  <c r="Y14" i="43"/>
  <c r="X14" i="43"/>
  <c r="W14" i="43"/>
  <c r="V14" i="43"/>
  <c r="U14" i="43"/>
  <c r="T14" i="43"/>
  <c r="S14" i="43"/>
  <c r="R14" i="43"/>
  <c r="Q14" i="43"/>
  <c r="P14" i="43"/>
  <c r="O14" i="43"/>
  <c r="N14" i="43"/>
  <c r="M14" i="43"/>
  <c r="L14" i="43"/>
  <c r="K14" i="43"/>
  <c r="J14" i="43"/>
  <c r="I14" i="43"/>
  <c r="H14" i="43"/>
  <c r="G14" i="43"/>
  <c r="F14" i="43"/>
  <c r="AA13" i="43"/>
  <c r="Z13" i="43"/>
  <c r="Y13" i="43"/>
  <c r="X13" i="43"/>
  <c r="W13" i="43"/>
  <c r="V13" i="43"/>
  <c r="U13" i="43"/>
  <c r="T13" i="43"/>
  <c r="S13" i="43"/>
  <c r="R13" i="43"/>
  <c r="Q13" i="43"/>
  <c r="P13" i="43"/>
  <c r="O13" i="43"/>
  <c r="N13" i="43"/>
  <c r="M13" i="43"/>
  <c r="L13" i="43"/>
  <c r="K13" i="43"/>
  <c r="J13" i="43"/>
  <c r="I13" i="43"/>
  <c r="H13" i="43"/>
  <c r="G13" i="43"/>
  <c r="F13" i="43"/>
  <c r="AA12" i="43"/>
  <c r="Z12" i="43"/>
  <c r="Y12" i="43"/>
  <c r="X12" i="43"/>
  <c r="W12" i="43"/>
  <c r="V12" i="43"/>
  <c r="U12" i="43"/>
  <c r="T12" i="43"/>
  <c r="S12" i="43"/>
  <c r="R12" i="43"/>
  <c r="Q12" i="43"/>
  <c r="P12" i="43"/>
  <c r="O12" i="43"/>
  <c r="N12" i="43"/>
  <c r="M12" i="43"/>
  <c r="L12" i="43"/>
  <c r="K12" i="43"/>
  <c r="J12" i="43"/>
  <c r="I12" i="43"/>
  <c r="H12" i="43"/>
  <c r="G12" i="43"/>
  <c r="F12" i="43"/>
  <c r="AA11" i="43"/>
  <c r="Z11" i="43"/>
  <c r="Y11" i="43"/>
  <c r="X11" i="43"/>
  <c r="W11" i="43"/>
  <c r="V11" i="43"/>
  <c r="U11" i="43"/>
  <c r="T11" i="43"/>
  <c r="S11" i="43"/>
  <c r="R11" i="43"/>
  <c r="Q11" i="43"/>
  <c r="P11" i="43"/>
  <c r="O11" i="43"/>
  <c r="N11" i="43"/>
  <c r="M11" i="43"/>
  <c r="L11" i="43"/>
  <c r="K11" i="43"/>
  <c r="J11" i="43"/>
  <c r="I11" i="43"/>
  <c r="H11" i="43"/>
  <c r="G11" i="43"/>
  <c r="F11" i="43"/>
  <c r="AA10" i="43"/>
  <c r="Z10" i="43"/>
  <c r="Y10" i="43"/>
  <c r="X10" i="43"/>
  <c r="W10" i="43"/>
  <c r="V10" i="43"/>
  <c r="U10" i="43"/>
  <c r="T10" i="43"/>
  <c r="S10" i="43"/>
  <c r="R10" i="43"/>
  <c r="Q10" i="43"/>
  <c r="P10" i="43"/>
  <c r="O10" i="43"/>
  <c r="N10" i="43"/>
  <c r="M10" i="43"/>
  <c r="L10" i="43"/>
  <c r="K10" i="43"/>
  <c r="J10" i="43"/>
  <c r="I10" i="43"/>
  <c r="H10" i="43"/>
  <c r="G10" i="43"/>
  <c r="F10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AA8" i="43"/>
  <c r="Z8" i="43"/>
  <c r="Y8" i="43"/>
  <c r="X8" i="43"/>
  <c r="W8" i="43"/>
  <c r="V8" i="43"/>
  <c r="U8" i="43"/>
  <c r="T8" i="43"/>
  <c r="S8" i="43"/>
  <c r="R8" i="43"/>
  <c r="Q8" i="43"/>
  <c r="P8" i="43"/>
  <c r="O8" i="43"/>
  <c r="N8" i="43"/>
  <c r="M8" i="43"/>
  <c r="L8" i="43"/>
  <c r="K8" i="43"/>
  <c r="J8" i="43"/>
  <c r="I8" i="43"/>
  <c r="H8" i="43"/>
  <c r="G8" i="43"/>
  <c r="F8" i="43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H62" i="42"/>
  <c r="G62" i="42"/>
  <c r="F62" i="42"/>
  <c r="AI61" i="42"/>
  <c r="AH61" i="42"/>
  <c r="AG61" i="42"/>
  <c r="AF61" i="42"/>
  <c r="AE61" i="42"/>
  <c r="AD61" i="42"/>
  <c r="AC61" i="42"/>
  <c r="AB61" i="42"/>
  <c r="AA61" i="42"/>
  <c r="Z61" i="42"/>
  <c r="Y61" i="42"/>
  <c r="X61" i="42"/>
  <c r="W61" i="42"/>
  <c r="V61" i="42"/>
  <c r="U61" i="42"/>
  <c r="T61" i="42"/>
  <c r="S61" i="42"/>
  <c r="R61" i="42"/>
  <c r="Q61" i="42"/>
  <c r="P61" i="42"/>
  <c r="O61" i="42"/>
  <c r="N61" i="42"/>
  <c r="M61" i="42"/>
  <c r="L61" i="42"/>
  <c r="K61" i="42"/>
  <c r="J61" i="42"/>
  <c r="I61" i="42"/>
  <c r="H61" i="42"/>
  <c r="G61" i="42"/>
  <c r="F61" i="42"/>
  <c r="AI60" i="42"/>
  <c r="AH60" i="42"/>
  <c r="AG60" i="42"/>
  <c r="AF60" i="42"/>
  <c r="AE60" i="42"/>
  <c r="AD60" i="42"/>
  <c r="AC60" i="42"/>
  <c r="AB60" i="42"/>
  <c r="AA60" i="42"/>
  <c r="Z60" i="42"/>
  <c r="Y60" i="42"/>
  <c r="X60" i="42"/>
  <c r="W60" i="42"/>
  <c r="V60" i="42"/>
  <c r="U60" i="42"/>
  <c r="T60" i="42"/>
  <c r="S60" i="42"/>
  <c r="R60" i="42"/>
  <c r="Q60" i="42"/>
  <c r="P60" i="42"/>
  <c r="O60" i="42"/>
  <c r="N60" i="42"/>
  <c r="M60" i="42"/>
  <c r="L60" i="42"/>
  <c r="K60" i="42"/>
  <c r="J60" i="42"/>
  <c r="I60" i="42"/>
  <c r="H60" i="42"/>
  <c r="G60" i="42"/>
  <c r="F60" i="42"/>
  <c r="AI58" i="42"/>
  <c r="AH58" i="42"/>
  <c r="AG58" i="42"/>
  <c r="AF58" i="42"/>
  <c r="AE58" i="42"/>
  <c r="AD58" i="42"/>
  <c r="AC58" i="42"/>
  <c r="AB58" i="42"/>
  <c r="AA58" i="42"/>
  <c r="Z58" i="42"/>
  <c r="Y58" i="42"/>
  <c r="X58" i="42"/>
  <c r="W58" i="42"/>
  <c r="V58" i="42"/>
  <c r="U58" i="42"/>
  <c r="T58" i="42"/>
  <c r="S58" i="42"/>
  <c r="R58" i="42"/>
  <c r="Q58" i="42"/>
  <c r="P58" i="42"/>
  <c r="O58" i="42"/>
  <c r="N58" i="42"/>
  <c r="M58" i="42"/>
  <c r="L58" i="42"/>
  <c r="K58" i="42"/>
  <c r="J58" i="42"/>
  <c r="I58" i="42"/>
  <c r="H58" i="42"/>
  <c r="G58" i="42"/>
  <c r="F58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AI56" i="42"/>
  <c r="AH56" i="42"/>
  <c r="AG56" i="42"/>
  <c r="AF56" i="42"/>
  <c r="AE56" i="42"/>
  <c r="AD56" i="42"/>
  <c r="AC56" i="42"/>
  <c r="AB56" i="42"/>
  <c r="AA56" i="42"/>
  <c r="Z56" i="42"/>
  <c r="Y56" i="42"/>
  <c r="X56" i="42"/>
  <c r="W56" i="42"/>
  <c r="V56" i="42"/>
  <c r="U56" i="42"/>
  <c r="T56" i="42"/>
  <c r="S56" i="42"/>
  <c r="R56" i="42"/>
  <c r="Q56" i="42"/>
  <c r="P56" i="42"/>
  <c r="O56" i="42"/>
  <c r="N56" i="42"/>
  <c r="M56" i="42"/>
  <c r="L56" i="42"/>
  <c r="K56" i="42"/>
  <c r="J56" i="42"/>
  <c r="I56" i="42"/>
  <c r="H56" i="42"/>
  <c r="G56" i="42"/>
  <c r="F56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I54" i="42"/>
  <c r="AH54" i="42"/>
  <c r="AG54" i="42"/>
  <c r="AF54" i="42"/>
  <c r="AE54" i="42"/>
  <c r="AD54" i="42"/>
  <c r="AC54" i="42"/>
  <c r="AB54" i="42"/>
  <c r="AA54" i="42"/>
  <c r="Z54" i="42"/>
  <c r="Y54" i="42"/>
  <c r="X54" i="42"/>
  <c r="W54" i="42"/>
  <c r="V54" i="42"/>
  <c r="U54" i="42"/>
  <c r="T54" i="42"/>
  <c r="S54" i="42"/>
  <c r="R54" i="42"/>
  <c r="Q54" i="42"/>
  <c r="P54" i="42"/>
  <c r="O54" i="42"/>
  <c r="N54" i="42"/>
  <c r="M54" i="42"/>
  <c r="L54" i="42"/>
  <c r="K54" i="42"/>
  <c r="J54" i="42"/>
  <c r="I54" i="42"/>
  <c r="H54" i="42"/>
  <c r="G54" i="42"/>
  <c r="F54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I52" i="42"/>
  <c r="AH52" i="42"/>
  <c r="AG52" i="42"/>
  <c r="AF52" i="42"/>
  <c r="AE52" i="42"/>
  <c r="AD52" i="42"/>
  <c r="AC52" i="42"/>
  <c r="AB52" i="42"/>
  <c r="AA52" i="42"/>
  <c r="Z52" i="42"/>
  <c r="Y52" i="42"/>
  <c r="X52" i="42"/>
  <c r="W52" i="42"/>
  <c r="V52" i="42"/>
  <c r="U52" i="42"/>
  <c r="T52" i="42"/>
  <c r="S52" i="42"/>
  <c r="R52" i="42"/>
  <c r="Q52" i="42"/>
  <c r="P52" i="42"/>
  <c r="O52" i="42"/>
  <c r="N52" i="42"/>
  <c r="M52" i="42"/>
  <c r="L52" i="42"/>
  <c r="K52" i="42"/>
  <c r="J52" i="42"/>
  <c r="I52" i="42"/>
  <c r="H52" i="42"/>
  <c r="G52" i="42"/>
  <c r="F52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F51" i="42"/>
  <c r="AI50" i="42"/>
  <c r="AH50" i="42"/>
  <c r="AG50" i="42"/>
  <c r="AF50" i="42"/>
  <c r="AE50" i="42"/>
  <c r="AD50" i="42"/>
  <c r="AC50" i="42"/>
  <c r="AB50" i="42"/>
  <c r="AA50" i="42"/>
  <c r="Z50" i="42"/>
  <c r="Y50" i="42"/>
  <c r="X50" i="42"/>
  <c r="W50" i="42"/>
  <c r="V50" i="42"/>
  <c r="U50" i="42"/>
  <c r="T50" i="42"/>
  <c r="S50" i="42"/>
  <c r="R50" i="42"/>
  <c r="Q50" i="42"/>
  <c r="P50" i="42"/>
  <c r="O50" i="42"/>
  <c r="N50" i="42"/>
  <c r="M50" i="42"/>
  <c r="L50" i="42"/>
  <c r="K50" i="42"/>
  <c r="J50" i="42"/>
  <c r="I50" i="42"/>
  <c r="H50" i="42"/>
  <c r="G50" i="42"/>
  <c r="F50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F49" i="42"/>
  <c r="AI48" i="42"/>
  <c r="AH48" i="42"/>
  <c r="AG48" i="42"/>
  <c r="AF48" i="42"/>
  <c r="AE48" i="42"/>
  <c r="AD48" i="42"/>
  <c r="AC48" i="42"/>
  <c r="AB48" i="42"/>
  <c r="AA48" i="42"/>
  <c r="Z48" i="42"/>
  <c r="Y48" i="42"/>
  <c r="X48" i="42"/>
  <c r="W48" i="42"/>
  <c r="V48" i="42"/>
  <c r="U48" i="42"/>
  <c r="T48" i="42"/>
  <c r="S48" i="42"/>
  <c r="R48" i="42"/>
  <c r="Q48" i="42"/>
  <c r="P48" i="42"/>
  <c r="O48" i="42"/>
  <c r="N48" i="42"/>
  <c r="M48" i="42"/>
  <c r="L48" i="42"/>
  <c r="K48" i="42"/>
  <c r="J48" i="42"/>
  <c r="I48" i="42"/>
  <c r="H48" i="42"/>
  <c r="G48" i="42"/>
  <c r="F48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I46" i="42"/>
  <c r="AH46" i="42"/>
  <c r="AG46" i="42"/>
  <c r="AF46" i="42"/>
  <c r="AE46" i="42"/>
  <c r="AD46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H46" i="42"/>
  <c r="G46" i="42"/>
  <c r="F46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I42" i="42"/>
  <c r="AH42" i="42"/>
  <c r="AG42" i="42"/>
  <c r="AF42" i="42"/>
  <c r="AE42" i="42"/>
  <c r="AD42" i="42"/>
  <c r="AC42" i="42"/>
  <c r="AB42" i="42"/>
  <c r="AA42" i="42"/>
  <c r="Z42" i="42"/>
  <c r="Y42" i="42"/>
  <c r="X42" i="42"/>
  <c r="W42" i="42"/>
  <c r="V42" i="42"/>
  <c r="U42" i="42"/>
  <c r="T42" i="42"/>
  <c r="S42" i="42"/>
  <c r="R42" i="42"/>
  <c r="Q42" i="42"/>
  <c r="P42" i="42"/>
  <c r="O42" i="42"/>
  <c r="N42" i="42"/>
  <c r="M42" i="42"/>
  <c r="L42" i="42"/>
  <c r="K42" i="42"/>
  <c r="J42" i="42"/>
  <c r="I42" i="42"/>
  <c r="H42" i="42"/>
  <c r="G42" i="42"/>
  <c r="F42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I40" i="42"/>
  <c r="AH40" i="42"/>
  <c r="AG40" i="42"/>
  <c r="AF40" i="42"/>
  <c r="AE40" i="42"/>
  <c r="AD40" i="42"/>
  <c r="AC40" i="42"/>
  <c r="AB40" i="42"/>
  <c r="AA40" i="42"/>
  <c r="Z40" i="42"/>
  <c r="Y40" i="42"/>
  <c r="X40" i="42"/>
  <c r="W40" i="42"/>
  <c r="V40" i="42"/>
  <c r="U40" i="42"/>
  <c r="T40" i="42"/>
  <c r="S40" i="42"/>
  <c r="R40" i="42"/>
  <c r="Q40" i="42"/>
  <c r="P40" i="42"/>
  <c r="O40" i="42"/>
  <c r="N40" i="42"/>
  <c r="M40" i="42"/>
  <c r="L40" i="42"/>
  <c r="K40" i="42"/>
  <c r="J40" i="42"/>
  <c r="I40" i="42"/>
  <c r="H40" i="42"/>
  <c r="G40" i="42"/>
  <c r="F40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AI38" i="42"/>
  <c r="AH38" i="42"/>
  <c r="AG38" i="42"/>
  <c r="AF38" i="42"/>
  <c r="AE38" i="42"/>
  <c r="AD38" i="42"/>
  <c r="AC38" i="42"/>
  <c r="AB38" i="42"/>
  <c r="AA38" i="42"/>
  <c r="Z38" i="42"/>
  <c r="Y38" i="42"/>
  <c r="X38" i="42"/>
  <c r="W38" i="42"/>
  <c r="V38" i="42"/>
  <c r="U38" i="42"/>
  <c r="T38" i="42"/>
  <c r="S38" i="42"/>
  <c r="R38" i="42"/>
  <c r="Q38" i="42"/>
  <c r="P38" i="42"/>
  <c r="O38" i="42"/>
  <c r="N38" i="42"/>
  <c r="M38" i="42"/>
  <c r="L38" i="42"/>
  <c r="K38" i="42"/>
  <c r="J38" i="42"/>
  <c r="I38" i="42"/>
  <c r="H38" i="42"/>
  <c r="G38" i="42"/>
  <c r="F38" i="42"/>
  <c r="AI37" i="42"/>
  <c r="AH37" i="42"/>
  <c r="AG37" i="42"/>
  <c r="AF37" i="42"/>
  <c r="AE37" i="42"/>
  <c r="AD37" i="42"/>
  <c r="AC37" i="42"/>
  <c r="AB37" i="42"/>
  <c r="AA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L37" i="42"/>
  <c r="K37" i="42"/>
  <c r="J37" i="42"/>
  <c r="I37" i="42"/>
  <c r="H37" i="42"/>
  <c r="G37" i="42"/>
  <c r="F37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AI28" i="42"/>
  <c r="AH28" i="42"/>
  <c r="AG28" i="42"/>
  <c r="AF28" i="42"/>
  <c r="AE28" i="42"/>
  <c r="AD28" i="42"/>
  <c r="AC28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AI27" i="42"/>
  <c r="AH27" i="42"/>
  <c r="AG27" i="42"/>
  <c r="AF27" i="42"/>
  <c r="AE27" i="42"/>
  <c r="AD27" i="42"/>
  <c r="AC27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H27" i="42"/>
  <c r="G27" i="42"/>
  <c r="F27" i="42"/>
  <c r="AI26" i="42"/>
  <c r="AH26" i="42"/>
  <c r="AG26" i="42"/>
  <c r="AF26" i="42"/>
  <c r="AE26" i="42"/>
  <c r="AD26" i="42"/>
  <c r="AC26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H26" i="42"/>
  <c r="G26" i="42"/>
  <c r="F26" i="42"/>
  <c r="AI25" i="42"/>
  <c r="AH25" i="42"/>
  <c r="AG25" i="42"/>
  <c r="AF25" i="42"/>
  <c r="AE25" i="42"/>
  <c r="AD25" i="42"/>
  <c r="AC25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H25" i="42"/>
  <c r="G25" i="42"/>
  <c r="F25" i="42"/>
  <c r="AI24" i="42"/>
  <c r="AH24" i="42"/>
  <c r="AG24" i="42"/>
  <c r="AF24" i="42"/>
  <c r="AE24" i="42"/>
  <c r="AD24" i="42"/>
  <c r="AC24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H24" i="42"/>
  <c r="G24" i="42"/>
  <c r="F24" i="42"/>
  <c r="AI23" i="42"/>
  <c r="AH23" i="42"/>
  <c r="AG23" i="42"/>
  <c r="AF23" i="42"/>
  <c r="AE23" i="42"/>
  <c r="AD23" i="42"/>
  <c r="AC23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H23" i="42"/>
  <c r="G23" i="42"/>
  <c r="F23" i="42"/>
  <c r="AI22" i="42"/>
  <c r="AH22" i="42"/>
  <c r="AG22" i="42"/>
  <c r="AF22" i="42"/>
  <c r="AE22" i="42"/>
  <c r="AD22" i="42"/>
  <c r="AC22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H22" i="42"/>
  <c r="G22" i="42"/>
  <c r="F22" i="42"/>
  <c r="AI21" i="42"/>
  <c r="AH21" i="42"/>
  <c r="AG21" i="42"/>
  <c r="AF21" i="42"/>
  <c r="AE21" i="42"/>
  <c r="AD21" i="42"/>
  <c r="AC21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H21" i="42"/>
  <c r="G21" i="42"/>
  <c r="F21" i="42"/>
  <c r="AI20" i="42"/>
  <c r="AH20" i="42"/>
  <c r="AG20" i="42"/>
  <c r="AF20" i="42"/>
  <c r="AE20" i="42"/>
  <c r="AD20" i="42"/>
  <c r="AC20" i="42"/>
  <c r="AB20" i="42"/>
  <c r="AA20" i="42"/>
  <c r="Z20" i="42"/>
  <c r="Y20" i="42"/>
  <c r="X20" i="42"/>
  <c r="W20" i="42"/>
  <c r="V20" i="42"/>
  <c r="U20" i="42"/>
  <c r="T20" i="42"/>
  <c r="S20" i="42"/>
  <c r="R20" i="42"/>
  <c r="Q20" i="42"/>
  <c r="P20" i="42"/>
  <c r="O20" i="42"/>
  <c r="N20" i="42"/>
  <c r="M20" i="42"/>
  <c r="L20" i="42"/>
  <c r="K20" i="42"/>
  <c r="J20" i="42"/>
  <c r="I20" i="42"/>
  <c r="H20" i="42"/>
  <c r="G20" i="42"/>
  <c r="F20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AI16" i="42"/>
  <c r="AH16" i="42"/>
  <c r="AG16" i="42"/>
  <c r="AF16" i="42"/>
  <c r="AE16" i="42"/>
  <c r="AD16" i="42"/>
  <c r="AC16" i="42"/>
  <c r="AB16" i="42"/>
  <c r="AA16" i="42"/>
  <c r="Z16" i="42"/>
  <c r="Y16" i="42"/>
  <c r="X16" i="42"/>
  <c r="W16" i="42"/>
  <c r="V16" i="42"/>
  <c r="U16" i="42"/>
  <c r="T16" i="42"/>
  <c r="S16" i="42"/>
  <c r="R16" i="42"/>
  <c r="Q16" i="42"/>
  <c r="P16" i="42"/>
  <c r="O16" i="42"/>
  <c r="N16" i="42"/>
  <c r="M16" i="42"/>
  <c r="L16" i="42"/>
  <c r="K16" i="42"/>
  <c r="J16" i="42"/>
  <c r="I16" i="42"/>
  <c r="H16" i="42"/>
  <c r="G16" i="42"/>
  <c r="F16" i="42"/>
  <c r="AI15" i="42"/>
  <c r="AH15" i="42"/>
  <c r="AG15" i="42"/>
  <c r="AF15" i="42"/>
  <c r="AE15" i="42"/>
  <c r="AD15" i="42"/>
  <c r="AC15" i="42"/>
  <c r="AB15" i="42"/>
  <c r="AA15" i="42"/>
  <c r="Z15" i="42"/>
  <c r="Y15" i="42"/>
  <c r="X15" i="42"/>
  <c r="W15" i="42"/>
  <c r="V15" i="42"/>
  <c r="U15" i="42"/>
  <c r="T15" i="42"/>
  <c r="S15" i="42"/>
  <c r="R15" i="42"/>
  <c r="Q15" i="42"/>
  <c r="P15" i="42"/>
  <c r="O15" i="42"/>
  <c r="N15" i="42"/>
  <c r="M15" i="42"/>
  <c r="L15" i="42"/>
  <c r="K15" i="42"/>
  <c r="J15" i="42"/>
  <c r="I15" i="42"/>
  <c r="H15" i="42"/>
  <c r="G15" i="42"/>
  <c r="F15" i="42"/>
  <c r="AI14" i="42"/>
  <c r="AH14" i="42"/>
  <c r="AG14" i="42"/>
  <c r="AF14" i="42"/>
  <c r="AE14" i="42"/>
  <c r="AD14" i="42"/>
  <c r="AC14" i="42"/>
  <c r="AB14" i="42"/>
  <c r="AA14" i="42"/>
  <c r="Z14" i="42"/>
  <c r="Y14" i="42"/>
  <c r="X14" i="42"/>
  <c r="W14" i="42"/>
  <c r="V14" i="42"/>
  <c r="U14" i="42"/>
  <c r="T14" i="42"/>
  <c r="S14" i="42"/>
  <c r="R14" i="42"/>
  <c r="Q14" i="42"/>
  <c r="P14" i="42"/>
  <c r="O14" i="42"/>
  <c r="N14" i="42"/>
  <c r="M14" i="42"/>
  <c r="L14" i="42"/>
  <c r="K14" i="42"/>
  <c r="J14" i="42"/>
  <c r="I14" i="42"/>
  <c r="H14" i="42"/>
  <c r="G14" i="42"/>
  <c r="F14" i="42"/>
  <c r="AI13" i="42"/>
  <c r="AH13" i="42"/>
  <c r="AG13" i="42"/>
  <c r="AF13" i="42"/>
  <c r="AE13" i="42"/>
  <c r="AD13" i="42"/>
  <c r="AC13" i="42"/>
  <c r="AB13" i="42"/>
  <c r="AA13" i="42"/>
  <c r="Z13" i="42"/>
  <c r="Y13" i="42"/>
  <c r="X13" i="42"/>
  <c r="W13" i="42"/>
  <c r="V13" i="42"/>
  <c r="U13" i="42"/>
  <c r="T13" i="42"/>
  <c r="S13" i="42"/>
  <c r="R13" i="42"/>
  <c r="Q13" i="42"/>
  <c r="P13" i="42"/>
  <c r="O13" i="42"/>
  <c r="N13" i="42"/>
  <c r="M13" i="42"/>
  <c r="L13" i="42"/>
  <c r="K13" i="42"/>
  <c r="J13" i="42"/>
  <c r="I13" i="42"/>
  <c r="H13" i="42"/>
  <c r="G13" i="42"/>
  <c r="F13" i="42"/>
  <c r="AI12" i="42"/>
  <c r="AH12" i="42"/>
  <c r="AG12" i="42"/>
  <c r="AF12" i="42"/>
  <c r="AE12" i="42"/>
  <c r="AD12" i="42"/>
  <c r="AC12" i="42"/>
  <c r="AB12" i="42"/>
  <c r="AA12" i="42"/>
  <c r="Z12" i="42"/>
  <c r="Y12" i="42"/>
  <c r="X12" i="42"/>
  <c r="W12" i="42"/>
  <c r="V12" i="42"/>
  <c r="U12" i="42"/>
  <c r="T12" i="42"/>
  <c r="S12" i="42"/>
  <c r="R12" i="42"/>
  <c r="Q12" i="42"/>
  <c r="P12" i="42"/>
  <c r="O12" i="42"/>
  <c r="N12" i="42"/>
  <c r="M12" i="42"/>
  <c r="L12" i="42"/>
  <c r="K12" i="42"/>
  <c r="J12" i="42"/>
  <c r="I12" i="42"/>
  <c r="H12" i="42"/>
  <c r="G12" i="42"/>
  <c r="F12" i="42"/>
  <c r="AI11" i="42"/>
  <c r="AH11" i="42"/>
  <c r="AG11" i="42"/>
  <c r="AF11" i="42"/>
  <c r="AE11" i="42"/>
  <c r="AD11" i="42"/>
  <c r="AC11" i="42"/>
  <c r="AB11" i="42"/>
  <c r="AA11" i="42"/>
  <c r="Z11" i="42"/>
  <c r="Y11" i="42"/>
  <c r="X11" i="42"/>
  <c r="W11" i="42"/>
  <c r="V11" i="42"/>
  <c r="U11" i="42"/>
  <c r="T11" i="42"/>
  <c r="S11" i="42"/>
  <c r="R11" i="42"/>
  <c r="Q11" i="42"/>
  <c r="P11" i="42"/>
  <c r="O11" i="42"/>
  <c r="N11" i="42"/>
  <c r="M11" i="42"/>
  <c r="L11" i="42"/>
  <c r="K11" i="42"/>
  <c r="J11" i="42"/>
  <c r="I11" i="42"/>
  <c r="H11" i="42"/>
  <c r="G11" i="42"/>
  <c r="F11" i="42"/>
  <c r="AI10" i="42"/>
  <c r="AH10" i="42"/>
  <c r="AG10" i="42"/>
  <c r="AF10" i="42"/>
  <c r="AE10" i="42"/>
  <c r="AD10" i="42"/>
  <c r="AC10" i="42"/>
  <c r="AB10" i="42"/>
  <c r="AA10" i="42"/>
  <c r="Z10" i="42"/>
  <c r="Y10" i="42"/>
  <c r="X10" i="42"/>
  <c r="W10" i="42"/>
  <c r="V10" i="42"/>
  <c r="U10" i="42"/>
  <c r="T10" i="42"/>
  <c r="S10" i="42"/>
  <c r="R10" i="42"/>
  <c r="Q10" i="42"/>
  <c r="P10" i="42"/>
  <c r="O10" i="42"/>
  <c r="N10" i="42"/>
  <c r="M10" i="42"/>
  <c r="L10" i="42"/>
  <c r="K10" i="42"/>
  <c r="J10" i="42"/>
  <c r="I10" i="42"/>
  <c r="H10" i="42"/>
  <c r="G10" i="42"/>
  <c r="F10" i="42"/>
  <c r="AI9" i="42"/>
  <c r="AH9" i="42"/>
  <c r="AG9" i="42"/>
  <c r="AF9" i="42"/>
  <c r="AE9" i="42"/>
  <c r="AD9" i="42"/>
  <c r="AC9" i="42"/>
  <c r="AB9" i="42"/>
  <c r="AA9" i="42"/>
  <c r="Z9" i="42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G9" i="42"/>
  <c r="F9" i="42"/>
  <c r="AI8" i="42"/>
  <c r="AH8" i="42"/>
  <c r="AG8" i="42"/>
  <c r="AF8" i="42"/>
  <c r="AE8" i="42"/>
  <c r="AD8" i="42"/>
  <c r="AC8" i="42"/>
  <c r="AB8" i="42"/>
  <c r="AA8" i="42"/>
  <c r="Z8" i="42"/>
  <c r="Y8" i="42"/>
  <c r="X8" i="42"/>
  <c r="W8" i="42"/>
  <c r="V8" i="42"/>
  <c r="U8" i="42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AI62" i="41"/>
  <c r="AH62" i="41"/>
  <c r="AG62" i="41"/>
  <c r="AF62" i="41"/>
  <c r="AE62" i="41"/>
  <c r="AD62" i="41"/>
  <c r="AC62" i="41"/>
  <c r="AB62" i="41"/>
  <c r="AA62" i="41"/>
  <c r="Z62" i="41"/>
  <c r="Y62" i="41"/>
  <c r="X62" i="41"/>
  <c r="W62" i="41"/>
  <c r="V62" i="41"/>
  <c r="U62" i="41"/>
  <c r="T62" i="41"/>
  <c r="S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AI61" i="41"/>
  <c r="AH61" i="41"/>
  <c r="AG61" i="41"/>
  <c r="AF61" i="41"/>
  <c r="AE61" i="41"/>
  <c r="AD61" i="41"/>
  <c r="AC61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AI60" i="41"/>
  <c r="AH60" i="41"/>
  <c r="AG60" i="41"/>
  <c r="AF60" i="41"/>
  <c r="AE60" i="41"/>
  <c r="AD60" i="41"/>
  <c r="AC60" i="41"/>
  <c r="AB60" i="41"/>
  <c r="AA60" i="41"/>
  <c r="Z60" i="41"/>
  <c r="Y60" i="41"/>
  <c r="X60" i="41"/>
  <c r="W60" i="41"/>
  <c r="V60" i="41"/>
  <c r="U60" i="41"/>
  <c r="T60" i="41"/>
  <c r="S60" i="41"/>
  <c r="R60" i="41"/>
  <c r="Q60" i="41"/>
  <c r="P60" i="41"/>
  <c r="O60" i="41"/>
  <c r="N60" i="41"/>
  <c r="M60" i="41"/>
  <c r="L60" i="41"/>
  <c r="K60" i="41"/>
  <c r="J60" i="41"/>
  <c r="I60" i="41"/>
  <c r="H60" i="41"/>
  <c r="G60" i="41"/>
  <c r="F60" i="41"/>
  <c r="AI58" i="41"/>
  <c r="AH58" i="41"/>
  <c r="AG58" i="41"/>
  <c r="AF58" i="41"/>
  <c r="AE58" i="41"/>
  <c r="AD58" i="41"/>
  <c r="AC58" i="41"/>
  <c r="AB58" i="41"/>
  <c r="AA58" i="41"/>
  <c r="Z58" i="41"/>
  <c r="Y58" i="41"/>
  <c r="X58" i="41"/>
  <c r="W58" i="41"/>
  <c r="V58" i="41"/>
  <c r="U58" i="41"/>
  <c r="T58" i="41"/>
  <c r="S58" i="41"/>
  <c r="R58" i="41"/>
  <c r="Q58" i="41"/>
  <c r="P58" i="41"/>
  <c r="O58" i="41"/>
  <c r="N58" i="41"/>
  <c r="M58" i="41"/>
  <c r="L58" i="41"/>
  <c r="K58" i="41"/>
  <c r="J58" i="41"/>
  <c r="I58" i="41"/>
  <c r="H58" i="41"/>
  <c r="G58" i="41"/>
  <c r="F58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AI56" i="41"/>
  <c r="AH56" i="41"/>
  <c r="AG56" i="41"/>
  <c r="AF56" i="41"/>
  <c r="AE56" i="41"/>
  <c r="AD56" i="41"/>
  <c r="AC56" i="41"/>
  <c r="AB56" i="41"/>
  <c r="AA56" i="41"/>
  <c r="Z56" i="41"/>
  <c r="Y56" i="41"/>
  <c r="X56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AI55" i="41"/>
  <c r="AH55" i="41"/>
  <c r="AG55" i="41"/>
  <c r="AF55" i="41"/>
  <c r="AE55" i="41"/>
  <c r="AD55" i="41"/>
  <c r="AC55" i="41"/>
  <c r="AB55" i="41"/>
  <c r="AA55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AI54" i="41"/>
  <c r="AH54" i="41"/>
  <c r="AG54" i="41"/>
  <c r="AF54" i="41"/>
  <c r="AE54" i="41"/>
  <c r="AD54" i="41"/>
  <c r="AC54" i="41"/>
  <c r="AB54" i="41"/>
  <c r="AA54" i="41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AI53" i="41"/>
  <c r="AH53" i="41"/>
  <c r="AG53" i="41"/>
  <c r="AF53" i="41"/>
  <c r="AE53" i="41"/>
  <c r="AD53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AI52" i="41"/>
  <c r="AH52" i="41"/>
  <c r="AG52" i="41"/>
  <c r="AF52" i="41"/>
  <c r="AE52" i="41"/>
  <c r="AD52" i="41"/>
  <c r="AC52" i="41"/>
  <c r="AB52" i="41"/>
  <c r="AA52" i="41"/>
  <c r="Z52" i="41"/>
  <c r="Y52" i="41"/>
  <c r="X52" i="41"/>
  <c r="W52" i="41"/>
  <c r="V52" i="41"/>
  <c r="U52" i="41"/>
  <c r="T52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52" i="41"/>
  <c r="F52" i="41"/>
  <c r="AI51" i="41"/>
  <c r="AH51" i="41"/>
  <c r="AG51" i="41"/>
  <c r="AF51" i="41"/>
  <c r="AE51" i="41"/>
  <c r="AD51" i="41"/>
  <c r="AC51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J51" i="41"/>
  <c r="I51" i="41"/>
  <c r="H51" i="41"/>
  <c r="G51" i="41"/>
  <c r="F51" i="41"/>
  <c r="AI50" i="41"/>
  <c r="AH50" i="41"/>
  <c r="AG50" i="41"/>
  <c r="AF50" i="41"/>
  <c r="AE50" i="41"/>
  <c r="AD50" i="41"/>
  <c r="AC50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J50" i="41"/>
  <c r="I50" i="41"/>
  <c r="H50" i="41"/>
  <c r="G50" i="41"/>
  <c r="F50" i="41"/>
  <c r="AI49" i="41"/>
  <c r="AH49" i="41"/>
  <c r="AG49" i="41"/>
  <c r="AF49" i="41"/>
  <c r="AE49" i="41"/>
  <c r="AD49" i="41"/>
  <c r="AC49" i="41"/>
  <c r="AB49" i="41"/>
  <c r="AA49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AI48" i="41"/>
  <c r="AH48" i="41"/>
  <c r="AG48" i="41"/>
  <c r="AF48" i="41"/>
  <c r="AE48" i="41"/>
  <c r="AD48" i="41"/>
  <c r="AC48" i="41"/>
  <c r="AB48" i="41"/>
  <c r="AA48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AI47" i="41"/>
  <c r="AH47" i="41"/>
  <c r="AG47" i="41"/>
  <c r="AF47" i="41"/>
  <c r="AE47" i="41"/>
  <c r="AD47" i="41"/>
  <c r="AC47" i="41"/>
  <c r="AB47" i="41"/>
  <c r="AA47" i="41"/>
  <c r="Z47" i="41"/>
  <c r="Y47" i="41"/>
  <c r="X47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AI46" i="41"/>
  <c r="AH46" i="41"/>
  <c r="AG46" i="41"/>
  <c r="AF46" i="41"/>
  <c r="AE46" i="41"/>
  <c r="AD46" i="41"/>
  <c r="AC46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AI45" i="41"/>
  <c r="AH45" i="41"/>
  <c r="AG45" i="41"/>
  <c r="AF45" i="41"/>
  <c r="AE45" i="41"/>
  <c r="AD45" i="41"/>
  <c r="AC45" i="41"/>
  <c r="AB45" i="41"/>
  <c r="AA45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AI44" i="41"/>
  <c r="AH44" i="41"/>
  <c r="AG44" i="41"/>
  <c r="AF44" i="41"/>
  <c r="AE44" i="41"/>
  <c r="AD44" i="41"/>
  <c r="AC44" i="41"/>
  <c r="AB44" i="41"/>
  <c r="AA44" i="41"/>
  <c r="Z44" i="41"/>
  <c r="Y44" i="41"/>
  <c r="X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AI43" i="41"/>
  <c r="AH43" i="41"/>
  <c r="AG43" i="41"/>
  <c r="AF43" i="41"/>
  <c r="AE43" i="41"/>
  <c r="AD43" i="41"/>
  <c r="AC43" i="41"/>
  <c r="AB43" i="41"/>
  <c r="AA43" i="41"/>
  <c r="Z43" i="41"/>
  <c r="Y43" i="41"/>
  <c r="X43" i="41"/>
  <c r="W43" i="41"/>
  <c r="V43" i="41"/>
  <c r="U43" i="41"/>
  <c r="T43" i="41"/>
  <c r="S43" i="41"/>
  <c r="R43" i="41"/>
  <c r="Q43" i="41"/>
  <c r="P43" i="41"/>
  <c r="O43" i="41"/>
  <c r="N43" i="41"/>
  <c r="M43" i="41"/>
  <c r="L43" i="41"/>
  <c r="K43" i="41"/>
  <c r="J43" i="41"/>
  <c r="I43" i="41"/>
  <c r="H43" i="41"/>
  <c r="G43" i="41"/>
  <c r="F43" i="41"/>
  <c r="AI42" i="41"/>
  <c r="AH42" i="41"/>
  <c r="AG42" i="41"/>
  <c r="AF42" i="41"/>
  <c r="AE42" i="41"/>
  <c r="AD42" i="41"/>
  <c r="AC42" i="41"/>
  <c r="AB42" i="41"/>
  <c r="AA42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AI41" i="41"/>
  <c r="AH41" i="41"/>
  <c r="AG41" i="41"/>
  <c r="AF41" i="41"/>
  <c r="AE41" i="41"/>
  <c r="AD41" i="41"/>
  <c r="AC41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AI40" i="41"/>
  <c r="AH40" i="41"/>
  <c r="AG40" i="41"/>
  <c r="AF40" i="41"/>
  <c r="AE40" i="41"/>
  <c r="AD40" i="41"/>
  <c r="AC40" i="41"/>
  <c r="AB40" i="41"/>
  <c r="AA40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AI39" i="41"/>
  <c r="AH39" i="41"/>
  <c r="AG39" i="41"/>
  <c r="AF39" i="41"/>
  <c r="AE39" i="41"/>
  <c r="AD39" i="41"/>
  <c r="AC39" i="41"/>
  <c r="AB39" i="41"/>
  <c r="AA39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AI38" i="41"/>
  <c r="AH38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AI37" i="41"/>
  <c r="AH37" i="41"/>
  <c r="AG37" i="41"/>
  <c r="AF37" i="41"/>
  <c r="AE37" i="41"/>
  <c r="AD37" i="41"/>
  <c r="AC37" i="41"/>
  <c r="AB37" i="41"/>
  <c r="AA37" i="41"/>
  <c r="Z37" i="41"/>
  <c r="Y37" i="41"/>
  <c r="X37" i="41"/>
  <c r="W37" i="41"/>
  <c r="V37" i="41"/>
  <c r="U37" i="41"/>
  <c r="T37" i="41"/>
  <c r="S37" i="41"/>
  <c r="R37" i="41"/>
  <c r="Q37" i="41"/>
  <c r="P37" i="41"/>
  <c r="O37" i="41"/>
  <c r="N37" i="41"/>
  <c r="M37" i="41"/>
  <c r="L37" i="41"/>
  <c r="K37" i="41"/>
  <c r="J37" i="41"/>
  <c r="I37" i="41"/>
  <c r="H37" i="41"/>
  <c r="G37" i="41"/>
  <c r="F37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H32" i="41"/>
  <c r="G32" i="41"/>
  <c r="F32" i="41"/>
  <c r="AI31" i="41"/>
  <c r="AH31" i="41"/>
  <c r="AG31" i="41"/>
  <c r="AF31" i="41"/>
  <c r="AE31" i="41"/>
  <c r="AD31" i="41"/>
  <c r="AC31" i="41"/>
  <c r="AB31" i="41"/>
  <c r="AA31" i="41"/>
  <c r="Z31" i="41"/>
  <c r="Y31" i="41"/>
  <c r="X31" i="41"/>
  <c r="W31" i="41"/>
  <c r="V31" i="41"/>
  <c r="U31" i="41"/>
  <c r="T31" i="41"/>
  <c r="S31" i="41"/>
  <c r="R31" i="41"/>
  <c r="Q31" i="41"/>
  <c r="P31" i="41"/>
  <c r="O31" i="41"/>
  <c r="N31" i="41"/>
  <c r="M31" i="41"/>
  <c r="L31" i="41"/>
  <c r="K31" i="41"/>
  <c r="J31" i="41"/>
  <c r="I31" i="41"/>
  <c r="H31" i="41"/>
  <c r="G31" i="41"/>
  <c r="F31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H29" i="41"/>
  <c r="G29" i="41"/>
  <c r="F29" i="41"/>
  <c r="AI28" i="41"/>
  <c r="AH28" i="41"/>
  <c r="AG28" i="41"/>
  <c r="AF28" i="41"/>
  <c r="AE28" i="41"/>
  <c r="AD28" i="41"/>
  <c r="AC28" i="41"/>
  <c r="AB28" i="41"/>
  <c r="AA28" i="41"/>
  <c r="Z28" i="41"/>
  <c r="Y28" i="41"/>
  <c r="X28" i="41"/>
  <c r="W28" i="41"/>
  <c r="V28" i="41"/>
  <c r="U28" i="41"/>
  <c r="T28" i="41"/>
  <c r="S28" i="41"/>
  <c r="R28" i="41"/>
  <c r="Q28" i="41"/>
  <c r="P28" i="41"/>
  <c r="O28" i="41"/>
  <c r="N28" i="41"/>
  <c r="M28" i="41"/>
  <c r="L28" i="41"/>
  <c r="K28" i="41"/>
  <c r="J28" i="41"/>
  <c r="I28" i="41"/>
  <c r="H28" i="41"/>
  <c r="G28" i="41"/>
  <c r="F28" i="41"/>
  <c r="AI27" i="41"/>
  <c r="AH27" i="41"/>
  <c r="AG27" i="41"/>
  <c r="AF27" i="41"/>
  <c r="AE27" i="41"/>
  <c r="AD27" i="41"/>
  <c r="AC27" i="41"/>
  <c r="AB27" i="41"/>
  <c r="AA27" i="41"/>
  <c r="Z27" i="41"/>
  <c r="Y27" i="41"/>
  <c r="X27" i="41"/>
  <c r="W27" i="41"/>
  <c r="V27" i="41"/>
  <c r="U27" i="41"/>
  <c r="T27" i="41"/>
  <c r="S27" i="41"/>
  <c r="R27" i="41"/>
  <c r="Q27" i="41"/>
  <c r="P27" i="41"/>
  <c r="O27" i="41"/>
  <c r="N27" i="41"/>
  <c r="M27" i="41"/>
  <c r="L27" i="41"/>
  <c r="K27" i="41"/>
  <c r="J27" i="41"/>
  <c r="I27" i="41"/>
  <c r="H27" i="41"/>
  <c r="G27" i="41"/>
  <c r="F27" i="41"/>
  <c r="AI26" i="41"/>
  <c r="AH26" i="41"/>
  <c r="AG26" i="41"/>
  <c r="AF26" i="41"/>
  <c r="AE26" i="41"/>
  <c r="AD26" i="41"/>
  <c r="AC26" i="41"/>
  <c r="AB26" i="41"/>
  <c r="AA26" i="41"/>
  <c r="Z26" i="41"/>
  <c r="Y26" i="41"/>
  <c r="X26" i="41"/>
  <c r="W26" i="41"/>
  <c r="V26" i="41"/>
  <c r="U26" i="41"/>
  <c r="T26" i="41"/>
  <c r="S26" i="41"/>
  <c r="R26" i="41"/>
  <c r="Q26" i="41"/>
  <c r="P26" i="41"/>
  <c r="O26" i="41"/>
  <c r="N26" i="41"/>
  <c r="M26" i="41"/>
  <c r="L26" i="41"/>
  <c r="K26" i="41"/>
  <c r="J26" i="41"/>
  <c r="I26" i="41"/>
  <c r="H26" i="41"/>
  <c r="G26" i="41"/>
  <c r="F26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AI23" i="41"/>
  <c r="AH23" i="41"/>
  <c r="AG23" i="41"/>
  <c r="AF23" i="41"/>
  <c r="AE23" i="41"/>
  <c r="AD23" i="41"/>
  <c r="AC23" i="41"/>
  <c r="AB23" i="41"/>
  <c r="AA23" i="41"/>
  <c r="Z23" i="41"/>
  <c r="Y23" i="41"/>
  <c r="X23" i="41"/>
  <c r="W23" i="41"/>
  <c r="V23" i="41"/>
  <c r="U23" i="41"/>
  <c r="T23" i="41"/>
  <c r="S23" i="41"/>
  <c r="R23" i="41"/>
  <c r="Q23" i="41"/>
  <c r="P23" i="41"/>
  <c r="O23" i="41"/>
  <c r="N23" i="41"/>
  <c r="M23" i="41"/>
  <c r="L23" i="41"/>
  <c r="K23" i="41"/>
  <c r="J23" i="41"/>
  <c r="I23" i="41"/>
  <c r="H23" i="41"/>
  <c r="G23" i="41"/>
  <c r="F23" i="41"/>
  <c r="AI22" i="41"/>
  <c r="AH22" i="41"/>
  <c r="AG22" i="41"/>
  <c r="AF22" i="41"/>
  <c r="AE22" i="41"/>
  <c r="AD22" i="41"/>
  <c r="AC22" i="41"/>
  <c r="AB22" i="41"/>
  <c r="AA22" i="41"/>
  <c r="Z22" i="41"/>
  <c r="Y22" i="41"/>
  <c r="X22" i="41"/>
  <c r="W22" i="41"/>
  <c r="V22" i="41"/>
  <c r="U22" i="41"/>
  <c r="T22" i="41"/>
  <c r="S22" i="41"/>
  <c r="R22" i="41"/>
  <c r="Q22" i="41"/>
  <c r="P22" i="41"/>
  <c r="O22" i="41"/>
  <c r="N22" i="41"/>
  <c r="M22" i="41"/>
  <c r="L22" i="41"/>
  <c r="K22" i="41"/>
  <c r="J22" i="41"/>
  <c r="I22" i="41"/>
  <c r="H22" i="41"/>
  <c r="G22" i="41"/>
  <c r="F22" i="41"/>
  <c r="AI21" i="41"/>
  <c r="AH21" i="41"/>
  <c r="AG21" i="41"/>
  <c r="AF21" i="41"/>
  <c r="AE21" i="41"/>
  <c r="AD21" i="41"/>
  <c r="AC21" i="41"/>
  <c r="AB21" i="41"/>
  <c r="AA21" i="41"/>
  <c r="Z21" i="41"/>
  <c r="Y21" i="41"/>
  <c r="X21" i="41"/>
  <c r="W21" i="41"/>
  <c r="V21" i="41"/>
  <c r="U21" i="41"/>
  <c r="T21" i="41"/>
  <c r="S21" i="41"/>
  <c r="R21" i="41"/>
  <c r="Q21" i="41"/>
  <c r="P21" i="41"/>
  <c r="O21" i="41"/>
  <c r="N21" i="41"/>
  <c r="M21" i="41"/>
  <c r="L21" i="41"/>
  <c r="K21" i="41"/>
  <c r="J21" i="41"/>
  <c r="I21" i="41"/>
  <c r="H21" i="41"/>
  <c r="G21" i="41"/>
  <c r="F21" i="41"/>
  <c r="AI20" i="41"/>
  <c r="AH20" i="41"/>
  <c r="AG20" i="41"/>
  <c r="AF20" i="41"/>
  <c r="AE20" i="41"/>
  <c r="AD20" i="41"/>
  <c r="AC20" i="41"/>
  <c r="AB20" i="41"/>
  <c r="AA20" i="41"/>
  <c r="Z20" i="41"/>
  <c r="Y20" i="41"/>
  <c r="X20" i="41"/>
  <c r="W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AI19" i="41"/>
  <c r="AH19" i="41"/>
  <c r="AG19" i="41"/>
  <c r="AF19" i="41"/>
  <c r="AE19" i="41"/>
  <c r="AD19" i="41"/>
  <c r="AC19" i="41"/>
  <c r="AB19" i="41"/>
  <c r="AA19" i="41"/>
  <c r="Z19" i="41"/>
  <c r="Y19" i="41"/>
  <c r="X19" i="41"/>
  <c r="W19" i="41"/>
  <c r="V19" i="41"/>
  <c r="U19" i="41"/>
  <c r="T19" i="41"/>
  <c r="S19" i="41"/>
  <c r="R19" i="41"/>
  <c r="Q19" i="41"/>
  <c r="P19" i="41"/>
  <c r="O19" i="41"/>
  <c r="N19" i="41"/>
  <c r="M19" i="41"/>
  <c r="L19" i="41"/>
  <c r="K19" i="41"/>
  <c r="J19" i="41"/>
  <c r="I19" i="41"/>
  <c r="H19" i="41"/>
  <c r="G19" i="41"/>
  <c r="F19" i="41"/>
  <c r="AI18" i="41"/>
  <c r="AH18" i="41"/>
  <c r="AG18" i="41"/>
  <c r="AF18" i="41"/>
  <c r="AE18" i="41"/>
  <c r="AD18" i="41"/>
  <c r="AC18" i="41"/>
  <c r="AB18" i="41"/>
  <c r="AA18" i="41"/>
  <c r="Z18" i="41"/>
  <c r="Y18" i="41"/>
  <c r="X18" i="41"/>
  <c r="W18" i="41"/>
  <c r="V18" i="41"/>
  <c r="U18" i="41"/>
  <c r="T18" i="41"/>
  <c r="S18" i="41"/>
  <c r="R18" i="41"/>
  <c r="Q18" i="41"/>
  <c r="P18" i="41"/>
  <c r="O18" i="41"/>
  <c r="N18" i="41"/>
  <c r="M18" i="41"/>
  <c r="L18" i="41"/>
  <c r="K18" i="41"/>
  <c r="J18" i="41"/>
  <c r="I18" i="41"/>
  <c r="H18" i="41"/>
  <c r="G18" i="41"/>
  <c r="F18" i="41"/>
  <c r="AI17" i="41"/>
  <c r="AH17" i="41"/>
  <c r="AG17" i="41"/>
  <c r="AF17" i="41"/>
  <c r="AE17" i="41"/>
  <c r="AD17" i="41"/>
  <c r="AC17" i="41"/>
  <c r="AB17" i="41"/>
  <c r="AA17" i="41"/>
  <c r="Z17" i="41"/>
  <c r="Y17" i="41"/>
  <c r="X17" i="41"/>
  <c r="W17" i="41"/>
  <c r="V17" i="41"/>
  <c r="U17" i="41"/>
  <c r="T17" i="41"/>
  <c r="S17" i="41"/>
  <c r="R17" i="41"/>
  <c r="Q17" i="41"/>
  <c r="P17" i="41"/>
  <c r="O17" i="41"/>
  <c r="N17" i="41"/>
  <c r="M17" i="41"/>
  <c r="L17" i="41"/>
  <c r="K17" i="41"/>
  <c r="J17" i="41"/>
  <c r="I17" i="41"/>
  <c r="H17" i="41"/>
  <c r="G17" i="41"/>
  <c r="F17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AI14" i="41"/>
  <c r="AH14" i="41"/>
  <c r="AG14" i="41"/>
  <c r="AF14" i="41"/>
  <c r="AE14" i="41"/>
  <c r="AD14" i="41"/>
  <c r="AC14" i="41"/>
  <c r="AB14" i="41"/>
  <c r="AA14" i="41"/>
  <c r="Z14" i="41"/>
  <c r="Y14" i="41"/>
  <c r="X14" i="41"/>
  <c r="W14" i="41"/>
  <c r="V14" i="41"/>
  <c r="U14" i="41"/>
  <c r="T14" i="41"/>
  <c r="S14" i="41"/>
  <c r="R14" i="41"/>
  <c r="Q14" i="41"/>
  <c r="P14" i="41"/>
  <c r="O14" i="41"/>
  <c r="N14" i="41"/>
  <c r="M14" i="41"/>
  <c r="L14" i="41"/>
  <c r="K14" i="41"/>
  <c r="J14" i="41"/>
  <c r="I14" i="41"/>
  <c r="H14" i="41"/>
  <c r="G14" i="41"/>
  <c r="F14" i="41"/>
  <c r="AI13" i="41"/>
  <c r="AH13" i="41"/>
  <c r="AG13" i="41"/>
  <c r="AF13" i="41"/>
  <c r="AE13" i="41"/>
  <c r="AD13" i="41"/>
  <c r="AC13" i="41"/>
  <c r="AB13" i="41"/>
  <c r="AA13" i="41"/>
  <c r="Z13" i="41"/>
  <c r="Y13" i="41"/>
  <c r="X13" i="41"/>
  <c r="W13" i="41"/>
  <c r="V13" i="41"/>
  <c r="U13" i="41"/>
  <c r="T13" i="41"/>
  <c r="S13" i="41"/>
  <c r="R13" i="41"/>
  <c r="Q13" i="41"/>
  <c r="P13" i="41"/>
  <c r="O13" i="41"/>
  <c r="N13" i="41"/>
  <c r="M13" i="41"/>
  <c r="L13" i="41"/>
  <c r="K13" i="41"/>
  <c r="J13" i="41"/>
  <c r="I13" i="41"/>
  <c r="H13" i="41"/>
  <c r="G13" i="41"/>
  <c r="F13" i="41"/>
  <c r="AI12" i="41"/>
  <c r="AH12" i="41"/>
  <c r="AG12" i="41"/>
  <c r="AF12" i="41"/>
  <c r="AE12" i="41"/>
  <c r="AD12" i="41"/>
  <c r="AC12" i="41"/>
  <c r="AB12" i="41"/>
  <c r="AA12" i="41"/>
  <c r="Z12" i="41"/>
  <c r="Y12" i="41"/>
  <c r="X12" i="41"/>
  <c r="W12" i="41"/>
  <c r="V12" i="41"/>
  <c r="U12" i="41"/>
  <c r="T12" i="41"/>
  <c r="S12" i="41"/>
  <c r="R12" i="41"/>
  <c r="Q12" i="41"/>
  <c r="P12" i="41"/>
  <c r="O12" i="41"/>
  <c r="N12" i="41"/>
  <c r="M12" i="41"/>
  <c r="L12" i="41"/>
  <c r="K12" i="41"/>
  <c r="J12" i="41"/>
  <c r="I12" i="41"/>
  <c r="H12" i="41"/>
  <c r="G12" i="41"/>
  <c r="F12" i="41"/>
  <c r="AI11" i="41"/>
  <c r="AH11" i="41"/>
  <c r="AG11" i="41"/>
  <c r="AF11" i="41"/>
  <c r="AE11" i="41"/>
  <c r="AD11" i="41"/>
  <c r="AC11" i="41"/>
  <c r="AB11" i="41"/>
  <c r="AA11" i="41"/>
  <c r="Z11" i="41"/>
  <c r="Y11" i="41"/>
  <c r="X11" i="41"/>
  <c r="W11" i="41"/>
  <c r="V11" i="41"/>
  <c r="U11" i="41"/>
  <c r="T11" i="41"/>
  <c r="S11" i="41"/>
  <c r="R11" i="41"/>
  <c r="Q11" i="41"/>
  <c r="P11" i="41"/>
  <c r="O11" i="41"/>
  <c r="N11" i="41"/>
  <c r="M11" i="41"/>
  <c r="L11" i="41"/>
  <c r="K11" i="41"/>
  <c r="J11" i="41"/>
  <c r="I11" i="41"/>
  <c r="H11" i="41"/>
  <c r="G11" i="41"/>
  <c r="F11" i="41"/>
  <c r="AI10" i="41"/>
  <c r="AH10" i="41"/>
  <c r="AG10" i="41"/>
  <c r="AF10" i="41"/>
  <c r="AE10" i="41"/>
  <c r="AD10" i="41"/>
  <c r="AC10" i="41"/>
  <c r="AB10" i="41"/>
  <c r="AA10" i="41"/>
  <c r="Z10" i="41"/>
  <c r="Y10" i="41"/>
  <c r="X10" i="41"/>
  <c r="W10" i="41"/>
  <c r="V10" i="41"/>
  <c r="U10" i="41"/>
  <c r="T10" i="41"/>
  <c r="S10" i="41"/>
  <c r="R10" i="41"/>
  <c r="Q10" i="41"/>
  <c r="P10" i="41"/>
  <c r="O10" i="41"/>
  <c r="N10" i="41"/>
  <c r="M10" i="41"/>
  <c r="L10" i="41"/>
  <c r="K10" i="41"/>
  <c r="J10" i="41"/>
  <c r="I10" i="41"/>
  <c r="H10" i="41"/>
  <c r="G10" i="41"/>
  <c r="F10" i="41"/>
  <c r="AI9" i="41"/>
  <c r="AH9" i="41"/>
  <c r="AG9" i="41"/>
  <c r="AF9" i="41"/>
  <c r="AE9" i="41"/>
  <c r="AD9" i="41"/>
  <c r="AC9" i="41"/>
  <c r="AB9" i="41"/>
  <c r="AA9" i="41"/>
  <c r="Z9" i="41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G9" i="41"/>
  <c r="F9" i="41"/>
  <c r="AI8" i="41"/>
  <c r="AH8" i="41"/>
  <c r="AG8" i="41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AI62" i="40"/>
  <c r="AH62" i="40"/>
  <c r="AG62" i="40"/>
  <c r="AF62" i="40"/>
  <c r="AE62" i="40"/>
  <c r="AD62" i="40"/>
  <c r="AC62" i="40"/>
  <c r="AB62" i="40"/>
  <c r="AA62" i="40"/>
  <c r="Z62" i="40"/>
  <c r="Y62" i="40"/>
  <c r="X62" i="40"/>
  <c r="W62" i="40"/>
  <c r="V62" i="40"/>
  <c r="U62" i="40"/>
  <c r="T62" i="40"/>
  <c r="S62" i="40"/>
  <c r="R62" i="40"/>
  <c r="Q62" i="40"/>
  <c r="P62" i="40"/>
  <c r="O62" i="40"/>
  <c r="N62" i="40"/>
  <c r="M62" i="40"/>
  <c r="L62" i="40"/>
  <c r="K62" i="40"/>
  <c r="J62" i="40"/>
  <c r="I62" i="40"/>
  <c r="H62" i="40"/>
  <c r="G62" i="40"/>
  <c r="F62" i="40"/>
  <c r="AI61" i="40"/>
  <c r="AH61" i="40"/>
  <c r="AG61" i="40"/>
  <c r="AF61" i="40"/>
  <c r="AE61" i="40"/>
  <c r="AD61" i="40"/>
  <c r="AC61" i="40"/>
  <c r="AB61" i="40"/>
  <c r="AA61" i="40"/>
  <c r="Z61" i="40"/>
  <c r="Y61" i="40"/>
  <c r="X61" i="40"/>
  <c r="W61" i="40"/>
  <c r="V61" i="40"/>
  <c r="U61" i="40"/>
  <c r="T61" i="40"/>
  <c r="S61" i="40"/>
  <c r="R61" i="40"/>
  <c r="Q61" i="40"/>
  <c r="P61" i="40"/>
  <c r="O61" i="40"/>
  <c r="N61" i="40"/>
  <c r="M61" i="40"/>
  <c r="L61" i="40"/>
  <c r="K61" i="40"/>
  <c r="J61" i="40"/>
  <c r="I61" i="40"/>
  <c r="H61" i="40"/>
  <c r="G61" i="40"/>
  <c r="F61" i="40"/>
  <c r="AI60" i="40"/>
  <c r="AH60" i="40"/>
  <c r="AG60" i="40"/>
  <c r="AF60" i="40"/>
  <c r="AE60" i="40"/>
  <c r="AD60" i="40"/>
  <c r="AC60" i="40"/>
  <c r="AB60" i="40"/>
  <c r="AA60" i="40"/>
  <c r="Z60" i="40"/>
  <c r="Y60" i="40"/>
  <c r="X60" i="40"/>
  <c r="W60" i="40"/>
  <c r="V60" i="40"/>
  <c r="U60" i="40"/>
  <c r="T60" i="40"/>
  <c r="S60" i="40"/>
  <c r="R60" i="40"/>
  <c r="Q60" i="40"/>
  <c r="P60" i="40"/>
  <c r="O60" i="40"/>
  <c r="N60" i="40"/>
  <c r="M60" i="40"/>
  <c r="L60" i="40"/>
  <c r="K60" i="40"/>
  <c r="J60" i="40"/>
  <c r="I60" i="40"/>
  <c r="H60" i="40"/>
  <c r="G60" i="40"/>
  <c r="F60" i="40"/>
  <c r="AI58" i="40"/>
  <c r="AH58" i="40"/>
  <c r="AG58" i="40"/>
  <c r="AF58" i="40"/>
  <c r="AE58" i="40"/>
  <c r="AD58" i="40"/>
  <c r="AC58" i="40"/>
  <c r="AB58" i="40"/>
  <c r="AA58" i="40"/>
  <c r="Z58" i="40"/>
  <c r="Y58" i="40"/>
  <c r="X58" i="40"/>
  <c r="W58" i="40"/>
  <c r="V58" i="40"/>
  <c r="U58" i="40"/>
  <c r="T58" i="40"/>
  <c r="S58" i="40"/>
  <c r="R58" i="40"/>
  <c r="Q58" i="40"/>
  <c r="P58" i="40"/>
  <c r="O58" i="40"/>
  <c r="N58" i="40"/>
  <c r="M58" i="40"/>
  <c r="L58" i="40"/>
  <c r="K58" i="40"/>
  <c r="J58" i="40"/>
  <c r="I58" i="40"/>
  <c r="H58" i="40"/>
  <c r="G58" i="40"/>
  <c r="F58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AI56" i="40"/>
  <c r="AH56" i="40"/>
  <c r="AG56" i="40"/>
  <c r="AF56" i="40"/>
  <c r="AE56" i="40"/>
  <c r="AD56" i="40"/>
  <c r="AC56" i="40"/>
  <c r="AB56" i="40"/>
  <c r="AA56" i="40"/>
  <c r="Z56" i="40"/>
  <c r="Y56" i="40"/>
  <c r="X56" i="40"/>
  <c r="W56" i="40"/>
  <c r="V56" i="40"/>
  <c r="U56" i="40"/>
  <c r="T56" i="40"/>
  <c r="S56" i="40"/>
  <c r="R56" i="40"/>
  <c r="Q56" i="40"/>
  <c r="P56" i="40"/>
  <c r="O56" i="40"/>
  <c r="N56" i="40"/>
  <c r="M56" i="40"/>
  <c r="L56" i="40"/>
  <c r="K56" i="40"/>
  <c r="J56" i="40"/>
  <c r="I56" i="40"/>
  <c r="H56" i="40"/>
  <c r="G56" i="40"/>
  <c r="F56" i="40"/>
  <c r="AI55" i="40"/>
  <c r="AH55" i="40"/>
  <c r="AG55" i="40"/>
  <c r="AF55" i="40"/>
  <c r="AE55" i="40"/>
  <c r="AD55" i="40"/>
  <c r="AC55" i="40"/>
  <c r="AB55" i="40"/>
  <c r="AA55" i="40"/>
  <c r="Z55" i="40"/>
  <c r="Y55" i="40"/>
  <c r="X55" i="40"/>
  <c r="W55" i="40"/>
  <c r="V55" i="40"/>
  <c r="U55" i="40"/>
  <c r="T55" i="40"/>
  <c r="S55" i="40"/>
  <c r="R55" i="40"/>
  <c r="Q55" i="40"/>
  <c r="P55" i="40"/>
  <c r="O55" i="40"/>
  <c r="N55" i="40"/>
  <c r="M55" i="40"/>
  <c r="L55" i="40"/>
  <c r="K55" i="40"/>
  <c r="J55" i="40"/>
  <c r="I55" i="40"/>
  <c r="H55" i="40"/>
  <c r="G55" i="40"/>
  <c r="F55" i="40"/>
  <c r="AI54" i="40"/>
  <c r="AH54" i="40"/>
  <c r="AG54" i="40"/>
  <c r="AF54" i="40"/>
  <c r="AE54" i="40"/>
  <c r="AD54" i="40"/>
  <c r="AC54" i="40"/>
  <c r="AB54" i="40"/>
  <c r="AA54" i="40"/>
  <c r="Z54" i="40"/>
  <c r="Y54" i="40"/>
  <c r="X54" i="40"/>
  <c r="W54" i="40"/>
  <c r="V54" i="40"/>
  <c r="U54" i="40"/>
  <c r="T54" i="40"/>
  <c r="S54" i="40"/>
  <c r="R54" i="40"/>
  <c r="Q54" i="40"/>
  <c r="P54" i="40"/>
  <c r="O54" i="40"/>
  <c r="N54" i="40"/>
  <c r="M54" i="40"/>
  <c r="L54" i="40"/>
  <c r="K54" i="40"/>
  <c r="J54" i="40"/>
  <c r="I54" i="40"/>
  <c r="H54" i="40"/>
  <c r="G54" i="40"/>
  <c r="F54" i="40"/>
  <c r="AI53" i="40"/>
  <c r="AH53" i="40"/>
  <c r="AG53" i="40"/>
  <c r="AF53" i="40"/>
  <c r="AE53" i="40"/>
  <c r="AD53" i="40"/>
  <c r="AC53" i="40"/>
  <c r="AB53" i="40"/>
  <c r="AA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N53" i="40"/>
  <c r="M53" i="40"/>
  <c r="L53" i="40"/>
  <c r="K53" i="40"/>
  <c r="J53" i="40"/>
  <c r="I53" i="40"/>
  <c r="H53" i="40"/>
  <c r="G53" i="40"/>
  <c r="F53" i="40"/>
  <c r="AI52" i="40"/>
  <c r="AH52" i="40"/>
  <c r="AG52" i="40"/>
  <c r="AF52" i="40"/>
  <c r="AE52" i="40"/>
  <c r="AD52" i="40"/>
  <c r="AC52" i="40"/>
  <c r="AB52" i="40"/>
  <c r="AA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AI51" i="40"/>
  <c r="AH51" i="40"/>
  <c r="AG51" i="40"/>
  <c r="AF51" i="40"/>
  <c r="AE51" i="40"/>
  <c r="AD51" i="40"/>
  <c r="AC51" i="40"/>
  <c r="AB51" i="40"/>
  <c r="AA51" i="40"/>
  <c r="Z51" i="40"/>
  <c r="Y51" i="40"/>
  <c r="X51" i="40"/>
  <c r="W51" i="40"/>
  <c r="V51" i="40"/>
  <c r="U51" i="40"/>
  <c r="T51" i="40"/>
  <c r="S51" i="40"/>
  <c r="R51" i="40"/>
  <c r="Q51" i="40"/>
  <c r="P51" i="40"/>
  <c r="O51" i="40"/>
  <c r="N51" i="40"/>
  <c r="M51" i="40"/>
  <c r="L51" i="40"/>
  <c r="K51" i="40"/>
  <c r="J51" i="40"/>
  <c r="I51" i="40"/>
  <c r="H51" i="40"/>
  <c r="G51" i="40"/>
  <c r="F51" i="40"/>
  <c r="AI50" i="40"/>
  <c r="AH50" i="40"/>
  <c r="AG50" i="40"/>
  <c r="AF50" i="40"/>
  <c r="AE50" i="40"/>
  <c r="AD50" i="40"/>
  <c r="AC50" i="40"/>
  <c r="AB50" i="40"/>
  <c r="AA50" i="40"/>
  <c r="Z50" i="40"/>
  <c r="Y50" i="40"/>
  <c r="X50" i="40"/>
  <c r="W50" i="40"/>
  <c r="V50" i="40"/>
  <c r="U50" i="40"/>
  <c r="T50" i="40"/>
  <c r="S50" i="40"/>
  <c r="R50" i="40"/>
  <c r="Q50" i="40"/>
  <c r="P50" i="40"/>
  <c r="O50" i="40"/>
  <c r="N50" i="40"/>
  <c r="M50" i="40"/>
  <c r="L50" i="40"/>
  <c r="K50" i="40"/>
  <c r="J50" i="40"/>
  <c r="I50" i="40"/>
  <c r="H50" i="40"/>
  <c r="G50" i="40"/>
  <c r="F50" i="40"/>
  <c r="AI49" i="40"/>
  <c r="AH49" i="40"/>
  <c r="AG49" i="40"/>
  <c r="AF49" i="40"/>
  <c r="AE49" i="40"/>
  <c r="AD49" i="40"/>
  <c r="AC49" i="40"/>
  <c r="AB49" i="40"/>
  <c r="AA49" i="40"/>
  <c r="Z49" i="40"/>
  <c r="Y49" i="40"/>
  <c r="X49" i="40"/>
  <c r="W49" i="40"/>
  <c r="V49" i="40"/>
  <c r="U49" i="40"/>
  <c r="T49" i="40"/>
  <c r="S49" i="40"/>
  <c r="R49" i="40"/>
  <c r="Q49" i="40"/>
  <c r="P49" i="40"/>
  <c r="O49" i="40"/>
  <c r="N49" i="40"/>
  <c r="M49" i="40"/>
  <c r="L49" i="40"/>
  <c r="K49" i="40"/>
  <c r="J49" i="40"/>
  <c r="I49" i="40"/>
  <c r="H49" i="40"/>
  <c r="G49" i="40"/>
  <c r="F49" i="40"/>
  <c r="AI48" i="40"/>
  <c r="AH48" i="40"/>
  <c r="AG48" i="40"/>
  <c r="AF48" i="40"/>
  <c r="AE48" i="40"/>
  <c r="AD48" i="40"/>
  <c r="AC48" i="40"/>
  <c r="AB48" i="40"/>
  <c r="AA48" i="40"/>
  <c r="Z48" i="40"/>
  <c r="Y48" i="40"/>
  <c r="X48" i="40"/>
  <c r="W48" i="40"/>
  <c r="V48" i="40"/>
  <c r="U48" i="40"/>
  <c r="T48" i="40"/>
  <c r="S48" i="40"/>
  <c r="R48" i="40"/>
  <c r="Q48" i="40"/>
  <c r="P48" i="40"/>
  <c r="O48" i="40"/>
  <c r="N48" i="40"/>
  <c r="M48" i="40"/>
  <c r="L48" i="40"/>
  <c r="K48" i="40"/>
  <c r="J48" i="40"/>
  <c r="I48" i="40"/>
  <c r="H48" i="40"/>
  <c r="G48" i="40"/>
  <c r="F48" i="40"/>
  <c r="AI47" i="40"/>
  <c r="AH47" i="40"/>
  <c r="AG47" i="40"/>
  <c r="AF47" i="40"/>
  <c r="AE47" i="40"/>
  <c r="AD47" i="40"/>
  <c r="AC47" i="40"/>
  <c r="AB47" i="40"/>
  <c r="AA47" i="40"/>
  <c r="Z47" i="40"/>
  <c r="Y47" i="40"/>
  <c r="X47" i="40"/>
  <c r="W47" i="40"/>
  <c r="V47" i="40"/>
  <c r="U47" i="40"/>
  <c r="T47" i="40"/>
  <c r="S47" i="40"/>
  <c r="R47" i="40"/>
  <c r="Q47" i="40"/>
  <c r="P47" i="40"/>
  <c r="O47" i="40"/>
  <c r="N47" i="40"/>
  <c r="M47" i="40"/>
  <c r="L47" i="40"/>
  <c r="K47" i="40"/>
  <c r="J47" i="40"/>
  <c r="I47" i="40"/>
  <c r="H47" i="40"/>
  <c r="G47" i="40"/>
  <c r="F47" i="40"/>
  <c r="AI46" i="40"/>
  <c r="AH46" i="40"/>
  <c r="AG46" i="40"/>
  <c r="AF46" i="40"/>
  <c r="AE46" i="40"/>
  <c r="AD46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AI45" i="40"/>
  <c r="AH45" i="40"/>
  <c r="AG45" i="40"/>
  <c r="AF45" i="40"/>
  <c r="AE45" i="40"/>
  <c r="AD45" i="40"/>
  <c r="AC45" i="40"/>
  <c r="AB45" i="40"/>
  <c r="AA45" i="40"/>
  <c r="Z45" i="40"/>
  <c r="Y45" i="40"/>
  <c r="X45" i="40"/>
  <c r="W45" i="40"/>
  <c r="V45" i="40"/>
  <c r="U45" i="40"/>
  <c r="T45" i="40"/>
  <c r="S45" i="40"/>
  <c r="R45" i="40"/>
  <c r="Q45" i="40"/>
  <c r="P45" i="40"/>
  <c r="O45" i="40"/>
  <c r="N45" i="40"/>
  <c r="M45" i="40"/>
  <c r="L45" i="40"/>
  <c r="K45" i="40"/>
  <c r="J45" i="40"/>
  <c r="I45" i="40"/>
  <c r="H45" i="40"/>
  <c r="G45" i="40"/>
  <c r="F45" i="40"/>
  <c r="AI44" i="40"/>
  <c r="AH44" i="40"/>
  <c r="AG44" i="40"/>
  <c r="AF44" i="40"/>
  <c r="AE44" i="40"/>
  <c r="AD44" i="40"/>
  <c r="AC44" i="40"/>
  <c r="AB44" i="40"/>
  <c r="AA44" i="40"/>
  <c r="Z44" i="40"/>
  <c r="Y44" i="40"/>
  <c r="X44" i="40"/>
  <c r="W44" i="40"/>
  <c r="V44" i="40"/>
  <c r="U44" i="40"/>
  <c r="T44" i="40"/>
  <c r="S44" i="40"/>
  <c r="R44" i="40"/>
  <c r="Q44" i="40"/>
  <c r="P44" i="40"/>
  <c r="O44" i="40"/>
  <c r="N44" i="40"/>
  <c r="M44" i="40"/>
  <c r="L44" i="40"/>
  <c r="K44" i="40"/>
  <c r="J44" i="40"/>
  <c r="I44" i="40"/>
  <c r="H44" i="40"/>
  <c r="G44" i="40"/>
  <c r="F44" i="40"/>
  <c r="AI43" i="40"/>
  <c r="AH43" i="40"/>
  <c r="AG43" i="40"/>
  <c r="AF43" i="40"/>
  <c r="AE43" i="40"/>
  <c r="AD43" i="40"/>
  <c r="AC43" i="40"/>
  <c r="AB43" i="40"/>
  <c r="AA43" i="40"/>
  <c r="Z43" i="40"/>
  <c r="Y43" i="40"/>
  <c r="X43" i="40"/>
  <c r="W43" i="40"/>
  <c r="V43" i="40"/>
  <c r="U43" i="40"/>
  <c r="T43" i="40"/>
  <c r="S43" i="40"/>
  <c r="R43" i="40"/>
  <c r="Q43" i="40"/>
  <c r="P43" i="40"/>
  <c r="O43" i="40"/>
  <c r="N43" i="40"/>
  <c r="M43" i="40"/>
  <c r="L43" i="40"/>
  <c r="K43" i="40"/>
  <c r="J43" i="40"/>
  <c r="I43" i="40"/>
  <c r="H43" i="40"/>
  <c r="G43" i="40"/>
  <c r="F43" i="40"/>
  <c r="AI42" i="40"/>
  <c r="AH42" i="40"/>
  <c r="AG42" i="40"/>
  <c r="AF42" i="40"/>
  <c r="AE42" i="40"/>
  <c r="AD42" i="40"/>
  <c r="AC42" i="40"/>
  <c r="AB42" i="40"/>
  <c r="AA42" i="40"/>
  <c r="Z42" i="40"/>
  <c r="Y42" i="40"/>
  <c r="X42" i="40"/>
  <c r="W42" i="40"/>
  <c r="V42" i="40"/>
  <c r="U42" i="40"/>
  <c r="T42" i="40"/>
  <c r="S42" i="40"/>
  <c r="R42" i="40"/>
  <c r="Q42" i="40"/>
  <c r="P42" i="40"/>
  <c r="O42" i="40"/>
  <c r="N42" i="40"/>
  <c r="M42" i="40"/>
  <c r="L42" i="40"/>
  <c r="K42" i="40"/>
  <c r="J42" i="40"/>
  <c r="I42" i="40"/>
  <c r="H42" i="40"/>
  <c r="G42" i="40"/>
  <c r="F42" i="40"/>
  <c r="AI41" i="40"/>
  <c r="AH41" i="40"/>
  <c r="AG41" i="40"/>
  <c r="AF41" i="40"/>
  <c r="AE41" i="40"/>
  <c r="AD41" i="40"/>
  <c r="AC41" i="40"/>
  <c r="AB41" i="40"/>
  <c r="AA41" i="40"/>
  <c r="Z41" i="40"/>
  <c r="Y41" i="40"/>
  <c r="X41" i="40"/>
  <c r="W41" i="40"/>
  <c r="V41" i="40"/>
  <c r="U41" i="40"/>
  <c r="T41" i="40"/>
  <c r="S41" i="40"/>
  <c r="R41" i="40"/>
  <c r="Q41" i="40"/>
  <c r="P41" i="40"/>
  <c r="O41" i="40"/>
  <c r="N41" i="40"/>
  <c r="M41" i="40"/>
  <c r="L41" i="40"/>
  <c r="K41" i="40"/>
  <c r="J41" i="40"/>
  <c r="I41" i="40"/>
  <c r="H41" i="40"/>
  <c r="G41" i="40"/>
  <c r="F41" i="40"/>
  <c r="AI40" i="40"/>
  <c r="AH40" i="40"/>
  <c r="AG40" i="40"/>
  <c r="AF40" i="40"/>
  <c r="AE40" i="40"/>
  <c r="AD40" i="40"/>
  <c r="AC40" i="40"/>
  <c r="AB40" i="40"/>
  <c r="AA40" i="40"/>
  <c r="Z40" i="40"/>
  <c r="Y40" i="40"/>
  <c r="X40" i="40"/>
  <c r="W40" i="40"/>
  <c r="V40" i="40"/>
  <c r="U40" i="40"/>
  <c r="T40" i="40"/>
  <c r="S40" i="40"/>
  <c r="R40" i="40"/>
  <c r="Q40" i="40"/>
  <c r="P40" i="40"/>
  <c r="O40" i="40"/>
  <c r="N40" i="40"/>
  <c r="M40" i="40"/>
  <c r="L40" i="40"/>
  <c r="K40" i="40"/>
  <c r="J40" i="40"/>
  <c r="I40" i="40"/>
  <c r="H40" i="40"/>
  <c r="G40" i="40"/>
  <c r="F40" i="40"/>
  <c r="AI39" i="40"/>
  <c r="AH39" i="40"/>
  <c r="AG39" i="40"/>
  <c r="AF39" i="40"/>
  <c r="AE39" i="40"/>
  <c r="AD39" i="40"/>
  <c r="AC39" i="40"/>
  <c r="AB39" i="40"/>
  <c r="AA39" i="40"/>
  <c r="Z39" i="40"/>
  <c r="Y39" i="40"/>
  <c r="X39" i="40"/>
  <c r="W39" i="40"/>
  <c r="V39" i="40"/>
  <c r="U39" i="40"/>
  <c r="T39" i="40"/>
  <c r="S39" i="40"/>
  <c r="R39" i="40"/>
  <c r="Q39" i="40"/>
  <c r="P39" i="40"/>
  <c r="O39" i="40"/>
  <c r="N39" i="40"/>
  <c r="M39" i="40"/>
  <c r="L39" i="40"/>
  <c r="K39" i="40"/>
  <c r="J39" i="40"/>
  <c r="I39" i="40"/>
  <c r="H39" i="40"/>
  <c r="G39" i="40"/>
  <c r="F39" i="40"/>
  <c r="AI38" i="40"/>
  <c r="AH38" i="40"/>
  <c r="AG38" i="40"/>
  <c r="AF38" i="40"/>
  <c r="AE38" i="40"/>
  <c r="AD38" i="40"/>
  <c r="AC38" i="40"/>
  <c r="AB38" i="40"/>
  <c r="AA38" i="40"/>
  <c r="Z38" i="40"/>
  <c r="Y38" i="40"/>
  <c r="X38" i="40"/>
  <c r="W38" i="40"/>
  <c r="V38" i="40"/>
  <c r="U38" i="40"/>
  <c r="T38" i="40"/>
  <c r="S38" i="40"/>
  <c r="R38" i="40"/>
  <c r="Q38" i="40"/>
  <c r="P38" i="40"/>
  <c r="O38" i="40"/>
  <c r="N38" i="40"/>
  <c r="M38" i="40"/>
  <c r="L38" i="40"/>
  <c r="K38" i="40"/>
  <c r="J38" i="40"/>
  <c r="I38" i="40"/>
  <c r="H38" i="40"/>
  <c r="G38" i="40"/>
  <c r="F38" i="40"/>
  <c r="AI37" i="40"/>
  <c r="AH37" i="40"/>
  <c r="AG37" i="40"/>
  <c r="AF37" i="40"/>
  <c r="AE37" i="40"/>
  <c r="AD37" i="40"/>
  <c r="AC37" i="40"/>
  <c r="AB37" i="40"/>
  <c r="AA37" i="40"/>
  <c r="Z37" i="40"/>
  <c r="Y37" i="40"/>
  <c r="X37" i="40"/>
  <c r="W37" i="40"/>
  <c r="V37" i="40"/>
  <c r="U37" i="40"/>
  <c r="T37" i="40"/>
  <c r="S37" i="40"/>
  <c r="R37" i="40"/>
  <c r="Q37" i="40"/>
  <c r="P37" i="40"/>
  <c r="O37" i="40"/>
  <c r="N37" i="40"/>
  <c r="M37" i="40"/>
  <c r="L37" i="40"/>
  <c r="K37" i="40"/>
  <c r="J37" i="40"/>
  <c r="I37" i="40"/>
  <c r="H37" i="40"/>
  <c r="G37" i="40"/>
  <c r="F37" i="40"/>
  <c r="AI33" i="40"/>
  <c r="AH33" i="40"/>
  <c r="AG33" i="40"/>
  <c r="AF33" i="40"/>
  <c r="AE33" i="40"/>
  <c r="AD33" i="40"/>
  <c r="AC33" i="40"/>
  <c r="AB33" i="40"/>
  <c r="AA33" i="40"/>
  <c r="Z33" i="40"/>
  <c r="Y33" i="40"/>
  <c r="X33" i="40"/>
  <c r="W33" i="40"/>
  <c r="V33" i="40"/>
  <c r="U33" i="40"/>
  <c r="T33" i="40"/>
  <c r="S33" i="40"/>
  <c r="R33" i="40"/>
  <c r="Q33" i="40"/>
  <c r="P33" i="40"/>
  <c r="O33" i="40"/>
  <c r="N33" i="40"/>
  <c r="M33" i="40"/>
  <c r="L33" i="40"/>
  <c r="K33" i="40"/>
  <c r="J33" i="40"/>
  <c r="I33" i="40"/>
  <c r="H33" i="40"/>
  <c r="G33" i="40"/>
  <c r="F33" i="40"/>
  <c r="AI32" i="40"/>
  <c r="AH32" i="40"/>
  <c r="AG32" i="40"/>
  <c r="AF32" i="40"/>
  <c r="AE32" i="40"/>
  <c r="AD32" i="40"/>
  <c r="AC32" i="40"/>
  <c r="AB32" i="40"/>
  <c r="AA32" i="40"/>
  <c r="Z32" i="40"/>
  <c r="Y32" i="40"/>
  <c r="X32" i="40"/>
  <c r="W32" i="40"/>
  <c r="V32" i="40"/>
  <c r="U32" i="40"/>
  <c r="T32" i="40"/>
  <c r="S32" i="40"/>
  <c r="R32" i="40"/>
  <c r="Q32" i="40"/>
  <c r="P32" i="40"/>
  <c r="O32" i="40"/>
  <c r="N32" i="40"/>
  <c r="M32" i="40"/>
  <c r="L32" i="40"/>
  <c r="K32" i="40"/>
  <c r="J32" i="40"/>
  <c r="I32" i="40"/>
  <c r="H32" i="40"/>
  <c r="G32" i="40"/>
  <c r="F32" i="40"/>
  <c r="AI31" i="40"/>
  <c r="AH31" i="40"/>
  <c r="AG31" i="40"/>
  <c r="AF31" i="40"/>
  <c r="AE31" i="40"/>
  <c r="AD31" i="40"/>
  <c r="AC31" i="40"/>
  <c r="AB31" i="40"/>
  <c r="AA31" i="40"/>
  <c r="Z31" i="40"/>
  <c r="Y31" i="40"/>
  <c r="X31" i="40"/>
  <c r="W31" i="40"/>
  <c r="V31" i="40"/>
  <c r="U31" i="40"/>
  <c r="T31" i="40"/>
  <c r="S31" i="40"/>
  <c r="R31" i="40"/>
  <c r="Q31" i="40"/>
  <c r="P31" i="40"/>
  <c r="O31" i="40"/>
  <c r="N31" i="40"/>
  <c r="M31" i="40"/>
  <c r="L31" i="40"/>
  <c r="K31" i="40"/>
  <c r="J31" i="40"/>
  <c r="I31" i="40"/>
  <c r="H31" i="40"/>
  <c r="G31" i="40"/>
  <c r="F31" i="40"/>
  <c r="AI29" i="40"/>
  <c r="AH29" i="40"/>
  <c r="AG29" i="40"/>
  <c r="AF29" i="40"/>
  <c r="AE29" i="40"/>
  <c r="AD29" i="40"/>
  <c r="AC29" i="40"/>
  <c r="AB29" i="40"/>
  <c r="AA29" i="40"/>
  <c r="Z29" i="40"/>
  <c r="Y29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AI28" i="40"/>
  <c r="AH28" i="40"/>
  <c r="AG28" i="40"/>
  <c r="AF28" i="40"/>
  <c r="AE28" i="40"/>
  <c r="AD28" i="40"/>
  <c r="AC28" i="40"/>
  <c r="AB28" i="40"/>
  <c r="AA28" i="40"/>
  <c r="Z28" i="40"/>
  <c r="Y28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AI27" i="40"/>
  <c r="AH27" i="40"/>
  <c r="AG27" i="40"/>
  <c r="AF27" i="40"/>
  <c r="AE27" i="40"/>
  <c r="AD27" i="40"/>
  <c r="AC27" i="40"/>
  <c r="AB27" i="40"/>
  <c r="AA27" i="40"/>
  <c r="Z27" i="40"/>
  <c r="Y27" i="40"/>
  <c r="X27" i="40"/>
  <c r="W27" i="40"/>
  <c r="V27" i="40"/>
  <c r="U27" i="40"/>
  <c r="T27" i="40"/>
  <c r="S27" i="40"/>
  <c r="R27" i="40"/>
  <c r="Q27" i="40"/>
  <c r="P27" i="40"/>
  <c r="O27" i="40"/>
  <c r="N27" i="40"/>
  <c r="M27" i="40"/>
  <c r="L27" i="40"/>
  <c r="K27" i="40"/>
  <c r="J27" i="40"/>
  <c r="I27" i="40"/>
  <c r="H27" i="40"/>
  <c r="G27" i="40"/>
  <c r="F27" i="40"/>
  <c r="AI26" i="40"/>
  <c r="AH26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AI25" i="40"/>
  <c r="AH25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AI24" i="40"/>
  <c r="AH24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AI23" i="40"/>
  <c r="AH23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AI22" i="40"/>
  <c r="AH22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AI21" i="40"/>
  <c r="AH21" i="40"/>
  <c r="AG21" i="40"/>
  <c r="AF21" i="40"/>
  <c r="AE21" i="40"/>
  <c r="AD21" i="40"/>
  <c r="AC21" i="40"/>
  <c r="AB21" i="40"/>
  <c r="AA21" i="40"/>
  <c r="Z21" i="40"/>
  <c r="Y21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H21" i="40"/>
  <c r="G21" i="40"/>
  <c r="F21" i="40"/>
  <c r="AI20" i="40"/>
  <c r="AH20" i="40"/>
  <c r="AG20" i="40"/>
  <c r="AF20" i="40"/>
  <c r="AE20" i="40"/>
  <c r="AD20" i="40"/>
  <c r="AC20" i="40"/>
  <c r="AB20" i="40"/>
  <c r="AA20" i="40"/>
  <c r="Z20" i="40"/>
  <c r="Y20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AI19" i="40"/>
  <c r="AH19" i="40"/>
  <c r="AG19" i="40"/>
  <c r="AF19" i="40"/>
  <c r="AE19" i="40"/>
  <c r="AD19" i="40"/>
  <c r="AC19" i="40"/>
  <c r="AB19" i="40"/>
  <c r="AA19" i="40"/>
  <c r="Z19" i="40"/>
  <c r="Y19" i="40"/>
  <c r="X19" i="40"/>
  <c r="W19" i="40"/>
  <c r="V19" i="40"/>
  <c r="U19" i="40"/>
  <c r="T19" i="40"/>
  <c r="S19" i="40"/>
  <c r="R19" i="40"/>
  <c r="Q19" i="40"/>
  <c r="P19" i="40"/>
  <c r="O19" i="40"/>
  <c r="N19" i="40"/>
  <c r="M19" i="40"/>
  <c r="L19" i="40"/>
  <c r="K19" i="40"/>
  <c r="J19" i="40"/>
  <c r="I19" i="40"/>
  <c r="H19" i="40"/>
  <c r="G19" i="40"/>
  <c r="F19" i="40"/>
  <c r="AI18" i="40"/>
  <c r="AH18" i="40"/>
  <c r="AG18" i="40"/>
  <c r="AF18" i="40"/>
  <c r="AE18" i="40"/>
  <c r="AD18" i="40"/>
  <c r="AC18" i="40"/>
  <c r="AB18" i="40"/>
  <c r="AA18" i="40"/>
  <c r="Z18" i="40"/>
  <c r="Y18" i="40"/>
  <c r="X18" i="40"/>
  <c r="W18" i="40"/>
  <c r="V18" i="40"/>
  <c r="U18" i="40"/>
  <c r="T18" i="40"/>
  <c r="S18" i="40"/>
  <c r="R18" i="40"/>
  <c r="Q18" i="40"/>
  <c r="P18" i="40"/>
  <c r="O18" i="40"/>
  <c r="N18" i="40"/>
  <c r="M18" i="40"/>
  <c r="L18" i="40"/>
  <c r="K18" i="40"/>
  <c r="J18" i="40"/>
  <c r="I18" i="40"/>
  <c r="H18" i="40"/>
  <c r="G18" i="40"/>
  <c r="F18" i="40"/>
  <c r="AI17" i="40"/>
  <c r="AH17" i="40"/>
  <c r="AG17" i="40"/>
  <c r="AF17" i="40"/>
  <c r="AE17" i="40"/>
  <c r="AD17" i="40"/>
  <c r="AC17" i="40"/>
  <c r="AB17" i="40"/>
  <c r="AA17" i="40"/>
  <c r="Z17" i="40"/>
  <c r="Y17" i="40"/>
  <c r="X17" i="40"/>
  <c r="W17" i="40"/>
  <c r="V17" i="40"/>
  <c r="U17" i="40"/>
  <c r="T17" i="40"/>
  <c r="S17" i="40"/>
  <c r="R17" i="40"/>
  <c r="Q17" i="40"/>
  <c r="P17" i="40"/>
  <c r="O17" i="40"/>
  <c r="N17" i="40"/>
  <c r="M17" i="40"/>
  <c r="L17" i="40"/>
  <c r="K17" i="40"/>
  <c r="J17" i="40"/>
  <c r="I17" i="40"/>
  <c r="H17" i="40"/>
  <c r="G17" i="40"/>
  <c r="F17" i="40"/>
  <c r="AI16" i="40"/>
  <c r="AH16" i="40"/>
  <c r="AG16" i="40"/>
  <c r="AF16" i="40"/>
  <c r="AE16" i="40"/>
  <c r="AD16" i="40"/>
  <c r="AC16" i="40"/>
  <c r="AB16" i="40"/>
  <c r="AA16" i="40"/>
  <c r="Z16" i="40"/>
  <c r="Y16" i="40"/>
  <c r="X16" i="40"/>
  <c r="W16" i="40"/>
  <c r="V16" i="40"/>
  <c r="U16" i="40"/>
  <c r="T16" i="40"/>
  <c r="S16" i="40"/>
  <c r="R16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AI15" i="40"/>
  <c r="AH15" i="40"/>
  <c r="AG15" i="40"/>
  <c r="AF15" i="40"/>
  <c r="AE15" i="40"/>
  <c r="AD15" i="40"/>
  <c r="AC15" i="40"/>
  <c r="AB15" i="40"/>
  <c r="AA15" i="40"/>
  <c r="Z15" i="40"/>
  <c r="Y15" i="40"/>
  <c r="X15" i="40"/>
  <c r="W15" i="40"/>
  <c r="V15" i="40"/>
  <c r="U15" i="40"/>
  <c r="T15" i="40"/>
  <c r="S15" i="40"/>
  <c r="R15" i="40"/>
  <c r="Q15" i="40"/>
  <c r="P15" i="40"/>
  <c r="O15" i="40"/>
  <c r="N15" i="40"/>
  <c r="M15" i="40"/>
  <c r="L15" i="40"/>
  <c r="K15" i="40"/>
  <c r="J15" i="40"/>
  <c r="I15" i="40"/>
  <c r="H15" i="40"/>
  <c r="G15" i="40"/>
  <c r="F15" i="40"/>
  <c r="AI14" i="40"/>
  <c r="AH14" i="40"/>
  <c r="AG14" i="40"/>
  <c r="AF14" i="40"/>
  <c r="AE14" i="40"/>
  <c r="AD14" i="40"/>
  <c r="AC14" i="40"/>
  <c r="AB14" i="40"/>
  <c r="AA14" i="40"/>
  <c r="Z14" i="40"/>
  <c r="Y14" i="40"/>
  <c r="X14" i="40"/>
  <c r="W14" i="40"/>
  <c r="V14" i="40"/>
  <c r="U14" i="40"/>
  <c r="T14" i="40"/>
  <c r="S14" i="40"/>
  <c r="R14" i="40"/>
  <c r="Q14" i="40"/>
  <c r="P14" i="40"/>
  <c r="O14" i="40"/>
  <c r="N14" i="40"/>
  <c r="M14" i="40"/>
  <c r="L14" i="40"/>
  <c r="K14" i="40"/>
  <c r="J14" i="40"/>
  <c r="I14" i="40"/>
  <c r="H14" i="40"/>
  <c r="G14" i="40"/>
  <c r="F14" i="40"/>
  <c r="AI13" i="40"/>
  <c r="AH13" i="40"/>
  <c r="AG13" i="40"/>
  <c r="AF13" i="40"/>
  <c r="AE13" i="40"/>
  <c r="AD13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AI12" i="40"/>
  <c r="AH12" i="40"/>
  <c r="AG12" i="40"/>
  <c r="AF12" i="40"/>
  <c r="AE12" i="40"/>
  <c r="AD12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AI11" i="40"/>
  <c r="AH11" i="40"/>
  <c r="AG11" i="40"/>
  <c r="AF11" i="40"/>
  <c r="AE11" i="40"/>
  <c r="AD11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AI10" i="40"/>
  <c r="AH10" i="40"/>
  <c r="AG10" i="40"/>
  <c r="AF10" i="40"/>
  <c r="AE10" i="40"/>
  <c r="AD10" i="40"/>
  <c r="AC10" i="40"/>
  <c r="AB10" i="40"/>
  <c r="AA10" i="40"/>
  <c r="Z10" i="40"/>
  <c r="Y10" i="40"/>
  <c r="X10" i="40"/>
  <c r="W10" i="40"/>
  <c r="V10" i="40"/>
  <c r="U10" i="40"/>
  <c r="T10" i="40"/>
  <c r="S10" i="40"/>
  <c r="R10" i="40"/>
  <c r="Q10" i="40"/>
  <c r="P10" i="40"/>
  <c r="O10" i="40"/>
  <c r="N10" i="40"/>
  <c r="M10" i="40"/>
  <c r="L10" i="40"/>
  <c r="K10" i="40"/>
  <c r="J10" i="40"/>
  <c r="I10" i="40"/>
  <c r="H10" i="40"/>
  <c r="G10" i="40"/>
  <c r="F10" i="40"/>
  <c r="AI9" i="40"/>
  <c r="AH9" i="40"/>
  <c r="AG9" i="40"/>
  <c r="AF9" i="40"/>
  <c r="AE9" i="40"/>
  <c r="AD9" i="40"/>
  <c r="AC9" i="40"/>
  <c r="AB9" i="40"/>
  <c r="AA9" i="40"/>
  <c r="Z9" i="40"/>
  <c r="Y9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AI8" i="40"/>
  <c r="AH8" i="40"/>
  <c r="AG8" i="40"/>
  <c r="AF8" i="40"/>
  <c r="AE8" i="40"/>
  <c r="AD8" i="40"/>
  <c r="AC8" i="40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AI62" i="39"/>
  <c r="AH62" i="39"/>
  <c r="AG62" i="39"/>
  <c r="AF62" i="39"/>
  <c r="AE62" i="39"/>
  <c r="AD62" i="39"/>
  <c r="AC62" i="39"/>
  <c r="AB62" i="39"/>
  <c r="AA62" i="39"/>
  <c r="Z62" i="39"/>
  <c r="Y62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I62" i="39"/>
  <c r="H62" i="39"/>
  <c r="G62" i="39"/>
  <c r="F62" i="39"/>
  <c r="AI61" i="39"/>
  <c r="AH61" i="39"/>
  <c r="AG61" i="39"/>
  <c r="AF61" i="39"/>
  <c r="AE61" i="39"/>
  <c r="AD61" i="39"/>
  <c r="AC61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I61" i="39"/>
  <c r="H61" i="39"/>
  <c r="G61" i="39"/>
  <c r="F61" i="39"/>
  <c r="AI60" i="39"/>
  <c r="AH60" i="39"/>
  <c r="AG60" i="39"/>
  <c r="AF60" i="39"/>
  <c r="AE60" i="39"/>
  <c r="AD60" i="39"/>
  <c r="AC60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I60" i="39"/>
  <c r="H60" i="39"/>
  <c r="G60" i="39"/>
  <c r="F60" i="39"/>
  <c r="AI58" i="39"/>
  <c r="AH58" i="39"/>
  <c r="AG58" i="39"/>
  <c r="AF58" i="39"/>
  <c r="AE58" i="39"/>
  <c r="AD58" i="39"/>
  <c r="AC58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AI56" i="39"/>
  <c r="AH56" i="39"/>
  <c r="AG56" i="39"/>
  <c r="AF56" i="39"/>
  <c r="AE56" i="39"/>
  <c r="AD56" i="39"/>
  <c r="AC56" i="39"/>
  <c r="AB56" i="39"/>
  <c r="AA56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AI55" i="39"/>
  <c r="AH55" i="39"/>
  <c r="AG55" i="39"/>
  <c r="AF55" i="39"/>
  <c r="AE55" i="39"/>
  <c r="AD55" i="39"/>
  <c r="AC55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AI54" i="39"/>
  <c r="AH54" i="39"/>
  <c r="AG54" i="39"/>
  <c r="AF54" i="39"/>
  <c r="AE54" i="39"/>
  <c r="AD54" i="39"/>
  <c r="AC54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AI53" i="39"/>
  <c r="AH53" i="39"/>
  <c r="AG53" i="39"/>
  <c r="AF53" i="39"/>
  <c r="AE53" i="39"/>
  <c r="AD53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AI52" i="39"/>
  <c r="AH52" i="39"/>
  <c r="AG52" i="39"/>
  <c r="AF52" i="39"/>
  <c r="AE52" i="39"/>
  <c r="AD52" i="39"/>
  <c r="AC52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AI51" i="39"/>
  <c r="AH51" i="39"/>
  <c r="AG51" i="39"/>
  <c r="AF51" i="39"/>
  <c r="AE51" i="39"/>
  <c r="AD51" i="39"/>
  <c r="AC51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AI50" i="39"/>
  <c r="AH50" i="39"/>
  <c r="AG50" i="39"/>
  <c r="AF50" i="39"/>
  <c r="AE50" i="39"/>
  <c r="AD50" i="39"/>
  <c r="AC50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AI49" i="39"/>
  <c r="AH49" i="39"/>
  <c r="AG49" i="39"/>
  <c r="AF49" i="39"/>
  <c r="AE49" i="39"/>
  <c r="AD49" i="39"/>
  <c r="AC49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AI48" i="39"/>
  <c r="AH48" i="39"/>
  <c r="AG48" i="39"/>
  <c r="AF48" i="39"/>
  <c r="AE48" i="39"/>
  <c r="AD48" i="39"/>
  <c r="AC48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AI47" i="39"/>
  <c r="AH47" i="39"/>
  <c r="AG47" i="39"/>
  <c r="AF47" i="39"/>
  <c r="AE47" i="39"/>
  <c r="AD47" i="39"/>
  <c r="AC47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AI46" i="39"/>
  <c r="AH46" i="39"/>
  <c r="AG46" i="39"/>
  <c r="AF46" i="39"/>
  <c r="AE46" i="39"/>
  <c r="AD46" i="39"/>
  <c r="AC46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AI45" i="39"/>
  <c r="AH45" i="39"/>
  <c r="AG45" i="39"/>
  <c r="AF45" i="39"/>
  <c r="AE45" i="39"/>
  <c r="AD45" i="39"/>
  <c r="AC45" i="39"/>
  <c r="AB45" i="39"/>
  <c r="AA45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AI44" i="39"/>
  <c r="AH44" i="39"/>
  <c r="AG44" i="39"/>
  <c r="AF44" i="39"/>
  <c r="AE44" i="39"/>
  <c r="AD44" i="39"/>
  <c r="AC44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AI43" i="39"/>
  <c r="AH43" i="39"/>
  <c r="AG43" i="39"/>
  <c r="AF43" i="39"/>
  <c r="AE43" i="39"/>
  <c r="AD43" i="39"/>
  <c r="AC43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AI42" i="39"/>
  <c r="AH42" i="39"/>
  <c r="AG42" i="39"/>
  <c r="AF42" i="39"/>
  <c r="AE42" i="39"/>
  <c r="AD42" i="39"/>
  <c r="AC42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AI41" i="39"/>
  <c r="AH41" i="39"/>
  <c r="AG41" i="39"/>
  <c r="AF41" i="39"/>
  <c r="AE41" i="39"/>
  <c r="AD41" i="39"/>
  <c r="AC41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AI40" i="39"/>
  <c r="AH40" i="39"/>
  <c r="AG40" i="39"/>
  <c r="AF40" i="39"/>
  <c r="AE40" i="39"/>
  <c r="AD40" i="39"/>
  <c r="AC40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AI39" i="39"/>
  <c r="AH39" i="39"/>
  <c r="AG39" i="39"/>
  <c r="AF39" i="39"/>
  <c r="AE39" i="39"/>
  <c r="AD39" i="39"/>
  <c r="AC39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AI38" i="39"/>
  <c r="AH38" i="39"/>
  <c r="AG38" i="39"/>
  <c r="AF38" i="39"/>
  <c r="AE38" i="39"/>
  <c r="AD38" i="39"/>
  <c r="AC38" i="39"/>
  <c r="AB38" i="39"/>
  <c r="AA38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AI37" i="39"/>
  <c r="AH37" i="39"/>
  <c r="AG37" i="39"/>
  <c r="AF37" i="39"/>
  <c r="AE37" i="39"/>
  <c r="AD37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AI33" i="39"/>
  <c r="AH33" i="39"/>
  <c r="AG33" i="39"/>
  <c r="AF33" i="39"/>
  <c r="AE33" i="39"/>
  <c r="AD33" i="39"/>
  <c r="AC33" i="39"/>
  <c r="AB33" i="39"/>
  <c r="AA33" i="39"/>
  <c r="Z33" i="39"/>
  <c r="Y33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I33" i="39"/>
  <c r="H33" i="39"/>
  <c r="G33" i="39"/>
  <c r="F33" i="39"/>
  <c r="AI32" i="39"/>
  <c r="AH32" i="39"/>
  <c r="AG32" i="39"/>
  <c r="AF32" i="39"/>
  <c r="AE32" i="39"/>
  <c r="AD32" i="39"/>
  <c r="AC32" i="39"/>
  <c r="AB32" i="39"/>
  <c r="AA32" i="39"/>
  <c r="Z32" i="39"/>
  <c r="Y32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I32" i="39"/>
  <c r="H32" i="39"/>
  <c r="G32" i="39"/>
  <c r="F32" i="39"/>
  <c r="AI31" i="39"/>
  <c r="AH31" i="39"/>
  <c r="AG31" i="39"/>
  <c r="AF31" i="39"/>
  <c r="AE31" i="39"/>
  <c r="AD31" i="39"/>
  <c r="AC31" i="39"/>
  <c r="AB31" i="39"/>
  <c r="AA31" i="39"/>
  <c r="Z31" i="39"/>
  <c r="Y31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I31" i="39"/>
  <c r="H31" i="39"/>
  <c r="G31" i="39"/>
  <c r="F31" i="39"/>
  <c r="AI29" i="39"/>
  <c r="AH29" i="39"/>
  <c r="AG29" i="39"/>
  <c r="AF29" i="39"/>
  <c r="AE29" i="39"/>
  <c r="AD29" i="39"/>
  <c r="AC29" i="39"/>
  <c r="AB29" i="39"/>
  <c r="AA29" i="39"/>
  <c r="Z29" i="39"/>
  <c r="Y29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I29" i="39"/>
  <c r="H29" i="39"/>
  <c r="G29" i="39"/>
  <c r="F29" i="39"/>
  <c r="AI28" i="39"/>
  <c r="AH28" i="39"/>
  <c r="AG28" i="39"/>
  <c r="AF28" i="39"/>
  <c r="AE28" i="39"/>
  <c r="AD28" i="39"/>
  <c r="AC28" i="39"/>
  <c r="AB28" i="39"/>
  <c r="AA28" i="39"/>
  <c r="Z28" i="39"/>
  <c r="Y28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I28" i="39"/>
  <c r="H28" i="39"/>
  <c r="G28" i="39"/>
  <c r="F28" i="39"/>
  <c r="AI27" i="39"/>
  <c r="AH27" i="39"/>
  <c r="AG27" i="39"/>
  <c r="AF27" i="39"/>
  <c r="AE27" i="39"/>
  <c r="AD27" i="39"/>
  <c r="AC27" i="39"/>
  <c r="AB27" i="39"/>
  <c r="AA27" i="39"/>
  <c r="Z27" i="39"/>
  <c r="Y27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I27" i="39"/>
  <c r="H27" i="39"/>
  <c r="G27" i="39"/>
  <c r="F27" i="39"/>
  <c r="AI26" i="39"/>
  <c r="AH26" i="39"/>
  <c r="AG26" i="39"/>
  <c r="AF26" i="39"/>
  <c r="AE26" i="39"/>
  <c r="AD26" i="39"/>
  <c r="AC26" i="39"/>
  <c r="AB26" i="39"/>
  <c r="AA26" i="39"/>
  <c r="Z26" i="39"/>
  <c r="Y26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I26" i="39"/>
  <c r="H26" i="39"/>
  <c r="G26" i="39"/>
  <c r="F26" i="39"/>
  <c r="AI25" i="39"/>
  <c r="AH25" i="39"/>
  <c r="AG25" i="39"/>
  <c r="AF25" i="39"/>
  <c r="AE25" i="39"/>
  <c r="AD25" i="39"/>
  <c r="AC25" i="39"/>
  <c r="AB25" i="39"/>
  <c r="AA25" i="39"/>
  <c r="Z25" i="39"/>
  <c r="Y25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I25" i="39"/>
  <c r="H25" i="39"/>
  <c r="G25" i="39"/>
  <c r="F25" i="39"/>
  <c r="AI24" i="39"/>
  <c r="AH24" i="39"/>
  <c r="AG24" i="39"/>
  <c r="AF24" i="39"/>
  <c r="AE24" i="39"/>
  <c r="AD24" i="39"/>
  <c r="AC24" i="39"/>
  <c r="AB24" i="39"/>
  <c r="AA24" i="39"/>
  <c r="Z24" i="39"/>
  <c r="Y24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I24" i="39"/>
  <c r="H24" i="39"/>
  <c r="G24" i="39"/>
  <c r="F24" i="39"/>
  <c r="AI23" i="39"/>
  <c r="AH23" i="39"/>
  <c r="AG23" i="39"/>
  <c r="AF23" i="39"/>
  <c r="AE23" i="39"/>
  <c r="AD23" i="39"/>
  <c r="AC23" i="39"/>
  <c r="AB23" i="39"/>
  <c r="AA23" i="39"/>
  <c r="Z23" i="39"/>
  <c r="Y23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I23" i="39"/>
  <c r="H23" i="39"/>
  <c r="G23" i="39"/>
  <c r="F23" i="39"/>
  <c r="AI22" i="39"/>
  <c r="AH22" i="39"/>
  <c r="AG22" i="39"/>
  <c r="AF22" i="39"/>
  <c r="AE22" i="39"/>
  <c r="AD22" i="39"/>
  <c r="AC22" i="39"/>
  <c r="AB22" i="39"/>
  <c r="AA22" i="39"/>
  <c r="Z22" i="39"/>
  <c r="Y22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I22" i="39"/>
  <c r="H22" i="39"/>
  <c r="G22" i="39"/>
  <c r="F22" i="39"/>
  <c r="AI21" i="39"/>
  <c r="AH21" i="39"/>
  <c r="AG21" i="39"/>
  <c r="AF21" i="39"/>
  <c r="AE21" i="39"/>
  <c r="AD21" i="39"/>
  <c r="AC21" i="39"/>
  <c r="AB21" i="39"/>
  <c r="AA21" i="39"/>
  <c r="Z21" i="39"/>
  <c r="Y21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I21" i="39"/>
  <c r="H21" i="39"/>
  <c r="G21" i="39"/>
  <c r="F21" i="39"/>
  <c r="AI20" i="39"/>
  <c r="AH20" i="39"/>
  <c r="AG20" i="39"/>
  <c r="AF20" i="39"/>
  <c r="AE20" i="39"/>
  <c r="AD20" i="39"/>
  <c r="AC20" i="39"/>
  <c r="AB20" i="39"/>
  <c r="AA20" i="39"/>
  <c r="Z20" i="39"/>
  <c r="Y20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I20" i="39"/>
  <c r="H20" i="39"/>
  <c r="G20" i="39"/>
  <c r="F20" i="39"/>
  <c r="AI19" i="39"/>
  <c r="AH19" i="39"/>
  <c r="AG19" i="39"/>
  <c r="AF19" i="39"/>
  <c r="AE19" i="39"/>
  <c r="AD19" i="39"/>
  <c r="AC19" i="39"/>
  <c r="AB19" i="39"/>
  <c r="AA19" i="39"/>
  <c r="Z19" i="39"/>
  <c r="Y19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I19" i="39"/>
  <c r="H19" i="39"/>
  <c r="G19" i="39"/>
  <c r="F19" i="39"/>
  <c r="AI18" i="39"/>
  <c r="AH18" i="39"/>
  <c r="AG18" i="39"/>
  <c r="AF18" i="39"/>
  <c r="AE18" i="39"/>
  <c r="AD18" i="39"/>
  <c r="AC18" i="39"/>
  <c r="AB18" i="39"/>
  <c r="AA18" i="39"/>
  <c r="Z18" i="39"/>
  <c r="Y18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I18" i="39"/>
  <c r="H18" i="39"/>
  <c r="G18" i="39"/>
  <c r="F18" i="39"/>
  <c r="AI17" i="39"/>
  <c r="AH17" i="39"/>
  <c r="AG17" i="39"/>
  <c r="AF17" i="39"/>
  <c r="AE17" i="39"/>
  <c r="AD17" i="39"/>
  <c r="AC17" i="39"/>
  <c r="AB17" i="39"/>
  <c r="AA17" i="39"/>
  <c r="Z17" i="39"/>
  <c r="Y17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I17" i="39"/>
  <c r="H17" i="39"/>
  <c r="G17" i="39"/>
  <c r="F17" i="39"/>
  <c r="AI16" i="39"/>
  <c r="AH16" i="39"/>
  <c r="AG16" i="39"/>
  <c r="AF16" i="39"/>
  <c r="AE16" i="39"/>
  <c r="AD16" i="39"/>
  <c r="AC16" i="39"/>
  <c r="AB16" i="39"/>
  <c r="AA16" i="39"/>
  <c r="Z16" i="39"/>
  <c r="Y16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I16" i="39"/>
  <c r="H16" i="39"/>
  <c r="G16" i="39"/>
  <c r="F16" i="39"/>
  <c r="AI15" i="39"/>
  <c r="AH15" i="39"/>
  <c r="AG15" i="39"/>
  <c r="AF15" i="39"/>
  <c r="AE15" i="39"/>
  <c r="AD15" i="39"/>
  <c r="AC15" i="39"/>
  <c r="AB15" i="39"/>
  <c r="AA15" i="39"/>
  <c r="Z15" i="39"/>
  <c r="Y15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I15" i="39"/>
  <c r="H15" i="39"/>
  <c r="G15" i="39"/>
  <c r="F15" i="39"/>
  <c r="AI14" i="39"/>
  <c r="AH14" i="39"/>
  <c r="AG14" i="39"/>
  <c r="AF14" i="39"/>
  <c r="AE14" i="39"/>
  <c r="AD14" i="39"/>
  <c r="AC14" i="39"/>
  <c r="AB14" i="39"/>
  <c r="AA14" i="39"/>
  <c r="Z14" i="39"/>
  <c r="Y14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I14" i="39"/>
  <c r="H14" i="39"/>
  <c r="G14" i="39"/>
  <c r="F14" i="39"/>
  <c r="AI13" i="39"/>
  <c r="AH13" i="39"/>
  <c r="AG13" i="39"/>
  <c r="AF13" i="39"/>
  <c r="AE13" i="39"/>
  <c r="AD13" i="39"/>
  <c r="AC13" i="39"/>
  <c r="AB13" i="39"/>
  <c r="AA13" i="39"/>
  <c r="Z13" i="39"/>
  <c r="Y13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I13" i="39"/>
  <c r="H13" i="39"/>
  <c r="G13" i="39"/>
  <c r="F13" i="39"/>
  <c r="AI12" i="39"/>
  <c r="AH12" i="39"/>
  <c r="AG12" i="39"/>
  <c r="AF12" i="39"/>
  <c r="AE12" i="39"/>
  <c r="AD12" i="39"/>
  <c r="AC12" i="39"/>
  <c r="AB12" i="39"/>
  <c r="AA12" i="39"/>
  <c r="Z12" i="39"/>
  <c r="Y12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I12" i="39"/>
  <c r="H12" i="39"/>
  <c r="G12" i="39"/>
  <c r="F12" i="39"/>
  <c r="AI11" i="39"/>
  <c r="AH11" i="39"/>
  <c r="AG11" i="39"/>
  <c r="AF11" i="39"/>
  <c r="AE11" i="39"/>
  <c r="AD11" i="39"/>
  <c r="AC11" i="39"/>
  <c r="AB11" i="39"/>
  <c r="AA11" i="39"/>
  <c r="Z11" i="39"/>
  <c r="Y11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I11" i="39"/>
  <c r="H11" i="39"/>
  <c r="G11" i="39"/>
  <c r="F11" i="39"/>
  <c r="AI10" i="39"/>
  <c r="AH10" i="39"/>
  <c r="AG10" i="39"/>
  <c r="AF10" i="39"/>
  <c r="AE10" i="39"/>
  <c r="AD10" i="39"/>
  <c r="AC10" i="39"/>
  <c r="AB10" i="39"/>
  <c r="AA10" i="39"/>
  <c r="Z10" i="39"/>
  <c r="Y10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I10" i="39"/>
  <c r="H10" i="39"/>
  <c r="G10" i="39"/>
  <c r="F10" i="39"/>
  <c r="AI9" i="39"/>
  <c r="AH9" i="39"/>
  <c r="AG9" i="39"/>
  <c r="AF9" i="39"/>
  <c r="AE9" i="39"/>
  <c r="AD9" i="39"/>
  <c r="AC9" i="39"/>
  <c r="AB9" i="39"/>
  <c r="AA9" i="39"/>
  <c r="Z9" i="39"/>
  <c r="Y9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I9" i="39"/>
  <c r="H9" i="39"/>
  <c r="G9" i="39"/>
  <c r="F9" i="39"/>
  <c r="AI8" i="39"/>
  <c r="AH8" i="39"/>
  <c r="AG8" i="39"/>
  <c r="AF8" i="39"/>
  <c r="AE8" i="39"/>
  <c r="AD8" i="39"/>
  <c r="AC8" i="39"/>
  <c r="AB8" i="39"/>
  <c r="AA8" i="39"/>
  <c r="Z8" i="39"/>
  <c r="Y8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I8" i="39"/>
  <c r="H8" i="39"/>
  <c r="G8" i="39"/>
  <c r="F8" i="39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D33" i="38"/>
  <c r="C33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D32" i="38"/>
  <c r="C32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C31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D29" i="38"/>
  <c r="C29" i="38"/>
  <c r="AF28" i="38"/>
  <c r="AE28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D28" i="38"/>
  <c r="C28" i="38"/>
  <c r="AF27" i="38"/>
  <c r="AE27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D27" i="38"/>
  <c r="C27" i="38"/>
  <c r="AF26" i="38"/>
  <c r="AE26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D26" i="38"/>
  <c r="C26" i="38"/>
  <c r="AF25" i="38"/>
  <c r="AE25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D25" i="38"/>
  <c r="C25" i="38"/>
  <c r="AF24" i="38"/>
  <c r="AE24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AF23" i="38"/>
  <c r="AE23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D23" i="38"/>
  <c r="C23" i="38"/>
  <c r="AF22" i="38"/>
  <c r="AE22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D22" i="38"/>
  <c r="C22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D21" i="38"/>
  <c r="C21" i="38"/>
  <c r="AF20" i="38"/>
  <c r="AE20" i="38"/>
  <c r="AD20" i="38"/>
  <c r="AC20" i="38"/>
  <c r="AB20" i="38"/>
  <c r="AA20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D20" i="38"/>
  <c r="C20" i="38"/>
  <c r="AF19" i="38"/>
  <c r="AE19" i="38"/>
  <c r="AD19" i="38"/>
  <c r="AC19" i="38"/>
  <c r="AB19" i="38"/>
  <c r="AA19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D19" i="38"/>
  <c r="C19" i="38"/>
  <c r="AF18" i="38"/>
  <c r="AE18" i="38"/>
  <c r="AD18" i="38"/>
  <c r="AC18" i="38"/>
  <c r="AB18" i="38"/>
  <c r="AA18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D18" i="38"/>
  <c r="C18" i="38"/>
  <c r="AF17" i="38"/>
  <c r="AE17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D17" i="38"/>
  <c r="C17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D16" i="38"/>
  <c r="C16" i="38"/>
  <c r="AF15" i="38"/>
  <c r="AE15" i="38"/>
  <c r="AD15" i="38"/>
  <c r="AC15" i="38"/>
  <c r="AB15" i="38"/>
  <c r="AA15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D15" i="38"/>
  <c r="C15" i="38"/>
  <c r="AF14" i="38"/>
  <c r="AE14" i="38"/>
  <c r="AD14" i="38"/>
  <c r="AC14" i="38"/>
  <c r="AB14" i="38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AF13" i="38"/>
  <c r="AE13" i="38"/>
  <c r="AD13" i="38"/>
  <c r="AC13" i="38"/>
  <c r="AB13" i="38"/>
  <c r="AA13" i="38"/>
  <c r="Z13" i="38"/>
  <c r="Y13" i="38"/>
  <c r="X13" i="38"/>
  <c r="W13" i="38"/>
  <c r="V13" i="38"/>
  <c r="U13" i="38"/>
  <c r="T13" i="38"/>
  <c r="S13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D13" i="38"/>
  <c r="C13" i="38"/>
  <c r="AF12" i="38"/>
  <c r="AE12" i="38"/>
  <c r="AD12" i="38"/>
  <c r="AC12" i="38"/>
  <c r="AB12" i="38"/>
  <c r="AA12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D12" i="38"/>
  <c r="C12" i="38"/>
  <c r="AF11" i="38"/>
  <c r="AE11" i="38"/>
  <c r="AD11" i="38"/>
  <c r="AC11" i="38"/>
  <c r="AB11" i="38"/>
  <c r="AA11" i="38"/>
  <c r="Z11" i="38"/>
  <c r="Y11" i="38"/>
  <c r="X11" i="38"/>
  <c r="W11" i="38"/>
  <c r="V11" i="38"/>
  <c r="U11" i="38"/>
  <c r="T11" i="38"/>
  <c r="S11" i="38"/>
  <c r="R11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D11" i="38"/>
  <c r="C11" i="38"/>
  <c r="AF10" i="38"/>
  <c r="AE10" i="38"/>
  <c r="AD10" i="38"/>
  <c r="AC10" i="38"/>
  <c r="AB10" i="38"/>
  <c r="AA10" i="38"/>
  <c r="Z10" i="38"/>
  <c r="Y10" i="38"/>
  <c r="X10" i="38"/>
  <c r="W10" i="38"/>
  <c r="V10" i="38"/>
  <c r="U10" i="38"/>
  <c r="T10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D10" i="38"/>
  <c r="C10" i="38"/>
  <c r="AF9" i="38"/>
  <c r="AE9" i="38"/>
  <c r="AD9" i="38"/>
  <c r="AC9" i="38"/>
  <c r="AB9" i="38"/>
  <c r="AA9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D9" i="38"/>
  <c r="C9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D8" i="38"/>
  <c r="C8" i="38"/>
  <c r="M20" i="29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W62" i="37"/>
  <c r="V62" i="37"/>
  <c r="U62" i="37"/>
  <c r="T62" i="37"/>
  <c r="S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W34" i="37"/>
  <c r="V34" i="37"/>
  <c r="U34" i="37"/>
  <c r="T34" i="37"/>
  <c r="S34" i="37"/>
  <c r="R34" i="37"/>
  <c r="Q34" i="37"/>
  <c r="P34" i="37"/>
  <c r="O34" i="37"/>
  <c r="N34" i="37"/>
  <c r="M34" i="37"/>
  <c r="L34" i="37"/>
  <c r="K34" i="37"/>
  <c r="J34" i="37"/>
  <c r="I34" i="37"/>
  <c r="H34" i="37"/>
  <c r="G34" i="37"/>
  <c r="F34" i="37"/>
  <c r="W33" i="37"/>
  <c r="V33" i="37"/>
  <c r="U33" i="37"/>
  <c r="T33" i="37"/>
  <c r="S33" i="37"/>
  <c r="R33" i="37"/>
  <c r="Q33" i="37"/>
  <c r="P33" i="37"/>
  <c r="O33" i="37"/>
  <c r="N33" i="37"/>
  <c r="M33" i="37"/>
  <c r="L33" i="37"/>
  <c r="K33" i="37"/>
  <c r="J33" i="37"/>
  <c r="I33" i="37"/>
  <c r="H33" i="37"/>
  <c r="G33" i="37"/>
  <c r="F33" i="37"/>
  <c r="W32" i="37"/>
  <c r="V32" i="37"/>
  <c r="U32" i="37"/>
  <c r="T32" i="37"/>
  <c r="S32" i="37"/>
  <c r="R32" i="37"/>
  <c r="Q32" i="37"/>
  <c r="P32" i="37"/>
  <c r="O32" i="37"/>
  <c r="N32" i="37"/>
  <c r="M32" i="37"/>
  <c r="L32" i="37"/>
  <c r="K32" i="37"/>
  <c r="J32" i="37"/>
  <c r="I32" i="37"/>
  <c r="H32" i="37"/>
  <c r="G32" i="37"/>
  <c r="F32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W29" i="37"/>
  <c r="V29" i="37"/>
  <c r="U29" i="37"/>
  <c r="T29" i="37"/>
  <c r="S29" i="37"/>
  <c r="R29" i="37"/>
  <c r="Q29" i="37"/>
  <c r="P29" i="37"/>
  <c r="O29" i="37"/>
  <c r="N29" i="37"/>
  <c r="M29" i="37"/>
  <c r="L29" i="37"/>
  <c r="K29" i="37"/>
  <c r="J29" i="37"/>
  <c r="I29" i="37"/>
  <c r="H29" i="37"/>
  <c r="G29" i="37"/>
  <c r="F29" i="37"/>
  <c r="W28" i="37"/>
  <c r="V28" i="37"/>
  <c r="U28" i="37"/>
  <c r="T28" i="37"/>
  <c r="S28" i="37"/>
  <c r="R28" i="37"/>
  <c r="Q28" i="37"/>
  <c r="P28" i="37"/>
  <c r="O28" i="37"/>
  <c r="N28" i="37"/>
  <c r="M28" i="37"/>
  <c r="L28" i="37"/>
  <c r="K28" i="37"/>
  <c r="J28" i="37"/>
  <c r="I28" i="37"/>
  <c r="H28" i="37"/>
  <c r="G28" i="37"/>
  <c r="F28" i="37"/>
  <c r="W27" i="37"/>
  <c r="V27" i="37"/>
  <c r="U27" i="37"/>
  <c r="T27" i="37"/>
  <c r="S27" i="37"/>
  <c r="R27" i="37"/>
  <c r="Q27" i="37"/>
  <c r="P27" i="37"/>
  <c r="O27" i="37"/>
  <c r="N27" i="37"/>
  <c r="M27" i="37"/>
  <c r="L27" i="37"/>
  <c r="K27" i="37"/>
  <c r="J27" i="37"/>
  <c r="I27" i="37"/>
  <c r="H27" i="37"/>
  <c r="G27" i="37"/>
  <c r="F27" i="37"/>
  <c r="W26" i="37"/>
  <c r="V26" i="37"/>
  <c r="U26" i="37"/>
  <c r="T26" i="37"/>
  <c r="S26" i="37"/>
  <c r="R26" i="37"/>
  <c r="Q26" i="37"/>
  <c r="P26" i="37"/>
  <c r="O26" i="37"/>
  <c r="N26" i="37"/>
  <c r="M26" i="37"/>
  <c r="L26" i="37"/>
  <c r="K26" i="37"/>
  <c r="J26" i="37"/>
  <c r="I26" i="37"/>
  <c r="H26" i="37"/>
  <c r="G26" i="37"/>
  <c r="F26" i="37"/>
  <c r="W24" i="37"/>
  <c r="V24" i="37"/>
  <c r="U24" i="37"/>
  <c r="T24" i="37"/>
  <c r="S24" i="37"/>
  <c r="R24" i="37"/>
  <c r="Q24" i="37"/>
  <c r="P24" i="37"/>
  <c r="O24" i="37"/>
  <c r="N24" i="37"/>
  <c r="M24" i="37"/>
  <c r="L24" i="37"/>
  <c r="K24" i="37"/>
  <c r="J24" i="37"/>
  <c r="I24" i="37"/>
  <c r="H24" i="37"/>
  <c r="G24" i="37"/>
  <c r="F24" i="37"/>
  <c r="W23" i="37"/>
  <c r="V23" i="37"/>
  <c r="U23" i="37"/>
  <c r="T23" i="37"/>
  <c r="S23" i="37"/>
  <c r="R23" i="37"/>
  <c r="Q23" i="37"/>
  <c r="P23" i="37"/>
  <c r="O23" i="37"/>
  <c r="N23" i="37"/>
  <c r="M23" i="37"/>
  <c r="L23" i="37"/>
  <c r="K23" i="37"/>
  <c r="J23" i="37"/>
  <c r="I23" i="37"/>
  <c r="H23" i="37"/>
  <c r="G23" i="37"/>
  <c r="F23" i="37"/>
  <c r="W22" i="37"/>
  <c r="V22" i="37"/>
  <c r="U22" i="37"/>
  <c r="T22" i="37"/>
  <c r="S22" i="37"/>
  <c r="R22" i="37"/>
  <c r="Q22" i="37"/>
  <c r="P22" i="37"/>
  <c r="O22" i="37"/>
  <c r="N22" i="37"/>
  <c r="M22" i="37"/>
  <c r="L22" i="37"/>
  <c r="K22" i="37"/>
  <c r="J22" i="37"/>
  <c r="I22" i="37"/>
  <c r="H22" i="37"/>
  <c r="G22" i="37"/>
  <c r="F22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G21" i="37"/>
  <c r="F21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W19" i="37"/>
  <c r="V19" i="37"/>
  <c r="U19" i="37"/>
  <c r="T19" i="37"/>
  <c r="S19" i="37"/>
  <c r="R19" i="37"/>
  <c r="Q19" i="37"/>
  <c r="P19" i="37"/>
  <c r="O19" i="37"/>
  <c r="N19" i="37"/>
  <c r="M19" i="37"/>
  <c r="L19" i="37"/>
  <c r="K19" i="37"/>
  <c r="J19" i="37"/>
  <c r="I19" i="37"/>
  <c r="H19" i="37"/>
  <c r="G19" i="37"/>
  <c r="F19" i="37"/>
  <c r="W18" i="37"/>
  <c r="V18" i="37"/>
  <c r="U18" i="37"/>
  <c r="T18" i="37"/>
  <c r="S18" i="37"/>
  <c r="R18" i="37"/>
  <c r="Q18" i="37"/>
  <c r="P18" i="37"/>
  <c r="O18" i="37"/>
  <c r="N18" i="37"/>
  <c r="M18" i="37"/>
  <c r="L18" i="37"/>
  <c r="K18" i="37"/>
  <c r="J18" i="37"/>
  <c r="I18" i="37"/>
  <c r="H18" i="37"/>
  <c r="G18" i="37"/>
  <c r="F18" i="37"/>
  <c r="W17" i="37"/>
  <c r="V17" i="37"/>
  <c r="U17" i="37"/>
  <c r="T17" i="37"/>
  <c r="S17" i="37"/>
  <c r="R17" i="37"/>
  <c r="Q17" i="37"/>
  <c r="P17" i="37"/>
  <c r="O17" i="37"/>
  <c r="N17" i="37"/>
  <c r="M17" i="37"/>
  <c r="L17" i="37"/>
  <c r="K17" i="37"/>
  <c r="J17" i="37"/>
  <c r="I17" i="37"/>
  <c r="H17" i="37"/>
  <c r="G17" i="37"/>
  <c r="F17" i="37"/>
  <c r="W16" i="37"/>
  <c r="V16" i="37"/>
  <c r="U16" i="37"/>
  <c r="T16" i="37"/>
  <c r="S16" i="37"/>
  <c r="R16" i="37"/>
  <c r="Q16" i="37"/>
  <c r="P16" i="37"/>
  <c r="O16" i="37"/>
  <c r="N16" i="37"/>
  <c r="M16" i="37"/>
  <c r="L16" i="37"/>
  <c r="K16" i="37"/>
  <c r="J16" i="37"/>
  <c r="I16" i="37"/>
  <c r="H16" i="37"/>
  <c r="G16" i="37"/>
  <c r="F16" i="37"/>
  <c r="W15" i="37"/>
  <c r="V15" i="37"/>
  <c r="U15" i="37"/>
  <c r="T15" i="37"/>
  <c r="S15" i="37"/>
  <c r="R15" i="37"/>
  <c r="Q15" i="37"/>
  <c r="P15" i="37"/>
  <c r="O15" i="37"/>
  <c r="N15" i="37"/>
  <c r="M15" i="37"/>
  <c r="L15" i="37"/>
  <c r="K15" i="37"/>
  <c r="J15" i="37"/>
  <c r="I15" i="37"/>
  <c r="H15" i="37"/>
  <c r="G15" i="37"/>
  <c r="F15" i="37"/>
  <c r="W14" i="37"/>
  <c r="V14" i="37"/>
  <c r="U14" i="37"/>
  <c r="T14" i="37"/>
  <c r="S14" i="37"/>
  <c r="R14" i="37"/>
  <c r="Q14" i="37"/>
  <c r="P14" i="37"/>
  <c r="O14" i="37"/>
  <c r="N14" i="37"/>
  <c r="M14" i="37"/>
  <c r="L14" i="37"/>
  <c r="K14" i="37"/>
  <c r="J14" i="37"/>
  <c r="I14" i="37"/>
  <c r="H14" i="37"/>
  <c r="G14" i="37"/>
  <c r="F14" i="37"/>
  <c r="W13" i="37"/>
  <c r="V13" i="37"/>
  <c r="U13" i="37"/>
  <c r="T13" i="37"/>
  <c r="S13" i="37"/>
  <c r="R13" i="37"/>
  <c r="Q13" i="37"/>
  <c r="P13" i="37"/>
  <c r="O13" i="37"/>
  <c r="N13" i="37"/>
  <c r="M13" i="37"/>
  <c r="L13" i="37"/>
  <c r="K13" i="37"/>
  <c r="J13" i="37"/>
  <c r="I13" i="37"/>
  <c r="H13" i="37"/>
  <c r="G13" i="37"/>
  <c r="F13" i="37"/>
  <c r="W12" i="37"/>
  <c r="V12" i="37"/>
  <c r="U12" i="37"/>
  <c r="T12" i="37"/>
  <c r="S12" i="37"/>
  <c r="R12" i="37"/>
  <c r="Q12" i="37"/>
  <c r="P12" i="37"/>
  <c r="O12" i="37"/>
  <c r="N12" i="37"/>
  <c r="M12" i="37"/>
  <c r="L12" i="37"/>
  <c r="K12" i="37"/>
  <c r="J12" i="37"/>
  <c r="I12" i="37"/>
  <c r="H12" i="37"/>
  <c r="G12" i="37"/>
  <c r="F12" i="37"/>
  <c r="W11" i="37"/>
  <c r="V11" i="37"/>
  <c r="U11" i="37"/>
  <c r="T11" i="37"/>
  <c r="S11" i="37"/>
  <c r="R11" i="37"/>
  <c r="Q11" i="37"/>
  <c r="P11" i="37"/>
  <c r="O11" i="37"/>
  <c r="N11" i="37"/>
  <c r="M11" i="37"/>
  <c r="L11" i="37"/>
  <c r="K11" i="37"/>
  <c r="J11" i="37"/>
  <c r="I11" i="37"/>
  <c r="H11" i="37"/>
  <c r="G11" i="37"/>
  <c r="F11" i="37"/>
  <c r="W10" i="37"/>
  <c r="V10" i="37"/>
  <c r="U10" i="37"/>
  <c r="T10" i="37"/>
  <c r="S10" i="37"/>
  <c r="R10" i="37"/>
  <c r="Q10" i="37"/>
  <c r="P10" i="37"/>
  <c r="O10" i="37"/>
  <c r="N10" i="37"/>
  <c r="M10" i="37"/>
  <c r="L10" i="37"/>
  <c r="K10" i="37"/>
  <c r="J10" i="37"/>
  <c r="I10" i="37"/>
  <c r="H10" i="37"/>
  <c r="G10" i="37"/>
  <c r="F10" i="37"/>
  <c r="W9" i="37"/>
  <c r="V9" i="37"/>
  <c r="U9" i="37"/>
  <c r="T9" i="37"/>
  <c r="S9" i="37"/>
  <c r="R9" i="37"/>
  <c r="Q9" i="37"/>
  <c r="P9" i="37"/>
  <c r="O9" i="37"/>
  <c r="N9" i="37"/>
  <c r="M9" i="37"/>
  <c r="L9" i="37"/>
  <c r="K9" i="37"/>
  <c r="J9" i="37"/>
  <c r="I9" i="37"/>
  <c r="H9" i="37"/>
  <c r="G9" i="37"/>
  <c r="F9" i="37"/>
  <c r="W73" i="36"/>
  <c r="V73" i="36"/>
  <c r="U73" i="36"/>
  <c r="T73" i="36"/>
  <c r="S73" i="36"/>
  <c r="R73" i="36"/>
  <c r="Q73" i="36"/>
  <c r="P73" i="36"/>
  <c r="O73" i="36"/>
  <c r="N73" i="36"/>
  <c r="M73" i="36"/>
  <c r="L73" i="36"/>
  <c r="K73" i="36"/>
  <c r="J73" i="36"/>
  <c r="I73" i="36"/>
  <c r="H73" i="36"/>
  <c r="G73" i="36"/>
  <c r="F73" i="36"/>
  <c r="W72" i="36"/>
  <c r="V72" i="36"/>
  <c r="U72" i="36"/>
  <c r="T72" i="36"/>
  <c r="S72" i="36"/>
  <c r="R72" i="36"/>
  <c r="Q72" i="36"/>
  <c r="P72" i="36"/>
  <c r="O72" i="36"/>
  <c r="N72" i="36"/>
  <c r="M72" i="36"/>
  <c r="L72" i="36"/>
  <c r="K72" i="36"/>
  <c r="J72" i="36"/>
  <c r="I72" i="36"/>
  <c r="H72" i="36"/>
  <c r="G72" i="36"/>
  <c r="F72" i="36"/>
  <c r="W71" i="36"/>
  <c r="V71" i="36"/>
  <c r="U71" i="36"/>
  <c r="T71" i="36"/>
  <c r="S71" i="36"/>
  <c r="R71" i="36"/>
  <c r="Q71" i="36"/>
  <c r="P71" i="36"/>
  <c r="O71" i="36"/>
  <c r="N71" i="36"/>
  <c r="M71" i="36"/>
  <c r="L71" i="36"/>
  <c r="K71" i="36"/>
  <c r="J71" i="36"/>
  <c r="I71" i="36"/>
  <c r="H71" i="36"/>
  <c r="G71" i="36"/>
  <c r="F71" i="36"/>
  <c r="W70" i="36"/>
  <c r="V70" i="36"/>
  <c r="U70" i="36"/>
  <c r="T70" i="36"/>
  <c r="S70" i="36"/>
  <c r="R70" i="36"/>
  <c r="Q70" i="36"/>
  <c r="P70" i="36"/>
  <c r="O70" i="36"/>
  <c r="N70" i="36"/>
  <c r="M70" i="36"/>
  <c r="L70" i="36"/>
  <c r="K70" i="36"/>
  <c r="J70" i="36"/>
  <c r="I70" i="36"/>
  <c r="H70" i="36"/>
  <c r="G70" i="36"/>
  <c r="F70" i="36"/>
  <c r="W68" i="36"/>
  <c r="V68" i="36"/>
  <c r="U68" i="36"/>
  <c r="T68" i="36"/>
  <c r="S68" i="36"/>
  <c r="R68" i="36"/>
  <c r="Q68" i="36"/>
  <c r="P68" i="36"/>
  <c r="O68" i="36"/>
  <c r="N68" i="36"/>
  <c r="M68" i="36"/>
  <c r="L68" i="36"/>
  <c r="K68" i="36"/>
  <c r="J68" i="36"/>
  <c r="I68" i="36"/>
  <c r="H68" i="36"/>
  <c r="G68" i="36"/>
  <c r="F68" i="36"/>
  <c r="W67" i="36"/>
  <c r="V67" i="36"/>
  <c r="U67" i="36"/>
  <c r="T67" i="36"/>
  <c r="S67" i="36"/>
  <c r="R67" i="36"/>
  <c r="Q67" i="36"/>
  <c r="P67" i="36"/>
  <c r="O67" i="36"/>
  <c r="N67" i="36"/>
  <c r="M67" i="36"/>
  <c r="L67" i="36"/>
  <c r="K67" i="36"/>
  <c r="J67" i="36"/>
  <c r="I67" i="36"/>
  <c r="H67" i="36"/>
  <c r="G67" i="36"/>
  <c r="F67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G66" i="36"/>
  <c r="F66" i="36"/>
  <c r="W65" i="36"/>
  <c r="V65" i="36"/>
  <c r="U65" i="36"/>
  <c r="T65" i="36"/>
  <c r="S65" i="36"/>
  <c r="R65" i="36"/>
  <c r="Q65" i="36"/>
  <c r="P65" i="36"/>
  <c r="O65" i="36"/>
  <c r="N65" i="36"/>
  <c r="M65" i="36"/>
  <c r="L65" i="36"/>
  <c r="K65" i="36"/>
  <c r="J65" i="36"/>
  <c r="I65" i="36"/>
  <c r="H65" i="36"/>
  <c r="G65" i="36"/>
  <c r="F65" i="36"/>
  <c r="W64" i="36"/>
  <c r="V64" i="36"/>
  <c r="U64" i="36"/>
  <c r="T64" i="36"/>
  <c r="S64" i="36"/>
  <c r="R64" i="36"/>
  <c r="Q64" i="36"/>
  <c r="P64" i="36"/>
  <c r="O64" i="36"/>
  <c r="N64" i="36"/>
  <c r="M64" i="36"/>
  <c r="L64" i="36"/>
  <c r="K64" i="36"/>
  <c r="J64" i="36"/>
  <c r="I64" i="36"/>
  <c r="H64" i="36"/>
  <c r="G64" i="36"/>
  <c r="F64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G63" i="36"/>
  <c r="F63" i="36"/>
  <c r="W62" i="36"/>
  <c r="V62" i="36"/>
  <c r="U62" i="36"/>
  <c r="T62" i="36"/>
  <c r="S62" i="36"/>
  <c r="R62" i="36"/>
  <c r="Q62" i="36"/>
  <c r="P62" i="36"/>
  <c r="O62" i="36"/>
  <c r="N62" i="36"/>
  <c r="M62" i="36"/>
  <c r="L62" i="36"/>
  <c r="K62" i="36"/>
  <c r="J62" i="36"/>
  <c r="I62" i="36"/>
  <c r="H62" i="36"/>
  <c r="G62" i="36"/>
  <c r="F62" i="36"/>
  <c r="W61" i="36"/>
  <c r="V61" i="36"/>
  <c r="U61" i="36"/>
  <c r="T61" i="36"/>
  <c r="S61" i="36"/>
  <c r="R61" i="36"/>
  <c r="Q61" i="36"/>
  <c r="P61" i="36"/>
  <c r="O61" i="36"/>
  <c r="N61" i="36"/>
  <c r="M61" i="36"/>
  <c r="L61" i="36"/>
  <c r="K61" i="36"/>
  <c r="J61" i="36"/>
  <c r="I61" i="36"/>
  <c r="H61" i="36"/>
  <c r="G61" i="36"/>
  <c r="F61" i="36"/>
  <c r="W60" i="36"/>
  <c r="V60" i="36"/>
  <c r="U60" i="36"/>
  <c r="T60" i="36"/>
  <c r="S60" i="36"/>
  <c r="R60" i="36"/>
  <c r="Q60" i="36"/>
  <c r="P60" i="36"/>
  <c r="O60" i="36"/>
  <c r="N60" i="36"/>
  <c r="M60" i="36"/>
  <c r="L60" i="36"/>
  <c r="K60" i="36"/>
  <c r="J60" i="36"/>
  <c r="I60" i="36"/>
  <c r="H60" i="36"/>
  <c r="G60" i="36"/>
  <c r="F60" i="36"/>
  <c r="W59" i="36"/>
  <c r="V59" i="36"/>
  <c r="U59" i="36"/>
  <c r="T59" i="36"/>
  <c r="S59" i="36"/>
  <c r="R59" i="36"/>
  <c r="Q59" i="36"/>
  <c r="P59" i="36"/>
  <c r="O59" i="36"/>
  <c r="N59" i="36"/>
  <c r="M59" i="36"/>
  <c r="L59" i="36"/>
  <c r="K59" i="36"/>
  <c r="J59" i="36"/>
  <c r="I59" i="36"/>
  <c r="H59" i="36"/>
  <c r="G59" i="36"/>
  <c r="F59" i="36"/>
  <c r="W58" i="36"/>
  <c r="V58" i="36"/>
  <c r="U58" i="36"/>
  <c r="T58" i="36"/>
  <c r="S58" i="36"/>
  <c r="R58" i="36"/>
  <c r="Q58" i="36"/>
  <c r="P58" i="36"/>
  <c r="O58" i="36"/>
  <c r="N58" i="36"/>
  <c r="M58" i="36"/>
  <c r="L58" i="36"/>
  <c r="K58" i="36"/>
  <c r="J58" i="36"/>
  <c r="I58" i="36"/>
  <c r="H58" i="36"/>
  <c r="G58" i="36"/>
  <c r="F58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W56" i="36"/>
  <c r="V56" i="36"/>
  <c r="U56" i="36"/>
  <c r="T56" i="36"/>
  <c r="S56" i="36"/>
  <c r="R56" i="36"/>
  <c r="Q56" i="36"/>
  <c r="P56" i="36"/>
  <c r="O56" i="36"/>
  <c r="N56" i="36"/>
  <c r="M56" i="36"/>
  <c r="L56" i="36"/>
  <c r="K56" i="36"/>
  <c r="J56" i="36"/>
  <c r="I56" i="36"/>
  <c r="H56" i="36"/>
  <c r="G56" i="36"/>
  <c r="F56" i="36"/>
  <c r="W55" i="36"/>
  <c r="V55" i="36"/>
  <c r="U55" i="36"/>
  <c r="T55" i="36"/>
  <c r="S55" i="36"/>
  <c r="R55" i="36"/>
  <c r="Q55" i="36"/>
  <c r="P55" i="36"/>
  <c r="O55" i="36"/>
  <c r="N55" i="36"/>
  <c r="M55" i="36"/>
  <c r="L55" i="36"/>
  <c r="K55" i="36"/>
  <c r="J55" i="36"/>
  <c r="I55" i="36"/>
  <c r="H55" i="36"/>
  <c r="G55" i="36"/>
  <c r="F55" i="36"/>
  <c r="W54" i="36"/>
  <c r="V54" i="36"/>
  <c r="U54" i="36"/>
  <c r="T54" i="36"/>
  <c r="S54" i="36"/>
  <c r="R54" i="36"/>
  <c r="Q54" i="36"/>
  <c r="P54" i="36"/>
  <c r="O54" i="36"/>
  <c r="N54" i="36"/>
  <c r="M54" i="36"/>
  <c r="L54" i="36"/>
  <c r="K54" i="36"/>
  <c r="J54" i="36"/>
  <c r="I54" i="36"/>
  <c r="H54" i="36"/>
  <c r="G54" i="36"/>
  <c r="F54" i="36"/>
  <c r="W53" i="36"/>
  <c r="V53" i="36"/>
  <c r="U53" i="36"/>
  <c r="T53" i="36"/>
  <c r="S53" i="36"/>
  <c r="R53" i="36"/>
  <c r="Q53" i="36"/>
  <c r="P53" i="36"/>
  <c r="O53" i="36"/>
  <c r="N53" i="36"/>
  <c r="M53" i="36"/>
  <c r="L53" i="36"/>
  <c r="K53" i="36"/>
  <c r="J53" i="36"/>
  <c r="I53" i="36"/>
  <c r="H53" i="36"/>
  <c r="G53" i="36"/>
  <c r="F53" i="36"/>
  <c r="W51" i="36"/>
  <c r="V51" i="36"/>
  <c r="U51" i="36"/>
  <c r="T51" i="36"/>
  <c r="S51" i="36"/>
  <c r="R51" i="36"/>
  <c r="Q51" i="36"/>
  <c r="P51" i="36"/>
  <c r="O51" i="36"/>
  <c r="N51" i="36"/>
  <c r="M51" i="36"/>
  <c r="L51" i="36"/>
  <c r="K51" i="36"/>
  <c r="J51" i="36"/>
  <c r="I51" i="36"/>
  <c r="H51" i="36"/>
  <c r="G51" i="36"/>
  <c r="F51" i="36"/>
  <c r="W50" i="36"/>
  <c r="V50" i="36"/>
  <c r="U50" i="36"/>
  <c r="T50" i="36"/>
  <c r="S50" i="36"/>
  <c r="R50" i="36"/>
  <c r="Q50" i="36"/>
  <c r="P50" i="36"/>
  <c r="O50" i="36"/>
  <c r="N50" i="36"/>
  <c r="M50" i="36"/>
  <c r="L50" i="36"/>
  <c r="K50" i="36"/>
  <c r="J50" i="36"/>
  <c r="I50" i="36"/>
  <c r="H50" i="36"/>
  <c r="G50" i="36"/>
  <c r="F50" i="36"/>
  <c r="W49" i="36"/>
  <c r="V49" i="36"/>
  <c r="U49" i="36"/>
  <c r="T49" i="36"/>
  <c r="S49" i="36"/>
  <c r="R49" i="36"/>
  <c r="Q49" i="36"/>
  <c r="P49" i="36"/>
  <c r="O49" i="36"/>
  <c r="N49" i="36"/>
  <c r="M49" i="36"/>
  <c r="L49" i="36"/>
  <c r="K49" i="36"/>
  <c r="J49" i="36"/>
  <c r="I49" i="36"/>
  <c r="H49" i="36"/>
  <c r="G49" i="36"/>
  <c r="F49" i="36"/>
  <c r="W48" i="36"/>
  <c r="V48" i="36"/>
  <c r="U48" i="36"/>
  <c r="T48" i="36"/>
  <c r="S48" i="36"/>
  <c r="R48" i="36"/>
  <c r="Q48" i="36"/>
  <c r="P48" i="36"/>
  <c r="O48" i="36"/>
  <c r="N48" i="36"/>
  <c r="M48" i="36"/>
  <c r="L48" i="36"/>
  <c r="K48" i="36"/>
  <c r="J48" i="36"/>
  <c r="I48" i="36"/>
  <c r="H48" i="36"/>
  <c r="G48" i="36"/>
  <c r="F48" i="36"/>
  <c r="W46" i="36"/>
  <c r="V46" i="36"/>
  <c r="U46" i="36"/>
  <c r="T46" i="36"/>
  <c r="S46" i="36"/>
  <c r="R46" i="36"/>
  <c r="Q46" i="36"/>
  <c r="P46" i="36"/>
  <c r="O46" i="36"/>
  <c r="N46" i="36"/>
  <c r="M46" i="36"/>
  <c r="L46" i="36"/>
  <c r="K46" i="36"/>
  <c r="J46" i="36"/>
  <c r="I46" i="36"/>
  <c r="H46" i="36"/>
  <c r="G46" i="36"/>
  <c r="F46" i="36"/>
  <c r="W45" i="36"/>
  <c r="V45" i="36"/>
  <c r="U45" i="36"/>
  <c r="T45" i="36"/>
  <c r="S45" i="36"/>
  <c r="R45" i="36"/>
  <c r="Q45" i="36"/>
  <c r="P45" i="36"/>
  <c r="O45" i="36"/>
  <c r="N45" i="36"/>
  <c r="M45" i="36"/>
  <c r="L45" i="36"/>
  <c r="K45" i="36"/>
  <c r="J45" i="36"/>
  <c r="I45" i="36"/>
  <c r="H45" i="36"/>
  <c r="G45" i="36"/>
  <c r="F45" i="36"/>
  <c r="W44" i="36"/>
  <c r="V44" i="36"/>
  <c r="U44" i="36"/>
  <c r="T44" i="36"/>
  <c r="S44" i="36"/>
  <c r="R44" i="36"/>
  <c r="Q44" i="36"/>
  <c r="P44" i="36"/>
  <c r="O44" i="36"/>
  <c r="N44" i="36"/>
  <c r="M44" i="36"/>
  <c r="L44" i="36"/>
  <c r="K44" i="36"/>
  <c r="J44" i="36"/>
  <c r="I44" i="36"/>
  <c r="H44" i="36"/>
  <c r="G44" i="36"/>
  <c r="F44" i="36"/>
  <c r="W43" i="36"/>
  <c r="V43" i="36"/>
  <c r="U43" i="36"/>
  <c r="T43" i="36"/>
  <c r="S43" i="36"/>
  <c r="R43" i="36"/>
  <c r="Q43" i="36"/>
  <c r="P43" i="36"/>
  <c r="O43" i="36"/>
  <c r="N43" i="36"/>
  <c r="M43" i="36"/>
  <c r="L43" i="36"/>
  <c r="K43" i="36"/>
  <c r="J43" i="36"/>
  <c r="I43" i="36"/>
  <c r="H43" i="36"/>
  <c r="G43" i="36"/>
  <c r="F43" i="36"/>
  <c r="W42" i="36"/>
  <c r="V42" i="36"/>
  <c r="U42" i="36"/>
  <c r="T42" i="36"/>
  <c r="S42" i="36"/>
  <c r="R42" i="36"/>
  <c r="Q42" i="36"/>
  <c r="P42" i="36"/>
  <c r="O42" i="36"/>
  <c r="N42" i="36"/>
  <c r="M42" i="36"/>
  <c r="L42" i="36"/>
  <c r="K42" i="36"/>
  <c r="J42" i="36"/>
  <c r="I42" i="36"/>
  <c r="H42" i="36"/>
  <c r="G42" i="36"/>
  <c r="F42" i="36"/>
  <c r="W41" i="36"/>
  <c r="V41" i="36"/>
  <c r="U41" i="36"/>
  <c r="T41" i="36"/>
  <c r="S41" i="36"/>
  <c r="R41" i="36"/>
  <c r="Q41" i="36"/>
  <c r="P41" i="36"/>
  <c r="O41" i="36"/>
  <c r="N41" i="36"/>
  <c r="M41" i="36"/>
  <c r="L41" i="36"/>
  <c r="K41" i="36"/>
  <c r="J41" i="36"/>
  <c r="I41" i="36"/>
  <c r="H41" i="36"/>
  <c r="G41" i="36"/>
  <c r="F41" i="36"/>
  <c r="W40" i="36"/>
  <c r="V40" i="36"/>
  <c r="U40" i="36"/>
  <c r="T40" i="36"/>
  <c r="S40" i="36"/>
  <c r="R40" i="36"/>
  <c r="Q40" i="36"/>
  <c r="P40" i="36"/>
  <c r="O40" i="36"/>
  <c r="N40" i="36"/>
  <c r="M40" i="36"/>
  <c r="L40" i="36"/>
  <c r="K40" i="36"/>
  <c r="J40" i="36"/>
  <c r="I40" i="36"/>
  <c r="H40" i="36"/>
  <c r="G40" i="36"/>
  <c r="F40" i="36"/>
  <c r="W39" i="36"/>
  <c r="V39" i="36"/>
  <c r="U39" i="36"/>
  <c r="T39" i="36"/>
  <c r="S39" i="36"/>
  <c r="R39" i="36"/>
  <c r="Q39" i="36"/>
  <c r="P39" i="36"/>
  <c r="O39" i="36"/>
  <c r="N39" i="36"/>
  <c r="M39" i="36"/>
  <c r="L39" i="36"/>
  <c r="K39" i="36"/>
  <c r="J39" i="36"/>
  <c r="I39" i="36"/>
  <c r="H39" i="36"/>
  <c r="G39" i="36"/>
  <c r="F39" i="36"/>
  <c r="W38" i="36"/>
  <c r="V38" i="36"/>
  <c r="U38" i="36"/>
  <c r="T38" i="36"/>
  <c r="S38" i="36"/>
  <c r="R38" i="36"/>
  <c r="Q38" i="36"/>
  <c r="P38" i="36"/>
  <c r="O38" i="36"/>
  <c r="N38" i="36"/>
  <c r="M38" i="36"/>
  <c r="L38" i="36"/>
  <c r="K38" i="36"/>
  <c r="J38" i="36"/>
  <c r="I38" i="36"/>
  <c r="H38" i="36"/>
  <c r="G38" i="36"/>
  <c r="F38" i="36"/>
  <c r="W37" i="36"/>
  <c r="V37" i="36"/>
  <c r="U37" i="36"/>
  <c r="T37" i="36"/>
  <c r="S37" i="36"/>
  <c r="R37" i="36"/>
  <c r="Q37" i="36"/>
  <c r="P37" i="36"/>
  <c r="O37" i="36"/>
  <c r="N37" i="36"/>
  <c r="M37" i="36"/>
  <c r="L37" i="36"/>
  <c r="K37" i="36"/>
  <c r="J37" i="36"/>
  <c r="I37" i="36"/>
  <c r="H37" i="36"/>
  <c r="G37" i="36"/>
  <c r="F37" i="36"/>
  <c r="W36" i="36"/>
  <c r="V36" i="36"/>
  <c r="U36" i="36"/>
  <c r="T36" i="36"/>
  <c r="S36" i="36"/>
  <c r="R36" i="36"/>
  <c r="Q36" i="36"/>
  <c r="P36" i="36"/>
  <c r="O36" i="36"/>
  <c r="N36" i="36"/>
  <c r="M36" i="36"/>
  <c r="L36" i="36"/>
  <c r="K36" i="36"/>
  <c r="J36" i="36"/>
  <c r="I36" i="36"/>
  <c r="H36" i="36"/>
  <c r="G36" i="36"/>
  <c r="F36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G35" i="36"/>
  <c r="F35" i="36"/>
  <c r="W34" i="36"/>
  <c r="V34" i="36"/>
  <c r="U34" i="36"/>
  <c r="T34" i="36"/>
  <c r="S34" i="36"/>
  <c r="R34" i="36"/>
  <c r="Q34" i="36"/>
  <c r="P34" i="36"/>
  <c r="O34" i="36"/>
  <c r="N34" i="36"/>
  <c r="M34" i="36"/>
  <c r="L34" i="36"/>
  <c r="K34" i="36"/>
  <c r="J34" i="36"/>
  <c r="I34" i="36"/>
  <c r="H34" i="36"/>
  <c r="G34" i="36"/>
  <c r="F34" i="36"/>
  <c r="W33" i="36"/>
  <c r="V33" i="36"/>
  <c r="U33" i="36"/>
  <c r="T33" i="36"/>
  <c r="S33" i="36"/>
  <c r="R33" i="36"/>
  <c r="Q33" i="36"/>
  <c r="P33" i="36"/>
  <c r="O33" i="36"/>
  <c r="N33" i="36"/>
  <c r="M33" i="36"/>
  <c r="L33" i="36"/>
  <c r="K33" i="36"/>
  <c r="J33" i="36"/>
  <c r="I33" i="36"/>
  <c r="H33" i="36"/>
  <c r="G33" i="36"/>
  <c r="F33" i="36"/>
  <c r="W32" i="36"/>
  <c r="V32" i="36"/>
  <c r="U32" i="36"/>
  <c r="T32" i="36"/>
  <c r="S32" i="36"/>
  <c r="R32" i="36"/>
  <c r="Q32" i="36"/>
  <c r="P32" i="36"/>
  <c r="O32" i="36"/>
  <c r="N32" i="36"/>
  <c r="M32" i="36"/>
  <c r="L32" i="36"/>
  <c r="K32" i="36"/>
  <c r="J32" i="36"/>
  <c r="I32" i="36"/>
  <c r="H32" i="36"/>
  <c r="G32" i="36"/>
  <c r="F32" i="36"/>
  <c r="W31" i="36"/>
  <c r="V31" i="36"/>
  <c r="U31" i="36"/>
  <c r="T31" i="36"/>
  <c r="S31" i="36"/>
  <c r="R31" i="36"/>
  <c r="Q31" i="36"/>
  <c r="P31" i="36"/>
  <c r="O31" i="36"/>
  <c r="N31" i="36"/>
  <c r="M31" i="36"/>
  <c r="L31" i="36"/>
  <c r="K31" i="36"/>
  <c r="J31" i="36"/>
  <c r="I31" i="36"/>
  <c r="H31" i="36"/>
  <c r="G31" i="36"/>
  <c r="F31" i="36"/>
  <c r="W29" i="36"/>
  <c r="V29" i="36"/>
  <c r="U29" i="36"/>
  <c r="T29" i="36"/>
  <c r="S29" i="36"/>
  <c r="R29" i="36"/>
  <c r="Q29" i="36"/>
  <c r="P29" i="36"/>
  <c r="O29" i="36"/>
  <c r="N29" i="36"/>
  <c r="M29" i="36"/>
  <c r="L29" i="36"/>
  <c r="K29" i="36"/>
  <c r="J29" i="36"/>
  <c r="I29" i="36"/>
  <c r="H29" i="36"/>
  <c r="G29" i="36"/>
  <c r="F29" i="36"/>
  <c r="W28" i="36"/>
  <c r="V28" i="36"/>
  <c r="U28" i="36"/>
  <c r="T28" i="36"/>
  <c r="S28" i="36"/>
  <c r="R28" i="36"/>
  <c r="Q28" i="36"/>
  <c r="P28" i="36"/>
  <c r="O28" i="36"/>
  <c r="N28" i="36"/>
  <c r="M28" i="36"/>
  <c r="L28" i="36"/>
  <c r="K28" i="36"/>
  <c r="J28" i="36"/>
  <c r="I28" i="36"/>
  <c r="H28" i="36"/>
  <c r="G28" i="36"/>
  <c r="F28" i="36"/>
  <c r="W27" i="36"/>
  <c r="V27" i="36"/>
  <c r="U27" i="36"/>
  <c r="T27" i="36"/>
  <c r="S27" i="36"/>
  <c r="R27" i="36"/>
  <c r="Q27" i="36"/>
  <c r="P27" i="36"/>
  <c r="O27" i="36"/>
  <c r="N27" i="36"/>
  <c r="M27" i="36"/>
  <c r="L27" i="36"/>
  <c r="K27" i="36"/>
  <c r="J27" i="36"/>
  <c r="I27" i="36"/>
  <c r="H27" i="36"/>
  <c r="G27" i="36"/>
  <c r="F27" i="36"/>
  <c r="W26" i="36"/>
  <c r="V26" i="36"/>
  <c r="U26" i="36"/>
  <c r="T26" i="36"/>
  <c r="S26" i="36"/>
  <c r="R26" i="36"/>
  <c r="Q26" i="36"/>
  <c r="P26" i="36"/>
  <c r="O26" i="36"/>
  <c r="N26" i="36"/>
  <c r="M26" i="36"/>
  <c r="L26" i="36"/>
  <c r="K26" i="36"/>
  <c r="J26" i="36"/>
  <c r="I26" i="36"/>
  <c r="H26" i="36"/>
  <c r="G26" i="36"/>
  <c r="F26" i="36"/>
  <c r="W24" i="36"/>
  <c r="V24" i="36"/>
  <c r="U24" i="36"/>
  <c r="T24" i="36"/>
  <c r="S24" i="36"/>
  <c r="R24" i="36"/>
  <c r="Q24" i="36"/>
  <c r="P24" i="36"/>
  <c r="O24" i="36"/>
  <c r="N24" i="36"/>
  <c r="M24" i="36"/>
  <c r="L24" i="36"/>
  <c r="K24" i="36"/>
  <c r="J24" i="36"/>
  <c r="I24" i="36"/>
  <c r="H24" i="36"/>
  <c r="G24" i="36"/>
  <c r="F24" i="36"/>
  <c r="W23" i="36"/>
  <c r="V23" i="36"/>
  <c r="U23" i="36"/>
  <c r="T23" i="36"/>
  <c r="S23" i="36"/>
  <c r="R23" i="36"/>
  <c r="Q23" i="36"/>
  <c r="P23" i="36"/>
  <c r="O23" i="36"/>
  <c r="N23" i="36"/>
  <c r="M23" i="36"/>
  <c r="L23" i="36"/>
  <c r="K23" i="36"/>
  <c r="J23" i="36"/>
  <c r="I23" i="36"/>
  <c r="H23" i="36"/>
  <c r="G23" i="36"/>
  <c r="F23" i="36"/>
  <c r="W22" i="36"/>
  <c r="V22" i="36"/>
  <c r="U22" i="36"/>
  <c r="T22" i="36"/>
  <c r="S22" i="36"/>
  <c r="R22" i="36"/>
  <c r="Q22" i="36"/>
  <c r="P22" i="36"/>
  <c r="O22" i="36"/>
  <c r="N22" i="36"/>
  <c r="M22" i="36"/>
  <c r="L22" i="36"/>
  <c r="K22" i="36"/>
  <c r="J22" i="36"/>
  <c r="I22" i="36"/>
  <c r="H22" i="36"/>
  <c r="G22" i="36"/>
  <c r="F22" i="36"/>
  <c r="W21" i="36"/>
  <c r="V21" i="36"/>
  <c r="U21" i="36"/>
  <c r="T21" i="36"/>
  <c r="S21" i="36"/>
  <c r="R21" i="36"/>
  <c r="Q21" i="36"/>
  <c r="P21" i="36"/>
  <c r="O21" i="36"/>
  <c r="N21" i="36"/>
  <c r="M21" i="36"/>
  <c r="L21" i="36"/>
  <c r="K21" i="36"/>
  <c r="J21" i="36"/>
  <c r="I21" i="36"/>
  <c r="H21" i="36"/>
  <c r="G21" i="36"/>
  <c r="F21" i="36"/>
  <c r="W20" i="36"/>
  <c r="V20" i="36"/>
  <c r="U20" i="36"/>
  <c r="T20" i="36"/>
  <c r="S20" i="36"/>
  <c r="R20" i="36"/>
  <c r="Q20" i="36"/>
  <c r="P20" i="36"/>
  <c r="O20" i="36"/>
  <c r="N20" i="36"/>
  <c r="M20" i="36"/>
  <c r="L20" i="36"/>
  <c r="K20" i="36"/>
  <c r="J20" i="36"/>
  <c r="I20" i="36"/>
  <c r="H20" i="36"/>
  <c r="G20" i="36"/>
  <c r="F20" i="36"/>
  <c r="W19" i="36"/>
  <c r="V19" i="36"/>
  <c r="U19" i="36"/>
  <c r="T19" i="36"/>
  <c r="S19" i="36"/>
  <c r="R19" i="36"/>
  <c r="Q19" i="36"/>
  <c r="P19" i="36"/>
  <c r="O19" i="36"/>
  <c r="N19" i="36"/>
  <c r="M19" i="36"/>
  <c r="L19" i="36"/>
  <c r="K19" i="36"/>
  <c r="J19" i="36"/>
  <c r="I19" i="36"/>
  <c r="H19" i="36"/>
  <c r="G19" i="36"/>
  <c r="F19" i="36"/>
  <c r="W18" i="36"/>
  <c r="V18" i="36"/>
  <c r="U18" i="36"/>
  <c r="T18" i="36"/>
  <c r="S18" i="36"/>
  <c r="R18" i="36"/>
  <c r="Q18" i="36"/>
  <c r="P18" i="36"/>
  <c r="O18" i="36"/>
  <c r="N18" i="36"/>
  <c r="M18" i="36"/>
  <c r="L18" i="36"/>
  <c r="K18" i="36"/>
  <c r="J18" i="36"/>
  <c r="I18" i="36"/>
  <c r="H18" i="36"/>
  <c r="G18" i="36"/>
  <c r="F18" i="36"/>
  <c r="W17" i="36"/>
  <c r="V17" i="36"/>
  <c r="U17" i="36"/>
  <c r="T17" i="36"/>
  <c r="S17" i="36"/>
  <c r="R17" i="36"/>
  <c r="Q17" i="36"/>
  <c r="P17" i="36"/>
  <c r="O17" i="36"/>
  <c r="N17" i="36"/>
  <c r="M17" i="36"/>
  <c r="L17" i="36"/>
  <c r="K17" i="36"/>
  <c r="J17" i="36"/>
  <c r="I17" i="36"/>
  <c r="H17" i="36"/>
  <c r="G17" i="36"/>
  <c r="F17" i="36"/>
  <c r="W16" i="36"/>
  <c r="V16" i="36"/>
  <c r="U16" i="36"/>
  <c r="T16" i="36"/>
  <c r="S16" i="36"/>
  <c r="R16" i="36"/>
  <c r="Q16" i="36"/>
  <c r="P16" i="36"/>
  <c r="O16" i="36"/>
  <c r="N16" i="36"/>
  <c r="M16" i="36"/>
  <c r="L16" i="36"/>
  <c r="K16" i="36"/>
  <c r="J16" i="36"/>
  <c r="I16" i="36"/>
  <c r="H16" i="36"/>
  <c r="G16" i="36"/>
  <c r="F16" i="36"/>
  <c r="W15" i="36"/>
  <c r="V15" i="36"/>
  <c r="U15" i="36"/>
  <c r="T15" i="36"/>
  <c r="S15" i="36"/>
  <c r="R15" i="36"/>
  <c r="Q15" i="36"/>
  <c r="P15" i="36"/>
  <c r="O15" i="36"/>
  <c r="N15" i="36"/>
  <c r="M15" i="36"/>
  <c r="L15" i="36"/>
  <c r="K15" i="36"/>
  <c r="J15" i="36"/>
  <c r="I15" i="36"/>
  <c r="H15" i="36"/>
  <c r="G15" i="36"/>
  <c r="F15" i="36"/>
  <c r="W14" i="36"/>
  <c r="V14" i="36"/>
  <c r="U14" i="36"/>
  <c r="T14" i="36"/>
  <c r="S14" i="36"/>
  <c r="R14" i="36"/>
  <c r="Q14" i="36"/>
  <c r="P14" i="36"/>
  <c r="O14" i="36"/>
  <c r="N14" i="36"/>
  <c r="M14" i="36"/>
  <c r="L14" i="36"/>
  <c r="K14" i="36"/>
  <c r="J14" i="36"/>
  <c r="I14" i="36"/>
  <c r="H14" i="36"/>
  <c r="G14" i="36"/>
  <c r="F14" i="36"/>
  <c r="W13" i="36"/>
  <c r="V13" i="36"/>
  <c r="U13" i="36"/>
  <c r="T13" i="36"/>
  <c r="S13" i="36"/>
  <c r="R13" i="36"/>
  <c r="Q13" i="36"/>
  <c r="P13" i="36"/>
  <c r="O13" i="36"/>
  <c r="N13" i="36"/>
  <c r="M13" i="36"/>
  <c r="L13" i="36"/>
  <c r="K13" i="36"/>
  <c r="J13" i="36"/>
  <c r="I13" i="36"/>
  <c r="H13" i="36"/>
  <c r="G13" i="36"/>
  <c r="F13" i="36"/>
  <c r="W12" i="36"/>
  <c r="V12" i="36"/>
  <c r="U12" i="36"/>
  <c r="T12" i="36"/>
  <c r="S12" i="36"/>
  <c r="R12" i="36"/>
  <c r="Q12" i="36"/>
  <c r="P12" i="36"/>
  <c r="O12" i="36"/>
  <c r="N12" i="36"/>
  <c r="M12" i="36"/>
  <c r="L12" i="36"/>
  <c r="K12" i="36"/>
  <c r="J12" i="36"/>
  <c r="I12" i="36"/>
  <c r="H12" i="36"/>
  <c r="G12" i="36"/>
  <c r="F12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W63" i="35"/>
  <c r="V63" i="35"/>
  <c r="U63" i="35"/>
  <c r="T63" i="35"/>
  <c r="S63" i="35"/>
  <c r="R63" i="35"/>
  <c r="Q63" i="35"/>
  <c r="P63" i="35"/>
  <c r="O63" i="35"/>
  <c r="N63" i="35"/>
  <c r="M63" i="35"/>
  <c r="L63" i="35"/>
  <c r="K63" i="35"/>
  <c r="J63" i="35"/>
  <c r="I63" i="35"/>
  <c r="H63" i="35"/>
  <c r="G63" i="35"/>
  <c r="F63" i="35"/>
  <c r="W62" i="35"/>
  <c r="V62" i="35"/>
  <c r="U62" i="35"/>
  <c r="T62" i="35"/>
  <c r="S62" i="35"/>
  <c r="R62" i="35"/>
  <c r="Q62" i="35"/>
  <c r="P62" i="35"/>
  <c r="O62" i="35"/>
  <c r="N62" i="35"/>
  <c r="M62" i="35"/>
  <c r="L62" i="35"/>
  <c r="K62" i="35"/>
  <c r="J62" i="35"/>
  <c r="I62" i="35"/>
  <c r="H62" i="35"/>
  <c r="G62" i="35"/>
  <c r="F62" i="35"/>
  <c r="W61" i="35"/>
  <c r="V61" i="35"/>
  <c r="U61" i="35"/>
  <c r="T61" i="35"/>
  <c r="S61" i="35"/>
  <c r="R61" i="35"/>
  <c r="Q61" i="35"/>
  <c r="P61" i="35"/>
  <c r="O61" i="35"/>
  <c r="N61" i="35"/>
  <c r="M61" i="35"/>
  <c r="L61" i="35"/>
  <c r="K61" i="35"/>
  <c r="J61" i="35"/>
  <c r="I61" i="35"/>
  <c r="H61" i="35"/>
  <c r="G61" i="35"/>
  <c r="F61" i="35"/>
  <c r="W60" i="35"/>
  <c r="V60" i="35"/>
  <c r="U60" i="35"/>
  <c r="T60" i="35"/>
  <c r="S60" i="35"/>
  <c r="R60" i="35"/>
  <c r="Q60" i="35"/>
  <c r="P60" i="35"/>
  <c r="O60" i="35"/>
  <c r="N60" i="35"/>
  <c r="M60" i="35"/>
  <c r="L60" i="35"/>
  <c r="K60" i="35"/>
  <c r="J60" i="35"/>
  <c r="I60" i="35"/>
  <c r="H60" i="35"/>
  <c r="G60" i="35"/>
  <c r="F60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H59" i="35"/>
  <c r="G59" i="35"/>
  <c r="F59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H55" i="35"/>
  <c r="G55" i="35"/>
  <c r="F55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W53" i="35"/>
  <c r="V53" i="35"/>
  <c r="U53" i="35"/>
  <c r="T53" i="35"/>
  <c r="S53" i="35"/>
  <c r="R53" i="35"/>
  <c r="Q53" i="35"/>
  <c r="P53" i="35"/>
  <c r="O53" i="35"/>
  <c r="N53" i="35"/>
  <c r="M53" i="35"/>
  <c r="L53" i="35"/>
  <c r="K53" i="35"/>
  <c r="J53" i="35"/>
  <c r="I53" i="35"/>
  <c r="H53" i="35"/>
  <c r="G53" i="35"/>
  <c r="F53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W34" i="35"/>
  <c r="V34" i="35"/>
  <c r="U34" i="35"/>
  <c r="T34" i="35"/>
  <c r="S34" i="35"/>
  <c r="R34" i="35"/>
  <c r="Q34" i="35"/>
  <c r="P34" i="35"/>
  <c r="O34" i="35"/>
  <c r="N34" i="35"/>
  <c r="M34" i="35"/>
  <c r="L34" i="35"/>
  <c r="K34" i="35"/>
  <c r="J34" i="35"/>
  <c r="I34" i="35"/>
  <c r="H34" i="35"/>
  <c r="G34" i="35"/>
  <c r="F34" i="35"/>
  <c r="W33" i="35"/>
  <c r="V33" i="35"/>
  <c r="U33" i="35"/>
  <c r="T33" i="35"/>
  <c r="S33" i="35"/>
  <c r="R33" i="35"/>
  <c r="Q33" i="35"/>
  <c r="P33" i="35"/>
  <c r="O33" i="35"/>
  <c r="N33" i="35"/>
  <c r="M33" i="35"/>
  <c r="L33" i="35"/>
  <c r="K33" i="35"/>
  <c r="J33" i="35"/>
  <c r="I33" i="35"/>
  <c r="H33" i="35"/>
  <c r="G33" i="35"/>
  <c r="F33" i="35"/>
  <c r="W32" i="35"/>
  <c r="V32" i="35"/>
  <c r="U32" i="35"/>
  <c r="T32" i="35"/>
  <c r="S32" i="35"/>
  <c r="R32" i="35"/>
  <c r="Q32" i="35"/>
  <c r="P32" i="35"/>
  <c r="O32" i="35"/>
  <c r="N32" i="35"/>
  <c r="M32" i="35"/>
  <c r="L32" i="35"/>
  <c r="K32" i="35"/>
  <c r="J32" i="35"/>
  <c r="I32" i="35"/>
  <c r="H32" i="35"/>
  <c r="G32" i="35"/>
  <c r="F32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W29" i="35"/>
  <c r="V29" i="35"/>
  <c r="U29" i="35"/>
  <c r="T29" i="35"/>
  <c r="S29" i="35"/>
  <c r="R29" i="35"/>
  <c r="Q29" i="35"/>
  <c r="P29" i="35"/>
  <c r="O29" i="35"/>
  <c r="N29" i="35"/>
  <c r="M29" i="35"/>
  <c r="L29" i="35"/>
  <c r="K29" i="35"/>
  <c r="J29" i="35"/>
  <c r="I29" i="35"/>
  <c r="H29" i="35"/>
  <c r="G29" i="35"/>
  <c r="F29" i="35"/>
  <c r="W28" i="35"/>
  <c r="V28" i="35"/>
  <c r="U28" i="35"/>
  <c r="T28" i="35"/>
  <c r="S28" i="35"/>
  <c r="R28" i="35"/>
  <c r="Q28" i="35"/>
  <c r="P28" i="35"/>
  <c r="O28" i="35"/>
  <c r="N28" i="35"/>
  <c r="M28" i="35"/>
  <c r="L28" i="35"/>
  <c r="K28" i="35"/>
  <c r="J28" i="35"/>
  <c r="I28" i="35"/>
  <c r="H28" i="35"/>
  <c r="G28" i="35"/>
  <c r="F28" i="35"/>
  <c r="W27" i="35"/>
  <c r="V27" i="35"/>
  <c r="U27" i="35"/>
  <c r="T27" i="35"/>
  <c r="S27" i="35"/>
  <c r="R27" i="35"/>
  <c r="Q27" i="35"/>
  <c r="P27" i="35"/>
  <c r="O27" i="35"/>
  <c r="N27" i="35"/>
  <c r="M27" i="35"/>
  <c r="L27" i="35"/>
  <c r="K27" i="35"/>
  <c r="J27" i="35"/>
  <c r="I27" i="35"/>
  <c r="H27" i="35"/>
  <c r="G27" i="35"/>
  <c r="F27" i="35"/>
  <c r="W26" i="35"/>
  <c r="V26" i="35"/>
  <c r="U26" i="35"/>
  <c r="T26" i="35"/>
  <c r="S26" i="35"/>
  <c r="R26" i="35"/>
  <c r="Q26" i="35"/>
  <c r="P26" i="35"/>
  <c r="O26" i="35"/>
  <c r="N26" i="35"/>
  <c r="M26" i="35"/>
  <c r="L26" i="35"/>
  <c r="K26" i="35"/>
  <c r="J26" i="35"/>
  <c r="I26" i="35"/>
  <c r="H26" i="35"/>
  <c r="G26" i="35"/>
  <c r="F26" i="35"/>
  <c r="W24" i="35"/>
  <c r="V24" i="35"/>
  <c r="U24" i="35"/>
  <c r="T24" i="35"/>
  <c r="S24" i="35"/>
  <c r="R24" i="35"/>
  <c r="Q24" i="35"/>
  <c r="P24" i="35"/>
  <c r="O24" i="35"/>
  <c r="N24" i="35"/>
  <c r="M24" i="35"/>
  <c r="L24" i="35"/>
  <c r="K24" i="35"/>
  <c r="J24" i="35"/>
  <c r="I24" i="35"/>
  <c r="H24" i="35"/>
  <c r="G24" i="35"/>
  <c r="F24" i="35"/>
  <c r="W23" i="35"/>
  <c r="V23" i="35"/>
  <c r="U23" i="35"/>
  <c r="T23" i="35"/>
  <c r="S23" i="35"/>
  <c r="R23" i="35"/>
  <c r="Q23" i="35"/>
  <c r="P23" i="35"/>
  <c r="O23" i="35"/>
  <c r="N23" i="35"/>
  <c r="M23" i="35"/>
  <c r="L23" i="35"/>
  <c r="K23" i="35"/>
  <c r="J23" i="35"/>
  <c r="I23" i="35"/>
  <c r="H23" i="35"/>
  <c r="G23" i="35"/>
  <c r="F23" i="35"/>
  <c r="W22" i="35"/>
  <c r="V22" i="35"/>
  <c r="U22" i="35"/>
  <c r="T22" i="35"/>
  <c r="S22" i="35"/>
  <c r="R22" i="35"/>
  <c r="Q22" i="35"/>
  <c r="P22" i="35"/>
  <c r="O22" i="35"/>
  <c r="N22" i="35"/>
  <c r="M22" i="35"/>
  <c r="L22" i="35"/>
  <c r="K22" i="35"/>
  <c r="J22" i="35"/>
  <c r="I22" i="35"/>
  <c r="H22" i="35"/>
  <c r="G22" i="35"/>
  <c r="F22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W20" i="35"/>
  <c r="V20" i="35"/>
  <c r="U20" i="35"/>
  <c r="T20" i="35"/>
  <c r="S20" i="35"/>
  <c r="R20" i="35"/>
  <c r="Q20" i="35"/>
  <c r="P20" i="35"/>
  <c r="O20" i="35"/>
  <c r="N20" i="35"/>
  <c r="M20" i="35"/>
  <c r="L20" i="35"/>
  <c r="K20" i="35"/>
  <c r="J20" i="35"/>
  <c r="I20" i="35"/>
  <c r="H20" i="35"/>
  <c r="G20" i="35"/>
  <c r="F20" i="35"/>
  <c r="W19" i="35"/>
  <c r="V19" i="35"/>
  <c r="U19" i="35"/>
  <c r="T19" i="35"/>
  <c r="S19" i="35"/>
  <c r="R19" i="35"/>
  <c r="Q19" i="35"/>
  <c r="P19" i="35"/>
  <c r="O19" i="35"/>
  <c r="N19" i="35"/>
  <c r="M19" i="35"/>
  <c r="L19" i="35"/>
  <c r="K19" i="35"/>
  <c r="J19" i="35"/>
  <c r="I19" i="35"/>
  <c r="H19" i="35"/>
  <c r="G19" i="35"/>
  <c r="F19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W73" i="34"/>
  <c r="V73" i="34"/>
  <c r="U73" i="34"/>
  <c r="T73" i="34"/>
  <c r="S73" i="34"/>
  <c r="R73" i="34"/>
  <c r="Q73" i="34"/>
  <c r="P73" i="34"/>
  <c r="O73" i="34"/>
  <c r="N73" i="34"/>
  <c r="M73" i="34"/>
  <c r="L73" i="34"/>
  <c r="K73" i="34"/>
  <c r="J73" i="34"/>
  <c r="I73" i="34"/>
  <c r="H73" i="34"/>
  <c r="G73" i="34"/>
  <c r="F73" i="34"/>
  <c r="W72" i="34"/>
  <c r="V72" i="34"/>
  <c r="U72" i="34"/>
  <c r="T72" i="34"/>
  <c r="S72" i="34"/>
  <c r="R72" i="34"/>
  <c r="Q72" i="34"/>
  <c r="P72" i="34"/>
  <c r="O72" i="34"/>
  <c r="N72" i="34"/>
  <c r="M72" i="34"/>
  <c r="L72" i="34"/>
  <c r="K72" i="34"/>
  <c r="J72" i="34"/>
  <c r="I72" i="34"/>
  <c r="H72" i="34"/>
  <c r="G72" i="34"/>
  <c r="F72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K71" i="34"/>
  <c r="J71" i="34"/>
  <c r="I71" i="34"/>
  <c r="H71" i="34"/>
  <c r="G71" i="34"/>
  <c r="F71" i="34"/>
  <c r="W70" i="34"/>
  <c r="V70" i="34"/>
  <c r="U70" i="34"/>
  <c r="T70" i="34"/>
  <c r="S70" i="34"/>
  <c r="R70" i="34"/>
  <c r="Q70" i="34"/>
  <c r="P70" i="34"/>
  <c r="O70" i="34"/>
  <c r="N70" i="34"/>
  <c r="M70" i="34"/>
  <c r="L70" i="34"/>
  <c r="K70" i="34"/>
  <c r="J70" i="34"/>
  <c r="I70" i="34"/>
  <c r="H70" i="34"/>
  <c r="G70" i="34"/>
  <c r="F70" i="34"/>
  <c r="W68" i="34"/>
  <c r="V68" i="34"/>
  <c r="U68" i="34"/>
  <c r="T68" i="34"/>
  <c r="S68" i="34"/>
  <c r="R68" i="34"/>
  <c r="Q68" i="34"/>
  <c r="P68" i="34"/>
  <c r="O68" i="34"/>
  <c r="N68" i="34"/>
  <c r="M68" i="34"/>
  <c r="L68" i="34"/>
  <c r="K68" i="34"/>
  <c r="J68" i="34"/>
  <c r="I68" i="34"/>
  <c r="H68" i="34"/>
  <c r="G68" i="34"/>
  <c r="F68" i="34"/>
  <c r="W67" i="34"/>
  <c r="V67" i="34"/>
  <c r="U67" i="34"/>
  <c r="T67" i="34"/>
  <c r="S67" i="34"/>
  <c r="R67" i="34"/>
  <c r="Q67" i="34"/>
  <c r="P67" i="34"/>
  <c r="O67" i="34"/>
  <c r="N67" i="34"/>
  <c r="M67" i="34"/>
  <c r="L67" i="34"/>
  <c r="K67" i="34"/>
  <c r="J67" i="34"/>
  <c r="I67" i="34"/>
  <c r="H67" i="34"/>
  <c r="G67" i="34"/>
  <c r="F67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G66" i="34"/>
  <c r="F66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K65" i="34"/>
  <c r="J65" i="34"/>
  <c r="I65" i="34"/>
  <c r="H65" i="34"/>
  <c r="G65" i="34"/>
  <c r="F65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K64" i="34"/>
  <c r="J64" i="34"/>
  <c r="I64" i="34"/>
  <c r="H64" i="34"/>
  <c r="G64" i="34"/>
  <c r="F64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K63" i="34"/>
  <c r="J63" i="34"/>
  <c r="I63" i="34"/>
  <c r="H63" i="34"/>
  <c r="G63" i="34"/>
  <c r="F63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K62" i="34"/>
  <c r="J62" i="34"/>
  <c r="I62" i="34"/>
  <c r="H62" i="34"/>
  <c r="G62" i="34"/>
  <c r="F62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K61" i="34"/>
  <c r="J61" i="34"/>
  <c r="I61" i="34"/>
  <c r="H61" i="34"/>
  <c r="G61" i="34"/>
  <c r="F61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K60" i="34"/>
  <c r="J60" i="34"/>
  <c r="I60" i="34"/>
  <c r="H60" i="34"/>
  <c r="G60" i="34"/>
  <c r="F60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K59" i="34"/>
  <c r="J59" i="34"/>
  <c r="I59" i="34"/>
  <c r="H59" i="34"/>
  <c r="G59" i="34"/>
  <c r="F59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K58" i="34"/>
  <c r="J58" i="34"/>
  <c r="I58" i="34"/>
  <c r="H58" i="34"/>
  <c r="G58" i="34"/>
  <c r="F58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K56" i="34"/>
  <c r="J56" i="34"/>
  <c r="I56" i="34"/>
  <c r="H56" i="34"/>
  <c r="G56" i="34"/>
  <c r="F56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W54" i="34"/>
  <c r="V54" i="34"/>
  <c r="U54" i="34"/>
  <c r="T54" i="34"/>
  <c r="S54" i="34"/>
  <c r="R54" i="34"/>
  <c r="Q54" i="34"/>
  <c r="P54" i="34"/>
  <c r="O54" i="34"/>
  <c r="N54" i="34"/>
  <c r="M54" i="34"/>
  <c r="L54" i="34"/>
  <c r="K54" i="34"/>
  <c r="J54" i="34"/>
  <c r="I54" i="34"/>
  <c r="H54" i="34"/>
  <c r="G54" i="34"/>
  <c r="F54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K53" i="34"/>
  <c r="J53" i="34"/>
  <c r="I53" i="34"/>
  <c r="H53" i="34"/>
  <c r="G53" i="34"/>
  <c r="F53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K51" i="34"/>
  <c r="J51" i="34"/>
  <c r="I51" i="34"/>
  <c r="H51" i="34"/>
  <c r="G51" i="34"/>
  <c r="F51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K50" i="34"/>
  <c r="J50" i="34"/>
  <c r="I50" i="34"/>
  <c r="H50" i="34"/>
  <c r="G50" i="34"/>
  <c r="F50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K49" i="34"/>
  <c r="J49" i="34"/>
  <c r="I49" i="34"/>
  <c r="H49" i="34"/>
  <c r="G49" i="34"/>
  <c r="F49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K48" i="34"/>
  <c r="J48" i="34"/>
  <c r="I48" i="34"/>
  <c r="H48" i="34"/>
  <c r="G48" i="34"/>
  <c r="F48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K46" i="34"/>
  <c r="J46" i="34"/>
  <c r="I46" i="34"/>
  <c r="H46" i="34"/>
  <c r="G46" i="34"/>
  <c r="F46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K45" i="34"/>
  <c r="J45" i="34"/>
  <c r="I45" i="34"/>
  <c r="H45" i="34"/>
  <c r="G45" i="34"/>
  <c r="F45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K44" i="34"/>
  <c r="J44" i="34"/>
  <c r="I44" i="34"/>
  <c r="H44" i="34"/>
  <c r="G44" i="34"/>
  <c r="F44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K43" i="34"/>
  <c r="J43" i="34"/>
  <c r="I43" i="34"/>
  <c r="H43" i="34"/>
  <c r="G43" i="34"/>
  <c r="F43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K42" i="34"/>
  <c r="J42" i="34"/>
  <c r="I42" i="34"/>
  <c r="H42" i="34"/>
  <c r="G42" i="34"/>
  <c r="F42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K41" i="34"/>
  <c r="J41" i="34"/>
  <c r="I41" i="34"/>
  <c r="H41" i="34"/>
  <c r="G41" i="34"/>
  <c r="F41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K39" i="34"/>
  <c r="J39" i="34"/>
  <c r="I39" i="34"/>
  <c r="H39" i="34"/>
  <c r="G39" i="34"/>
  <c r="F39" i="34"/>
  <c r="W38" i="34"/>
  <c r="V38" i="34"/>
  <c r="U38" i="34"/>
  <c r="T38" i="34"/>
  <c r="S38" i="34"/>
  <c r="R38" i="34"/>
  <c r="Q38" i="34"/>
  <c r="P38" i="34"/>
  <c r="O38" i="34"/>
  <c r="N38" i="34"/>
  <c r="M38" i="34"/>
  <c r="L38" i="34"/>
  <c r="K38" i="34"/>
  <c r="J38" i="34"/>
  <c r="I38" i="34"/>
  <c r="H38" i="34"/>
  <c r="G38" i="34"/>
  <c r="F38" i="34"/>
  <c r="W37" i="34"/>
  <c r="V37" i="34"/>
  <c r="U37" i="34"/>
  <c r="T37" i="34"/>
  <c r="S37" i="34"/>
  <c r="R37" i="34"/>
  <c r="Q37" i="34"/>
  <c r="P37" i="34"/>
  <c r="O37" i="34"/>
  <c r="N37" i="34"/>
  <c r="M37" i="34"/>
  <c r="L37" i="34"/>
  <c r="K37" i="34"/>
  <c r="J37" i="34"/>
  <c r="I37" i="34"/>
  <c r="H37" i="34"/>
  <c r="G37" i="34"/>
  <c r="F37" i="34"/>
  <c r="W36" i="34"/>
  <c r="V36" i="34"/>
  <c r="U36" i="34"/>
  <c r="T36" i="34"/>
  <c r="S36" i="34"/>
  <c r="R36" i="34"/>
  <c r="Q36" i="34"/>
  <c r="P36" i="34"/>
  <c r="O36" i="34"/>
  <c r="N36" i="34"/>
  <c r="M36" i="34"/>
  <c r="L36" i="34"/>
  <c r="K36" i="34"/>
  <c r="J36" i="34"/>
  <c r="I36" i="34"/>
  <c r="H36" i="34"/>
  <c r="G36" i="34"/>
  <c r="F36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G35" i="34"/>
  <c r="F35" i="34"/>
  <c r="W34" i="34"/>
  <c r="V34" i="34"/>
  <c r="U34" i="34"/>
  <c r="T34" i="34"/>
  <c r="S34" i="34"/>
  <c r="R34" i="34"/>
  <c r="Q34" i="34"/>
  <c r="P34" i="34"/>
  <c r="O34" i="34"/>
  <c r="N34" i="34"/>
  <c r="M34" i="34"/>
  <c r="L34" i="34"/>
  <c r="K34" i="34"/>
  <c r="J34" i="34"/>
  <c r="I34" i="34"/>
  <c r="H34" i="34"/>
  <c r="G34" i="34"/>
  <c r="F34" i="34"/>
  <c r="W33" i="34"/>
  <c r="V33" i="34"/>
  <c r="U33" i="34"/>
  <c r="T33" i="34"/>
  <c r="S33" i="34"/>
  <c r="R33" i="34"/>
  <c r="Q33" i="34"/>
  <c r="P33" i="34"/>
  <c r="O33" i="34"/>
  <c r="N33" i="34"/>
  <c r="M33" i="34"/>
  <c r="L33" i="34"/>
  <c r="K33" i="34"/>
  <c r="J33" i="34"/>
  <c r="I33" i="34"/>
  <c r="H33" i="34"/>
  <c r="G33" i="34"/>
  <c r="F33" i="34"/>
  <c r="W32" i="34"/>
  <c r="V32" i="34"/>
  <c r="U32" i="34"/>
  <c r="T32" i="34"/>
  <c r="S32" i="34"/>
  <c r="R32" i="34"/>
  <c r="Q32" i="34"/>
  <c r="P32" i="34"/>
  <c r="O32" i="34"/>
  <c r="N32" i="34"/>
  <c r="M32" i="34"/>
  <c r="L32" i="34"/>
  <c r="K32" i="34"/>
  <c r="J32" i="34"/>
  <c r="I32" i="34"/>
  <c r="H32" i="34"/>
  <c r="G32" i="34"/>
  <c r="F32" i="34"/>
  <c r="W31" i="34"/>
  <c r="V31" i="34"/>
  <c r="U31" i="34"/>
  <c r="T31" i="34"/>
  <c r="S31" i="34"/>
  <c r="R31" i="34"/>
  <c r="Q31" i="34"/>
  <c r="P31" i="34"/>
  <c r="O31" i="34"/>
  <c r="N31" i="34"/>
  <c r="M31" i="34"/>
  <c r="L31" i="34"/>
  <c r="K31" i="34"/>
  <c r="J31" i="34"/>
  <c r="I31" i="34"/>
  <c r="H31" i="34"/>
  <c r="G31" i="34"/>
  <c r="F31" i="34"/>
  <c r="W29" i="34"/>
  <c r="V29" i="34"/>
  <c r="U29" i="34"/>
  <c r="T29" i="34"/>
  <c r="S29" i="34"/>
  <c r="R29" i="34"/>
  <c r="Q29" i="34"/>
  <c r="P29" i="34"/>
  <c r="O29" i="34"/>
  <c r="N29" i="34"/>
  <c r="M29" i="34"/>
  <c r="L29" i="34"/>
  <c r="K29" i="34"/>
  <c r="J29" i="34"/>
  <c r="I29" i="34"/>
  <c r="H29" i="34"/>
  <c r="G29" i="34"/>
  <c r="F29" i="34"/>
  <c r="W28" i="34"/>
  <c r="V28" i="34"/>
  <c r="U28" i="34"/>
  <c r="T28" i="34"/>
  <c r="S28" i="34"/>
  <c r="R28" i="34"/>
  <c r="Q28" i="34"/>
  <c r="P28" i="34"/>
  <c r="O28" i="34"/>
  <c r="N28" i="34"/>
  <c r="M28" i="34"/>
  <c r="L28" i="34"/>
  <c r="K28" i="34"/>
  <c r="J28" i="34"/>
  <c r="I28" i="34"/>
  <c r="H28" i="34"/>
  <c r="G28" i="34"/>
  <c r="F28" i="34"/>
  <c r="W27" i="34"/>
  <c r="V27" i="34"/>
  <c r="U27" i="34"/>
  <c r="T27" i="34"/>
  <c r="S27" i="34"/>
  <c r="R27" i="34"/>
  <c r="Q27" i="34"/>
  <c r="P27" i="34"/>
  <c r="O27" i="34"/>
  <c r="N27" i="34"/>
  <c r="M27" i="34"/>
  <c r="L27" i="34"/>
  <c r="K27" i="34"/>
  <c r="J27" i="34"/>
  <c r="I27" i="34"/>
  <c r="H27" i="34"/>
  <c r="G27" i="34"/>
  <c r="F27" i="34"/>
  <c r="W26" i="34"/>
  <c r="V26" i="34"/>
  <c r="U26" i="34"/>
  <c r="T26" i="34"/>
  <c r="S26" i="34"/>
  <c r="R26" i="34"/>
  <c r="Q26" i="34"/>
  <c r="P26" i="34"/>
  <c r="O26" i="34"/>
  <c r="N26" i="34"/>
  <c r="M26" i="34"/>
  <c r="L26" i="34"/>
  <c r="K26" i="34"/>
  <c r="J26" i="34"/>
  <c r="I26" i="34"/>
  <c r="H26" i="34"/>
  <c r="G26" i="34"/>
  <c r="F26" i="34"/>
  <c r="W24" i="34"/>
  <c r="V24" i="34"/>
  <c r="U24" i="34"/>
  <c r="T24" i="34"/>
  <c r="S24" i="34"/>
  <c r="R24" i="34"/>
  <c r="Q24" i="34"/>
  <c r="P24" i="34"/>
  <c r="O24" i="34"/>
  <c r="N24" i="34"/>
  <c r="M24" i="34"/>
  <c r="L24" i="34"/>
  <c r="K24" i="34"/>
  <c r="J24" i="34"/>
  <c r="I24" i="34"/>
  <c r="H24" i="34"/>
  <c r="G24" i="34"/>
  <c r="F24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K23" i="34"/>
  <c r="J23" i="34"/>
  <c r="I23" i="34"/>
  <c r="H23" i="34"/>
  <c r="G23" i="34"/>
  <c r="F23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K22" i="34"/>
  <c r="J22" i="34"/>
  <c r="I22" i="34"/>
  <c r="H22" i="34"/>
  <c r="G22" i="34"/>
  <c r="F22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W20" i="34"/>
  <c r="V20" i="34"/>
  <c r="U20" i="34"/>
  <c r="T20" i="34"/>
  <c r="S20" i="34"/>
  <c r="R20" i="34"/>
  <c r="Q20" i="34"/>
  <c r="P20" i="34"/>
  <c r="O20" i="34"/>
  <c r="N20" i="34"/>
  <c r="M20" i="34"/>
  <c r="L20" i="34"/>
  <c r="K20" i="34"/>
  <c r="J20" i="34"/>
  <c r="I20" i="34"/>
  <c r="H20" i="34"/>
  <c r="G20" i="34"/>
  <c r="F20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K18" i="34"/>
  <c r="J18" i="34"/>
  <c r="I18" i="34"/>
  <c r="H18" i="34"/>
  <c r="G18" i="34"/>
  <c r="F18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K17" i="34"/>
  <c r="J17" i="34"/>
  <c r="I17" i="34"/>
  <c r="H17" i="34"/>
  <c r="G17" i="34"/>
  <c r="F17" i="34"/>
  <c r="W16" i="34"/>
  <c r="V16" i="34"/>
  <c r="U16" i="34"/>
  <c r="T16" i="34"/>
  <c r="S16" i="34"/>
  <c r="R16" i="34"/>
  <c r="Q16" i="34"/>
  <c r="P16" i="34"/>
  <c r="O16" i="34"/>
  <c r="N16" i="34"/>
  <c r="M16" i="34"/>
  <c r="L16" i="34"/>
  <c r="K16" i="34"/>
  <c r="J16" i="34"/>
  <c r="I16" i="34"/>
  <c r="H16" i="34"/>
  <c r="G16" i="34"/>
  <c r="F16" i="34"/>
  <c r="W15" i="34"/>
  <c r="V15" i="34"/>
  <c r="U15" i="34"/>
  <c r="T15" i="34"/>
  <c r="S15" i="34"/>
  <c r="R15" i="34"/>
  <c r="Q15" i="34"/>
  <c r="P15" i="34"/>
  <c r="O15" i="34"/>
  <c r="N15" i="34"/>
  <c r="M15" i="34"/>
  <c r="L15" i="34"/>
  <c r="K15" i="34"/>
  <c r="J15" i="34"/>
  <c r="I15" i="34"/>
  <c r="H15" i="34"/>
  <c r="G15" i="34"/>
  <c r="F15" i="34"/>
  <c r="W14" i="34"/>
  <c r="V14" i="34"/>
  <c r="U14" i="34"/>
  <c r="T14" i="34"/>
  <c r="S14" i="34"/>
  <c r="R14" i="34"/>
  <c r="Q14" i="34"/>
  <c r="P14" i="34"/>
  <c r="O14" i="34"/>
  <c r="N14" i="34"/>
  <c r="M14" i="34"/>
  <c r="L14" i="34"/>
  <c r="K14" i="34"/>
  <c r="J14" i="34"/>
  <c r="I14" i="34"/>
  <c r="H14" i="34"/>
  <c r="G14" i="34"/>
  <c r="F14" i="34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K12" i="34"/>
  <c r="J12" i="34"/>
  <c r="I12" i="34"/>
  <c r="H12" i="34"/>
  <c r="G12" i="34"/>
  <c r="F12" i="34"/>
  <c r="W11" i="34"/>
  <c r="V11" i="34"/>
  <c r="U11" i="34"/>
  <c r="T11" i="34"/>
  <c r="S11" i="34"/>
  <c r="R11" i="34"/>
  <c r="Q11" i="34"/>
  <c r="P11" i="34"/>
  <c r="O11" i="34"/>
  <c r="N11" i="34"/>
  <c r="M11" i="34"/>
  <c r="L11" i="34"/>
  <c r="K11" i="34"/>
  <c r="J11" i="34"/>
  <c r="I11" i="34"/>
  <c r="H11" i="34"/>
  <c r="G11" i="34"/>
  <c r="F11" i="34"/>
  <c r="W10" i="34"/>
  <c r="V10" i="34"/>
  <c r="U10" i="34"/>
  <c r="T10" i="34"/>
  <c r="S10" i="34"/>
  <c r="R10" i="34"/>
  <c r="Q10" i="34"/>
  <c r="P10" i="34"/>
  <c r="O10" i="34"/>
  <c r="N10" i="34"/>
  <c r="M10" i="34"/>
  <c r="L10" i="34"/>
  <c r="K10" i="34"/>
  <c r="J10" i="34"/>
  <c r="I10" i="34"/>
  <c r="H10" i="34"/>
  <c r="G10" i="34"/>
  <c r="F10" i="34"/>
  <c r="W9" i="34"/>
  <c r="V9" i="34"/>
  <c r="U9" i="34"/>
  <c r="T9" i="34"/>
  <c r="S9" i="34"/>
  <c r="R9" i="34"/>
  <c r="Q9" i="34"/>
  <c r="P9" i="34"/>
  <c r="O9" i="34"/>
  <c r="N9" i="34"/>
  <c r="M9" i="34"/>
  <c r="L9" i="34"/>
  <c r="K9" i="34"/>
  <c r="J9" i="34"/>
  <c r="I9" i="34"/>
  <c r="H9" i="34"/>
  <c r="G9" i="34"/>
  <c r="F9" i="34"/>
  <c r="W73" i="33"/>
  <c r="V73" i="33"/>
  <c r="U73" i="33"/>
  <c r="T73" i="33"/>
  <c r="S73" i="33"/>
  <c r="R73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I71" i="33"/>
  <c r="H71" i="33"/>
  <c r="G71" i="33"/>
  <c r="F71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W63" i="33"/>
  <c r="V63" i="33"/>
  <c r="U63" i="33"/>
  <c r="T63" i="33"/>
  <c r="S63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I59" i="33"/>
  <c r="H59" i="33"/>
  <c r="G59" i="33"/>
  <c r="F59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W53" i="33"/>
  <c r="V53" i="33"/>
  <c r="U53" i="33"/>
  <c r="T53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W50" i="33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F50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W43" i="33"/>
  <c r="V43" i="33"/>
  <c r="U43" i="33"/>
  <c r="T43" i="33"/>
  <c r="S43" i="33"/>
  <c r="R43" i="33"/>
  <c r="Q43" i="33"/>
  <c r="P43" i="33"/>
  <c r="O43" i="33"/>
  <c r="N43" i="33"/>
  <c r="M43" i="33"/>
  <c r="L43" i="33"/>
  <c r="K43" i="33"/>
  <c r="J43" i="33"/>
  <c r="I43" i="33"/>
  <c r="H43" i="33"/>
  <c r="G43" i="33"/>
  <c r="F43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W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W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W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W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W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J29" i="33"/>
  <c r="I29" i="33"/>
  <c r="H29" i="33"/>
  <c r="G29" i="33"/>
  <c r="F29" i="33"/>
  <c r="W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W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W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W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W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J23" i="33"/>
  <c r="I23" i="33"/>
  <c r="H23" i="33"/>
  <c r="G23" i="33"/>
  <c r="F23" i="33"/>
  <c r="W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J22" i="33"/>
  <c r="I22" i="33"/>
  <c r="H22" i="33"/>
  <c r="G22" i="33"/>
  <c r="F22" i="33"/>
  <c r="W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W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W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W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W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J17" i="33"/>
  <c r="I17" i="33"/>
  <c r="H17" i="33"/>
  <c r="G17" i="33"/>
  <c r="F17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J16" i="33"/>
  <c r="I16" i="33"/>
  <c r="H16" i="33"/>
  <c r="G16" i="33"/>
  <c r="F16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J15" i="33"/>
  <c r="I15" i="33"/>
  <c r="H15" i="33"/>
  <c r="G15" i="33"/>
  <c r="F15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J9" i="33"/>
  <c r="I9" i="33"/>
  <c r="H9" i="33"/>
  <c r="G9" i="33"/>
  <c r="F9" i="33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F73" i="32"/>
  <c r="W72" i="32"/>
  <c r="V72" i="32"/>
  <c r="U72" i="32"/>
  <c r="T72" i="32"/>
  <c r="S72" i="32"/>
  <c r="R72" i="32"/>
  <c r="Q72" i="32"/>
  <c r="P72" i="32"/>
  <c r="O72" i="32"/>
  <c r="N72" i="32"/>
  <c r="M72" i="32"/>
  <c r="L72" i="32"/>
  <c r="K72" i="32"/>
  <c r="J72" i="32"/>
  <c r="I72" i="32"/>
  <c r="H72" i="32"/>
  <c r="G72" i="32"/>
  <c r="F72" i="32"/>
  <c r="W71" i="32"/>
  <c r="V71" i="32"/>
  <c r="U71" i="32"/>
  <c r="T71" i="32"/>
  <c r="S71" i="32"/>
  <c r="R71" i="32"/>
  <c r="Q71" i="32"/>
  <c r="P71" i="32"/>
  <c r="O71" i="32"/>
  <c r="N71" i="32"/>
  <c r="M71" i="32"/>
  <c r="L71" i="32"/>
  <c r="K71" i="32"/>
  <c r="J71" i="32"/>
  <c r="I71" i="32"/>
  <c r="H71" i="32"/>
  <c r="G71" i="32"/>
  <c r="F71" i="32"/>
  <c r="W70" i="32"/>
  <c r="V70" i="32"/>
  <c r="U70" i="32"/>
  <c r="T70" i="32"/>
  <c r="S70" i="32"/>
  <c r="R70" i="32"/>
  <c r="Q70" i="32"/>
  <c r="P70" i="32"/>
  <c r="O70" i="32"/>
  <c r="N70" i="32"/>
  <c r="M70" i="32"/>
  <c r="L70" i="32"/>
  <c r="K70" i="32"/>
  <c r="J70" i="32"/>
  <c r="I70" i="32"/>
  <c r="H70" i="32"/>
  <c r="G70" i="32"/>
  <c r="F70" i="32"/>
  <c r="W68" i="32"/>
  <c r="V68" i="32"/>
  <c r="U68" i="32"/>
  <c r="T68" i="32"/>
  <c r="S68" i="32"/>
  <c r="R68" i="32"/>
  <c r="Q68" i="32"/>
  <c r="P68" i="32"/>
  <c r="O68" i="32"/>
  <c r="N68" i="32"/>
  <c r="M68" i="32"/>
  <c r="L68" i="32"/>
  <c r="K68" i="32"/>
  <c r="J68" i="32"/>
  <c r="I68" i="32"/>
  <c r="H68" i="32"/>
  <c r="G68" i="32"/>
  <c r="F68" i="32"/>
  <c r="W67" i="32"/>
  <c r="V67" i="32"/>
  <c r="U67" i="32"/>
  <c r="T67" i="32"/>
  <c r="S67" i="32"/>
  <c r="R67" i="32"/>
  <c r="Q67" i="32"/>
  <c r="P67" i="32"/>
  <c r="O67" i="32"/>
  <c r="N67" i="32"/>
  <c r="M67" i="32"/>
  <c r="L67" i="32"/>
  <c r="K67" i="32"/>
  <c r="J67" i="32"/>
  <c r="I67" i="32"/>
  <c r="H67" i="32"/>
  <c r="G67" i="32"/>
  <c r="F67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G66" i="32"/>
  <c r="F66" i="32"/>
  <c r="W65" i="32"/>
  <c r="V65" i="32"/>
  <c r="U65" i="32"/>
  <c r="T65" i="32"/>
  <c r="S65" i="32"/>
  <c r="R65" i="32"/>
  <c r="Q65" i="32"/>
  <c r="P65" i="32"/>
  <c r="O65" i="32"/>
  <c r="N65" i="32"/>
  <c r="M65" i="32"/>
  <c r="L65" i="32"/>
  <c r="K65" i="32"/>
  <c r="J65" i="32"/>
  <c r="I65" i="32"/>
  <c r="H65" i="32"/>
  <c r="G65" i="32"/>
  <c r="F65" i="32"/>
  <c r="W64" i="32"/>
  <c r="V64" i="32"/>
  <c r="U64" i="32"/>
  <c r="T64" i="32"/>
  <c r="S64" i="32"/>
  <c r="R64" i="32"/>
  <c r="Q64" i="32"/>
  <c r="P64" i="32"/>
  <c r="O64" i="32"/>
  <c r="N64" i="32"/>
  <c r="M64" i="32"/>
  <c r="L64" i="32"/>
  <c r="K64" i="32"/>
  <c r="J64" i="32"/>
  <c r="I64" i="32"/>
  <c r="H64" i="32"/>
  <c r="G64" i="32"/>
  <c r="F64" i="32"/>
  <c r="W63" i="32"/>
  <c r="V63" i="32"/>
  <c r="U63" i="32"/>
  <c r="T63" i="32"/>
  <c r="S63" i="32"/>
  <c r="R63" i="32"/>
  <c r="Q63" i="32"/>
  <c r="P63" i="32"/>
  <c r="O63" i="32"/>
  <c r="N63" i="32"/>
  <c r="M63" i="32"/>
  <c r="L63" i="32"/>
  <c r="K63" i="32"/>
  <c r="J63" i="32"/>
  <c r="I63" i="32"/>
  <c r="H63" i="32"/>
  <c r="G63" i="32"/>
  <c r="F63" i="32"/>
  <c r="W62" i="32"/>
  <c r="V62" i="32"/>
  <c r="U62" i="32"/>
  <c r="T62" i="32"/>
  <c r="S62" i="32"/>
  <c r="R62" i="32"/>
  <c r="Q62" i="32"/>
  <c r="P62" i="32"/>
  <c r="O62" i="32"/>
  <c r="N62" i="32"/>
  <c r="M62" i="32"/>
  <c r="L62" i="32"/>
  <c r="K62" i="32"/>
  <c r="J62" i="32"/>
  <c r="I62" i="32"/>
  <c r="H62" i="32"/>
  <c r="G62" i="32"/>
  <c r="F62" i="32"/>
  <c r="W61" i="32"/>
  <c r="V61" i="32"/>
  <c r="U61" i="32"/>
  <c r="T61" i="32"/>
  <c r="S61" i="32"/>
  <c r="R61" i="32"/>
  <c r="Q61" i="32"/>
  <c r="P61" i="32"/>
  <c r="O61" i="32"/>
  <c r="N61" i="32"/>
  <c r="M61" i="32"/>
  <c r="L61" i="32"/>
  <c r="K61" i="32"/>
  <c r="J61" i="32"/>
  <c r="I61" i="32"/>
  <c r="H61" i="32"/>
  <c r="G61" i="32"/>
  <c r="F61" i="32"/>
  <c r="W60" i="32"/>
  <c r="V60" i="32"/>
  <c r="U60" i="32"/>
  <c r="T60" i="32"/>
  <c r="S60" i="32"/>
  <c r="R60" i="32"/>
  <c r="Q60" i="32"/>
  <c r="P60" i="32"/>
  <c r="O60" i="32"/>
  <c r="N60" i="32"/>
  <c r="M60" i="32"/>
  <c r="L60" i="32"/>
  <c r="K60" i="32"/>
  <c r="J60" i="32"/>
  <c r="I60" i="32"/>
  <c r="H60" i="32"/>
  <c r="G60" i="32"/>
  <c r="F60" i="32"/>
  <c r="W59" i="32"/>
  <c r="V59" i="32"/>
  <c r="U59" i="32"/>
  <c r="T59" i="32"/>
  <c r="S59" i="32"/>
  <c r="R59" i="32"/>
  <c r="Q59" i="32"/>
  <c r="P59" i="32"/>
  <c r="O59" i="32"/>
  <c r="N59" i="32"/>
  <c r="M59" i="32"/>
  <c r="L59" i="32"/>
  <c r="K59" i="32"/>
  <c r="J59" i="32"/>
  <c r="I59" i="32"/>
  <c r="H59" i="32"/>
  <c r="G59" i="32"/>
  <c r="F59" i="32"/>
  <c r="W58" i="32"/>
  <c r="V58" i="32"/>
  <c r="U58" i="32"/>
  <c r="T58" i="32"/>
  <c r="S58" i="32"/>
  <c r="R58" i="32"/>
  <c r="Q58" i="32"/>
  <c r="P58" i="32"/>
  <c r="O58" i="32"/>
  <c r="N58" i="32"/>
  <c r="M58" i="32"/>
  <c r="L58" i="32"/>
  <c r="K58" i="32"/>
  <c r="J58" i="32"/>
  <c r="I58" i="32"/>
  <c r="H58" i="32"/>
  <c r="G58" i="32"/>
  <c r="F58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W56" i="32"/>
  <c r="V56" i="32"/>
  <c r="U56" i="32"/>
  <c r="T56" i="32"/>
  <c r="S56" i="32"/>
  <c r="R56" i="32"/>
  <c r="Q56" i="32"/>
  <c r="P56" i="32"/>
  <c r="O56" i="32"/>
  <c r="N56" i="32"/>
  <c r="M56" i="32"/>
  <c r="L56" i="32"/>
  <c r="K56" i="32"/>
  <c r="J56" i="32"/>
  <c r="I56" i="32"/>
  <c r="H56" i="32"/>
  <c r="G56" i="32"/>
  <c r="F56" i="32"/>
  <c r="W55" i="32"/>
  <c r="V55" i="32"/>
  <c r="U55" i="32"/>
  <c r="T55" i="32"/>
  <c r="S55" i="32"/>
  <c r="R55" i="32"/>
  <c r="Q55" i="32"/>
  <c r="P55" i="32"/>
  <c r="O55" i="32"/>
  <c r="N55" i="32"/>
  <c r="M55" i="32"/>
  <c r="L55" i="32"/>
  <c r="K55" i="32"/>
  <c r="J55" i="32"/>
  <c r="I55" i="32"/>
  <c r="H55" i="32"/>
  <c r="G55" i="32"/>
  <c r="F55" i="32"/>
  <c r="W54" i="32"/>
  <c r="V54" i="32"/>
  <c r="U54" i="32"/>
  <c r="T54" i="32"/>
  <c r="S54" i="32"/>
  <c r="R54" i="32"/>
  <c r="Q54" i="32"/>
  <c r="P54" i="32"/>
  <c r="O54" i="32"/>
  <c r="N54" i="32"/>
  <c r="M54" i="32"/>
  <c r="L54" i="32"/>
  <c r="K54" i="32"/>
  <c r="J54" i="32"/>
  <c r="I54" i="32"/>
  <c r="H54" i="32"/>
  <c r="G54" i="32"/>
  <c r="F54" i="32"/>
  <c r="W53" i="32"/>
  <c r="V53" i="32"/>
  <c r="U53" i="32"/>
  <c r="T53" i="32"/>
  <c r="S53" i="32"/>
  <c r="R53" i="32"/>
  <c r="Q53" i="32"/>
  <c r="P53" i="32"/>
  <c r="O53" i="32"/>
  <c r="N53" i="32"/>
  <c r="M53" i="32"/>
  <c r="L53" i="32"/>
  <c r="K53" i="32"/>
  <c r="J53" i="32"/>
  <c r="I53" i="32"/>
  <c r="H53" i="32"/>
  <c r="G53" i="32"/>
  <c r="F53" i="32"/>
  <c r="W51" i="32"/>
  <c r="V51" i="32"/>
  <c r="U51" i="32"/>
  <c r="T51" i="32"/>
  <c r="S51" i="32"/>
  <c r="R51" i="32"/>
  <c r="Q51" i="32"/>
  <c r="P51" i="32"/>
  <c r="O51" i="32"/>
  <c r="N51" i="32"/>
  <c r="M51" i="32"/>
  <c r="L51" i="32"/>
  <c r="K51" i="32"/>
  <c r="J51" i="32"/>
  <c r="I51" i="32"/>
  <c r="H51" i="32"/>
  <c r="G51" i="32"/>
  <c r="F51" i="32"/>
  <c r="W50" i="32"/>
  <c r="V50" i="32"/>
  <c r="U50" i="32"/>
  <c r="T50" i="32"/>
  <c r="S50" i="32"/>
  <c r="R50" i="32"/>
  <c r="Q50" i="32"/>
  <c r="P50" i="32"/>
  <c r="O50" i="32"/>
  <c r="N50" i="32"/>
  <c r="M50" i="32"/>
  <c r="L50" i="32"/>
  <c r="K50" i="32"/>
  <c r="J50" i="32"/>
  <c r="I50" i="32"/>
  <c r="H50" i="32"/>
  <c r="G50" i="32"/>
  <c r="F50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H49" i="32"/>
  <c r="G49" i="32"/>
  <c r="F49" i="32"/>
  <c r="W48" i="32"/>
  <c r="V48" i="32"/>
  <c r="U48" i="32"/>
  <c r="T48" i="32"/>
  <c r="S48" i="32"/>
  <c r="R48" i="32"/>
  <c r="Q48" i="32"/>
  <c r="P48" i="32"/>
  <c r="O48" i="32"/>
  <c r="N48" i="32"/>
  <c r="M48" i="32"/>
  <c r="L48" i="32"/>
  <c r="K48" i="32"/>
  <c r="J48" i="32"/>
  <c r="I48" i="32"/>
  <c r="H48" i="32"/>
  <c r="G48" i="32"/>
  <c r="F48" i="32"/>
  <c r="W46" i="32"/>
  <c r="V46" i="32"/>
  <c r="U46" i="32"/>
  <c r="T46" i="32"/>
  <c r="S46" i="32"/>
  <c r="R46" i="32"/>
  <c r="Q46" i="32"/>
  <c r="P46" i="32"/>
  <c r="O46" i="32"/>
  <c r="N46" i="32"/>
  <c r="M46" i="32"/>
  <c r="L46" i="32"/>
  <c r="K46" i="32"/>
  <c r="J46" i="32"/>
  <c r="I46" i="32"/>
  <c r="H46" i="32"/>
  <c r="G46" i="32"/>
  <c r="F46" i="32"/>
  <c r="W45" i="32"/>
  <c r="V45" i="32"/>
  <c r="U45" i="32"/>
  <c r="T45" i="32"/>
  <c r="S45" i="32"/>
  <c r="R45" i="32"/>
  <c r="Q45" i="32"/>
  <c r="P45" i="32"/>
  <c r="O45" i="32"/>
  <c r="N45" i="32"/>
  <c r="M45" i="32"/>
  <c r="L45" i="32"/>
  <c r="K45" i="32"/>
  <c r="J45" i="32"/>
  <c r="I45" i="32"/>
  <c r="H45" i="32"/>
  <c r="G45" i="32"/>
  <c r="F45" i="32"/>
  <c r="W44" i="32"/>
  <c r="V44" i="32"/>
  <c r="U44" i="32"/>
  <c r="T44" i="32"/>
  <c r="S44" i="32"/>
  <c r="R44" i="32"/>
  <c r="Q44" i="32"/>
  <c r="P44" i="32"/>
  <c r="O44" i="32"/>
  <c r="N44" i="32"/>
  <c r="M44" i="32"/>
  <c r="L44" i="32"/>
  <c r="K44" i="32"/>
  <c r="J44" i="32"/>
  <c r="I44" i="32"/>
  <c r="H44" i="32"/>
  <c r="G44" i="32"/>
  <c r="F44" i="32"/>
  <c r="W43" i="32"/>
  <c r="V43" i="32"/>
  <c r="U43" i="32"/>
  <c r="T43" i="32"/>
  <c r="S43" i="32"/>
  <c r="R43" i="32"/>
  <c r="Q43" i="32"/>
  <c r="P43" i="32"/>
  <c r="O43" i="32"/>
  <c r="N43" i="32"/>
  <c r="M43" i="32"/>
  <c r="L43" i="32"/>
  <c r="K43" i="32"/>
  <c r="J43" i="32"/>
  <c r="I43" i="32"/>
  <c r="H43" i="32"/>
  <c r="G43" i="32"/>
  <c r="F43" i="32"/>
  <c r="W42" i="32"/>
  <c r="V42" i="32"/>
  <c r="U42" i="32"/>
  <c r="T42" i="32"/>
  <c r="S42" i="32"/>
  <c r="R42" i="32"/>
  <c r="Q42" i="32"/>
  <c r="P42" i="32"/>
  <c r="O42" i="32"/>
  <c r="N42" i="32"/>
  <c r="M42" i="32"/>
  <c r="L42" i="32"/>
  <c r="K42" i="32"/>
  <c r="J42" i="32"/>
  <c r="I42" i="32"/>
  <c r="H42" i="32"/>
  <c r="G42" i="32"/>
  <c r="F42" i="32"/>
  <c r="W41" i="32"/>
  <c r="V41" i="32"/>
  <c r="U41" i="32"/>
  <c r="T41" i="32"/>
  <c r="S41" i="32"/>
  <c r="R41" i="32"/>
  <c r="Q41" i="32"/>
  <c r="P41" i="32"/>
  <c r="O41" i="32"/>
  <c r="N41" i="32"/>
  <c r="M41" i="32"/>
  <c r="L41" i="32"/>
  <c r="K41" i="32"/>
  <c r="J41" i="32"/>
  <c r="I41" i="32"/>
  <c r="H41" i="32"/>
  <c r="G41" i="32"/>
  <c r="F41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F40" i="32"/>
  <c r="W39" i="32"/>
  <c r="V39" i="32"/>
  <c r="U39" i="32"/>
  <c r="T39" i="32"/>
  <c r="S39" i="32"/>
  <c r="R39" i="32"/>
  <c r="Q39" i="32"/>
  <c r="P39" i="32"/>
  <c r="O39" i="32"/>
  <c r="N39" i="32"/>
  <c r="M39" i="32"/>
  <c r="L39" i="32"/>
  <c r="K39" i="32"/>
  <c r="J39" i="32"/>
  <c r="I39" i="32"/>
  <c r="H39" i="32"/>
  <c r="G39" i="32"/>
  <c r="F39" i="32"/>
  <c r="W38" i="32"/>
  <c r="V38" i="32"/>
  <c r="U38" i="32"/>
  <c r="T38" i="32"/>
  <c r="S38" i="32"/>
  <c r="R38" i="32"/>
  <c r="Q38" i="32"/>
  <c r="P38" i="32"/>
  <c r="O38" i="32"/>
  <c r="N38" i="32"/>
  <c r="M38" i="32"/>
  <c r="L38" i="32"/>
  <c r="K38" i="32"/>
  <c r="J38" i="32"/>
  <c r="I38" i="32"/>
  <c r="H38" i="32"/>
  <c r="G38" i="32"/>
  <c r="F38" i="32"/>
  <c r="W37" i="32"/>
  <c r="V37" i="32"/>
  <c r="U37" i="32"/>
  <c r="T37" i="32"/>
  <c r="S37" i="32"/>
  <c r="R37" i="32"/>
  <c r="Q37" i="32"/>
  <c r="P37" i="32"/>
  <c r="O37" i="32"/>
  <c r="N37" i="32"/>
  <c r="M37" i="32"/>
  <c r="L37" i="32"/>
  <c r="K37" i="32"/>
  <c r="J37" i="32"/>
  <c r="I37" i="32"/>
  <c r="H37" i="32"/>
  <c r="G37" i="32"/>
  <c r="F37" i="32"/>
  <c r="W36" i="32"/>
  <c r="V36" i="32"/>
  <c r="U36" i="32"/>
  <c r="T36" i="32"/>
  <c r="S36" i="32"/>
  <c r="R36" i="32"/>
  <c r="Q36" i="32"/>
  <c r="P36" i="32"/>
  <c r="O36" i="32"/>
  <c r="N36" i="32"/>
  <c r="M36" i="32"/>
  <c r="L36" i="32"/>
  <c r="K36" i="32"/>
  <c r="J36" i="32"/>
  <c r="I36" i="32"/>
  <c r="H36" i="32"/>
  <c r="G36" i="32"/>
  <c r="F36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G35" i="32"/>
  <c r="F35" i="32"/>
  <c r="W34" i="32"/>
  <c r="V34" i="32"/>
  <c r="U34" i="32"/>
  <c r="T34" i="32"/>
  <c r="S34" i="32"/>
  <c r="R34" i="32"/>
  <c r="Q34" i="32"/>
  <c r="P34" i="32"/>
  <c r="O34" i="32"/>
  <c r="N34" i="32"/>
  <c r="M34" i="32"/>
  <c r="L34" i="32"/>
  <c r="K34" i="32"/>
  <c r="J34" i="32"/>
  <c r="I34" i="32"/>
  <c r="H34" i="32"/>
  <c r="G34" i="32"/>
  <c r="F34" i="32"/>
  <c r="W33" i="32"/>
  <c r="V33" i="32"/>
  <c r="U33" i="32"/>
  <c r="T33" i="32"/>
  <c r="S33" i="32"/>
  <c r="R33" i="32"/>
  <c r="Q33" i="32"/>
  <c r="P33" i="32"/>
  <c r="O33" i="32"/>
  <c r="N33" i="32"/>
  <c r="M33" i="32"/>
  <c r="L33" i="32"/>
  <c r="K33" i="32"/>
  <c r="J33" i="32"/>
  <c r="I33" i="32"/>
  <c r="H33" i="32"/>
  <c r="G33" i="32"/>
  <c r="F33" i="32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J32" i="32"/>
  <c r="I32" i="32"/>
  <c r="H32" i="32"/>
  <c r="G32" i="32"/>
  <c r="F32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W27" i="32"/>
  <c r="V27" i="32"/>
  <c r="U27" i="32"/>
  <c r="T27" i="32"/>
  <c r="S27" i="32"/>
  <c r="R27" i="32"/>
  <c r="Q27" i="32"/>
  <c r="P27" i="32"/>
  <c r="O27" i="32"/>
  <c r="N27" i="32"/>
  <c r="M27" i="32"/>
  <c r="L27" i="32"/>
  <c r="K27" i="32"/>
  <c r="J27" i="32"/>
  <c r="I27" i="32"/>
  <c r="H27" i="32"/>
  <c r="G27" i="32"/>
  <c r="F27" i="32"/>
  <c r="W26" i="32"/>
  <c r="V26" i="32"/>
  <c r="U26" i="32"/>
  <c r="T26" i="32"/>
  <c r="S26" i="32"/>
  <c r="R26" i="32"/>
  <c r="Q26" i="32"/>
  <c r="P26" i="32"/>
  <c r="O26" i="32"/>
  <c r="N26" i="32"/>
  <c r="M26" i="32"/>
  <c r="L26" i="32"/>
  <c r="K26" i="32"/>
  <c r="J26" i="32"/>
  <c r="I26" i="32"/>
  <c r="H26" i="32"/>
  <c r="G26" i="32"/>
  <c r="F26" i="32"/>
  <c r="W24" i="32"/>
  <c r="V24" i="32"/>
  <c r="U24" i="32"/>
  <c r="T24" i="32"/>
  <c r="S24" i="32"/>
  <c r="R24" i="32"/>
  <c r="Q24" i="32"/>
  <c r="P24" i="32"/>
  <c r="O24" i="32"/>
  <c r="N24" i="32"/>
  <c r="M24" i="32"/>
  <c r="L24" i="32"/>
  <c r="K24" i="32"/>
  <c r="J24" i="32"/>
  <c r="I24" i="32"/>
  <c r="H24" i="32"/>
  <c r="G24" i="32"/>
  <c r="F24" i="32"/>
  <c r="W23" i="32"/>
  <c r="V23" i="32"/>
  <c r="U23" i="32"/>
  <c r="T23" i="32"/>
  <c r="S23" i="32"/>
  <c r="R23" i="32"/>
  <c r="Q23" i="32"/>
  <c r="P23" i="32"/>
  <c r="O23" i="32"/>
  <c r="N23" i="32"/>
  <c r="M23" i="32"/>
  <c r="L23" i="32"/>
  <c r="K23" i="32"/>
  <c r="J23" i="32"/>
  <c r="I23" i="32"/>
  <c r="H23" i="32"/>
  <c r="G23" i="32"/>
  <c r="F23" i="32"/>
  <c r="W22" i="32"/>
  <c r="V22" i="32"/>
  <c r="U22" i="32"/>
  <c r="T22" i="32"/>
  <c r="S22" i="32"/>
  <c r="R22" i="32"/>
  <c r="Q22" i="32"/>
  <c r="P22" i="32"/>
  <c r="O22" i="32"/>
  <c r="N22" i="32"/>
  <c r="M22" i="32"/>
  <c r="L22" i="32"/>
  <c r="K22" i="32"/>
  <c r="J22" i="32"/>
  <c r="I22" i="32"/>
  <c r="H22" i="32"/>
  <c r="G22" i="32"/>
  <c r="F22" i="32"/>
  <c r="W21" i="32"/>
  <c r="V21" i="32"/>
  <c r="U21" i="32"/>
  <c r="T21" i="32"/>
  <c r="S21" i="32"/>
  <c r="R21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W20" i="32"/>
  <c r="V20" i="32"/>
  <c r="U20" i="32"/>
  <c r="T20" i="32"/>
  <c r="S20" i="32"/>
  <c r="R20" i="32"/>
  <c r="Q20" i="32"/>
  <c r="P20" i="32"/>
  <c r="O20" i="32"/>
  <c r="N20" i="32"/>
  <c r="M20" i="32"/>
  <c r="L20" i="32"/>
  <c r="K20" i="32"/>
  <c r="J20" i="32"/>
  <c r="I20" i="32"/>
  <c r="H20" i="32"/>
  <c r="G20" i="32"/>
  <c r="F20" i="32"/>
  <c r="W19" i="32"/>
  <c r="V19" i="32"/>
  <c r="U19" i="32"/>
  <c r="T19" i="32"/>
  <c r="S19" i="32"/>
  <c r="R19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W17" i="32"/>
  <c r="V17" i="32"/>
  <c r="U17" i="32"/>
  <c r="T17" i="32"/>
  <c r="S17" i="32"/>
  <c r="R17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W16" i="32"/>
  <c r="V16" i="32"/>
  <c r="U16" i="32"/>
  <c r="T16" i="32"/>
  <c r="S16" i="32"/>
  <c r="R16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W15" i="32"/>
  <c r="V15" i="32"/>
  <c r="U15" i="32"/>
  <c r="T15" i="32"/>
  <c r="S15" i="32"/>
  <c r="R15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W14" i="32"/>
  <c r="V14" i="32"/>
  <c r="U14" i="32"/>
  <c r="T14" i="32"/>
  <c r="S14" i="32"/>
  <c r="R14" i="32"/>
  <c r="Q14" i="32"/>
  <c r="P14" i="32"/>
  <c r="O14" i="32"/>
  <c r="N14" i="32"/>
  <c r="M14" i="32"/>
  <c r="L14" i="32"/>
  <c r="K14" i="32"/>
  <c r="J14" i="32"/>
  <c r="I14" i="32"/>
  <c r="H14" i="32"/>
  <c r="G14" i="32"/>
  <c r="F14" i="32"/>
  <c r="W13" i="32"/>
  <c r="V13" i="32"/>
  <c r="U13" i="32"/>
  <c r="T13" i="32"/>
  <c r="S13" i="32"/>
  <c r="R13" i="32"/>
  <c r="Q13" i="32"/>
  <c r="P13" i="32"/>
  <c r="O13" i="32"/>
  <c r="N13" i="32"/>
  <c r="M13" i="32"/>
  <c r="L13" i="32"/>
  <c r="K13" i="32"/>
  <c r="J13" i="32"/>
  <c r="I13" i="32"/>
  <c r="H13" i="32"/>
  <c r="G13" i="32"/>
  <c r="F13" i="32"/>
  <c r="W12" i="32"/>
  <c r="V12" i="32"/>
  <c r="U12" i="32"/>
  <c r="T12" i="32"/>
  <c r="S12" i="32"/>
  <c r="R12" i="32"/>
  <c r="Q12" i="32"/>
  <c r="P12" i="32"/>
  <c r="O12" i="32"/>
  <c r="N12" i="32"/>
  <c r="M12" i="32"/>
  <c r="L12" i="32"/>
  <c r="K12" i="32"/>
  <c r="J12" i="32"/>
  <c r="I12" i="32"/>
  <c r="H12" i="32"/>
  <c r="G12" i="32"/>
  <c r="F12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K11" i="32"/>
  <c r="J11" i="32"/>
  <c r="I11" i="32"/>
  <c r="H11" i="32"/>
  <c r="G11" i="32"/>
  <c r="F11" i="32"/>
  <c r="W10" i="32"/>
  <c r="V10" i="32"/>
  <c r="U10" i="32"/>
  <c r="T10" i="32"/>
  <c r="S10" i="32"/>
  <c r="R10" i="32"/>
  <c r="Q10" i="32"/>
  <c r="P10" i="32"/>
  <c r="O10" i="32"/>
  <c r="N10" i="32"/>
  <c r="M10" i="32"/>
  <c r="L10" i="32"/>
  <c r="K10" i="32"/>
  <c r="J10" i="32"/>
  <c r="I10" i="32"/>
  <c r="H10" i="32"/>
  <c r="G10" i="32"/>
  <c r="F10" i="32"/>
  <c r="W9" i="32"/>
  <c r="V9" i="32"/>
  <c r="U9" i="32"/>
  <c r="T9" i="32"/>
  <c r="S9" i="32"/>
  <c r="R9" i="32"/>
  <c r="Q9" i="32"/>
  <c r="P9" i="32"/>
  <c r="O9" i="32"/>
  <c r="N9" i="32"/>
  <c r="M9" i="32"/>
  <c r="L9" i="32"/>
  <c r="K9" i="32"/>
  <c r="J9" i="32"/>
  <c r="I9" i="32"/>
  <c r="H9" i="32"/>
  <c r="G9" i="32"/>
  <c r="F9" i="32"/>
  <c r="W73" i="31"/>
  <c r="V73" i="31"/>
  <c r="U73" i="31"/>
  <c r="T73" i="31"/>
  <c r="S73" i="31"/>
  <c r="R73" i="31"/>
  <c r="Q73" i="31"/>
  <c r="P73" i="31"/>
  <c r="O73" i="31"/>
  <c r="N73" i="31"/>
  <c r="M73" i="31"/>
  <c r="L73" i="31"/>
  <c r="K73" i="31"/>
  <c r="J73" i="31"/>
  <c r="I73" i="31"/>
  <c r="H73" i="31"/>
  <c r="G73" i="31"/>
  <c r="F73" i="31"/>
  <c r="W72" i="31"/>
  <c r="V72" i="31"/>
  <c r="U72" i="31"/>
  <c r="T72" i="31"/>
  <c r="S72" i="31"/>
  <c r="R72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W63" i="31"/>
  <c r="V63" i="31"/>
  <c r="U63" i="31"/>
  <c r="T63" i="31"/>
  <c r="S63" i="31"/>
  <c r="R63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W62" i="31"/>
  <c r="V62" i="31"/>
  <c r="U62" i="31"/>
  <c r="T62" i="31"/>
  <c r="S62" i="31"/>
  <c r="R62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W61" i="31"/>
  <c r="V61" i="31"/>
  <c r="U61" i="31"/>
  <c r="T61" i="31"/>
  <c r="S61" i="31"/>
  <c r="R61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W60" i="31"/>
  <c r="V60" i="31"/>
  <c r="U60" i="31"/>
  <c r="T60" i="31"/>
  <c r="S60" i="31"/>
  <c r="R60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W34" i="31"/>
  <c r="V34" i="31"/>
  <c r="U34" i="31"/>
  <c r="T34" i="31"/>
  <c r="S34" i="31"/>
  <c r="R34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W32" i="31"/>
  <c r="V32" i="31"/>
  <c r="U32" i="31"/>
  <c r="T32" i="31"/>
  <c r="S32" i="31"/>
  <c r="R32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W28" i="31"/>
  <c r="V28" i="31"/>
  <c r="U28" i="31"/>
  <c r="T28" i="31"/>
  <c r="S28" i="31"/>
  <c r="R28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W27" i="31"/>
  <c r="V27" i="31"/>
  <c r="U27" i="31"/>
  <c r="T27" i="31"/>
  <c r="S27" i="31"/>
  <c r="R27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W26" i="31"/>
  <c r="V26" i="31"/>
  <c r="U26" i="31"/>
  <c r="T26" i="31"/>
  <c r="S26" i="31"/>
  <c r="R26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W24" i="31"/>
  <c r="V24" i="31"/>
  <c r="U24" i="31"/>
  <c r="T24" i="31"/>
  <c r="S24" i="31"/>
  <c r="R24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W23" i="31"/>
  <c r="V23" i="31"/>
  <c r="U23" i="31"/>
  <c r="T23" i="31"/>
  <c r="S23" i="31"/>
  <c r="R23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W22" i="31"/>
  <c r="V22" i="31"/>
  <c r="U22" i="31"/>
  <c r="T22" i="31"/>
  <c r="S22" i="31"/>
  <c r="R22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W21" i="31"/>
  <c r="V21" i="31"/>
  <c r="U21" i="31"/>
  <c r="T21" i="31"/>
  <c r="S21" i="31"/>
  <c r="R21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W19" i="31"/>
  <c r="V19" i="31"/>
  <c r="U19" i="31"/>
  <c r="T19" i="31"/>
  <c r="S19" i="31"/>
  <c r="R19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W18" i="31"/>
  <c r="V18" i="31"/>
  <c r="U18" i="31"/>
  <c r="T18" i="31"/>
  <c r="S18" i="31"/>
  <c r="R18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W17" i="31"/>
  <c r="V17" i="31"/>
  <c r="U17" i="31"/>
  <c r="T17" i="31"/>
  <c r="S17" i="31"/>
  <c r="R17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W16" i="31"/>
  <c r="V16" i="31"/>
  <c r="U16" i="31"/>
  <c r="T16" i="31"/>
  <c r="S16" i="31"/>
  <c r="R16" i="31"/>
  <c r="Q16" i="31"/>
  <c r="P16" i="31"/>
  <c r="O16" i="31"/>
  <c r="N16" i="31"/>
  <c r="M16" i="31"/>
  <c r="L16" i="31"/>
  <c r="K16" i="31"/>
  <c r="J16" i="31"/>
  <c r="I16" i="31"/>
  <c r="H16" i="31"/>
  <c r="G16" i="31"/>
  <c r="F16" i="31"/>
  <c r="W15" i="31"/>
  <c r="V15" i="31"/>
  <c r="U15" i="31"/>
  <c r="T15" i="31"/>
  <c r="S15" i="31"/>
  <c r="R15" i="31"/>
  <c r="Q15" i="31"/>
  <c r="P15" i="31"/>
  <c r="O15" i="31"/>
  <c r="N15" i="31"/>
  <c r="M15" i="31"/>
  <c r="L15" i="31"/>
  <c r="K15" i="31"/>
  <c r="J15" i="31"/>
  <c r="I15" i="31"/>
  <c r="H15" i="31"/>
  <c r="G15" i="31"/>
  <c r="F15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J14" i="31"/>
  <c r="I14" i="31"/>
  <c r="H14" i="31"/>
  <c r="G14" i="31"/>
  <c r="F14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G13" i="31"/>
  <c r="F13" i="31"/>
  <c r="W12" i="31"/>
  <c r="V12" i="31"/>
  <c r="U12" i="31"/>
  <c r="T12" i="31"/>
  <c r="S12" i="31"/>
  <c r="R12" i="31"/>
  <c r="Q12" i="31"/>
  <c r="P12" i="31"/>
  <c r="O12" i="31"/>
  <c r="N12" i="31"/>
  <c r="M12" i="31"/>
  <c r="L12" i="31"/>
  <c r="K12" i="31"/>
  <c r="J12" i="31"/>
  <c r="I12" i="31"/>
  <c r="H12" i="31"/>
  <c r="G12" i="31"/>
  <c r="F12" i="31"/>
  <c r="W11" i="31"/>
  <c r="V11" i="31"/>
  <c r="U11" i="31"/>
  <c r="T11" i="31"/>
  <c r="S11" i="31"/>
  <c r="R11" i="31"/>
  <c r="Q11" i="31"/>
  <c r="P11" i="31"/>
  <c r="O11" i="31"/>
  <c r="N11" i="31"/>
  <c r="M11" i="31"/>
  <c r="L11" i="31"/>
  <c r="K11" i="31"/>
  <c r="J11" i="31"/>
  <c r="I11" i="31"/>
  <c r="H11" i="31"/>
  <c r="G11" i="31"/>
  <c r="F11" i="31"/>
  <c r="W10" i="31"/>
  <c r="V10" i="31"/>
  <c r="U10" i="31"/>
  <c r="T10" i="31"/>
  <c r="S10" i="31"/>
  <c r="R10" i="31"/>
  <c r="Q10" i="31"/>
  <c r="P10" i="31"/>
  <c r="O10" i="31"/>
  <c r="N10" i="31"/>
  <c r="M10" i="31"/>
  <c r="L10" i="31"/>
  <c r="K10" i="31"/>
  <c r="J10" i="31"/>
  <c r="I10" i="31"/>
  <c r="H10" i="31"/>
  <c r="G10" i="31"/>
  <c r="F10" i="31"/>
  <c r="W9" i="31"/>
  <c r="V9" i="31"/>
  <c r="U9" i="31"/>
  <c r="T9" i="31"/>
  <c r="S9" i="31"/>
  <c r="R9" i="31"/>
  <c r="Q9" i="31"/>
  <c r="P9" i="31"/>
  <c r="O9" i="31"/>
  <c r="N9" i="31"/>
  <c r="M9" i="31"/>
  <c r="L9" i="31"/>
  <c r="K9" i="31"/>
  <c r="J9" i="31"/>
  <c r="I9" i="31"/>
  <c r="H9" i="31"/>
  <c r="G9" i="31"/>
  <c r="F9" i="31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F73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F72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H71" i="30"/>
  <c r="G71" i="30"/>
  <c r="F71" i="30"/>
  <c r="W70" i="30"/>
  <c r="V70" i="30"/>
  <c r="U70" i="30"/>
  <c r="T70" i="30"/>
  <c r="S70" i="30"/>
  <c r="R70" i="30"/>
  <c r="Q70" i="30"/>
  <c r="P70" i="30"/>
  <c r="O70" i="30"/>
  <c r="N70" i="30"/>
  <c r="M70" i="30"/>
  <c r="L70" i="30"/>
  <c r="K70" i="30"/>
  <c r="J70" i="30"/>
  <c r="I70" i="30"/>
  <c r="H70" i="30"/>
  <c r="G70" i="30"/>
  <c r="F70" i="30"/>
  <c r="W68" i="30"/>
  <c r="V68" i="30"/>
  <c r="U68" i="30"/>
  <c r="T68" i="30"/>
  <c r="S68" i="30"/>
  <c r="R68" i="30"/>
  <c r="Q68" i="30"/>
  <c r="P68" i="30"/>
  <c r="O68" i="30"/>
  <c r="N68" i="30"/>
  <c r="M68" i="30"/>
  <c r="L68" i="30"/>
  <c r="K68" i="30"/>
  <c r="J68" i="30"/>
  <c r="I68" i="30"/>
  <c r="H68" i="30"/>
  <c r="G68" i="30"/>
  <c r="F68" i="30"/>
  <c r="W67" i="30"/>
  <c r="V67" i="30"/>
  <c r="U67" i="30"/>
  <c r="T67" i="30"/>
  <c r="S67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F67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G66" i="30"/>
  <c r="F66" i="30"/>
  <c r="W65" i="30"/>
  <c r="V65" i="30"/>
  <c r="U65" i="30"/>
  <c r="T65" i="30"/>
  <c r="S65" i="30"/>
  <c r="R65" i="30"/>
  <c r="Q65" i="30"/>
  <c r="P65" i="30"/>
  <c r="O65" i="30"/>
  <c r="N65" i="30"/>
  <c r="M65" i="30"/>
  <c r="L65" i="30"/>
  <c r="K65" i="30"/>
  <c r="J65" i="30"/>
  <c r="I65" i="30"/>
  <c r="H65" i="30"/>
  <c r="G65" i="30"/>
  <c r="F65" i="30"/>
  <c r="W64" i="30"/>
  <c r="V64" i="30"/>
  <c r="U64" i="30"/>
  <c r="T64" i="30"/>
  <c r="S64" i="30"/>
  <c r="R64" i="30"/>
  <c r="Q64" i="30"/>
  <c r="P64" i="30"/>
  <c r="O64" i="30"/>
  <c r="N64" i="30"/>
  <c r="M64" i="30"/>
  <c r="L64" i="30"/>
  <c r="K64" i="30"/>
  <c r="J64" i="30"/>
  <c r="I64" i="30"/>
  <c r="H64" i="30"/>
  <c r="G64" i="30"/>
  <c r="F64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W62" i="30"/>
  <c r="V62" i="30"/>
  <c r="U62" i="30"/>
  <c r="T62" i="30"/>
  <c r="S62" i="30"/>
  <c r="R62" i="30"/>
  <c r="Q62" i="30"/>
  <c r="P62" i="30"/>
  <c r="O62" i="30"/>
  <c r="N62" i="30"/>
  <c r="M62" i="30"/>
  <c r="L62" i="30"/>
  <c r="K62" i="30"/>
  <c r="J62" i="30"/>
  <c r="I62" i="30"/>
  <c r="H62" i="30"/>
  <c r="G62" i="30"/>
  <c r="F62" i="30"/>
  <c r="W61" i="30"/>
  <c r="V61" i="30"/>
  <c r="U61" i="30"/>
  <c r="T61" i="30"/>
  <c r="S61" i="30"/>
  <c r="R61" i="30"/>
  <c r="Q61" i="30"/>
  <c r="P61" i="30"/>
  <c r="O61" i="30"/>
  <c r="N61" i="30"/>
  <c r="M61" i="30"/>
  <c r="L61" i="30"/>
  <c r="K61" i="30"/>
  <c r="J61" i="30"/>
  <c r="I61" i="30"/>
  <c r="H61" i="30"/>
  <c r="G61" i="30"/>
  <c r="F61" i="30"/>
  <c r="W60" i="30"/>
  <c r="V60" i="30"/>
  <c r="U60" i="30"/>
  <c r="T60" i="30"/>
  <c r="S60" i="30"/>
  <c r="R60" i="30"/>
  <c r="Q60" i="30"/>
  <c r="P60" i="30"/>
  <c r="O60" i="30"/>
  <c r="N60" i="30"/>
  <c r="M60" i="30"/>
  <c r="L60" i="30"/>
  <c r="K60" i="30"/>
  <c r="J60" i="30"/>
  <c r="I60" i="30"/>
  <c r="H60" i="30"/>
  <c r="G60" i="30"/>
  <c r="F60" i="30"/>
  <c r="W59" i="30"/>
  <c r="V59" i="30"/>
  <c r="U59" i="30"/>
  <c r="T59" i="30"/>
  <c r="S59" i="30"/>
  <c r="R59" i="30"/>
  <c r="Q59" i="30"/>
  <c r="P59" i="30"/>
  <c r="O59" i="30"/>
  <c r="N59" i="30"/>
  <c r="M59" i="30"/>
  <c r="L59" i="30"/>
  <c r="K59" i="30"/>
  <c r="J59" i="30"/>
  <c r="I59" i="30"/>
  <c r="H59" i="30"/>
  <c r="G59" i="30"/>
  <c r="F59" i="30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W63" i="29"/>
  <c r="V63" i="29"/>
  <c r="U63" i="29"/>
  <c r="T63" i="29"/>
  <c r="S63" i="29"/>
  <c r="R63" i="29"/>
  <c r="Q63" i="29"/>
  <c r="P63" i="29"/>
  <c r="O63" i="29"/>
  <c r="N63" i="29"/>
  <c r="M63" i="29"/>
  <c r="L63" i="29"/>
  <c r="K63" i="29"/>
  <c r="J63" i="29"/>
  <c r="I63" i="29"/>
  <c r="H63" i="29"/>
  <c r="G63" i="29"/>
  <c r="F63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W61" i="29"/>
  <c r="V61" i="29"/>
  <c r="U61" i="29"/>
  <c r="T61" i="29"/>
  <c r="S61" i="29"/>
  <c r="R61" i="29"/>
  <c r="Q61" i="29"/>
  <c r="P61" i="29"/>
  <c r="O61" i="29"/>
  <c r="N61" i="29"/>
  <c r="M61" i="29"/>
  <c r="L61" i="29"/>
  <c r="K61" i="29"/>
  <c r="J61" i="29"/>
  <c r="I61" i="29"/>
  <c r="H61" i="29"/>
  <c r="G61" i="29"/>
  <c r="F61" i="29"/>
  <c r="W60" i="29"/>
  <c r="V60" i="29"/>
  <c r="U60" i="29"/>
  <c r="T60" i="29"/>
  <c r="S60" i="29"/>
  <c r="R60" i="29"/>
  <c r="Q60" i="29"/>
  <c r="P60" i="29"/>
  <c r="O60" i="29"/>
  <c r="N60" i="29"/>
  <c r="M60" i="29"/>
  <c r="L60" i="29"/>
  <c r="K60" i="29"/>
  <c r="J60" i="29"/>
  <c r="I60" i="29"/>
  <c r="H60" i="29"/>
  <c r="G60" i="29"/>
  <c r="F60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W34" i="29"/>
  <c r="V34" i="29"/>
  <c r="U34" i="29"/>
  <c r="T34" i="29"/>
  <c r="S34" i="29"/>
  <c r="R34" i="29"/>
  <c r="Q34" i="29"/>
  <c r="P34" i="29"/>
  <c r="O34" i="29"/>
  <c r="N34" i="29"/>
  <c r="M34" i="29"/>
  <c r="L34" i="29"/>
  <c r="K34" i="29"/>
  <c r="J34" i="29"/>
  <c r="I34" i="29"/>
  <c r="H34" i="29"/>
  <c r="G34" i="29"/>
  <c r="F34" i="29"/>
  <c r="W33" i="29"/>
  <c r="V33" i="29"/>
  <c r="U33" i="29"/>
  <c r="T33" i="29"/>
  <c r="S33" i="29"/>
  <c r="R33" i="29"/>
  <c r="Q33" i="29"/>
  <c r="P33" i="29"/>
  <c r="O33" i="29"/>
  <c r="N33" i="29"/>
  <c r="M33" i="29"/>
  <c r="L33" i="29"/>
  <c r="K33" i="29"/>
  <c r="J33" i="29"/>
  <c r="I33" i="29"/>
  <c r="H33" i="29"/>
  <c r="G33" i="29"/>
  <c r="F33" i="29"/>
  <c r="W32" i="29"/>
  <c r="V32" i="29"/>
  <c r="U32" i="29"/>
  <c r="T32" i="29"/>
  <c r="S32" i="29"/>
  <c r="R32" i="29"/>
  <c r="Q32" i="29"/>
  <c r="P32" i="29"/>
  <c r="O32" i="29"/>
  <c r="N32" i="29"/>
  <c r="M32" i="29"/>
  <c r="L32" i="29"/>
  <c r="K32" i="29"/>
  <c r="J32" i="29"/>
  <c r="I32" i="29"/>
  <c r="H32" i="29"/>
  <c r="G32" i="29"/>
  <c r="F32" i="29"/>
  <c r="W31" i="29"/>
  <c r="V31" i="29"/>
  <c r="U31" i="29"/>
  <c r="T31" i="29"/>
  <c r="S31" i="29"/>
  <c r="R31" i="29"/>
  <c r="Q31" i="29"/>
  <c r="P31" i="29"/>
  <c r="O31" i="29"/>
  <c r="N31" i="29"/>
  <c r="M31" i="29"/>
  <c r="L31" i="29"/>
  <c r="K31" i="29"/>
  <c r="J31" i="29"/>
  <c r="I31" i="29"/>
  <c r="H31" i="29"/>
  <c r="G31" i="29"/>
  <c r="F31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W24" i="29"/>
  <c r="V24" i="29"/>
  <c r="U24" i="29"/>
  <c r="T24" i="29"/>
  <c r="S24" i="29"/>
  <c r="R24" i="29"/>
  <c r="Q24" i="29"/>
  <c r="P24" i="29"/>
  <c r="O24" i="29"/>
  <c r="N24" i="29"/>
  <c r="M24" i="29"/>
  <c r="L24" i="29"/>
  <c r="K24" i="29"/>
  <c r="J24" i="29"/>
  <c r="I24" i="29"/>
  <c r="H24" i="29"/>
  <c r="G24" i="29"/>
  <c r="F24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W20" i="29"/>
  <c r="V20" i="29"/>
  <c r="U20" i="29"/>
  <c r="T20" i="29"/>
  <c r="S20" i="29"/>
  <c r="R20" i="29"/>
  <c r="Q20" i="29"/>
  <c r="P20" i="29"/>
  <c r="O20" i="29"/>
  <c r="N20" i="29"/>
  <c r="L20" i="29"/>
  <c r="K20" i="29"/>
  <c r="J20" i="29"/>
  <c r="I20" i="29"/>
  <c r="H20" i="29"/>
  <c r="G20" i="29"/>
  <c r="F20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W17" i="29"/>
  <c r="V17" i="29"/>
  <c r="U17" i="29"/>
  <c r="T17" i="29"/>
  <c r="S17" i="29"/>
  <c r="R17" i="29"/>
  <c r="Q17" i="29"/>
  <c r="P17" i="29"/>
  <c r="O17" i="29"/>
  <c r="N17" i="29"/>
  <c r="M17" i="29"/>
  <c r="L17" i="29"/>
  <c r="K17" i="29"/>
  <c r="J17" i="29"/>
  <c r="I17" i="29"/>
  <c r="H17" i="29"/>
  <c r="G17" i="29"/>
  <c r="F17" i="29"/>
  <c r="W16" i="29"/>
  <c r="V16" i="29"/>
  <c r="U16" i="29"/>
  <c r="T16" i="29"/>
  <c r="S16" i="29"/>
  <c r="R16" i="29"/>
  <c r="Q16" i="29"/>
  <c r="P16" i="29"/>
  <c r="O16" i="29"/>
  <c r="N16" i="29"/>
  <c r="M16" i="29"/>
  <c r="L16" i="29"/>
  <c r="K16" i="29"/>
  <c r="J16" i="29"/>
  <c r="I16" i="29"/>
  <c r="H16" i="29"/>
  <c r="G16" i="29"/>
  <c r="F16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W14" i="29"/>
  <c r="V14" i="29"/>
  <c r="U14" i="29"/>
  <c r="T14" i="29"/>
  <c r="S14" i="29"/>
  <c r="R14" i="29"/>
  <c r="Q14" i="29"/>
  <c r="P14" i="29"/>
  <c r="O14" i="29"/>
  <c r="N14" i="29"/>
  <c r="M14" i="29"/>
  <c r="L14" i="29"/>
  <c r="K14" i="29"/>
  <c r="J14" i="29"/>
  <c r="I14" i="29"/>
  <c r="H14" i="29"/>
  <c r="G14" i="29"/>
  <c r="F14" i="29"/>
  <c r="W13" i="29"/>
  <c r="V13" i="29"/>
  <c r="U13" i="29"/>
  <c r="T13" i="29"/>
  <c r="S13" i="29"/>
  <c r="R13" i="29"/>
  <c r="Q13" i="29"/>
  <c r="P13" i="29"/>
  <c r="O13" i="29"/>
  <c r="N13" i="29"/>
  <c r="M13" i="29"/>
  <c r="L13" i="29"/>
  <c r="K13" i="29"/>
  <c r="J13" i="29"/>
  <c r="I13" i="29"/>
  <c r="H13" i="29"/>
  <c r="G13" i="29"/>
  <c r="F13" i="29"/>
  <c r="W12" i="29"/>
  <c r="V12" i="29"/>
  <c r="U12" i="29"/>
  <c r="T12" i="29"/>
  <c r="S12" i="29"/>
  <c r="R12" i="29"/>
  <c r="Q12" i="29"/>
  <c r="P12" i="29"/>
  <c r="O12" i="29"/>
  <c r="N12" i="29"/>
  <c r="M12" i="29"/>
  <c r="L12" i="29"/>
  <c r="K12" i="29"/>
  <c r="J12" i="29"/>
  <c r="I12" i="29"/>
  <c r="H12" i="29"/>
  <c r="G12" i="29"/>
  <c r="F12" i="29"/>
  <c r="W11" i="29"/>
  <c r="V11" i="29"/>
  <c r="U11" i="29"/>
  <c r="T11" i="29"/>
  <c r="S11" i="29"/>
  <c r="R11" i="29"/>
  <c r="Q11" i="29"/>
  <c r="P11" i="29"/>
  <c r="O11" i="29"/>
  <c r="N11" i="29"/>
  <c r="M11" i="29"/>
  <c r="L11" i="29"/>
  <c r="K11" i="29"/>
  <c r="J11" i="29"/>
  <c r="I11" i="29"/>
  <c r="H11" i="29"/>
  <c r="G11" i="29"/>
  <c r="F11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K10" i="29"/>
  <c r="J10" i="29"/>
  <c r="I10" i="29"/>
  <c r="H10" i="29"/>
  <c r="G10" i="29"/>
  <c r="F10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Y9" i="28"/>
  <c r="X9" i="28"/>
  <c r="W9" i="28"/>
  <c r="V9" i="28"/>
  <c r="U9" i="28"/>
  <c r="T9" i="28"/>
  <c r="S9" i="28"/>
  <c r="R9" i="28"/>
  <c r="Q9" i="28"/>
  <c r="P9" i="28"/>
  <c r="O9" i="28"/>
  <c r="N9" i="28"/>
  <c r="M9" i="28"/>
  <c r="L9" i="28"/>
  <c r="K9" i="28"/>
  <c r="J9" i="28"/>
  <c r="Y8" i="28"/>
  <c r="X8" i="28"/>
  <c r="W8" i="28"/>
  <c r="V8" i="28"/>
  <c r="U8" i="28"/>
  <c r="T8" i="28"/>
  <c r="S8" i="28"/>
  <c r="R8" i="28"/>
  <c r="Q8" i="28"/>
  <c r="P8" i="28"/>
  <c r="O8" i="28"/>
  <c r="N8" i="28"/>
  <c r="M8" i="28"/>
  <c r="L8" i="28"/>
  <c r="K8" i="28"/>
  <c r="J8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L12" i="27"/>
  <c r="K12" i="27"/>
  <c r="J12" i="27"/>
  <c r="I12" i="27"/>
  <c r="H12" i="27"/>
  <c r="G12" i="27"/>
  <c r="F12" i="27"/>
  <c r="E12" i="27"/>
  <c r="L11" i="27"/>
  <c r="K11" i="27"/>
  <c r="J11" i="27"/>
  <c r="I11" i="27"/>
  <c r="H11" i="27"/>
  <c r="G11" i="27"/>
  <c r="F11" i="27"/>
  <c r="E11" i="27"/>
  <c r="L10" i="27"/>
  <c r="K10" i="27"/>
  <c r="J10" i="27"/>
  <c r="I10" i="27"/>
  <c r="H10" i="27"/>
  <c r="G10" i="27"/>
  <c r="F10" i="27"/>
  <c r="E10" i="27"/>
  <c r="L9" i="27"/>
  <c r="K9" i="27"/>
  <c r="J9" i="27"/>
  <c r="I9" i="27"/>
  <c r="H9" i="27"/>
  <c r="G9" i="27"/>
  <c r="F9" i="27"/>
  <c r="E9" i="27"/>
  <c r="L8" i="27"/>
  <c r="K8" i="27"/>
  <c r="J8" i="27"/>
  <c r="I8" i="27"/>
  <c r="H8" i="27"/>
  <c r="G8" i="27"/>
  <c r="F8" i="27"/>
  <c r="E8" i="27"/>
  <c r="L7" i="27"/>
  <c r="K7" i="27"/>
  <c r="J7" i="27"/>
  <c r="I7" i="27"/>
  <c r="H7" i="27"/>
  <c r="G7" i="27"/>
  <c r="F7" i="27"/>
  <c r="E7" i="27"/>
  <c r="L6" i="27"/>
  <c r="K6" i="27"/>
  <c r="J6" i="27"/>
  <c r="I6" i="27"/>
  <c r="H6" i="27"/>
  <c r="G6" i="27"/>
  <c r="F6" i="27"/>
  <c r="E6" i="27"/>
  <c r="N17" i="26"/>
  <c r="M17" i="26"/>
  <c r="L17" i="26"/>
  <c r="K17" i="26"/>
  <c r="J17" i="26"/>
  <c r="I17" i="26"/>
  <c r="H17" i="26"/>
  <c r="G17" i="26"/>
  <c r="F17" i="26"/>
  <c r="N16" i="26"/>
  <c r="M16" i="26"/>
  <c r="L16" i="26"/>
  <c r="K16" i="26"/>
  <c r="J16" i="26"/>
  <c r="I16" i="26"/>
  <c r="H16" i="26"/>
  <c r="G16" i="26"/>
  <c r="F16" i="26"/>
  <c r="N15" i="26"/>
  <c r="M15" i="26"/>
  <c r="L15" i="26"/>
  <c r="K15" i="26"/>
  <c r="J15" i="26"/>
  <c r="I15" i="26"/>
  <c r="H15" i="26"/>
  <c r="G15" i="26"/>
  <c r="F15" i="26"/>
  <c r="N14" i="26"/>
  <c r="M14" i="26"/>
  <c r="L14" i="26"/>
  <c r="K14" i="26"/>
  <c r="J14" i="26"/>
  <c r="I14" i="26"/>
  <c r="H14" i="26"/>
  <c r="G14" i="26"/>
  <c r="F14" i="26"/>
  <c r="N13" i="26"/>
  <c r="M13" i="26"/>
  <c r="L13" i="26"/>
  <c r="K13" i="26"/>
  <c r="J13" i="26"/>
  <c r="I13" i="26"/>
  <c r="H13" i="26"/>
  <c r="G13" i="26"/>
  <c r="F13" i="26"/>
  <c r="N12" i="26"/>
  <c r="M12" i="26"/>
  <c r="L12" i="26"/>
  <c r="K12" i="26"/>
  <c r="J12" i="26"/>
  <c r="I12" i="26"/>
  <c r="H12" i="26"/>
  <c r="G12" i="26"/>
  <c r="F12" i="26"/>
  <c r="N11" i="26"/>
  <c r="M11" i="26"/>
  <c r="L11" i="26"/>
  <c r="K11" i="26"/>
  <c r="J11" i="26"/>
  <c r="I11" i="26"/>
  <c r="H11" i="26"/>
  <c r="G11" i="26"/>
  <c r="F11" i="26"/>
  <c r="H7" i="25"/>
  <c r="G7" i="25"/>
  <c r="F7" i="25"/>
  <c r="E7" i="25"/>
  <c r="D7" i="25"/>
  <c r="C7" i="25"/>
  <c r="H6" i="25"/>
  <c r="G6" i="25"/>
  <c r="F6" i="25"/>
  <c r="E6" i="25"/>
  <c r="D6" i="25"/>
  <c r="C6" i="25"/>
  <c r="H5" i="25"/>
  <c r="G5" i="25"/>
  <c r="F5" i="25"/>
  <c r="E5" i="25"/>
  <c r="D5" i="25"/>
  <c r="C5" i="25"/>
  <c r="P19" i="24"/>
  <c r="O19" i="24"/>
  <c r="N19" i="24"/>
  <c r="M19" i="24"/>
  <c r="L19" i="24"/>
  <c r="K19" i="24"/>
  <c r="J19" i="24"/>
  <c r="I19" i="24"/>
  <c r="P18" i="24"/>
  <c r="O18" i="24"/>
  <c r="N18" i="24"/>
  <c r="M18" i="24"/>
  <c r="L18" i="24"/>
  <c r="K18" i="24"/>
  <c r="J18" i="24"/>
  <c r="I18" i="24"/>
  <c r="P17" i="24"/>
  <c r="O17" i="24"/>
  <c r="N17" i="24"/>
  <c r="M17" i="24"/>
  <c r="L17" i="24"/>
  <c r="K17" i="24"/>
  <c r="J17" i="24"/>
  <c r="I17" i="24"/>
  <c r="P16" i="24"/>
  <c r="O16" i="24"/>
  <c r="N16" i="24"/>
  <c r="M16" i="24"/>
  <c r="L16" i="24"/>
  <c r="K16" i="24"/>
  <c r="J16" i="24"/>
  <c r="I16" i="24"/>
  <c r="P15" i="24"/>
  <c r="O15" i="24"/>
  <c r="N15" i="24"/>
  <c r="M15" i="24"/>
  <c r="L15" i="24"/>
  <c r="K15" i="24"/>
  <c r="J15" i="24"/>
  <c r="I15" i="24"/>
  <c r="P14" i="24"/>
  <c r="O14" i="24"/>
  <c r="N14" i="24"/>
  <c r="M14" i="24"/>
  <c r="L14" i="24"/>
  <c r="K14" i="24"/>
  <c r="J14" i="24"/>
  <c r="I14" i="24"/>
  <c r="P13" i="24"/>
  <c r="O13" i="24"/>
  <c r="N13" i="24"/>
  <c r="M13" i="24"/>
  <c r="L13" i="24"/>
  <c r="K13" i="24"/>
  <c r="J13" i="24"/>
  <c r="I13" i="24"/>
  <c r="P12" i="24"/>
  <c r="O12" i="24"/>
  <c r="N12" i="24"/>
  <c r="M12" i="24"/>
  <c r="L12" i="24"/>
  <c r="K12" i="24"/>
  <c r="J12" i="24"/>
  <c r="I12" i="24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AB10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S34" i="21"/>
  <c r="R34" i="21"/>
  <c r="Q34" i="21"/>
  <c r="P34" i="21"/>
  <c r="O34" i="21"/>
  <c r="N34" i="21"/>
  <c r="M34" i="21"/>
  <c r="L34" i="21"/>
  <c r="K34" i="21"/>
  <c r="S33" i="21"/>
  <c r="R33" i="21"/>
  <c r="Q33" i="21"/>
  <c r="P33" i="21"/>
  <c r="O33" i="21"/>
  <c r="N33" i="21"/>
  <c r="M33" i="21"/>
  <c r="L33" i="21"/>
  <c r="K33" i="21"/>
  <c r="S32" i="21"/>
  <c r="R32" i="21"/>
  <c r="Q32" i="21"/>
  <c r="P32" i="21"/>
  <c r="O32" i="21"/>
  <c r="N32" i="21"/>
  <c r="M32" i="21"/>
  <c r="L32" i="21"/>
  <c r="K32" i="21"/>
  <c r="S31" i="21"/>
  <c r="R31" i="21"/>
  <c r="Q31" i="21"/>
  <c r="P31" i="21"/>
  <c r="O31" i="21"/>
  <c r="N31" i="21"/>
  <c r="M31" i="21"/>
  <c r="L31" i="21"/>
  <c r="K31" i="21"/>
  <c r="S30" i="21"/>
  <c r="R30" i="21"/>
  <c r="Q30" i="21"/>
  <c r="P30" i="21"/>
  <c r="O30" i="21"/>
  <c r="N30" i="21"/>
  <c r="M30" i="21"/>
  <c r="L30" i="21"/>
  <c r="K30" i="21"/>
  <c r="S29" i="21"/>
  <c r="R29" i="21"/>
  <c r="Q29" i="21"/>
  <c r="P29" i="21"/>
  <c r="O29" i="21"/>
  <c r="N29" i="21"/>
  <c r="M29" i="21"/>
  <c r="L29" i="21"/>
  <c r="K29" i="21"/>
  <c r="S28" i="21"/>
  <c r="R28" i="21"/>
  <c r="Q28" i="21"/>
  <c r="P28" i="21"/>
  <c r="O28" i="21"/>
  <c r="N28" i="21"/>
  <c r="M28" i="21"/>
  <c r="L28" i="21"/>
  <c r="K28" i="21"/>
  <c r="S27" i="21"/>
  <c r="R27" i="21"/>
  <c r="Q27" i="21"/>
  <c r="P27" i="21"/>
  <c r="O27" i="21"/>
  <c r="N27" i="21"/>
  <c r="M27" i="21"/>
  <c r="L27" i="21"/>
  <c r="K27" i="21"/>
  <c r="S25" i="21"/>
  <c r="R25" i="21"/>
  <c r="Q25" i="21"/>
  <c r="P25" i="21"/>
  <c r="O25" i="21"/>
  <c r="N25" i="21"/>
  <c r="M25" i="21"/>
  <c r="L25" i="21"/>
  <c r="K25" i="21"/>
  <c r="S24" i="21"/>
  <c r="R24" i="21"/>
  <c r="Q24" i="21"/>
  <c r="P24" i="21"/>
  <c r="O24" i="21"/>
  <c r="N24" i="21"/>
  <c r="M24" i="21"/>
  <c r="L24" i="21"/>
  <c r="K24" i="21"/>
  <c r="S23" i="21"/>
  <c r="R23" i="21"/>
  <c r="Q23" i="21"/>
  <c r="P23" i="21"/>
  <c r="O23" i="21"/>
  <c r="N23" i="21"/>
  <c r="M23" i="21"/>
  <c r="L23" i="21"/>
  <c r="K23" i="21"/>
  <c r="S22" i="21"/>
  <c r="R22" i="21"/>
  <c r="Q22" i="21"/>
  <c r="P22" i="21"/>
  <c r="O22" i="21"/>
  <c r="N22" i="21"/>
  <c r="M22" i="21"/>
  <c r="L22" i="21"/>
  <c r="K22" i="21"/>
  <c r="S21" i="21"/>
  <c r="R21" i="21"/>
  <c r="Q21" i="21"/>
  <c r="P21" i="21"/>
  <c r="O21" i="21"/>
  <c r="N21" i="21"/>
  <c r="M21" i="21"/>
  <c r="L21" i="21"/>
  <c r="K21" i="21"/>
  <c r="S20" i="21"/>
  <c r="R20" i="21"/>
  <c r="Q20" i="21"/>
  <c r="P20" i="21"/>
  <c r="O20" i="21"/>
  <c r="N20" i="21"/>
  <c r="M20" i="21"/>
  <c r="L20" i="21"/>
  <c r="K20" i="21"/>
  <c r="S19" i="21"/>
  <c r="R19" i="21"/>
  <c r="Q19" i="21"/>
  <c r="P19" i="21"/>
  <c r="O19" i="21"/>
  <c r="N19" i="21"/>
  <c r="M19" i="21"/>
  <c r="L19" i="21"/>
  <c r="K19" i="21"/>
  <c r="S18" i="21"/>
  <c r="R18" i="21"/>
  <c r="Q18" i="21"/>
  <c r="P18" i="21"/>
  <c r="O18" i="21"/>
  <c r="N18" i="21"/>
  <c r="M18" i="21"/>
  <c r="L18" i="21"/>
  <c r="K18" i="21"/>
  <c r="S17" i="21"/>
  <c r="R17" i="21"/>
  <c r="Q17" i="21"/>
  <c r="P17" i="21"/>
  <c r="O17" i="21"/>
  <c r="N17" i="21"/>
  <c r="M17" i="21"/>
  <c r="L17" i="21"/>
  <c r="K17" i="21"/>
  <c r="S16" i="21"/>
  <c r="R16" i="21"/>
  <c r="Q16" i="21"/>
  <c r="P16" i="21"/>
  <c r="O16" i="21"/>
  <c r="N16" i="21"/>
  <c r="M16" i="21"/>
  <c r="L16" i="21"/>
  <c r="K16" i="21"/>
  <c r="S15" i="21"/>
  <c r="R15" i="21"/>
  <c r="Q15" i="21"/>
  <c r="P15" i="21"/>
  <c r="O15" i="21"/>
  <c r="N15" i="21"/>
  <c r="M15" i="21"/>
  <c r="L15" i="21"/>
  <c r="K15" i="21"/>
  <c r="S14" i="21"/>
  <c r="R14" i="21"/>
  <c r="Q14" i="21"/>
  <c r="P14" i="21"/>
  <c r="O14" i="21"/>
  <c r="N14" i="21"/>
  <c r="M14" i="21"/>
  <c r="L14" i="21"/>
  <c r="K14" i="21"/>
  <c r="S13" i="21"/>
  <c r="R13" i="21"/>
  <c r="Q13" i="21"/>
  <c r="P13" i="21"/>
  <c r="O13" i="21"/>
  <c r="N13" i="21"/>
  <c r="M13" i="21"/>
  <c r="L13" i="21"/>
  <c r="K13" i="21"/>
  <c r="S12" i="21"/>
  <c r="R12" i="21"/>
  <c r="Q12" i="21"/>
  <c r="P12" i="21"/>
  <c r="O12" i="21"/>
  <c r="N12" i="21"/>
  <c r="M12" i="21"/>
  <c r="L12" i="21"/>
  <c r="K12" i="21"/>
  <c r="S11" i="21"/>
  <c r="R11" i="21"/>
  <c r="Q11" i="21"/>
  <c r="P11" i="21"/>
  <c r="O11" i="21"/>
  <c r="N11" i="21"/>
  <c r="M11" i="21"/>
  <c r="L11" i="21"/>
  <c r="K11" i="21"/>
  <c r="S10" i="21"/>
  <c r="R10" i="21"/>
  <c r="Q10" i="21"/>
  <c r="P10" i="21"/>
  <c r="O10" i="21"/>
  <c r="N10" i="21"/>
  <c r="M10" i="21"/>
  <c r="L10" i="21"/>
  <c r="K10" i="21"/>
  <c r="S9" i="21"/>
  <c r="R9" i="21"/>
  <c r="Q9" i="21"/>
  <c r="P9" i="21"/>
  <c r="O9" i="21"/>
  <c r="N9" i="21"/>
  <c r="M9" i="21"/>
  <c r="L9" i="21"/>
  <c r="K9" i="21"/>
  <c r="S8" i="21"/>
  <c r="R8" i="21"/>
  <c r="Q8" i="21"/>
  <c r="P8" i="21"/>
  <c r="O8" i="21"/>
  <c r="N8" i="21"/>
  <c r="M8" i="21"/>
  <c r="L8" i="21"/>
  <c r="K8" i="21"/>
  <c r="J20" i="20"/>
  <c r="I20" i="20"/>
  <c r="H20" i="20"/>
  <c r="G20" i="20"/>
  <c r="F20" i="20"/>
  <c r="E20" i="20"/>
  <c r="D20" i="20"/>
  <c r="J19" i="20"/>
  <c r="I19" i="20"/>
  <c r="H19" i="20"/>
  <c r="G19" i="20"/>
  <c r="F19" i="20"/>
  <c r="E19" i="20"/>
  <c r="D19" i="20"/>
  <c r="J18" i="20"/>
  <c r="I18" i="20"/>
  <c r="H18" i="20"/>
  <c r="G18" i="20"/>
  <c r="F18" i="20"/>
  <c r="E18" i="20"/>
  <c r="D18" i="20"/>
  <c r="J17" i="20"/>
  <c r="I17" i="20"/>
  <c r="H17" i="20"/>
  <c r="G17" i="20"/>
  <c r="F17" i="20"/>
  <c r="E17" i="20"/>
  <c r="D17" i="20"/>
  <c r="J16" i="20"/>
  <c r="I16" i="20"/>
  <c r="H16" i="20"/>
  <c r="G16" i="20"/>
  <c r="F16" i="20"/>
  <c r="E16" i="20"/>
  <c r="D16" i="20"/>
  <c r="J13" i="20"/>
  <c r="I13" i="20"/>
  <c r="H13" i="20"/>
  <c r="G13" i="20"/>
  <c r="F13" i="20"/>
  <c r="E13" i="20"/>
  <c r="D13" i="20"/>
  <c r="J12" i="20"/>
  <c r="I12" i="20"/>
  <c r="H12" i="20"/>
  <c r="G12" i="20"/>
  <c r="F12" i="20"/>
  <c r="E12" i="20"/>
  <c r="D12" i="20"/>
  <c r="J11" i="20"/>
  <c r="I11" i="20"/>
  <c r="H11" i="20"/>
  <c r="G11" i="20"/>
  <c r="F11" i="20"/>
  <c r="E11" i="20"/>
  <c r="D11" i="20"/>
  <c r="J10" i="20"/>
  <c r="I10" i="20"/>
  <c r="H10" i="20"/>
  <c r="G10" i="20"/>
  <c r="F10" i="20"/>
  <c r="E10" i="20"/>
  <c r="D10" i="20"/>
  <c r="J9" i="20"/>
  <c r="I9" i="20"/>
  <c r="H9" i="20"/>
  <c r="G9" i="20"/>
  <c r="F9" i="20"/>
  <c r="E9" i="20"/>
  <c r="D9" i="20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C75" i="15" l="1"/>
  <c r="C74" i="15"/>
  <c r="C73" i="15"/>
  <c r="C69" i="15"/>
  <c r="C68" i="15"/>
  <c r="C67" i="15"/>
  <c r="C63" i="15"/>
  <c r="C62" i="15"/>
  <c r="C58" i="15"/>
  <c r="J57" i="15"/>
  <c r="I57" i="15"/>
  <c r="H57" i="15"/>
  <c r="G57" i="15"/>
  <c r="F57" i="15"/>
  <c r="E57" i="15"/>
  <c r="D57" i="15"/>
  <c r="C57" i="15"/>
  <c r="C53" i="15"/>
  <c r="J52" i="15"/>
  <c r="I52" i="15"/>
  <c r="H52" i="15"/>
  <c r="G52" i="15"/>
  <c r="F52" i="15"/>
  <c r="E52" i="15"/>
  <c r="D52" i="15"/>
  <c r="C52" i="15"/>
  <c r="C48" i="15"/>
  <c r="J47" i="15"/>
  <c r="I47" i="15"/>
  <c r="H47" i="15"/>
  <c r="G47" i="15"/>
  <c r="F47" i="15"/>
  <c r="E47" i="15"/>
  <c r="D47" i="15"/>
  <c r="C47" i="15"/>
  <c r="C43" i="15"/>
  <c r="J42" i="15"/>
  <c r="I42" i="15"/>
  <c r="H42" i="15"/>
  <c r="G42" i="15"/>
  <c r="F42" i="15"/>
  <c r="E42" i="15"/>
  <c r="D42" i="15"/>
  <c r="C42" i="15"/>
  <c r="C37" i="15"/>
  <c r="J36" i="15"/>
  <c r="I36" i="15"/>
  <c r="H36" i="15"/>
  <c r="G36" i="15"/>
  <c r="F36" i="15"/>
  <c r="E36" i="15"/>
  <c r="D36" i="15"/>
  <c r="C36" i="15"/>
  <c r="C32" i="15"/>
  <c r="J31" i="15"/>
  <c r="I31" i="15"/>
  <c r="H31" i="15"/>
  <c r="G31" i="15"/>
  <c r="F31" i="15"/>
  <c r="E31" i="15"/>
  <c r="D31" i="15"/>
  <c r="C31" i="15"/>
  <c r="C27" i="15"/>
  <c r="J26" i="15"/>
  <c r="I26" i="15"/>
  <c r="H26" i="15"/>
  <c r="G26" i="15"/>
  <c r="F26" i="15"/>
  <c r="E26" i="15"/>
  <c r="D26" i="15"/>
  <c r="C26" i="15"/>
  <c r="C22" i="15"/>
  <c r="J21" i="15"/>
  <c r="I21" i="15"/>
  <c r="H21" i="15"/>
  <c r="G21" i="15"/>
  <c r="F21" i="15"/>
  <c r="E21" i="15"/>
  <c r="D21" i="15"/>
  <c r="C21" i="15"/>
  <c r="J17" i="15"/>
  <c r="I17" i="15"/>
  <c r="H17" i="15"/>
  <c r="G17" i="15"/>
  <c r="F17" i="15"/>
  <c r="E17" i="15"/>
  <c r="D17" i="15"/>
  <c r="C17" i="15"/>
  <c r="J16" i="15"/>
  <c r="I16" i="15"/>
  <c r="H16" i="15"/>
  <c r="G16" i="15"/>
  <c r="F16" i="15"/>
  <c r="E16" i="15"/>
  <c r="D16" i="15"/>
  <c r="C16" i="15"/>
  <c r="J15" i="15"/>
  <c r="I15" i="15"/>
  <c r="H15" i="15"/>
  <c r="G15" i="15"/>
  <c r="F15" i="15"/>
  <c r="E15" i="15"/>
  <c r="D15" i="15"/>
  <c r="C15" i="15"/>
  <c r="J11" i="15"/>
  <c r="I11" i="15"/>
  <c r="H11" i="15"/>
  <c r="G11" i="15"/>
  <c r="F11" i="15"/>
  <c r="E11" i="15"/>
  <c r="D11" i="15"/>
  <c r="C11" i="15"/>
  <c r="J10" i="15"/>
  <c r="I10" i="15"/>
  <c r="H10" i="15"/>
  <c r="G10" i="15"/>
  <c r="F10" i="15"/>
  <c r="E10" i="15"/>
  <c r="D10" i="15"/>
  <c r="C10" i="15"/>
  <c r="J9" i="15"/>
  <c r="I9" i="15"/>
  <c r="H9" i="15"/>
  <c r="G9" i="15"/>
  <c r="F9" i="15"/>
  <c r="E9" i="15"/>
  <c r="D9" i="15"/>
  <c r="C9" i="15"/>
  <c r="C5" i="15"/>
  <c r="J4" i="15"/>
  <c r="I4" i="15"/>
  <c r="H4" i="15"/>
  <c r="G4" i="15"/>
  <c r="F4" i="15"/>
  <c r="E4" i="15"/>
  <c r="D4" i="15"/>
  <c r="C4" i="15"/>
  <c r="L35" i="14" l="1"/>
  <c r="K35" i="14"/>
  <c r="J35" i="14"/>
  <c r="I35" i="14"/>
  <c r="H35" i="14"/>
  <c r="G35" i="14"/>
  <c r="F35" i="14"/>
  <c r="D35" i="14"/>
  <c r="C35" i="14"/>
  <c r="F33" i="14"/>
  <c r="D33" i="14"/>
  <c r="C33" i="14"/>
  <c r="F32" i="14"/>
  <c r="D32" i="14"/>
  <c r="C32" i="14"/>
  <c r="F31" i="14"/>
  <c r="D31" i="14"/>
  <c r="C31" i="14"/>
  <c r="F30" i="14"/>
  <c r="D30" i="14"/>
  <c r="C30" i="14"/>
  <c r="F29" i="14"/>
  <c r="D29" i="14"/>
  <c r="C29" i="14"/>
  <c r="F28" i="14"/>
  <c r="D28" i="14"/>
  <c r="C28" i="14"/>
  <c r="F27" i="14"/>
  <c r="D27" i="14"/>
  <c r="C27" i="14"/>
  <c r="F26" i="14"/>
  <c r="D26" i="14"/>
  <c r="C26" i="14"/>
  <c r="L25" i="14"/>
  <c r="K25" i="14"/>
  <c r="J25" i="14"/>
  <c r="I25" i="14"/>
  <c r="H25" i="14"/>
  <c r="G25" i="14"/>
  <c r="F25" i="14"/>
  <c r="D25" i="14"/>
  <c r="C25" i="14"/>
  <c r="L19" i="14"/>
  <c r="K19" i="14"/>
  <c r="J19" i="14"/>
  <c r="I19" i="14"/>
  <c r="H19" i="14"/>
  <c r="G19" i="14"/>
  <c r="F19" i="14"/>
  <c r="E19" i="14"/>
  <c r="D19" i="14"/>
  <c r="C19" i="14"/>
  <c r="F17" i="14"/>
  <c r="E17" i="14"/>
  <c r="D17" i="14"/>
  <c r="C17" i="14"/>
  <c r="F16" i="14"/>
  <c r="E16" i="14"/>
  <c r="D16" i="14"/>
  <c r="C16" i="14"/>
  <c r="F15" i="14"/>
  <c r="E15" i="14"/>
  <c r="D15" i="14"/>
  <c r="C15" i="14"/>
  <c r="F14" i="14"/>
  <c r="E14" i="14"/>
  <c r="D14" i="14"/>
  <c r="C14" i="14"/>
  <c r="F13" i="14"/>
  <c r="E13" i="14"/>
  <c r="D13" i="14"/>
  <c r="C13" i="14"/>
  <c r="F12" i="14"/>
  <c r="E12" i="14"/>
  <c r="D12" i="14"/>
  <c r="C12" i="14"/>
  <c r="F11" i="14"/>
  <c r="E11" i="14"/>
  <c r="D11" i="14"/>
  <c r="C11" i="14"/>
  <c r="F10" i="14"/>
  <c r="E10" i="14"/>
  <c r="D10" i="14"/>
  <c r="C10" i="14"/>
  <c r="L9" i="14"/>
  <c r="K9" i="14"/>
  <c r="J9" i="14"/>
  <c r="I9" i="14"/>
  <c r="H9" i="14"/>
  <c r="G9" i="14"/>
  <c r="F9" i="14"/>
  <c r="E9" i="14"/>
  <c r="D9" i="14"/>
  <c r="C9" i="14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W26" i="13"/>
  <c r="V26" i="13"/>
  <c r="U26" i="13"/>
  <c r="T26" i="13"/>
  <c r="S26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W14" i="13"/>
  <c r="V14" i="13"/>
  <c r="U14" i="13"/>
  <c r="T14" i="13"/>
  <c r="S14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W13" i="13"/>
  <c r="V13" i="13"/>
  <c r="U13" i="13"/>
  <c r="T13" i="13"/>
  <c r="S13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M87" i="11"/>
  <c r="L87" i="11"/>
  <c r="K87" i="11"/>
  <c r="F87" i="11"/>
  <c r="E87" i="11"/>
  <c r="D87" i="11" s="1"/>
  <c r="F86" i="11"/>
  <c r="E86" i="11"/>
  <c r="D86" i="11" s="1"/>
  <c r="M85" i="11"/>
  <c r="L85" i="11"/>
  <c r="K85" i="11"/>
  <c r="F85" i="11"/>
  <c r="E85" i="11"/>
  <c r="D85" i="11" s="1"/>
  <c r="F84" i="11"/>
  <c r="E84" i="11"/>
  <c r="D84" i="11" s="1"/>
  <c r="F83" i="11"/>
  <c r="E83" i="11"/>
  <c r="F80" i="11"/>
  <c r="E80" i="11"/>
  <c r="D80" i="11" s="1"/>
  <c r="F79" i="11"/>
  <c r="E79" i="11"/>
  <c r="D79" i="11" s="1"/>
  <c r="F78" i="11"/>
  <c r="E78" i="11"/>
  <c r="D78" i="11" s="1"/>
  <c r="F77" i="11"/>
  <c r="E77" i="11"/>
  <c r="F76" i="11"/>
  <c r="F75" i="11" s="1"/>
  <c r="E76" i="11"/>
  <c r="D76" i="11" s="1"/>
  <c r="F73" i="11"/>
  <c r="E73" i="11"/>
  <c r="D73" i="11" s="1"/>
  <c r="F72" i="11"/>
  <c r="E72" i="11"/>
  <c r="D72" i="11" s="1"/>
  <c r="F71" i="11"/>
  <c r="E71" i="11"/>
  <c r="F70" i="11"/>
  <c r="E70" i="11"/>
  <c r="D70" i="11" s="1"/>
  <c r="F69" i="11"/>
  <c r="E69" i="11"/>
  <c r="D69" i="11" s="1"/>
  <c r="F66" i="11"/>
  <c r="E66" i="11"/>
  <c r="D66" i="11"/>
  <c r="F65" i="11"/>
  <c r="E65" i="11"/>
  <c r="D65" i="11" s="1"/>
  <c r="F64" i="11"/>
  <c r="E64" i="11"/>
  <c r="D64" i="11"/>
  <c r="M63" i="11"/>
  <c r="L63" i="11"/>
  <c r="F63" i="11"/>
  <c r="E63" i="11"/>
  <c r="F62" i="11"/>
  <c r="E62" i="11"/>
  <c r="E61" i="11" s="1"/>
  <c r="M61" i="11"/>
  <c r="L61" i="11"/>
  <c r="K61" i="11" s="1"/>
  <c r="M59" i="11"/>
  <c r="L59" i="11"/>
  <c r="F59" i="11"/>
  <c r="E59" i="11"/>
  <c r="D59" i="11" s="1"/>
  <c r="M58" i="11"/>
  <c r="L58" i="11"/>
  <c r="K58" i="11" s="1"/>
  <c r="F58" i="11"/>
  <c r="E58" i="11"/>
  <c r="D58" i="11" s="1"/>
  <c r="M57" i="11"/>
  <c r="L57" i="11"/>
  <c r="F57" i="11"/>
  <c r="E57" i="11"/>
  <c r="D57" i="11"/>
  <c r="M56" i="11"/>
  <c r="L56" i="11"/>
  <c r="K56" i="11"/>
  <c r="F56" i="11"/>
  <c r="D56" i="11" s="1"/>
  <c r="E56" i="11"/>
  <c r="M55" i="11"/>
  <c r="L55" i="11"/>
  <c r="F55" i="11"/>
  <c r="F54" i="11" s="1"/>
  <c r="E55" i="11"/>
  <c r="M52" i="11"/>
  <c r="L52" i="11"/>
  <c r="K52" i="11" s="1"/>
  <c r="F52" i="11"/>
  <c r="E52" i="11"/>
  <c r="D52" i="11" s="1"/>
  <c r="M51" i="11"/>
  <c r="L51" i="11"/>
  <c r="K51" i="11" s="1"/>
  <c r="F51" i="11"/>
  <c r="E51" i="11"/>
  <c r="M50" i="11"/>
  <c r="L50" i="11"/>
  <c r="K50" i="11" s="1"/>
  <c r="F50" i="11"/>
  <c r="E50" i="11"/>
  <c r="D50" i="11" s="1"/>
  <c r="M49" i="11"/>
  <c r="L49" i="11"/>
  <c r="F49" i="11"/>
  <c r="E49" i="11"/>
  <c r="M48" i="11"/>
  <c r="M47" i="11" s="1"/>
  <c r="L48" i="11"/>
  <c r="L47" i="11" s="1"/>
  <c r="F48" i="11"/>
  <c r="E48" i="11"/>
  <c r="E47" i="11" s="1"/>
  <c r="M45" i="11"/>
  <c r="L45" i="11"/>
  <c r="K45" i="11" s="1"/>
  <c r="F45" i="11"/>
  <c r="E45" i="11"/>
  <c r="M44" i="11"/>
  <c r="L44" i="11"/>
  <c r="F44" i="11"/>
  <c r="D44" i="11" s="1"/>
  <c r="E44" i="11"/>
  <c r="M43" i="11"/>
  <c r="L43" i="11"/>
  <c r="K43" i="11" s="1"/>
  <c r="F43" i="11"/>
  <c r="D43" i="11" s="1"/>
  <c r="E43" i="11"/>
  <c r="M42" i="11"/>
  <c r="K42" i="11" s="1"/>
  <c r="L42" i="11"/>
  <c r="F42" i="11"/>
  <c r="E42" i="11"/>
  <c r="D42" i="11"/>
  <c r="M41" i="11"/>
  <c r="L41" i="11"/>
  <c r="L40" i="11" s="1"/>
  <c r="F41" i="11"/>
  <c r="F40" i="11" s="1"/>
  <c r="E41" i="11"/>
  <c r="M38" i="11"/>
  <c r="L38" i="11"/>
  <c r="K38" i="11" s="1"/>
  <c r="F38" i="11"/>
  <c r="E38" i="11"/>
  <c r="D38" i="11" s="1"/>
  <c r="M37" i="11"/>
  <c r="K37" i="11" s="1"/>
  <c r="L37" i="11"/>
  <c r="F37" i="11"/>
  <c r="E37" i="11"/>
  <c r="D37" i="11" s="1"/>
  <c r="M36" i="11"/>
  <c r="L36" i="11"/>
  <c r="F36" i="11"/>
  <c r="E36" i="11"/>
  <c r="M35" i="11"/>
  <c r="L35" i="11"/>
  <c r="K35" i="11"/>
  <c r="F35" i="11"/>
  <c r="E35" i="11"/>
  <c r="M34" i="11"/>
  <c r="M33" i="11" s="1"/>
  <c r="L34" i="11"/>
  <c r="K34" i="11" s="1"/>
  <c r="F34" i="11"/>
  <c r="E34" i="11"/>
  <c r="D34" i="11" s="1"/>
  <c r="M31" i="11"/>
  <c r="L31" i="11"/>
  <c r="F31" i="11"/>
  <c r="E31" i="11"/>
  <c r="D31" i="11" s="1"/>
  <c r="M30" i="11"/>
  <c r="K30" i="11" s="1"/>
  <c r="L30" i="11"/>
  <c r="F30" i="11"/>
  <c r="E30" i="11"/>
  <c r="M29" i="11"/>
  <c r="L29" i="11"/>
  <c r="K29" i="11" s="1"/>
  <c r="F29" i="11"/>
  <c r="E29" i="11"/>
  <c r="D29" i="11" s="1"/>
  <c r="M28" i="11"/>
  <c r="L28" i="11"/>
  <c r="K28" i="11"/>
  <c r="F28" i="11"/>
  <c r="F26" i="11" s="1"/>
  <c r="E28" i="11"/>
  <c r="D28" i="11" s="1"/>
  <c r="M27" i="11"/>
  <c r="M26" i="11" s="1"/>
  <c r="L27" i="11"/>
  <c r="F27" i="11"/>
  <c r="E27" i="11"/>
  <c r="M24" i="11"/>
  <c r="L24" i="11"/>
  <c r="K24" i="11" s="1"/>
  <c r="F24" i="11"/>
  <c r="E24" i="11"/>
  <c r="D24" i="11" s="1"/>
  <c r="M23" i="11"/>
  <c r="L23" i="11"/>
  <c r="K23" i="11" s="1"/>
  <c r="F23" i="11"/>
  <c r="E23" i="11"/>
  <c r="M22" i="11"/>
  <c r="L22" i="11"/>
  <c r="K22" i="11" s="1"/>
  <c r="F22" i="11"/>
  <c r="E22" i="11"/>
  <c r="D22" i="11" s="1"/>
  <c r="M21" i="11"/>
  <c r="L21" i="11"/>
  <c r="K21" i="11"/>
  <c r="F21" i="11"/>
  <c r="D21" i="11" s="1"/>
  <c r="E21" i="11"/>
  <c r="M20" i="11"/>
  <c r="M19" i="11" s="1"/>
  <c r="L20" i="11"/>
  <c r="F20" i="11"/>
  <c r="E20" i="11"/>
  <c r="M17" i="11"/>
  <c r="L17" i="11"/>
  <c r="K17" i="11" s="1"/>
  <c r="F17" i="11"/>
  <c r="E17" i="11"/>
  <c r="D17" i="11" s="1"/>
  <c r="M16" i="11"/>
  <c r="L16" i="11"/>
  <c r="K16" i="11" s="1"/>
  <c r="F16" i="11"/>
  <c r="E16" i="11"/>
  <c r="M15" i="11"/>
  <c r="L15" i="11"/>
  <c r="F15" i="11"/>
  <c r="D15" i="11" s="1"/>
  <c r="E15" i="11"/>
  <c r="M14" i="11"/>
  <c r="L14" i="11"/>
  <c r="K14" i="11"/>
  <c r="F14" i="11"/>
  <c r="D14" i="11" s="1"/>
  <c r="E14" i="11"/>
  <c r="M13" i="11"/>
  <c r="M12" i="11" s="1"/>
  <c r="L13" i="11"/>
  <c r="F13" i="11"/>
  <c r="F12" i="11" s="1"/>
  <c r="E13" i="11"/>
  <c r="M10" i="11"/>
  <c r="L10" i="11"/>
  <c r="K10" i="11" s="1"/>
  <c r="F10" i="11"/>
  <c r="E10" i="11"/>
  <c r="D10" i="11" s="1"/>
  <c r="M9" i="11"/>
  <c r="L9" i="11"/>
  <c r="K9" i="11" s="1"/>
  <c r="F9" i="11"/>
  <c r="E9" i="11"/>
  <c r="M8" i="11"/>
  <c r="L8" i="11"/>
  <c r="K8" i="11" s="1"/>
  <c r="F8" i="11"/>
  <c r="E8" i="11"/>
  <c r="D8" i="11" s="1"/>
  <c r="M7" i="11"/>
  <c r="K7" i="11" s="1"/>
  <c r="L7" i="11"/>
  <c r="F7" i="11"/>
  <c r="D7" i="11" s="1"/>
  <c r="E7" i="11"/>
  <c r="M6" i="11"/>
  <c r="M5" i="11" s="1"/>
  <c r="L6" i="11"/>
  <c r="F6" i="11"/>
  <c r="E6" i="11"/>
  <c r="M87" i="10"/>
  <c r="L87" i="10"/>
  <c r="K87" i="10"/>
  <c r="F87" i="10"/>
  <c r="E87" i="10"/>
  <c r="D87" i="10" s="1"/>
  <c r="F86" i="10"/>
  <c r="E86" i="10"/>
  <c r="M85" i="10"/>
  <c r="L85" i="10"/>
  <c r="K85" i="10"/>
  <c r="F85" i="10"/>
  <c r="E85" i="10"/>
  <c r="D85" i="10" s="1"/>
  <c r="F84" i="10"/>
  <c r="E84" i="10"/>
  <c r="D84" i="10" s="1"/>
  <c r="F83" i="10"/>
  <c r="E83" i="10"/>
  <c r="E82" i="10" s="1"/>
  <c r="F80" i="10"/>
  <c r="E80" i="10"/>
  <c r="F79" i="10"/>
  <c r="E79" i="10"/>
  <c r="D79" i="10" s="1"/>
  <c r="F78" i="10"/>
  <c r="E78" i="10"/>
  <c r="D78" i="10"/>
  <c r="F77" i="10"/>
  <c r="E77" i="10"/>
  <c r="D77" i="10" s="1"/>
  <c r="F76" i="10"/>
  <c r="E76" i="10"/>
  <c r="D76" i="10"/>
  <c r="F73" i="10"/>
  <c r="E73" i="10"/>
  <c r="F72" i="10"/>
  <c r="E72" i="10"/>
  <c r="D72" i="10"/>
  <c r="F71" i="10"/>
  <c r="E71" i="10"/>
  <c r="F70" i="10"/>
  <c r="E70" i="10"/>
  <c r="D70" i="10" s="1"/>
  <c r="F69" i="10"/>
  <c r="F68" i="10" s="1"/>
  <c r="E69" i="10"/>
  <c r="E68" i="10"/>
  <c r="F66" i="10"/>
  <c r="D66" i="10" s="1"/>
  <c r="E66" i="10"/>
  <c r="F65" i="10"/>
  <c r="E65" i="10"/>
  <c r="F64" i="10"/>
  <c r="E64" i="10"/>
  <c r="D64" i="10" s="1"/>
  <c r="M63" i="10"/>
  <c r="L63" i="10"/>
  <c r="K63" i="10" s="1"/>
  <c r="F63" i="10"/>
  <c r="E63" i="10"/>
  <c r="D63" i="10" s="1"/>
  <c r="F62" i="10"/>
  <c r="E62" i="10"/>
  <c r="M61" i="10"/>
  <c r="L61" i="10"/>
  <c r="M59" i="10"/>
  <c r="K59" i="10" s="1"/>
  <c r="L59" i="10"/>
  <c r="F59" i="10"/>
  <c r="E59" i="10"/>
  <c r="D59" i="10" s="1"/>
  <c r="M58" i="10"/>
  <c r="L58" i="10"/>
  <c r="F58" i="10"/>
  <c r="E58" i="10"/>
  <c r="D58" i="10"/>
  <c r="M57" i="10"/>
  <c r="L57" i="10"/>
  <c r="F57" i="10"/>
  <c r="E57" i="10"/>
  <c r="D57" i="10" s="1"/>
  <c r="M56" i="10"/>
  <c r="L56" i="10"/>
  <c r="K56" i="10" s="1"/>
  <c r="F56" i="10"/>
  <c r="E56" i="10"/>
  <c r="D56" i="10" s="1"/>
  <c r="M55" i="10"/>
  <c r="L55" i="10"/>
  <c r="F55" i="10"/>
  <c r="F54" i="10" s="1"/>
  <c r="E55" i="10"/>
  <c r="L54" i="10"/>
  <c r="M52" i="10"/>
  <c r="L52" i="10"/>
  <c r="K52" i="10" s="1"/>
  <c r="F52" i="10"/>
  <c r="E52" i="10"/>
  <c r="M51" i="10"/>
  <c r="L51" i="10"/>
  <c r="F51" i="10"/>
  <c r="E51" i="10"/>
  <c r="D51" i="10" s="1"/>
  <c r="M50" i="10"/>
  <c r="K50" i="10" s="1"/>
  <c r="L50" i="10"/>
  <c r="F50" i="10"/>
  <c r="E50" i="10"/>
  <c r="D50" i="10" s="1"/>
  <c r="M49" i="10"/>
  <c r="L49" i="10"/>
  <c r="F49" i="10"/>
  <c r="E49" i="10"/>
  <c r="D49" i="10"/>
  <c r="M48" i="10"/>
  <c r="L48" i="10"/>
  <c r="F48" i="10"/>
  <c r="F47" i="10" s="1"/>
  <c r="E48" i="10"/>
  <c r="M45" i="10"/>
  <c r="L45" i="10"/>
  <c r="F45" i="10"/>
  <c r="E45" i="10"/>
  <c r="D45" i="10" s="1"/>
  <c r="M44" i="10"/>
  <c r="L44" i="10"/>
  <c r="F44" i="10"/>
  <c r="E44" i="10"/>
  <c r="D44" i="10"/>
  <c r="M43" i="10"/>
  <c r="L43" i="10"/>
  <c r="F43" i="10"/>
  <c r="E43" i="10"/>
  <c r="M42" i="10"/>
  <c r="L42" i="10"/>
  <c r="K42" i="10" s="1"/>
  <c r="F42" i="10"/>
  <c r="E42" i="10"/>
  <c r="D42" i="10" s="1"/>
  <c r="M41" i="10"/>
  <c r="K41" i="10" s="1"/>
  <c r="L41" i="10"/>
  <c r="L40" i="10" s="1"/>
  <c r="F41" i="10"/>
  <c r="E41" i="10"/>
  <c r="M38" i="10"/>
  <c r="L38" i="10"/>
  <c r="K38" i="10" s="1"/>
  <c r="F38" i="10"/>
  <c r="E38" i="10"/>
  <c r="D38" i="10" s="1"/>
  <c r="M37" i="10"/>
  <c r="L37" i="10"/>
  <c r="K37" i="10" s="1"/>
  <c r="F37" i="10"/>
  <c r="E37" i="10"/>
  <c r="D37" i="10"/>
  <c r="M36" i="10"/>
  <c r="L36" i="10"/>
  <c r="F36" i="10"/>
  <c r="E36" i="10"/>
  <c r="M35" i="10"/>
  <c r="L35" i="10"/>
  <c r="F35" i="10"/>
  <c r="E35" i="10"/>
  <c r="D35" i="10" s="1"/>
  <c r="M34" i="10"/>
  <c r="M33" i="10" s="1"/>
  <c r="L34" i="10"/>
  <c r="F34" i="10"/>
  <c r="E34" i="10"/>
  <c r="D34" i="10" s="1"/>
  <c r="M31" i="10"/>
  <c r="L31" i="10"/>
  <c r="K31" i="10" s="1"/>
  <c r="F31" i="10"/>
  <c r="E31" i="10"/>
  <c r="M30" i="10"/>
  <c r="L30" i="10"/>
  <c r="F30" i="10"/>
  <c r="E30" i="10"/>
  <c r="D30" i="10" s="1"/>
  <c r="M29" i="10"/>
  <c r="L29" i="10"/>
  <c r="K29" i="10" s="1"/>
  <c r="F29" i="10"/>
  <c r="E29" i="10"/>
  <c r="D29" i="10" s="1"/>
  <c r="M28" i="10"/>
  <c r="L28" i="10"/>
  <c r="K28" i="10" s="1"/>
  <c r="F28" i="10"/>
  <c r="E28" i="10"/>
  <c r="D28" i="10" s="1"/>
  <c r="M27" i="10"/>
  <c r="L27" i="10"/>
  <c r="K27" i="10" s="1"/>
  <c r="F27" i="10"/>
  <c r="F26" i="10" s="1"/>
  <c r="E27" i="10"/>
  <c r="M24" i="10"/>
  <c r="L24" i="10"/>
  <c r="K24" i="10" s="1"/>
  <c r="F24" i="10"/>
  <c r="E24" i="10"/>
  <c r="M23" i="10"/>
  <c r="L23" i="10"/>
  <c r="K23" i="10" s="1"/>
  <c r="F23" i="10"/>
  <c r="E23" i="10"/>
  <c r="D23" i="10"/>
  <c r="M22" i="10"/>
  <c r="L22" i="10"/>
  <c r="F22" i="10"/>
  <c r="E22" i="10"/>
  <c r="M21" i="10"/>
  <c r="L21" i="10"/>
  <c r="F21" i="10"/>
  <c r="E21" i="10"/>
  <c r="D21" i="10" s="1"/>
  <c r="M20" i="10"/>
  <c r="M19" i="10" s="1"/>
  <c r="L20" i="10"/>
  <c r="F20" i="10"/>
  <c r="E20" i="10"/>
  <c r="M17" i="10"/>
  <c r="L17" i="10"/>
  <c r="K17" i="10" s="1"/>
  <c r="F17" i="10"/>
  <c r="E17" i="10"/>
  <c r="M16" i="10"/>
  <c r="L16" i="10"/>
  <c r="K16" i="10" s="1"/>
  <c r="F16" i="10"/>
  <c r="E16" i="10"/>
  <c r="D16" i="10"/>
  <c r="M15" i="10"/>
  <c r="L15" i="10"/>
  <c r="F15" i="10"/>
  <c r="E15" i="10"/>
  <c r="M14" i="10"/>
  <c r="L14" i="10"/>
  <c r="K14" i="10" s="1"/>
  <c r="F14" i="10"/>
  <c r="E14" i="10"/>
  <c r="D14" i="10" s="1"/>
  <c r="M13" i="10"/>
  <c r="M12" i="10" s="1"/>
  <c r="L13" i="10"/>
  <c r="F13" i="10"/>
  <c r="E13" i="10"/>
  <c r="M10" i="10"/>
  <c r="L10" i="10"/>
  <c r="K10" i="10" s="1"/>
  <c r="F10" i="10"/>
  <c r="E10" i="10"/>
  <c r="D10" i="10" s="1"/>
  <c r="M9" i="10"/>
  <c r="L9" i="10"/>
  <c r="K9" i="10" s="1"/>
  <c r="F9" i="10"/>
  <c r="E9" i="10"/>
  <c r="D9" i="10"/>
  <c r="M8" i="10"/>
  <c r="L8" i="10"/>
  <c r="K8" i="10" s="1"/>
  <c r="F8" i="10"/>
  <c r="E8" i="10"/>
  <c r="M7" i="10"/>
  <c r="L7" i="10"/>
  <c r="K7" i="10"/>
  <c r="F7" i="10"/>
  <c r="E7" i="10"/>
  <c r="D7" i="10"/>
  <c r="M6" i="10"/>
  <c r="M5" i="10" s="1"/>
  <c r="L6" i="10"/>
  <c r="F6" i="10"/>
  <c r="E6" i="10"/>
  <c r="M87" i="9"/>
  <c r="L87" i="9"/>
  <c r="K87" i="9"/>
  <c r="F87" i="9"/>
  <c r="E87" i="9"/>
  <c r="D87" i="9" s="1"/>
  <c r="F86" i="9"/>
  <c r="E86" i="9"/>
  <c r="D86" i="9"/>
  <c r="M85" i="9"/>
  <c r="L85" i="9"/>
  <c r="K85" i="9"/>
  <c r="F85" i="9"/>
  <c r="E85" i="9"/>
  <c r="F84" i="9"/>
  <c r="E84" i="9"/>
  <c r="D84" i="9"/>
  <c r="F83" i="9"/>
  <c r="E83" i="9"/>
  <c r="F80" i="9"/>
  <c r="E80" i="9"/>
  <c r="F79" i="9"/>
  <c r="E79" i="9"/>
  <c r="F78" i="9"/>
  <c r="E78" i="9"/>
  <c r="D78" i="9"/>
  <c r="F77" i="9"/>
  <c r="E77" i="9"/>
  <c r="D77" i="9" s="1"/>
  <c r="F76" i="9"/>
  <c r="E76" i="9"/>
  <c r="D76" i="9" s="1"/>
  <c r="F73" i="9"/>
  <c r="E73" i="9"/>
  <c r="D73" i="9" s="1"/>
  <c r="F72" i="9"/>
  <c r="E72" i="9"/>
  <c r="D72" i="9"/>
  <c r="F71" i="9"/>
  <c r="F68" i="9" s="1"/>
  <c r="E71" i="9"/>
  <c r="F70" i="9"/>
  <c r="E70" i="9"/>
  <c r="D70" i="9"/>
  <c r="F69" i="9"/>
  <c r="D69" i="9" s="1"/>
  <c r="E69" i="9"/>
  <c r="E68" i="9"/>
  <c r="F66" i="9"/>
  <c r="E66" i="9"/>
  <c r="D66" i="9" s="1"/>
  <c r="F65" i="9"/>
  <c r="E65" i="9"/>
  <c r="D65" i="9" s="1"/>
  <c r="F64" i="9"/>
  <c r="E64" i="9"/>
  <c r="M63" i="9"/>
  <c r="L63" i="9"/>
  <c r="K63" i="9" s="1"/>
  <c r="F63" i="9"/>
  <c r="E63" i="9"/>
  <c r="F62" i="9"/>
  <c r="E62" i="9"/>
  <c r="E61" i="9" s="1"/>
  <c r="M61" i="9"/>
  <c r="L61" i="9"/>
  <c r="K61" i="9" s="1"/>
  <c r="M59" i="9"/>
  <c r="L59" i="9"/>
  <c r="K59" i="9" s="1"/>
  <c r="F59" i="9"/>
  <c r="E59" i="9"/>
  <c r="D59" i="9" s="1"/>
  <c r="M58" i="9"/>
  <c r="L58" i="9"/>
  <c r="F58" i="9"/>
  <c r="E58" i="9"/>
  <c r="D58" i="9" s="1"/>
  <c r="M57" i="9"/>
  <c r="L57" i="9"/>
  <c r="F57" i="9"/>
  <c r="E57" i="9"/>
  <c r="D57" i="9" s="1"/>
  <c r="M56" i="9"/>
  <c r="L56" i="9"/>
  <c r="K56" i="9" s="1"/>
  <c r="F56" i="9"/>
  <c r="E56" i="9"/>
  <c r="D56" i="9" s="1"/>
  <c r="M55" i="9"/>
  <c r="L55" i="9"/>
  <c r="K55" i="9"/>
  <c r="F55" i="9"/>
  <c r="E55" i="9"/>
  <c r="D55" i="9" s="1"/>
  <c r="E54" i="9"/>
  <c r="M52" i="9"/>
  <c r="K52" i="9" s="1"/>
  <c r="L52" i="9"/>
  <c r="F52" i="9"/>
  <c r="E52" i="9"/>
  <c r="M51" i="9"/>
  <c r="L51" i="9"/>
  <c r="F51" i="9"/>
  <c r="E51" i="9"/>
  <c r="D51" i="9" s="1"/>
  <c r="M50" i="9"/>
  <c r="L50" i="9"/>
  <c r="K50" i="9" s="1"/>
  <c r="F50" i="9"/>
  <c r="E50" i="9"/>
  <c r="M49" i="9"/>
  <c r="M47" i="9" s="1"/>
  <c r="L49" i="9"/>
  <c r="F49" i="9"/>
  <c r="E49" i="9"/>
  <c r="D49" i="9"/>
  <c r="M48" i="9"/>
  <c r="L48" i="9"/>
  <c r="L47" i="9" s="1"/>
  <c r="F48" i="9"/>
  <c r="E48" i="9"/>
  <c r="E47" i="9" s="1"/>
  <c r="M45" i="9"/>
  <c r="L45" i="9"/>
  <c r="K45" i="9" s="1"/>
  <c r="F45" i="9"/>
  <c r="E45" i="9"/>
  <c r="M44" i="9"/>
  <c r="L44" i="9"/>
  <c r="F44" i="9"/>
  <c r="E44" i="9"/>
  <c r="D44" i="9"/>
  <c r="M43" i="9"/>
  <c r="L43" i="9"/>
  <c r="F43" i="9"/>
  <c r="E43" i="9"/>
  <c r="D43" i="9" s="1"/>
  <c r="M42" i="9"/>
  <c r="L42" i="9"/>
  <c r="F42" i="9"/>
  <c r="E42" i="9"/>
  <c r="D42" i="9" s="1"/>
  <c r="M41" i="9"/>
  <c r="L41" i="9"/>
  <c r="K41" i="9"/>
  <c r="F41" i="9"/>
  <c r="F40" i="9" s="1"/>
  <c r="E41" i="9"/>
  <c r="E40" i="9" s="1"/>
  <c r="M38" i="9"/>
  <c r="L38" i="9"/>
  <c r="F38" i="9"/>
  <c r="E38" i="9"/>
  <c r="M37" i="9"/>
  <c r="L37" i="9"/>
  <c r="K37" i="9" s="1"/>
  <c r="F37" i="9"/>
  <c r="E37" i="9"/>
  <c r="D37" i="9"/>
  <c r="M36" i="9"/>
  <c r="L36" i="9"/>
  <c r="K36" i="9" s="1"/>
  <c r="F36" i="9"/>
  <c r="E36" i="9"/>
  <c r="D36" i="9" s="1"/>
  <c r="M35" i="9"/>
  <c r="M33" i="9" s="1"/>
  <c r="L35" i="9"/>
  <c r="F35" i="9"/>
  <c r="E35" i="9"/>
  <c r="D35" i="9"/>
  <c r="M34" i="9"/>
  <c r="L34" i="9"/>
  <c r="K34" i="9" s="1"/>
  <c r="F34" i="9"/>
  <c r="F33" i="9" s="1"/>
  <c r="E34" i="9"/>
  <c r="M31" i="9"/>
  <c r="L31" i="9"/>
  <c r="K31" i="9" s="1"/>
  <c r="F31" i="9"/>
  <c r="E31" i="9"/>
  <c r="M30" i="9"/>
  <c r="L30" i="9"/>
  <c r="F30" i="9"/>
  <c r="E30" i="9"/>
  <c r="D30" i="9"/>
  <c r="M29" i="9"/>
  <c r="L29" i="9"/>
  <c r="K29" i="9" s="1"/>
  <c r="F29" i="9"/>
  <c r="E29" i="9"/>
  <c r="M28" i="9"/>
  <c r="L28" i="9"/>
  <c r="F28" i="9"/>
  <c r="E28" i="9"/>
  <c r="E26" i="9" s="1"/>
  <c r="M27" i="9"/>
  <c r="M26" i="9" s="1"/>
  <c r="L27" i="9"/>
  <c r="K27" i="9" s="1"/>
  <c r="F27" i="9"/>
  <c r="E27" i="9"/>
  <c r="M24" i="9"/>
  <c r="L24" i="9"/>
  <c r="F24" i="9"/>
  <c r="E24" i="9"/>
  <c r="M23" i="9"/>
  <c r="L23" i="9"/>
  <c r="K23" i="9" s="1"/>
  <c r="F23" i="9"/>
  <c r="E23" i="9"/>
  <c r="D23" i="9"/>
  <c r="M22" i="9"/>
  <c r="L22" i="9"/>
  <c r="L19" i="9" s="1"/>
  <c r="F22" i="9"/>
  <c r="E22" i="9"/>
  <c r="D22" i="9" s="1"/>
  <c r="M21" i="9"/>
  <c r="L21" i="9"/>
  <c r="K21" i="9" s="1"/>
  <c r="F21" i="9"/>
  <c r="E21" i="9"/>
  <c r="D21" i="9"/>
  <c r="M20" i="9"/>
  <c r="M19" i="9" s="1"/>
  <c r="L20" i="9"/>
  <c r="F20" i="9"/>
  <c r="E20" i="9"/>
  <c r="M17" i="9"/>
  <c r="K17" i="9" s="1"/>
  <c r="L17" i="9"/>
  <c r="F17" i="9"/>
  <c r="E17" i="9"/>
  <c r="M16" i="9"/>
  <c r="L16" i="9"/>
  <c r="F16" i="9"/>
  <c r="E16" i="9"/>
  <c r="D16" i="9"/>
  <c r="M15" i="9"/>
  <c r="L15" i="9"/>
  <c r="K15" i="9" s="1"/>
  <c r="F15" i="9"/>
  <c r="E15" i="9"/>
  <c r="M14" i="9"/>
  <c r="L14" i="9"/>
  <c r="F14" i="9"/>
  <c r="E14" i="9"/>
  <c r="D14" i="9" s="1"/>
  <c r="M13" i="9"/>
  <c r="M12" i="9" s="1"/>
  <c r="L13" i="9"/>
  <c r="F13" i="9"/>
  <c r="E13" i="9"/>
  <c r="D13" i="9" s="1"/>
  <c r="M10" i="9"/>
  <c r="L10" i="9"/>
  <c r="K10" i="9" s="1"/>
  <c r="F10" i="9"/>
  <c r="E10" i="9"/>
  <c r="M9" i="9"/>
  <c r="L9" i="9"/>
  <c r="F9" i="9"/>
  <c r="E9" i="9"/>
  <c r="D9" i="9" s="1"/>
  <c r="M8" i="9"/>
  <c r="L8" i="9"/>
  <c r="F8" i="9"/>
  <c r="E8" i="9"/>
  <c r="D8" i="9" s="1"/>
  <c r="M7" i="9"/>
  <c r="L7" i="9"/>
  <c r="K7" i="9" s="1"/>
  <c r="F7" i="9"/>
  <c r="E7" i="9"/>
  <c r="D7" i="9"/>
  <c r="M6" i="9"/>
  <c r="L6" i="9"/>
  <c r="K6" i="9" s="1"/>
  <c r="F6" i="9"/>
  <c r="F5" i="9" s="1"/>
  <c r="E6" i="9"/>
  <c r="M87" i="8"/>
  <c r="L87" i="8"/>
  <c r="K87" i="8"/>
  <c r="F87" i="8"/>
  <c r="E87" i="8"/>
  <c r="D87" i="8" s="1"/>
  <c r="F86" i="8"/>
  <c r="E86" i="8"/>
  <c r="D86" i="8" s="1"/>
  <c r="M85" i="8"/>
  <c r="L85" i="8"/>
  <c r="K85" i="8"/>
  <c r="F85" i="8"/>
  <c r="E85" i="8"/>
  <c r="D85" i="8" s="1"/>
  <c r="F84" i="8"/>
  <c r="E84" i="8"/>
  <c r="F83" i="8"/>
  <c r="E83" i="8"/>
  <c r="F80" i="8"/>
  <c r="E80" i="8"/>
  <c r="D80" i="8" s="1"/>
  <c r="F79" i="8"/>
  <c r="E79" i="8"/>
  <c r="D79" i="8" s="1"/>
  <c r="F78" i="8"/>
  <c r="E78" i="8"/>
  <c r="D78" i="8" s="1"/>
  <c r="F77" i="8"/>
  <c r="E77" i="8"/>
  <c r="F76" i="8"/>
  <c r="E76" i="8"/>
  <c r="D76" i="8"/>
  <c r="F73" i="8"/>
  <c r="E73" i="8"/>
  <c r="F72" i="8"/>
  <c r="E72" i="8"/>
  <c r="D72" i="8"/>
  <c r="F71" i="8"/>
  <c r="D71" i="8" s="1"/>
  <c r="E71" i="8"/>
  <c r="F70" i="8"/>
  <c r="E70" i="8"/>
  <c r="F69" i="8"/>
  <c r="E69" i="8"/>
  <c r="D69" i="8" s="1"/>
  <c r="F66" i="8"/>
  <c r="E66" i="8"/>
  <c r="D66" i="8" s="1"/>
  <c r="F65" i="8"/>
  <c r="D65" i="8" s="1"/>
  <c r="E65" i="8"/>
  <c r="F64" i="8"/>
  <c r="E64" i="8"/>
  <c r="M63" i="8"/>
  <c r="L63" i="8"/>
  <c r="K63" i="8"/>
  <c r="F63" i="8"/>
  <c r="E63" i="8"/>
  <c r="E61" i="8" s="1"/>
  <c r="F62" i="8"/>
  <c r="E62" i="8"/>
  <c r="M61" i="8"/>
  <c r="L61" i="8"/>
  <c r="M59" i="8"/>
  <c r="L59" i="8"/>
  <c r="K59" i="8" s="1"/>
  <c r="F59" i="8"/>
  <c r="D59" i="8" s="1"/>
  <c r="E59" i="8"/>
  <c r="M58" i="8"/>
  <c r="L58" i="8"/>
  <c r="F58" i="8"/>
  <c r="E58" i="8"/>
  <c r="D58" i="8"/>
  <c r="M57" i="8"/>
  <c r="L57" i="8"/>
  <c r="K57" i="8" s="1"/>
  <c r="F57" i="8"/>
  <c r="E57" i="8"/>
  <c r="M56" i="8"/>
  <c r="L56" i="8"/>
  <c r="F56" i="8"/>
  <c r="E56" i="8"/>
  <c r="D56" i="8" s="1"/>
  <c r="M55" i="8"/>
  <c r="L55" i="8"/>
  <c r="K55" i="8"/>
  <c r="F55" i="8"/>
  <c r="D55" i="8" s="1"/>
  <c r="E55" i="8"/>
  <c r="L54" i="8"/>
  <c r="E54" i="8"/>
  <c r="M52" i="8"/>
  <c r="L52" i="8"/>
  <c r="F52" i="8"/>
  <c r="E52" i="8"/>
  <c r="M51" i="8"/>
  <c r="L51" i="8"/>
  <c r="F51" i="8"/>
  <c r="E51" i="8"/>
  <c r="D51" i="8" s="1"/>
  <c r="M50" i="8"/>
  <c r="K50" i="8" s="1"/>
  <c r="L50" i="8"/>
  <c r="F50" i="8"/>
  <c r="E50" i="8"/>
  <c r="D50" i="8" s="1"/>
  <c r="M49" i="8"/>
  <c r="L49" i="8"/>
  <c r="K49" i="8" s="1"/>
  <c r="F49" i="8"/>
  <c r="E49" i="8"/>
  <c r="D49" i="8" s="1"/>
  <c r="M48" i="8"/>
  <c r="L48" i="8"/>
  <c r="F48" i="8"/>
  <c r="E48" i="8"/>
  <c r="M45" i="8"/>
  <c r="L45" i="8"/>
  <c r="K45" i="8" s="1"/>
  <c r="F45" i="8"/>
  <c r="E45" i="8"/>
  <c r="M44" i="8"/>
  <c r="L44" i="8"/>
  <c r="F44" i="8"/>
  <c r="E44" i="8"/>
  <c r="D44" i="8"/>
  <c r="M43" i="8"/>
  <c r="L43" i="8"/>
  <c r="F43" i="8"/>
  <c r="E43" i="8"/>
  <c r="D43" i="8" s="1"/>
  <c r="M42" i="8"/>
  <c r="L42" i="8"/>
  <c r="K42" i="8" s="1"/>
  <c r="F42" i="8"/>
  <c r="E42" i="8"/>
  <c r="D42" i="8" s="1"/>
  <c r="M41" i="8"/>
  <c r="L41" i="8"/>
  <c r="K41" i="8" s="1"/>
  <c r="F41" i="8"/>
  <c r="E41" i="8"/>
  <c r="M38" i="8"/>
  <c r="L38" i="8"/>
  <c r="F38" i="8"/>
  <c r="E38" i="8"/>
  <c r="M37" i="8"/>
  <c r="L37" i="8"/>
  <c r="K37" i="8" s="1"/>
  <c r="F37" i="8"/>
  <c r="E37" i="8"/>
  <c r="D37" i="8"/>
  <c r="M36" i="8"/>
  <c r="L36" i="8"/>
  <c r="F36" i="8"/>
  <c r="E36" i="8"/>
  <c r="D36" i="8" s="1"/>
  <c r="M35" i="8"/>
  <c r="L35" i="8"/>
  <c r="K35" i="8" s="1"/>
  <c r="F35" i="8"/>
  <c r="E35" i="8"/>
  <c r="D35" i="8"/>
  <c r="M34" i="8"/>
  <c r="L34" i="8"/>
  <c r="K34" i="8" s="1"/>
  <c r="F34" i="8"/>
  <c r="E34" i="8"/>
  <c r="M31" i="8"/>
  <c r="L31" i="8"/>
  <c r="K31" i="8" s="1"/>
  <c r="F31" i="8"/>
  <c r="E31" i="8"/>
  <c r="M30" i="8"/>
  <c r="L30" i="8"/>
  <c r="K30" i="8" s="1"/>
  <c r="F30" i="8"/>
  <c r="E30" i="8"/>
  <c r="D30" i="8" s="1"/>
  <c r="M29" i="8"/>
  <c r="L29" i="8"/>
  <c r="F29" i="8"/>
  <c r="E29" i="8"/>
  <c r="D29" i="8" s="1"/>
  <c r="M28" i="8"/>
  <c r="K28" i="8" s="1"/>
  <c r="L28" i="8"/>
  <c r="F28" i="8"/>
  <c r="E28" i="8"/>
  <c r="D28" i="8"/>
  <c r="M27" i="8"/>
  <c r="L27" i="8"/>
  <c r="K27" i="8" s="1"/>
  <c r="F27" i="8"/>
  <c r="E27" i="8"/>
  <c r="M24" i="8"/>
  <c r="L24" i="8"/>
  <c r="F24" i="8"/>
  <c r="E24" i="8"/>
  <c r="M23" i="8"/>
  <c r="L23" i="8"/>
  <c r="K23" i="8"/>
  <c r="F23" i="8"/>
  <c r="E23" i="8"/>
  <c r="D23" i="8" s="1"/>
  <c r="M22" i="8"/>
  <c r="L22" i="8"/>
  <c r="K22" i="8" s="1"/>
  <c r="F22" i="8"/>
  <c r="E22" i="8"/>
  <c r="M21" i="8"/>
  <c r="L21" i="8"/>
  <c r="F21" i="8"/>
  <c r="E21" i="8"/>
  <c r="D21" i="8"/>
  <c r="M20" i="8"/>
  <c r="M19" i="8" s="1"/>
  <c r="L20" i="8"/>
  <c r="F20" i="8"/>
  <c r="E20" i="8"/>
  <c r="M17" i="8"/>
  <c r="L17" i="8"/>
  <c r="K17" i="8" s="1"/>
  <c r="F17" i="8"/>
  <c r="E17" i="8"/>
  <c r="M16" i="8"/>
  <c r="L16" i="8"/>
  <c r="F16" i="8"/>
  <c r="E16" i="8"/>
  <c r="D16" i="8" s="1"/>
  <c r="M15" i="8"/>
  <c r="L15" i="8"/>
  <c r="F15" i="8"/>
  <c r="E15" i="8"/>
  <c r="M14" i="8"/>
  <c r="L14" i="8"/>
  <c r="F14" i="8"/>
  <c r="D14" i="8" s="1"/>
  <c r="E14" i="8"/>
  <c r="M13" i="8"/>
  <c r="L13" i="8"/>
  <c r="K13" i="8" s="1"/>
  <c r="F13" i="8"/>
  <c r="E13" i="8"/>
  <c r="M10" i="8"/>
  <c r="L10" i="8"/>
  <c r="F10" i="8"/>
  <c r="E10" i="8"/>
  <c r="M9" i="8"/>
  <c r="L9" i="8"/>
  <c r="K9" i="8" s="1"/>
  <c r="F9" i="8"/>
  <c r="D9" i="8" s="1"/>
  <c r="E9" i="8"/>
  <c r="M8" i="8"/>
  <c r="L8" i="8"/>
  <c r="F8" i="8"/>
  <c r="E8" i="8"/>
  <c r="M7" i="8"/>
  <c r="L7" i="8"/>
  <c r="K7" i="8" s="1"/>
  <c r="F7" i="8"/>
  <c r="E7" i="8"/>
  <c r="D7" i="8"/>
  <c r="M6" i="8"/>
  <c r="L6" i="8"/>
  <c r="F6" i="8"/>
  <c r="E6" i="8"/>
  <c r="M87" i="7"/>
  <c r="L87" i="7"/>
  <c r="K87" i="7"/>
  <c r="F87" i="7"/>
  <c r="E87" i="7"/>
  <c r="F86" i="7"/>
  <c r="E86" i="7"/>
  <c r="D86" i="7"/>
  <c r="M85" i="7"/>
  <c r="L85" i="7"/>
  <c r="K85" i="7"/>
  <c r="F85" i="7"/>
  <c r="D85" i="7" s="1"/>
  <c r="E85" i="7"/>
  <c r="F84" i="7"/>
  <c r="E84" i="7"/>
  <c r="D84" i="7"/>
  <c r="F83" i="7"/>
  <c r="F82" i="7" s="1"/>
  <c r="E83" i="7"/>
  <c r="F80" i="7"/>
  <c r="E80" i="7"/>
  <c r="F79" i="7"/>
  <c r="E79" i="7"/>
  <c r="F78" i="7"/>
  <c r="E78" i="7"/>
  <c r="D78" i="7"/>
  <c r="F77" i="7"/>
  <c r="E77" i="7"/>
  <c r="D77" i="7" s="1"/>
  <c r="F76" i="7"/>
  <c r="E76" i="7"/>
  <c r="F73" i="7"/>
  <c r="D73" i="7" s="1"/>
  <c r="E73" i="7"/>
  <c r="F72" i="7"/>
  <c r="E72" i="7"/>
  <c r="D72" i="7" s="1"/>
  <c r="F71" i="7"/>
  <c r="E71" i="7"/>
  <c r="D71" i="7" s="1"/>
  <c r="F70" i="7"/>
  <c r="E70" i="7"/>
  <c r="F69" i="7"/>
  <c r="F68" i="7" s="1"/>
  <c r="E69" i="7"/>
  <c r="D69" i="7"/>
  <c r="F66" i="7"/>
  <c r="E66" i="7"/>
  <c r="D66" i="7" s="1"/>
  <c r="F65" i="7"/>
  <c r="E65" i="7"/>
  <c r="F64" i="7"/>
  <c r="E64" i="7"/>
  <c r="M63" i="7"/>
  <c r="L63" i="7"/>
  <c r="K63" i="7" s="1"/>
  <c r="F63" i="7"/>
  <c r="E63" i="7"/>
  <c r="D63" i="7" s="1"/>
  <c r="F62" i="7"/>
  <c r="E62" i="7"/>
  <c r="D62" i="7" s="1"/>
  <c r="M61" i="7"/>
  <c r="K61" i="7" s="1"/>
  <c r="L61" i="7"/>
  <c r="M59" i="7"/>
  <c r="L59" i="7"/>
  <c r="F59" i="7"/>
  <c r="D59" i="7" s="1"/>
  <c r="E59" i="7"/>
  <c r="M58" i="7"/>
  <c r="L58" i="7"/>
  <c r="F58" i="7"/>
  <c r="E58" i="7"/>
  <c r="M57" i="7"/>
  <c r="L57" i="7"/>
  <c r="F57" i="7"/>
  <c r="E57" i="7"/>
  <c r="D57" i="7"/>
  <c r="M56" i="7"/>
  <c r="M54" i="7" s="1"/>
  <c r="L56" i="7"/>
  <c r="F56" i="7"/>
  <c r="E56" i="7"/>
  <c r="M55" i="7"/>
  <c r="L55" i="7"/>
  <c r="F55" i="7"/>
  <c r="E55" i="7"/>
  <c r="M52" i="7"/>
  <c r="L52" i="7"/>
  <c r="F52" i="7"/>
  <c r="E52" i="7"/>
  <c r="M51" i="7"/>
  <c r="L51" i="7"/>
  <c r="F51" i="7"/>
  <c r="E51" i="7"/>
  <c r="D51" i="7"/>
  <c r="M50" i="7"/>
  <c r="L50" i="7"/>
  <c r="K50" i="7" s="1"/>
  <c r="F50" i="7"/>
  <c r="E50" i="7"/>
  <c r="M49" i="7"/>
  <c r="K49" i="7" s="1"/>
  <c r="L49" i="7"/>
  <c r="F49" i="7"/>
  <c r="E49" i="7"/>
  <c r="D49" i="7" s="1"/>
  <c r="M48" i="7"/>
  <c r="L48" i="7"/>
  <c r="F48" i="7"/>
  <c r="F47" i="7" s="1"/>
  <c r="E48" i="7"/>
  <c r="M45" i="7"/>
  <c r="L45" i="7"/>
  <c r="K45" i="7" s="1"/>
  <c r="F45" i="7"/>
  <c r="E45" i="7"/>
  <c r="M44" i="7"/>
  <c r="L44" i="7"/>
  <c r="F44" i="7"/>
  <c r="E44" i="7"/>
  <c r="M43" i="7"/>
  <c r="L43" i="7"/>
  <c r="K43" i="7" s="1"/>
  <c r="F43" i="7"/>
  <c r="E43" i="7"/>
  <c r="M42" i="7"/>
  <c r="L42" i="7"/>
  <c r="K42" i="7" s="1"/>
  <c r="F42" i="7"/>
  <c r="E42" i="7"/>
  <c r="M41" i="7"/>
  <c r="M40" i="7" s="1"/>
  <c r="L41" i="7"/>
  <c r="F41" i="7"/>
  <c r="E41" i="7"/>
  <c r="E40" i="7" s="1"/>
  <c r="M38" i="7"/>
  <c r="L38" i="7"/>
  <c r="F38" i="7"/>
  <c r="E38" i="7"/>
  <c r="M37" i="7"/>
  <c r="L37" i="7"/>
  <c r="K37" i="7" s="1"/>
  <c r="F37" i="7"/>
  <c r="E37" i="7"/>
  <c r="M36" i="7"/>
  <c r="K36" i="7" s="1"/>
  <c r="L36" i="7"/>
  <c r="F36" i="7"/>
  <c r="E36" i="7"/>
  <c r="M35" i="7"/>
  <c r="L35" i="7"/>
  <c r="K35" i="7" s="1"/>
  <c r="F35" i="7"/>
  <c r="E35" i="7"/>
  <c r="M34" i="7"/>
  <c r="L34" i="7"/>
  <c r="F34" i="7"/>
  <c r="E34" i="7"/>
  <c r="E33" i="7" s="1"/>
  <c r="D34" i="7"/>
  <c r="D33" i="7" s="1"/>
  <c r="M31" i="7"/>
  <c r="L31" i="7"/>
  <c r="K31" i="7"/>
  <c r="F31" i="7"/>
  <c r="E31" i="7"/>
  <c r="D31" i="7" s="1"/>
  <c r="M30" i="7"/>
  <c r="L30" i="7"/>
  <c r="K30" i="7" s="1"/>
  <c r="F30" i="7"/>
  <c r="E30" i="7"/>
  <c r="M29" i="7"/>
  <c r="L29" i="7"/>
  <c r="F29" i="7"/>
  <c r="E29" i="7"/>
  <c r="D29" i="7"/>
  <c r="M28" i="7"/>
  <c r="M26" i="7" s="1"/>
  <c r="L28" i="7"/>
  <c r="F28" i="7"/>
  <c r="E28" i="7"/>
  <c r="M27" i="7"/>
  <c r="L27" i="7"/>
  <c r="K27" i="7" s="1"/>
  <c r="F27" i="7"/>
  <c r="E27" i="7"/>
  <c r="D27" i="7" s="1"/>
  <c r="M24" i="7"/>
  <c r="L24" i="7"/>
  <c r="F24" i="7"/>
  <c r="E24" i="7"/>
  <c r="M23" i="7"/>
  <c r="L23" i="7"/>
  <c r="K23" i="7" s="1"/>
  <c r="F23" i="7"/>
  <c r="E23" i="7"/>
  <c r="M22" i="7"/>
  <c r="L22" i="7"/>
  <c r="K22" i="7" s="1"/>
  <c r="F22" i="7"/>
  <c r="E22" i="7"/>
  <c r="M21" i="7"/>
  <c r="L21" i="7"/>
  <c r="K21" i="7" s="1"/>
  <c r="F21" i="7"/>
  <c r="E21" i="7"/>
  <c r="E19" i="7" s="1"/>
  <c r="M20" i="7"/>
  <c r="K20" i="7" s="1"/>
  <c r="L20" i="7"/>
  <c r="F20" i="7"/>
  <c r="E20" i="7"/>
  <c r="M19" i="7"/>
  <c r="M17" i="7"/>
  <c r="K17" i="7" s="1"/>
  <c r="L17" i="7"/>
  <c r="F17" i="7"/>
  <c r="E17" i="7"/>
  <c r="M16" i="7"/>
  <c r="L16" i="7"/>
  <c r="F16" i="7"/>
  <c r="E16" i="7"/>
  <c r="M15" i="7"/>
  <c r="L15" i="7"/>
  <c r="F15" i="7"/>
  <c r="E15" i="7"/>
  <c r="M14" i="7"/>
  <c r="L14" i="7"/>
  <c r="F14" i="7"/>
  <c r="E14" i="7"/>
  <c r="M13" i="7"/>
  <c r="L13" i="7"/>
  <c r="K13" i="7" s="1"/>
  <c r="F13" i="7"/>
  <c r="E13" i="7"/>
  <c r="M10" i="7"/>
  <c r="L10" i="7"/>
  <c r="F10" i="7"/>
  <c r="E10" i="7"/>
  <c r="D10" i="7" s="1"/>
  <c r="M9" i="7"/>
  <c r="L9" i="7"/>
  <c r="K9" i="7"/>
  <c r="F9" i="7"/>
  <c r="D9" i="7" s="1"/>
  <c r="E9" i="7"/>
  <c r="M8" i="7"/>
  <c r="L8" i="7"/>
  <c r="K8" i="7" s="1"/>
  <c r="F8" i="7"/>
  <c r="F5" i="7" s="1"/>
  <c r="E8" i="7"/>
  <c r="M7" i="7"/>
  <c r="L7" i="7"/>
  <c r="K7" i="7" s="1"/>
  <c r="F7" i="7"/>
  <c r="E7" i="7"/>
  <c r="D7" i="7"/>
  <c r="M6" i="7"/>
  <c r="L6" i="7"/>
  <c r="F6" i="7"/>
  <c r="E6" i="7"/>
  <c r="E5" i="7" s="1"/>
  <c r="M87" i="6"/>
  <c r="L87" i="6"/>
  <c r="K87" i="6"/>
  <c r="F87" i="6"/>
  <c r="E87" i="6"/>
  <c r="F86" i="6"/>
  <c r="E86" i="6"/>
  <c r="M85" i="6"/>
  <c r="L85" i="6"/>
  <c r="K85" i="6"/>
  <c r="F85" i="6"/>
  <c r="D85" i="6" s="1"/>
  <c r="E85" i="6"/>
  <c r="F84" i="6"/>
  <c r="E84" i="6"/>
  <c r="D84" i="6" s="1"/>
  <c r="F83" i="6"/>
  <c r="E83" i="6"/>
  <c r="D83" i="6" s="1"/>
  <c r="F82" i="6"/>
  <c r="F80" i="6"/>
  <c r="E80" i="6"/>
  <c r="D80" i="6" s="1"/>
  <c r="F79" i="6"/>
  <c r="E79" i="6"/>
  <c r="F78" i="6"/>
  <c r="E78" i="6"/>
  <c r="F77" i="6"/>
  <c r="E77" i="6"/>
  <c r="D77" i="6" s="1"/>
  <c r="F76" i="6"/>
  <c r="E76" i="6"/>
  <c r="D76" i="6"/>
  <c r="F73" i="6"/>
  <c r="E73" i="6"/>
  <c r="F72" i="6"/>
  <c r="E72" i="6"/>
  <c r="F71" i="6"/>
  <c r="E71" i="6"/>
  <c r="D71" i="6"/>
  <c r="F70" i="6"/>
  <c r="D70" i="6" s="1"/>
  <c r="E70" i="6"/>
  <c r="F69" i="6"/>
  <c r="E69" i="6"/>
  <c r="D69" i="6" s="1"/>
  <c r="E68" i="6"/>
  <c r="F66" i="6"/>
  <c r="E66" i="6"/>
  <c r="D66" i="6" s="1"/>
  <c r="F65" i="6"/>
  <c r="D65" i="6" s="1"/>
  <c r="E65" i="6"/>
  <c r="F64" i="6"/>
  <c r="E64" i="6"/>
  <c r="D64" i="6"/>
  <c r="M63" i="6"/>
  <c r="K63" i="6" s="1"/>
  <c r="L63" i="6"/>
  <c r="F63" i="6"/>
  <c r="E63" i="6"/>
  <c r="F62" i="6"/>
  <c r="D62" i="6" s="1"/>
  <c r="E62" i="6"/>
  <c r="M61" i="6"/>
  <c r="L61" i="6"/>
  <c r="K61" i="6" s="1"/>
  <c r="M59" i="6"/>
  <c r="L59" i="6"/>
  <c r="F59" i="6"/>
  <c r="E59" i="6"/>
  <c r="D59" i="6" s="1"/>
  <c r="M58" i="6"/>
  <c r="L58" i="6"/>
  <c r="F58" i="6"/>
  <c r="E58" i="6"/>
  <c r="M57" i="6"/>
  <c r="L57" i="6"/>
  <c r="K57" i="6" s="1"/>
  <c r="F57" i="6"/>
  <c r="E57" i="6"/>
  <c r="M56" i="6"/>
  <c r="M54" i="6" s="1"/>
  <c r="L56" i="6"/>
  <c r="K56" i="6" s="1"/>
  <c r="F56" i="6"/>
  <c r="E56" i="6"/>
  <c r="D56" i="6"/>
  <c r="M55" i="6"/>
  <c r="L55" i="6"/>
  <c r="F55" i="6"/>
  <c r="E55" i="6"/>
  <c r="E54" i="6"/>
  <c r="M52" i="6"/>
  <c r="L52" i="6"/>
  <c r="K52" i="6"/>
  <c r="F52" i="6"/>
  <c r="E52" i="6"/>
  <c r="M51" i="6"/>
  <c r="L51" i="6"/>
  <c r="K51" i="6"/>
  <c r="F51" i="6"/>
  <c r="E51" i="6"/>
  <c r="D51" i="6"/>
  <c r="M50" i="6"/>
  <c r="L50" i="6"/>
  <c r="K50" i="6" s="1"/>
  <c r="F50" i="6"/>
  <c r="E50" i="6"/>
  <c r="D50" i="6" s="1"/>
  <c r="M49" i="6"/>
  <c r="L49" i="6"/>
  <c r="F49" i="6"/>
  <c r="E49" i="6"/>
  <c r="D49" i="6" s="1"/>
  <c r="M48" i="6"/>
  <c r="L48" i="6"/>
  <c r="F48" i="6"/>
  <c r="F47" i="6" s="1"/>
  <c r="E48" i="6"/>
  <c r="M45" i="6"/>
  <c r="L45" i="6"/>
  <c r="K45" i="6" s="1"/>
  <c r="F45" i="6"/>
  <c r="E45" i="6"/>
  <c r="M44" i="6"/>
  <c r="L44" i="6"/>
  <c r="K44" i="6" s="1"/>
  <c r="F44" i="6"/>
  <c r="E44" i="6"/>
  <c r="D44" i="6" s="1"/>
  <c r="M43" i="6"/>
  <c r="L43" i="6"/>
  <c r="K43" i="6" s="1"/>
  <c r="F43" i="6"/>
  <c r="E43" i="6"/>
  <c r="M42" i="6"/>
  <c r="L42" i="6"/>
  <c r="F42" i="6"/>
  <c r="E42" i="6"/>
  <c r="D42" i="6" s="1"/>
  <c r="M41" i="6"/>
  <c r="K41" i="6" s="1"/>
  <c r="L41" i="6"/>
  <c r="F41" i="6"/>
  <c r="F40" i="6" s="1"/>
  <c r="E41" i="6"/>
  <c r="E40" i="6" s="1"/>
  <c r="M38" i="6"/>
  <c r="L38" i="6"/>
  <c r="K38" i="6" s="1"/>
  <c r="F38" i="6"/>
  <c r="E38" i="6"/>
  <c r="M37" i="6"/>
  <c r="L37" i="6"/>
  <c r="K37" i="6" s="1"/>
  <c r="F37" i="6"/>
  <c r="E37" i="6"/>
  <c r="D37" i="6" s="1"/>
  <c r="M36" i="6"/>
  <c r="L36" i="6"/>
  <c r="K36" i="6" s="1"/>
  <c r="F36" i="6"/>
  <c r="E36" i="6"/>
  <c r="M35" i="6"/>
  <c r="L35" i="6"/>
  <c r="F35" i="6"/>
  <c r="E35" i="6"/>
  <c r="D35" i="6" s="1"/>
  <c r="M34" i="6"/>
  <c r="L34" i="6"/>
  <c r="F34" i="6"/>
  <c r="F33" i="6" s="1"/>
  <c r="E34" i="6"/>
  <c r="M31" i="6"/>
  <c r="L31" i="6"/>
  <c r="F31" i="6"/>
  <c r="E31" i="6"/>
  <c r="M30" i="6"/>
  <c r="L30" i="6"/>
  <c r="K30" i="6"/>
  <c r="F30" i="6"/>
  <c r="D30" i="6" s="1"/>
  <c r="E30" i="6"/>
  <c r="M29" i="6"/>
  <c r="L29" i="6"/>
  <c r="F29" i="6"/>
  <c r="E29" i="6"/>
  <c r="D29" i="6"/>
  <c r="M28" i="6"/>
  <c r="K28" i="6" s="1"/>
  <c r="L28" i="6"/>
  <c r="F28" i="6"/>
  <c r="D28" i="6" s="1"/>
  <c r="E28" i="6"/>
  <c r="M27" i="6"/>
  <c r="L27" i="6"/>
  <c r="F27" i="6"/>
  <c r="E27" i="6"/>
  <c r="D27" i="6" s="1"/>
  <c r="M24" i="6"/>
  <c r="L24" i="6"/>
  <c r="F24" i="6"/>
  <c r="E24" i="6"/>
  <c r="M23" i="6"/>
  <c r="L23" i="6"/>
  <c r="K23" i="6"/>
  <c r="F23" i="6"/>
  <c r="E23" i="6"/>
  <c r="M22" i="6"/>
  <c r="L22" i="6"/>
  <c r="F22" i="6"/>
  <c r="E22" i="6"/>
  <c r="D22" i="6"/>
  <c r="M21" i="6"/>
  <c r="L21" i="6"/>
  <c r="F21" i="6"/>
  <c r="E21" i="6"/>
  <c r="M20" i="6"/>
  <c r="L20" i="6"/>
  <c r="F20" i="6"/>
  <c r="E20" i="6"/>
  <c r="D20" i="6" s="1"/>
  <c r="L19" i="6"/>
  <c r="M17" i="6"/>
  <c r="L17" i="6"/>
  <c r="K17" i="6" s="1"/>
  <c r="F17" i="6"/>
  <c r="E17" i="6"/>
  <c r="D17" i="6" s="1"/>
  <c r="M16" i="6"/>
  <c r="L16" i="6"/>
  <c r="K16" i="6"/>
  <c r="F16" i="6"/>
  <c r="E16" i="6"/>
  <c r="D16" i="6"/>
  <c r="M15" i="6"/>
  <c r="L15" i="6"/>
  <c r="F15" i="6"/>
  <c r="E15" i="6"/>
  <c r="M14" i="6"/>
  <c r="L14" i="6"/>
  <c r="F14" i="6"/>
  <c r="E14" i="6"/>
  <c r="D14" i="6" s="1"/>
  <c r="M13" i="6"/>
  <c r="L13" i="6"/>
  <c r="F13" i="6"/>
  <c r="F12" i="6" s="1"/>
  <c r="E13" i="6"/>
  <c r="E12" i="6" s="1"/>
  <c r="M10" i="6"/>
  <c r="L10" i="6"/>
  <c r="K10" i="6" s="1"/>
  <c r="F10" i="6"/>
  <c r="E10" i="6"/>
  <c r="M9" i="6"/>
  <c r="L9" i="6"/>
  <c r="K9" i="6" s="1"/>
  <c r="F9" i="6"/>
  <c r="D9" i="6" s="1"/>
  <c r="E9" i="6"/>
  <c r="M8" i="6"/>
  <c r="L8" i="6"/>
  <c r="F8" i="6"/>
  <c r="E8" i="6"/>
  <c r="M7" i="6"/>
  <c r="L7" i="6"/>
  <c r="K7" i="6" s="1"/>
  <c r="F7" i="6"/>
  <c r="E7" i="6"/>
  <c r="D7" i="6" s="1"/>
  <c r="M6" i="6"/>
  <c r="L6" i="6"/>
  <c r="F6" i="6"/>
  <c r="E6" i="6"/>
  <c r="E5" i="6" s="1"/>
  <c r="M87" i="5"/>
  <c r="L87" i="5"/>
  <c r="K87" i="5"/>
  <c r="F87" i="5"/>
  <c r="E87" i="5"/>
  <c r="D87" i="5" s="1"/>
  <c r="F86" i="5"/>
  <c r="D86" i="5" s="1"/>
  <c r="E86" i="5"/>
  <c r="M85" i="5"/>
  <c r="L85" i="5"/>
  <c r="K85" i="5"/>
  <c r="F85" i="5"/>
  <c r="E85" i="5"/>
  <c r="D85" i="5" s="1"/>
  <c r="F84" i="5"/>
  <c r="D84" i="5" s="1"/>
  <c r="E84" i="5"/>
  <c r="F83" i="5"/>
  <c r="E83" i="5"/>
  <c r="F80" i="5"/>
  <c r="E80" i="5"/>
  <c r="D80" i="5" s="1"/>
  <c r="F79" i="5"/>
  <c r="E79" i="5"/>
  <c r="D79" i="5" s="1"/>
  <c r="F78" i="5"/>
  <c r="E78" i="5"/>
  <c r="D78" i="5"/>
  <c r="F77" i="5"/>
  <c r="E77" i="5"/>
  <c r="D77" i="5" s="1"/>
  <c r="F76" i="5"/>
  <c r="F75" i="5" s="1"/>
  <c r="E76" i="5"/>
  <c r="D76" i="5" s="1"/>
  <c r="F73" i="5"/>
  <c r="E73" i="5"/>
  <c r="D73" i="5" s="1"/>
  <c r="F72" i="5"/>
  <c r="E72" i="5"/>
  <c r="D72" i="5" s="1"/>
  <c r="F71" i="5"/>
  <c r="E71" i="5"/>
  <c r="D71" i="5"/>
  <c r="F70" i="5"/>
  <c r="E70" i="5"/>
  <c r="D70" i="5" s="1"/>
  <c r="F69" i="5"/>
  <c r="F68" i="5" s="1"/>
  <c r="E69" i="5"/>
  <c r="F66" i="5"/>
  <c r="E66" i="5"/>
  <c r="D66" i="5" s="1"/>
  <c r="F65" i="5"/>
  <c r="D65" i="5" s="1"/>
  <c r="E65" i="5"/>
  <c r="F64" i="5"/>
  <c r="D64" i="5" s="1"/>
  <c r="E64" i="5"/>
  <c r="M63" i="5"/>
  <c r="L63" i="5"/>
  <c r="K63" i="5" s="1"/>
  <c r="F63" i="5"/>
  <c r="E63" i="5"/>
  <c r="D63" i="5" s="1"/>
  <c r="F62" i="5"/>
  <c r="F61" i="5" s="1"/>
  <c r="E62" i="5"/>
  <c r="D62" i="5"/>
  <c r="M61" i="5"/>
  <c r="L61" i="5"/>
  <c r="M59" i="5"/>
  <c r="L59" i="5"/>
  <c r="K59" i="5" s="1"/>
  <c r="F59" i="5"/>
  <c r="E59" i="5"/>
  <c r="D59" i="5"/>
  <c r="M58" i="5"/>
  <c r="L58" i="5"/>
  <c r="F58" i="5"/>
  <c r="E58" i="5"/>
  <c r="D58" i="5" s="1"/>
  <c r="M57" i="5"/>
  <c r="K57" i="5" s="1"/>
  <c r="L57" i="5"/>
  <c r="F57" i="5"/>
  <c r="E57" i="5"/>
  <c r="M56" i="5"/>
  <c r="L56" i="5"/>
  <c r="F56" i="5"/>
  <c r="E56" i="5"/>
  <c r="D56" i="5" s="1"/>
  <c r="M55" i="5"/>
  <c r="L55" i="5"/>
  <c r="F55" i="5"/>
  <c r="F54" i="5" s="1"/>
  <c r="E55" i="5"/>
  <c r="D55" i="5" s="1"/>
  <c r="M52" i="5"/>
  <c r="L52" i="5"/>
  <c r="K52" i="5" s="1"/>
  <c r="F52" i="5"/>
  <c r="D52" i="5" s="1"/>
  <c r="E52" i="5"/>
  <c r="M51" i="5"/>
  <c r="L51" i="5"/>
  <c r="K51" i="5" s="1"/>
  <c r="F51" i="5"/>
  <c r="E51" i="5"/>
  <c r="M50" i="5"/>
  <c r="L50" i="5"/>
  <c r="K50" i="5" s="1"/>
  <c r="F50" i="5"/>
  <c r="E50" i="5"/>
  <c r="M49" i="5"/>
  <c r="L49" i="5"/>
  <c r="F49" i="5"/>
  <c r="E49" i="5"/>
  <c r="D49" i="5" s="1"/>
  <c r="M48" i="5"/>
  <c r="M47" i="5" s="1"/>
  <c r="L48" i="5"/>
  <c r="F48" i="5"/>
  <c r="D48" i="5" s="1"/>
  <c r="E48" i="5"/>
  <c r="M45" i="5"/>
  <c r="L45" i="5"/>
  <c r="K45" i="5"/>
  <c r="F45" i="5"/>
  <c r="E45" i="5"/>
  <c r="M44" i="5"/>
  <c r="L44" i="5"/>
  <c r="K44" i="5" s="1"/>
  <c r="F44" i="5"/>
  <c r="E44" i="5"/>
  <c r="M43" i="5"/>
  <c r="L43" i="5"/>
  <c r="K43" i="5" s="1"/>
  <c r="F43" i="5"/>
  <c r="D43" i="5" s="1"/>
  <c r="E43" i="5"/>
  <c r="M42" i="5"/>
  <c r="L42" i="5"/>
  <c r="F42" i="5"/>
  <c r="D42" i="5" s="1"/>
  <c r="E42" i="5"/>
  <c r="M41" i="5"/>
  <c r="L41" i="5"/>
  <c r="L40" i="5" s="1"/>
  <c r="F41" i="5"/>
  <c r="E41" i="5"/>
  <c r="D41" i="5" s="1"/>
  <c r="E40" i="5"/>
  <c r="M38" i="5"/>
  <c r="L38" i="5"/>
  <c r="F38" i="5"/>
  <c r="E38" i="5"/>
  <c r="M37" i="5"/>
  <c r="K37" i="5" s="1"/>
  <c r="L37" i="5"/>
  <c r="F37" i="5"/>
  <c r="E37" i="5"/>
  <c r="M36" i="5"/>
  <c r="K36" i="5" s="1"/>
  <c r="L36" i="5"/>
  <c r="F36" i="5"/>
  <c r="E36" i="5"/>
  <c r="D36" i="5" s="1"/>
  <c r="M35" i="5"/>
  <c r="L35" i="5"/>
  <c r="F35" i="5"/>
  <c r="E35" i="5"/>
  <c r="M34" i="5"/>
  <c r="L34" i="5"/>
  <c r="L33" i="5" s="1"/>
  <c r="F34" i="5"/>
  <c r="E34" i="5"/>
  <c r="M31" i="5"/>
  <c r="L31" i="5"/>
  <c r="K31" i="5" s="1"/>
  <c r="F31" i="5"/>
  <c r="E31" i="5"/>
  <c r="D31" i="5" s="1"/>
  <c r="M30" i="5"/>
  <c r="L30" i="5"/>
  <c r="K30" i="5" s="1"/>
  <c r="F30" i="5"/>
  <c r="E30" i="5"/>
  <c r="D30" i="5" s="1"/>
  <c r="M29" i="5"/>
  <c r="L29" i="5"/>
  <c r="F29" i="5"/>
  <c r="E29" i="5"/>
  <c r="M28" i="5"/>
  <c r="L28" i="5"/>
  <c r="K28" i="5" s="1"/>
  <c r="F28" i="5"/>
  <c r="E28" i="5"/>
  <c r="M27" i="5"/>
  <c r="M26" i="5" s="1"/>
  <c r="L27" i="5"/>
  <c r="F27" i="5"/>
  <c r="F26" i="5" s="1"/>
  <c r="E27" i="5"/>
  <c r="E26" i="5" s="1"/>
  <c r="M24" i="5"/>
  <c r="L24" i="5"/>
  <c r="K24" i="5" s="1"/>
  <c r="F24" i="5"/>
  <c r="E24" i="5"/>
  <c r="M23" i="5"/>
  <c r="L23" i="5"/>
  <c r="K23" i="5" s="1"/>
  <c r="F23" i="5"/>
  <c r="E23" i="5"/>
  <c r="M22" i="5"/>
  <c r="L22" i="5"/>
  <c r="F22" i="5"/>
  <c r="E22" i="5"/>
  <c r="D22" i="5" s="1"/>
  <c r="M21" i="5"/>
  <c r="K21" i="5" s="1"/>
  <c r="L21" i="5"/>
  <c r="F21" i="5"/>
  <c r="E21" i="5"/>
  <c r="M20" i="5"/>
  <c r="L20" i="5"/>
  <c r="L19" i="5" s="1"/>
  <c r="F20" i="5"/>
  <c r="E20" i="5"/>
  <c r="M17" i="5"/>
  <c r="K17" i="5" s="1"/>
  <c r="L17" i="5"/>
  <c r="F17" i="5"/>
  <c r="E17" i="5"/>
  <c r="D17" i="5" s="1"/>
  <c r="M16" i="5"/>
  <c r="L16" i="5"/>
  <c r="F16" i="5"/>
  <c r="E16" i="5"/>
  <c r="M15" i="5"/>
  <c r="L15" i="5"/>
  <c r="K15" i="5" s="1"/>
  <c r="F15" i="5"/>
  <c r="E15" i="5"/>
  <c r="D15" i="5" s="1"/>
  <c r="M14" i="5"/>
  <c r="L14" i="5"/>
  <c r="K14" i="5"/>
  <c r="F14" i="5"/>
  <c r="E14" i="5"/>
  <c r="M13" i="5"/>
  <c r="M12" i="5" s="1"/>
  <c r="L13" i="5"/>
  <c r="F13" i="5"/>
  <c r="E13" i="5"/>
  <c r="M10" i="5"/>
  <c r="L10" i="5"/>
  <c r="K10" i="5" s="1"/>
  <c r="F10" i="5"/>
  <c r="E10" i="5"/>
  <c r="D10" i="5"/>
  <c r="M9" i="5"/>
  <c r="L9" i="5"/>
  <c r="K9" i="5" s="1"/>
  <c r="F9" i="5"/>
  <c r="E9" i="5"/>
  <c r="M8" i="5"/>
  <c r="K8" i="5" s="1"/>
  <c r="L8" i="5"/>
  <c r="F8" i="5"/>
  <c r="E8" i="5"/>
  <c r="D8" i="5" s="1"/>
  <c r="M7" i="5"/>
  <c r="L7" i="5"/>
  <c r="K7" i="5"/>
  <c r="F7" i="5"/>
  <c r="E7" i="5"/>
  <c r="M6" i="5"/>
  <c r="M5" i="5" s="1"/>
  <c r="L6" i="5"/>
  <c r="F6" i="5"/>
  <c r="E6" i="5"/>
  <c r="D6" i="5" s="1"/>
  <c r="F5" i="5"/>
  <c r="M87" i="4"/>
  <c r="L87" i="4"/>
  <c r="K87" i="4"/>
  <c r="F87" i="4"/>
  <c r="E87" i="4"/>
  <c r="D87" i="4" s="1"/>
  <c r="F86" i="4"/>
  <c r="E86" i="4"/>
  <c r="D86" i="4" s="1"/>
  <c r="M85" i="4"/>
  <c r="L85" i="4"/>
  <c r="K85" i="4"/>
  <c r="F85" i="4"/>
  <c r="E85" i="4"/>
  <c r="D85" i="4" s="1"/>
  <c r="F84" i="4"/>
  <c r="E84" i="4"/>
  <c r="D84" i="4" s="1"/>
  <c r="F83" i="4"/>
  <c r="E83" i="4"/>
  <c r="D83" i="4" s="1"/>
  <c r="F80" i="4"/>
  <c r="E80" i="4"/>
  <c r="F79" i="4"/>
  <c r="E79" i="4"/>
  <c r="D79" i="4" s="1"/>
  <c r="F78" i="4"/>
  <c r="E78" i="4"/>
  <c r="F77" i="4"/>
  <c r="D77" i="4" s="1"/>
  <c r="E77" i="4"/>
  <c r="F76" i="4"/>
  <c r="E76" i="4"/>
  <c r="E75" i="4" s="1"/>
  <c r="D76" i="4"/>
  <c r="F73" i="4"/>
  <c r="E73" i="4"/>
  <c r="D73" i="4" s="1"/>
  <c r="F72" i="4"/>
  <c r="E72" i="4"/>
  <c r="F71" i="4"/>
  <c r="E71" i="4"/>
  <c r="D71" i="4" s="1"/>
  <c r="F70" i="4"/>
  <c r="E70" i="4"/>
  <c r="D70" i="4" s="1"/>
  <c r="F69" i="4"/>
  <c r="E69" i="4"/>
  <c r="E68" i="4" s="1"/>
  <c r="F66" i="4"/>
  <c r="E66" i="4"/>
  <c r="F65" i="4"/>
  <c r="E65" i="4"/>
  <c r="F64" i="4"/>
  <c r="E64" i="4"/>
  <c r="D64" i="4" s="1"/>
  <c r="M63" i="4"/>
  <c r="L63" i="4"/>
  <c r="K63" i="4" s="1"/>
  <c r="F63" i="4"/>
  <c r="E63" i="4"/>
  <c r="D63" i="4" s="1"/>
  <c r="F62" i="4"/>
  <c r="E62" i="4"/>
  <c r="M61" i="4"/>
  <c r="L61" i="4"/>
  <c r="K61" i="4" s="1"/>
  <c r="M59" i="4"/>
  <c r="L59" i="4"/>
  <c r="K59" i="4" s="1"/>
  <c r="F59" i="4"/>
  <c r="E59" i="4"/>
  <c r="M58" i="4"/>
  <c r="L58" i="4"/>
  <c r="K58" i="4" s="1"/>
  <c r="F58" i="4"/>
  <c r="E58" i="4"/>
  <c r="D58" i="4"/>
  <c r="M57" i="4"/>
  <c r="L57" i="4"/>
  <c r="K57" i="4" s="1"/>
  <c r="F57" i="4"/>
  <c r="E57" i="4"/>
  <c r="M56" i="4"/>
  <c r="L56" i="4"/>
  <c r="K56" i="4" s="1"/>
  <c r="F56" i="4"/>
  <c r="E56" i="4"/>
  <c r="D56" i="4"/>
  <c r="M55" i="4"/>
  <c r="L55" i="4"/>
  <c r="L54" i="4" s="1"/>
  <c r="F55" i="4"/>
  <c r="F54" i="4" s="1"/>
  <c r="E55" i="4"/>
  <c r="M52" i="4"/>
  <c r="L52" i="4"/>
  <c r="K52" i="4" s="1"/>
  <c r="F52" i="4"/>
  <c r="E52" i="4"/>
  <c r="M51" i="4"/>
  <c r="L51" i="4"/>
  <c r="K51" i="4" s="1"/>
  <c r="F51" i="4"/>
  <c r="E51" i="4"/>
  <c r="D51" i="4"/>
  <c r="M50" i="4"/>
  <c r="L50" i="4"/>
  <c r="F50" i="4"/>
  <c r="E50" i="4"/>
  <c r="D50" i="4" s="1"/>
  <c r="M49" i="4"/>
  <c r="K49" i="4" s="1"/>
  <c r="L49" i="4"/>
  <c r="F49" i="4"/>
  <c r="E49" i="4"/>
  <c r="D49" i="4" s="1"/>
  <c r="M48" i="4"/>
  <c r="L48" i="4"/>
  <c r="K48" i="4" s="1"/>
  <c r="F48" i="4"/>
  <c r="E48" i="4"/>
  <c r="M45" i="4"/>
  <c r="L45" i="4"/>
  <c r="K45" i="4" s="1"/>
  <c r="F45" i="4"/>
  <c r="E45" i="4"/>
  <c r="M44" i="4"/>
  <c r="L44" i="4"/>
  <c r="K44" i="4" s="1"/>
  <c r="F44" i="4"/>
  <c r="D44" i="4" s="1"/>
  <c r="E44" i="4"/>
  <c r="M43" i="4"/>
  <c r="L43" i="4"/>
  <c r="K43" i="4" s="1"/>
  <c r="F43" i="4"/>
  <c r="E43" i="4"/>
  <c r="D43" i="4" s="1"/>
  <c r="M42" i="4"/>
  <c r="L42" i="4"/>
  <c r="K42" i="4" s="1"/>
  <c r="F42" i="4"/>
  <c r="E42" i="4"/>
  <c r="D42" i="4"/>
  <c r="M41" i="4"/>
  <c r="L41" i="4"/>
  <c r="K41" i="4" s="1"/>
  <c r="F41" i="4"/>
  <c r="F40" i="4" s="1"/>
  <c r="E41" i="4"/>
  <c r="M38" i="4"/>
  <c r="L38" i="4"/>
  <c r="K38" i="4" s="1"/>
  <c r="F38" i="4"/>
  <c r="E38" i="4"/>
  <c r="M37" i="4"/>
  <c r="L37" i="4"/>
  <c r="K37" i="4" s="1"/>
  <c r="F37" i="4"/>
  <c r="E37" i="4"/>
  <c r="D37" i="4"/>
  <c r="M36" i="4"/>
  <c r="L36" i="4"/>
  <c r="F36" i="4"/>
  <c r="E36" i="4"/>
  <c r="D36" i="4" s="1"/>
  <c r="M35" i="4"/>
  <c r="K35" i="4" s="1"/>
  <c r="L35" i="4"/>
  <c r="F35" i="4"/>
  <c r="E35" i="4"/>
  <c r="D35" i="4" s="1"/>
  <c r="M34" i="4"/>
  <c r="M33" i="4" s="1"/>
  <c r="L34" i="4"/>
  <c r="K34" i="4" s="1"/>
  <c r="F34" i="4"/>
  <c r="E34" i="4"/>
  <c r="M31" i="4"/>
  <c r="L31" i="4"/>
  <c r="K31" i="4" s="1"/>
  <c r="F31" i="4"/>
  <c r="E31" i="4"/>
  <c r="M30" i="4"/>
  <c r="L30" i="4"/>
  <c r="K30" i="4" s="1"/>
  <c r="F30" i="4"/>
  <c r="E30" i="4"/>
  <c r="D30" i="4"/>
  <c r="M29" i="4"/>
  <c r="L29" i="4"/>
  <c r="F29" i="4"/>
  <c r="E29" i="4"/>
  <c r="M28" i="4"/>
  <c r="K28" i="4" s="1"/>
  <c r="L28" i="4"/>
  <c r="F28" i="4"/>
  <c r="E28" i="4"/>
  <c r="D28" i="4" s="1"/>
  <c r="M27" i="4"/>
  <c r="L27" i="4"/>
  <c r="L26" i="4" s="1"/>
  <c r="F27" i="4"/>
  <c r="E27" i="4"/>
  <c r="M24" i="4"/>
  <c r="L24" i="4"/>
  <c r="K24" i="4" s="1"/>
  <c r="F24" i="4"/>
  <c r="E24" i="4"/>
  <c r="D24" i="4" s="1"/>
  <c r="M23" i="4"/>
  <c r="L23" i="4"/>
  <c r="K23" i="4" s="1"/>
  <c r="F23" i="4"/>
  <c r="E23" i="4"/>
  <c r="D23" i="4"/>
  <c r="M22" i="4"/>
  <c r="L22" i="4"/>
  <c r="F22" i="4"/>
  <c r="E22" i="4"/>
  <c r="M21" i="4"/>
  <c r="L21" i="4"/>
  <c r="K21" i="4" s="1"/>
  <c r="F21" i="4"/>
  <c r="E21" i="4"/>
  <c r="D21" i="4" s="1"/>
  <c r="M20" i="4"/>
  <c r="L20" i="4"/>
  <c r="K20" i="4" s="1"/>
  <c r="F20" i="4"/>
  <c r="E20" i="4"/>
  <c r="M17" i="4"/>
  <c r="L17" i="4"/>
  <c r="K17" i="4" s="1"/>
  <c r="F17" i="4"/>
  <c r="E17" i="4"/>
  <c r="M16" i="4"/>
  <c r="L16" i="4"/>
  <c r="K16" i="4" s="1"/>
  <c r="F16" i="4"/>
  <c r="D16" i="4" s="1"/>
  <c r="E16" i="4"/>
  <c r="M15" i="4"/>
  <c r="L15" i="4"/>
  <c r="F15" i="4"/>
  <c r="E15" i="4"/>
  <c r="D15" i="4" s="1"/>
  <c r="M14" i="4"/>
  <c r="L14" i="4"/>
  <c r="K14" i="4" s="1"/>
  <c r="F14" i="4"/>
  <c r="E14" i="4"/>
  <c r="M13" i="4"/>
  <c r="L13" i="4"/>
  <c r="L12" i="4" s="1"/>
  <c r="F13" i="4"/>
  <c r="F12" i="4" s="1"/>
  <c r="E13" i="4"/>
  <c r="D13" i="4" s="1"/>
  <c r="M10" i="4"/>
  <c r="L10" i="4"/>
  <c r="K10" i="4" s="1"/>
  <c r="F10" i="4"/>
  <c r="E10" i="4"/>
  <c r="M9" i="4"/>
  <c r="L9" i="4"/>
  <c r="K9" i="4" s="1"/>
  <c r="F9" i="4"/>
  <c r="E9" i="4"/>
  <c r="D9" i="4"/>
  <c r="M8" i="4"/>
  <c r="L8" i="4"/>
  <c r="F8" i="4"/>
  <c r="E8" i="4"/>
  <c r="D8" i="4" s="1"/>
  <c r="M7" i="4"/>
  <c r="L7" i="4"/>
  <c r="K7" i="4" s="1"/>
  <c r="F7" i="4"/>
  <c r="E7" i="4"/>
  <c r="M6" i="4"/>
  <c r="L6" i="4"/>
  <c r="K6" i="4" s="1"/>
  <c r="F6" i="4"/>
  <c r="E6" i="4"/>
  <c r="M87" i="3"/>
  <c r="L87" i="3"/>
  <c r="K87" i="3"/>
  <c r="F87" i="3"/>
  <c r="E87" i="3"/>
  <c r="D87" i="3"/>
  <c r="F86" i="3"/>
  <c r="D86" i="3" s="1"/>
  <c r="E86" i="3"/>
  <c r="M85" i="3"/>
  <c r="L85" i="3"/>
  <c r="K85" i="3"/>
  <c r="F85" i="3"/>
  <c r="E85" i="3"/>
  <c r="D85" i="3"/>
  <c r="F84" i="3"/>
  <c r="E84" i="3"/>
  <c r="F83" i="3"/>
  <c r="E83" i="3"/>
  <c r="D83" i="3" s="1"/>
  <c r="F80" i="3"/>
  <c r="E80" i="3"/>
  <c r="F79" i="3"/>
  <c r="E79" i="3"/>
  <c r="D79" i="3" s="1"/>
  <c r="F78" i="3"/>
  <c r="D78" i="3" s="1"/>
  <c r="E78" i="3"/>
  <c r="F77" i="3"/>
  <c r="E77" i="3"/>
  <c r="D77" i="3"/>
  <c r="F76" i="3"/>
  <c r="E76" i="3"/>
  <c r="E75" i="3" s="1"/>
  <c r="D76" i="3"/>
  <c r="F73" i="3"/>
  <c r="E73" i="3"/>
  <c r="D73" i="3"/>
  <c r="F72" i="3"/>
  <c r="E72" i="3"/>
  <c r="D72" i="3"/>
  <c r="F71" i="3"/>
  <c r="E71" i="3"/>
  <c r="F70" i="3"/>
  <c r="E70" i="3"/>
  <c r="D70" i="3" s="1"/>
  <c r="F69" i="3"/>
  <c r="E69" i="3"/>
  <c r="E68" i="3" s="1"/>
  <c r="F66" i="3"/>
  <c r="E66" i="3"/>
  <c r="D66" i="3" s="1"/>
  <c r="F65" i="3"/>
  <c r="E65" i="3"/>
  <c r="F64" i="3"/>
  <c r="E64" i="3"/>
  <c r="D64" i="3" s="1"/>
  <c r="M63" i="3"/>
  <c r="L63" i="3"/>
  <c r="F63" i="3"/>
  <c r="E63" i="3"/>
  <c r="E61" i="3" s="1"/>
  <c r="F62" i="3"/>
  <c r="E62" i="3"/>
  <c r="M61" i="3"/>
  <c r="L61" i="3"/>
  <c r="K61" i="3" s="1"/>
  <c r="M59" i="3"/>
  <c r="L59" i="3"/>
  <c r="F59" i="3"/>
  <c r="E59" i="3"/>
  <c r="D59" i="3" s="1"/>
  <c r="M58" i="3"/>
  <c r="L58" i="3"/>
  <c r="K58" i="3" s="1"/>
  <c r="F58" i="3"/>
  <c r="E58" i="3"/>
  <c r="D58" i="3" s="1"/>
  <c r="M57" i="3"/>
  <c r="L57" i="3"/>
  <c r="K57" i="3" s="1"/>
  <c r="F57" i="3"/>
  <c r="E57" i="3"/>
  <c r="M56" i="3"/>
  <c r="L56" i="3"/>
  <c r="K56" i="3"/>
  <c r="F56" i="3"/>
  <c r="E56" i="3"/>
  <c r="M55" i="3"/>
  <c r="L55" i="3"/>
  <c r="K55" i="3" s="1"/>
  <c r="F55" i="3"/>
  <c r="E55" i="3"/>
  <c r="M52" i="3"/>
  <c r="L52" i="3"/>
  <c r="K52" i="3" s="1"/>
  <c r="F52" i="3"/>
  <c r="E52" i="3"/>
  <c r="M51" i="3"/>
  <c r="L51" i="3"/>
  <c r="K51" i="3" s="1"/>
  <c r="F51" i="3"/>
  <c r="E51" i="3"/>
  <c r="M50" i="3"/>
  <c r="L50" i="3"/>
  <c r="F50" i="3"/>
  <c r="E50" i="3"/>
  <c r="D50" i="3" s="1"/>
  <c r="M49" i="3"/>
  <c r="L49" i="3"/>
  <c r="F49" i="3"/>
  <c r="E49" i="3"/>
  <c r="D49" i="3" s="1"/>
  <c r="M48" i="3"/>
  <c r="K48" i="3" s="1"/>
  <c r="L48" i="3"/>
  <c r="F48" i="3"/>
  <c r="E48" i="3"/>
  <c r="M45" i="3"/>
  <c r="L45" i="3"/>
  <c r="K45" i="3" s="1"/>
  <c r="F45" i="3"/>
  <c r="E45" i="3"/>
  <c r="M44" i="3"/>
  <c r="L44" i="3"/>
  <c r="K44" i="3" s="1"/>
  <c r="F44" i="3"/>
  <c r="E44" i="3"/>
  <c r="D44" i="3" s="1"/>
  <c r="M43" i="3"/>
  <c r="L43" i="3"/>
  <c r="K43" i="3"/>
  <c r="F43" i="3"/>
  <c r="D43" i="3" s="1"/>
  <c r="E43" i="3"/>
  <c r="M42" i="3"/>
  <c r="L42" i="3"/>
  <c r="K42" i="3"/>
  <c r="F42" i="3"/>
  <c r="F40" i="3" s="1"/>
  <c r="E42" i="3"/>
  <c r="D42" i="3" s="1"/>
  <c r="M41" i="3"/>
  <c r="L41" i="3"/>
  <c r="F41" i="3"/>
  <c r="E41" i="3"/>
  <c r="M38" i="3"/>
  <c r="L38" i="3"/>
  <c r="K38" i="3"/>
  <c r="F38" i="3"/>
  <c r="D38" i="3" s="1"/>
  <c r="E38" i="3"/>
  <c r="M37" i="3"/>
  <c r="L37" i="3"/>
  <c r="K37" i="3"/>
  <c r="F37" i="3"/>
  <c r="E37" i="3"/>
  <c r="M36" i="3"/>
  <c r="L36" i="3"/>
  <c r="K36" i="3" s="1"/>
  <c r="F36" i="3"/>
  <c r="E36" i="3"/>
  <c r="M35" i="3"/>
  <c r="L35" i="3"/>
  <c r="K35" i="3" s="1"/>
  <c r="F35" i="3"/>
  <c r="E35" i="3"/>
  <c r="M34" i="3"/>
  <c r="M33" i="3" s="1"/>
  <c r="L34" i="3"/>
  <c r="F34" i="3"/>
  <c r="E34" i="3"/>
  <c r="D34" i="3"/>
  <c r="M31" i="3"/>
  <c r="L31" i="3"/>
  <c r="F31" i="3"/>
  <c r="E31" i="3"/>
  <c r="D31" i="3" s="1"/>
  <c r="M30" i="3"/>
  <c r="L30" i="3"/>
  <c r="F30" i="3"/>
  <c r="E30" i="3"/>
  <c r="D30" i="3" s="1"/>
  <c r="M29" i="3"/>
  <c r="L29" i="3"/>
  <c r="K29" i="3"/>
  <c r="F29" i="3"/>
  <c r="E29" i="3"/>
  <c r="D29" i="3" s="1"/>
  <c r="M28" i="3"/>
  <c r="L28" i="3"/>
  <c r="K28" i="3"/>
  <c r="F28" i="3"/>
  <c r="F26" i="3" s="1"/>
  <c r="E28" i="3"/>
  <c r="D28" i="3" s="1"/>
  <c r="M27" i="3"/>
  <c r="L27" i="3"/>
  <c r="F27" i="3"/>
  <c r="E27" i="3"/>
  <c r="M24" i="3"/>
  <c r="L24" i="3"/>
  <c r="K24" i="3"/>
  <c r="F24" i="3"/>
  <c r="E24" i="3"/>
  <c r="D24" i="3" s="1"/>
  <c r="M23" i="3"/>
  <c r="L23" i="3"/>
  <c r="K23" i="3"/>
  <c r="F23" i="3"/>
  <c r="E23" i="3"/>
  <c r="D23" i="3" s="1"/>
  <c r="M22" i="3"/>
  <c r="L22" i="3"/>
  <c r="F22" i="3"/>
  <c r="E22" i="3"/>
  <c r="D22" i="3" s="1"/>
  <c r="M21" i="3"/>
  <c r="L21" i="3"/>
  <c r="F21" i="3"/>
  <c r="E21" i="3"/>
  <c r="D21" i="3" s="1"/>
  <c r="M20" i="3"/>
  <c r="L20" i="3"/>
  <c r="K20" i="3" s="1"/>
  <c r="F20" i="3"/>
  <c r="E20" i="3"/>
  <c r="D20" i="3"/>
  <c r="M17" i="3"/>
  <c r="L17" i="3"/>
  <c r="K17" i="3" s="1"/>
  <c r="F17" i="3"/>
  <c r="E17" i="3"/>
  <c r="M16" i="3"/>
  <c r="L16" i="3"/>
  <c r="F16" i="3"/>
  <c r="E16" i="3"/>
  <c r="D16" i="3" s="1"/>
  <c r="M15" i="3"/>
  <c r="L15" i="3"/>
  <c r="K15" i="3" s="1"/>
  <c r="F15" i="3"/>
  <c r="E15" i="3"/>
  <c r="D15" i="3"/>
  <c r="M14" i="3"/>
  <c r="L14" i="3"/>
  <c r="K14" i="3"/>
  <c r="F14" i="3"/>
  <c r="F12" i="3" s="1"/>
  <c r="E14" i="3"/>
  <c r="M13" i="3"/>
  <c r="L13" i="3"/>
  <c r="K13" i="3" s="1"/>
  <c r="F13" i="3"/>
  <c r="E13" i="3"/>
  <c r="M10" i="3"/>
  <c r="L10" i="3"/>
  <c r="K10" i="3" s="1"/>
  <c r="F10" i="3"/>
  <c r="E10" i="3"/>
  <c r="D10" i="3"/>
  <c r="M9" i="3"/>
  <c r="L9" i="3"/>
  <c r="K9" i="3"/>
  <c r="F9" i="3"/>
  <c r="E9" i="3"/>
  <c r="M8" i="3"/>
  <c r="L8" i="3"/>
  <c r="K8" i="3" s="1"/>
  <c r="F8" i="3"/>
  <c r="E8" i="3"/>
  <c r="D8" i="3" s="1"/>
  <c r="M7" i="3"/>
  <c r="L7" i="3"/>
  <c r="F7" i="3"/>
  <c r="E7" i="3"/>
  <c r="M6" i="3"/>
  <c r="L6" i="3"/>
  <c r="K6" i="3"/>
  <c r="F6" i="3"/>
  <c r="E6" i="3"/>
  <c r="D6" i="3"/>
  <c r="L33" i="3" l="1"/>
  <c r="F5" i="3"/>
  <c r="E54" i="3"/>
  <c r="E19" i="5"/>
  <c r="D20" i="5"/>
  <c r="E12" i="3"/>
  <c r="K21" i="3"/>
  <c r="D48" i="3"/>
  <c r="M54" i="3"/>
  <c r="F68" i="3"/>
  <c r="D7" i="4"/>
  <c r="D9" i="5"/>
  <c r="K16" i="5"/>
  <c r="F19" i="5"/>
  <c r="D24" i="5"/>
  <c r="K41" i="5"/>
  <c r="D75" i="5"/>
  <c r="M19" i="3"/>
  <c r="D19" i="3"/>
  <c r="L5" i="3"/>
  <c r="K12" i="3"/>
  <c r="F19" i="3"/>
  <c r="E26" i="3"/>
  <c r="E40" i="3"/>
  <c r="D57" i="3"/>
  <c r="F75" i="3"/>
  <c r="D14" i="4"/>
  <c r="D66" i="4"/>
  <c r="D80" i="4"/>
  <c r="E5" i="5"/>
  <c r="E12" i="5"/>
  <c r="K22" i="5"/>
  <c r="K16" i="3"/>
  <c r="M5" i="3"/>
  <c r="D17" i="3"/>
  <c r="K30" i="3"/>
  <c r="F33" i="3"/>
  <c r="D36" i="3"/>
  <c r="M40" i="3"/>
  <c r="L47" i="3"/>
  <c r="K50" i="3"/>
  <c r="D52" i="3"/>
  <c r="D62" i="3"/>
  <c r="D65" i="3"/>
  <c r="D84" i="3"/>
  <c r="L5" i="4"/>
  <c r="L33" i="4"/>
  <c r="L40" i="4"/>
  <c r="E47" i="4"/>
  <c r="M19" i="5"/>
  <c r="D34" i="5"/>
  <c r="F33" i="5"/>
  <c r="K7" i="3"/>
  <c r="D7" i="3"/>
  <c r="D9" i="3"/>
  <c r="D14" i="3"/>
  <c r="L19" i="3"/>
  <c r="K22" i="3"/>
  <c r="K27" i="3"/>
  <c r="M26" i="3"/>
  <c r="K34" i="3"/>
  <c r="K33" i="3" s="1"/>
  <c r="K41" i="3"/>
  <c r="D45" i="3"/>
  <c r="M47" i="3"/>
  <c r="D56" i="3"/>
  <c r="K59" i="3"/>
  <c r="D63" i="3"/>
  <c r="D71" i="3"/>
  <c r="D6" i="4"/>
  <c r="F19" i="4"/>
  <c r="D22" i="4"/>
  <c r="F33" i="4"/>
  <c r="D41" i="4"/>
  <c r="F47" i="4"/>
  <c r="D55" i="4"/>
  <c r="D69" i="4"/>
  <c r="D72" i="4"/>
  <c r="L5" i="5"/>
  <c r="L12" i="5"/>
  <c r="K13" i="5"/>
  <c r="K12" i="5" s="1"/>
  <c r="D21" i="5"/>
  <c r="K55" i="5"/>
  <c r="E47" i="3"/>
  <c r="K33" i="4"/>
  <c r="F68" i="4"/>
  <c r="E82" i="4"/>
  <c r="M19" i="4"/>
  <c r="M47" i="4"/>
  <c r="K55" i="4"/>
  <c r="D57" i="4"/>
  <c r="E61" i="4"/>
  <c r="F82" i="4"/>
  <c r="D7" i="5"/>
  <c r="D5" i="5" s="1"/>
  <c r="D35" i="5"/>
  <c r="E19" i="3"/>
  <c r="K31" i="3"/>
  <c r="K26" i="3" s="1"/>
  <c r="D35" i="3"/>
  <c r="E33" i="3"/>
  <c r="K49" i="3"/>
  <c r="L54" i="3"/>
  <c r="K63" i="3"/>
  <c r="D69" i="3"/>
  <c r="D68" i="3" s="1"/>
  <c r="D80" i="3"/>
  <c r="D75" i="3" s="1"/>
  <c r="D10" i="4"/>
  <c r="D5" i="4" s="1"/>
  <c r="D17" i="4"/>
  <c r="D31" i="4"/>
  <c r="K36" i="4"/>
  <c r="D38" i="4"/>
  <c r="M40" i="4"/>
  <c r="D45" i="4"/>
  <c r="K50" i="4"/>
  <c r="D52" i="4"/>
  <c r="M54" i="4"/>
  <c r="D59" i="4"/>
  <c r="F61" i="4"/>
  <c r="D65" i="4"/>
  <c r="F75" i="4"/>
  <c r="F12" i="5"/>
  <c r="D16" i="5"/>
  <c r="K27" i="5"/>
  <c r="K26" i="5" s="1"/>
  <c r="K29" i="5"/>
  <c r="K48" i="5"/>
  <c r="L47" i="5"/>
  <c r="D28" i="5"/>
  <c r="K35" i="5"/>
  <c r="D37" i="5"/>
  <c r="K42" i="5"/>
  <c r="D50" i="5"/>
  <c r="D47" i="5" s="1"/>
  <c r="D57" i="5"/>
  <c r="L5" i="6"/>
  <c r="D21" i="6"/>
  <c r="L47" i="6"/>
  <c r="K24" i="7"/>
  <c r="K44" i="7"/>
  <c r="D52" i="7"/>
  <c r="D56" i="7"/>
  <c r="E61" i="7"/>
  <c r="L12" i="8"/>
  <c r="D20" i="8"/>
  <c r="L19" i="8"/>
  <c r="M40" i="8"/>
  <c r="D45" i="8"/>
  <c r="K52" i="8"/>
  <c r="D62" i="8"/>
  <c r="D61" i="8" s="1"/>
  <c r="D64" i="8"/>
  <c r="F82" i="8"/>
  <c r="L5" i="9"/>
  <c r="K16" i="9"/>
  <c r="F19" i="9"/>
  <c r="F26" i="9"/>
  <c r="K30" i="9"/>
  <c r="K35" i="9"/>
  <c r="K57" i="9"/>
  <c r="D63" i="9"/>
  <c r="D79" i="9"/>
  <c r="F5" i="10"/>
  <c r="E12" i="10"/>
  <c r="D20" i="10"/>
  <c r="L19" i="10"/>
  <c r="L26" i="10"/>
  <c r="L73" i="10" s="1"/>
  <c r="E40" i="10"/>
  <c r="E5" i="11"/>
  <c r="E12" i="11"/>
  <c r="E19" i="11"/>
  <c r="E26" i="11"/>
  <c r="D30" i="11"/>
  <c r="L33" i="11"/>
  <c r="E54" i="11"/>
  <c r="D77" i="11"/>
  <c r="D23" i="5"/>
  <c r="F40" i="5"/>
  <c r="D45" i="5"/>
  <c r="F47" i="5"/>
  <c r="D6" i="6"/>
  <c r="K14" i="6"/>
  <c r="K12" i="6" s="1"/>
  <c r="K21" i="6"/>
  <c r="D23" i="6"/>
  <c r="K35" i="6"/>
  <c r="L40" i="6"/>
  <c r="F75" i="6"/>
  <c r="D87" i="6"/>
  <c r="D8" i="7"/>
  <c r="D23" i="7"/>
  <c r="D19" i="7" s="1"/>
  <c r="E26" i="7"/>
  <c r="K28" i="7"/>
  <c r="D43" i="7"/>
  <c r="D45" i="7"/>
  <c r="D83" i="7"/>
  <c r="K16" i="8"/>
  <c r="M26" i="8"/>
  <c r="D31" i="8"/>
  <c r="M33" i="8"/>
  <c r="K36" i="8"/>
  <c r="D38" i="8"/>
  <c r="F61" i="8"/>
  <c r="D73" i="8"/>
  <c r="D84" i="8"/>
  <c r="E5" i="9"/>
  <c r="F12" i="9"/>
  <c r="M66" i="9" s="1"/>
  <c r="M76" i="9" s="1"/>
  <c r="D15" i="9"/>
  <c r="K20" i="9"/>
  <c r="D29" i="9"/>
  <c r="E33" i="9"/>
  <c r="D41" i="9"/>
  <c r="K42" i="9"/>
  <c r="D71" i="9"/>
  <c r="E75" i="9"/>
  <c r="D85" i="9"/>
  <c r="K6" i="10"/>
  <c r="D8" i="10"/>
  <c r="F12" i="10"/>
  <c r="F19" i="10"/>
  <c r="E26" i="10"/>
  <c r="F33" i="10"/>
  <c r="D36" i="10"/>
  <c r="D33" i="10" s="1"/>
  <c r="F40" i="10"/>
  <c r="K44" i="10"/>
  <c r="K48" i="10"/>
  <c r="D52" i="10"/>
  <c r="K55" i="10"/>
  <c r="K57" i="10"/>
  <c r="D71" i="10"/>
  <c r="E75" i="10"/>
  <c r="E33" i="11"/>
  <c r="D63" i="8"/>
  <c r="D70" i="8"/>
  <c r="K9" i="9"/>
  <c r="D17" i="9"/>
  <c r="K22" i="9"/>
  <c r="D24" i="9"/>
  <c r="D31" i="9"/>
  <c r="D26" i="9" s="1"/>
  <c r="K44" i="9"/>
  <c r="K49" i="9"/>
  <c r="D80" i="9"/>
  <c r="K13" i="10"/>
  <c r="D15" i="10"/>
  <c r="K20" i="10"/>
  <c r="D22" i="10"/>
  <c r="K30" i="10"/>
  <c r="K26" i="10" s="1"/>
  <c r="K34" i="10"/>
  <c r="D43" i="10"/>
  <c r="M47" i="10"/>
  <c r="D80" i="10"/>
  <c r="K6" i="11"/>
  <c r="K5" i="11" s="1"/>
  <c r="L12" i="11"/>
  <c r="K20" i="11"/>
  <c r="L26" i="11"/>
  <c r="L73" i="11" s="1"/>
  <c r="F33" i="11"/>
  <c r="D36" i="11"/>
  <c r="E40" i="11"/>
  <c r="K44" i="11"/>
  <c r="D48" i="11"/>
  <c r="D47" i="11" s="1"/>
  <c r="L54" i="11"/>
  <c r="D62" i="11"/>
  <c r="F68" i="11"/>
  <c r="F26" i="6"/>
  <c r="D5" i="7"/>
  <c r="D14" i="7"/>
  <c r="D15" i="8"/>
  <c r="D24" i="8"/>
  <c r="K48" i="11"/>
  <c r="M54" i="11"/>
  <c r="M70" i="11" s="1"/>
  <c r="E82" i="11"/>
  <c r="D38" i="5"/>
  <c r="D8" i="6"/>
  <c r="K13" i="6"/>
  <c r="D15" i="6"/>
  <c r="F19" i="6"/>
  <c r="M66" i="6" s="1"/>
  <c r="K27" i="6"/>
  <c r="D38" i="6"/>
  <c r="D45" i="6"/>
  <c r="K48" i="6"/>
  <c r="F54" i="6"/>
  <c r="K58" i="6"/>
  <c r="D73" i="6"/>
  <c r="K10" i="7"/>
  <c r="L12" i="7"/>
  <c r="K16" i="7"/>
  <c r="D20" i="7"/>
  <c r="D22" i="7"/>
  <c r="D65" i="7"/>
  <c r="E82" i="7"/>
  <c r="D6" i="8"/>
  <c r="D8" i="8"/>
  <c r="M12" i="8"/>
  <c r="K15" i="8"/>
  <c r="K24" i="8"/>
  <c r="E47" i="8"/>
  <c r="E75" i="8"/>
  <c r="M5" i="9"/>
  <c r="D10" i="9"/>
  <c r="K24" i="9"/>
  <c r="D28" i="9"/>
  <c r="D38" i="9"/>
  <c r="D45" i="9"/>
  <c r="F47" i="9"/>
  <c r="D50" i="9"/>
  <c r="K51" i="9"/>
  <c r="F54" i="9"/>
  <c r="K58" i="9"/>
  <c r="K54" i="9" s="1"/>
  <c r="D64" i="9"/>
  <c r="F75" i="9"/>
  <c r="D83" i="9"/>
  <c r="D82" i="9" s="1"/>
  <c r="K15" i="10"/>
  <c r="D17" i="10"/>
  <c r="K22" i="10"/>
  <c r="D24" i="10"/>
  <c r="M26" i="10"/>
  <c r="D31" i="10"/>
  <c r="K36" i="10"/>
  <c r="K43" i="10"/>
  <c r="K61" i="10"/>
  <c r="D69" i="10"/>
  <c r="F75" i="10"/>
  <c r="K15" i="11"/>
  <c r="K36" i="11"/>
  <c r="D45" i="11"/>
  <c r="K57" i="11"/>
  <c r="F82" i="11"/>
  <c r="L26" i="5"/>
  <c r="D29" i="5"/>
  <c r="M33" i="5"/>
  <c r="K38" i="5"/>
  <c r="D44" i="5"/>
  <c r="D51" i="5"/>
  <c r="E54" i="5"/>
  <c r="K56" i="5"/>
  <c r="K61" i="5"/>
  <c r="M5" i="6"/>
  <c r="D10" i="6"/>
  <c r="K15" i="6"/>
  <c r="K20" i="6"/>
  <c r="D24" i="6"/>
  <c r="M33" i="6"/>
  <c r="D52" i="6"/>
  <c r="K55" i="6"/>
  <c r="K54" i="6" s="1"/>
  <c r="F19" i="7"/>
  <c r="D24" i="7"/>
  <c r="F40" i="7"/>
  <c r="D44" i="7"/>
  <c r="K51" i="7"/>
  <c r="D70" i="7"/>
  <c r="L33" i="8"/>
  <c r="L40" i="8"/>
  <c r="F47" i="8"/>
  <c r="M54" i="8"/>
  <c r="M70" i="8" s="1"/>
  <c r="M40" i="9"/>
  <c r="D68" i="9"/>
  <c r="F82" i="9"/>
  <c r="F82" i="10"/>
  <c r="M40" i="11"/>
  <c r="K59" i="11"/>
  <c r="D63" i="11"/>
  <c r="D71" i="11"/>
  <c r="K49" i="5"/>
  <c r="D54" i="5"/>
  <c r="M54" i="5"/>
  <c r="E68" i="5"/>
  <c r="E82" i="5"/>
  <c r="F5" i="6"/>
  <c r="D31" i="6"/>
  <c r="D63" i="6"/>
  <c r="D61" i="6" s="1"/>
  <c r="E75" i="6"/>
  <c r="D79" i="6"/>
  <c r="D86" i="6"/>
  <c r="D82" i="6" s="1"/>
  <c r="D15" i="7"/>
  <c r="D17" i="7"/>
  <c r="K29" i="7"/>
  <c r="D48" i="7"/>
  <c r="D47" i="7" s="1"/>
  <c r="E47" i="7"/>
  <c r="D76" i="7"/>
  <c r="D79" i="7"/>
  <c r="D87" i="7"/>
  <c r="M5" i="8"/>
  <c r="K8" i="8"/>
  <c r="D10" i="8"/>
  <c r="K21" i="8"/>
  <c r="L26" i="8"/>
  <c r="F40" i="8"/>
  <c r="K44" i="8"/>
  <c r="K48" i="8"/>
  <c r="K47" i="8" s="1"/>
  <c r="K8" i="9"/>
  <c r="K38" i="9"/>
  <c r="K43" i="9"/>
  <c r="K48" i="9"/>
  <c r="K47" i="9" s="1"/>
  <c r="D52" i="9"/>
  <c r="F61" i="9"/>
  <c r="K45" i="10"/>
  <c r="K40" i="10" s="1"/>
  <c r="L47" i="10"/>
  <c r="E54" i="10"/>
  <c r="K58" i="10"/>
  <c r="D62" i="10"/>
  <c r="D73" i="10"/>
  <c r="D68" i="10" s="1"/>
  <c r="D9" i="11"/>
  <c r="D23" i="11"/>
  <c r="K31" i="11"/>
  <c r="D35" i="11"/>
  <c r="D49" i="11"/>
  <c r="D51" i="11"/>
  <c r="F61" i="11"/>
  <c r="D75" i="11"/>
  <c r="D61" i="5"/>
  <c r="F82" i="5"/>
  <c r="F12" i="7"/>
  <c r="M66" i="7" s="1"/>
  <c r="F26" i="8"/>
  <c r="F33" i="8"/>
  <c r="M47" i="8"/>
  <c r="F75" i="8"/>
  <c r="K14" i="9"/>
  <c r="E19" i="9"/>
  <c r="D27" i="9"/>
  <c r="K28" i="9"/>
  <c r="K26" i="9" s="1"/>
  <c r="L33" i="9"/>
  <c r="M54" i="9"/>
  <c r="D6" i="10"/>
  <c r="D5" i="10" s="1"/>
  <c r="L5" i="10"/>
  <c r="L12" i="10"/>
  <c r="L72" i="10" s="1"/>
  <c r="K21" i="10"/>
  <c r="L33" i="10"/>
  <c r="D48" i="10"/>
  <c r="D47" i="10" s="1"/>
  <c r="K51" i="10"/>
  <c r="F61" i="10"/>
  <c r="D65" i="10"/>
  <c r="D86" i="10"/>
  <c r="D6" i="11"/>
  <c r="D16" i="11"/>
  <c r="D20" i="11"/>
  <c r="K49" i="11"/>
  <c r="K47" i="11" s="1"/>
  <c r="K63" i="11"/>
  <c r="K5" i="3"/>
  <c r="K54" i="3"/>
  <c r="M66" i="3"/>
  <c r="K47" i="3"/>
  <c r="K19" i="3"/>
  <c r="D61" i="3"/>
  <c r="D82" i="3"/>
  <c r="K40" i="3"/>
  <c r="D12" i="4"/>
  <c r="K19" i="4"/>
  <c r="D5" i="3"/>
  <c r="E5" i="3"/>
  <c r="L12" i="3"/>
  <c r="L26" i="3"/>
  <c r="D37" i="3"/>
  <c r="D33" i="3" s="1"/>
  <c r="L40" i="3"/>
  <c r="D51" i="3"/>
  <c r="D47" i="3" s="1"/>
  <c r="K8" i="4"/>
  <c r="K5" i="4" s="1"/>
  <c r="E19" i="4"/>
  <c r="D20" i="4"/>
  <c r="D19" i="4" s="1"/>
  <c r="M12" i="3"/>
  <c r="D13" i="3"/>
  <c r="D27" i="3"/>
  <c r="D26" i="3" s="1"/>
  <c r="D41" i="3"/>
  <c r="D40" i="3" s="1"/>
  <c r="F47" i="3"/>
  <c r="D55" i="3"/>
  <c r="D54" i="3" s="1"/>
  <c r="F61" i="3"/>
  <c r="E82" i="3"/>
  <c r="L68" i="3" s="1"/>
  <c r="E12" i="4"/>
  <c r="E5" i="4"/>
  <c r="D27" i="4"/>
  <c r="E26" i="4"/>
  <c r="M68" i="5"/>
  <c r="K40" i="6"/>
  <c r="K13" i="4"/>
  <c r="K22" i="4"/>
  <c r="F26" i="4"/>
  <c r="E33" i="4"/>
  <c r="D34" i="4"/>
  <c r="D33" i="4" s="1"/>
  <c r="M66" i="5"/>
  <c r="D40" i="5"/>
  <c r="K54" i="5"/>
  <c r="M12" i="4"/>
  <c r="K27" i="4"/>
  <c r="D29" i="4"/>
  <c r="D40" i="4"/>
  <c r="D54" i="4"/>
  <c r="D68" i="4"/>
  <c r="D82" i="4"/>
  <c r="D19" i="5"/>
  <c r="D5" i="6"/>
  <c r="D26" i="6"/>
  <c r="F54" i="3"/>
  <c r="M5" i="4"/>
  <c r="M26" i="4"/>
  <c r="M73" i="4" s="1"/>
  <c r="K47" i="4"/>
  <c r="L72" i="5"/>
  <c r="L66" i="5"/>
  <c r="K40" i="5"/>
  <c r="K47" i="5"/>
  <c r="F82" i="3"/>
  <c r="M68" i="3" s="1"/>
  <c r="F5" i="4"/>
  <c r="K15" i="4"/>
  <c r="L19" i="4"/>
  <c r="K29" i="4"/>
  <c r="K40" i="4"/>
  <c r="K54" i="4"/>
  <c r="M72" i="5"/>
  <c r="D33" i="5"/>
  <c r="D19" i="6"/>
  <c r="L47" i="4"/>
  <c r="D83" i="5"/>
  <c r="D82" i="5" s="1"/>
  <c r="K6" i="6"/>
  <c r="M12" i="6"/>
  <c r="K29" i="6"/>
  <c r="K26" i="6" s="1"/>
  <c r="L33" i="6"/>
  <c r="M40" i="6"/>
  <c r="M47" i="6"/>
  <c r="D55" i="6"/>
  <c r="D58" i="6"/>
  <c r="E61" i="6"/>
  <c r="D72" i="6"/>
  <c r="D68" i="6" s="1"/>
  <c r="M5" i="7"/>
  <c r="M12" i="7"/>
  <c r="K15" i="7"/>
  <c r="K12" i="7" s="1"/>
  <c r="K19" i="7"/>
  <c r="L33" i="7"/>
  <c r="D42" i="7"/>
  <c r="K52" i="7"/>
  <c r="D58" i="7"/>
  <c r="K6" i="8"/>
  <c r="D22" i="8"/>
  <c r="D19" i="8" s="1"/>
  <c r="E33" i="8"/>
  <c r="E40" i="4"/>
  <c r="E54" i="4"/>
  <c r="D78" i="4"/>
  <c r="D75" i="4" s="1"/>
  <c r="D14" i="5"/>
  <c r="L54" i="5"/>
  <c r="L73" i="5" s="1"/>
  <c r="E61" i="5"/>
  <c r="D69" i="5"/>
  <c r="D68" i="5" s="1"/>
  <c r="K22" i="6"/>
  <c r="K19" i="6" s="1"/>
  <c r="L26" i="6"/>
  <c r="L73" i="6" s="1"/>
  <c r="E33" i="6"/>
  <c r="D41" i="6"/>
  <c r="K42" i="6"/>
  <c r="D48" i="6"/>
  <c r="D47" i="6" s="1"/>
  <c r="K49" i="6"/>
  <c r="K47" i="6" s="1"/>
  <c r="D21" i="7"/>
  <c r="M33" i="7"/>
  <c r="M73" i="7" s="1"/>
  <c r="K38" i="7"/>
  <c r="K56" i="7"/>
  <c r="K54" i="7" s="1"/>
  <c r="M72" i="8"/>
  <c r="D17" i="8"/>
  <c r="K20" i="8"/>
  <c r="M68" i="10"/>
  <c r="D48" i="4"/>
  <c r="D47" i="4" s="1"/>
  <c r="D62" i="4"/>
  <c r="D61" i="4" s="1"/>
  <c r="K6" i="5"/>
  <c r="K5" i="5" s="1"/>
  <c r="K20" i="5"/>
  <c r="K19" i="5" s="1"/>
  <c r="E33" i="5"/>
  <c r="K34" i="5"/>
  <c r="K33" i="5" s="1"/>
  <c r="K73" i="5" s="1"/>
  <c r="M40" i="5"/>
  <c r="M73" i="5" s="1"/>
  <c r="E47" i="5"/>
  <c r="E75" i="5"/>
  <c r="L68" i="5" s="1"/>
  <c r="F68" i="8"/>
  <c r="M68" i="8" s="1"/>
  <c r="D13" i="5"/>
  <c r="D27" i="5"/>
  <c r="D26" i="5" s="1"/>
  <c r="K8" i="6"/>
  <c r="L12" i="6"/>
  <c r="E26" i="6"/>
  <c r="K31" i="6"/>
  <c r="K34" i="6"/>
  <c r="K33" i="6" s="1"/>
  <c r="F61" i="6"/>
  <c r="K14" i="7"/>
  <c r="L19" i="7"/>
  <c r="L72" i="7" s="1"/>
  <c r="D30" i="7"/>
  <c r="D26" i="7" s="1"/>
  <c r="D41" i="7"/>
  <c r="D40" i="7" s="1"/>
  <c r="D55" i="7"/>
  <c r="D64" i="7"/>
  <c r="D61" i="7" s="1"/>
  <c r="K10" i="8"/>
  <c r="K29" i="8"/>
  <c r="K26" i="8" s="1"/>
  <c r="K43" i="8"/>
  <c r="D13" i="6"/>
  <c r="E19" i="6"/>
  <c r="L66" i="6" s="1"/>
  <c r="K24" i="6"/>
  <c r="D36" i="6"/>
  <c r="D43" i="6"/>
  <c r="D78" i="6"/>
  <c r="D75" i="6" s="1"/>
  <c r="F54" i="7"/>
  <c r="E47" i="6"/>
  <c r="E82" i="6"/>
  <c r="E12" i="7"/>
  <c r="D13" i="7"/>
  <c r="D12" i="7" s="1"/>
  <c r="F61" i="7"/>
  <c r="D80" i="7"/>
  <c r="D75" i="7" s="1"/>
  <c r="L5" i="8"/>
  <c r="K14" i="8"/>
  <c r="K38" i="8"/>
  <c r="K33" i="8" s="1"/>
  <c r="M26" i="6"/>
  <c r="F26" i="7"/>
  <c r="L40" i="7"/>
  <c r="L47" i="7"/>
  <c r="K48" i="7"/>
  <c r="D68" i="7"/>
  <c r="E5" i="8"/>
  <c r="E12" i="8"/>
  <c r="D13" i="8"/>
  <c r="D12" i="8" s="1"/>
  <c r="L72" i="8"/>
  <c r="M19" i="6"/>
  <c r="F68" i="6"/>
  <c r="M68" i="6" s="1"/>
  <c r="K6" i="7"/>
  <c r="K5" i="7" s="1"/>
  <c r="L5" i="7"/>
  <c r="K26" i="7"/>
  <c r="M47" i="7"/>
  <c r="D5" i="8"/>
  <c r="F12" i="8"/>
  <c r="E19" i="8"/>
  <c r="E26" i="8"/>
  <c r="D27" i="8"/>
  <c r="E40" i="8"/>
  <c r="D41" i="8"/>
  <c r="D40" i="8" s="1"/>
  <c r="K51" i="8"/>
  <c r="L47" i="8"/>
  <c r="L70" i="8" s="1"/>
  <c r="F5" i="8"/>
  <c r="F19" i="8"/>
  <c r="E68" i="8"/>
  <c r="D68" i="8"/>
  <c r="D61" i="10"/>
  <c r="E54" i="7"/>
  <c r="E75" i="7"/>
  <c r="L68" i="7" s="1"/>
  <c r="D52" i="8"/>
  <c r="D5" i="11"/>
  <c r="D19" i="11"/>
  <c r="K34" i="7"/>
  <c r="K41" i="7"/>
  <c r="K40" i="7" s="1"/>
  <c r="F75" i="7"/>
  <c r="M68" i="7" s="1"/>
  <c r="D34" i="8"/>
  <c r="D33" i="8" s="1"/>
  <c r="D48" i="8"/>
  <c r="D12" i="9"/>
  <c r="D75" i="9"/>
  <c r="D19" i="10"/>
  <c r="K66" i="10" s="1"/>
  <c r="D75" i="10"/>
  <c r="L66" i="11"/>
  <c r="D33" i="11"/>
  <c r="L26" i="7"/>
  <c r="E68" i="7"/>
  <c r="K56" i="8"/>
  <c r="K54" i="8" s="1"/>
  <c r="K19" i="9"/>
  <c r="D40" i="9"/>
  <c r="K5" i="10"/>
  <c r="M66" i="10"/>
  <c r="K54" i="10"/>
  <c r="D68" i="11"/>
  <c r="F54" i="8"/>
  <c r="F3" i="9"/>
  <c r="K12" i="10"/>
  <c r="K19" i="10"/>
  <c r="K19" i="11"/>
  <c r="D61" i="11"/>
  <c r="D57" i="8"/>
  <c r="D54" i="8" s="1"/>
  <c r="K58" i="8"/>
  <c r="K61" i="8"/>
  <c r="K5" i="9"/>
  <c r="M72" i="9"/>
  <c r="M70" i="9"/>
  <c r="M73" i="9"/>
  <c r="K33" i="9"/>
  <c r="K40" i="9"/>
  <c r="D54" i="9"/>
  <c r="M72" i="10"/>
  <c r="M72" i="11"/>
  <c r="M73" i="11"/>
  <c r="K33" i="11"/>
  <c r="K35" i="10"/>
  <c r="K49" i="10"/>
  <c r="K47" i="10" s="1"/>
  <c r="F5" i="11"/>
  <c r="D13" i="11"/>
  <c r="D12" i="11" s="1"/>
  <c r="F19" i="11"/>
  <c r="D27" i="11"/>
  <c r="D26" i="11" s="1"/>
  <c r="D41" i="11"/>
  <c r="D40" i="11" s="1"/>
  <c r="F47" i="11"/>
  <c r="D55" i="11"/>
  <c r="D54" i="11" s="1"/>
  <c r="E75" i="11"/>
  <c r="D83" i="11"/>
  <c r="D82" i="11" s="1"/>
  <c r="D77" i="8"/>
  <c r="D75" i="8" s="1"/>
  <c r="D83" i="8"/>
  <c r="D82" i="8" s="1"/>
  <c r="E12" i="9"/>
  <c r="L66" i="9" s="1"/>
  <c r="K13" i="9"/>
  <c r="K12" i="9" s="1"/>
  <c r="E82" i="9"/>
  <c r="D6" i="9"/>
  <c r="D5" i="9" s="1"/>
  <c r="D20" i="9"/>
  <c r="D19" i="9" s="1"/>
  <c r="D34" i="9"/>
  <c r="D48" i="9"/>
  <c r="D47" i="9" s="1"/>
  <c r="D62" i="9"/>
  <c r="D61" i="9" s="1"/>
  <c r="E5" i="10"/>
  <c r="E19" i="10"/>
  <c r="E33" i="10"/>
  <c r="M40" i="10"/>
  <c r="E47" i="10"/>
  <c r="M54" i="10"/>
  <c r="E61" i="10"/>
  <c r="L5" i="11"/>
  <c r="L19" i="11"/>
  <c r="L72" i="11" s="1"/>
  <c r="E68" i="11"/>
  <c r="D13" i="10"/>
  <c r="D12" i="10" s="1"/>
  <c r="D27" i="10"/>
  <c r="D26" i="10" s="1"/>
  <c r="D41" i="10"/>
  <c r="D40" i="10" s="1"/>
  <c r="D55" i="10"/>
  <c r="D54" i="10" s="1"/>
  <c r="D83" i="10"/>
  <c r="D82" i="10" s="1"/>
  <c r="K13" i="11"/>
  <c r="K12" i="11" s="1"/>
  <c r="K27" i="11"/>
  <c r="K41" i="11"/>
  <c r="K40" i="11" s="1"/>
  <c r="K55" i="11"/>
  <c r="E82" i="8"/>
  <c r="L12" i="9"/>
  <c r="L26" i="9"/>
  <c r="L40" i="9"/>
  <c r="L54" i="9"/>
  <c r="D33" i="9" l="1"/>
  <c r="K68" i="9" s="1"/>
  <c r="K78" i="9" s="1"/>
  <c r="M80" i="9"/>
  <c r="K66" i="11"/>
  <c r="F3" i="7"/>
  <c r="M83" i="7" s="1"/>
  <c r="D33" i="6"/>
  <c r="D54" i="7"/>
  <c r="K19" i="8"/>
  <c r="D82" i="7"/>
  <c r="K68" i="7" s="1"/>
  <c r="F3" i="6"/>
  <c r="M76" i="6" s="1"/>
  <c r="M82" i="9"/>
  <c r="L68" i="11"/>
  <c r="M73" i="6"/>
  <c r="E3" i="5"/>
  <c r="L83" i="5" s="1"/>
  <c r="K5" i="6"/>
  <c r="M68" i="4"/>
  <c r="D12" i="3"/>
  <c r="M73" i="3"/>
  <c r="L78" i="5"/>
  <c r="L68" i="8"/>
  <c r="F3" i="10"/>
  <c r="K54" i="11"/>
  <c r="L70" i="10"/>
  <c r="K33" i="10"/>
  <c r="L73" i="8"/>
  <c r="D12" i="6"/>
  <c r="K66" i="6" s="1"/>
  <c r="L70" i="4"/>
  <c r="L70" i="5"/>
  <c r="D3" i="9"/>
  <c r="E3" i="7"/>
  <c r="L66" i="10"/>
  <c r="L68" i="9"/>
  <c r="M68" i="11"/>
  <c r="D26" i="8"/>
  <c r="D3" i="8" s="1"/>
  <c r="K76" i="8" s="1"/>
  <c r="K12" i="8"/>
  <c r="K40" i="8"/>
  <c r="L68" i="4"/>
  <c r="D54" i="6"/>
  <c r="L73" i="4"/>
  <c r="L73" i="3"/>
  <c r="K26" i="11"/>
  <c r="D3" i="11" s="1"/>
  <c r="K76" i="11" s="1"/>
  <c r="L70" i="11"/>
  <c r="M66" i="8"/>
  <c r="K66" i="4"/>
  <c r="M68" i="9"/>
  <c r="M78" i="9" s="1"/>
  <c r="L78" i="7"/>
  <c r="L68" i="10"/>
  <c r="M66" i="11"/>
  <c r="M83" i="9"/>
  <c r="K66" i="8"/>
  <c r="F3" i="3"/>
  <c r="L72" i="4"/>
  <c r="K66" i="3"/>
  <c r="K70" i="3"/>
  <c r="M73" i="8"/>
  <c r="K73" i="8"/>
  <c r="K76" i="3"/>
  <c r="K73" i="6"/>
  <c r="K70" i="6"/>
  <c r="K72" i="6"/>
  <c r="D3" i="10"/>
  <c r="K72" i="8"/>
  <c r="K70" i="8"/>
  <c r="L78" i="4"/>
  <c r="L72" i="9"/>
  <c r="L70" i="9"/>
  <c r="K66" i="9"/>
  <c r="K76" i="9" s="1"/>
  <c r="K68" i="11"/>
  <c r="F3" i="11"/>
  <c r="M80" i="11"/>
  <c r="M76" i="10"/>
  <c r="L73" i="7"/>
  <c r="L83" i="7" s="1"/>
  <c r="K33" i="7"/>
  <c r="M73" i="10"/>
  <c r="M83" i="10" s="1"/>
  <c r="K66" i="7"/>
  <c r="L70" i="7"/>
  <c r="L80" i="7" s="1"/>
  <c r="L66" i="7"/>
  <c r="L76" i="7" s="1"/>
  <c r="K12" i="4"/>
  <c r="M70" i="3"/>
  <c r="M80" i="3" s="1"/>
  <c r="M72" i="3"/>
  <c r="M82" i="3" s="1"/>
  <c r="E3" i="3"/>
  <c r="L78" i="3" s="1"/>
  <c r="K73" i="10"/>
  <c r="K72" i="10"/>
  <c r="K82" i="10" s="1"/>
  <c r="K70" i="10"/>
  <c r="L76" i="11"/>
  <c r="E3" i="8"/>
  <c r="L80" i="8" s="1"/>
  <c r="E3" i="6"/>
  <c r="L76" i="6" s="1"/>
  <c r="L76" i="10"/>
  <c r="M70" i="10"/>
  <c r="M80" i="10" s="1"/>
  <c r="L83" i="11"/>
  <c r="K73" i="9"/>
  <c r="K83" i="9" s="1"/>
  <c r="E3" i="11"/>
  <c r="L68" i="6"/>
  <c r="L78" i="6" s="1"/>
  <c r="M72" i="7"/>
  <c r="M70" i="7"/>
  <c r="K26" i="4"/>
  <c r="K73" i="4" s="1"/>
  <c r="K73" i="3"/>
  <c r="M76" i="3"/>
  <c r="D3" i="3"/>
  <c r="K80" i="3" s="1"/>
  <c r="E3" i="10"/>
  <c r="L83" i="10" s="1"/>
  <c r="K72" i="9"/>
  <c r="K82" i="9" s="1"/>
  <c r="K70" i="9"/>
  <c r="K80" i="9" s="1"/>
  <c r="M82" i="10"/>
  <c r="D47" i="8"/>
  <c r="F3" i="8"/>
  <c r="M83" i="8" s="1"/>
  <c r="L66" i="8"/>
  <c r="L76" i="8" s="1"/>
  <c r="K47" i="7"/>
  <c r="K73" i="7" s="1"/>
  <c r="L72" i="6"/>
  <c r="L70" i="6"/>
  <c r="D40" i="6"/>
  <c r="D3" i="6" s="1"/>
  <c r="K5" i="8"/>
  <c r="M72" i="4"/>
  <c r="M70" i="4"/>
  <c r="K72" i="3"/>
  <c r="L78" i="8"/>
  <c r="K70" i="7"/>
  <c r="K72" i="7"/>
  <c r="K72" i="11"/>
  <c r="E3" i="9"/>
  <c r="L76" i="9" s="1"/>
  <c r="M78" i="10"/>
  <c r="M70" i="6"/>
  <c r="M72" i="6"/>
  <c r="M82" i="6" s="1"/>
  <c r="M70" i="5"/>
  <c r="F3" i="4"/>
  <c r="M78" i="4" s="1"/>
  <c r="L76" i="5"/>
  <c r="K70" i="5"/>
  <c r="K72" i="5"/>
  <c r="F3" i="5"/>
  <c r="M83" i="5" s="1"/>
  <c r="D26" i="4"/>
  <c r="K68" i="4" s="1"/>
  <c r="L66" i="3"/>
  <c r="L76" i="3" s="1"/>
  <c r="K68" i="10"/>
  <c r="K78" i="10" s="1"/>
  <c r="M83" i="11"/>
  <c r="L82" i="11"/>
  <c r="K76" i="10"/>
  <c r="L82" i="8"/>
  <c r="L83" i="6"/>
  <c r="M82" i="5"/>
  <c r="M78" i="3"/>
  <c r="L80" i="5"/>
  <c r="E3" i="4"/>
  <c r="L83" i="3"/>
  <c r="M66" i="4"/>
  <c r="K68" i="3"/>
  <c r="K78" i="3" s="1"/>
  <c r="L83" i="8"/>
  <c r="L82" i="7"/>
  <c r="L73" i="9"/>
  <c r="M82" i="11"/>
  <c r="D12" i="5"/>
  <c r="D3" i="5" s="1"/>
  <c r="K83" i="5" s="1"/>
  <c r="K68" i="5"/>
  <c r="K78" i="5" s="1"/>
  <c r="L82" i="5"/>
  <c r="L66" i="4"/>
  <c r="L76" i="4" s="1"/>
  <c r="L72" i="3"/>
  <c r="L82" i="3" s="1"/>
  <c r="L70" i="3"/>
  <c r="L80" i="3" s="1"/>
  <c r="K68" i="8" l="1"/>
  <c r="K78" i="8" s="1"/>
  <c r="M78" i="7"/>
  <c r="M78" i="11"/>
  <c r="M78" i="6"/>
  <c r="M80" i="7"/>
  <c r="M83" i="6"/>
  <c r="L80" i="10"/>
  <c r="K68" i="6"/>
  <c r="K73" i="11"/>
  <c r="K83" i="11" s="1"/>
  <c r="M82" i="7"/>
  <c r="D3" i="7"/>
  <c r="K78" i="7" s="1"/>
  <c r="M76" i="7"/>
  <c r="M80" i="6"/>
  <c r="K70" i="11"/>
  <c r="K80" i="11" s="1"/>
  <c r="L80" i="4"/>
  <c r="K80" i="5"/>
  <c r="K82" i="11"/>
  <c r="K66" i="5"/>
  <c r="K76" i="5" s="1"/>
  <c r="L82" i="10"/>
  <c r="L80" i="11"/>
  <c r="M83" i="3"/>
  <c r="M83" i="4"/>
  <c r="K82" i="3"/>
  <c r="M76" i="11"/>
  <c r="M80" i="4"/>
  <c r="K76" i="6"/>
  <c r="K83" i="10"/>
  <c r="L83" i="4"/>
  <c r="K82" i="6"/>
  <c r="M82" i="4"/>
  <c r="K76" i="7"/>
  <c r="K80" i="8"/>
  <c r="K80" i="6"/>
  <c r="K82" i="7"/>
  <c r="M80" i="8"/>
  <c r="D3" i="4"/>
  <c r="K76" i="4" s="1"/>
  <c r="K78" i="11"/>
  <c r="K82" i="8"/>
  <c r="L78" i="11"/>
  <c r="M76" i="4"/>
  <c r="M80" i="5"/>
  <c r="L82" i="4"/>
  <c r="K80" i="7"/>
  <c r="L78" i="9"/>
  <c r="L78" i="10"/>
  <c r="K78" i="6"/>
  <c r="K83" i="8"/>
  <c r="M82" i="8"/>
  <c r="K83" i="3"/>
  <c r="L80" i="9"/>
  <c r="L83" i="9"/>
  <c r="K82" i="5"/>
  <c r="L80" i="6"/>
  <c r="M76" i="5"/>
  <c r="M76" i="8"/>
  <c r="K80" i="10"/>
  <c r="L82" i="9"/>
  <c r="K83" i="6"/>
  <c r="L82" i="6"/>
  <c r="M78" i="8"/>
  <c r="M78" i="5"/>
  <c r="K72" i="4"/>
  <c r="K70" i="4"/>
  <c r="K83" i="7" l="1"/>
  <c r="K80" i="4"/>
  <c r="K83" i="4"/>
  <c r="K82" i="4"/>
  <c r="K78" i="4"/>
</calcChain>
</file>

<file path=xl/sharedStrings.xml><?xml version="1.0" encoding="utf-8"?>
<sst xmlns="http://schemas.openxmlformats.org/spreadsheetml/2006/main" count="12614" uniqueCount="1942">
  <si>
    <t xml:space="preserve">   第1表　人口の推移－全市（大正9年～令和2年）及び人口集中地区（平成12年～令和2年）　　【調査時】</t>
    <rPh sb="21" eb="23">
      <t>レイワ</t>
    </rPh>
    <rPh sb="26" eb="27">
      <t>オヨ</t>
    </rPh>
    <rPh sb="35" eb="37">
      <t>ヘイセイ</t>
    </rPh>
    <rPh sb="41" eb="43">
      <t>レイワ</t>
    </rPh>
    <phoneticPr fontId="5"/>
  </si>
  <si>
    <t>項　　　目</t>
    <rPh sb="0" eb="1">
      <t>コウ</t>
    </rPh>
    <rPh sb="4" eb="5">
      <t>メ</t>
    </rPh>
    <phoneticPr fontId="5"/>
  </si>
  <si>
    <t>大正　9年
1920年</t>
    <rPh sb="0" eb="2">
      <t>タイショウ</t>
    </rPh>
    <rPh sb="4" eb="5">
      <t>ネン</t>
    </rPh>
    <rPh sb="10" eb="11">
      <t>ネン</t>
    </rPh>
    <phoneticPr fontId="5"/>
  </si>
  <si>
    <t>大正14年
1925年</t>
    <rPh sb="0" eb="2">
      <t>タイショウ</t>
    </rPh>
    <rPh sb="4" eb="5">
      <t>ネン</t>
    </rPh>
    <rPh sb="10" eb="11">
      <t>ネン</t>
    </rPh>
    <phoneticPr fontId="5"/>
  </si>
  <si>
    <t>昭和　5年
1930年</t>
    <rPh sb="0" eb="2">
      <t>ショウワ</t>
    </rPh>
    <rPh sb="4" eb="5">
      <t>ネン</t>
    </rPh>
    <rPh sb="10" eb="11">
      <t>ネン</t>
    </rPh>
    <phoneticPr fontId="5"/>
  </si>
  <si>
    <t>昭和10年
1935年</t>
    <rPh sb="0" eb="2">
      <t>ショウワ</t>
    </rPh>
    <rPh sb="4" eb="5">
      <t>ネン</t>
    </rPh>
    <rPh sb="10" eb="11">
      <t>ネン</t>
    </rPh>
    <phoneticPr fontId="5"/>
  </si>
  <si>
    <t>昭和15年
1940年</t>
    <rPh sb="0" eb="2">
      <t>ショウワ</t>
    </rPh>
    <rPh sb="4" eb="5">
      <t>ネン</t>
    </rPh>
    <rPh sb="10" eb="11">
      <t>ネン</t>
    </rPh>
    <phoneticPr fontId="5"/>
  </si>
  <si>
    <t>昭和20年
1945年</t>
    <rPh sb="0" eb="2">
      <t>ショウワ</t>
    </rPh>
    <rPh sb="4" eb="5">
      <t>ネン</t>
    </rPh>
    <rPh sb="10" eb="11">
      <t>ネン</t>
    </rPh>
    <phoneticPr fontId="5"/>
  </si>
  <si>
    <t>昭和25年
1950年</t>
    <rPh sb="0" eb="2">
      <t>ショウワ</t>
    </rPh>
    <rPh sb="4" eb="5">
      <t>ネン</t>
    </rPh>
    <rPh sb="10" eb="11">
      <t>ネン</t>
    </rPh>
    <phoneticPr fontId="5"/>
  </si>
  <si>
    <t>昭和30年
1955年</t>
    <rPh sb="0" eb="2">
      <t>ショウワ</t>
    </rPh>
    <rPh sb="4" eb="5">
      <t>ネン</t>
    </rPh>
    <rPh sb="10" eb="11">
      <t>ネン</t>
    </rPh>
    <phoneticPr fontId="5"/>
  </si>
  <si>
    <t>昭和35年
1960年</t>
    <rPh sb="0" eb="2">
      <t>ショウワ</t>
    </rPh>
    <rPh sb="4" eb="5">
      <t>ネン</t>
    </rPh>
    <rPh sb="10" eb="11">
      <t>ネン</t>
    </rPh>
    <phoneticPr fontId="5"/>
  </si>
  <si>
    <t>昭和40年
1965年</t>
    <rPh sb="0" eb="2">
      <t>ショウワ</t>
    </rPh>
    <rPh sb="4" eb="5">
      <t>ネン</t>
    </rPh>
    <rPh sb="10" eb="11">
      <t>ネン</t>
    </rPh>
    <phoneticPr fontId="5"/>
  </si>
  <si>
    <t>昭和45年
1970年</t>
    <rPh sb="0" eb="2">
      <t>ショウワ</t>
    </rPh>
    <rPh sb="4" eb="5">
      <t>ネン</t>
    </rPh>
    <rPh sb="10" eb="11">
      <t>ネン</t>
    </rPh>
    <phoneticPr fontId="5"/>
  </si>
  <si>
    <t>昭和50年
1975年</t>
    <rPh sb="0" eb="2">
      <t>ショウワ</t>
    </rPh>
    <rPh sb="4" eb="5">
      <t>ネン</t>
    </rPh>
    <rPh sb="10" eb="11">
      <t>ネン</t>
    </rPh>
    <phoneticPr fontId="5"/>
  </si>
  <si>
    <t>昭和55年
1980年</t>
    <rPh sb="0" eb="2">
      <t>ショウワ</t>
    </rPh>
    <rPh sb="4" eb="5">
      <t>ネン</t>
    </rPh>
    <rPh sb="10" eb="11">
      <t>ネン</t>
    </rPh>
    <phoneticPr fontId="5"/>
  </si>
  <si>
    <t>昭和60年
1985年</t>
    <rPh sb="0" eb="2">
      <t>ショウワ</t>
    </rPh>
    <rPh sb="4" eb="5">
      <t>ネン</t>
    </rPh>
    <rPh sb="10" eb="11">
      <t>ネン</t>
    </rPh>
    <phoneticPr fontId="5"/>
  </si>
  <si>
    <t>平成　2年
1990年</t>
    <rPh sb="0" eb="2">
      <t>ヘイセイ</t>
    </rPh>
    <rPh sb="4" eb="5">
      <t>ネン</t>
    </rPh>
    <rPh sb="10" eb="11">
      <t>ネン</t>
    </rPh>
    <phoneticPr fontId="5"/>
  </si>
  <si>
    <t>平成　7年
1995年</t>
    <rPh sb="0" eb="2">
      <t>ヘイセイ</t>
    </rPh>
    <rPh sb="4" eb="5">
      <t>ネン</t>
    </rPh>
    <rPh sb="10" eb="11">
      <t>ネン</t>
    </rPh>
    <phoneticPr fontId="5"/>
  </si>
  <si>
    <t>平成12年
2000年</t>
    <rPh sb="0" eb="2">
      <t>ヘイセイ</t>
    </rPh>
    <rPh sb="4" eb="5">
      <t>ネン</t>
    </rPh>
    <rPh sb="10" eb="11">
      <t>ネン</t>
    </rPh>
    <phoneticPr fontId="5"/>
  </si>
  <si>
    <t>平成17年
2005年</t>
    <rPh sb="0" eb="2">
      <t>ヘイセイ</t>
    </rPh>
    <rPh sb="4" eb="5">
      <t>ネン</t>
    </rPh>
    <rPh sb="10" eb="11">
      <t>ネン</t>
    </rPh>
    <phoneticPr fontId="5"/>
  </si>
  <si>
    <t>平成22年
2010年</t>
    <rPh sb="0" eb="2">
      <t>ヘイセイ</t>
    </rPh>
    <rPh sb="4" eb="5">
      <t>ネン</t>
    </rPh>
    <rPh sb="10" eb="11">
      <t>ネン</t>
    </rPh>
    <phoneticPr fontId="5"/>
  </si>
  <si>
    <t>平成27年
2015年</t>
    <rPh sb="0" eb="2">
      <t>ヘイセイ</t>
    </rPh>
    <rPh sb="4" eb="5">
      <t>ネン</t>
    </rPh>
    <rPh sb="10" eb="11">
      <t>ネン</t>
    </rPh>
    <phoneticPr fontId="5"/>
  </si>
  <si>
    <t>令和2年
2020年</t>
    <rPh sb="0" eb="2">
      <t>レイワ</t>
    </rPh>
    <rPh sb="3" eb="4">
      <t>ネン</t>
    </rPh>
    <rPh sb="9" eb="10">
      <t>ネン</t>
    </rPh>
    <phoneticPr fontId="5"/>
  </si>
  <si>
    <t>人口集中地区</t>
    <rPh sb="0" eb="2">
      <t>ジンコウ</t>
    </rPh>
    <rPh sb="2" eb="4">
      <t>シュウチュウ</t>
    </rPh>
    <rPh sb="4" eb="6">
      <t>チク</t>
    </rPh>
    <phoneticPr fontId="5"/>
  </si>
  <si>
    <t>項目</t>
    <rPh sb="0" eb="2">
      <t>コウモク</t>
    </rPh>
    <phoneticPr fontId="5"/>
  </si>
  <si>
    <t>平成12年</t>
    <rPh sb="0" eb="2">
      <t>ヘイセイ</t>
    </rPh>
    <rPh sb="4" eb="5">
      <t>ネン</t>
    </rPh>
    <phoneticPr fontId="5"/>
  </si>
  <si>
    <t>平成17年</t>
    <rPh sb="0" eb="2">
      <t>ヘイセイ</t>
    </rPh>
    <rPh sb="4" eb="5">
      <t>ネン</t>
    </rPh>
    <phoneticPr fontId="5"/>
  </si>
  <si>
    <t>平成22年</t>
    <rPh sb="0" eb="2">
      <t>ヘイセイ</t>
    </rPh>
    <rPh sb="4" eb="5">
      <t>ネン</t>
    </rPh>
    <phoneticPr fontId="5"/>
  </si>
  <si>
    <t>平成27年</t>
    <rPh sb="0" eb="2">
      <t>ヘイセイ</t>
    </rPh>
    <rPh sb="4" eb="5">
      <t>ネン</t>
    </rPh>
    <phoneticPr fontId="5"/>
  </si>
  <si>
    <t>令和2年</t>
    <rPh sb="0" eb="2">
      <t>レイワ</t>
    </rPh>
    <rPh sb="3" eb="4">
      <t>ネン</t>
    </rPh>
    <phoneticPr fontId="5"/>
  </si>
  <si>
    <t>人口総数</t>
    <rPh sb="0" eb="2">
      <t>ジンコウ</t>
    </rPh>
    <rPh sb="2" eb="4">
      <t>ソウスウ</t>
    </rPh>
    <phoneticPr fontId="5"/>
  </si>
  <si>
    <t>男</t>
    <rPh sb="0" eb="1">
      <t>オトコ</t>
    </rPh>
    <phoneticPr fontId="5"/>
  </si>
  <si>
    <t>女</t>
    <rPh sb="0" eb="1">
      <t>オンナ</t>
    </rPh>
    <phoneticPr fontId="5"/>
  </si>
  <si>
    <t>増減数</t>
    <rPh sb="0" eb="2">
      <t>ゾウゲン</t>
    </rPh>
    <rPh sb="2" eb="3">
      <t>スウ</t>
    </rPh>
    <phoneticPr fontId="5"/>
  </si>
  <si>
    <t>増減率(%)</t>
    <rPh sb="0" eb="2">
      <t>ゾウゲン</t>
    </rPh>
    <rPh sb="2" eb="3">
      <t>リツ</t>
    </rPh>
    <phoneticPr fontId="5"/>
  </si>
  <si>
    <t>人口指数</t>
    <rPh sb="0" eb="2">
      <t>ジンコウ</t>
    </rPh>
    <rPh sb="2" eb="4">
      <t>シスウ</t>
    </rPh>
    <phoneticPr fontId="5"/>
  </si>
  <si>
    <t>-</t>
  </si>
  <si>
    <t>（大正9年＝100）</t>
    <rPh sb="1" eb="3">
      <t>タイショウ</t>
    </rPh>
    <rPh sb="4" eb="5">
      <t>ネン</t>
    </rPh>
    <phoneticPr fontId="5"/>
  </si>
  <si>
    <t>面積(k㎡)</t>
    <rPh sb="0" eb="2">
      <t>メンセキ</t>
    </rPh>
    <phoneticPr fontId="5"/>
  </si>
  <si>
    <t>-</t>
    <phoneticPr fontId="5"/>
  </si>
  <si>
    <t>人口密度</t>
    <rPh sb="0" eb="2">
      <t>ジンコウ</t>
    </rPh>
    <rPh sb="2" eb="4">
      <t>ミツド</t>
    </rPh>
    <phoneticPr fontId="5"/>
  </si>
  <si>
    <t>年齢別人口</t>
    <rPh sb="0" eb="2">
      <t>ネンレイ</t>
    </rPh>
    <rPh sb="2" eb="3">
      <t>ベツ</t>
    </rPh>
    <rPh sb="3" eb="5">
      <t>ジンコウ</t>
    </rPh>
    <phoneticPr fontId="5"/>
  </si>
  <si>
    <t>総数</t>
    <rPh sb="0" eb="2">
      <t>ソウスウ</t>
    </rPh>
    <phoneticPr fontId="5"/>
  </si>
  <si>
    <t>１5歳未満</t>
    <rPh sb="2" eb="3">
      <t>サイ</t>
    </rPh>
    <rPh sb="3" eb="5">
      <t>ミマン</t>
    </rPh>
    <phoneticPr fontId="5"/>
  </si>
  <si>
    <t>15～64歳</t>
    <rPh sb="5" eb="6">
      <t>サイ</t>
    </rPh>
    <phoneticPr fontId="5"/>
  </si>
  <si>
    <t>65歳以上</t>
    <rPh sb="2" eb="3">
      <t>サイ</t>
    </rPh>
    <rPh sb="3" eb="5">
      <t>イジョウ</t>
    </rPh>
    <phoneticPr fontId="5"/>
  </si>
  <si>
    <t>不詳</t>
    <rPh sb="0" eb="2">
      <t>フショウ</t>
    </rPh>
    <phoneticPr fontId="5"/>
  </si>
  <si>
    <t>（男）</t>
    <rPh sb="1" eb="2">
      <t>オトコ</t>
    </rPh>
    <phoneticPr fontId="5"/>
  </si>
  <si>
    <t>15歳未満</t>
    <rPh sb="2" eb="3">
      <t>サイ</t>
    </rPh>
    <rPh sb="3" eb="5">
      <t>ミマン</t>
    </rPh>
    <phoneticPr fontId="5"/>
  </si>
  <si>
    <t>（女）</t>
    <rPh sb="1" eb="2">
      <t>オンナ</t>
    </rPh>
    <phoneticPr fontId="5"/>
  </si>
  <si>
    <t>性比(女=100)</t>
    <rPh sb="0" eb="1">
      <t>セイ</t>
    </rPh>
    <rPh sb="1" eb="2">
      <t>ヒ</t>
    </rPh>
    <rPh sb="3" eb="4">
      <t>オンナ</t>
    </rPh>
    <phoneticPr fontId="5"/>
  </si>
  <si>
    <t>年齢別割合 1)</t>
    <rPh sb="0" eb="2">
      <t>ネンレイ</t>
    </rPh>
    <rPh sb="2" eb="3">
      <t>ベツ</t>
    </rPh>
    <rPh sb="3" eb="5">
      <t>ワリアイ</t>
    </rPh>
    <phoneticPr fontId="5"/>
  </si>
  <si>
    <t>従属人口指数</t>
    <rPh sb="0" eb="2">
      <t>ジュウゾク</t>
    </rPh>
    <rPh sb="2" eb="4">
      <t>ジンコウ</t>
    </rPh>
    <rPh sb="4" eb="6">
      <t>シスウ</t>
    </rPh>
    <phoneticPr fontId="5"/>
  </si>
  <si>
    <t>年少人口指数</t>
    <rPh sb="0" eb="2">
      <t>ネンショウ</t>
    </rPh>
    <rPh sb="2" eb="4">
      <t>ジンコウ</t>
    </rPh>
    <rPh sb="4" eb="6">
      <t>シスウ</t>
    </rPh>
    <phoneticPr fontId="5"/>
  </si>
  <si>
    <t>老年人口指数</t>
    <rPh sb="0" eb="2">
      <t>ロウネン</t>
    </rPh>
    <rPh sb="2" eb="4">
      <t>ジンコウ</t>
    </rPh>
    <rPh sb="4" eb="6">
      <t>シスウ</t>
    </rPh>
    <phoneticPr fontId="5"/>
  </si>
  <si>
    <t>老年化指数</t>
    <rPh sb="0" eb="2">
      <t>ロウネン</t>
    </rPh>
    <rPh sb="2" eb="3">
      <t>カ</t>
    </rPh>
    <rPh sb="3" eb="5">
      <t>シスウ</t>
    </rPh>
    <phoneticPr fontId="5"/>
  </si>
  <si>
    <t>1）年齢別割合の算出に当たっては、総数から年齢不詳を除外している</t>
    <rPh sb="2" eb="4">
      <t>ネンレイ</t>
    </rPh>
    <rPh sb="4" eb="5">
      <t>ベツ</t>
    </rPh>
    <rPh sb="5" eb="7">
      <t>ワリアイ</t>
    </rPh>
    <rPh sb="8" eb="10">
      <t>サンシュツ</t>
    </rPh>
    <rPh sb="11" eb="12">
      <t>ア</t>
    </rPh>
    <rPh sb="17" eb="19">
      <t>ソウスウ</t>
    </rPh>
    <rPh sb="21" eb="23">
      <t>ネンレイ</t>
    </rPh>
    <rPh sb="23" eb="25">
      <t>フショウ</t>
    </rPh>
    <rPh sb="26" eb="28">
      <t>ジョガイ</t>
    </rPh>
    <phoneticPr fontId="5"/>
  </si>
  <si>
    <t xml:space="preserve">   第2表　年齢(各歳)，男女別人口，平均年齢及び年齢中位数　－　全市</t>
    <rPh sb="14" eb="16">
      <t>ダンジョ</t>
    </rPh>
    <rPh sb="34" eb="36">
      <t>ゼンシ</t>
    </rPh>
    <phoneticPr fontId="13"/>
  </si>
  <si>
    <t>年 齢 （各 歳）</t>
    <phoneticPr fontId="13"/>
  </si>
  <si>
    <t>総   数</t>
    <phoneticPr fontId="13"/>
  </si>
  <si>
    <t>男</t>
  </si>
  <si>
    <t>女</t>
  </si>
  <si>
    <t>総    数</t>
    <phoneticPr fontId="13"/>
  </si>
  <si>
    <t>0</t>
    <phoneticPr fontId="13"/>
  </si>
  <si>
    <t>～</t>
    <phoneticPr fontId="5"/>
  </si>
  <si>
    <t>4歳</t>
    <phoneticPr fontId="13"/>
  </si>
  <si>
    <t>～</t>
    <phoneticPr fontId="13"/>
  </si>
  <si>
    <t>64</t>
    <phoneticPr fontId="5"/>
  </si>
  <si>
    <t>0</t>
    <phoneticPr fontId="5"/>
  </si>
  <si>
    <t>60</t>
    <phoneticPr fontId="5"/>
  </si>
  <si>
    <t>1</t>
    <phoneticPr fontId="5"/>
  </si>
  <si>
    <t>61</t>
    <phoneticPr fontId="5"/>
  </si>
  <si>
    <t>2</t>
    <phoneticPr fontId="5"/>
  </si>
  <si>
    <t>62</t>
    <phoneticPr fontId="5"/>
  </si>
  <si>
    <t>3</t>
    <phoneticPr fontId="5"/>
  </si>
  <si>
    <t>63</t>
    <phoneticPr fontId="5"/>
  </si>
  <si>
    <t>4</t>
    <phoneticPr fontId="5"/>
  </si>
  <si>
    <t xml:space="preserve">～  </t>
    <phoneticPr fontId="13"/>
  </si>
  <si>
    <t>9</t>
    <phoneticPr fontId="5"/>
  </si>
  <si>
    <t>69</t>
    <phoneticPr fontId="5"/>
  </si>
  <si>
    <t>5</t>
    <phoneticPr fontId="5"/>
  </si>
  <si>
    <t>65</t>
    <phoneticPr fontId="5"/>
  </si>
  <si>
    <t>6</t>
    <phoneticPr fontId="5"/>
  </si>
  <si>
    <t>66</t>
    <phoneticPr fontId="5"/>
  </si>
  <si>
    <t>7</t>
    <phoneticPr fontId="5"/>
  </si>
  <si>
    <t>67</t>
    <phoneticPr fontId="5"/>
  </si>
  <si>
    <t>8</t>
    <phoneticPr fontId="5"/>
  </si>
  <si>
    <t>68</t>
    <phoneticPr fontId="5"/>
  </si>
  <si>
    <t>14</t>
    <phoneticPr fontId="5"/>
  </si>
  <si>
    <t>74</t>
    <phoneticPr fontId="5"/>
  </si>
  <si>
    <t>10</t>
    <phoneticPr fontId="5"/>
  </si>
  <si>
    <t>70</t>
    <phoneticPr fontId="5"/>
  </si>
  <si>
    <t>11</t>
    <phoneticPr fontId="5"/>
  </si>
  <si>
    <t>71</t>
    <phoneticPr fontId="5"/>
  </si>
  <si>
    <t>12</t>
    <phoneticPr fontId="5"/>
  </si>
  <si>
    <t>72</t>
    <phoneticPr fontId="5"/>
  </si>
  <si>
    <t>13</t>
    <phoneticPr fontId="5"/>
  </si>
  <si>
    <t>73</t>
    <phoneticPr fontId="5"/>
  </si>
  <si>
    <t>19</t>
    <phoneticPr fontId="5"/>
  </si>
  <si>
    <t>79</t>
    <phoneticPr fontId="5"/>
  </si>
  <si>
    <t>15</t>
    <phoneticPr fontId="5"/>
  </si>
  <si>
    <t>75</t>
    <phoneticPr fontId="5"/>
  </si>
  <si>
    <t>16</t>
    <phoneticPr fontId="5"/>
  </si>
  <si>
    <t>76</t>
    <phoneticPr fontId="5"/>
  </si>
  <si>
    <t>17</t>
    <phoneticPr fontId="5"/>
  </si>
  <si>
    <t>77</t>
    <phoneticPr fontId="5"/>
  </si>
  <si>
    <t>18</t>
    <phoneticPr fontId="5"/>
  </si>
  <si>
    <t>78</t>
    <phoneticPr fontId="5"/>
  </si>
  <si>
    <t>24</t>
    <phoneticPr fontId="5"/>
  </si>
  <si>
    <t>84</t>
    <phoneticPr fontId="5"/>
  </si>
  <si>
    <t>20</t>
    <phoneticPr fontId="5"/>
  </si>
  <si>
    <t>80</t>
    <phoneticPr fontId="5"/>
  </si>
  <si>
    <t>21</t>
    <phoneticPr fontId="5"/>
  </si>
  <si>
    <t>81</t>
    <phoneticPr fontId="5"/>
  </si>
  <si>
    <t>22</t>
    <phoneticPr fontId="5"/>
  </si>
  <si>
    <t>82</t>
    <phoneticPr fontId="5"/>
  </si>
  <si>
    <t>23</t>
    <phoneticPr fontId="5"/>
  </si>
  <si>
    <t>83</t>
    <phoneticPr fontId="5"/>
  </si>
  <si>
    <t>29</t>
    <phoneticPr fontId="5"/>
  </si>
  <si>
    <t>89</t>
    <phoneticPr fontId="5"/>
  </si>
  <si>
    <t>25</t>
    <phoneticPr fontId="5"/>
  </si>
  <si>
    <t>85</t>
    <phoneticPr fontId="5"/>
  </si>
  <si>
    <t>26</t>
    <phoneticPr fontId="5"/>
  </si>
  <si>
    <t>86</t>
    <phoneticPr fontId="5"/>
  </si>
  <si>
    <t>27</t>
    <phoneticPr fontId="5"/>
  </si>
  <si>
    <t>87</t>
    <phoneticPr fontId="5"/>
  </si>
  <si>
    <t>28</t>
    <phoneticPr fontId="5"/>
  </si>
  <si>
    <t>88</t>
    <phoneticPr fontId="5"/>
  </si>
  <si>
    <t>34</t>
    <phoneticPr fontId="5"/>
  </si>
  <si>
    <t>94</t>
    <phoneticPr fontId="5"/>
  </si>
  <si>
    <t>30</t>
    <phoneticPr fontId="5"/>
  </si>
  <si>
    <t>90</t>
    <phoneticPr fontId="5"/>
  </si>
  <si>
    <t>31</t>
    <phoneticPr fontId="5"/>
  </si>
  <si>
    <t>91</t>
    <phoneticPr fontId="5"/>
  </si>
  <si>
    <t>32</t>
    <phoneticPr fontId="5"/>
  </si>
  <si>
    <t>92</t>
    <phoneticPr fontId="5"/>
  </si>
  <si>
    <t>33</t>
    <phoneticPr fontId="5"/>
  </si>
  <si>
    <t>93</t>
    <phoneticPr fontId="5"/>
  </si>
  <si>
    <t>39</t>
    <phoneticPr fontId="5"/>
  </si>
  <si>
    <t>99</t>
    <phoneticPr fontId="5"/>
  </si>
  <si>
    <t>35</t>
    <phoneticPr fontId="5"/>
  </si>
  <si>
    <t>95</t>
    <phoneticPr fontId="5"/>
  </si>
  <si>
    <t>36</t>
    <phoneticPr fontId="5"/>
  </si>
  <si>
    <t>96</t>
    <phoneticPr fontId="5"/>
  </si>
  <si>
    <t>37</t>
    <phoneticPr fontId="5"/>
  </si>
  <si>
    <t>97</t>
    <phoneticPr fontId="5"/>
  </si>
  <si>
    <t>38</t>
    <phoneticPr fontId="5"/>
  </si>
  <si>
    <t>98</t>
    <phoneticPr fontId="5"/>
  </si>
  <si>
    <t xml:space="preserve">～ </t>
    <phoneticPr fontId="13"/>
  </si>
  <si>
    <t>44</t>
    <phoneticPr fontId="5"/>
  </si>
  <si>
    <t>100 歳以上</t>
    <phoneticPr fontId="13"/>
  </si>
  <si>
    <t>40</t>
    <phoneticPr fontId="5"/>
  </si>
  <si>
    <t>41</t>
    <phoneticPr fontId="5"/>
  </si>
  <si>
    <t>不   詳</t>
    <phoneticPr fontId="13"/>
  </si>
  <si>
    <t>42</t>
    <phoneticPr fontId="5"/>
  </si>
  <si>
    <t>43</t>
    <phoneticPr fontId="5"/>
  </si>
  <si>
    <t xml:space="preserve">（再　掲）    </t>
    <phoneticPr fontId="13"/>
  </si>
  <si>
    <t>15歳未満</t>
    <phoneticPr fontId="13"/>
  </si>
  <si>
    <t>49</t>
    <phoneticPr fontId="5"/>
  </si>
  <si>
    <t>15～64歳</t>
    <phoneticPr fontId="13"/>
  </si>
  <si>
    <t>45</t>
    <phoneticPr fontId="5"/>
  </si>
  <si>
    <t>46</t>
    <phoneticPr fontId="5"/>
  </si>
  <si>
    <t>65歳以上</t>
    <phoneticPr fontId="13"/>
  </si>
  <si>
    <t>47</t>
    <phoneticPr fontId="5"/>
  </si>
  <si>
    <t>48</t>
    <phoneticPr fontId="5"/>
  </si>
  <si>
    <t>65～74歳</t>
    <phoneticPr fontId="13"/>
  </si>
  <si>
    <t>75歳以上</t>
    <phoneticPr fontId="13"/>
  </si>
  <si>
    <t>50</t>
    <phoneticPr fontId="13"/>
  </si>
  <si>
    <t>54</t>
    <phoneticPr fontId="5"/>
  </si>
  <si>
    <t xml:space="preserve"> 年齢別割合(%)</t>
    <phoneticPr fontId="13"/>
  </si>
  <si>
    <t>50</t>
    <phoneticPr fontId="5"/>
  </si>
  <si>
    <t>51</t>
    <phoneticPr fontId="5"/>
  </si>
  <si>
    <t>52</t>
    <phoneticPr fontId="5"/>
  </si>
  <si>
    <t>53</t>
    <phoneticPr fontId="5"/>
  </si>
  <si>
    <t>59</t>
    <phoneticPr fontId="13"/>
  </si>
  <si>
    <t>55</t>
    <phoneticPr fontId="5"/>
  </si>
  <si>
    <t>56</t>
    <phoneticPr fontId="5"/>
  </si>
  <si>
    <t>57</t>
    <phoneticPr fontId="5"/>
  </si>
  <si>
    <t>平均年齢</t>
    <phoneticPr fontId="13"/>
  </si>
  <si>
    <t>58</t>
    <phoneticPr fontId="5"/>
  </si>
  <si>
    <t>59</t>
    <phoneticPr fontId="5"/>
  </si>
  <si>
    <t>年齢中位数</t>
    <phoneticPr fontId="13"/>
  </si>
  <si>
    <t xml:space="preserve">   第2表　年齢(各歳)，男女別人口，平均年齢及び年齢中位数　-　旧長崎市</t>
    <rPh sb="34" eb="35">
      <t>キュウ</t>
    </rPh>
    <rPh sb="35" eb="38">
      <t>ナガサキシ</t>
    </rPh>
    <phoneticPr fontId="13"/>
  </si>
  <si>
    <t xml:space="preserve">   第2表　年齢(各歳)，男女別人口，平均年齢及び年齢中位数　-　旧香焼町</t>
    <rPh sb="34" eb="35">
      <t>キュウ</t>
    </rPh>
    <rPh sb="35" eb="37">
      <t>コウヤギ</t>
    </rPh>
    <rPh sb="37" eb="38">
      <t>チョウ</t>
    </rPh>
    <phoneticPr fontId="13"/>
  </si>
  <si>
    <t xml:space="preserve">   第2表　年齢(各歳)，男女別人口，平均年齢及び年齢中位数　-　旧伊王島町</t>
    <rPh sb="34" eb="35">
      <t>キュウ</t>
    </rPh>
    <rPh sb="35" eb="38">
      <t>イオウジマ</t>
    </rPh>
    <rPh sb="38" eb="39">
      <t>チョウ</t>
    </rPh>
    <phoneticPr fontId="13"/>
  </si>
  <si>
    <t xml:space="preserve">   第2表　年齢(各歳)，男女別人口，平均年齢及び年齢中位数　-　旧高島町</t>
    <rPh sb="34" eb="35">
      <t>キュウ</t>
    </rPh>
    <rPh sb="35" eb="37">
      <t>タカシマ</t>
    </rPh>
    <rPh sb="37" eb="38">
      <t>チョウ</t>
    </rPh>
    <phoneticPr fontId="13"/>
  </si>
  <si>
    <t xml:space="preserve">   第2表　年齢(各歳)，男女別人口，平均年齢及び年齢中位数　-　旧野母崎町</t>
    <rPh sb="34" eb="35">
      <t>キュウ</t>
    </rPh>
    <rPh sb="35" eb="38">
      <t>ノモザキ</t>
    </rPh>
    <rPh sb="38" eb="39">
      <t>チョウ</t>
    </rPh>
    <phoneticPr fontId="13"/>
  </si>
  <si>
    <t xml:space="preserve">   第2表　年齢(各歳)，男女別人口，平均年齢及び年齢中位数　-　旧三和町</t>
    <rPh sb="34" eb="35">
      <t>キュウ</t>
    </rPh>
    <rPh sb="35" eb="37">
      <t>サンワ</t>
    </rPh>
    <rPh sb="37" eb="38">
      <t>チョウ</t>
    </rPh>
    <phoneticPr fontId="13"/>
  </si>
  <si>
    <t xml:space="preserve">   第2表　年齢(各歳)，男女別人口，平均年齢及び年齢中位数　-　旧琴海町</t>
    <rPh sb="34" eb="35">
      <t>キュウ</t>
    </rPh>
    <rPh sb="35" eb="37">
      <t>キンカイ</t>
    </rPh>
    <rPh sb="37" eb="38">
      <t>チョウ</t>
    </rPh>
    <phoneticPr fontId="13"/>
  </si>
  <si>
    <t xml:space="preserve">   第2表　年齢(各歳)，男女別人口，平均年齢及び年齢中位数　-　旧外海町</t>
    <rPh sb="34" eb="35">
      <t>キュウ</t>
    </rPh>
    <rPh sb="35" eb="37">
      <t>ソトメ</t>
    </rPh>
    <rPh sb="37" eb="38">
      <t>チョウ</t>
    </rPh>
    <phoneticPr fontId="13"/>
  </si>
  <si>
    <t xml:space="preserve">   第3表　国籍（11区分），男女別外国人数 </t>
    <phoneticPr fontId="13"/>
  </si>
  <si>
    <t>(別掲）</t>
    <rPh sb="1" eb="2">
      <t>ベツ</t>
    </rPh>
    <rPh sb="2" eb="3">
      <t>ケイ</t>
    </rPh>
    <phoneticPr fontId="13"/>
  </si>
  <si>
    <t>地   　域，</t>
    <rPh sb="0" eb="1">
      <t>チ</t>
    </rPh>
    <rPh sb="5" eb="6">
      <t>イキ</t>
    </rPh>
    <phoneticPr fontId="13"/>
  </si>
  <si>
    <t>総  数</t>
    <phoneticPr fontId="13"/>
  </si>
  <si>
    <t>韓国，</t>
    <phoneticPr fontId="13"/>
  </si>
  <si>
    <t>中  国</t>
    <phoneticPr fontId="13"/>
  </si>
  <si>
    <t>フィリ</t>
    <phoneticPr fontId="13"/>
  </si>
  <si>
    <t>タ  イ</t>
    <phoneticPr fontId="13"/>
  </si>
  <si>
    <t>インド</t>
    <phoneticPr fontId="13"/>
  </si>
  <si>
    <t>ベトナム</t>
    <phoneticPr fontId="13"/>
  </si>
  <si>
    <t>ネパール</t>
    <phoneticPr fontId="13"/>
  </si>
  <si>
    <t>イギリス</t>
  </si>
  <si>
    <t>アメリカ</t>
  </si>
  <si>
    <t>ブラジル</t>
  </si>
  <si>
    <t>ペルー</t>
  </si>
  <si>
    <t>その他</t>
  </si>
  <si>
    <t>総人口</t>
    <rPh sb="0" eb="3">
      <t>ソウジンコウ</t>
    </rPh>
    <phoneticPr fontId="13"/>
  </si>
  <si>
    <t>日本人</t>
    <rPh sb="0" eb="3">
      <t>ニホンジン</t>
    </rPh>
    <phoneticPr fontId="13"/>
  </si>
  <si>
    <t xml:space="preserve">  男　   女</t>
    <rPh sb="2" eb="3">
      <t>オトコ</t>
    </rPh>
    <rPh sb="7" eb="8">
      <t>オンナ</t>
    </rPh>
    <phoneticPr fontId="13"/>
  </si>
  <si>
    <t>朝　鮮</t>
    <phoneticPr fontId="13"/>
  </si>
  <si>
    <t>ピ  ン</t>
    <phoneticPr fontId="13"/>
  </si>
  <si>
    <t>ネシア</t>
    <phoneticPr fontId="13"/>
  </si>
  <si>
    <t/>
  </si>
  <si>
    <t>1)</t>
    <phoneticPr fontId="13"/>
  </si>
  <si>
    <t>2)</t>
    <phoneticPr fontId="13"/>
  </si>
  <si>
    <t>総　　数</t>
    <rPh sb="0" eb="1">
      <t>ソウ</t>
    </rPh>
    <rPh sb="3" eb="4">
      <t>カズ</t>
    </rPh>
    <phoneticPr fontId="13"/>
  </si>
  <si>
    <t>男</t>
    <rPh sb="0" eb="1">
      <t>オトコ</t>
    </rPh>
    <phoneticPr fontId="13"/>
  </si>
  <si>
    <t>女</t>
    <phoneticPr fontId="13"/>
  </si>
  <si>
    <t>1) 無国籍及び国名「不詳」を含む。</t>
    <rPh sb="3" eb="6">
      <t>ムコクセキ</t>
    </rPh>
    <rPh sb="6" eb="7">
      <t>オヨ</t>
    </rPh>
    <rPh sb="8" eb="10">
      <t>コクメイ</t>
    </rPh>
    <rPh sb="11" eb="13">
      <t>フショウ</t>
    </rPh>
    <rPh sb="15" eb="16">
      <t>フク</t>
    </rPh>
    <phoneticPr fontId="13"/>
  </si>
  <si>
    <t>2) 日本人・外国人の別「不詳」を含む。</t>
    <rPh sb="3" eb="6">
      <t>ニホンジン</t>
    </rPh>
    <rPh sb="7" eb="10">
      <t>ガイコクジン</t>
    </rPh>
    <rPh sb="11" eb="12">
      <t>ベツ</t>
    </rPh>
    <rPh sb="13" eb="15">
      <t>フショウ</t>
    </rPh>
    <rPh sb="17" eb="18">
      <t>フク</t>
    </rPh>
    <phoneticPr fontId="13"/>
  </si>
  <si>
    <t xml:space="preserve">   第4表　配偶関係（4区分），年齢（5歳階級），男女別15歳以上人口及び平均年齢</t>
    <rPh sb="22" eb="24">
      <t>カイキュウ</t>
    </rPh>
    <phoneticPr fontId="13"/>
  </si>
  <si>
    <t>年　 　齢 
（5歳階級）</t>
    <rPh sb="9" eb="10">
      <t>サイ</t>
    </rPh>
    <rPh sb="10" eb="12">
      <t>カイキュウ</t>
    </rPh>
    <phoneticPr fontId="13"/>
  </si>
  <si>
    <t>総　　数</t>
    <phoneticPr fontId="13"/>
  </si>
  <si>
    <t>未　　婚</t>
    <phoneticPr fontId="13"/>
  </si>
  <si>
    <t>有 配 偶</t>
    <phoneticPr fontId="13"/>
  </si>
  <si>
    <t>死　　別</t>
    <phoneticPr fontId="13"/>
  </si>
  <si>
    <t>離　　別</t>
    <phoneticPr fontId="13"/>
  </si>
  <si>
    <t>不　　詳</t>
    <rPh sb="0" eb="1">
      <t>フ</t>
    </rPh>
    <rPh sb="3" eb="4">
      <t>ショウ</t>
    </rPh>
    <phoneticPr fontId="13"/>
  </si>
  <si>
    <t>総　　数
（男）</t>
    <rPh sb="6" eb="7">
      <t>オトコ</t>
    </rPh>
    <phoneticPr fontId="13"/>
  </si>
  <si>
    <t>総　　数
（女）</t>
    <rPh sb="6" eb="7">
      <t>オンナ</t>
    </rPh>
    <phoneticPr fontId="13"/>
  </si>
  <si>
    <t>総数</t>
    <phoneticPr fontId="13"/>
  </si>
  <si>
    <t>15～19</t>
  </si>
  <si>
    <t>歳</t>
    <phoneticPr fontId="13"/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</si>
  <si>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</si>
  <si>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</si>
  <si>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</si>
  <si>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</si>
  <si>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</si>
  <si>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</si>
  <si>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</si>
  <si>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</si>
  <si>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</si>
  <si>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</si>
  <si>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</si>
  <si>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</si>
  <si>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</si>
  <si>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</si>
  <si>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</si>
  <si>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</si>
  <si>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100歳以上</t>
    <phoneticPr fontId="13"/>
  </si>
  <si>
    <t>（再　掲）</t>
    <phoneticPr fontId="13"/>
  </si>
  <si>
    <t xml:space="preserve"> 75歳以上</t>
    <phoneticPr fontId="13"/>
  </si>
  <si>
    <t xml:space="preserve">  85歳以上</t>
    <phoneticPr fontId="13"/>
  </si>
  <si>
    <t>第5表　世帯の種類(2区分)，施設等の世帯の種類(6区分)別世帯数，世帯人員　</t>
    <phoneticPr fontId="4"/>
  </si>
  <si>
    <t>　及び1世帯当たり人員- 長崎市及び旧市町</t>
    <rPh sb="13" eb="15">
      <t>ナガサキ</t>
    </rPh>
    <phoneticPr fontId="4"/>
  </si>
  <si>
    <t>地　　域</t>
    <rPh sb="0" eb="1">
      <t>チ</t>
    </rPh>
    <rPh sb="3" eb="4">
      <t>イキ</t>
    </rPh>
    <phoneticPr fontId="4"/>
  </si>
  <si>
    <t>総数</t>
    <phoneticPr fontId="4"/>
  </si>
  <si>
    <t>不詳</t>
    <phoneticPr fontId="4"/>
  </si>
  <si>
    <t>一般世帯
総数</t>
    <rPh sb="0" eb="2">
      <t>イッパン</t>
    </rPh>
    <rPh sb="2" eb="4">
      <t>セタイ</t>
    </rPh>
    <rPh sb="5" eb="7">
      <t>ソウスウ</t>
    </rPh>
    <phoneticPr fontId="4"/>
  </si>
  <si>
    <t>1世帯当たり
人員</t>
    <rPh sb="1" eb="3">
      <t>セタイ</t>
    </rPh>
    <rPh sb="3" eb="4">
      <t>ア</t>
    </rPh>
    <rPh sb="7" eb="9">
      <t>ジンイン</t>
    </rPh>
    <phoneticPr fontId="4"/>
  </si>
  <si>
    <t>施設等の世帯
総数</t>
    <rPh sb="0" eb="2">
      <t>シセツ</t>
    </rPh>
    <rPh sb="2" eb="3">
      <t>トウ</t>
    </rPh>
    <rPh sb="4" eb="6">
      <t>セタイ</t>
    </rPh>
    <rPh sb="7" eb="9">
      <t>ソウスウ</t>
    </rPh>
    <phoneticPr fontId="4"/>
  </si>
  <si>
    <t>寮・寄宿舎の
学生・生徒</t>
    <phoneticPr fontId="4"/>
  </si>
  <si>
    <t>病院・療養所の
入院者</t>
    <phoneticPr fontId="4"/>
  </si>
  <si>
    <t>社会施設の
入所者</t>
    <phoneticPr fontId="4"/>
  </si>
  <si>
    <t>自衛隊営舎内
居住者</t>
    <phoneticPr fontId="4"/>
  </si>
  <si>
    <t>矯正施設の
入所者</t>
    <phoneticPr fontId="4"/>
  </si>
  <si>
    <t>その他</t>
    <phoneticPr fontId="4"/>
  </si>
  <si>
    <t>世帯数</t>
    <rPh sb="0" eb="3">
      <t>セタイスウ</t>
    </rPh>
    <phoneticPr fontId="4"/>
  </si>
  <si>
    <t>長崎市</t>
  </si>
  <si>
    <t>　　(旧長崎市)</t>
    <phoneticPr fontId="4"/>
  </si>
  <si>
    <t>-</t>
    <phoneticPr fontId="4"/>
  </si>
  <si>
    <t>　　(旧香焼町)</t>
    <phoneticPr fontId="4"/>
  </si>
  <si>
    <t>　　(旧伊王島町)</t>
    <phoneticPr fontId="4"/>
  </si>
  <si>
    <t>　　(旧高島町)</t>
    <phoneticPr fontId="4"/>
  </si>
  <si>
    <t>　　(旧野母崎町)</t>
    <phoneticPr fontId="4"/>
  </si>
  <si>
    <t>　　(旧三和町)</t>
    <phoneticPr fontId="4"/>
  </si>
  <si>
    <t>　　(旧琴海町)</t>
    <phoneticPr fontId="4"/>
  </si>
  <si>
    <t>　　(旧外海町)</t>
    <phoneticPr fontId="4"/>
  </si>
  <si>
    <t>　　人口集中地区</t>
    <phoneticPr fontId="4"/>
  </si>
  <si>
    <t>世帯人員</t>
    <rPh sb="0" eb="2">
      <t>セタイ</t>
    </rPh>
    <rPh sb="2" eb="4">
      <t>ジンイン</t>
    </rPh>
    <phoneticPr fontId="4"/>
  </si>
  <si>
    <t xml:space="preserve">   </t>
    <phoneticPr fontId="5"/>
  </si>
  <si>
    <t>第6表　世帯人員（７区分）別一般世帯数及び一般世帯人員（6歳未満・　</t>
    <phoneticPr fontId="5"/>
  </si>
  <si>
    <t>地　　　域</t>
    <rPh sb="0" eb="1">
      <t>チ</t>
    </rPh>
    <rPh sb="4" eb="5">
      <t>イキ</t>
    </rPh>
    <phoneticPr fontId="5"/>
  </si>
  <si>
    <t>総数</t>
    <phoneticPr fontId="5"/>
  </si>
  <si>
    <t>世帯人員が
1人</t>
    <phoneticPr fontId="5"/>
  </si>
  <si>
    <t>7人以上</t>
    <phoneticPr fontId="5"/>
  </si>
  <si>
    <t>長崎市</t>
    <rPh sb="0" eb="3">
      <t>ナガサキシ</t>
    </rPh>
    <phoneticPr fontId="5"/>
  </si>
  <si>
    <t>一般世帯数</t>
    <rPh sb="0" eb="2">
      <t>イッパン</t>
    </rPh>
    <rPh sb="2" eb="5">
      <t>セタイスウ</t>
    </rPh>
    <phoneticPr fontId="5"/>
  </si>
  <si>
    <t>一般世帯人員</t>
    <rPh sb="0" eb="2">
      <t>イッパン</t>
    </rPh>
    <rPh sb="2" eb="4">
      <t>セタイ</t>
    </rPh>
    <rPh sb="4" eb="6">
      <t>ジンイン</t>
    </rPh>
    <phoneticPr fontId="5"/>
  </si>
  <si>
    <t>（再掲）</t>
    <rPh sb="1" eb="3">
      <t>サイケイ</t>
    </rPh>
    <phoneticPr fontId="5"/>
  </si>
  <si>
    <t>6歳未満世帯員のいる一般世帯</t>
    <phoneticPr fontId="5"/>
  </si>
  <si>
    <t>世帯数</t>
    <phoneticPr fontId="5"/>
  </si>
  <si>
    <t>世帯人員</t>
    <phoneticPr fontId="5"/>
  </si>
  <si>
    <t>6歳未満世帯人員</t>
    <phoneticPr fontId="5"/>
  </si>
  <si>
    <t>18歳未満世帯員のいる一般世帯</t>
    <phoneticPr fontId="5"/>
  </si>
  <si>
    <t>18歳未満世帯人員</t>
    <phoneticPr fontId="5"/>
  </si>
  <si>
    <t>旧  長崎市</t>
    <phoneticPr fontId="5"/>
  </si>
  <si>
    <t>旧  香焼町</t>
    <rPh sb="3" eb="5">
      <t>コウヤギ</t>
    </rPh>
    <rPh sb="5" eb="6">
      <t>チョウ</t>
    </rPh>
    <phoneticPr fontId="5"/>
  </si>
  <si>
    <t>旧  伊王島町</t>
    <rPh sb="3" eb="6">
      <t>イオウジマ</t>
    </rPh>
    <rPh sb="6" eb="7">
      <t>チョウ</t>
    </rPh>
    <phoneticPr fontId="5"/>
  </si>
  <si>
    <t>旧  高島町</t>
    <rPh sb="3" eb="5">
      <t>タカシマ</t>
    </rPh>
    <rPh sb="5" eb="6">
      <t>チョウ</t>
    </rPh>
    <phoneticPr fontId="5"/>
  </si>
  <si>
    <t>　18歳未満世帯員のいる一般世帯－特掲）　-　長崎市及び旧市町　</t>
    <rPh sb="17" eb="18">
      <t>トク</t>
    </rPh>
    <rPh sb="18" eb="19">
      <t>ケイ</t>
    </rPh>
    <phoneticPr fontId="5"/>
  </si>
  <si>
    <t>旧  野母崎町</t>
    <rPh sb="3" eb="6">
      <t>ノモザキ</t>
    </rPh>
    <rPh sb="6" eb="7">
      <t>チョウ</t>
    </rPh>
    <phoneticPr fontId="5"/>
  </si>
  <si>
    <t>旧  三和町</t>
    <rPh sb="3" eb="4">
      <t>サン</t>
    </rPh>
    <rPh sb="4" eb="5">
      <t>ワ</t>
    </rPh>
    <rPh sb="5" eb="6">
      <t>チョウ</t>
    </rPh>
    <phoneticPr fontId="5"/>
  </si>
  <si>
    <t>旧  琴海町</t>
    <rPh sb="3" eb="5">
      <t>キンカイ</t>
    </rPh>
    <rPh sb="5" eb="6">
      <t>チョウ</t>
    </rPh>
    <phoneticPr fontId="5"/>
  </si>
  <si>
    <t>旧  外海町</t>
    <rPh sb="3" eb="5">
      <t>ソトメ</t>
    </rPh>
    <rPh sb="5" eb="6">
      <t>チョウ</t>
    </rPh>
    <phoneticPr fontId="5"/>
  </si>
  <si>
    <t>第7表　世帯の家族類型(16区分)，世帯主の年齢(5歳階級)別一般世帯数(3世代世帯，間借り・下宿などの単身者及び会社などの独身寮の単身者－特掲)</t>
    <rPh sb="30" eb="31">
      <t>ベツ</t>
    </rPh>
    <phoneticPr fontId="13"/>
  </si>
  <si>
    <t>世帯主の年齢
（5歳階級）</t>
    <rPh sb="0" eb="3">
      <t>セタイヌシ</t>
    </rPh>
    <rPh sb="4" eb="6">
      <t>ネンレイ</t>
    </rPh>
    <rPh sb="9" eb="10">
      <t>サイ</t>
    </rPh>
    <rPh sb="10" eb="12">
      <t>カイキュウ</t>
    </rPh>
    <phoneticPr fontId="13"/>
  </si>
  <si>
    <t>総数　1）</t>
    <phoneticPr fontId="13"/>
  </si>
  <si>
    <t>親族のみの世帯</t>
    <phoneticPr fontId="13"/>
  </si>
  <si>
    <t>（再   掲）</t>
    <phoneticPr fontId="13"/>
  </si>
  <si>
    <t>総　　数</t>
    <rPh sb="0" eb="1">
      <t>フサ</t>
    </rPh>
    <rPh sb="3" eb="4">
      <t>カズ</t>
    </rPh>
    <phoneticPr fontId="5"/>
  </si>
  <si>
    <t>核  家  族  世  帯</t>
    <phoneticPr fontId="13"/>
  </si>
  <si>
    <t>　　　核　家　族　</t>
    <rPh sb="3" eb="4">
      <t>カク</t>
    </rPh>
    <rPh sb="5" eb="6">
      <t>ケ</t>
    </rPh>
    <rPh sb="7" eb="8">
      <t>ゾク</t>
    </rPh>
    <phoneticPr fontId="13"/>
  </si>
  <si>
    <t>　 以　外 の　世　帯</t>
    <phoneticPr fontId="13"/>
  </si>
  <si>
    <t>総　　数</t>
    <rPh sb="0" eb="1">
      <t>フサ</t>
    </rPh>
    <rPh sb="3" eb="4">
      <t>カズ</t>
    </rPh>
    <phoneticPr fontId="13"/>
  </si>
  <si>
    <t>総　数</t>
    <rPh sb="0" eb="1">
      <t>フサ</t>
    </rPh>
    <rPh sb="2" eb="3">
      <t>カズ</t>
    </rPh>
    <phoneticPr fontId="13"/>
  </si>
  <si>
    <t>非 親 族</t>
    <phoneticPr fontId="13"/>
  </si>
  <si>
    <t>単   独</t>
    <phoneticPr fontId="5"/>
  </si>
  <si>
    <t>3 世 代</t>
    <phoneticPr fontId="13"/>
  </si>
  <si>
    <t>間借り・
下宿など
の単身者</t>
    <rPh sb="0" eb="2">
      <t>マガ</t>
    </rPh>
    <phoneticPr fontId="5"/>
  </si>
  <si>
    <t>会社など</t>
    <rPh sb="0" eb="2">
      <t>カイシャ</t>
    </rPh>
    <phoneticPr fontId="13"/>
  </si>
  <si>
    <t>夫婦のみ</t>
  </si>
  <si>
    <t>夫 婦 と</t>
    <rPh sb="0" eb="1">
      <t>オット</t>
    </rPh>
    <rPh sb="2" eb="3">
      <t>フ</t>
    </rPh>
    <phoneticPr fontId="13"/>
  </si>
  <si>
    <t>男 親 と</t>
    <rPh sb="0" eb="1">
      <t>オトコ</t>
    </rPh>
    <rPh sb="2" eb="3">
      <t>オヤ</t>
    </rPh>
    <phoneticPr fontId="13"/>
  </si>
  <si>
    <t>女 親 と</t>
    <rPh sb="0" eb="1">
      <t>オンナ</t>
    </rPh>
    <rPh sb="2" eb="3">
      <t>オヤ</t>
    </rPh>
    <phoneticPr fontId="13"/>
  </si>
  <si>
    <t>夫婦と</t>
    <rPh sb="0" eb="1">
      <t>オット</t>
    </rPh>
    <rPh sb="1" eb="2">
      <t>フ</t>
    </rPh>
    <phoneticPr fontId="13"/>
  </si>
  <si>
    <t>夫婦，子供と</t>
    <rPh sb="0" eb="2">
      <t>フウフ</t>
    </rPh>
    <rPh sb="3" eb="5">
      <t>コドモ</t>
    </rPh>
    <phoneticPr fontId="13"/>
  </si>
  <si>
    <t>夫婦，</t>
    <rPh sb="0" eb="2">
      <t>フウフ</t>
    </rPh>
    <phoneticPr fontId="13"/>
  </si>
  <si>
    <t>夫婦と他の</t>
    <rPh sb="0" eb="2">
      <t>フウフ</t>
    </rPh>
    <rPh sb="3" eb="4">
      <t>タ</t>
    </rPh>
    <phoneticPr fontId="13"/>
  </si>
  <si>
    <t>夫婦，子供</t>
    <phoneticPr fontId="13"/>
  </si>
  <si>
    <t>夫婦，親と</t>
    <rPh sb="0" eb="2">
      <t>フウフ</t>
    </rPh>
    <rPh sb="3" eb="4">
      <t>オヤ</t>
    </rPh>
    <phoneticPr fontId="13"/>
  </si>
  <si>
    <t>兄弟姉妹</t>
    <rPh sb="0" eb="2">
      <t>キョウダイ</t>
    </rPh>
    <rPh sb="2" eb="4">
      <t>シマイ</t>
    </rPh>
    <phoneticPr fontId="13"/>
  </si>
  <si>
    <t>他に分類</t>
    <rPh sb="0" eb="1">
      <t>タ</t>
    </rPh>
    <rPh sb="2" eb="4">
      <t>ブンルイ</t>
    </rPh>
    <phoneticPr fontId="13"/>
  </si>
  <si>
    <t>子供と</t>
    <phoneticPr fontId="13"/>
  </si>
  <si>
    <t>親族（親，</t>
    <rPh sb="0" eb="2">
      <t>シンゾク</t>
    </rPh>
    <rPh sb="3" eb="4">
      <t>オヤ</t>
    </rPh>
    <phoneticPr fontId="13"/>
  </si>
  <si>
    <t>と他の親族</t>
    <rPh sb="1" eb="2">
      <t>タ</t>
    </rPh>
    <rPh sb="3" eb="5">
      <t>シンゾク</t>
    </rPh>
    <phoneticPr fontId="13"/>
  </si>
  <si>
    <t>他の親族</t>
    <rPh sb="0" eb="1">
      <t>タ</t>
    </rPh>
    <rPh sb="2" eb="4">
      <t>シンゾク</t>
    </rPh>
    <phoneticPr fontId="13"/>
  </si>
  <si>
    <t>子供，</t>
    <phoneticPr fontId="13"/>
  </si>
  <si>
    <t>を 含 む</t>
    <rPh sb="2" eb="3">
      <t>フク</t>
    </rPh>
    <phoneticPr fontId="13"/>
  </si>
  <si>
    <t>世   帯</t>
    <phoneticPr fontId="13"/>
  </si>
  <si>
    <t>の独身寮</t>
    <rPh sb="1" eb="4">
      <t>ドクシンリョウ</t>
    </rPh>
    <phoneticPr fontId="13"/>
  </si>
  <si>
    <t>子供から</t>
    <rPh sb="0" eb="2">
      <t>コドモ</t>
    </rPh>
    <phoneticPr fontId="13"/>
  </si>
  <si>
    <t>両親から</t>
    <rPh sb="0" eb="2">
      <t>リョウシン</t>
    </rPh>
    <phoneticPr fontId="13"/>
  </si>
  <si>
    <t>ひとり親から</t>
    <rPh sb="3" eb="4">
      <t>オヤ</t>
    </rPh>
    <phoneticPr fontId="13"/>
  </si>
  <si>
    <t>両親から</t>
    <rPh sb="0" eb="1">
      <t>リョウ</t>
    </rPh>
    <rPh sb="1" eb="2">
      <t>オヤ</t>
    </rPh>
    <phoneticPr fontId="13"/>
  </si>
  <si>
    <t>ひとり</t>
    <phoneticPr fontId="13"/>
  </si>
  <si>
    <t>子供を含ま</t>
    <rPh sb="1" eb="2">
      <t>トモ</t>
    </rPh>
    <rPh sb="3" eb="4">
      <t>フク</t>
    </rPh>
    <phoneticPr fontId="13"/>
  </si>
  <si>
    <t>（親を含ま</t>
    <rPh sb="1" eb="2">
      <t>オヤ</t>
    </rPh>
    <rPh sb="3" eb="4">
      <t>フク</t>
    </rPh>
    <phoneticPr fontId="13"/>
  </si>
  <si>
    <t>（子供を含</t>
    <rPh sb="1" eb="3">
      <t>コドモ</t>
    </rPh>
    <rPh sb="4" eb="5">
      <t>フク</t>
    </rPh>
    <phoneticPr fontId="13"/>
  </si>
  <si>
    <t>親と他の</t>
    <rPh sb="0" eb="1">
      <t>オヤ</t>
    </rPh>
    <rPh sb="2" eb="3">
      <t>タ</t>
    </rPh>
    <phoneticPr fontId="13"/>
  </si>
  <si>
    <t>のみから</t>
    <phoneticPr fontId="13"/>
  </si>
  <si>
    <t>されない</t>
    <phoneticPr fontId="13"/>
  </si>
  <si>
    <t>親から</t>
    <phoneticPr fontId="13"/>
  </si>
  <si>
    <t>ない）から</t>
    <phoneticPr fontId="13"/>
  </si>
  <si>
    <t>まない）から</t>
    <phoneticPr fontId="13"/>
  </si>
  <si>
    <t>親族から</t>
    <rPh sb="0" eb="2">
      <t>シンゾク</t>
    </rPh>
    <phoneticPr fontId="13"/>
  </si>
  <si>
    <t>世    帯</t>
    <phoneticPr fontId="13"/>
  </si>
  <si>
    <t>の単身者</t>
    <rPh sb="1" eb="4">
      <t>タンシンシャ</t>
    </rPh>
    <phoneticPr fontId="13"/>
  </si>
  <si>
    <t>の 世 帯</t>
    <phoneticPr fontId="13"/>
  </si>
  <si>
    <t>成る世帯</t>
    <rPh sb="0" eb="1">
      <t>ナ</t>
    </rPh>
    <rPh sb="2" eb="4">
      <t>セタイ</t>
    </rPh>
    <phoneticPr fontId="13"/>
  </si>
  <si>
    <t>成る世帯</t>
    <rPh sb="0" eb="1">
      <t>ナ</t>
    </rPh>
    <rPh sb="2" eb="3">
      <t>ヨ</t>
    </rPh>
    <rPh sb="3" eb="4">
      <t>オビ</t>
    </rPh>
    <phoneticPr fontId="13"/>
  </si>
  <si>
    <t>親族世帯</t>
    <rPh sb="0" eb="2">
      <t>シンゾク</t>
    </rPh>
    <rPh sb="2" eb="4">
      <t>セタイ</t>
    </rPh>
    <phoneticPr fontId="13"/>
  </si>
  <si>
    <t xml:space="preserve">一般世帯数    </t>
    <phoneticPr fontId="13"/>
  </si>
  <si>
    <t>15　歳　未　満</t>
    <rPh sb="5" eb="6">
      <t>ミ</t>
    </rPh>
    <rPh sb="7" eb="8">
      <t>マン</t>
    </rPh>
    <phoneticPr fontId="13"/>
  </si>
  <si>
    <t>15　～　19　歳</t>
    <rPh sb="8" eb="9">
      <t>サイ</t>
    </rPh>
    <phoneticPr fontId="13"/>
  </si>
  <si>
    <t xml:space="preserve">20　～　24    </t>
    <phoneticPr fontId="13"/>
  </si>
  <si>
    <t xml:space="preserve">25　～　29    </t>
    <phoneticPr fontId="13"/>
  </si>
  <si>
    <t xml:space="preserve">30　～　34    </t>
    <phoneticPr fontId="13"/>
  </si>
  <si>
    <t xml:space="preserve">35　～　39    </t>
    <phoneticPr fontId="13"/>
  </si>
  <si>
    <t xml:space="preserve">40　～　44    </t>
    <phoneticPr fontId="13"/>
  </si>
  <si>
    <t xml:space="preserve">45　～　49    </t>
    <phoneticPr fontId="13"/>
  </si>
  <si>
    <t xml:space="preserve">50　～　54    </t>
    <phoneticPr fontId="13"/>
  </si>
  <si>
    <t xml:space="preserve">55　～　59    </t>
    <phoneticPr fontId="13"/>
  </si>
  <si>
    <t xml:space="preserve">60　～　64    </t>
    <phoneticPr fontId="13"/>
  </si>
  <si>
    <t xml:space="preserve">65　～　69    </t>
    <phoneticPr fontId="13"/>
  </si>
  <si>
    <t xml:space="preserve">70　～　74    </t>
    <phoneticPr fontId="13"/>
  </si>
  <si>
    <t xml:space="preserve">75　～　79    </t>
    <phoneticPr fontId="13"/>
  </si>
  <si>
    <t xml:space="preserve">80　～　84    </t>
    <phoneticPr fontId="13"/>
  </si>
  <si>
    <t>85　歳　以　上</t>
    <phoneticPr fontId="13"/>
  </si>
  <si>
    <t xml:space="preserve"> (再 掲)    </t>
    <phoneticPr fontId="13"/>
  </si>
  <si>
    <t>65　歳　以　上</t>
    <phoneticPr fontId="13"/>
  </si>
  <si>
    <t>　65　～　74　歳</t>
    <rPh sb="9" eb="10">
      <t>サイ</t>
    </rPh>
    <phoneticPr fontId="13"/>
  </si>
  <si>
    <t>　75　歳　以　上</t>
    <rPh sb="8" eb="9">
      <t>ウエ</t>
    </rPh>
    <phoneticPr fontId="13"/>
  </si>
  <si>
    <t>1) 世帯の家族類型「不詳」を含む。</t>
    <rPh sb="3" eb="5">
      <t>セタイ</t>
    </rPh>
    <rPh sb="6" eb="8">
      <t>カゾク</t>
    </rPh>
    <rPh sb="8" eb="10">
      <t>ルイケイ</t>
    </rPh>
    <rPh sb="11" eb="13">
      <t>フショウ</t>
    </rPh>
    <rPh sb="15" eb="16">
      <t>フク</t>
    </rPh>
    <phoneticPr fontId="13"/>
  </si>
  <si>
    <t>第8表　世帯の家族類型(16区分)，世帯主の年齢(5歳階級)別一般世帯人員(3世代世帯，間借り・下宿などの単身者及び会社などの独身寮の単身者－特掲)</t>
    <rPh sb="30" eb="31">
      <t>ベツ</t>
    </rPh>
    <rPh sb="31" eb="33">
      <t>イッパン</t>
    </rPh>
    <rPh sb="33" eb="35">
      <t>セタイ</t>
    </rPh>
    <rPh sb="35" eb="37">
      <t>ジンイン</t>
    </rPh>
    <phoneticPr fontId="13"/>
  </si>
  <si>
    <t xml:space="preserve">一般世帯人員    </t>
    <rPh sb="4" eb="6">
      <t>ジンイン</t>
    </rPh>
    <phoneticPr fontId="13"/>
  </si>
  <si>
    <t>第9表　世帯の家族類型(16区分)，世帯人員(7区分)別</t>
    <phoneticPr fontId="47"/>
  </si>
  <si>
    <t xml:space="preserve"> 一般世帯数(3世代世帯　　－特掲)</t>
    <phoneticPr fontId="47"/>
  </si>
  <si>
    <t>世  帯  人  員  （ 7 区 分 ）</t>
    <rPh sb="0" eb="1">
      <t>ヨ</t>
    </rPh>
    <rPh sb="3" eb="4">
      <t>オビ</t>
    </rPh>
    <phoneticPr fontId="13"/>
  </si>
  <si>
    <t>総　数　1)</t>
    <phoneticPr fontId="13"/>
  </si>
  <si>
    <t>　　　　　　　親　　族　　の　　み　　の　　世　　帯</t>
    <phoneticPr fontId="13"/>
  </si>
  <si>
    <t>非 親 族
を 含 む
世    帯</t>
    <rPh sb="9" eb="10">
      <t>フク</t>
    </rPh>
    <phoneticPr fontId="13"/>
  </si>
  <si>
    <t>（再掲）</t>
    <phoneticPr fontId="13"/>
  </si>
  <si>
    <t>核   家   族   世   帯</t>
    <phoneticPr fontId="13"/>
  </si>
  <si>
    <t xml:space="preserve">    核    家    族    以    外    の    世    帯</t>
    <rPh sb="4" eb="5">
      <t>カク</t>
    </rPh>
    <rPh sb="9" eb="10">
      <t>イエ</t>
    </rPh>
    <rPh sb="14" eb="15">
      <t>ゾク</t>
    </rPh>
    <rPh sb="19" eb="20">
      <t>イ</t>
    </rPh>
    <rPh sb="24" eb="25">
      <t>ソト</t>
    </rPh>
    <phoneticPr fontId="13"/>
  </si>
  <si>
    <t>単   独
世   帯</t>
    <phoneticPr fontId="13"/>
  </si>
  <si>
    <t>3 世 代
世   帯</t>
    <phoneticPr fontId="13"/>
  </si>
  <si>
    <t>夫婦のみ
の 世 帯</t>
    <phoneticPr fontId="13"/>
  </si>
  <si>
    <t>夫 婦 と
子供から
成る世帯</t>
    <phoneticPr fontId="13"/>
  </si>
  <si>
    <t>男 親 と
子供から
成る世帯</t>
    <phoneticPr fontId="13"/>
  </si>
  <si>
    <t>女 親 と
子供から
成る世帯</t>
    <phoneticPr fontId="13"/>
  </si>
  <si>
    <t>夫 婦 と
両親から
成る世帯</t>
    <phoneticPr fontId="13"/>
  </si>
  <si>
    <t>夫 婦 と
ひとり親
から成る
世    帯</t>
    <phoneticPr fontId="13"/>
  </si>
  <si>
    <t>夫  婦，
子 供 と
両親から
成る世帯</t>
    <phoneticPr fontId="13"/>
  </si>
  <si>
    <t>夫  婦，
子 供 と
ひとり親
から成る
世  　帯</t>
    <rPh sb="19" eb="20">
      <t>ナ</t>
    </rPh>
    <phoneticPr fontId="13"/>
  </si>
  <si>
    <t>夫婦と他の
親族（親，
子供を含ま
ない）から
成る 世帯</t>
    <phoneticPr fontId="13"/>
  </si>
  <si>
    <t>夫婦，子供
と他の親族
（親を含ま
ない）から
成る 世帯</t>
    <phoneticPr fontId="13"/>
  </si>
  <si>
    <t>夫婦，親と
他の親族
（子供を含
まない）か
ら成る世帯</t>
    <phoneticPr fontId="13"/>
  </si>
  <si>
    <t xml:space="preserve"> 夫   婦，
 子 　供，
親と他の
親族から
成る世帯</t>
    <phoneticPr fontId="13"/>
  </si>
  <si>
    <t>兄弟姉妹
のみから
成る世帯</t>
    <phoneticPr fontId="13"/>
  </si>
  <si>
    <t>他に分類
されない
親族世帯</t>
    <phoneticPr fontId="13"/>
  </si>
  <si>
    <t>一般世帯数</t>
    <rPh sb="0" eb="4">
      <t>イッパンセタイ</t>
    </rPh>
    <rPh sb="4" eb="5">
      <t>スウ</t>
    </rPh>
    <phoneticPr fontId="47"/>
  </si>
  <si>
    <t xml:space="preserve">世 帯 人 員 が </t>
    <rPh sb="0" eb="1">
      <t>ヨ</t>
    </rPh>
    <rPh sb="2" eb="3">
      <t>オビ</t>
    </rPh>
    <rPh sb="4" eb="5">
      <t>ジン</t>
    </rPh>
    <phoneticPr fontId="13"/>
  </si>
  <si>
    <t>1</t>
    <phoneticPr fontId="13"/>
  </si>
  <si>
    <r>
      <t>人</t>
    </r>
    <r>
      <rPr>
        <sz val="10"/>
        <color indexed="8"/>
        <rFont val="Times New Roman"/>
        <family val="1"/>
      </rPr>
      <t/>
    </r>
    <phoneticPr fontId="13"/>
  </si>
  <si>
    <t>2</t>
    <phoneticPr fontId="13"/>
  </si>
  <si>
    <t>3</t>
  </si>
  <si>
    <t>4</t>
  </si>
  <si>
    <t>5</t>
  </si>
  <si>
    <t>6</t>
    <phoneticPr fontId="13"/>
  </si>
  <si>
    <t>7</t>
    <phoneticPr fontId="47"/>
  </si>
  <si>
    <t>人以上</t>
    <phoneticPr fontId="13"/>
  </si>
  <si>
    <t>第10表　6歳未満・12歳未満・15歳未満・18歳未満・20歳未満世帯員の有無，世帯の家族類型(22区分)別</t>
    <phoneticPr fontId="4"/>
  </si>
  <si>
    <t>一般世帯数及び一般世帯人員(3世代世帯並びに母子世帯及び父子世帯　－特掲)</t>
    <phoneticPr fontId="4"/>
  </si>
  <si>
    <t>世帯の家族類型（22区分）</t>
    <phoneticPr fontId="4"/>
  </si>
  <si>
    <t>一般世帯数</t>
  </si>
  <si>
    <t>一般世帯人員</t>
  </si>
  <si>
    <t>うち6歳未満世帯員</t>
    <phoneticPr fontId="4"/>
  </si>
  <si>
    <t>うち12歳未満世帯員</t>
    <phoneticPr fontId="4"/>
  </si>
  <si>
    <t>うち15歳未満世帯員</t>
    <phoneticPr fontId="4"/>
  </si>
  <si>
    <t>うち18歳未満世帯員</t>
    <phoneticPr fontId="4"/>
  </si>
  <si>
    <t>うち20歳未満世帯員</t>
    <phoneticPr fontId="4"/>
  </si>
  <si>
    <t>（再掲）</t>
    <rPh sb="1" eb="3">
      <t>サイケイ</t>
    </rPh>
    <phoneticPr fontId="4"/>
  </si>
  <si>
    <t>のいる一般世帯</t>
    <phoneticPr fontId="4"/>
  </si>
  <si>
    <t>3世代世帯</t>
    <rPh sb="1" eb="3">
      <t>セダイ</t>
    </rPh>
    <rPh sb="3" eb="5">
      <t>セタイ</t>
    </rPh>
    <phoneticPr fontId="4"/>
  </si>
  <si>
    <t>6歳未満
世帯人員</t>
    <phoneticPr fontId="4"/>
  </si>
  <si>
    <t>12歳未満
世帯人員</t>
    <phoneticPr fontId="4"/>
  </si>
  <si>
    <t>15歳未満
世帯人員</t>
    <phoneticPr fontId="4"/>
  </si>
  <si>
    <t>18歳未満
世帯人員</t>
    <phoneticPr fontId="4"/>
  </si>
  <si>
    <t>20歳未満
世帯人員</t>
    <phoneticPr fontId="4"/>
  </si>
  <si>
    <t xml:space="preserve">総数 </t>
    <phoneticPr fontId="4"/>
  </si>
  <si>
    <t>1)</t>
    <phoneticPr fontId="4"/>
  </si>
  <si>
    <t>親族のみの世帯</t>
    <phoneticPr fontId="4"/>
  </si>
  <si>
    <t>Ａ</t>
    <phoneticPr fontId="4"/>
  </si>
  <si>
    <t>核家族世帯</t>
    <phoneticPr fontId="4"/>
  </si>
  <si>
    <t>Ⅰ</t>
    <phoneticPr fontId="4"/>
  </si>
  <si>
    <t>夫婦のみの世帯</t>
    <phoneticPr fontId="4"/>
  </si>
  <si>
    <t>（1）</t>
    <phoneticPr fontId="4"/>
  </si>
  <si>
    <t>夫婦と子供から成る世帯</t>
    <phoneticPr fontId="4"/>
  </si>
  <si>
    <t>（2）</t>
  </si>
  <si>
    <t>男親と子供から成る世帯</t>
    <phoneticPr fontId="4"/>
  </si>
  <si>
    <t>（3）</t>
  </si>
  <si>
    <t>女親と子供から成る世帯</t>
    <phoneticPr fontId="4"/>
  </si>
  <si>
    <t>（4）</t>
  </si>
  <si>
    <t>核家族以外の世帯</t>
    <phoneticPr fontId="4"/>
  </si>
  <si>
    <t>Ⅱ</t>
    <phoneticPr fontId="4"/>
  </si>
  <si>
    <t>夫婦と両親から成る世帯</t>
    <phoneticPr fontId="4"/>
  </si>
  <si>
    <t>（5）</t>
    <phoneticPr fontId="4"/>
  </si>
  <si>
    <t>夫婦と夫の親から成る世帯</t>
    <phoneticPr fontId="4"/>
  </si>
  <si>
    <t>①</t>
    <phoneticPr fontId="4"/>
  </si>
  <si>
    <t>夫婦と妻の親から成る世帯</t>
    <phoneticPr fontId="4"/>
  </si>
  <si>
    <t>②</t>
    <phoneticPr fontId="4"/>
  </si>
  <si>
    <t>夫婦とひとり親から成る世帯</t>
    <phoneticPr fontId="4"/>
  </si>
  <si>
    <t>（6）</t>
    <phoneticPr fontId="4"/>
  </si>
  <si>
    <t>夫婦，子供と両親から成る世帯 1)</t>
    <phoneticPr fontId="4"/>
  </si>
  <si>
    <t>（7）</t>
    <phoneticPr fontId="4"/>
  </si>
  <si>
    <t>夫婦，子供と両親から成る世帯</t>
    <phoneticPr fontId="4"/>
  </si>
  <si>
    <t>2）</t>
    <phoneticPr fontId="4"/>
  </si>
  <si>
    <t>夫婦，子供と夫の親から成る世帯</t>
    <phoneticPr fontId="4"/>
  </si>
  <si>
    <t>夫婦，子供と妻の親から成る世帯</t>
    <phoneticPr fontId="4"/>
  </si>
  <si>
    <t>夫婦，子供とひとり親から成る世帯 1)</t>
    <phoneticPr fontId="4"/>
  </si>
  <si>
    <t>（8）</t>
    <phoneticPr fontId="4"/>
  </si>
  <si>
    <t>夫婦，子供とひとり親から成る世帯</t>
    <phoneticPr fontId="4"/>
  </si>
  <si>
    <t>夫婦と他の親族（親，子供を含まない）から成る世帯</t>
    <phoneticPr fontId="4"/>
  </si>
  <si>
    <t>（9）</t>
    <phoneticPr fontId="4"/>
  </si>
  <si>
    <t>夫婦と他の親族（親，子供を含まない）から成る世帯</t>
    <rPh sb="20" eb="21">
      <t>ナ</t>
    </rPh>
    <phoneticPr fontId="4"/>
  </si>
  <si>
    <t>夫婦，子供と他の親族（親を含まない）から成る世帯</t>
    <phoneticPr fontId="4"/>
  </si>
  <si>
    <t>（10）</t>
    <phoneticPr fontId="4"/>
  </si>
  <si>
    <t>夫婦，親と他の親族（子供を含まない）から成る世帯</t>
    <phoneticPr fontId="4"/>
  </si>
  <si>
    <t>（11）</t>
    <phoneticPr fontId="4"/>
  </si>
  <si>
    <t>夫婦，夫の親と他の親族から成る世帯</t>
    <phoneticPr fontId="4"/>
  </si>
  <si>
    <t>夫婦，妻の親と他の親族から成る世帯</t>
    <phoneticPr fontId="4"/>
  </si>
  <si>
    <t>夫婦，子供，親と他の親族から成る世帯 1)</t>
    <phoneticPr fontId="4"/>
  </si>
  <si>
    <t>（12）</t>
    <phoneticPr fontId="4"/>
  </si>
  <si>
    <t>夫婦，子供，親と他の親族から成る世帯</t>
    <phoneticPr fontId="4"/>
  </si>
  <si>
    <t>夫婦，子供，夫の親と他の親族から成る世帯</t>
    <phoneticPr fontId="4"/>
  </si>
  <si>
    <t>夫婦，子供，夫の親と他の親族から成る世帯　　　　　　　</t>
    <phoneticPr fontId="4"/>
  </si>
  <si>
    <t>夫婦，子供，妻の親と他の親族から成る世帯</t>
    <phoneticPr fontId="4"/>
  </si>
  <si>
    <t>兄弟姉妹のみから成る世帯</t>
    <phoneticPr fontId="4"/>
  </si>
  <si>
    <t>（13）</t>
    <phoneticPr fontId="4"/>
  </si>
  <si>
    <t>他に分類されない世帯</t>
    <phoneticPr fontId="4"/>
  </si>
  <si>
    <t>（14）</t>
    <phoneticPr fontId="4"/>
  </si>
  <si>
    <t>非親族を含む世帯</t>
    <phoneticPr fontId="4"/>
  </si>
  <si>
    <t>Ｂ</t>
    <phoneticPr fontId="4"/>
  </si>
  <si>
    <t>単独世帯</t>
    <phoneticPr fontId="4"/>
  </si>
  <si>
    <t>Ｃ</t>
    <phoneticPr fontId="4"/>
  </si>
  <si>
    <t>（再掲）母子世帯</t>
    <phoneticPr fontId="4"/>
  </si>
  <si>
    <t>母子世帯</t>
    <phoneticPr fontId="4"/>
  </si>
  <si>
    <t>（再掲）母子世帯（他の世帯員がいる世帯を含む）</t>
    <phoneticPr fontId="4"/>
  </si>
  <si>
    <t>母子世帯（他の世帯員がいる世帯を含む）</t>
    <phoneticPr fontId="4"/>
  </si>
  <si>
    <t>（再掲）父子世帯</t>
    <phoneticPr fontId="4"/>
  </si>
  <si>
    <t>父子世帯</t>
    <phoneticPr fontId="4"/>
  </si>
  <si>
    <t>（再掲）父子世帯（他の世帯員がいる世帯を含む）</t>
    <phoneticPr fontId="4"/>
  </si>
  <si>
    <t>父子世帯（他の世帯員がいる世帯を含む）</t>
    <phoneticPr fontId="4"/>
  </si>
  <si>
    <t>1) 世帯の家族類型「不詳」を含む。</t>
  </si>
  <si>
    <t>2) 夫の親か妻の親か特定できない場合を含む。</t>
  </si>
  <si>
    <t>第11表　施設等の世帯の種類（６区分），世帯人員（４区分）別施設等の世帯数</t>
    <rPh sb="0" eb="1">
      <t>ダイ</t>
    </rPh>
    <rPh sb="3" eb="4">
      <t>ピョウ</t>
    </rPh>
    <phoneticPr fontId="55"/>
  </si>
  <si>
    <t>　 　　　　及び施設等の世帯人員</t>
    <phoneticPr fontId="55"/>
  </si>
  <si>
    <t>世帯人員
（４区分）</t>
    <phoneticPr fontId="57"/>
  </si>
  <si>
    <t>総  数</t>
    <phoneticPr fontId="57"/>
  </si>
  <si>
    <t>寮・寄宿舎の学生・生徒</t>
    <phoneticPr fontId="57"/>
  </si>
  <si>
    <t>病院・療養所の入院者</t>
    <phoneticPr fontId="57"/>
  </si>
  <si>
    <t>社会施設の入  所  者</t>
    <phoneticPr fontId="57"/>
  </si>
  <si>
    <t>自衛隊営舎内居住者</t>
    <phoneticPr fontId="57"/>
  </si>
  <si>
    <t>矯正施設の入  所  者</t>
    <phoneticPr fontId="57"/>
  </si>
  <si>
    <t>そ の 他</t>
    <phoneticPr fontId="57"/>
  </si>
  <si>
    <t>世帯数</t>
  </si>
  <si>
    <t>総数</t>
    <rPh sb="0" eb="2">
      <t>ソウスウ</t>
    </rPh>
    <phoneticPr fontId="57"/>
  </si>
  <si>
    <t>１～４人</t>
    <phoneticPr fontId="57"/>
  </si>
  <si>
    <t>５～29人</t>
  </si>
  <si>
    <t>30～49人</t>
  </si>
  <si>
    <t>50人以上</t>
  </si>
  <si>
    <t>世帯人員</t>
  </si>
  <si>
    <t>１～４人</t>
  </si>
  <si>
    <t>第12表　住居の種類・住宅の所有の関係（6区分）別一般世帯数，一般世帯人員及び
　　　　　　１世帯当たりの人員－ 全市、旧市町　</t>
    <rPh sb="0" eb="1">
      <t>ダイ</t>
    </rPh>
    <rPh sb="3" eb="4">
      <t>ヒョウ</t>
    </rPh>
    <rPh sb="37" eb="38">
      <t>オヨ</t>
    </rPh>
    <rPh sb="57" eb="59">
      <t>ゼンシ</t>
    </rPh>
    <rPh sb="60" eb="61">
      <t>キュウ</t>
    </rPh>
    <rPh sb="61" eb="63">
      <t>シチョウ</t>
    </rPh>
    <phoneticPr fontId="13"/>
  </si>
  <si>
    <t>地 　　　　  　  域</t>
    <rPh sb="0" eb="1">
      <t>チ</t>
    </rPh>
    <rPh sb="11" eb="12">
      <t>イキ</t>
    </rPh>
    <phoneticPr fontId="13"/>
  </si>
  <si>
    <t>総　数</t>
    <phoneticPr fontId="4"/>
  </si>
  <si>
    <t>住宅に住む
一般世帯</t>
    <phoneticPr fontId="4"/>
  </si>
  <si>
    <t>住宅以外に
住む一般世帯</t>
    <phoneticPr fontId="4"/>
  </si>
  <si>
    <t>主世帯</t>
  </si>
  <si>
    <t>間借り</t>
  </si>
  <si>
    <t>持ち家</t>
  </si>
  <si>
    <t>公営・都市
再生機構・
公社の借家</t>
    <phoneticPr fontId="4"/>
  </si>
  <si>
    <t>民営の借家</t>
  </si>
  <si>
    <t>給与住宅</t>
  </si>
  <si>
    <t>長崎市</t>
    <rPh sb="0" eb="3">
      <t>ナガサキシ</t>
    </rPh>
    <phoneticPr fontId="4"/>
  </si>
  <si>
    <t>長崎市</t>
    <phoneticPr fontId="13"/>
  </si>
  <si>
    <t>1世帯当たり人員</t>
    <rPh sb="1" eb="3">
      <t>セタイ</t>
    </rPh>
    <rPh sb="3" eb="4">
      <t>ア</t>
    </rPh>
    <rPh sb="6" eb="8">
      <t>ジンイン</t>
    </rPh>
    <phoneticPr fontId="4"/>
  </si>
  <si>
    <t>　　(旧 長崎市)</t>
    <rPh sb="3" eb="4">
      <t>キュウ</t>
    </rPh>
    <rPh sb="5" eb="7">
      <t>ナガサキ</t>
    </rPh>
    <rPh sb="7" eb="8">
      <t>シ</t>
    </rPh>
    <phoneticPr fontId="4"/>
  </si>
  <si>
    <t>旧長崎市</t>
    <rPh sb="0" eb="1">
      <t>キュウ</t>
    </rPh>
    <rPh sb="1" eb="3">
      <t>ナガサキ</t>
    </rPh>
    <rPh sb="3" eb="4">
      <t>シ</t>
    </rPh>
    <phoneticPr fontId="13"/>
  </si>
  <si>
    <t>　　(旧 香焼町)</t>
    <rPh sb="3" eb="4">
      <t>キュウ</t>
    </rPh>
    <rPh sb="5" eb="7">
      <t>コウヤギ</t>
    </rPh>
    <rPh sb="7" eb="8">
      <t>チョウ</t>
    </rPh>
    <phoneticPr fontId="4"/>
  </si>
  <si>
    <t>旧香焼町</t>
    <rPh sb="0" eb="1">
      <t>キュウ</t>
    </rPh>
    <rPh sb="1" eb="4">
      <t>コウヤギチョウ</t>
    </rPh>
    <phoneticPr fontId="13"/>
  </si>
  <si>
    <t>　　(旧 伊王島町)</t>
    <rPh sb="3" eb="4">
      <t>キュウ</t>
    </rPh>
    <rPh sb="5" eb="8">
      <t>イオウジマ</t>
    </rPh>
    <rPh sb="8" eb="9">
      <t>チョウ</t>
    </rPh>
    <phoneticPr fontId="4"/>
  </si>
  <si>
    <t>旧伊王島町</t>
    <rPh sb="0" eb="1">
      <t>キュウ</t>
    </rPh>
    <rPh sb="1" eb="5">
      <t>イオウジマチョウ</t>
    </rPh>
    <phoneticPr fontId="13"/>
  </si>
  <si>
    <t>　　(旧 高島町)</t>
    <rPh sb="3" eb="4">
      <t>キュウ</t>
    </rPh>
    <rPh sb="5" eb="7">
      <t>タカシマ</t>
    </rPh>
    <rPh sb="7" eb="8">
      <t>マチ</t>
    </rPh>
    <phoneticPr fontId="4"/>
  </si>
  <si>
    <t>旧高島町</t>
    <rPh sb="0" eb="1">
      <t>キュウ</t>
    </rPh>
    <rPh sb="1" eb="4">
      <t>タカシマチョウ</t>
    </rPh>
    <phoneticPr fontId="13"/>
  </si>
  <si>
    <t>　　(旧 野母崎町)</t>
    <rPh sb="3" eb="4">
      <t>キュウ</t>
    </rPh>
    <rPh sb="5" eb="8">
      <t>ノモザキ</t>
    </rPh>
    <rPh sb="8" eb="9">
      <t>チョウ</t>
    </rPh>
    <phoneticPr fontId="4"/>
  </si>
  <si>
    <t>旧野母崎町</t>
    <rPh sb="0" eb="1">
      <t>キュウ</t>
    </rPh>
    <rPh sb="1" eb="5">
      <t>ノモザキチョウ</t>
    </rPh>
    <phoneticPr fontId="13"/>
  </si>
  <si>
    <t>　　(旧 三和町)</t>
    <rPh sb="3" eb="4">
      <t>キュウ</t>
    </rPh>
    <rPh sb="5" eb="7">
      <t>サンワ</t>
    </rPh>
    <rPh sb="7" eb="8">
      <t>マチ</t>
    </rPh>
    <phoneticPr fontId="4"/>
  </si>
  <si>
    <t>旧三和町</t>
    <rPh sb="0" eb="1">
      <t>キュウ</t>
    </rPh>
    <rPh sb="1" eb="3">
      <t>サンワ</t>
    </rPh>
    <rPh sb="3" eb="4">
      <t>マチ</t>
    </rPh>
    <phoneticPr fontId="13"/>
  </si>
  <si>
    <t>　　(旧 琴海町)</t>
    <rPh sb="3" eb="4">
      <t>キュウ</t>
    </rPh>
    <rPh sb="5" eb="7">
      <t>キンカイ</t>
    </rPh>
    <rPh sb="7" eb="8">
      <t>チョウ</t>
    </rPh>
    <phoneticPr fontId="4"/>
  </si>
  <si>
    <t>旧琴海町</t>
    <rPh sb="0" eb="1">
      <t>キュウ</t>
    </rPh>
    <rPh sb="1" eb="4">
      <t>キンカイチョウ</t>
    </rPh>
    <phoneticPr fontId="13"/>
  </si>
  <si>
    <t>　　(旧 外海町)</t>
    <rPh sb="3" eb="4">
      <t>キュウ</t>
    </rPh>
    <rPh sb="5" eb="7">
      <t>ソトミ</t>
    </rPh>
    <rPh sb="7" eb="8">
      <t>マチ</t>
    </rPh>
    <phoneticPr fontId="4"/>
  </si>
  <si>
    <t>旧外海町</t>
    <rPh sb="0" eb="1">
      <t>キュウ</t>
    </rPh>
    <rPh sb="1" eb="4">
      <t>ソトメチョウ</t>
    </rPh>
    <phoneticPr fontId="13"/>
  </si>
  <si>
    <t>第13表　世帯の家族類型（16区分），住居の種類・住宅の所有の関係（6区分）別　</t>
    <rPh sb="0" eb="1">
      <t>ダイ</t>
    </rPh>
    <rPh sb="3" eb="4">
      <t>ヒョウ</t>
    </rPh>
    <rPh sb="19" eb="21">
      <t>ジュウキョ</t>
    </rPh>
    <rPh sb="22" eb="24">
      <t>シュルイ</t>
    </rPh>
    <phoneticPr fontId="13"/>
  </si>
  <si>
    <t xml:space="preserve">   一般世帯数及び一般世帯人員（3世代世帯－特掲）</t>
    <phoneticPr fontId="13"/>
  </si>
  <si>
    <t>親　　　　　　族　　　　　　の　　　　　　み　　　　　　の　　</t>
    <phoneticPr fontId="13"/>
  </si>
  <si>
    <t>　　世　　　　　　帯</t>
    <phoneticPr fontId="4"/>
  </si>
  <si>
    <t>核　家　族　世　帯</t>
    <rPh sb="6" eb="7">
      <t>セイ</t>
    </rPh>
    <rPh sb="8" eb="9">
      <t>オビ</t>
    </rPh>
    <phoneticPr fontId="13"/>
  </si>
  <si>
    <t>核　家　族　以　外　の　世　帯</t>
    <rPh sb="0" eb="1">
      <t>カク</t>
    </rPh>
    <rPh sb="2" eb="3">
      <t>ケ</t>
    </rPh>
    <rPh sb="4" eb="5">
      <t>ゾク</t>
    </rPh>
    <rPh sb="6" eb="7">
      <t>イ</t>
    </rPh>
    <rPh sb="8" eb="9">
      <t>ホカ</t>
    </rPh>
    <rPh sb="12" eb="13">
      <t>セイ</t>
    </rPh>
    <rPh sb="14" eb="15">
      <t>オビ</t>
    </rPh>
    <phoneticPr fontId="4"/>
  </si>
  <si>
    <t xml:space="preserve">住宅の種類,
住宅の所有の関係（6区分）
</t>
    <rPh sb="0" eb="2">
      <t>ジュウタク</t>
    </rPh>
    <rPh sb="3" eb="5">
      <t>シュルイ</t>
    </rPh>
    <phoneticPr fontId="13"/>
  </si>
  <si>
    <t>総数 1)</t>
    <phoneticPr fontId="13"/>
  </si>
  <si>
    <t xml:space="preserve">
総  数
</t>
    <phoneticPr fontId="13"/>
  </si>
  <si>
    <t>夫婦のみ
の 世 帯</t>
    <phoneticPr fontId="13"/>
  </si>
  <si>
    <t>夫 婦 と
子供から
成る世帯</t>
    <phoneticPr fontId="13"/>
  </si>
  <si>
    <t>男 親 と
子供から
成る世帯</t>
    <phoneticPr fontId="13"/>
  </si>
  <si>
    <t>女 親 と
子供から
成る世帯</t>
    <phoneticPr fontId="13"/>
  </si>
  <si>
    <t>夫 婦 と
両親から
成る世帯</t>
    <phoneticPr fontId="13"/>
  </si>
  <si>
    <t>夫  婦  と
ひとり親か
ら成る世帯</t>
    <phoneticPr fontId="13"/>
  </si>
  <si>
    <t>夫婦,子供
と両親から
成る世帯</t>
    <phoneticPr fontId="13"/>
  </si>
  <si>
    <t>夫婦,子供と
ひとり親か
ら成る世帯</t>
    <phoneticPr fontId="13"/>
  </si>
  <si>
    <t>夫婦と他の
親族（親,子
供を含まな
い）から
成る世帯</t>
    <phoneticPr fontId="13"/>
  </si>
  <si>
    <t>夫婦，子供
と他の親族
（親を含ま
ない）から
成る世帯</t>
    <phoneticPr fontId="13"/>
  </si>
  <si>
    <t>夫婦，親と
他の親族
(子供を含ま
ない）から
成る世帯</t>
    <phoneticPr fontId="13"/>
  </si>
  <si>
    <t>夫婦,子供,
親と他の
親族から
成る世帯</t>
    <phoneticPr fontId="13"/>
  </si>
  <si>
    <t>兄弟姉妹
のみから
成る世帯</t>
    <phoneticPr fontId="13"/>
  </si>
  <si>
    <t>他に分類
されない
世帯</t>
    <phoneticPr fontId="13"/>
  </si>
  <si>
    <t xml:space="preserve">非親族
を含む
世帯
</t>
    <rPh sb="5" eb="6">
      <t>フク</t>
    </rPh>
    <phoneticPr fontId="13"/>
  </si>
  <si>
    <t xml:space="preserve">単独
世帯
</t>
    <phoneticPr fontId="13"/>
  </si>
  <si>
    <t xml:space="preserve">3世代
世帯
</t>
    <phoneticPr fontId="13"/>
  </si>
  <si>
    <t>一般世帯</t>
  </si>
  <si>
    <t xml:space="preserve">一般世帯    </t>
    <phoneticPr fontId="13"/>
  </si>
  <si>
    <t>　うち住宅に住む一般世帯</t>
  </si>
  <si>
    <t xml:space="preserve">住宅に住む一般世帯    </t>
    <phoneticPr fontId="13"/>
  </si>
  <si>
    <t>　　主世帯</t>
  </si>
  <si>
    <t>主世帯</t>
    <phoneticPr fontId="13"/>
  </si>
  <si>
    <t>　　　持ち家</t>
  </si>
  <si>
    <t>持ち家</t>
    <phoneticPr fontId="13"/>
  </si>
  <si>
    <t>　　　公営・都市再生機構・公社の借家</t>
  </si>
  <si>
    <t>公営・都市再生機構・公社の借家</t>
    <rPh sb="3" eb="5">
      <t>トシ</t>
    </rPh>
    <rPh sb="5" eb="7">
      <t>サイセイ</t>
    </rPh>
    <rPh sb="7" eb="9">
      <t>キコウ</t>
    </rPh>
    <phoneticPr fontId="13"/>
  </si>
  <si>
    <t>　　　民営の借家</t>
  </si>
  <si>
    <t>民営の借家</t>
    <phoneticPr fontId="13"/>
  </si>
  <si>
    <t>　　　給与住宅</t>
  </si>
  <si>
    <t>給与住宅</t>
    <phoneticPr fontId="13"/>
  </si>
  <si>
    <t>　　間借り</t>
  </si>
  <si>
    <t>間借り</t>
    <phoneticPr fontId="13"/>
  </si>
  <si>
    <t>第14表　住宅の建て方（8区分），住居の種類・住宅の所有の関係（6区分）別一般世帯数，</t>
    <rPh sb="17" eb="19">
      <t>ジュウキョ</t>
    </rPh>
    <rPh sb="20" eb="22">
      <t>シュルイ</t>
    </rPh>
    <phoneticPr fontId="13"/>
  </si>
  <si>
    <t xml:space="preserve">  一般世帯人員及び1世帯当たり人員（世帯が住んでいる階－特掲）</t>
    <phoneticPr fontId="47"/>
  </si>
  <si>
    <t>一 戸 建</t>
    <phoneticPr fontId="13"/>
  </si>
  <si>
    <t>長 屋 建</t>
    <phoneticPr fontId="13"/>
  </si>
  <si>
    <t>共　　　　同 　　</t>
    <phoneticPr fontId="13"/>
  </si>
  <si>
    <t>　　住　　　　宅</t>
    <phoneticPr fontId="13"/>
  </si>
  <si>
    <t>そ の 他</t>
    <phoneticPr fontId="13"/>
  </si>
  <si>
    <t>住　　居　　の　　種　　類　・</t>
    <rPh sb="0" eb="1">
      <t>ジュウ</t>
    </rPh>
    <rPh sb="3" eb="4">
      <t>キョ</t>
    </rPh>
    <rPh sb="9" eb="10">
      <t>タネ</t>
    </rPh>
    <rPh sb="12" eb="13">
      <t>タグイ</t>
    </rPh>
    <phoneticPr fontId="13"/>
  </si>
  <si>
    <t>総　数</t>
    <rPh sb="0" eb="1">
      <t>ソウ</t>
    </rPh>
    <rPh sb="2" eb="3">
      <t>スウ</t>
    </rPh>
    <phoneticPr fontId="47"/>
  </si>
  <si>
    <t xml:space="preserve">建　　物 </t>
    <phoneticPr fontId="13"/>
  </si>
  <si>
    <t>　全　体　　</t>
    <phoneticPr fontId="13"/>
  </si>
  <si>
    <t xml:space="preserve">　　の　階　数 </t>
    <rPh sb="4" eb="5">
      <t>カイ</t>
    </rPh>
    <rPh sb="6" eb="7">
      <t>スウ</t>
    </rPh>
    <phoneticPr fontId="13"/>
  </si>
  <si>
    <t xml:space="preserve"> （別　掲 ）  世 帯 が 住 ん で い る 階</t>
    <rPh sb="2" eb="3">
      <t>ベツ</t>
    </rPh>
    <rPh sb="4" eb="5">
      <t>ケイ</t>
    </rPh>
    <phoneticPr fontId="13"/>
  </si>
  <si>
    <t>住 宅 の 所 有 の 関 係 (6区分）</t>
    <phoneticPr fontId="13"/>
  </si>
  <si>
    <t>1・2 階 建</t>
    <phoneticPr fontId="13"/>
  </si>
  <si>
    <t>3 ～ 5階建</t>
    <rPh sb="5" eb="6">
      <t>カイ</t>
    </rPh>
    <rPh sb="6" eb="7">
      <t>ダテ</t>
    </rPh>
    <phoneticPr fontId="13"/>
  </si>
  <si>
    <t>6～10階建</t>
    <rPh sb="4" eb="5">
      <t>カイ</t>
    </rPh>
    <rPh sb="5" eb="6">
      <t>ダテ</t>
    </rPh>
    <phoneticPr fontId="13"/>
  </si>
  <si>
    <t>11～14階建</t>
    <rPh sb="5" eb="6">
      <t>カイ</t>
    </rPh>
    <rPh sb="6" eb="7">
      <t>ダテ</t>
    </rPh>
    <phoneticPr fontId="13"/>
  </si>
  <si>
    <t>15 階建以上</t>
    <phoneticPr fontId="13"/>
  </si>
  <si>
    <t xml:space="preserve">1・2 階 </t>
    <phoneticPr fontId="13"/>
  </si>
  <si>
    <t>3 ～ 5階</t>
    <rPh sb="5" eb="6">
      <t>カイ</t>
    </rPh>
    <phoneticPr fontId="13"/>
  </si>
  <si>
    <t>6 ～ 10階</t>
    <rPh sb="6" eb="7">
      <t>カイ</t>
    </rPh>
    <phoneticPr fontId="13"/>
  </si>
  <si>
    <t>11 ～ 14階</t>
    <rPh sb="7" eb="8">
      <t>カイ</t>
    </rPh>
    <phoneticPr fontId="13"/>
  </si>
  <si>
    <t>15 階 以 上</t>
    <phoneticPr fontId="13"/>
  </si>
  <si>
    <t xml:space="preserve">一　般　世　帯　数　　　　　　1）    </t>
    <phoneticPr fontId="47"/>
  </si>
  <si>
    <t>　うち住宅に住む一般世帯</t>
    <phoneticPr fontId="13"/>
  </si>
  <si>
    <t xml:space="preserve">主世帯    </t>
    <phoneticPr fontId="13"/>
  </si>
  <si>
    <t xml:space="preserve">持ち家    </t>
    <phoneticPr fontId="13"/>
  </si>
  <si>
    <t xml:space="preserve">公営・都市機構・公社の借家    </t>
    <rPh sb="0" eb="2">
      <t>コウエイ</t>
    </rPh>
    <rPh sb="3" eb="5">
      <t>トシ</t>
    </rPh>
    <rPh sb="5" eb="7">
      <t>キコウ</t>
    </rPh>
    <phoneticPr fontId="13"/>
  </si>
  <si>
    <t xml:space="preserve">間借り    </t>
    <phoneticPr fontId="13"/>
  </si>
  <si>
    <t>一　般　世　帯　人　員  　  1）</t>
    <phoneticPr fontId="47"/>
  </si>
  <si>
    <t>1世帯当たり人員</t>
  </si>
  <si>
    <t xml:space="preserve">1　世　帯　当　た　り　人　員  　1） </t>
    <phoneticPr fontId="13"/>
  </si>
  <si>
    <t>1）住宅以外に住む一般世帯を含む。</t>
    <rPh sb="2" eb="4">
      <t>ジュウタク</t>
    </rPh>
    <rPh sb="4" eb="6">
      <t>イガイ</t>
    </rPh>
    <rPh sb="7" eb="8">
      <t>ス</t>
    </rPh>
    <rPh sb="9" eb="11">
      <t>イッパン</t>
    </rPh>
    <rPh sb="11" eb="13">
      <t>セタイ</t>
    </rPh>
    <rPh sb="14" eb="15">
      <t>フク</t>
    </rPh>
    <phoneticPr fontId="47"/>
  </si>
  <si>
    <t>第15表　夫の年齢(7区分)，妻の年齢(7区分)別夫婦のみの世帯数</t>
    <phoneticPr fontId="13"/>
  </si>
  <si>
    <t>夫の年齢（7区分）</t>
    <rPh sb="6" eb="8">
      <t>クブン</t>
    </rPh>
    <phoneticPr fontId="13"/>
  </si>
  <si>
    <t>総　 数</t>
    <rPh sb="0" eb="1">
      <t>ソウ</t>
    </rPh>
    <rPh sb="3" eb="4">
      <t>スウ</t>
    </rPh>
    <phoneticPr fontId="13"/>
  </si>
  <si>
    <t>妻　が</t>
    <rPh sb="0" eb="1">
      <t>ツマ</t>
    </rPh>
    <phoneticPr fontId="13"/>
  </si>
  <si>
    <t>60歳未満</t>
    <rPh sb="2" eb="3">
      <t>サイ</t>
    </rPh>
    <rPh sb="3" eb="5">
      <t>ミマン</t>
    </rPh>
    <phoneticPr fontId="13"/>
  </si>
  <si>
    <t>60～64歳</t>
    <phoneticPr fontId="13"/>
  </si>
  <si>
    <t>85歳以上</t>
    <phoneticPr fontId="13"/>
  </si>
  <si>
    <t>総    　        数</t>
    <phoneticPr fontId="13"/>
  </si>
  <si>
    <t xml:space="preserve">　夫が60歳未満 </t>
  </si>
  <si>
    <t>夫が</t>
    <phoneticPr fontId="13"/>
  </si>
  <si>
    <t>　夫が60～64歳</t>
  </si>
  <si>
    <t>60～64</t>
    <phoneticPr fontId="13"/>
  </si>
  <si>
    <t>歳</t>
  </si>
  <si>
    <t>　夫が65～69歳</t>
  </si>
  <si>
    <t>65～69</t>
    <phoneticPr fontId="13"/>
  </si>
  <si>
    <t>　夫が70～74歳</t>
  </si>
  <si>
    <t>70～74</t>
    <phoneticPr fontId="13"/>
  </si>
  <si>
    <t>　夫が75～79歳</t>
  </si>
  <si>
    <t>75～79</t>
    <phoneticPr fontId="13"/>
  </si>
  <si>
    <t>　夫が80～84歳</t>
  </si>
  <si>
    <t>80～84</t>
    <phoneticPr fontId="13"/>
  </si>
  <si>
    <t>　夫が85歳以上</t>
  </si>
  <si>
    <t>85歳以</t>
    <phoneticPr fontId="13"/>
  </si>
  <si>
    <t>上</t>
  </si>
  <si>
    <t xml:space="preserve">  第16表　年齢（５歳階級），男女別高齢者単身世帯数</t>
    <rPh sb="2" eb="3">
      <t>ダイ</t>
    </rPh>
    <rPh sb="5" eb="6">
      <t>ヒョウ</t>
    </rPh>
    <rPh sb="22" eb="24">
      <t>タンシン</t>
    </rPh>
    <rPh sb="24" eb="27">
      <t>セタイスウ</t>
    </rPh>
    <phoneticPr fontId="55"/>
  </si>
  <si>
    <t>男，女</t>
    <rPh sb="0" eb="1">
      <t>オトコ</t>
    </rPh>
    <rPh sb="2" eb="3">
      <t>オンナ</t>
    </rPh>
    <phoneticPr fontId="57"/>
  </si>
  <si>
    <t>総　数</t>
    <phoneticPr fontId="57"/>
  </si>
  <si>
    <t>65～69歳</t>
  </si>
  <si>
    <t>70～74歳</t>
    <rPh sb="5" eb="6">
      <t>サイ</t>
    </rPh>
    <phoneticPr fontId="57"/>
  </si>
  <si>
    <t>75～79歳</t>
    <rPh sb="5" eb="6">
      <t>サイ</t>
    </rPh>
    <phoneticPr fontId="57"/>
  </si>
  <si>
    <t>80～84歳</t>
    <rPh sb="5" eb="6">
      <t>サイ</t>
    </rPh>
    <phoneticPr fontId="57"/>
  </si>
  <si>
    <t>85歳以上</t>
  </si>
  <si>
    <t>高齢者単身世帯数</t>
    <rPh sb="3" eb="5">
      <t>タンシン</t>
    </rPh>
    <rPh sb="5" eb="7">
      <t>セタイ</t>
    </rPh>
    <phoneticPr fontId="55"/>
  </si>
  <si>
    <t xml:space="preserve">  </t>
    <phoneticPr fontId="57"/>
  </si>
  <si>
    <t>第17表　65歳以上世帯員の有無，住居の種類・住宅の所有の関係(6区分)別一般世帯数，</t>
    <phoneticPr fontId="13"/>
  </si>
  <si>
    <t xml:space="preserve">             一般世帯人員，65歳以上世帯人員及び1世帯当たり人員</t>
    <phoneticPr fontId="13"/>
  </si>
  <si>
    <t>　</t>
    <phoneticPr fontId="57"/>
  </si>
  <si>
    <t>区　　　　分</t>
    <rPh sb="0" eb="1">
      <t>ク</t>
    </rPh>
    <rPh sb="5" eb="6">
      <t>ブン</t>
    </rPh>
    <phoneticPr fontId="57"/>
  </si>
  <si>
    <t>総　数</t>
    <rPh sb="0" eb="1">
      <t>ソウ</t>
    </rPh>
    <rPh sb="2" eb="3">
      <t>スウ</t>
    </rPh>
    <phoneticPr fontId="57"/>
  </si>
  <si>
    <t>住宅に住む一般世帯</t>
    <rPh sb="0" eb="2">
      <t>ジュウタク</t>
    </rPh>
    <rPh sb="3" eb="4">
      <t>ス</t>
    </rPh>
    <rPh sb="5" eb="7">
      <t>イッパン</t>
    </rPh>
    <rPh sb="7" eb="9">
      <t>セタイ</t>
    </rPh>
    <phoneticPr fontId="13"/>
  </si>
  <si>
    <t xml:space="preserve">住宅以外
に住む
　一般世帯 </t>
    <rPh sb="0" eb="2">
      <t>ジュウタク</t>
    </rPh>
    <rPh sb="2" eb="4">
      <t>イガイ</t>
    </rPh>
    <rPh sb="6" eb="7">
      <t>ス</t>
    </rPh>
    <rPh sb="10" eb="12">
      <t>イッパン</t>
    </rPh>
    <rPh sb="12" eb="14">
      <t>セタイ</t>
    </rPh>
    <phoneticPr fontId="13"/>
  </si>
  <si>
    <t>総　数</t>
    <rPh sb="0" eb="1">
      <t>ソウ</t>
    </rPh>
    <rPh sb="2" eb="3">
      <t>スウ</t>
    </rPh>
    <phoneticPr fontId="13"/>
  </si>
  <si>
    <t>主世帯</t>
    <rPh sb="0" eb="1">
      <t>シュ</t>
    </rPh>
    <rPh sb="1" eb="3">
      <t>セタイ</t>
    </rPh>
    <phoneticPr fontId="13"/>
  </si>
  <si>
    <t>間借り</t>
    <rPh sb="0" eb="2">
      <t>マガ</t>
    </rPh>
    <phoneticPr fontId="13"/>
  </si>
  <si>
    <t>総数</t>
    <rPh sb="0" eb="2">
      <t>ソウスウ</t>
    </rPh>
    <phoneticPr fontId="13"/>
  </si>
  <si>
    <t>持ち家</t>
    <rPh sb="0" eb="1">
      <t>モ</t>
    </rPh>
    <rPh sb="2" eb="3">
      <t>イエ</t>
    </rPh>
    <phoneticPr fontId="13"/>
  </si>
  <si>
    <t>公営・都市
再生機構・
公社の借家</t>
    <rPh sb="0" eb="2">
      <t>コウエイ</t>
    </rPh>
    <rPh sb="3" eb="5">
      <t>トシ</t>
    </rPh>
    <rPh sb="6" eb="8">
      <t>サイセイ</t>
    </rPh>
    <rPh sb="8" eb="10">
      <t>キコウ</t>
    </rPh>
    <rPh sb="12" eb="14">
      <t>コウシャ</t>
    </rPh>
    <rPh sb="15" eb="17">
      <t>シャクヤ</t>
    </rPh>
    <phoneticPr fontId="13"/>
  </si>
  <si>
    <t>民営の借家</t>
    <rPh sb="0" eb="2">
      <t>ミンエイ</t>
    </rPh>
    <rPh sb="3" eb="5">
      <t>シャクヤ</t>
    </rPh>
    <phoneticPr fontId="13"/>
  </si>
  <si>
    <t>給与住宅</t>
    <rPh sb="0" eb="2">
      <t>キュウヨ</t>
    </rPh>
    <rPh sb="2" eb="4">
      <t>ジュウタク</t>
    </rPh>
    <phoneticPr fontId="13"/>
  </si>
  <si>
    <t>一般世帯数</t>
    <phoneticPr fontId="4"/>
  </si>
  <si>
    <t>一般世帯数</t>
    <rPh sb="0" eb="2">
      <t>イッパン</t>
    </rPh>
    <rPh sb="2" eb="5">
      <t>セタイスウ</t>
    </rPh>
    <phoneticPr fontId="13"/>
  </si>
  <si>
    <t>一般世帯人員</t>
    <phoneticPr fontId="4"/>
  </si>
  <si>
    <t>一般世帯人員</t>
    <rPh sb="0" eb="2">
      <t>イッパン</t>
    </rPh>
    <rPh sb="2" eb="4">
      <t>セタイ</t>
    </rPh>
    <rPh sb="4" eb="6">
      <t>ジンイン</t>
    </rPh>
    <phoneticPr fontId="13"/>
  </si>
  <si>
    <t>１世帯当たり人員</t>
    <rPh sb="1" eb="3">
      <t>セタイ</t>
    </rPh>
    <rPh sb="3" eb="4">
      <t>ア</t>
    </rPh>
    <rPh sb="6" eb="8">
      <t>ジンイン</t>
    </rPh>
    <phoneticPr fontId="13"/>
  </si>
  <si>
    <t>うち65歳以上世帯員がいる一般世帯数</t>
    <phoneticPr fontId="4"/>
  </si>
  <si>
    <t>65歳以上世帯員がいる一般世帯数</t>
    <rPh sb="2" eb="3">
      <t>サイ</t>
    </rPh>
    <rPh sb="3" eb="5">
      <t>イジョウ</t>
    </rPh>
    <rPh sb="5" eb="8">
      <t>セタイイン</t>
    </rPh>
    <rPh sb="11" eb="13">
      <t>イッパン</t>
    </rPh>
    <rPh sb="13" eb="16">
      <t>セタイスウ</t>
    </rPh>
    <phoneticPr fontId="13"/>
  </si>
  <si>
    <t>うち65歳以上世帯員がいる一般世帯人員</t>
    <phoneticPr fontId="4"/>
  </si>
  <si>
    <t>65歳以上世帯員がいる一般世帯人員</t>
    <rPh sb="2" eb="3">
      <t>サイ</t>
    </rPh>
    <rPh sb="3" eb="5">
      <t>イジョウ</t>
    </rPh>
    <rPh sb="5" eb="8">
      <t>セタイイン</t>
    </rPh>
    <rPh sb="11" eb="13">
      <t>イッパン</t>
    </rPh>
    <rPh sb="13" eb="15">
      <t>セタイ</t>
    </rPh>
    <rPh sb="15" eb="17">
      <t>ジンイン</t>
    </rPh>
    <phoneticPr fontId="13"/>
  </si>
  <si>
    <t>うち65歳以上世帯員がいる一般世帯の1世帯当たり人員</t>
    <rPh sb="4" eb="7">
      <t>サイイジョウ</t>
    </rPh>
    <rPh sb="7" eb="10">
      <t>セタイイン</t>
    </rPh>
    <rPh sb="13" eb="15">
      <t>イッパン</t>
    </rPh>
    <rPh sb="15" eb="17">
      <t>セタイ</t>
    </rPh>
    <rPh sb="19" eb="21">
      <t>セタイ</t>
    </rPh>
    <rPh sb="21" eb="22">
      <t>ア</t>
    </rPh>
    <rPh sb="24" eb="26">
      <t>ジンイン</t>
    </rPh>
    <phoneticPr fontId="4"/>
  </si>
  <si>
    <t>65歳以上世帯員がいる一般世帯の1世帯当たり人員</t>
    <rPh sb="2" eb="3">
      <t>サイ</t>
    </rPh>
    <rPh sb="3" eb="5">
      <t>イジョウ</t>
    </rPh>
    <rPh sb="5" eb="8">
      <t>セタイイン</t>
    </rPh>
    <rPh sb="11" eb="13">
      <t>イッパン</t>
    </rPh>
    <rPh sb="13" eb="15">
      <t>セタイ</t>
    </rPh>
    <rPh sb="17" eb="19">
      <t>セタイ</t>
    </rPh>
    <rPh sb="19" eb="20">
      <t>ア</t>
    </rPh>
    <rPh sb="22" eb="24">
      <t>ジンイン</t>
    </rPh>
    <phoneticPr fontId="13"/>
  </si>
  <si>
    <t>うち65歳以上世帯人員</t>
    <phoneticPr fontId="4"/>
  </si>
  <si>
    <t>65歳以上世帯人員</t>
    <rPh sb="2" eb="3">
      <t>サイ</t>
    </rPh>
    <rPh sb="3" eb="5">
      <t>イジョウ</t>
    </rPh>
    <rPh sb="5" eb="7">
      <t>セタイ</t>
    </rPh>
    <rPh sb="7" eb="9">
      <t>ジンイン</t>
    </rPh>
    <phoneticPr fontId="13"/>
  </si>
  <si>
    <t xml:space="preserve">  第18表　世帯人員（7区分），住居の種類・住宅の所有の関係（6区分）別住宅に住む
　　　　　　 65歳以上世帯員のいる一般世帯数</t>
    <rPh sb="2" eb="3">
      <t>ダイ</t>
    </rPh>
    <rPh sb="5" eb="6">
      <t>ヒョウ</t>
    </rPh>
    <rPh sb="17" eb="19">
      <t>ジュウキョ</t>
    </rPh>
    <rPh sb="20" eb="22">
      <t>シュルイ</t>
    </rPh>
    <rPh sb="55" eb="57">
      <t>セタイ</t>
    </rPh>
    <rPh sb="57" eb="58">
      <t>イン</t>
    </rPh>
    <phoneticPr fontId="55"/>
  </si>
  <si>
    <t>住宅の所有の関係（５区分）</t>
    <phoneticPr fontId="57"/>
  </si>
  <si>
    <t>世帯人員数</t>
    <rPh sb="4" eb="5">
      <t>スウ</t>
    </rPh>
    <phoneticPr fontId="55"/>
  </si>
  <si>
    <t>１人</t>
    <phoneticPr fontId="55"/>
  </si>
  <si>
    <t>２人</t>
    <rPh sb="1" eb="2">
      <t>ニン</t>
    </rPh>
    <phoneticPr fontId="55"/>
  </si>
  <si>
    <t>３人</t>
    <rPh sb="1" eb="2">
      <t>ニン</t>
    </rPh>
    <phoneticPr fontId="55"/>
  </si>
  <si>
    <t>４人</t>
    <rPh sb="1" eb="2">
      <t>ニン</t>
    </rPh>
    <phoneticPr fontId="55"/>
  </si>
  <si>
    <t>５人</t>
    <rPh sb="1" eb="2">
      <t>ニン</t>
    </rPh>
    <phoneticPr fontId="55"/>
  </si>
  <si>
    <t>６人</t>
    <rPh sb="1" eb="2">
      <t>ニン</t>
    </rPh>
    <phoneticPr fontId="55"/>
  </si>
  <si>
    <t>７人以上</t>
  </si>
  <si>
    <t>住宅に住む65歳以上世帯員のいる一般世帯数</t>
    <rPh sb="10" eb="12">
      <t>セタイ</t>
    </rPh>
    <rPh sb="12" eb="13">
      <t>イン</t>
    </rPh>
    <phoneticPr fontId="55"/>
  </si>
  <si>
    <t>主世帯</t>
    <rPh sb="0" eb="3">
      <t>シュセタイ</t>
    </rPh>
    <phoneticPr fontId="4"/>
  </si>
  <si>
    <t>持ち家</t>
    <rPh sb="0" eb="1">
      <t>モ</t>
    </rPh>
    <rPh sb="2" eb="3">
      <t>イエ</t>
    </rPh>
    <phoneticPr fontId="4"/>
  </si>
  <si>
    <t>公営・都市再生機構・
公社の借家</t>
    <rPh sb="0" eb="2">
      <t>コウエイ</t>
    </rPh>
    <rPh sb="3" eb="5">
      <t>トシ</t>
    </rPh>
    <rPh sb="5" eb="9">
      <t>サイセイキコウ</t>
    </rPh>
    <rPh sb="11" eb="13">
      <t>コウシャ</t>
    </rPh>
    <rPh sb="14" eb="16">
      <t>シャクヤ</t>
    </rPh>
    <phoneticPr fontId="4"/>
  </si>
  <si>
    <t>公営・都市再生機構・公社の借家</t>
    <rPh sb="5" eb="7">
      <t>サイセイ</t>
    </rPh>
    <phoneticPr fontId="55"/>
  </si>
  <si>
    <t>民営の借家</t>
    <rPh sb="0" eb="2">
      <t>ミンエイ</t>
    </rPh>
    <rPh sb="3" eb="5">
      <t>シャクヤ</t>
    </rPh>
    <phoneticPr fontId="4"/>
  </si>
  <si>
    <t>給与住宅</t>
    <rPh sb="0" eb="2">
      <t>キュウヨ</t>
    </rPh>
    <rPh sb="2" eb="4">
      <t>ジュウタク</t>
    </rPh>
    <phoneticPr fontId="4"/>
  </si>
  <si>
    <t>間借り</t>
    <rPh sb="0" eb="2">
      <t>マガ</t>
    </rPh>
    <phoneticPr fontId="4"/>
  </si>
  <si>
    <t xml:space="preserve">    　　第19表　世帯人員(7区分)，65歳以上世帯員の有無別一般世帯数，　</t>
    <phoneticPr fontId="13"/>
  </si>
  <si>
    <t xml:space="preserve"> 　一般世帯人員及び65歳以上世帯人員－全市、旧市町</t>
    <rPh sb="20" eb="22">
      <t>ゼンシ</t>
    </rPh>
    <rPh sb="23" eb="24">
      <t>キュウ</t>
    </rPh>
    <rPh sb="24" eb="26">
      <t>シチョウ</t>
    </rPh>
    <phoneticPr fontId="13"/>
  </si>
  <si>
    <t>地　　　　　　域</t>
    <rPh sb="0" eb="1">
      <t>チ</t>
    </rPh>
    <rPh sb="7" eb="8">
      <t>イキ</t>
    </rPh>
    <phoneticPr fontId="13"/>
  </si>
  <si>
    <t xml:space="preserve">
総　数</t>
    <phoneticPr fontId="13"/>
  </si>
  <si>
    <t xml:space="preserve">　　　うち65歳以上世帯員がいる世帯 </t>
    <rPh sb="7" eb="8">
      <t>サイ</t>
    </rPh>
    <rPh sb="8" eb="10">
      <t>イジョウ</t>
    </rPh>
    <rPh sb="10" eb="12">
      <t>セタイ</t>
    </rPh>
    <rPh sb="16" eb="18">
      <t>セタイ</t>
    </rPh>
    <phoneticPr fontId="13"/>
  </si>
  <si>
    <t>世帯人員
が1人</t>
    <rPh sb="0" eb="2">
      <t>セタイ</t>
    </rPh>
    <rPh sb="2" eb="4">
      <t>ジンイン</t>
    </rPh>
    <phoneticPr fontId="13"/>
  </si>
  <si>
    <t>世帯人員
が2人</t>
    <rPh sb="0" eb="2">
      <t>セタイ</t>
    </rPh>
    <rPh sb="2" eb="4">
      <t>ジンイン</t>
    </rPh>
    <phoneticPr fontId="13"/>
  </si>
  <si>
    <t>世帯人員
が3人</t>
    <rPh sb="0" eb="2">
      <t>セタイ</t>
    </rPh>
    <rPh sb="2" eb="4">
      <t>ジンイン</t>
    </rPh>
    <phoneticPr fontId="13"/>
  </si>
  <si>
    <t>世帯人員
が4人</t>
    <rPh sb="0" eb="2">
      <t>セタイ</t>
    </rPh>
    <rPh sb="2" eb="4">
      <t>ジンイン</t>
    </rPh>
    <phoneticPr fontId="13"/>
  </si>
  <si>
    <t>世帯人員
が5人</t>
    <rPh sb="0" eb="2">
      <t>セタイ</t>
    </rPh>
    <rPh sb="2" eb="4">
      <t>ジンイン</t>
    </rPh>
    <phoneticPr fontId="13"/>
  </si>
  <si>
    <t>世帯人員
が6人</t>
    <rPh sb="0" eb="2">
      <t>セタイ</t>
    </rPh>
    <rPh sb="2" eb="4">
      <t>ジンイン</t>
    </rPh>
    <phoneticPr fontId="13"/>
  </si>
  <si>
    <t>世帯人員
が7人以上</t>
    <rPh sb="0" eb="2">
      <t>セタイ</t>
    </rPh>
    <rPh sb="2" eb="4">
      <t>ジンイン</t>
    </rPh>
    <rPh sb="8" eb="10">
      <t>イジョウ</t>
    </rPh>
    <phoneticPr fontId="13"/>
  </si>
  <si>
    <t>総数</t>
  </si>
  <si>
    <t>長崎市（一般世帯数）</t>
    <rPh sb="4" eb="6">
      <t>イッパン</t>
    </rPh>
    <rPh sb="6" eb="9">
      <t>セタイスウ</t>
    </rPh>
    <phoneticPr fontId="4"/>
  </si>
  <si>
    <t>長崎市（一般世帯人員）</t>
    <rPh sb="4" eb="6">
      <t>イッパン</t>
    </rPh>
    <rPh sb="6" eb="8">
      <t>セタイ</t>
    </rPh>
    <rPh sb="8" eb="10">
      <t>ジンイン</t>
    </rPh>
    <phoneticPr fontId="4"/>
  </si>
  <si>
    <t>長崎市</t>
    <rPh sb="0" eb="3">
      <t>ナガサキシ</t>
    </rPh>
    <phoneticPr fontId="13"/>
  </si>
  <si>
    <t>長崎市（65歳以上世帯人員）</t>
    <rPh sb="6" eb="9">
      <t>サイイジョウ</t>
    </rPh>
    <rPh sb="9" eb="11">
      <t>セタイ</t>
    </rPh>
    <rPh sb="11" eb="13">
      <t>ジンイン</t>
    </rPh>
    <phoneticPr fontId="4"/>
  </si>
  <si>
    <t>　旧長崎市</t>
    <rPh sb="1" eb="2">
      <t>キュウ</t>
    </rPh>
    <rPh sb="2" eb="4">
      <t>ナガサキ</t>
    </rPh>
    <rPh sb="4" eb="5">
      <t>シ</t>
    </rPh>
    <phoneticPr fontId="13"/>
  </si>
  <si>
    <t>　旧香焼町</t>
    <rPh sb="1" eb="2">
      <t>キュウ</t>
    </rPh>
    <rPh sb="2" eb="4">
      <t>コウヤギ</t>
    </rPh>
    <rPh sb="4" eb="5">
      <t>マチ</t>
    </rPh>
    <phoneticPr fontId="13"/>
  </si>
  <si>
    <t>　旧伊王島町</t>
    <rPh sb="1" eb="2">
      <t>キュウ</t>
    </rPh>
    <rPh sb="2" eb="5">
      <t>イオウジマ</t>
    </rPh>
    <rPh sb="5" eb="6">
      <t>チョウ</t>
    </rPh>
    <phoneticPr fontId="13"/>
  </si>
  <si>
    <t>　旧高島町</t>
    <rPh sb="1" eb="2">
      <t>キュウ</t>
    </rPh>
    <rPh sb="2" eb="4">
      <t>タカシマ</t>
    </rPh>
    <rPh sb="4" eb="5">
      <t>マチ</t>
    </rPh>
    <phoneticPr fontId="13"/>
  </si>
  <si>
    <t>　旧野母崎町</t>
    <rPh sb="1" eb="2">
      <t>キュウ</t>
    </rPh>
    <rPh sb="2" eb="5">
      <t>ノモザキ</t>
    </rPh>
    <rPh sb="5" eb="6">
      <t>マチ</t>
    </rPh>
    <phoneticPr fontId="13"/>
  </si>
  <si>
    <t>　旧三和町</t>
    <rPh sb="1" eb="2">
      <t>キュウ</t>
    </rPh>
    <rPh sb="2" eb="4">
      <t>サンワ</t>
    </rPh>
    <rPh sb="4" eb="5">
      <t>マチ</t>
    </rPh>
    <phoneticPr fontId="13"/>
  </si>
  <si>
    <t>　旧琴海町</t>
    <rPh sb="1" eb="2">
      <t>キュウ</t>
    </rPh>
    <rPh sb="2" eb="4">
      <t>キンカイ</t>
    </rPh>
    <rPh sb="4" eb="5">
      <t>マチ</t>
    </rPh>
    <phoneticPr fontId="13"/>
  </si>
  <si>
    <t>　旧外海町</t>
    <rPh sb="1" eb="2">
      <t>キュウ</t>
    </rPh>
    <rPh sb="2" eb="4">
      <t>ソトメ</t>
    </rPh>
    <rPh sb="4" eb="5">
      <t>マチ</t>
    </rPh>
    <phoneticPr fontId="13"/>
  </si>
  <si>
    <t>世帯人員+G:Xが7人以上</t>
    <rPh sb="0" eb="2">
      <t>セタイ</t>
    </rPh>
    <rPh sb="2" eb="4">
      <t>ジンイン</t>
    </rPh>
    <rPh sb="11" eb="13">
      <t>イジョウ</t>
    </rPh>
    <phoneticPr fontId="13"/>
  </si>
  <si>
    <t>第20表　労働力状態(8区分)，年齢(5歳階級)，男女別15歳以上</t>
    <rPh sb="0" eb="1">
      <t>ダイ</t>
    </rPh>
    <rPh sb="3" eb="4">
      <t>ヒョウ</t>
    </rPh>
    <rPh sb="5" eb="8">
      <t>ロウドウリョク</t>
    </rPh>
    <rPh sb="8" eb="10">
      <t>ジョウタイ</t>
    </rPh>
    <rPh sb="12" eb="14">
      <t>クブン</t>
    </rPh>
    <phoneticPr fontId="64"/>
  </si>
  <si>
    <t>人口（雇用者－特掲）　－　全市</t>
    <phoneticPr fontId="4"/>
  </si>
  <si>
    <t>男        女，
年齢（5歳階級）</t>
    <rPh sb="0" eb="1">
      <t>オトコ</t>
    </rPh>
    <rPh sb="9" eb="10">
      <t>オンナ</t>
    </rPh>
    <phoneticPr fontId="64"/>
  </si>
  <si>
    <t>　　15　歳　以　上　人　口</t>
    <rPh sb="5" eb="6">
      <t>サイ</t>
    </rPh>
    <rPh sb="7" eb="8">
      <t>イ</t>
    </rPh>
    <rPh sb="9" eb="10">
      <t>カミ</t>
    </rPh>
    <rPh sb="11" eb="12">
      <t>ニン</t>
    </rPh>
    <rPh sb="13" eb="14">
      <t>クチ</t>
    </rPh>
    <phoneticPr fontId="4"/>
  </si>
  <si>
    <t>労働力人口</t>
  </si>
  <si>
    <t xml:space="preserve">    非　労　働　力　人　口</t>
    <rPh sb="4" eb="5">
      <t>ヒ</t>
    </rPh>
    <rPh sb="6" eb="7">
      <t>ロウ</t>
    </rPh>
    <rPh sb="8" eb="9">
      <t>ハタラ</t>
    </rPh>
    <rPh sb="10" eb="11">
      <t>リョク</t>
    </rPh>
    <rPh sb="12" eb="13">
      <t>ニン</t>
    </rPh>
    <rPh sb="14" eb="15">
      <t>クチ</t>
    </rPh>
    <phoneticPr fontId="64"/>
  </si>
  <si>
    <t>総　数</t>
    <rPh sb="0" eb="1">
      <t>ソウ</t>
    </rPh>
    <rPh sb="2" eb="3">
      <t>スウ</t>
    </rPh>
    <phoneticPr fontId="4"/>
  </si>
  <si>
    <t>就　　　　業　　　　者</t>
    <rPh sb="0" eb="1">
      <t>シュウ</t>
    </rPh>
    <rPh sb="5" eb="6">
      <t>ギョウ</t>
    </rPh>
    <rPh sb="10" eb="11">
      <t>シャ</t>
    </rPh>
    <phoneticPr fontId="4"/>
  </si>
  <si>
    <t>（再掲）　　</t>
    <rPh sb="1" eb="3">
      <t>サイケイ</t>
    </rPh>
    <phoneticPr fontId="64"/>
  </si>
  <si>
    <t>　　雇　用　者</t>
    <rPh sb="2" eb="3">
      <t>ヤトイ</t>
    </rPh>
    <rPh sb="4" eb="5">
      <t>ヨウ</t>
    </rPh>
    <rPh sb="6" eb="7">
      <t>シャ</t>
    </rPh>
    <phoneticPr fontId="4"/>
  </si>
  <si>
    <t>完   全
失業者</t>
    <rPh sb="0" eb="1">
      <t>カン</t>
    </rPh>
    <rPh sb="4" eb="5">
      <t>ゼン</t>
    </rPh>
    <rPh sb="6" eb="9">
      <t>シツギョウシャ</t>
    </rPh>
    <phoneticPr fontId="4"/>
  </si>
  <si>
    <t>総　数</t>
  </si>
  <si>
    <t>家　事</t>
    <rPh sb="0" eb="1">
      <t>イエ</t>
    </rPh>
    <rPh sb="2" eb="3">
      <t>コト</t>
    </rPh>
    <phoneticPr fontId="64"/>
  </si>
  <si>
    <t>通　学</t>
    <rPh sb="0" eb="1">
      <t>ツウ</t>
    </rPh>
    <rPh sb="2" eb="3">
      <t>ガク</t>
    </rPh>
    <phoneticPr fontId="64"/>
  </si>
  <si>
    <t>その他</t>
    <rPh sb="2" eb="3">
      <t>タ</t>
    </rPh>
    <phoneticPr fontId="64"/>
  </si>
  <si>
    <t>総　数</t>
    <phoneticPr fontId="64"/>
  </si>
  <si>
    <t>主に仕事</t>
  </si>
  <si>
    <t>家事の
ほか仕事</t>
    <rPh sb="6" eb="8">
      <t>シゴト</t>
    </rPh>
    <phoneticPr fontId="64"/>
  </si>
  <si>
    <t>通学の
かたわら
仕事</t>
    <rPh sb="9" eb="11">
      <t>シゴト</t>
    </rPh>
    <phoneticPr fontId="64"/>
  </si>
  <si>
    <t>休業者</t>
    <rPh sb="0" eb="2">
      <t>キュウギョウ</t>
    </rPh>
    <rPh sb="2" eb="3">
      <t>シャ</t>
    </rPh>
    <phoneticPr fontId="4"/>
  </si>
  <si>
    <t>不　詳</t>
    <rPh sb="0" eb="1">
      <t>フ</t>
    </rPh>
    <rPh sb="2" eb="3">
      <t>ショウ</t>
    </rPh>
    <phoneticPr fontId="64"/>
  </si>
  <si>
    <t xml:space="preserve">総数    </t>
    <phoneticPr fontId="64"/>
  </si>
  <si>
    <t>15～19歳</t>
    <phoneticPr fontId="4"/>
  </si>
  <si>
    <t xml:space="preserve">15～19 </t>
    <phoneticPr fontId="64"/>
  </si>
  <si>
    <t xml:space="preserve">歳 </t>
  </si>
  <si>
    <t>20～24歳</t>
    <phoneticPr fontId="4"/>
  </si>
  <si>
    <t xml:space="preserve">20～24    </t>
    <phoneticPr fontId="64"/>
  </si>
  <si>
    <t>25～29歳</t>
    <phoneticPr fontId="4"/>
  </si>
  <si>
    <t xml:space="preserve">25～29    </t>
    <phoneticPr fontId="64"/>
  </si>
  <si>
    <t>30～34歳</t>
    <phoneticPr fontId="4"/>
  </si>
  <si>
    <t xml:space="preserve">30～34    </t>
    <phoneticPr fontId="64"/>
  </si>
  <si>
    <t>35～39歳</t>
    <phoneticPr fontId="4"/>
  </si>
  <si>
    <t xml:space="preserve">35～39    </t>
    <phoneticPr fontId="64"/>
  </si>
  <si>
    <t>40～44歳</t>
    <phoneticPr fontId="4"/>
  </si>
  <si>
    <t xml:space="preserve">40～44    </t>
    <phoneticPr fontId="64"/>
  </si>
  <si>
    <t>45～49歳</t>
    <phoneticPr fontId="4"/>
  </si>
  <si>
    <t xml:space="preserve">45～49    </t>
    <phoneticPr fontId="64"/>
  </si>
  <si>
    <t>50～54歳</t>
    <phoneticPr fontId="4"/>
  </si>
  <si>
    <t xml:space="preserve">50～54   </t>
    <phoneticPr fontId="64"/>
  </si>
  <si>
    <t>55～59歳</t>
    <phoneticPr fontId="4"/>
  </si>
  <si>
    <t xml:space="preserve">55～59    </t>
    <phoneticPr fontId="64"/>
  </si>
  <si>
    <t>60～64歳</t>
    <phoneticPr fontId="4"/>
  </si>
  <si>
    <t xml:space="preserve">60～64    </t>
    <phoneticPr fontId="64"/>
  </si>
  <si>
    <t>65～69歳</t>
    <phoneticPr fontId="4"/>
  </si>
  <si>
    <t xml:space="preserve">65～69    </t>
    <phoneticPr fontId="64"/>
  </si>
  <si>
    <t>70～74歳</t>
    <phoneticPr fontId="4"/>
  </si>
  <si>
    <t xml:space="preserve">70～74    </t>
    <phoneticPr fontId="64"/>
  </si>
  <si>
    <t>75～79歳</t>
    <phoneticPr fontId="4"/>
  </si>
  <si>
    <t xml:space="preserve">75～79    </t>
    <phoneticPr fontId="64"/>
  </si>
  <si>
    <t>80～84歳</t>
    <phoneticPr fontId="4"/>
  </si>
  <si>
    <t xml:space="preserve">80～84    </t>
    <phoneticPr fontId="64"/>
  </si>
  <si>
    <t>（再掲）85歳以上</t>
    <phoneticPr fontId="4"/>
  </si>
  <si>
    <t xml:space="preserve">85歳以上    </t>
    <phoneticPr fontId="64"/>
  </si>
  <si>
    <t xml:space="preserve"> （再掲）    </t>
    <phoneticPr fontId="64"/>
  </si>
  <si>
    <t>15～64歳</t>
    <phoneticPr fontId="4"/>
  </si>
  <si>
    <t>15～64歳</t>
    <rPh sb="5" eb="6">
      <t>サイ</t>
    </rPh>
    <phoneticPr fontId="64"/>
  </si>
  <si>
    <t>（再掲）65歳以上</t>
    <phoneticPr fontId="4"/>
  </si>
  <si>
    <t xml:space="preserve">65歳以上   </t>
    <phoneticPr fontId="64"/>
  </si>
  <si>
    <t>65～74歳</t>
    <rPh sb="5" eb="6">
      <t>サイ</t>
    </rPh>
    <phoneticPr fontId="4"/>
  </si>
  <si>
    <t xml:space="preserve"> 65～74歳    </t>
    <phoneticPr fontId="64"/>
  </si>
  <si>
    <t>（再掲）75歳以上</t>
    <phoneticPr fontId="4"/>
  </si>
  <si>
    <t xml:space="preserve"> 75歳以上    </t>
    <phoneticPr fontId="64"/>
  </si>
  <si>
    <t>男</t>
    <rPh sb="0" eb="1">
      <t>オトコ</t>
    </rPh>
    <phoneticPr fontId="4"/>
  </si>
  <si>
    <t xml:space="preserve"> 男</t>
    <phoneticPr fontId="64"/>
  </si>
  <si>
    <t>15～19</t>
    <phoneticPr fontId="64"/>
  </si>
  <si>
    <t xml:space="preserve">歳  </t>
  </si>
  <si>
    <t>女</t>
    <rPh sb="0" eb="1">
      <t>オンナ</t>
    </rPh>
    <phoneticPr fontId="4"/>
  </si>
  <si>
    <t xml:space="preserve"> 女</t>
    <phoneticPr fontId="64"/>
  </si>
  <si>
    <t xml:space="preserve">15～19  </t>
    <phoneticPr fontId="64"/>
  </si>
  <si>
    <t>人口（雇用者－特掲）　－　旧長崎市</t>
    <rPh sb="13" eb="14">
      <t>キュウ</t>
    </rPh>
    <rPh sb="14" eb="17">
      <t>ナガサキシ</t>
    </rPh>
    <phoneticPr fontId="4"/>
  </si>
  <si>
    <t>人口（雇用者－特掲）　－　旧香焼町</t>
    <rPh sb="13" eb="14">
      <t>キュウ</t>
    </rPh>
    <rPh sb="14" eb="16">
      <t>コウヤギ</t>
    </rPh>
    <rPh sb="16" eb="17">
      <t>マチ</t>
    </rPh>
    <phoneticPr fontId="4"/>
  </si>
  <si>
    <t>人口（雇用者－特掲）　－　旧伊王島町</t>
    <rPh sb="13" eb="14">
      <t>キュウ</t>
    </rPh>
    <rPh sb="14" eb="17">
      <t>イオウジマ</t>
    </rPh>
    <rPh sb="17" eb="18">
      <t>チョウ</t>
    </rPh>
    <phoneticPr fontId="4"/>
  </si>
  <si>
    <t>人口（雇用者－特掲）　－　旧高島町</t>
    <rPh sb="13" eb="14">
      <t>キュウ</t>
    </rPh>
    <rPh sb="14" eb="17">
      <t>タカシマチョウ</t>
    </rPh>
    <phoneticPr fontId="4"/>
  </si>
  <si>
    <t>人口（雇用者－特掲）　－　旧野母崎町</t>
    <rPh sb="13" eb="14">
      <t>キュウ</t>
    </rPh>
    <rPh sb="14" eb="17">
      <t>ノモザキ</t>
    </rPh>
    <rPh sb="17" eb="18">
      <t>マチ</t>
    </rPh>
    <phoneticPr fontId="4"/>
  </si>
  <si>
    <t>人口（雇用者－特掲）　－　旧三和町</t>
    <rPh sb="13" eb="14">
      <t>キュウ</t>
    </rPh>
    <rPh sb="14" eb="16">
      <t>サンワ</t>
    </rPh>
    <rPh sb="16" eb="17">
      <t>マチ</t>
    </rPh>
    <phoneticPr fontId="4"/>
  </si>
  <si>
    <t>人口（雇用者－特掲）　－　旧琴海町</t>
    <rPh sb="13" eb="14">
      <t>キュウ</t>
    </rPh>
    <rPh sb="14" eb="17">
      <t>キンカイチョウ</t>
    </rPh>
    <phoneticPr fontId="4"/>
  </si>
  <si>
    <t>人口（雇用者－特掲）　－　旧外海町</t>
    <rPh sb="13" eb="14">
      <t>キュウ</t>
    </rPh>
    <rPh sb="14" eb="17">
      <t>ソトメチョウ</t>
    </rPh>
    <phoneticPr fontId="4"/>
  </si>
  <si>
    <t>第21表　産業（大分類），従業上の地位（8区分），男女別15歳以上就業者数　－　全市</t>
    <rPh sb="0" eb="1">
      <t>ダイ</t>
    </rPh>
    <rPh sb="3" eb="4">
      <t>ヒョウ</t>
    </rPh>
    <rPh sb="40" eb="42">
      <t>ゼンシ</t>
    </rPh>
    <phoneticPr fontId="64"/>
  </si>
  <si>
    <t xml:space="preserve">   </t>
    <phoneticPr fontId="64"/>
  </si>
  <si>
    <t>産　業　（　大　分　類　）</t>
    <rPh sb="0" eb="1">
      <t>サン</t>
    </rPh>
    <rPh sb="2" eb="3">
      <t>ギョウ</t>
    </rPh>
    <rPh sb="6" eb="7">
      <t>ダイ</t>
    </rPh>
    <rPh sb="8" eb="9">
      <t>ブン</t>
    </rPh>
    <rPh sb="10" eb="11">
      <t>タグイ</t>
    </rPh>
    <phoneticPr fontId="4"/>
  </si>
  <si>
    <t>総　　　　　　　数</t>
    <rPh sb="0" eb="1">
      <t>ソウ</t>
    </rPh>
    <rPh sb="8" eb="9">
      <t>スウ</t>
    </rPh>
    <phoneticPr fontId="64"/>
  </si>
  <si>
    <t>男</t>
    <rPh sb="0" eb="1">
      <t>オトコ</t>
    </rPh>
    <phoneticPr fontId="64"/>
  </si>
  <si>
    <t>女</t>
    <rPh sb="0" eb="1">
      <t>オンナ</t>
    </rPh>
    <phoneticPr fontId="64"/>
  </si>
  <si>
    <t>雇　用　者</t>
    <phoneticPr fontId="64"/>
  </si>
  <si>
    <t>雇　用</t>
    <rPh sb="0" eb="1">
      <t>ヤトイ</t>
    </rPh>
    <rPh sb="2" eb="3">
      <t>ヨウ</t>
    </rPh>
    <phoneticPr fontId="4"/>
  </si>
  <si>
    <t>　者</t>
    <rPh sb="1" eb="2">
      <t>シャ</t>
    </rPh>
    <phoneticPr fontId="4"/>
  </si>
  <si>
    <t xml:space="preserve">
正規の
職員・
従業員</t>
    <phoneticPr fontId="4"/>
  </si>
  <si>
    <r>
      <t xml:space="preserve">
労働者派
遣事業所
の派遣社
員</t>
    </r>
    <r>
      <rPr>
        <sz val="10"/>
        <color theme="0" tint="-0.14999847407452621"/>
        <rFont val="ＭＳ Ｐ明朝"/>
        <family val="1"/>
        <charset val="128"/>
      </rPr>
      <t>スペー　</t>
    </r>
    <r>
      <rPr>
        <sz val="10"/>
        <color indexed="8"/>
        <rFont val="ＭＳ Ｐ明朝"/>
        <family val="1"/>
        <charset val="128"/>
      </rPr>
      <t>　　　　　</t>
    </r>
    <phoneticPr fontId="4"/>
  </si>
  <si>
    <t xml:space="preserve">
パート・アルバイト・その他</t>
    <phoneticPr fontId="4"/>
  </si>
  <si>
    <t xml:space="preserve">
役　員</t>
    <phoneticPr fontId="64"/>
  </si>
  <si>
    <t xml:space="preserve">
雇　人
のある
業　主</t>
    <phoneticPr fontId="64"/>
  </si>
  <si>
    <t xml:space="preserve">
雇　人
のない
業　主</t>
    <phoneticPr fontId="64"/>
  </si>
  <si>
    <t xml:space="preserve">
家 　族
従業者</t>
    <phoneticPr fontId="64"/>
  </si>
  <si>
    <t xml:space="preserve">
家　 庭
内職者</t>
    <phoneticPr fontId="64"/>
  </si>
  <si>
    <t xml:space="preserve">
家　 族
従業者</t>
    <phoneticPr fontId="64"/>
  </si>
  <si>
    <t xml:space="preserve">
家 　庭
内職者</t>
    <phoneticPr fontId="64"/>
  </si>
  <si>
    <t>1）</t>
    <phoneticPr fontId="4"/>
  </si>
  <si>
    <t>1）</t>
  </si>
  <si>
    <t>　Ａ 農業，林業</t>
  </si>
  <si>
    <t>農業，林業</t>
    <phoneticPr fontId="4"/>
  </si>
  <si>
    <t>　　うち農業</t>
  </si>
  <si>
    <t>　Ｂ 漁業</t>
  </si>
  <si>
    <t>漁業</t>
    <phoneticPr fontId="4"/>
  </si>
  <si>
    <t>　Ｃ 鉱業，採石業，砂利採取業</t>
  </si>
  <si>
    <t>鉱業，採石業，砂利採取業</t>
    <phoneticPr fontId="4"/>
  </si>
  <si>
    <t>　Ｄ 建設業</t>
  </si>
  <si>
    <t>建設業</t>
    <phoneticPr fontId="4"/>
  </si>
  <si>
    <t>　Ｅ 製造業</t>
  </si>
  <si>
    <t>製造業</t>
    <phoneticPr fontId="4"/>
  </si>
  <si>
    <t>　Ｆ 電気・ガス・熱供給・水道業</t>
  </si>
  <si>
    <t>電気・ガス・熱供給・水道業</t>
    <phoneticPr fontId="4"/>
  </si>
  <si>
    <t>　Ｇ 情報通信業</t>
  </si>
  <si>
    <t>情報通信業</t>
    <phoneticPr fontId="4"/>
  </si>
  <si>
    <t>　Ｈ 運輸業，郵便業</t>
  </si>
  <si>
    <t>運輸業，郵便業</t>
    <phoneticPr fontId="4"/>
  </si>
  <si>
    <t>　Ｉ 卸売業，小売業</t>
  </si>
  <si>
    <t>卸売業，小売業</t>
    <phoneticPr fontId="4"/>
  </si>
  <si>
    <t>　Ｊ 金融業，保険業</t>
  </si>
  <si>
    <t>金融業，保険業</t>
    <phoneticPr fontId="4"/>
  </si>
  <si>
    <t>　Ｋ 不動産業，物品賃貸業</t>
  </si>
  <si>
    <t>不動産業，物品賃貸業</t>
    <phoneticPr fontId="4"/>
  </si>
  <si>
    <t>　Ｌ 学術研究，専門・技術サービス業</t>
  </si>
  <si>
    <t>学術研究，専門・技術サービス業</t>
    <phoneticPr fontId="4"/>
  </si>
  <si>
    <t>　Ｍ 宿泊業，飲食サービス業</t>
  </si>
  <si>
    <t>宿泊業，飲食サービス業</t>
    <phoneticPr fontId="4"/>
  </si>
  <si>
    <t>　Ｎ 生活関連サービス業，娯楽業</t>
  </si>
  <si>
    <t>生活関連サービス業，娯楽業</t>
    <phoneticPr fontId="4"/>
  </si>
  <si>
    <t>　Ｏ 教育，学習支援業</t>
  </si>
  <si>
    <t>教育，学習支援業</t>
    <phoneticPr fontId="4"/>
  </si>
  <si>
    <t>　Ｐ 医療，福祉</t>
  </si>
  <si>
    <t>医療，福祉</t>
    <phoneticPr fontId="4"/>
  </si>
  <si>
    <t>　Ｑ 複合サービス事業</t>
  </si>
  <si>
    <t>複合サービス事業</t>
    <phoneticPr fontId="4"/>
  </si>
  <si>
    <t>　Ｒ サービス業（他に分類されないもの）</t>
  </si>
  <si>
    <t>サービス業（他に分類されないもの）</t>
    <phoneticPr fontId="4"/>
  </si>
  <si>
    <t>　Ｓ 公務（他に分類されるものを除く）</t>
  </si>
  <si>
    <t>公務（他に分類されるものを除く）</t>
    <phoneticPr fontId="4"/>
  </si>
  <si>
    <t>　Ｔ 分類不能の産業</t>
  </si>
  <si>
    <t>分類不能の産業</t>
    <phoneticPr fontId="4"/>
  </si>
  <si>
    <t xml:space="preserve"> （再掲）</t>
    <rPh sb="2" eb="4">
      <t>サイケイ</t>
    </rPh>
    <phoneticPr fontId="4"/>
  </si>
  <si>
    <t>　（再掲）第1次産業</t>
  </si>
  <si>
    <t>　　第1次産業</t>
    <phoneticPr fontId="64"/>
  </si>
  <si>
    <t>　（再掲）第2次産業</t>
  </si>
  <si>
    <t xml:space="preserve">　　第2次産業    </t>
    <phoneticPr fontId="64"/>
  </si>
  <si>
    <t>　（再掲）第3次産業</t>
  </si>
  <si>
    <t xml:space="preserve">　　第3次産業    </t>
    <phoneticPr fontId="64"/>
  </si>
  <si>
    <t>1）　従業上の地位「不詳」を含む。</t>
    <rPh sb="3" eb="5">
      <t>ジュウギョウ</t>
    </rPh>
    <rPh sb="5" eb="6">
      <t>ジョウ</t>
    </rPh>
    <rPh sb="7" eb="9">
      <t>チイ</t>
    </rPh>
    <rPh sb="10" eb="12">
      <t>フショウ</t>
    </rPh>
    <rPh sb="14" eb="15">
      <t>フク</t>
    </rPh>
    <phoneticPr fontId="64"/>
  </si>
  <si>
    <t>第21表　産業（大分類），従業上の地位（8区分），男女別15歳以上就業者数　－　旧市町</t>
    <rPh sb="0" eb="1">
      <t>ダイ</t>
    </rPh>
    <rPh sb="3" eb="4">
      <t>ヒョウ</t>
    </rPh>
    <rPh sb="40" eb="41">
      <t>キュウ</t>
    </rPh>
    <rPh sb="41" eb="43">
      <t>シチョウ</t>
    </rPh>
    <phoneticPr fontId="64"/>
  </si>
  <si>
    <t>産　業　（　大　分　類　）</t>
    <rPh sb="0" eb="1">
      <t>サン</t>
    </rPh>
    <rPh sb="2" eb="3">
      <t>ギョウ</t>
    </rPh>
    <rPh sb="6" eb="7">
      <t>ダイ</t>
    </rPh>
    <rPh sb="8" eb="9">
      <t>ブン</t>
    </rPh>
    <rPh sb="10" eb="11">
      <t>タグイ</t>
    </rPh>
    <phoneticPr fontId="5"/>
  </si>
  <si>
    <t>総　　　　　　　　数</t>
    <rPh sb="0" eb="1">
      <t>ソウ</t>
    </rPh>
    <rPh sb="9" eb="10">
      <t>スウ</t>
    </rPh>
    <phoneticPr fontId="5"/>
  </si>
  <si>
    <t>雇　用</t>
    <rPh sb="0" eb="1">
      <t>ヤトイ</t>
    </rPh>
    <rPh sb="2" eb="3">
      <t>ヨウ</t>
    </rPh>
    <phoneticPr fontId="5"/>
  </si>
  <si>
    <t>　者</t>
    <rPh sb="1" eb="2">
      <t>シャ</t>
    </rPh>
    <phoneticPr fontId="5"/>
  </si>
  <si>
    <r>
      <t xml:space="preserve">
労働者派
遣事業所
の派遣社
員</t>
    </r>
    <r>
      <rPr>
        <sz val="10"/>
        <color theme="0" tint="-0.14999847407452621"/>
        <rFont val="ＭＳ Ｐ明朝"/>
        <family val="1"/>
        <charset val="128"/>
      </rPr>
      <t>すぺー</t>
    </r>
    <rPh sb="12" eb="14">
      <t>ハケン</t>
    </rPh>
    <phoneticPr fontId="4"/>
  </si>
  <si>
    <t xml:space="preserve">
パート・ア
ルバイト・
その他</t>
    <phoneticPr fontId="4"/>
  </si>
  <si>
    <t xml:space="preserve">
正規の
職員・
従業員</t>
  </si>
  <si>
    <t xml:space="preserve">
パート・ア
ルバイト・
その他</t>
  </si>
  <si>
    <t>旧長崎市</t>
    <rPh sb="0" eb="1">
      <t>キュウ</t>
    </rPh>
    <rPh sb="1" eb="4">
      <t>ナガサキシ</t>
    </rPh>
    <phoneticPr fontId="4"/>
  </si>
  <si>
    <t>Ｄ</t>
    <phoneticPr fontId="4"/>
  </si>
  <si>
    <t>Ｅ</t>
    <phoneticPr fontId="4"/>
  </si>
  <si>
    <t>Ｆ</t>
    <phoneticPr fontId="4"/>
  </si>
  <si>
    <t>Ｇ</t>
    <phoneticPr fontId="4"/>
  </si>
  <si>
    <t>Ｈ</t>
    <phoneticPr fontId="4"/>
  </si>
  <si>
    <t>Ｉ</t>
    <phoneticPr fontId="4"/>
  </si>
  <si>
    <t>Ｊ</t>
    <phoneticPr fontId="4"/>
  </si>
  <si>
    <t>Ｋ</t>
    <phoneticPr fontId="4"/>
  </si>
  <si>
    <t>Ｌ</t>
    <phoneticPr fontId="4"/>
  </si>
  <si>
    <t>Ｍ</t>
    <phoneticPr fontId="4"/>
  </si>
  <si>
    <t>Ｎ</t>
    <phoneticPr fontId="4"/>
  </si>
  <si>
    <t>Ｏ</t>
    <phoneticPr fontId="4"/>
  </si>
  <si>
    <t>Ｐ</t>
    <phoneticPr fontId="4"/>
  </si>
  <si>
    <t>Ｑ</t>
    <phoneticPr fontId="4"/>
  </si>
  <si>
    <t>Ｒ</t>
    <phoneticPr fontId="4"/>
  </si>
  <si>
    <t>Ｓ</t>
    <phoneticPr fontId="4"/>
  </si>
  <si>
    <t>Ｔ</t>
    <phoneticPr fontId="4"/>
  </si>
  <si>
    <t xml:space="preserve">　　第1次産業    </t>
    <phoneticPr fontId="64"/>
  </si>
  <si>
    <t>旧香焼町</t>
    <rPh sb="0" eb="1">
      <t>キュウ</t>
    </rPh>
    <rPh sb="1" eb="3">
      <t>コウヤギ</t>
    </rPh>
    <rPh sb="3" eb="4">
      <t>チョウ</t>
    </rPh>
    <phoneticPr fontId="4"/>
  </si>
  <si>
    <t>1)</t>
    <phoneticPr fontId="64"/>
  </si>
  <si>
    <t>旧伊王島町</t>
    <rPh sb="0" eb="1">
      <t>キュウ</t>
    </rPh>
    <rPh sb="1" eb="5">
      <t>イオウジマチョウ</t>
    </rPh>
    <phoneticPr fontId="4"/>
  </si>
  <si>
    <t>旧高島町</t>
    <rPh sb="0" eb="1">
      <t>キュウ</t>
    </rPh>
    <rPh sb="1" eb="4">
      <t>タカシマチョウ</t>
    </rPh>
    <phoneticPr fontId="4"/>
  </si>
  <si>
    <t>旧野母崎町</t>
    <rPh sb="0" eb="1">
      <t>キュウ</t>
    </rPh>
    <rPh sb="1" eb="5">
      <t>ノモザキチョウ</t>
    </rPh>
    <phoneticPr fontId="4"/>
  </si>
  <si>
    <t>旧三和町</t>
    <rPh sb="0" eb="1">
      <t>キュウ</t>
    </rPh>
    <rPh sb="1" eb="3">
      <t>サンワ</t>
    </rPh>
    <rPh sb="3" eb="4">
      <t>マチ</t>
    </rPh>
    <phoneticPr fontId="4"/>
  </si>
  <si>
    <t>旧琴海町</t>
    <rPh sb="0" eb="1">
      <t>キュウ</t>
    </rPh>
    <rPh sb="1" eb="4">
      <t>キンカイチョウ</t>
    </rPh>
    <phoneticPr fontId="4"/>
  </si>
  <si>
    <t>旧外海町</t>
    <rPh sb="0" eb="1">
      <t>キュウ</t>
    </rPh>
    <rPh sb="1" eb="4">
      <t>ソトメチョウ</t>
    </rPh>
    <phoneticPr fontId="4"/>
  </si>
  <si>
    <t>第22表　産業(大分類)，年齢(5歳階級)，男女別15歳以上就業者数及び平均年齢</t>
    <rPh sb="0" eb="1">
      <t>ダイ</t>
    </rPh>
    <rPh sb="3" eb="4">
      <t>ヒョウ</t>
    </rPh>
    <phoneticPr fontId="64"/>
  </si>
  <si>
    <t xml:space="preserve"> 男　　　  女，
年齢(5歳階級)</t>
    <phoneticPr fontId="64"/>
  </si>
  <si>
    <t xml:space="preserve">総数
</t>
    <rPh sb="0" eb="1">
      <t>ソウ</t>
    </rPh>
    <rPh sb="1" eb="2">
      <t>スウ</t>
    </rPh>
    <phoneticPr fontId="4"/>
  </si>
  <si>
    <t xml:space="preserve">農業，
林業
</t>
    <rPh sb="0" eb="1">
      <t>ノウ</t>
    </rPh>
    <rPh sb="1" eb="2">
      <t>ギョウ</t>
    </rPh>
    <rPh sb="4" eb="5">
      <t>ハヤシ</t>
    </rPh>
    <rPh sb="5" eb="6">
      <t>ギョウ</t>
    </rPh>
    <phoneticPr fontId="64"/>
  </si>
  <si>
    <t xml:space="preserve">うち農業
</t>
    <rPh sb="2" eb="4">
      <t>ノウギョウ</t>
    </rPh>
    <phoneticPr fontId="4"/>
  </si>
  <si>
    <t xml:space="preserve">漁業
</t>
    <phoneticPr fontId="4"/>
  </si>
  <si>
    <t xml:space="preserve">鉱業，
採石業，
砂利採取業
</t>
    <phoneticPr fontId="4"/>
  </si>
  <si>
    <t xml:space="preserve">建設業
</t>
    <phoneticPr fontId="4"/>
  </si>
  <si>
    <t xml:space="preserve">製造業
</t>
    <phoneticPr fontId="4"/>
  </si>
  <si>
    <t xml:space="preserve">電気・ガス・
熱供給・
水道業
</t>
    <phoneticPr fontId="4"/>
  </si>
  <si>
    <t xml:space="preserve">情報通信業
</t>
    <phoneticPr fontId="4"/>
  </si>
  <si>
    <t xml:space="preserve">運輸業，
郵便業
</t>
    <phoneticPr fontId="4"/>
  </si>
  <si>
    <t xml:space="preserve">卸売業，
小売業
</t>
    <phoneticPr fontId="4"/>
  </si>
  <si>
    <t xml:space="preserve">金融業，
保険業
</t>
    <phoneticPr fontId="4"/>
  </si>
  <si>
    <t xml:space="preserve">不動産業，
物品賃貸業
</t>
    <phoneticPr fontId="4"/>
  </si>
  <si>
    <t xml:space="preserve">学術研究，専門・技術サービス業
</t>
    <phoneticPr fontId="4"/>
  </si>
  <si>
    <t xml:space="preserve">宿泊業，飲食サービス業
</t>
    <phoneticPr fontId="4"/>
  </si>
  <si>
    <t xml:space="preserve">生活関連サービス業，娯楽業
</t>
    <phoneticPr fontId="4"/>
  </si>
  <si>
    <t xml:space="preserve">教育，学習支援業
</t>
    <phoneticPr fontId="4"/>
  </si>
  <si>
    <t xml:space="preserve">医療，福祉
</t>
    <phoneticPr fontId="4"/>
  </si>
  <si>
    <t xml:space="preserve">複合サービス事業
</t>
    <phoneticPr fontId="4"/>
  </si>
  <si>
    <t xml:space="preserve">公務（他に分類されるものを除く）
</t>
    <phoneticPr fontId="4"/>
  </si>
  <si>
    <t xml:space="preserve">分類不能の産業
</t>
    <phoneticPr fontId="4"/>
  </si>
  <si>
    <t>総     数</t>
    <rPh sb="0" eb="1">
      <t>フサ</t>
    </rPh>
    <rPh sb="6" eb="7">
      <t>カズ</t>
    </rPh>
    <phoneticPr fontId="64"/>
  </si>
  <si>
    <t>20～24</t>
    <phoneticPr fontId="64"/>
  </si>
  <si>
    <t>25～29</t>
    <phoneticPr fontId="64"/>
  </si>
  <si>
    <t>30～34</t>
    <phoneticPr fontId="64"/>
  </si>
  <si>
    <t>35～39</t>
    <phoneticPr fontId="64"/>
  </si>
  <si>
    <t>40～44</t>
    <phoneticPr fontId="64"/>
  </si>
  <si>
    <t>45～49</t>
    <phoneticPr fontId="64"/>
  </si>
  <si>
    <t>50～54</t>
    <phoneticPr fontId="64"/>
  </si>
  <si>
    <t>55～59</t>
    <phoneticPr fontId="64"/>
  </si>
  <si>
    <t>60～64</t>
    <phoneticPr fontId="64"/>
  </si>
  <si>
    <t>65～69</t>
    <phoneticPr fontId="64"/>
  </si>
  <si>
    <t>70～74</t>
    <phoneticPr fontId="64"/>
  </si>
  <si>
    <t>75～79</t>
    <phoneticPr fontId="64"/>
  </si>
  <si>
    <t>80～84</t>
    <phoneticPr fontId="64"/>
  </si>
  <si>
    <t>85歳以上</t>
    <rPh sb="2" eb="5">
      <t>サイイジョウ</t>
    </rPh>
    <phoneticPr fontId="4"/>
  </si>
  <si>
    <t>85歳以上</t>
    <phoneticPr fontId="64"/>
  </si>
  <si>
    <t>平均年齢</t>
    <phoneticPr fontId="4"/>
  </si>
  <si>
    <t>平 均 年 齢</t>
    <phoneticPr fontId="64"/>
  </si>
  <si>
    <t>(再掲)</t>
    <phoneticPr fontId="64"/>
  </si>
  <si>
    <t>65 歳 以 上</t>
    <phoneticPr fontId="64"/>
  </si>
  <si>
    <t xml:space="preserve">  65～74 歳</t>
    <phoneticPr fontId="64"/>
  </si>
  <si>
    <t xml:space="preserve">  75 歳以上</t>
    <phoneticPr fontId="64"/>
  </si>
  <si>
    <t>男</t>
    <phoneticPr fontId="64"/>
  </si>
  <si>
    <t>第23表　常住地又は従業地・通学地による年齢（5歳階級），男女別人口　</t>
    <phoneticPr fontId="64"/>
  </si>
  <si>
    <t>及び就業者数（有配偶の女性就業者－特掲）</t>
    <phoneticPr fontId="64"/>
  </si>
  <si>
    <t>男　女 , 
年齢（5歳階級）</t>
    <rPh sb="0" eb="1">
      <t>オトコ</t>
    </rPh>
    <rPh sb="2" eb="3">
      <t>オンナ</t>
    </rPh>
    <rPh sb="7" eb="8">
      <t>トシ</t>
    </rPh>
    <rPh sb="8" eb="9">
      <t>ヨワイ</t>
    </rPh>
    <rPh sb="11" eb="12">
      <t>サイ</t>
    </rPh>
    <rPh sb="12" eb="14">
      <t>カイキュウ</t>
    </rPh>
    <phoneticPr fontId="64"/>
  </si>
  <si>
    <t xml:space="preserve">
常住地に
よる人口
（総数）
（夜間人口）</t>
    <rPh sb="12" eb="14">
      <t>ソウスウ</t>
    </rPh>
    <rPh sb="17" eb="19">
      <t>ヤカン</t>
    </rPh>
    <rPh sb="19" eb="21">
      <t>ジンコウ</t>
    </rPh>
    <phoneticPr fontId="64"/>
  </si>
  <si>
    <t xml:space="preserve">
常住地による就業者数
（総数）</t>
    <rPh sb="7" eb="10">
      <t>シュウギョウシャ</t>
    </rPh>
    <rPh sb="10" eb="11">
      <t>スウ</t>
    </rPh>
    <rPh sb="13" eb="15">
      <t>ソウスウ</t>
    </rPh>
    <phoneticPr fontId="64"/>
  </si>
  <si>
    <t xml:space="preserve">
従業地・通学地による人口
（総数）
（昼間人口）</t>
    <rPh sb="15" eb="17">
      <t>ソウスウ</t>
    </rPh>
    <rPh sb="20" eb="22">
      <t>ヒルマ</t>
    </rPh>
    <rPh sb="22" eb="24">
      <t>ジンコウ</t>
    </rPh>
    <phoneticPr fontId="64"/>
  </si>
  <si>
    <t xml:space="preserve">
従業地による就業者数
（総数）</t>
    <rPh sb="1" eb="3">
      <t>ジュウギョウ</t>
    </rPh>
    <rPh sb="3" eb="4">
      <t>チ</t>
    </rPh>
    <rPh sb="7" eb="10">
      <t>シュウギョウシャ</t>
    </rPh>
    <rPh sb="10" eb="11">
      <t>スウ</t>
    </rPh>
    <rPh sb="13" eb="15">
      <t>ソウスウ</t>
    </rPh>
    <phoneticPr fontId="64"/>
  </si>
  <si>
    <t>従業も通</t>
    <phoneticPr fontId="64"/>
  </si>
  <si>
    <t>自宅で</t>
    <phoneticPr fontId="64"/>
  </si>
  <si>
    <t>自宅外の自</t>
    <phoneticPr fontId="64"/>
  </si>
  <si>
    <t>他市区町村</t>
    <phoneticPr fontId="64"/>
  </si>
  <si>
    <t>不詳</t>
    <rPh sb="0" eb="1">
      <t>フ</t>
    </rPh>
    <rPh sb="1" eb="2">
      <t>ショウ</t>
    </rPh>
    <phoneticPr fontId="64"/>
  </si>
  <si>
    <t>自宅で</t>
    <rPh sb="0" eb="2">
      <t>ジタク</t>
    </rPh>
    <phoneticPr fontId="64"/>
  </si>
  <si>
    <t>自宅外の</t>
    <rPh sb="0" eb="2">
      <t>ジタク</t>
    </rPh>
    <rPh sb="2" eb="3">
      <t>ガイ</t>
    </rPh>
    <phoneticPr fontId="64"/>
  </si>
  <si>
    <t xml:space="preserve">他市区町村 </t>
    <phoneticPr fontId="64"/>
  </si>
  <si>
    <t>学もして
いない</t>
    <phoneticPr fontId="64"/>
  </si>
  <si>
    <t xml:space="preserve">従業
</t>
    <phoneticPr fontId="64"/>
  </si>
  <si>
    <t>市区町村で
従業・通学</t>
    <phoneticPr fontId="64"/>
  </si>
  <si>
    <t xml:space="preserve">で従業・通学
（総数） </t>
    <phoneticPr fontId="64"/>
  </si>
  <si>
    <t>県内他市
区町村で
従業・通学</t>
    <phoneticPr fontId="64"/>
  </si>
  <si>
    <t>他県で
従業・通学</t>
    <phoneticPr fontId="64"/>
  </si>
  <si>
    <t>自市区町
村で従業</t>
    <phoneticPr fontId="64"/>
  </si>
  <si>
    <t>で 従 業
（総数）</t>
    <phoneticPr fontId="64"/>
  </si>
  <si>
    <t>県内他市
区町村で
従　　業</t>
    <phoneticPr fontId="64"/>
  </si>
  <si>
    <t>他県で
従　業</t>
    <phoneticPr fontId="64"/>
  </si>
  <si>
    <t>うち県内他市区町村に
常住</t>
    <rPh sb="11" eb="13">
      <t>ジョウジュウ</t>
    </rPh>
    <phoneticPr fontId="64"/>
  </si>
  <si>
    <t>うち他県に
常　　住</t>
    <phoneticPr fontId="64"/>
  </si>
  <si>
    <t>2)</t>
  </si>
  <si>
    <t>1) ３)</t>
    <phoneticPr fontId="64"/>
  </si>
  <si>
    <t>３)</t>
    <phoneticPr fontId="64"/>
  </si>
  <si>
    <t xml:space="preserve"> 総            数    </t>
    <phoneticPr fontId="64"/>
  </si>
  <si>
    <t>15歳未満</t>
    <phoneticPr fontId="47"/>
  </si>
  <si>
    <t xml:space="preserve"> 15  歳  未  満    </t>
    <phoneticPr fontId="64"/>
  </si>
  <si>
    <t>15～19歳</t>
    <phoneticPr fontId="47"/>
  </si>
  <si>
    <t xml:space="preserve"> 15  ～  19  歳   </t>
    <phoneticPr fontId="64"/>
  </si>
  <si>
    <t>20～24歳</t>
    <phoneticPr fontId="47"/>
  </si>
  <si>
    <t xml:space="preserve"> 20  ～  24     </t>
    <phoneticPr fontId="64"/>
  </si>
  <si>
    <t>25～29歳</t>
    <phoneticPr fontId="47"/>
  </si>
  <si>
    <t xml:space="preserve"> 25  ～  29     </t>
    <phoneticPr fontId="64"/>
  </si>
  <si>
    <t>30～34歳</t>
    <phoneticPr fontId="47"/>
  </si>
  <si>
    <t xml:space="preserve"> 30  ～  34     </t>
    <phoneticPr fontId="64"/>
  </si>
  <si>
    <t>35～39歳</t>
    <phoneticPr fontId="47"/>
  </si>
  <si>
    <t xml:space="preserve"> 35  ～  39     </t>
    <phoneticPr fontId="64"/>
  </si>
  <si>
    <t>40～44歳</t>
    <phoneticPr fontId="47"/>
  </si>
  <si>
    <t xml:space="preserve"> 40  ～  44     </t>
    <phoneticPr fontId="64"/>
  </si>
  <si>
    <t>45～49歳</t>
    <phoneticPr fontId="47"/>
  </si>
  <si>
    <t xml:space="preserve"> 45  ～  49     </t>
    <phoneticPr fontId="64"/>
  </si>
  <si>
    <t>50～54歳</t>
    <phoneticPr fontId="47"/>
  </si>
  <si>
    <t xml:space="preserve"> 50  ～  54     </t>
    <phoneticPr fontId="64"/>
  </si>
  <si>
    <t>55～59歳</t>
    <phoneticPr fontId="47"/>
  </si>
  <si>
    <t xml:space="preserve"> 55  ～  59     </t>
    <phoneticPr fontId="64"/>
  </si>
  <si>
    <t>60～64歳</t>
    <phoneticPr fontId="47"/>
  </si>
  <si>
    <t xml:space="preserve"> 60  ～  64     </t>
    <phoneticPr fontId="64"/>
  </si>
  <si>
    <t>65～69歳</t>
    <phoneticPr fontId="47"/>
  </si>
  <si>
    <t xml:space="preserve"> 65  ～  69     </t>
    <phoneticPr fontId="64"/>
  </si>
  <si>
    <t>70～74歳</t>
    <phoneticPr fontId="47"/>
  </si>
  <si>
    <t xml:space="preserve"> 70  ～  74     </t>
    <phoneticPr fontId="64"/>
  </si>
  <si>
    <t>75～79歳</t>
    <phoneticPr fontId="47"/>
  </si>
  <si>
    <t xml:space="preserve"> 75  ～  79     </t>
    <phoneticPr fontId="64"/>
  </si>
  <si>
    <t>80～84歳</t>
    <phoneticPr fontId="47"/>
  </si>
  <si>
    <t xml:space="preserve"> 80  ～  84     </t>
    <phoneticPr fontId="64"/>
  </si>
  <si>
    <t>85歳以上</t>
    <rPh sb="2" eb="5">
      <t>サイイジョウ</t>
    </rPh>
    <phoneticPr fontId="47"/>
  </si>
  <si>
    <t xml:space="preserve"> 85  歳  以  上    </t>
    <phoneticPr fontId="64"/>
  </si>
  <si>
    <t>年齢「不詳」</t>
    <phoneticPr fontId="47"/>
  </si>
  <si>
    <t xml:space="preserve"> 不          詳</t>
    <rPh sb="1" eb="2">
      <t>フ</t>
    </rPh>
    <rPh sb="12" eb="13">
      <t>ショウ</t>
    </rPh>
    <phoneticPr fontId="64"/>
  </si>
  <si>
    <t>（再掲）65歳以上</t>
    <phoneticPr fontId="47"/>
  </si>
  <si>
    <t xml:space="preserve"> 65  歳  以  上   </t>
    <phoneticPr fontId="64"/>
  </si>
  <si>
    <t xml:space="preserve">65～74歳 </t>
    <rPh sb="5" eb="6">
      <t>サイ</t>
    </rPh>
    <phoneticPr fontId="47"/>
  </si>
  <si>
    <t xml:space="preserve">   65 ～ 74  歳     </t>
    <phoneticPr fontId="64"/>
  </si>
  <si>
    <t>（再掲）75歳以上</t>
    <phoneticPr fontId="47"/>
  </si>
  <si>
    <t xml:space="preserve">   75 歳 以  上   </t>
    <phoneticPr fontId="64"/>
  </si>
  <si>
    <t xml:space="preserve">  男    </t>
    <phoneticPr fontId="64"/>
  </si>
  <si>
    <t xml:space="preserve">  女    </t>
    <phoneticPr fontId="64"/>
  </si>
  <si>
    <t>有配偶</t>
    <rPh sb="0" eb="3">
      <t>ユウハイグウ</t>
    </rPh>
    <phoneticPr fontId="47"/>
  </si>
  <si>
    <t>有配偶の女性就業者</t>
    <phoneticPr fontId="64"/>
  </si>
  <si>
    <t>主に仕事</t>
    <rPh sb="0" eb="1">
      <t>オモ</t>
    </rPh>
    <rPh sb="2" eb="4">
      <t>シゴト</t>
    </rPh>
    <phoneticPr fontId="47"/>
  </si>
  <si>
    <t>　うち主に仕事</t>
    <phoneticPr fontId="64"/>
  </si>
  <si>
    <t>家事のほか仕事</t>
    <rPh sb="0" eb="2">
      <t>カジ</t>
    </rPh>
    <rPh sb="5" eb="7">
      <t>シゴト</t>
    </rPh>
    <phoneticPr fontId="47"/>
  </si>
  <si>
    <t>　うち家事のほか仕事</t>
    <phoneticPr fontId="64"/>
  </si>
  <si>
    <t>1) 労働力状態「不詳」を含む</t>
    <rPh sb="3" eb="6">
      <t>ロウドウリョク</t>
    </rPh>
    <rPh sb="6" eb="8">
      <t>ジョウタイ</t>
    </rPh>
    <rPh sb="9" eb="11">
      <t>フショウ</t>
    </rPh>
    <rPh sb="13" eb="14">
      <t>フク</t>
    </rPh>
    <phoneticPr fontId="64"/>
  </si>
  <si>
    <t>2) 従業地・通学地「不詳・外国」を含む</t>
    <rPh sb="3" eb="6">
      <t>ジュウギョウチ</t>
    </rPh>
    <rPh sb="7" eb="9">
      <t>ツウガク</t>
    </rPh>
    <rPh sb="9" eb="10">
      <t>チ</t>
    </rPh>
    <rPh sb="11" eb="13">
      <t>フショウ</t>
    </rPh>
    <rPh sb="14" eb="16">
      <t>ガイコク</t>
    </rPh>
    <rPh sb="18" eb="19">
      <t>フク</t>
    </rPh>
    <phoneticPr fontId="64"/>
  </si>
  <si>
    <t>３) 従業地・通学地「不詳」で、当地に常住している者を含む</t>
    <rPh sb="3" eb="6">
      <t>ジュウギョウチ</t>
    </rPh>
    <rPh sb="7" eb="9">
      <t>ツウガク</t>
    </rPh>
    <rPh sb="9" eb="10">
      <t>チ</t>
    </rPh>
    <rPh sb="11" eb="13">
      <t>フショウ</t>
    </rPh>
    <rPh sb="16" eb="18">
      <t>トウチ</t>
    </rPh>
    <rPh sb="19" eb="21">
      <t>ジョウジュウ</t>
    </rPh>
    <rPh sb="25" eb="26">
      <t>モノ</t>
    </rPh>
    <rPh sb="27" eb="28">
      <t>フク</t>
    </rPh>
    <phoneticPr fontId="64"/>
  </si>
  <si>
    <t>第24表　常住地による従業・通学市区町村、男女別15歳以上就業者数　</t>
    <rPh sb="0" eb="1">
      <t>ダイ</t>
    </rPh>
    <rPh sb="3" eb="4">
      <t>ヒョウ</t>
    </rPh>
    <rPh sb="5" eb="7">
      <t>ジョウジュウ</t>
    </rPh>
    <rPh sb="7" eb="8">
      <t>チ</t>
    </rPh>
    <rPh sb="11" eb="13">
      <t>ジュウギョウ</t>
    </rPh>
    <rPh sb="14" eb="16">
      <t>ツウガク</t>
    </rPh>
    <rPh sb="16" eb="18">
      <t>シク</t>
    </rPh>
    <rPh sb="18" eb="20">
      <t>チョウソン</t>
    </rPh>
    <rPh sb="21" eb="23">
      <t>ダンジョ</t>
    </rPh>
    <rPh sb="23" eb="24">
      <t>ベツ</t>
    </rPh>
    <rPh sb="26" eb="27">
      <t>サイ</t>
    </rPh>
    <rPh sb="27" eb="29">
      <t>イジョウ</t>
    </rPh>
    <rPh sb="29" eb="32">
      <t>シュウギョウシャ</t>
    </rPh>
    <rPh sb="32" eb="33">
      <t>スウ</t>
    </rPh>
    <phoneticPr fontId="5"/>
  </si>
  <si>
    <t>　及び15歳以上通学者数（15歳未満通学者を含む通学者－特掲）</t>
    <phoneticPr fontId="4"/>
  </si>
  <si>
    <t>常 住 地 に よ る
従業・通学市区町村</t>
    <rPh sb="0" eb="1">
      <t>ツネ</t>
    </rPh>
    <rPh sb="2" eb="3">
      <t>ジュウ</t>
    </rPh>
    <rPh sb="4" eb="5">
      <t>チ</t>
    </rPh>
    <phoneticPr fontId="64"/>
  </si>
  <si>
    <t>総　　　　　数</t>
    <rPh sb="0" eb="1">
      <t>フサ</t>
    </rPh>
    <rPh sb="6" eb="7">
      <t>カズ</t>
    </rPh>
    <phoneticPr fontId="64"/>
  </si>
  <si>
    <t xml:space="preserve">   　　　   男</t>
    <phoneticPr fontId="5"/>
  </si>
  <si>
    <t>(別掲）</t>
    <rPh sb="1" eb="3">
      <t>ベッケイ</t>
    </rPh>
    <phoneticPr fontId="64"/>
  </si>
  <si>
    <t>総数</t>
    <rPh sb="0" eb="2">
      <t>ソウスウ</t>
    </rPh>
    <phoneticPr fontId="64"/>
  </si>
  <si>
    <t>15歳以上就業者</t>
    <rPh sb="3" eb="5">
      <t>イジョウ</t>
    </rPh>
    <phoneticPr fontId="64"/>
  </si>
  <si>
    <t>15歳以上通学者</t>
    <rPh sb="3" eb="5">
      <t>イジョウ</t>
    </rPh>
    <rPh sb="5" eb="8">
      <t>ツウガクシャ</t>
    </rPh>
    <phoneticPr fontId="64"/>
  </si>
  <si>
    <t>15歳未満通学者
を含む通学者</t>
    <phoneticPr fontId="64"/>
  </si>
  <si>
    <t xml:space="preserve">当地に常住する就業者・通学者 </t>
  </si>
  <si>
    <t>当地に常住する就業者・通学者</t>
    <phoneticPr fontId="4"/>
  </si>
  <si>
    <t xml:space="preserve">  自市町村で従業・通学</t>
  </si>
  <si>
    <t>　自市町村 で 従業・通学</t>
  </si>
  <si>
    <t xml:space="preserve">      自宅</t>
  </si>
  <si>
    <t>　　自　　  　　宅</t>
    <phoneticPr fontId="5"/>
  </si>
  <si>
    <t xml:space="preserve">      自宅外</t>
  </si>
  <si>
    <t>　　自　  宅  　外</t>
    <phoneticPr fontId="5"/>
  </si>
  <si>
    <t xml:space="preserve">  他市区町村で従業・通学 </t>
  </si>
  <si>
    <t>　他市区町村で従業・通学</t>
    <phoneticPr fontId="4"/>
  </si>
  <si>
    <t xml:space="preserve">    県内</t>
  </si>
  <si>
    <t>　　県　　　　　内</t>
  </si>
  <si>
    <t xml:space="preserve">       佐世保市</t>
  </si>
  <si>
    <t>佐世保市</t>
    <rPh sb="0" eb="1">
      <t>サ</t>
    </rPh>
    <rPh sb="1" eb="2">
      <t>セ</t>
    </rPh>
    <rPh sb="2" eb="3">
      <t>ホ</t>
    </rPh>
    <phoneticPr fontId="5"/>
  </si>
  <si>
    <t xml:space="preserve">       島原市</t>
  </si>
  <si>
    <t>島原市</t>
    <rPh sb="0" eb="1">
      <t>シマ</t>
    </rPh>
    <rPh sb="1" eb="2">
      <t>ハラ</t>
    </rPh>
    <phoneticPr fontId="5"/>
  </si>
  <si>
    <t xml:space="preserve">       諫早市</t>
  </si>
  <si>
    <t>諫早市</t>
    <rPh sb="0" eb="1">
      <t>カン</t>
    </rPh>
    <rPh sb="1" eb="2">
      <t>ハヤ</t>
    </rPh>
    <phoneticPr fontId="5"/>
  </si>
  <si>
    <t xml:space="preserve">       大村市</t>
  </si>
  <si>
    <t>大村市</t>
    <rPh sb="0" eb="1">
      <t>ダイ</t>
    </rPh>
    <rPh sb="1" eb="2">
      <t>ムラ</t>
    </rPh>
    <phoneticPr fontId="5"/>
  </si>
  <si>
    <t xml:space="preserve">       平戸市</t>
  </si>
  <si>
    <t>平戸市</t>
    <rPh sb="0" eb="1">
      <t>ヒラ</t>
    </rPh>
    <rPh sb="1" eb="2">
      <t>ト</t>
    </rPh>
    <phoneticPr fontId="5"/>
  </si>
  <si>
    <t xml:space="preserve">       松浦市</t>
  </si>
  <si>
    <t>松浦市</t>
    <rPh sb="0" eb="1">
      <t>マツ</t>
    </rPh>
    <rPh sb="1" eb="2">
      <t>ウラ</t>
    </rPh>
    <phoneticPr fontId="5"/>
  </si>
  <si>
    <t xml:space="preserve">       対馬市</t>
  </si>
  <si>
    <t>対馬市</t>
    <rPh sb="0" eb="1">
      <t>タイ</t>
    </rPh>
    <rPh sb="1" eb="2">
      <t>ウマ</t>
    </rPh>
    <phoneticPr fontId="5"/>
  </si>
  <si>
    <t xml:space="preserve">       壱岐市</t>
  </si>
  <si>
    <t>壱岐市</t>
    <rPh sb="0" eb="1">
      <t>イチ</t>
    </rPh>
    <rPh sb="1" eb="2">
      <t>チマタ</t>
    </rPh>
    <phoneticPr fontId="5"/>
  </si>
  <si>
    <t xml:space="preserve">       五島市</t>
  </si>
  <si>
    <t>五島市</t>
    <rPh sb="0" eb="1">
      <t>ゴ</t>
    </rPh>
    <rPh sb="1" eb="2">
      <t>シマ</t>
    </rPh>
    <phoneticPr fontId="5"/>
  </si>
  <si>
    <t xml:space="preserve">       西海市</t>
  </si>
  <si>
    <t>西海市</t>
    <rPh sb="0" eb="1">
      <t>ニシ</t>
    </rPh>
    <rPh sb="1" eb="2">
      <t>ウミ</t>
    </rPh>
    <phoneticPr fontId="5"/>
  </si>
  <si>
    <t xml:space="preserve">       雲仙市</t>
  </si>
  <si>
    <t>雲仙市</t>
    <rPh sb="0" eb="1">
      <t>クモ</t>
    </rPh>
    <rPh sb="1" eb="2">
      <t>ヤマト</t>
    </rPh>
    <phoneticPr fontId="5"/>
  </si>
  <si>
    <t xml:space="preserve">       南島原市</t>
  </si>
  <si>
    <t>南島原市</t>
    <rPh sb="0" eb="1">
      <t>ミナミ</t>
    </rPh>
    <rPh sb="1" eb="2">
      <t>シマ</t>
    </rPh>
    <rPh sb="2" eb="3">
      <t>ハラ</t>
    </rPh>
    <phoneticPr fontId="5"/>
  </si>
  <si>
    <t xml:space="preserve">       長与町</t>
  </si>
  <si>
    <t>長与町</t>
    <rPh sb="0" eb="1">
      <t>ナガ</t>
    </rPh>
    <rPh sb="1" eb="2">
      <t>ヨ</t>
    </rPh>
    <rPh sb="2" eb="3">
      <t>マチ</t>
    </rPh>
    <phoneticPr fontId="5"/>
  </si>
  <si>
    <t xml:space="preserve">       時津町</t>
  </si>
  <si>
    <t>時津町</t>
    <rPh sb="0" eb="1">
      <t>トキ</t>
    </rPh>
    <rPh sb="1" eb="2">
      <t>ツ</t>
    </rPh>
    <rPh sb="2" eb="3">
      <t>マチ</t>
    </rPh>
    <phoneticPr fontId="5"/>
  </si>
  <si>
    <t xml:space="preserve">       東彼杵町</t>
  </si>
  <si>
    <t>東彼杵町</t>
    <rPh sb="0" eb="1">
      <t>ヒガシ</t>
    </rPh>
    <rPh sb="1" eb="2">
      <t>カレ</t>
    </rPh>
    <rPh sb="2" eb="3">
      <t>キネ</t>
    </rPh>
    <rPh sb="3" eb="4">
      <t>マチ</t>
    </rPh>
    <phoneticPr fontId="5"/>
  </si>
  <si>
    <t xml:space="preserve">       川棚町</t>
  </si>
  <si>
    <t>川棚町</t>
    <rPh sb="0" eb="1">
      <t>カワ</t>
    </rPh>
    <rPh sb="1" eb="2">
      <t>タナ</t>
    </rPh>
    <rPh sb="2" eb="3">
      <t>マチ</t>
    </rPh>
    <phoneticPr fontId="5"/>
  </si>
  <si>
    <t xml:space="preserve">       波佐見町</t>
  </si>
  <si>
    <t>波佐見町</t>
    <rPh sb="0" eb="1">
      <t>ナミ</t>
    </rPh>
    <rPh sb="1" eb="2">
      <t>サ</t>
    </rPh>
    <rPh sb="2" eb="3">
      <t>ミ</t>
    </rPh>
    <rPh sb="3" eb="4">
      <t>マチ</t>
    </rPh>
    <phoneticPr fontId="5"/>
  </si>
  <si>
    <t>　　　小値賀町</t>
    <rPh sb="3" eb="4">
      <t>チイ</t>
    </rPh>
    <rPh sb="4" eb="5">
      <t>ネ</t>
    </rPh>
    <rPh sb="6" eb="7">
      <t>チョウ</t>
    </rPh>
    <phoneticPr fontId="4"/>
  </si>
  <si>
    <t>小値賀町</t>
    <rPh sb="0" eb="1">
      <t>ショウ</t>
    </rPh>
    <rPh sb="1" eb="2">
      <t>アタイ</t>
    </rPh>
    <rPh sb="2" eb="3">
      <t>ガ</t>
    </rPh>
    <rPh sb="3" eb="4">
      <t>マチ</t>
    </rPh>
    <phoneticPr fontId="5"/>
  </si>
  <si>
    <t xml:space="preserve">       佐々町</t>
  </si>
  <si>
    <t>佐々町</t>
    <rPh sb="0" eb="1">
      <t>サ</t>
    </rPh>
    <rPh sb="2" eb="3">
      <t>マチ</t>
    </rPh>
    <phoneticPr fontId="5"/>
  </si>
  <si>
    <t xml:space="preserve">       新上五島町</t>
  </si>
  <si>
    <t>新上五島町</t>
    <rPh sb="0" eb="1">
      <t>シン</t>
    </rPh>
    <rPh sb="1" eb="2">
      <t>ウエ</t>
    </rPh>
    <rPh sb="2" eb="3">
      <t>ゴ</t>
    </rPh>
    <rPh sb="3" eb="4">
      <t>シマ</t>
    </rPh>
    <phoneticPr fontId="5"/>
  </si>
  <si>
    <t xml:space="preserve">    他県</t>
  </si>
  <si>
    <t>　　他　　　　　県</t>
    <phoneticPr fontId="5"/>
  </si>
  <si>
    <t xml:space="preserve">       北海道</t>
    <phoneticPr fontId="4"/>
  </si>
  <si>
    <t>北海道</t>
  </si>
  <si>
    <t xml:space="preserve">       青森県 </t>
  </si>
  <si>
    <t>青森県</t>
  </si>
  <si>
    <t xml:space="preserve">       岩手県</t>
  </si>
  <si>
    <t>岩手県</t>
  </si>
  <si>
    <t xml:space="preserve">       宮城県 </t>
  </si>
  <si>
    <t>宮城県</t>
  </si>
  <si>
    <t>　　　秋田県</t>
    <rPh sb="3" eb="5">
      <t>アキタ</t>
    </rPh>
    <rPh sb="5" eb="6">
      <t>ケン</t>
    </rPh>
    <phoneticPr fontId="4"/>
  </si>
  <si>
    <t>秋田県</t>
  </si>
  <si>
    <t xml:space="preserve">       山形県 </t>
  </si>
  <si>
    <t>山形県</t>
  </si>
  <si>
    <t xml:space="preserve">       福島県 </t>
  </si>
  <si>
    <t>福島県</t>
  </si>
  <si>
    <t xml:space="preserve">       茨城県 </t>
  </si>
  <si>
    <t>茨城県</t>
  </si>
  <si>
    <t xml:space="preserve">       栃木県 </t>
  </si>
  <si>
    <t>栃木県</t>
  </si>
  <si>
    <t xml:space="preserve">       群馬県 </t>
  </si>
  <si>
    <t>群馬県</t>
  </si>
  <si>
    <t xml:space="preserve">       埼玉県 </t>
  </si>
  <si>
    <t>埼玉県</t>
  </si>
  <si>
    <t xml:space="preserve">       千葉県 </t>
  </si>
  <si>
    <t>千葉県</t>
  </si>
  <si>
    <t xml:space="preserve">       東京都 </t>
  </si>
  <si>
    <t>東京都</t>
  </si>
  <si>
    <t xml:space="preserve">       神奈川県 </t>
  </si>
  <si>
    <t>神奈川県</t>
  </si>
  <si>
    <t xml:space="preserve">       新潟県 </t>
  </si>
  <si>
    <t>新潟県</t>
  </si>
  <si>
    <t xml:space="preserve">       富山県 </t>
  </si>
  <si>
    <t>富山県</t>
  </si>
  <si>
    <t xml:space="preserve">       石川県 </t>
  </si>
  <si>
    <t>石川県</t>
  </si>
  <si>
    <t xml:space="preserve">       福井県 </t>
  </si>
  <si>
    <t>福井県</t>
  </si>
  <si>
    <t xml:space="preserve">       山梨県 </t>
  </si>
  <si>
    <t>山梨県</t>
  </si>
  <si>
    <t xml:space="preserve">       長野県 </t>
  </si>
  <si>
    <t>長野県</t>
  </si>
  <si>
    <t xml:space="preserve">       岐阜県 </t>
  </si>
  <si>
    <t>岐阜県</t>
  </si>
  <si>
    <t xml:space="preserve">       静岡県 </t>
  </si>
  <si>
    <t>静岡県</t>
  </si>
  <si>
    <t xml:space="preserve">       愛知県 </t>
  </si>
  <si>
    <t>愛知県</t>
  </si>
  <si>
    <t xml:space="preserve">       三重県 </t>
  </si>
  <si>
    <t>三重県</t>
  </si>
  <si>
    <t xml:space="preserve">       滋賀県 </t>
  </si>
  <si>
    <t>滋賀県</t>
  </si>
  <si>
    <t xml:space="preserve">       京都府 </t>
  </si>
  <si>
    <t>京都府</t>
  </si>
  <si>
    <t xml:space="preserve">       大阪府 </t>
  </si>
  <si>
    <t>大阪府</t>
  </si>
  <si>
    <t xml:space="preserve">       兵庫県 </t>
  </si>
  <si>
    <t>兵庫県</t>
  </si>
  <si>
    <t xml:space="preserve">       奈良県 </t>
  </si>
  <si>
    <t>奈良県</t>
  </si>
  <si>
    <t xml:space="preserve">       和歌山県 </t>
  </si>
  <si>
    <t>和歌山県</t>
  </si>
  <si>
    <t xml:space="preserve">       鳥取県 </t>
  </si>
  <si>
    <t>鳥取県</t>
  </si>
  <si>
    <t xml:space="preserve">       島根県 </t>
  </si>
  <si>
    <t>島根県</t>
  </si>
  <si>
    <t xml:space="preserve">       岡山県 </t>
  </si>
  <si>
    <t>岡山県</t>
  </si>
  <si>
    <t xml:space="preserve">       広島県 </t>
  </si>
  <si>
    <t>広島県</t>
  </si>
  <si>
    <t xml:space="preserve">       山口県 </t>
  </si>
  <si>
    <t>山口県</t>
  </si>
  <si>
    <t xml:space="preserve">       徳島県 </t>
  </si>
  <si>
    <t>徳島県</t>
  </si>
  <si>
    <t xml:space="preserve">       香川県 </t>
  </si>
  <si>
    <t>香川県</t>
  </si>
  <si>
    <t xml:space="preserve">       愛媛県 </t>
  </si>
  <si>
    <t>愛媛県</t>
  </si>
  <si>
    <t xml:space="preserve">       高知県 </t>
  </si>
  <si>
    <t>高知県</t>
  </si>
  <si>
    <t xml:space="preserve">       福岡県 </t>
  </si>
  <si>
    <t>福岡県</t>
  </si>
  <si>
    <t xml:space="preserve">       佐賀県 </t>
  </si>
  <si>
    <t>佐賀県</t>
  </si>
  <si>
    <t xml:space="preserve">       熊本県 </t>
  </si>
  <si>
    <t>熊本県</t>
  </si>
  <si>
    <t xml:space="preserve">       大分県 </t>
  </si>
  <si>
    <t>大分県</t>
  </si>
  <si>
    <t xml:space="preserve">       宮崎県 </t>
  </si>
  <si>
    <t>宮崎県</t>
  </si>
  <si>
    <t xml:space="preserve">       鹿児島県 </t>
  </si>
  <si>
    <t>鹿児島県</t>
  </si>
  <si>
    <t xml:space="preserve">       沖縄県 </t>
  </si>
  <si>
    <t>沖縄県</t>
  </si>
  <si>
    <t xml:space="preserve">    従業・通学市区町村「不詳・外国」</t>
  </si>
  <si>
    <t>従業・通学市区町村「不詳・外国」</t>
    <phoneticPr fontId="4"/>
  </si>
  <si>
    <t xml:space="preserve">  従業地・通学地「不詳」</t>
  </si>
  <si>
    <t>　従業地・通学地「不詳」</t>
    <phoneticPr fontId="4"/>
  </si>
  <si>
    <t>第25表　従業地・通学地による常住市区町村、男女別15歳以上就業者数　</t>
    <rPh sb="0" eb="1">
      <t>ダイ</t>
    </rPh>
    <rPh sb="3" eb="4">
      <t>ヒョウ</t>
    </rPh>
    <rPh sb="5" eb="7">
      <t>ジュウギョウ</t>
    </rPh>
    <rPh sb="7" eb="8">
      <t>チ</t>
    </rPh>
    <rPh sb="9" eb="11">
      <t>ツウガク</t>
    </rPh>
    <rPh sb="11" eb="12">
      <t>チ</t>
    </rPh>
    <rPh sb="15" eb="17">
      <t>ジョウジュウ</t>
    </rPh>
    <rPh sb="17" eb="19">
      <t>シク</t>
    </rPh>
    <rPh sb="19" eb="21">
      <t>チョウソン</t>
    </rPh>
    <rPh sb="22" eb="24">
      <t>ダンジョ</t>
    </rPh>
    <rPh sb="24" eb="25">
      <t>ベツ</t>
    </rPh>
    <rPh sb="27" eb="28">
      <t>サイ</t>
    </rPh>
    <rPh sb="28" eb="30">
      <t>イジョウ</t>
    </rPh>
    <rPh sb="30" eb="33">
      <t>シュウギョウシャ</t>
    </rPh>
    <rPh sb="33" eb="34">
      <t>スウ</t>
    </rPh>
    <phoneticPr fontId="47"/>
  </si>
  <si>
    <t>従業地・通学地による　　
常  住  市  区  町  村</t>
    <rPh sb="0" eb="2">
      <t>ジュウギョウ</t>
    </rPh>
    <rPh sb="2" eb="3">
      <t>チ</t>
    </rPh>
    <rPh sb="4" eb="6">
      <t>ツウガク</t>
    </rPh>
    <rPh sb="6" eb="7">
      <t>チ</t>
    </rPh>
    <phoneticPr fontId="64"/>
  </si>
  <si>
    <t>総　　　　　数</t>
    <phoneticPr fontId="47"/>
  </si>
  <si>
    <t>　　男</t>
    <phoneticPr fontId="47"/>
  </si>
  <si>
    <t>女</t>
    <phoneticPr fontId="47"/>
  </si>
  <si>
    <t>総  数</t>
    <phoneticPr fontId="47"/>
  </si>
  <si>
    <t>15歳以上就業者</t>
    <phoneticPr fontId="64"/>
  </si>
  <si>
    <t>15歳以上通学者</t>
    <phoneticPr fontId="64"/>
  </si>
  <si>
    <t>（別掲）</t>
  </si>
  <si>
    <t xml:space="preserve">当地で従業・通学する者 </t>
  </si>
  <si>
    <t xml:space="preserve">当地で従業・通学する者 </t>
    <phoneticPr fontId="64"/>
  </si>
  <si>
    <t xml:space="preserve">  自市町村に常住</t>
  </si>
  <si>
    <t>　自市町村に常住</t>
    <phoneticPr fontId="64"/>
  </si>
  <si>
    <t>　　自　　　　　宅</t>
    <phoneticPr fontId="64"/>
  </si>
  <si>
    <t>　　自　　宅　　外</t>
    <phoneticPr fontId="64"/>
  </si>
  <si>
    <t xml:space="preserve">  他市区町村に常住</t>
  </si>
  <si>
    <t>　他市区町村に常住</t>
    <phoneticPr fontId="64"/>
  </si>
  <si>
    <t>　　県　　　　　内</t>
    <phoneticPr fontId="64"/>
  </si>
  <si>
    <t>　　　小値賀町</t>
    <rPh sb="3" eb="4">
      <t>チイ</t>
    </rPh>
    <rPh sb="4" eb="5">
      <t>アタイ</t>
    </rPh>
    <rPh sb="6" eb="7">
      <t>チョウ</t>
    </rPh>
    <phoneticPr fontId="4"/>
  </si>
  <si>
    <t xml:space="preserve">       北海道</t>
  </si>
  <si>
    <t>　　　秋田県</t>
    <rPh sb="3" eb="6">
      <t>アキタケン</t>
    </rPh>
    <phoneticPr fontId="4"/>
  </si>
  <si>
    <t>　　  栃木県</t>
    <rPh sb="4" eb="7">
      <t>トチギケン</t>
    </rPh>
    <phoneticPr fontId="4"/>
  </si>
  <si>
    <t>　　　富山県</t>
    <rPh sb="3" eb="6">
      <t>トヤマケン</t>
    </rPh>
    <phoneticPr fontId="4"/>
  </si>
  <si>
    <t xml:space="preserve">  従業地・通学地「不詳・外国」で当地に常住している者</t>
  </si>
  <si>
    <t>従業地・通学地「不詳・外国」で当地に常住している者</t>
  </si>
  <si>
    <t xml:space="preserve">  第26表　常住地又は従業地による産業（大分類），男女別15歳以上</t>
    <phoneticPr fontId="81"/>
  </si>
  <si>
    <t>就業者数（雇用者－特掲）</t>
    <phoneticPr fontId="81"/>
  </si>
  <si>
    <t>産　業　（　大　分　類　）</t>
    <rPh sb="0" eb="1">
      <t>サン</t>
    </rPh>
    <rPh sb="2" eb="3">
      <t>ギョウ</t>
    </rPh>
    <rPh sb="6" eb="7">
      <t>ダイ</t>
    </rPh>
    <rPh sb="8" eb="9">
      <t>フン</t>
    </rPh>
    <rPh sb="10" eb="11">
      <t>ルイ</t>
    </rPh>
    <phoneticPr fontId="81"/>
  </si>
  <si>
    <t>常住地による
15歳以上
就業者数
（総数）</t>
    <rPh sb="19" eb="21">
      <t>ソウスウ</t>
    </rPh>
    <phoneticPr fontId="81"/>
  </si>
  <si>
    <t>自宅で従業</t>
  </si>
  <si>
    <t xml:space="preserve">
</t>
    <phoneticPr fontId="64"/>
  </si>
  <si>
    <t>不詳</t>
    <phoneticPr fontId="64"/>
  </si>
  <si>
    <t>従業地による
15歳以上
就業者数    
（総数）</t>
    <rPh sb="23" eb="25">
      <t>ソウスウ</t>
    </rPh>
    <phoneticPr fontId="81"/>
  </si>
  <si>
    <t>（再掲）
雇用者</t>
    <phoneticPr fontId="81"/>
  </si>
  <si>
    <t>自宅外の
自市区町村
で従業</t>
    <rPh sb="0" eb="1">
      <t>ジ</t>
    </rPh>
    <rPh sb="1" eb="2">
      <t>タク</t>
    </rPh>
    <rPh sb="2" eb="3">
      <t>ガイ</t>
    </rPh>
    <rPh sb="5" eb="6">
      <t>ジ</t>
    </rPh>
    <rPh sb="6" eb="7">
      <t>シ</t>
    </rPh>
    <rPh sb="7" eb="8">
      <t>ク</t>
    </rPh>
    <rPh sb="8" eb="9">
      <t>チョウ</t>
    </rPh>
    <rPh sb="9" eb="10">
      <t>ソン</t>
    </rPh>
    <rPh sb="12" eb="13">
      <t>ジュウ</t>
    </rPh>
    <rPh sb="13" eb="14">
      <t>ギョウ</t>
    </rPh>
    <phoneticPr fontId="81"/>
  </si>
  <si>
    <t>他市区町
村で従業 
（総数）</t>
    <rPh sb="12" eb="14">
      <t>ソウスウ</t>
    </rPh>
    <phoneticPr fontId="64"/>
  </si>
  <si>
    <t>県内他市区
町村で従業</t>
    <phoneticPr fontId="64"/>
  </si>
  <si>
    <t>他県で従業</t>
  </si>
  <si>
    <t>従業市区町村
不詳・外国</t>
    <phoneticPr fontId="81"/>
  </si>
  <si>
    <t>うち県内
他市区町
村に常住</t>
    <phoneticPr fontId="64"/>
  </si>
  <si>
    <t>うち他県
に常住</t>
    <phoneticPr fontId="64"/>
  </si>
  <si>
    <t xml:space="preserve">1) </t>
    <phoneticPr fontId="64"/>
  </si>
  <si>
    <t>0_総数</t>
  </si>
  <si>
    <t>　総　 数</t>
    <rPh sb="1" eb="2">
      <t>フサ</t>
    </rPh>
    <rPh sb="4" eb="5">
      <t>カズ</t>
    </rPh>
    <phoneticPr fontId="81"/>
  </si>
  <si>
    <t>A_農業，林業</t>
  </si>
  <si>
    <t>農業，林業</t>
    <rPh sb="0" eb="2">
      <t>ノウギョウ</t>
    </rPh>
    <rPh sb="3" eb="5">
      <t>リンギョウ</t>
    </rPh>
    <phoneticPr fontId="81"/>
  </si>
  <si>
    <t>01_うち農業</t>
  </si>
  <si>
    <t>　　うち農業</t>
    <rPh sb="4" eb="6">
      <t>ノウギョウ</t>
    </rPh>
    <phoneticPr fontId="81"/>
  </si>
  <si>
    <t>B_漁業</t>
  </si>
  <si>
    <t>漁業</t>
    <rPh sb="0" eb="2">
      <t>ギョギョウ</t>
    </rPh>
    <phoneticPr fontId="81"/>
  </si>
  <si>
    <t>C_鉱業，採石業，砂利採取業</t>
  </si>
  <si>
    <t>鉱業，採石業，砂利採取業</t>
    <rPh sb="0" eb="2">
      <t>コウギョウ</t>
    </rPh>
    <rPh sb="3" eb="5">
      <t>サイセキ</t>
    </rPh>
    <rPh sb="5" eb="6">
      <t>ギョウ</t>
    </rPh>
    <rPh sb="7" eb="9">
      <t>ジャリ</t>
    </rPh>
    <rPh sb="9" eb="11">
      <t>サイシュ</t>
    </rPh>
    <rPh sb="11" eb="12">
      <t>ギョウ</t>
    </rPh>
    <phoneticPr fontId="81"/>
  </si>
  <si>
    <t>D_建設業</t>
  </si>
  <si>
    <t>建設業</t>
    <rPh sb="0" eb="3">
      <t>ケンセツギョウ</t>
    </rPh>
    <phoneticPr fontId="81"/>
  </si>
  <si>
    <t>E_製造業</t>
  </si>
  <si>
    <t>製造業</t>
    <rPh sb="0" eb="3">
      <t>セイゾウギョウ</t>
    </rPh>
    <phoneticPr fontId="81"/>
  </si>
  <si>
    <t>F_電気・ガス・熱供給・水道業</t>
  </si>
  <si>
    <t>電気・ガス・熱供給・水道業</t>
    <rPh sb="0" eb="2">
      <t>デンキ</t>
    </rPh>
    <rPh sb="6" eb="7">
      <t>ネツ</t>
    </rPh>
    <rPh sb="7" eb="9">
      <t>キョウキュウ</t>
    </rPh>
    <rPh sb="10" eb="13">
      <t>スイドウギョウ</t>
    </rPh>
    <phoneticPr fontId="81"/>
  </si>
  <si>
    <t>G_情報通信業</t>
  </si>
  <si>
    <t>情報通信業</t>
    <rPh sb="0" eb="2">
      <t>ジョウホウ</t>
    </rPh>
    <rPh sb="2" eb="5">
      <t>ツウシンギョウ</t>
    </rPh>
    <phoneticPr fontId="81"/>
  </si>
  <si>
    <t>H_運輸業，郵便業</t>
  </si>
  <si>
    <t>運輸業，郵便業</t>
    <rPh sb="0" eb="3">
      <t>ウンユギョウ</t>
    </rPh>
    <rPh sb="4" eb="6">
      <t>ユウビン</t>
    </rPh>
    <rPh sb="6" eb="7">
      <t>ギョウ</t>
    </rPh>
    <phoneticPr fontId="81"/>
  </si>
  <si>
    <t>I_卸売業，小売業</t>
  </si>
  <si>
    <t>卸売業，小売業</t>
    <rPh sb="0" eb="2">
      <t>オロシウリ</t>
    </rPh>
    <rPh sb="2" eb="3">
      <t>ギョウ</t>
    </rPh>
    <rPh sb="4" eb="7">
      <t>コウリギョウ</t>
    </rPh>
    <phoneticPr fontId="81"/>
  </si>
  <si>
    <t>J_金融業，保険業</t>
  </si>
  <si>
    <t>金融業，保険業</t>
    <rPh sb="0" eb="2">
      <t>キンユウ</t>
    </rPh>
    <rPh sb="2" eb="3">
      <t>ギョウ</t>
    </rPh>
    <rPh sb="4" eb="7">
      <t>ホケンギョウ</t>
    </rPh>
    <phoneticPr fontId="81"/>
  </si>
  <si>
    <t>K_不動産業，物品賃貸業</t>
  </si>
  <si>
    <t>不動産業，物品賃貸業</t>
    <rPh sb="0" eb="3">
      <t>フドウサン</t>
    </rPh>
    <rPh sb="3" eb="4">
      <t>ギョウ</t>
    </rPh>
    <rPh sb="5" eb="7">
      <t>ブッピン</t>
    </rPh>
    <rPh sb="7" eb="9">
      <t>チンタイ</t>
    </rPh>
    <rPh sb="9" eb="10">
      <t>ギョウ</t>
    </rPh>
    <phoneticPr fontId="81"/>
  </si>
  <si>
    <t>L_学術研究，専門・技術サービス業</t>
  </si>
  <si>
    <t>学術研究,専門・技術サービス業</t>
    <rPh sb="0" eb="2">
      <t>ガクジュツ</t>
    </rPh>
    <rPh sb="2" eb="4">
      <t>ケンキュウ</t>
    </rPh>
    <rPh sb="5" eb="7">
      <t>センモン</t>
    </rPh>
    <rPh sb="8" eb="10">
      <t>ギジュツ</t>
    </rPh>
    <rPh sb="14" eb="15">
      <t>ギョウ</t>
    </rPh>
    <phoneticPr fontId="81"/>
  </si>
  <si>
    <t>M_宿泊業，飲食サービス業</t>
  </si>
  <si>
    <t>宿泊業，飲食サービス業</t>
    <rPh sb="0" eb="2">
      <t>シュクハク</t>
    </rPh>
    <rPh sb="2" eb="3">
      <t>ギョウ</t>
    </rPh>
    <rPh sb="4" eb="6">
      <t>インショク</t>
    </rPh>
    <rPh sb="10" eb="11">
      <t>ギョウ</t>
    </rPh>
    <phoneticPr fontId="81"/>
  </si>
  <si>
    <t>N_生活関連サービス業，娯楽業</t>
  </si>
  <si>
    <t>生活関連サービス業・娯楽業</t>
    <rPh sb="0" eb="2">
      <t>セイカツ</t>
    </rPh>
    <rPh sb="2" eb="4">
      <t>カンレン</t>
    </rPh>
    <rPh sb="8" eb="9">
      <t>ギョウ</t>
    </rPh>
    <rPh sb="10" eb="13">
      <t>ゴラクギョウ</t>
    </rPh>
    <phoneticPr fontId="81"/>
  </si>
  <si>
    <t>O_教育，学習支援業</t>
  </si>
  <si>
    <t>教育，学習支援業</t>
    <rPh sb="0" eb="2">
      <t>キョウイク</t>
    </rPh>
    <rPh sb="3" eb="5">
      <t>ガクシュウ</t>
    </rPh>
    <rPh sb="5" eb="7">
      <t>シエン</t>
    </rPh>
    <rPh sb="7" eb="8">
      <t>ギョウ</t>
    </rPh>
    <phoneticPr fontId="81"/>
  </si>
  <si>
    <t>P_医療，福祉</t>
  </si>
  <si>
    <t>医療，福祉</t>
    <rPh sb="0" eb="2">
      <t>イリョウ</t>
    </rPh>
    <rPh sb="3" eb="5">
      <t>フクシ</t>
    </rPh>
    <phoneticPr fontId="81"/>
  </si>
  <si>
    <t>Q_複合サービス事業</t>
  </si>
  <si>
    <t>複合サービス事業</t>
    <rPh sb="0" eb="1">
      <t>フク</t>
    </rPh>
    <rPh sb="1" eb="2">
      <t>ゴウ</t>
    </rPh>
    <rPh sb="6" eb="7">
      <t>ジ</t>
    </rPh>
    <rPh sb="7" eb="8">
      <t>ギョウ</t>
    </rPh>
    <phoneticPr fontId="81"/>
  </si>
  <si>
    <t>R_サービス業（他に分類されないもの）</t>
  </si>
  <si>
    <t>サービス業（他に分類されないもの）</t>
    <rPh sb="4" eb="5">
      <t>ギョウ</t>
    </rPh>
    <rPh sb="6" eb="7">
      <t>タ</t>
    </rPh>
    <rPh sb="8" eb="10">
      <t>ブンルイ</t>
    </rPh>
    <phoneticPr fontId="81"/>
  </si>
  <si>
    <t>S_公務（他に分類されるものを除く）</t>
  </si>
  <si>
    <t>公務（他に分類されるものを除く）</t>
    <rPh sb="0" eb="2">
      <t>コウム</t>
    </rPh>
    <rPh sb="3" eb="4">
      <t>タ</t>
    </rPh>
    <rPh sb="5" eb="7">
      <t>ブンルイ</t>
    </rPh>
    <rPh sb="13" eb="14">
      <t>ノゾ</t>
    </rPh>
    <phoneticPr fontId="81"/>
  </si>
  <si>
    <t>T_分類不能の産業</t>
  </si>
  <si>
    <t>分類不能の産業</t>
    <rPh sb="0" eb="2">
      <t>ブンルイ</t>
    </rPh>
    <rPh sb="2" eb="4">
      <t>フノウ</t>
    </rPh>
    <rPh sb="5" eb="7">
      <t>サンギョウ</t>
    </rPh>
    <phoneticPr fontId="81"/>
  </si>
  <si>
    <t>　男</t>
    <rPh sb="1" eb="2">
      <t>オトコ</t>
    </rPh>
    <phoneticPr fontId="81"/>
  </si>
  <si>
    <t>0_総数</t>
    <phoneticPr fontId="81"/>
  </si>
  <si>
    <t>　女</t>
    <rPh sb="1" eb="2">
      <t>オンナ</t>
    </rPh>
    <phoneticPr fontId="81"/>
  </si>
  <si>
    <t>1)従業地「不詳」で，当地に常住している者を含む。</t>
    <phoneticPr fontId="81"/>
  </si>
  <si>
    <t>　第27表　常住地による従業市区町村，産業（大分類）別15歳以上就業者数 　　</t>
    <rPh sb="1" eb="2">
      <t>ダイ</t>
    </rPh>
    <rPh sb="4" eb="5">
      <t>ヒョウ</t>
    </rPh>
    <phoneticPr fontId="64"/>
  </si>
  <si>
    <t xml:space="preserve">    </t>
    <phoneticPr fontId="64"/>
  </si>
  <si>
    <t>常　住　地　に　よ　る
従　業　市　区　町　村</t>
    <rPh sb="0" eb="1">
      <t>ツネ</t>
    </rPh>
    <rPh sb="2" eb="3">
      <t>ジュウ</t>
    </rPh>
    <rPh sb="4" eb="5">
      <t>チ</t>
    </rPh>
    <rPh sb="12" eb="13">
      <t>ジュウ</t>
    </rPh>
    <rPh sb="14" eb="15">
      <t>ギョウ</t>
    </rPh>
    <rPh sb="16" eb="17">
      <t>シ</t>
    </rPh>
    <rPh sb="18" eb="19">
      <t>ク</t>
    </rPh>
    <rPh sb="20" eb="21">
      <t>マチ</t>
    </rPh>
    <rPh sb="22" eb="23">
      <t>ムラ</t>
    </rPh>
    <phoneticPr fontId="64"/>
  </si>
  <si>
    <t>　　　産　　　　業</t>
    <rPh sb="3" eb="4">
      <t>サン</t>
    </rPh>
    <rPh sb="8" eb="9">
      <t>ギョウ</t>
    </rPh>
    <phoneticPr fontId="64"/>
  </si>
  <si>
    <t xml:space="preserve">    （大　分　類）</t>
    <rPh sb="5" eb="6">
      <t>ダイ</t>
    </rPh>
    <rPh sb="7" eb="8">
      <t>ブン</t>
    </rPh>
    <rPh sb="9" eb="10">
      <t>タグイ</t>
    </rPh>
    <phoneticPr fontId="64"/>
  </si>
  <si>
    <t>農 業，
林 業</t>
    <phoneticPr fontId="4"/>
  </si>
  <si>
    <t>うち農業</t>
  </si>
  <si>
    <t>漁 業</t>
    <phoneticPr fontId="4"/>
  </si>
  <si>
    <r>
      <t xml:space="preserve">鉱業，
採石業，
</t>
    </r>
    <r>
      <rPr>
        <sz val="8"/>
        <color indexed="8"/>
        <rFont val="ＭＳ Ｐ明朝"/>
        <family val="1"/>
        <charset val="128"/>
      </rPr>
      <t>砂利採取業</t>
    </r>
    <phoneticPr fontId="4"/>
  </si>
  <si>
    <t>電気・ガス・
 熱供給・
 水道業</t>
    <phoneticPr fontId="4"/>
  </si>
  <si>
    <t>情   報
通信業</t>
    <phoneticPr fontId="4"/>
  </si>
  <si>
    <t>運輸業，
郵便業</t>
    <phoneticPr fontId="4"/>
  </si>
  <si>
    <t>卸売業，
小売業</t>
    <phoneticPr fontId="4"/>
  </si>
  <si>
    <t>金融業，
保険業</t>
    <phoneticPr fontId="4"/>
  </si>
  <si>
    <r>
      <t xml:space="preserve">教育，
</t>
    </r>
    <r>
      <rPr>
        <sz val="8"/>
        <color indexed="8"/>
        <rFont val="ＭＳ Ｐ明朝"/>
        <family val="1"/>
        <charset val="128"/>
      </rPr>
      <t>学習支援業</t>
    </r>
    <phoneticPr fontId="4"/>
  </si>
  <si>
    <t>医 療，
福 祉</t>
    <phoneticPr fontId="4"/>
  </si>
  <si>
    <t xml:space="preserve">当地に常住する就業者 </t>
  </si>
  <si>
    <t>当地に常住する就業者</t>
    <phoneticPr fontId="4"/>
  </si>
  <si>
    <t xml:space="preserve">  自市で従業</t>
  </si>
  <si>
    <t>自  市 で 従 業</t>
    <phoneticPr fontId="4"/>
  </si>
  <si>
    <t>自　　　　宅</t>
    <phoneticPr fontId="4"/>
  </si>
  <si>
    <t>自　 宅 　外</t>
    <phoneticPr fontId="4"/>
  </si>
  <si>
    <t xml:space="preserve">  他市区町村で従業 </t>
  </si>
  <si>
    <t>他市区町村で従業</t>
    <phoneticPr fontId="4"/>
  </si>
  <si>
    <t>県　　　　　内</t>
    <phoneticPr fontId="4"/>
  </si>
  <si>
    <t>佐  世  保  市</t>
    <rPh sb="0" eb="1">
      <t>サ</t>
    </rPh>
    <rPh sb="3" eb="4">
      <t>セ</t>
    </rPh>
    <rPh sb="6" eb="7">
      <t>ホ</t>
    </rPh>
    <phoneticPr fontId="5"/>
  </si>
  <si>
    <t>島    原    市</t>
    <rPh sb="0" eb="1">
      <t>シマ</t>
    </rPh>
    <rPh sb="5" eb="6">
      <t>ハラ</t>
    </rPh>
    <phoneticPr fontId="5"/>
  </si>
  <si>
    <t>諫    早    市</t>
    <rPh sb="0" eb="1">
      <t>カン</t>
    </rPh>
    <rPh sb="5" eb="6">
      <t>ハヤ</t>
    </rPh>
    <phoneticPr fontId="5"/>
  </si>
  <si>
    <t>大    村    市</t>
    <rPh sb="0" eb="1">
      <t>ダイ</t>
    </rPh>
    <rPh sb="5" eb="6">
      <t>ムラ</t>
    </rPh>
    <phoneticPr fontId="5"/>
  </si>
  <si>
    <t>西    海    市</t>
    <rPh sb="0" eb="1">
      <t>ニシ</t>
    </rPh>
    <rPh sb="5" eb="6">
      <t>ウミ</t>
    </rPh>
    <phoneticPr fontId="5"/>
  </si>
  <si>
    <t>雲    仙    市</t>
    <rPh sb="0" eb="1">
      <t>クモ</t>
    </rPh>
    <rPh sb="5" eb="6">
      <t>ヤマト</t>
    </rPh>
    <phoneticPr fontId="5"/>
  </si>
  <si>
    <t>長    与    町</t>
    <rPh sb="0" eb="1">
      <t>ナガ</t>
    </rPh>
    <rPh sb="5" eb="6">
      <t>ヨ</t>
    </rPh>
    <rPh sb="10" eb="11">
      <t>マチ</t>
    </rPh>
    <phoneticPr fontId="5"/>
  </si>
  <si>
    <t>時    津    町</t>
    <rPh sb="0" eb="1">
      <t>トキ</t>
    </rPh>
    <rPh sb="5" eb="6">
      <t>ツ</t>
    </rPh>
    <rPh sb="10" eb="11">
      <t>マチ</t>
    </rPh>
    <phoneticPr fontId="5"/>
  </si>
  <si>
    <t>　　その他の市町村</t>
    <rPh sb="4" eb="5">
      <t>タ</t>
    </rPh>
    <rPh sb="6" eb="9">
      <t>シチョウソン</t>
    </rPh>
    <phoneticPr fontId="4"/>
  </si>
  <si>
    <t>その他の市町村</t>
    <phoneticPr fontId="5"/>
  </si>
  <si>
    <t>他　　　　　県</t>
    <phoneticPr fontId="4"/>
  </si>
  <si>
    <t>東    京    都</t>
    <rPh sb="0" eb="1">
      <t>ヒガシ</t>
    </rPh>
    <rPh sb="5" eb="6">
      <t>キョウ</t>
    </rPh>
    <rPh sb="10" eb="11">
      <t>ト</t>
    </rPh>
    <phoneticPr fontId="5"/>
  </si>
  <si>
    <t xml:space="preserve">         特別区部</t>
    <phoneticPr fontId="4"/>
  </si>
  <si>
    <t>うち特別区部</t>
    <rPh sb="2" eb="4">
      <t>トクベツ</t>
    </rPh>
    <rPh sb="4" eb="5">
      <t>ク</t>
    </rPh>
    <rPh sb="5" eb="6">
      <t>ブ</t>
    </rPh>
    <phoneticPr fontId="4"/>
  </si>
  <si>
    <t xml:space="preserve">         その他の市町村</t>
    <rPh sb="11" eb="12">
      <t>タ</t>
    </rPh>
    <rPh sb="13" eb="16">
      <t>シチョウソン</t>
    </rPh>
    <phoneticPr fontId="4"/>
  </si>
  <si>
    <t>うちその他の市町村</t>
    <rPh sb="4" eb="5">
      <t>タ</t>
    </rPh>
    <rPh sb="6" eb="9">
      <t>シチョウソン</t>
    </rPh>
    <phoneticPr fontId="4"/>
  </si>
  <si>
    <t>神  奈  川  県</t>
    <rPh sb="0" eb="1">
      <t>カミ</t>
    </rPh>
    <rPh sb="3" eb="4">
      <t>ナ</t>
    </rPh>
    <rPh sb="6" eb="7">
      <t>カワ</t>
    </rPh>
    <rPh sb="9" eb="10">
      <t>ケン</t>
    </rPh>
    <phoneticPr fontId="5"/>
  </si>
  <si>
    <t>愛　　知　　県</t>
    <rPh sb="0" eb="1">
      <t>アイ</t>
    </rPh>
    <rPh sb="3" eb="4">
      <t>チ</t>
    </rPh>
    <rPh sb="6" eb="7">
      <t>ケン</t>
    </rPh>
    <phoneticPr fontId="5"/>
  </si>
  <si>
    <t>大　　阪　　府</t>
    <rPh sb="0" eb="1">
      <t>ダイ</t>
    </rPh>
    <rPh sb="3" eb="4">
      <t>サカ</t>
    </rPh>
    <rPh sb="6" eb="7">
      <t>フ</t>
    </rPh>
    <phoneticPr fontId="5"/>
  </si>
  <si>
    <t>兵    庫    県</t>
    <rPh sb="0" eb="1">
      <t>ヘイ</t>
    </rPh>
    <rPh sb="5" eb="6">
      <t>コ</t>
    </rPh>
    <rPh sb="10" eb="11">
      <t>ケン</t>
    </rPh>
    <phoneticPr fontId="5"/>
  </si>
  <si>
    <t>広    島    県</t>
    <rPh sb="0" eb="1">
      <t>ヒロシ</t>
    </rPh>
    <rPh sb="5" eb="6">
      <t>シマ</t>
    </rPh>
    <rPh sb="10" eb="11">
      <t>ケン</t>
    </rPh>
    <phoneticPr fontId="5"/>
  </si>
  <si>
    <t>山    口    県</t>
    <rPh sb="0" eb="1">
      <t>ヤマ</t>
    </rPh>
    <rPh sb="5" eb="6">
      <t>クチ</t>
    </rPh>
    <rPh sb="10" eb="11">
      <t>ケン</t>
    </rPh>
    <phoneticPr fontId="5"/>
  </si>
  <si>
    <t>愛    媛    県</t>
    <rPh sb="0" eb="1">
      <t>アイ</t>
    </rPh>
    <rPh sb="5" eb="6">
      <t>ヒメ</t>
    </rPh>
    <rPh sb="10" eb="11">
      <t>ケン</t>
    </rPh>
    <phoneticPr fontId="5"/>
  </si>
  <si>
    <t>福    岡    県</t>
    <rPh sb="0" eb="1">
      <t>フク</t>
    </rPh>
    <rPh sb="5" eb="6">
      <t>オカ</t>
    </rPh>
    <rPh sb="10" eb="11">
      <t>ケン</t>
    </rPh>
    <phoneticPr fontId="5"/>
  </si>
  <si>
    <t xml:space="preserve">         北九州市</t>
    <phoneticPr fontId="4"/>
  </si>
  <si>
    <t>うち北九州市</t>
    <rPh sb="2" eb="6">
      <t>キタキュウシュウシ</t>
    </rPh>
    <phoneticPr fontId="4"/>
  </si>
  <si>
    <t xml:space="preserve">         福岡市</t>
  </si>
  <si>
    <t>うち福岡市</t>
    <rPh sb="2" eb="4">
      <t>フクオカ</t>
    </rPh>
    <rPh sb="4" eb="5">
      <t>シ</t>
    </rPh>
    <phoneticPr fontId="4"/>
  </si>
  <si>
    <t xml:space="preserve">         その他市町村</t>
    <rPh sb="11" eb="15">
      <t>タシチョウソン</t>
    </rPh>
    <phoneticPr fontId="4"/>
  </si>
  <si>
    <t>佐    賀    県</t>
    <rPh sb="0" eb="1">
      <t>サ</t>
    </rPh>
    <rPh sb="5" eb="6">
      <t>ガ</t>
    </rPh>
    <rPh sb="10" eb="11">
      <t>ケン</t>
    </rPh>
    <phoneticPr fontId="5"/>
  </si>
  <si>
    <t xml:space="preserve">       熊本県 </t>
    <phoneticPr fontId="4"/>
  </si>
  <si>
    <t>熊　　本　　県</t>
    <rPh sb="0" eb="1">
      <t>クマ</t>
    </rPh>
    <rPh sb="3" eb="4">
      <t>ホン</t>
    </rPh>
    <rPh sb="6" eb="7">
      <t>ケン</t>
    </rPh>
    <phoneticPr fontId="5"/>
  </si>
  <si>
    <t>その他の都道府県</t>
    <phoneticPr fontId="5"/>
  </si>
  <si>
    <t xml:space="preserve">    従業市区町村「不詳・外国」</t>
  </si>
  <si>
    <t>従業市区町村「不詳・外国」</t>
    <rPh sb="0" eb="2">
      <t>ジュウギョウ</t>
    </rPh>
    <rPh sb="2" eb="4">
      <t>シク</t>
    </rPh>
    <rPh sb="4" eb="6">
      <t>チョウソン</t>
    </rPh>
    <rPh sb="7" eb="9">
      <t>フショウ</t>
    </rPh>
    <rPh sb="10" eb="12">
      <t>ガイコク</t>
    </rPh>
    <phoneticPr fontId="4"/>
  </si>
  <si>
    <t xml:space="preserve">  従業地「不詳」</t>
  </si>
  <si>
    <t>従業地「不詳」</t>
    <rPh sb="0" eb="2">
      <t>ジュウギョウ</t>
    </rPh>
    <rPh sb="2" eb="3">
      <t>チ</t>
    </rPh>
    <rPh sb="4" eb="6">
      <t>フショウ</t>
    </rPh>
    <phoneticPr fontId="4"/>
  </si>
  <si>
    <t>(注) 従業先の市区町村への就業者数の計が50人未満の場合「その他の都道府県」又は「その他の市町村」にまとめて表章している。</t>
    <phoneticPr fontId="4"/>
  </si>
  <si>
    <t xml:space="preserve"> 第28表　従業地による常住市区町村，産業（大分類） 別15歳以上就業者数  </t>
    <rPh sb="1" eb="2">
      <t>ダイ</t>
    </rPh>
    <rPh sb="4" eb="5">
      <t>ヒョウ</t>
    </rPh>
    <rPh sb="6" eb="8">
      <t>ジュウギョウ</t>
    </rPh>
    <rPh sb="8" eb="9">
      <t>チ</t>
    </rPh>
    <rPh sb="12" eb="14">
      <t>ジョウジュウ</t>
    </rPh>
    <phoneticPr fontId="64"/>
  </si>
  <si>
    <t xml:space="preserve">  </t>
    <phoneticPr fontId="64"/>
  </si>
  <si>
    <t>従　業　地　に　よ　る
常　住　市　区　町　村</t>
    <rPh sb="0" eb="1">
      <t>ジュウ</t>
    </rPh>
    <rPh sb="2" eb="3">
      <t>ギョウ</t>
    </rPh>
    <rPh sb="4" eb="5">
      <t>チ</t>
    </rPh>
    <rPh sb="16" eb="17">
      <t>シ</t>
    </rPh>
    <rPh sb="18" eb="19">
      <t>ク</t>
    </rPh>
    <rPh sb="20" eb="21">
      <t>マチ</t>
    </rPh>
    <rPh sb="22" eb="23">
      <t>ムラ</t>
    </rPh>
    <phoneticPr fontId="64"/>
  </si>
  <si>
    <t>　　産　　　　業</t>
    <rPh sb="2" eb="3">
      <t>サン</t>
    </rPh>
    <rPh sb="7" eb="8">
      <t>ギョウ</t>
    </rPh>
    <phoneticPr fontId="64"/>
  </si>
  <si>
    <t xml:space="preserve">
農 業，
林 業</t>
    <phoneticPr fontId="4"/>
  </si>
  <si>
    <t xml:space="preserve">
うち農業</t>
    <rPh sb="3" eb="5">
      <t>ノウギョウ</t>
    </rPh>
    <phoneticPr fontId="4"/>
  </si>
  <si>
    <t xml:space="preserve">
漁 業</t>
    <phoneticPr fontId="4"/>
  </si>
  <si>
    <r>
      <t xml:space="preserve">
鉱業，
採石業，
</t>
    </r>
    <r>
      <rPr>
        <sz val="8"/>
        <color indexed="8"/>
        <rFont val="ＭＳ Ｐ明朝"/>
        <family val="1"/>
        <charset val="128"/>
      </rPr>
      <t>砂利採取業</t>
    </r>
    <phoneticPr fontId="4"/>
  </si>
  <si>
    <t xml:space="preserve">
建設業</t>
    <phoneticPr fontId="4"/>
  </si>
  <si>
    <t xml:space="preserve">
製造業</t>
    <phoneticPr fontId="4"/>
  </si>
  <si>
    <t xml:space="preserve">
電気・ガス・
熱供給・
水道業</t>
    <phoneticPr fontId="4"/>
  </si>
  <si>
    <t xml:space="preserve">
情   報
通信業</t>
    <phoneticPr fontId="4"/>
  </si>
  <si>
    <t xml:space="preserve">
運輸業，
郵便業</t>
    <phoneticPr fontId="4"/>
  </si>
  <si>
    <t xml:space="preserve">
卸売業，
小売業</t>
    <phoneticPr fontId="4"/>
  </si>
  <si>
    <t xml:space="preserve">
金融業，
保険業</t>
    <phoneticPr fontId="4"/>
  </si>
  <si>
    <t xml:space="preserve">
不動産業，
物品賃貸業</t>
    <phoneticPr fontId="4"/>
  </si>
  <si>
    <t xml:space="preserve">
学術研究，
専門・技術
サービス業</t>
    <phoneticPr fontId="4"/>
  </si>
  <si>
    <t xml:space="preserve">
宿泊業，飲食サービス業</t>
    <phoneticPr fontId="4"/>
  </si>
  <si>
    <t xml:space="preserve">
生活関連
サービス業，
娯楽業</t>
    <phoneticPr fontId="4"/>
  </si>
  <si>
    <r>
      <t xml:space="preserve">
教育，
</t>
    </r>
    <r>
      <rPr>
        <sz val="8"/>
        <color indexed="8"/>
        <rFont val="ＭＳ Ｐ明朝"/>
        <family val="1"/>
        <charset val="128"/>
      </rPr>
      <t>学習支援業</t>
    </r>
    <phoneticPr fontId="4"/>
  </si>
  <si>
    <t xml:space="preserve">
医療，
福祉</t>
    <phoneticPr fontId="4"/>
  </si>
  <si>
    <t xml:space="preserve">
複合サービス事業</t>
    <phoneticPr fontId="4"/>
  </si>
  <si>
    <t xml:space="preserve">
サービス業（他に分類されないもの）</t>
    <phoneticPr fontId="4"/>
  </si>
  <si>
    <t xml:space="preserve">
公務（他に分類されるものを除く）</t>
    <phoneticPr fontId="4"/>
  </si>
  <si>
    <t xml:space="preserve">
分類不能の産業</t>
    <phoneticPr fontId="4"/>
  </si>
  <si>
    <t>当地で従業する就業者</t>
    <rPh sb="3" eb="5">
      <t>ジュウギョウ</t>
    </rPh>
    <phoneticPr fontId="4"/>
  </si>
  <si>
    <t>自  市 に 常　住</t>
    <rPh sb="7" eb="8">
      <t>ツネ</t>
    </rPh>
    <rPh sb="9" eb="10">
      <t>ジュウ</t>
    </rPh>
    <phoneticPr fontId="64"/>
  </si>
  <si>
    <t>自　　　　宅</t>
    <phoneticPr fontId="64"/>
  </si>
  <si>
    <t>自　 宅 　外</t>
    <phoneticPr fontId="64"/>
  </si>
  <si>
    <t>他市区町村に常住</t>
    <rPh sb="6" eb="8">
      <t>ジョウジュウ</t>
    </rPh>
    <phoneticPr fontId="4"/>
  </si>
  <si>
    <t>県　　　　　内</t>
    <phoneticPr fontId="64"/>
  </si>
  <si>
    <t>平　　戸　　市</t>
    <rPh sb="0" eb="1">
      <t>ヒラ</t>
    </rPh>
    <rPh sb="3" eb="4">
      <t>ト</t>
    </rPh>
    <rPh sb="6" eb="7">
      <t>シ</t>
    </rPh>
    <phoneticPr fontId="5"/>
  </si>
  <si>
    <t>南　島　原　市</t>
    <rPh sb="0" eb="1">
      <t>ミナミ</t>
    </rPh>
    <rPh sb="2" eb="3">
      <t>シマ</t>
    </rPh>
    <rPh sb="4" eb="5">
      <t>ハラ</t>
    </rPh>
    <rPh sb="6" eb="7">
      <t>シ</t>
    </rPh>
    <phoneticPr fontId="5"/>
  </si>
  <si>
    <t>東　彼　杵　町</t>
    <rPh sb="0" eb="1">
      <t>ヒガシ</t>
    </rPh>
    <rPh sb="2" eb="3">
      <t>カレ</t>
    </rPh>
    <rPh sb="4" eb="5">
      <t>キネ</t>
    </rPh>
    <rPh sb="6" eb="7">
      <t>マチ</t>
    </rPh>
    <phoneticPr fontId="5"/>
  </si>
  <si>
    <t>川　　棚　　町</t>
    <rPh sb="0" eb="1">
      <t>カワ</t>
    </rPh>
    <rPh sb="3" eb="4">
      <t>ダナ</t>
    </rPh>
    <rPh sb="6" eb="7">
      <t>マチ</t>
    </rPh>
    <phoneticPr fontId="5"/>
  </si>
  <si>
    <t>新 上 五 島 町</t>
    <rPh sb="0" eb="1">
      <t>シン</t>
    </rPh>
    <rPh sb="2" eb="3">
      <t>ウエ</t>
    </rPh>
    <rPh sb="4" eb="5">
      <t>ゴ</t>
    </rPh>
    <rPh sb="6" eb="7">
      <t>シマ</t>
    </rPh>
    <rPh sb="8" eb="9">
      <t>マチ</t>
    </rPh>
    <phoneticPr fontId="5"/>
  </si>
  <si>
    <t>他　　　　　県</t>
    <phoneticPr fontId="64"/>
  </si>
  <si>
    <t>従業地「不詳・外国」で
当地に常住している者</t>
    <rPh sb="0" eb="2">
      <t>ジュウギョウ</t>
    </rPh>
    <rPh sb="2" eb="3">
      <t>チ</t>
    </rPh>
    <rPh sb="4" eb="6">
      <t>フショウ</t>
    </rPh>
    <rPh sb="7" eb="9">
      <t>ガイコク</t>
    </rPh>
    <rPh sb="12" eb="14">
      <t>トウチ</t>
    </rPh>
    <rPh sb="15" eb="17">
      <t>ジョウジュウ</t>
    </rPh>
    <rPh sb="21" eb="22">
      <t>モノ</t>
    </rPh>
    <phoneticPr fontId="4"/>
  </si>
  <si>
    <t>注） 常住市区町村からの就業者数の計が50人未満の場合 「その他の都道府県」又は「その他の市町村」にまとめて表章している。</t>
    <rPh sb="0" eb="1">
      <t>チュウ</t>
    </rPh>
    <rPh sb="3" eb="5">
      <t>ジョウジュウ</t>
    </rPh>
    <rPh sb="5" eb="6">
      <t>シ</t>
    </rPh>
    <rPh sb="6" eb="7">
      <t>ク</t>
    </rPh>
    <rPh sb="7" eb="9">
      <t>チョウソン</t>
    </rPh>
    <rPh sb="12" eb="15">
      <t>シュウギョウシャ</t>
    </rPh>
    <rPh sb="15" eb="16">
      <t>スウ</t>
    </rPh>
    <rPh sb="17" eb="18">
      <t>ケイ</t>
    </rPh>
    <rPh sb="21" eb="22">
      <t>ニン</t>
    </rPh>
    <rPh sb="22" eb="24">
      <t>ミマン</t>
    </rPh>
    <rPh sb="25" eb="27">
      <t>バアイ</t>
    </rPh>
    <phoneticPr fontId="64"/>
  </si>
  <si>
    <t>　第29表　年齢（5歳階級），男女別人口，世帯数－町丁・字等</t>
    <rPh sb="1" eb="2">
      <t>ダイ</t>
    </rPh>
    <rPh sb="4" eb="5">
      <t>ヒョウ</t>
    </rPh>
    <phoneticPr fontId="5"/>
  </si>
  <si>
    <t>町　　名</t>
    <rPh sb="0" eb="1">
      <t>マチ</t>
    </rPh>
    <rPh sb="3" eb="4">
      <t>メイ</t>
    </rPh>
    <phoneticPr fontId="5"/>
  </si>
  <si>
    <t>世帯数</t>
    <rPh sb="0" eb="3">
      <t>セタイスウ</t>
    </rPh>
    <phoneticPr fontId="5"/>
  </si>
  <si>
    <t>0～
4歳</t>
    <phoneticPr fontId="5"/>
  </si>
  <si>
    <t>5～
9歳</t>
    <phoneticPr fontId="5"/>
  </si>
  <si>
    <t>10～
14歳</t>
    <phoneticPr fontId="5"/>
  </si>
  <si>
    <t>15～
19歳</t>
    <phoneticPr fontId="5"/>
  </si>
  <si>
    <t>20～
24歳</t>
    <phoneticPr fontId="5"/>
  </si>
  <si>
    <t>25～
29歳</t>
    <phoneticPr fontId="5"/>
  </si>
  <si>
    <t>30～
34歳</t>
    <phoneticPr fontId="5"/>
  </si>
  <si>
    <t>35～
39歳</t>
    <phoneticPr fontId="5"/>
  </si>
  <si>
    <t>40～
44歳</t>
    <phoneticPr fontId="5"/>
  </si>
  <si>
    <t>45～
49歳</t>
    <phoneticPr fontId="5"/>
  </si>
  <si>
    <t>50～
54歳</t>
    <phoneticPr fontId="5"/>
  </si>
  <si>
    <t>55～
59歳</t>
    <phoneticPr fontId="5"/>
  </si>
  <si>
    <t>60～
64歳</t>
    <phoneticPr fontId="5"/>
  </si>
  <si>
    <t>65～
69歳</t>
    <phoneticPr fontId="5"/>
  </si>
  <si>
    <t>70～
74歳</t>
    <phoneticPr fontId="5"/>
  </si>
  <si>
    <t>75～
79歳</t>
    <phoneticPr fontId="5"/>
  </si>
  <si>
    <t>80～
84歳</t>
    <phoneticPr fontId="5"/>
  </si>
  <si>
    <t>85～
89歳</t>
    <phoneticPr fontId="5"/>
  </si>
  <si>
    <t>90～
94歳</t>
    <phoneticPr fontId="5"/>
  </si>
  <si>
    <t>95～
99歳</t>
    <phoneticPr fontId="5"/>
  </si>
  <si>
    <t>100歳
以上</t>
    <phoneticPr fontId="5"/>
  </si>
  <si>
    <t>不詳</t>
  </si>
  <si>
    <t>15歳
未満</t>
    <phoneticPr fontId="5"/>
  </si>
  <si>
    <t>15～
64歳</t>
    <phoneticPr fontId="5"/>
  </si>
  <si>
    <t>65歳
以上</t>
    <phoneticPr fontId="5"/>
  </si>
  <si>
    <t>15歳
未満
（％）</t>
    <phoneticPr fontId="5"/>
  </si>
  <si>
    <t>15～
64歳
（％）</t>
    <phoneticPr fontId="5"/>
  </si>
  <si>
    <t>65歳
以上
（％）</t>
    <phoneticPr fontId="5"/>
  </si>
  <si>
    <t>長崎市計</t>
    <rPh sb="0" eb="3">
      <t>ナガサキシ</t>
    </rPh>
    <rPh sb="3" eb="4">
      <t>ケイ</t>
    </rPh>
    <phoneticPr fontId="5"/>
  </si>
  <si>
    <t>計</t>
    <rPh sb="0" eb="1">
      <t>ケイ</t>
    </rPh>
    <phoneticPr fontId="39"/>
  </si>
  <si>
    <t>男</t>
    <rPh sb="0" eb="1">
      <t>オトコ</t>
    </rPh>
    <phoneticPr fontId="39"/>
  </si>
  <si>
    <t>女</t>
    <rPh sb="0" eb="1">
      <t>オンナ</t>
    </rPh>
    <phoneticPr fontId="39"/>
  </si>
  <si>
    <t>　中央総合事務所</t>
    <rPh sb="1" eb="3">
      <t>チュウオウ</t>
    </rPh>
    <rPh sb="3" eb="5">
      <t>ソウゴウ</t>
    </rPh>
    <rPh sb="5" eb="7">
      <t>ジム</t>
    </rPh>
    <rPh sb="7" eb="8">
      <t>ショ</t>
    </rPh>
    <phoneticPr fontId="5"/>
  </si>
  <si>
    <t>計</t>
    <rPh sb="0" eb="1">
      <t>ケイ</t>
    </rPh>
    <phoneticPr fontId="5"/>
  </si>
  <si>
    <t>　 中央地域</t>
    <rPh sb="2" eb="4">
      <t>チュウオウ</t>
    </rPh>
    <rPh sb="4" eb="6">
      <t>チイキ</t>
    </rPh>
    <phoneticPr fontId="5"/>
  </si>
  <si>
    <t>　　本河内１丁目</t>
    <phoneticPr fontId="5"/>
  </si>
  <si>
    <t>　　本河内２丁目</t>
    <phoneticPr fontId="5"/>
  </si>
  <si>
    <t>　　本河内３丁目</t>
    <phoneticPr fontId="5"/>
  </si>
  <si>
    <t>　　本河内４丁目</t>
    <phoneticPr fontId="5"/>
  </si>
  <si>
    <t>　　矢の平１丁目</t>
    <phoneticPr fontId="5"/>
  </si>
  <si>
    <t>　　矢の平２丁目</t>
    <phoneticPr fontId="5"/>
  </si>
  <si>
    <t>　　矢の平３丁目</t>
    <phoneticPr fontId="5"/>
  </si>
  <si>
    <t>　　矢の平４丁目</t>
    <phoneticPr fontId="5"/>
  </si>
  <si>
    <t>　　白木町</t>
    <phoneticPr fontId="5"/>
  </si>
  <si>
    <t>　　八つ尾町</t>
    <phoneticPr fontId="5"/>
  </si>
  <si>
    <t>　　中川１丁目</t>
    <phoneticPr fontId="5"/>
  </si>
  <si>
    <t>　　中川２丁目</t>
    <phoneticPr fontId="5"/>
  </si>
  <si>
    <t>　　新中川町</t>
    <phoneticPr fontId="5"/>
  </si>
  <si>
    <t>　　桜馬場１丁目</t>
    <phoneticPr fontId="5"/>
  </si>
  <si>
    <t>　　桜馬場２丁目</t>
    <phoneticPr fontId="5"/>
  </si>
  <si>
    <t>　　新大工町</t>
    <phoneticPr fontId="5"/>
  </si>
  <si>
    <t>　　伊勢町</t>
    <phoneticPr fontId="5"/>
  </si>
  <si>
    <t>　　伊良林１丁目</t>
    <phoneticPr fontId="5"/>
  </si>
  <si>
    <t>　　伊良林２丁目</t>
    <phoneticPr fontId="5"/>
  </si>
  <si>
    <t>　　伊良林３丁目</t>
    <phoneticPr fontId="5"/>
  </si>
  <si>
    <t>　　風頭町</t>
    <phoneticPr fontId="5"/>
  </si>
  <si>
    <t>　　彦見町</t>
    <phoneticPr fontId="5"/>
  </si>
  <si>
    <t>　　寺町</t>
    <phoneticPr fontId="5"/>
  </si>
  <si>
    <t>　　八幡町</t>
    <phoneticPr fontId="5"/>
  </si>
  <si>
    <t>　　麹屋町</t>
    <phoneticPr fontId="5"/>
  </si>
  <si>
    <t>　　出来大工町</t>
    <phoneticPr fontId="5"/>
  </si>
  <si>
    <t>　　馬町</t>
    <phoneticPr fontId="5"/>
  </si>
  <si>
    <t>　　炉粕町</t>
    <phoneticPr fontId="5"/>
  </si>
  <si>
    <t>　　勝山町</t>
    <phoneticPr fontId="5"/>
  </si>
  <si>
    <t>　　大井手町</t>
    <phoneticPr fontId="5"/>
  </si>
  <si>
    <t>　　今博多町</t>
    <phoneticPr fontId="5"/>
  </si>
  <si>
    <t>　　古町</t>
    <phoneticPr fontId="5"/>
  </si>
  <si>
    <t>　　桶屋町</t>
    <phoneticPr fontId="5"/>
  </si>
  <si>
    <t>　　諏訪町</t>
    <phoneticPr fontId="5"/>
  </si>
  <si>
    <t>　　魚の町</t>
    <phoneticPr fontId="5"/>
  </si>
  <si>
    <t>　　栄町</t>
    <phoneticPr fontId="5"/>
  </si>
  <si>
    <t>　　古川町</t>
    <phoneticPr fontId="5"/>
  </si>
  <si>
    <t>　　東古川町</t>
    <phoneticPr fontId="5"/>
  </si>
  <si>
    <t>　　銀屋町</t>
    <phoneticPr fontId="5"/>
  </si>
  <si>
    <t>　　賑町</t>
    <phoneticPr fontId="5"/>
  </si>
  <si>
    <t>　　万屋町</t>
    <phoneticPr fontId="5"/>
  </si>
  <si>
    <t>　　築町</t>
    <phoneticPr fontId="5"/>
  </si>
  <si>
    <t>　　浜町</t>
    <phoneticPr fontId="5"/>
  </si>
  <si>
    <t>　　銅座町</t>
    <phoneticPr fontId="5"/>
  </si>
  <si>
    <t>　　鍛冶屋町</t>
    <phoneticPr fontId="5"/>
  </si>
  <si>
    <t>　　油屋町</t>
    <phoneticPr fontId="5"/>
  </si>
  <si>
    <t>　　高平町</t>
    <phoneticPr fontId="5"/>
  </si>
  <si>
    <t>　　愛宕１丁目</t>
    <phoneticPr fontId="5"/>
  </si>
  <si>
    <t>　　愛宕２丁目</t>
    <phoneticPr fontId="5"/>
  </si>
  <si>
    <t>　　愛宕３丁目</t>
    <phoneticPr fontId="5"/>
  </si>
  <si>
    <t>　　愛宕４丁目</t>
    <phoneticPr fontId="5"/>
  </si>
  <si>
    <t>　　弥生町</t>
    <phoneticPr fontId="5"/>
  </si>
  <si>
    <t>　　三景台町</t>
    <phoneticPr fontId="5"/>
  </si>
  <si>
    <t>　　東小島町</t>
    <phoneticPr fontId="5"/>
  </si>
  <si>
    <t>　　上小島１丁目</t>
    <phoneticPr fontId="5"/>
  </si>
  <si>
    <t>　　上小島２丁目</t>
    <phoneticPr fontId="5"/>
  </si>
  <si>
    <t>　　上小島３丁目</t>
    <phoneticPr fontId="5"/>
  </si>
  <si>
    <t>　　上小島４丁目</t>
    <phoneticPr fontId="5"/>
  </si>
  <si>
    <t>　　上小島５丁目</t>
    <phoneticPr fontId="5"/>
  </si>
  <si>
    <t>　　桜木町</t>
    <phoneticPr fontId="5"/>
  </si>
  <si>
    <t>　　出島町</t>
    <phoneticPr fontId="5"/>
  </si>
  <si>
    <t>　　江戸町</t>
    <phoneticPr fontId="5"/>
  </si>
  <si>
    <t>　　元船町</t>
    <phoneticPr fontId="5"/>
  </si>
  <si>
    <t>　　五島町</t>
    <phoneticPr fontId="5"/>
  </si>
  <si>
    <t>　　樺島町</t>
    <phoneticPr fontId="5"/>
  </si>
  <si>
    <t>　　万才町</t>
    <phoneticPr fontId="5"/>
  </si>
  <si>
    <t>　　金屋町</t>
    <phoneticPr fontId="5"/>
  </si>
  <si>
    <t>　　興善町</t>
    <phoneticPr fontId="5"/>
  </si>
  <si>
    <t>　　桜町</t>
    <phoneticPr fontId="5"/>
  </si>
  <si>
    <t>　　恵美須町</t>
    <phoneticPr fontId="5"/>
  </si>
  <si>
    <t>　　大黒町</t>
    <phoneticPr fontId="5"/>
  </si>
  <si>
    <t>　　尾上町</t>
    <phoneticPr fontId="5"/>
  </si>
  <si>
    <t>X</t>
  </si>
  <si>
    <t>　　八千代町</t>
    <phoneticPr fontId="5"/>
  </si>
  <si>
    <t>　　御船蔵町</t>
    <phoneticPr fontId="5"/>
  </si>
  <si>
    <t>　　浜平１丁目</t>
    <phoneticPr fontId="5"/>
  </si>
  <si>
    <t>　　浜平２丁目</t>
    <phoneticPr fontId="5"/>
  </si>
  <si>
    <t>　　西坂町</t>
    <phoneticPr fontId="5"/>
  </si>
  <si>
    <t>　　中町</t>
    <phoneticPr fontId="5"/>
  </si>
  <si>
    <t>　　上町</t>
    <phoneticPr fontId="5"/>
  </si>
  <si>
    <t>　　筑後町</t>
    <phoneticPr fontId="5"/>
  </si>
  <si>
    <t>　　玉園町</t>
    <phoneticPr fontId="5"/>
  </si>
  <si>
    <t>　　八百屋町</t>
    <phoneticPr fontId="5"/>
  </si>
  <si>
    <t>　　立山１丁目</t>
    <phoneticPr fontId="5"/>
  </si>
  <si>
    <t>　　立山２丁目</t>
    <phoneticPr fontId="5"/>
  </si>
  <si>
    <t>　　立山３丁目</t>
    <phoneticPr fontId="5"/>
  </si>
  <si>
    <t>　　立山４丁目</t>
    <phoneticPr fontId="5"/>
  </si>
  <si>
    <t>　　立山５丁目</t>
    <phoneticPr fontId="5"/>
  </si>
  <si>
    <t>　　上西山町</t>
    <phoneticPr fontId="5"/>
  </si>
  <si>
    <t>　　下西山町</t>
    <phoneticPr fontId="5"/>
  </si>
  <si>
    <t>　　西山本町</t>
    <phoneticPr fontId="5"/>
  </si>
  <si>
    <t>　　西山１丁目</t>
    <phoneticPr fontId="5"/>
  </si>
  <si>
    <t>　　西山２丁目</t>
    <phoneticPr fontId="5"/>
  </si>
  <si>
    <t>　　西山３丁目</t>
    <phoneticPr fontId="5"/>
  </si>
  <si>
    <t>　　西山４丁目</t>
    <phoneticPr fontId="5"/>
  </si>
  <si>
    <t>　　西山台１丁目</t>
    <phoneticPr fontId="5"/>
  </si>
  <si>
    <t>　　西山台２丁目</t>
    <phoneticPr fontId="5"/>
  </si>
  <si>
    <t>　　片淵１丁目</t>
    <phoneticPr fontId="5"/>
  </si>
  <si>
    <t>　　片淵２丁目</t>
    <phoneticPr fontId="5"/>
  </si>
  <si>
    <t>　　片淵３丁目</t>
    <phoneticPr fontId="5"/>
  </si>
  <si>
    <t>　　片淵４丁目</t>
    <phoneticPr fontId="5"/>
  </si>
  <si>
    <t>　　片淵５丁目</t>
    <phoneticPr fontId="5"/>
  </si>
  <si>
    <t>　　夫婦川町</t>
    <phoneticPr fontId="5"/>
  </si>
  <si>
    <t>　　鳴滝１丁目</t>
    <phoneticPr fontId="5"/>
  </si>
  <si>
    <t>　　鳴滝２丁目</t>
    <phoneticPr fontId="5"/>
  </si>
  <si>
    <t>　　鳴滝３丁目</t>
    <phoneticPr fontId="5"/>
  </si>
  <si>
    <t>　　木場町</t>
    <phoneticPr fontId="5"/>
  </si>
  <si>
    <t>　　宝栄町</t>
    <phoneticPr fontId="5"/>
  </si>
  <si>
    <t>　　岩見町</t>
    <phoneticPr fontId="5"/>
  </si>
  <si>
    <t>　　春木町</t>
    <phoneticPr fontId="5"/>
  </si>
  <si>
    <t>　　竹の久保町</t>
    <phoneticPr fontId="5"/>
  </si>
  <si>
    <t>　　梁川町</t>
    <phoneticPr fontId="5"/>
  </si>
  <si>
    <t>　　淵町</t>
    <phoneticPr fontId="5"/>
  </si>
  <si>
    <t>　　稲佐町</t>
    <phoneticPr fontId="5"/>
  </si>
  <si>
    <t>　　光町</t>
    <phoneticPr fontId="5"/>
  </si>
  <si>
    <t>　　曙町</t>
    <phoneticPr fontId="5"/>
  </si>
  <si>
    <t>　　弁天町</t>
    <phoneticPr fontId="5"/>
  </si>
  <si>
    <t>　　旭町</t>
    <phoneticPr fontId="5"/>
  </si>
  <si>
    <t>　　江の浦町</t>
    <phoneticPr fontId="5"/>
  </si>
  <si>
    <t>　　平戸小屋町</t>
    <phoneticPr fontId="5"/>
  </si>
  <si>
    <t>　　大鳥町</t>
    <phoneticPr fontId="5"/>
  </si>
  <si>
    <t>　　丸尾町</t>
    <phoneticPr fontId="5"/>
  </si>
  <si>
    <t>　　水の浦町</t>
    <phoneticPr fontId="5"/>
  </si>
  <si>
    <t>　　大谷町</t>
    <phoneticPr fontId="5"/>
  </si>
  <si>
    <t>　　飽の浦町</t>
    <phoneticPr fontId="5"/>
  </si>
  <si>
    <t>　　秋月町</t>
    <phoneticPr fontId="5"/>
  </si>
  <si>
    <t>　　入船町</t>
    <phoneticPr fontId="5"/>
  </si>
  <si>
    <t>　　塩浜町</t>
    <phoneticPr fontId="5"/>
  </si>
  <si>
    <t>　　岩瀬道町</t>
    <phoneticPr fontId="5"/>
  </si>
  <si>
    <t>　　東立神町</t>
    <phoneticPr fontId="5"/>
  </si>
  <si>
    <t>　　西立神町</t>
    <phoneticPr fontId="5"/>
  </si>
  <si>
    <t>　　西泊町</t>
    <phoneticPr fontId="5"/>
  </si>
  <si>
    <t>　　小江原１丁目</t>
    <phoneticPr fontId="5"/>
  </si>
  <si>
    <t>　　小江原２丁目</t>
    <phoneticPr fontId="5"/>
  </si>
  <si>
    <t>　　小江原３丁目</t>
    <phoneticPr fontId="5"/>
  </si>
  <si>
    <t>　　小江原４丁目</t>
    <phoneticPr fontId="5"/>
  </si>
  <si>
    <t>　　小江原５丁目</t>
    <phoneticPr fontId="5"/>
  </si>
  <si>
    <t>　　船大工町</t>
    <phoneticPr fontId="5"/>
  </si>
  <si>
    <t>　　本石灰町</t>
    <phoneticPr fontId="5"/>
  </si>
  <si>
    <t>　　丸山町</t>
    <phoneticPr fontId="5"/>
  </si>
  <si>
    <t>　　寄合町</t>
    <phoneticPr fontId="5"/>
  </si>
  <si>
    <t>　　中小島１丁目</t>
    <phoneticPr fontId="5"/>
  </si>
  <si>
    <t>　　中小島２丁目</t>
    <phoneticPr fontId="5"/>
  </si>
  <si>
    <t>　　西小島１丁目</t>
    <phoneticPr fontId="5"/>
  </si>
  <si>
    <t>　　西小島２丁目</t>
    <phoneticPr fontId="5"/>
  </si>
  <si>
    <t>　　館内町</t>
    <phoneticPr fontId="5"/>
  </si>
  <si>
    <t>　　稲田町</t>
    <phoneticPr fontId="5"/>
  </si>
  <si>
    <t>　　中新町</t>
    <phoneticPr fontId="5"/>
  </si>
  <si>
    <t>　　十人町</t>
    <phoneticPr fontId="5"/>
  </si>
  <si>
    <t>　　籠町</t>
    <phoneticPr fontId="5"/>
  </si>
  <si>
    <t>　　新地町</t>
    <phoneticPr fontId="5"/>
  </si>
  <si>
    <t>　　梅香崎町</t>
    <phoneticPr fontId="5"/>
  </si>
  <si>
    <t>　　常盤町</t>
    <phoneticPr fontId="5"/>
  </si>
  <si>
    <t>　　相生町</t>
    <phoneticPr fontId="5"/>
  </si>
  <si>
    <t>　　大浦町</t>
    <phoneticPr fontId="5"/>
  </si>
  <si>
    <t>　　東山手町</t>
    <phoneticPr fontId="5"/>
  </si>
  <si>
    <t>　　下町</t>
    <phoneticPr fontId="5"/>
  </si>
  <si>
    <t>　　東山町</t>
    <phoneticPr fontId="5"/>
  </si>
  <si>
    <t>　　大浦東町</t>
    <phoneticPr fontId="5"/>
  </si>
  <si>
    <t>　　日の出町</t>
    <phoneticPr fontId="5"/>
  </si>
  <si>
    <t>　　元町</t>
    <phoneticPr fontId="5"/>
  </si>
  <si>
    <t>　　川上町</t>
    <phoneticPr fontId="5"/>
  </si>
  <si>
    <t>　　椎の木町</t>
    <phoneticPr fontId="5"/>
  </si>
  <si>
    <t>　　高丘１丁目</t>
    <phoneticPr fontId="5"/>
  </si>
  <si>
    <t>　　高丘２丁目</t>
    <phoneticPr fontId="5"/>
  </si>
  <si>
    <t>　　南町</t>
    <phoneticPr fontId="5"/>
  </si>
  <si>
    <t>　　南が丘町</t>
    <phoneticPr fontId="5"/>
  </si>
  <si>
    <t>　　八景町</t>
    <phoneticPr fontId="5"/>
  </si>
  <si>
    <t>　　星取１丁目</t>
    <phoneticPr fontId="5"/>
  </si>
  <si>
    <t>　　星取２丁目</t>
    <phoneticPr fontId="5"/>
  </si>
  <si>
    <t>　　出雲１丁目</t>
    <phoneticPr fontId="5"/>
  </si>
  <si>
    <t>　　出雲２丁目</t>
    <phoneticPr fontId="5"/>
  </si>
  <si>
    <t>　　出雲３丁目</t>
    <phoneticPr fontId="5"/>
  </si>
  <si>
    <t>　　上田町</t>
    <phoneticPr fontId="5"/>
  </si>
  <si>
    <t>　　南山手町</t>
    <phoneticPr fontId="5"/>
  </si>
  <si>
    <t>　　松が枝町</t>
    <phoneticPr fontId="5"/>
  </si>
  <si>
    <t>　　小曽根町</t>
    <phoneticPr fontId="5"/>
  </si>
  <si>
    <t>　　浪の平町</t>
    <phoneticPr fontId="5"/>
  </si>
  <si>
    <t>　　古河町</t>
    <phoneticPr fontId="5"/>
  </si>
  <si>
    <t>　　東琴平１丁目</t>
    <phoneticPr fontId="5"/>
  </si>
  <si>
    <t>　　東琴平２丁目</t>
    <phoneticPr fontId="5"/>
  </si>
  <si>
    <t>　　西琴平町</t>
    <phoneticPr fontId="5"/>
  </si>
  <si>
    <t>　　国分町</t>
    <phoneticPr fontId="5"/>
  </si>
  <si>
    <t>　　小菅町</t>
    <phoneticPr fontId="5"/>
  </si>
  <si>
    <t>　　戸町１丁目</t>
    <phoneticPr fontId="5"/>
  </si>
  <si>
    <t>　　戸町２丁目</t>
    <phoneticPr fontId="5"/>
  </si>
  <si>
    <t>　　戸町３丁目</t>
    <phoneticPr fontId="5"/>
  </si>
  <si>
    <t>　　戸町４丁目</t>
    <phoneticPr fontId="5"/>
  </si>
  <si>
    <t>　　戸町５丁目</t>
    <phoneticPr fontId="5"/>
  </si>
  <si>
    <t>　　上戸町</t>
    <phoneticPr fontId="5"/>
  </si>
  <si>
    <t>　　上戸町１丁目</t>
    <phoneticPr fontId="5"/>
  </si>
  <si>
    <t>　　上戸町２丁目</t>
    <phoneticPr fontId="5"/>
  </si>
  <si>
    <t>　　上戸町３丁目</t>
    <phoneticPr fontId="5"/>
  </si>
  <si>
    <t>　　上戸町４丁目</t>
    <phoneticPr fontId="5"/>
  </si>
  <si>
    <t>　　新戸町１丁目</t>
    <phoneticPr fontId="5"/>
  </si>
  <si>
    <t>　　新戸町２丁目</t>
    <phoneticPr fontId="5"/>
  </si>
  <si>
    <t>　　新戸町３丁目</t>
    <phoneticPr fontId="5"/>
  </si>
  <si>
    <t>　　新戸町４丁目</t>
    <phoneticPr fontId="5"/>
  </si>
  <si>
    <t>　　宝町</t>
    <phoneticPr fontId="5"/>
  </si>
  <si>
    <t>　　幸町</t>
    <phoneticPr fontId="5"/>
  </si>
  <si>
    <t>　　天神町</t>
    <phoneticPr fontId="5"/>
  </si>
  <si>
    <t>　　銭座町</t>
    <phoneticPr fontId="5"/>
  </si>
  <si>
    <t>　　上銭座町</t>
    <phoneticPr fontId="5"/>
  </si>
  <si>
    <t>　　緑町</t>
    <phoneticPr fontId="5"/>
  </si>
  <si>
    <t>　　茂里町</t>
    <phoneticPr fontId="5"/>
  </si>
  <si>
    <t>　　目覚町</t>
    <phoneticPr fontId="5"/>
  </si>
  <si>
    <t>　　岩川町</t>
    <phoneticPr fontId="5"/>
  </si>
  <si>
    <t>　　川口町</t>
    <phoneticPr fontId="5"/>
  </si>
  <si>
    <t>　　浜口町</t>
    <phoneticPr fontId="5"/>
  </si>
  <si>
    <t>　　平野町</t>
    <phoneticPr fontId="5"/>
  </si>
  <si>
    <t>　　平和町</t>
    <phoneticPr fontId="5"/>
  </si>
  <si>
    <t>　　坂本１丁目</t>
    <phoneticPr fontId="5"/>
  </si>
  <si>
    <t>　　坂本２丁目</t>
    <phoneticPr fontId="5"/>
  </si>
  <si>
    <t>　　坂本３丁目</t>
    <phoneticPr fontId="5"/>
  </si>
  <si>
    <t>　　松山町</t>
    <phoneticPr fontId="5"/>
  </si>
  <si>
    <t>　　岡町</t>
    <phoneticPr fontId="5"/>
  </si>
  <si>
    <t>　　橋口町</t>
    <phoneticPr fontId="5"/>
  </si>
  <si>
    <t>　　上野町</t>
    <phoneticPr fontId="5"/>
  </si>
  <si>
    <t>　　本原町</t>
    <phoneticPr fontId="5"/>
  </si>
  <si>
    <t>　　扇町</t>
    <phoneticPr fontId="5"/>
  </si>
  <si>
    <t>　　石神町</t>
    <phoneticPr fontId="5"/>
  </si>
  <si>
    <t>　　辻町</t>
    <phoneticPr fontId="5"/>
  </si>
  <si>
    <t>　　小峰町</t>
    <phoneticPr fontId="5"/>
  </si>
  <si>
    <t>　　三原１丁目</t>
    <phoneticPr fontId="5"/>
  </si>
  <si>
    <t>　　三原２丁目</t>
    <phoneticPr fontId="5"/>
  </si>
  <si>
    <t>　　三原３丁目</t>
    <phoneticPr fontId="5"/>
  </si>
  <si>
    <t>　　高尾町</t>
    <phoneticPr fontId="5"/>
  </si>
  <si>
    <t>　　本尾町</t>
    <phoneticPr fontId="5"/>
  </si>
  <si>
    <t>　　江平１丁目</t>
    <phoneticPr fontId="5"/>
  </si>
  <si>
    <t>　　江平２丁目</t>
    <phoneticPr fontId="5"/>
  </si>
  <si>
    <t>　　江平３丁目</t>
    <phoneticPr fontId="5"/>
  </si>
  <si>
    <t>　　大橋町</t>
    <phoneticPr fontId="5"/>
  </si>
  <si>
    <t>　　城栄町</t>
    <phoneticPr fontId="5"/>
  </si>
  <si>
    <t>　　青山町</t>
    <phoneticPr fontId="5"/>
  </si>
  <si>
    <t>　　若草町</t>
    <phoneticPr fontId="5"/>
  </si>
  <si>
    <t>　　金堀町</t>
    <phoneticPr fontId="5"/>
  </si>
  <si>
    <t>　　城山台１丁目</t>
    <phoneticPr fontId="5"/>
  </si>
  <si>
    <t>　　城山台２丁目</t>
    <phoneticPr fontId="5"/>
  </si>
  <si>
    <t>　　花園町</t>
    <phoneticPr fontId="5"/>
  </si>
  <si>
    <t>　　立岩町</t>
    <phoneticPr fontId="5"/>
  </si>
  <si>
    <t>　　富士見町</t>
    <phoneticPr fontId="5"/>
  </si>
  <si>
    <t>　　城山町</t>
    <phoneticPr fontId="5"/>
  </si>
  <si>
    <t>　 小ケ倉地域</t>
    <rPh sb="5" eb="7">
      <t>チイキ</t>
    </rPh>
    <phoneticPr fontId="5"/>
  </si>
  <si>
    <t>　　新小が倉１丁目</t>
    <phoneticPr fontId="5"/>
  </si>
  <si>
    <t>　　新小が倉２丁目</t>
    <phoneticPr fontId="5"/>
  </si>
  <si>
    <t>　　小ケ倉町１丁目</t>
    <phoneticPr fontId="5"/>
  </si>
  <si>
    <t>　　小ケ倉町２丁目</t>
    <phoneticPr fontId="5"/>
  </si>
  <si>
    <t>　　小ケ倉町３丁目</t>
    <phoneticPr fontId="5"/>
  </si>
  <si>
    <t>　　ダイヤランド１丁目</t>
    <phoneticPr fontId="5"/>
  </si>
  <si>
    <t>　　ダイヤランド２丁目</t>
    <phoneticPr fontId="5"/>
  </si>
  <si>
    <t>　　ダイヤランド３丁目</t>
    <phoneticPr fontId="5"/>
  </si>
  <si>
    <t>　　ダイヤランド４丁目</t>
    <phoneticPr fontId="5"/>
  </si>
  <si>
    <t>　　大山町</t>
    <phoneticPr fontId="5"/>
  </si>
  <si>
    <t>　 小榊地域</t>
    <rPh sb="2" eb="3">
      <t>コ</t>
    </rPh>
    <rPh sb="3" eb="4">
      <t>サカキ</t>
    </rPh>
    <rPh sb="4" eb="6">
      <t>チイキ</t>
    </rPh>
    <phoneticPr fontId="5"/>
  </si>
  <si>
    <t>　　木鉢町１丁目</t>
    <phoneticPr fontId="5"/>
  </si>
  <si>
    <t>　　木鉢町２丁目</t>
    <phoneticPr fontId="5"/>
  </si>
  <si>
    <t>　　小瀬戸町</t>
    <phoneticPr fontId="5"/>
  </si>
  <si>
    <t>　　神ノ島町１丁目</t>
    <phoneticPr fontId="5"/>
  </si>
  <si>
    <t>　　神ノ島町２丁目</t>
    <phoneticPr fontId="5"/>
  </si>
  <si>
    <t>　　神ノ島町３丁目</t>
    <phoneticPr fontId="5"/>
  </si>
  <si>
    <t>　　みなと坂１丁目</t>
    <phoneticPr fontId="5"/>
  </si>
  <si>
    <t>　　みなと坂２丁目</t>
    <phoneticPr fontId="5"/>
  </si>
  <si>
    <t>　 西浦上地域</t>
    <rPh sb="2" eb="5">
      <t>ニシウラカミ</t>
    </rPh>
    <rPh sb="5" eb="7">
      <t>チイキ</t>
    </rPh>
    <phoneticPr fontId="5"/>
  </si>
  <si>
    <t>　　家野町</t>
    <phoneticPr fontId="5"/>
  </si>
  <si>
    <t>　　文教町</t>
    <phoneticPr fontId="5"/>
  </si>
  <si>
    <t>　　千歳町</t>
    <phoneticPr fontId="5"/>
  </si>
  <si>
    <t>　　若葉町</t>
    <phoneticPr fontId="5"/>
  </si>
  <si>
    <t>　　中園町</t>
    <phoneticPr fontId="5"/>
  </si>
  <si>
    <t>　　住吉町</t>
    <phoneticPr fontId="5"/>
  </si>
  <si>
    <t>　　住吉台町</t>
    <phoneticPr fontId="5"/>
  </si>
  <si>
    <t>　　泉町</t>
    <phoneticPr fontId="5"/>
  </si>
  <si>
    <t>　　赤迫１丁目</t>
    <phoneticPr fontId="5"/>
  </si>
  <si>
    <t>　　赤迫２丁目</t>
    <phoneticPr fontId="5"/>
  </si>
  <si>
    <t>　　赤迫３丁目</t>
    <phoneticPr fontId="5"/>
  </si>
  <si>
    <t>　　泉１丁目</t>
    <phoneticPr fontId="5"/>
  </si>
  <si>
    <t>　　泉２丁目</t>
    <phoneticPr fontId="5"/>
  </si>
  <si>
    <t>　　泉３丁目</t>
    <phoneticPr fontId="5"/>
  </si>
  <si>
    <t>　　花丘町</t>
    <phoneticPr fontId="5"/>
  </si>
  <si>
    <t>　　昭和１丁目</t>
    <phoneticPr fontId="5"/>
  </si>
  <si>
    <t>　　昭和２丁目</t>
    <phoneticPr fontId="5"/>
  </si>
  <si>
    <t>　　昭和３丁目</t>
    <phoneticPr fontId="5"/>
  </si>
  <si>
    <t>　　女の都１丁目</t>
    <phoneticPr fontId="5"/>
  </si>
  <si>
    <t>　　女の都２丁目</t>
    <phoneticPr fontId="5"/>
  </si>
  <si>
    <t>　　女の都３丁目</t>
    <phoneticPr fontId="5"/>
  </si>
  <si>
    <t>　　女の都４丁目</t>
    <phoneticPr fontId="5"/>
  </si>
  <si>
    <t>　　大手１丁目</t>
    <phoneticPr fontId="5"/>
  </si>
  <si>
    <t>　　大手２丁目</t>
    <phoneticPr fontId="5"/>
  </si>
  <si>
    <t>　　大手３丁目</t>
    <phoneticPr fontId="5"/>
  </si>
  <si>
    <t>　　けやき台町</t>
    <phoneticPr fontId="5"/>
  </si>
  <si>
    <t>　　川平町</t>
    <phoneticPr fontId="5"/>
  </si>
  <si>
    <t>　　三川町</t>
    <phoneticPr fontId="5"/>
  </si>
  <si>
    <t>　　三ツ山町</t>
    <phoneticPr fontId="5"/>
  </si>
  <si>
    <t>　　畦別当町</t>
    <phoneticPr fontId="5"/>
  </si>
  <si>
    <t>　　岩屋町</t>
    <phoneticPr fontId="5"/>
  </si>
  <si>
    <t>　　西北町</t>
    <phoneticPr fontId="5"/>
  </si>
  <si>
    <t>　　若竹町</t>
    <phoneticPr fontId="5"/>
  </si>
  <si>
    <t>　　柳谷町</t>
    <phoneticPr fontId="5"/>
  </si>
  <si>
    <t>　　錦１丁目</t>
    <phoneticPr fontId="5"/>
  </si>
  <si>
    <t>　　錦２丁目</t>
    <phoneticPr fontId="5"/>
  </si>
  <si>
    <t>　　錦３丁目</t>
    <phoneticPr fontId="5"/>
  </si>
  <si>
    <t>　　音無町</t>
    <phoneticPr fontId="5"/>
  </si>
  <si>
    <t>　　西町</t>
    <phoneticPr fontId="5"/>
  </si>
  <si>
    <t>　　白鳥町</t>
    <phoneticPr fontId="5"/>
  </si>
  <si>
    <t>　　清水町</t>
    <phoneticPr fontId="5"/>
  </si>
  <si>
    <t>　　緑が丘町</t>
    <phoneticPr fontId="5"/>
  </si>
  <si>
    <t>　　江里町</t>
    <phoneticPr fontId="5"/>
  </si>
  <si>
    <t>　　三芳町</t>
    <phoneticPr fontId="5"/>
  </si>
  <si>
    <t>　　油木町</t>
    <phoneticPr fontId="5"/>
  </si>
  <si>
    <t>　 滑石地域</t>
    <rPh sb="2" eb="4">
      <t>ナメシ</t>
    </rPh>
    <rPh sb="4" eb="6">
      <t>チイキ</t>
    </rPh>
    <phoneticPr fontId="4"/>
  </si>
  <si>
    <t>　　滑石１丁目</t>
    <phoneticPr fontId="5"/>
  </si>
  <si>
    <t>　　滑石２丁目</t>
    <phoneticPr fontId="5"/>
  </si>
  <si>
    <t>　　滑石３丁目</t>
    <phoneticPr fontId="5"/>
  </si>
  <si>
    <t>　　滑石４丁目</t>
    <phoneticPr fontId="5"/>
  </si>
  <si>
    <t>　　滑石５丁目</t>
    <phoneticPr fontId="5"/>
  </si>
  <si>
    <t>　　滑石６丁目</t>
    <phoneticPr fontId="5"/>
  </si>
  <si>
    <t>　　大園町</t>
    <phoneticPr fontId="5"/>
  </si>
  <si>
    <t>　　大宮町</t>
    <phoneticPr fontId="5"/>
  </si>
  <si>
    <t>　　北栄町</t>
    <phoneticPr fontId="5"/>
  </si>
  <si>
    <t>　　北陽町</t>
    <phoneticPr fontId="5"/>
  </si>
  <si>
    <t>　　虹が丘町</t>
    <phoneticPr fontId="5"/>
  </si>
  <si>
    <t>　　横尾１丁目</t>
    <phoneticPr fontId="5"/>
  </si>
  <si>
    <t>　　横尾２丁目</t>
    <phoneticPr fontId="5"/>
  </si>
  <si>
    <t>　　横尾３丁目</t>
    <phoneticPr fontId="5"/>
  </si>
  <si>
    <t>　　横尾４丁目</t>
    <phoneticPr fontId="5"/>
  </si>
  <si>
    <t>　　横尾５丁目</t>
    <phoneticPr fontId="5"/>
  </si>
  <si>
    <t>　　葉山１丁目</t>
    <phoneticPr fontId="5"/>
  </si>
  <si>
    <t>　　葉山２丁目</t>
    <phoneticPr fontId="5"/>
  </si>
  <si>
    <t>　　エミネント葉山町</t>
    <phoneticPr fontId="5"/>
  </si>
  <si>
    <t>　 福田地域</t>
    <rPh sb="2" eb="4">
      <t>フクダ</t>
    </rPh>
    <rPh sb="4" eb="6">
      <t>チイキ</t>
    </rPh>
    <phoneticPr fontId="5"/>
  </si>
  <si>
    <t>　　大浜町</t>
    <phoneticPr fontId="5"/>
  </si>
  <si>
    <t>　　小浦町</t>
    <phoneticPr fontId="5"/>
  </si>
  <si>
    <t>　　福田本町</t>
    <phoneticPr fontId="5"/>
  </si>
  <si>
    <t>　　小江町</t>
    <phoneticPr fontId="5"/>
  </si>
  <si>
    <t>　　柿泊町</t>
    <phoneticPr fontId="5"/>
  </si>
  <si>
    <t>　　手熊町</t>
    <phoneticPr fontId="5"/>
  </si>
  <si>
    <t>　　上浦町</t>
    <phoneticPr fontId="5"/>
  </si>
  <si>
    <t>　 茂木地域</t>
    <rPh sb="2" eb="4">
      <t>モギ</t>
    </rPh>
    <rPh sb="4" eb="6">
      <t>チイキ</t>
    </rPh>
    <phoneticPr fontId="5"/>
  </si>
  <si>
    <t>　　早坂町</t>
    <phoneticPr fontId="5"/>
  </si>
  <si>
    <t>　　田手原町</t>
    <phoneticPr fontId="5"/>
  </si>
  <si>
    <t>　　太田尾町</t>
    <phoneticPr fontId="5"/>
  </si>
  <si>
    <t>　　飯香浦町</t>
    <phoneticPr fontId="5"/>
  </si>
  <si>
    <t>　　北浦町</t>
    <phoneticPr fontId="5"/>
  </si>
  <si>
    <t>　　田上１丁目</t>
    <phoneticPr fontId="5"/>
  </si>
  <si>
    <t>　　田上２丁目</t>
    <phoneticPr fontId="5"/>
  </si>
  <si>
    <t>　　田上３丁目</t>
    <phoneticPr fontId="5"/>
  </si>
  <si>
    <t>　　田上４丁目</t>
    <phoneticPr fontId="5"/>
  </si>
  <si>
    <t>　　茂木町</t>
    <phoneticPr fontId="5"/>
  </si>
  <si>
    <t>　　宮摺町</t>
    <phoneticPr fontId="5"/>
  </si>
  <si>
    <t>　　大崎町</t>
    <phoneticPr fontId="5"/>
  </si>
  <si>
    <t>　　千々町</t>
    <phoneticPr fontId="5"/>
  </si>
  <si>
    <t>　 式見地域</t>
    <rPh sb="4" eb="6">
      <t>チイキ</t>
    </rPh>
    <phoneticPr fontId="5"/>
  </si>
  <si>
    <t>　　園田町</t>
    <phoneticPr fontId="5"/>
  </si>
  <si>
    <t>　　向町</t>
    <phoneticPr fontId="5"/>
  </si>
  <si>
    <t>　　牧野町</t>
    <phoneticPr fontId="5"/>
  </si>
  <si>
    <t>　　式見町</t>
    <phoneticPr fontId="5"/>
  </si>
  <si>
    <t>　　四杖町</t>
    <phoneticPr fontId="5"/>
  </si>
  <si>
    <t>　　相川町</t>
    <phoneticPr fontId="5"/>
  </si>
  <si>
    <t>　　見崎町</t>
    <phoneticPr fontId="5"/>
  </si>
  <si>
    <t>　東総合事務所</t>
    <rPh sb="1" eb="2">
      <t>ヒガシ</t>
    </rPh>
    <rPh sb="2" eb="4">
      <t>ソウゴウ</t>
    </rPh>
    <rPh sb="4" eb="6">
      <t>ジム</t>
    </rPh>
    <rPh sb="6" eb="7">
      <t>ショ</t>
    </rPh>
    <phoneticPr fontId="5"/>
  </si>
  <si>
    <t>　 日見地域</t>
    <rPh sb="2" eb="3">
      <t>ヒ</t>
    </rPh>
    <rPh sb="3" eb="4">
      <t>ミ</t>
    </rPh>
    <rPh sb="4" eb="6">
      <t>チイキ</t>
    </rPh>
    <phoneticPr fontId="5"/>
  </si>
  <si>
    <t>　　芒塚町</t>
    <phoneticPr fontId="5"/>
  </si>
  <si>
    <t>　　宿町</t>
    <phoneticPr fontId="5"/>
  </si>
  <si>
    <t>　　界１丁目</t>
    <phoneticPr fontId="5"/>
  </si>
  <si>
    <t>　　界２丁目</t>
    <phoneticPr fontId="5"/>
  </si>
  <si>
    <t>　　網場町</t>
    <phoneticPr fontId="5"/>
  </si>
  <si>
    <t>　　春日町</t>
    <phoneticPr fontId="5"/>
  </si>
  <si>
    <t>　　潮見町</t>
    <phoneticPr fontId="5"/>
  </si>
  <si>
    <t>　 東長崎地域</t>
    <rPh sb="2" eb="3">
      <t>ヒガシ</t>
    </rPh>
    <rPh sb="3" eb="5">
      <t>ナガサキ</t>
    </rPh>
    <rPh sb="5" eb="7">
      <t>チイキ</t>
    </rPh>
    <phoneticPr fontId="5"/>
  </si>
  <si>
    <t>　　田中町</t>
    <phoneticPr fontId="5"/>
  </si>
  <si>
    <t>　　矢上町</t>
    <phoneticPr fontId="5"/>
  </si>
  <si>
    <t>　　現川町</t>
    <phoneticPr fontId="5"/>
  </si>
  <si>
    <t>　　平間町</t>
    <phoneticPr fontId="5"/>
  </si>
  <si>
    <t>　　鶴の尾町</t>
    <phoneticPr fontId="5"/>
  </si>
  <si>
    <t>　　東町</t>
    <phoneticPr fontId="5"/>
  </si>
  <si>
    <t>　　かき道１丁目</t>
    <phoneticPr fontId="5"/>
  </si>
  <si>
    <t>　　かき道２丁目</t>
    <phoneticPr fontId="5"/>
  </si>
  <si>
    <t>　　かき道３丁目</t>
    <phoneticPr fontId="5"/>
  </si>
  <si>
    <t>　　かき道４丁目</t>
    <phoneticPr fontId="5"/>
  </si>
  <si>
    <t>　　かき道５丁目</t>
    <phoneticPr fontId="5"/>
  </si>
  <si>
    <t>　　かき道６丁目</t>
    <phoneticPr fontId="5"/>
  </si>
  <si>
    <t>　　松原町</t>
    <phoneticPr fontId="5"/>
  </si>
  <si>
    <t>　　古賀町</t>
    <phoneticPr fontId="5"/>
  </si>
  <si>
    <t>　　つつじが丘１丁目</t>
    <phoneticPr fontId="5"/>
  </si>
  <si>
    <t>　　つつじが丘２丁目</t>
    <phoneticPr fontId="5"/>
  </si>
  <si>
    <t>　　つつじが丘３丁目</t>
    <phoneticPr fontId="5"/>
  </si>
  <si>
    <t>　　つつじが丘４丁目</t>
    <phoneticPr fontId="5"/>
  </si>
  <si>
    <t>　　つつじが丘５丁目</t>
    <phoneticPr fontId="5"/>
  </si>
  <si>
    <t>　　中里町</t>
    <phoneticPr fontId="5"/>
  </si>
  <si>
    <t>　　船石町</t>
    <phoneticPr fontId="5"/>
  </si>
  <si>
    <t>　　上戸石町</t>
    <phoneticPr fontId="5"/>
  </si>
  <si>
    <t>　　川内町</t>
    <phoneticPr fontId="5"/>
  </si>
  <si>
    <t>　　戸石町</t>
    <phoneticPr fontId="5"/>
  </si>
  <si>
    <t>　　牧島町</t>
    <phoneticPr fontId="5"/>
  </si>
  <si>
    <t>　　高城台１丁目</t>
    <phoneticPr fontId="5"/>
  </si>
  <si>
    <t>　　高城台２丁目</t>
    <phoneticPr fontId="5"/>
  </si>
  <si>
    <t>　南総合事務所</t>
    <rPh sb="1" eb="2">
      <t>ミナミ</t>
    </rPh>
    <rPh sb="2" eb="4">
      <t>ソウゴウ</t>
    </rPh>
    <rPh sb="4" eb="6">
      <t>ジム</t>
    </rPh>
    <rPh sb="6" eb="7">
      <t>ショ</t>
    </rPh>
    <phoneticPr fontId="5"/>
  </si>
  <si>
    <t>　 土井首地域</t>
    <rPh sb="2" eb="4">
      <t>ドイ</t>
    </rPh>
    <rPh sb="4" eb="5">
      <t>クビ</t>
    </rPh>
    <rPh sb="5" eb="7">
      <t>チイキ</t>
    </rPh>
    <phoneticPr fontId="5"/>
  </si>
  <si>
    <t>　　磯道町</t>
    <phoneticPr fontId="5"/>
  </si>
  <si>
    <t>　　古道町</t>
    <phoneticPr fontId="5"/>
  </si>
  <si>
    <t>　　鹿尾町</t>
    <phoneticPr fontId="5"/>
  </si>
  <si>
    <t>　　京太郎町</t>
    <phoneticPr fontId="5"/>
  </si>
  <si>
    <t>　　三和町</t>
    <phoneticPr fontId="5"/>
  </si>
  <si>
    <t>　　土井首町</t>
    <phoneticPr fontId="5"/>
  </si>
  <si>
    <t>　　毛井首町</t>
    <phoneticPr fontId="5"/>
  </si>
  <si>
    <t>　　平瀬町</t>
    <phoneticPr fontId="5"/>
  </si>
  <si>
    <t>　　鶴見台１丁目</t>
    <phoneticPr fontId="5"/>
  </si>
  <si>
    <t>　　鶴見台２丁目</t>
    <phoneticPr fontId="5"/>
  </si>
  <si>
    <t>　　米山町</t>
    <phoneticPr fontId="5"/>
  </si>
  <si>
    <t>　　草住町</t>
    <phoneticPr fontId="5"/>
  </si>
  <si>
    <t>　　柳田町</t>
    <phoneticPr fontId="5"/>
  </si>
  <si>
    <t>　　八郎岳町</t>
    <phoneticPr fontId="5"/>
  </si>
  <si>
    <t>　　江川町</t>
    <phoneticPr fontId="5"/>
  </si>
  <si>
    <t>　　末石町</t>
    <phoneticPr fontId="5"/>
  </si>
  <si>
    <t>　　竿浦町</t>
    <phoneticPr fontId="5"/>
  </si>
  <si>
    <t>　　平山町</t>
    <phoneticPr fontId="5"/>
  </si>
  <si>
    <t>　　平山台１丁目</t>
    <phoneticPr fontId="5"/>
  </si>
  <si>
    <t>　　平山台２丁目</t>
    <phoneticPr fontId="5"/>
  </si>
  <si>
    <t>　 深堀地域</t>
    <rPh sb="2" eb="4">
      <t>フカホリ</t>
    </rPh>
    <rPh sb="4" eb="6">
      <t>チイキ</t>
    </rPh>
    <phoneticPr fontId="5"/>
  </si>
  <si>
    <t>　　深堀町１丁目</t>
    <phoneticPr fontId="5"/>
  </si>
  <si>
    <t>　　深堀町２丁目</t>
    <phoneticPr fontId="5"/>
  </si>
  <si>
    <t>　　深堀町３丁目</t>
    <phoneticPr fontId="5"/>
  </si>
  <si>
    <t>　　深堀町４丁目</t>
    <phoneticPr fontId="5"/>
  </si>
  <si>
    <t>　　深堀町５丁目</t>
    <phoneticPr fontId="5"/>
  </si>
  <si>
    <t>　　深堀町６丁目</t>
    <phoneticPr fontId="5"/>
  </si>
  <si>
    <t>　　大籠町</t>
    <phoneticPr fontId="5"/>
  </si>
  <si>
    <t>　 香焼地域</t>
    <rPh sb="2" eb="4">
      <t>コウヤギ</t>
    </rPh>
    <rPh sb="4" eb="6">
      <t>チイキ</t>
    </rPh>
    <phoneticPr fontId="5"/>
  </si>
  <si>
    <t>　　香焼町</t>
    <phoneticPr fontId="5"/>
  </si>
  <si>
    <t>　 伊王島地域</t>
    <rPh sb="2" eb="5">
      <t>イオウジマ</t>
    </rPh>
    <rPh sb="5" eb="7">
      <t>チイキ</t>
    </rPh>
    <phoneticPr fontId="5"/>
  </si>
  <si>
    <t>　　伊王島町１丁目</t>
    <phoneticPr fontId="5"/>
  </si>
  <si>
    <t>　　伊王島町２丁目</t>
    <phoneticPr fontId="5"/>
  </si>
  <si>
    <t>　 高島地域</t>
    <rPh sb="2" eb="4">
      <t>タカシマ</t>
    </rPh>
    <rPh sb="4" eb="6">
      <t>チイキ</t>
    </rPh>
    <phoneticPr fontId="5"/>
  </si>
  <si>
    <t>　　高島町</t>
    <phoneticPr fontId="5"/>
  </si>
  <si>
    <t>　 野母崎地域</t>
    <rPh sb="2" eb="5">
      <t>ノモザキ</t>
    </rPh>
    <rPh sb="5" eb="7">
      <t>チイキ</t>
    </rPh>
    <phoneticPr fontId="5"/>
  </si>
  <si>
    <t>　　以下宿町</t>
    <phoneticPr fontId="5"/>
  </si>
  <si>
    <t>　　野母崎樺島町</t>
    <phoneticPr fontId="5"/>
  </si>
  <si>
    <t>　　黒浜町</t>
    <phoneticPr fontId="5"/>
  </si>
  <si>
    <t>　　高浜町</t>
    <phoneticPr fontId="5"/>
  </si>
  <si>
    <t>　　南越町</t>
    <phoneticPr fontId="5"/>
  </si>
  <si>
    <t>　　野母町</t>
    <phoneticPr fontId="5"/>
  </si>
  <si>
    <t>　　脇岬町</t>
    <phoneticPr fontId="5"/>
  </si>
  <si>
    <t>　 三和地域</t>
    <rPh sb="2" eb="4">
      <t>サンワ</t>
    </rPh>
    <rPh sb="4" eb="6">
      <t>チイキ</t>
    </rPh>
    <phoneticPr fontId="5"/>
  </si>
  <si>
    <t>　　蚊焼町</t>
    <phoneticPr fontId="5"/>
  </si>
  <si>
    <t>　　川原町</t>
    <phoneticPr fontId="5"/>
  </si>
  <si>
    <t>　　為石町</t>
    <phoneticPr fontId="5"/>
  </si>
  <si>
    <t>　　椿が丘町</t>
    <phoneticPr fontId="5"/>
  </si>
  <si>
    <t>　　藤田尾町</t>
    <phoneticPr fontId="5"/>
  </si>
  <si>
    <t>　　布巻町</t>
    <phoneticPr fontId="5"/>
  </si>
  <si>
    <t>　　晴海台町</t>
    <phoneticPr fontId="5"/>
  </si>
  <si>
    <t>　　宮崎町</t>
    <phoneticPr fontId="5"/>
  </si>
  <si>
    <t>　北総合事務所</t>
    <rPh sb="1" eb="2">
      <t>キタ</t>
    </rPh>
    <rPh sb="2" eb="4">
      <t>ソウゴウ</t>
    </rPh>
    <rPh sb="4" eb="6">
      <t>ジム</t>
    </rPh>
    <rPh sb="6" eb="7">
      <t>ショ</t>
    </rPh>
    <phoneticPr fontId="5"/>
  </si>
  <si>
    <t>　 三重地域</t>
    <rPh sb="2" eb="4">
      <t>ミエ</t>
    </rPh>
    <rPh sb="4" eb="6">
      <t>チイキ</t>
    </rPh>
    <phoneticPr fontId="5"/>
  </si>
  <si>
    <t>　　松崎町</t>
    <phoneticPr fontId="5"/>
  </si>
  <si>
    <t>　　三重町</t>
    <phoneticPr fontId="5"/>
  </si>
  <si>
    <t>　　三重田町</t>
    <phoneticPr fontId="5"/>
  </si>
  <si>
    <t>　　樫山町</t>
    <phoneticPr fontId="5"/>
  </si>
  <si>
    <t>　　畦町</t>
    <phoneticPr fontId="5"/>
  </si>
  <si>
    <t>　　三京町</t>
    <phoneticPr fontId="5"/>
  </si>
  <si>
    <t>　　京泊１丁目</t>
    <phoneticPr fontId="5"/>
  </si>
  <si>
    <t>　　京泊２丁目</t>
    <phoneticPr fontId="5"/>
  </si>
  <si>
    <t>　　京泊３丁目</t>
    <phoneticPr fontId="5"/>
  </si>
  <si>
    <t>　　畝刈町</t>
    <phoneticPr fontId="5"/>
  </si>
  <si>
    <t>　　鳴見町</t>
    <phoneticPr fontId="5"/>
  </si>
  <si>
    <t>　　鳴見台１丁目</t>
    <phoneticPr fontId="5"/>
  </si>
  <si>
    <t>　　鳴見台２丁目</t>
    <phoneticPr fontId="5"/>
  </si>
  <si>
    <t>　　多以良町</t>
    <phoneticPr fontId="5"/>
  </si>
  <si>
    <t>　　さくらの里１丁目</t>
    <phoneticPr fontId="5"/>
  </si>
  <si>
    <t>　　さくらの里２丁目</t>
    <phoneticPr fontId="5"/>
  </si>
  <si>
    <t>　　さくらの里３丁目</t>
    <phoneticPr fontId="5"/>
  </si>
  <si>
    <t>　　豊洋台１丁目</t>
    <phoneticPr fontId="5"/>
  </si>
  <si>
    <t>　　豊洋台２丁目</t>
    <phoneticPr fontId="5"/>
  </si>
  <si>
    <t>　 外海地域</t>
    <rPh sb="2" eb="4">
      <t>ソトメ</t>
    </rPh>
    <rPh sb="4" eb="6">
      <t>チイキ</t>
    </rPh>
    <phoneticPr fontId="5"/>
  </si>
  <si>
    <t>　　永田町</t>
    <phoneticPr fontId="5"/>
  </si>
  <si>
    <t>　　上黒崎町</t>
    <phoneticPr fontId="5"/>
  </si>
  <si>
    <t>　　下黒崎町</t>
    <phoneticPr fontId="5"/>
  </si>
  <si>
    <t>　　西出津町</t>
    <phoneticPr fontId="5"/>
  </si>
  <si>
    <t>　　東出津町</t>
    <phoneticPr fontId="5"/>
  </si>
  <si>
    <t>　　新牧野町</t>
    <phoneticPr fontId="5"/>
  </si>
  <si>
    <t>　　赤首町</t>
    <phoneticPr fontId="5"/>
  </si>
  <si>
    <t>　　神浦扇山町</t>
    <phoneticPr fontId="5"/>
  </si>
  <si>
    <t>　　神浦北大中尾町</t>
    <rPh sb="4" eb="5">
      <t>キタ</t>
    </rPh>
    <phoneticPr fontId="5"/>
  </si>
  <si>
    <t>　　神浦上大中尾町</t>
    <phoneticPr fontId="5"/>
  </si>
  <si>
    <t>　　神浦下大中尾町</t>
    <phoneticPr fontId="5"/>
  </si>
  <si>
    <t>　　神浦丸尾町</t>
    <phoneticPr fontId="5"/>
  </si>
  <si>
    <t>　　神浦江川町</t>
    <phoneticPr fontId="5"/>
  </si>
  <si>
    <t>　　神浦上道徳町</t>
    <phoneticPr fontId="5"/>
  </si>
  <si>
    <t>　　神浦下道徳町</t>
    <rPh sb="4" eb="5">
      <t>シタ</t>
    </rPh>
    <phoneticPr fontId="5"/>
  </si>
  <si>
    <t>　　神浦口福町</t>
    <phoneticPr fontId="5"/>
  </si>
  <si>
    <t>　　神浦向町</t>
    <phoneticPr fontId="4"/>
  </si>
  <si>
    <t>　　神浦夏井町</t>
    <phoneticPr fontId="4"/>
  </si>
  <si>
    <t>　　上大野町</t>
    <phoneticPr fontId="5"/>
  </si>
  <si>
    <t>　　下大野町</t>
    <phoneticPr fontId="5"/>
  </si>
  <si>
    <t>　　池島町</t>
    <phoneticPr fontId="5"/>
  </si>
  <si>
    <t>　 琴海地域</t>
    <rPh sb="2" eb="4">
      <t>キンカイ</t>
    </rPh>
    <rPh sb="4" eb="6">
      <t>チイキ</t>
    </rPh>
    <phoneticPr fontId="5"/>
  </si>
  <si>
    <t>　　琴海尾戸町</t>
    <phoneticPr fontId="5"/>
  </si>
  <si>
    <t>　　琴海大平町</t>
    <phoneticPr fontId="5"/>
  </si>
  <si>
    <t>　　琴海形上町</t>
    <phoneticPr fontId="5"/>
  </si>
  <si>
    <t>　　長浦町</t>
    <phoneticPr fontId="5"/>
  </si>
  <si>
    <t>　　琴海戸根原町</t>
    <phoneticPr fontId="5"/>
  </si>
  <si>
    <t>　　琴海戸根町</t>
    <phoneticPr fontId="5"/>
  </si>
  <si>
    <t>　　琴海村松町</t>
    <phoneticPr fontId="5"/>
  </si>
  <si>
    <t>　　西海町</t>
    <phoneticPr fontId="5"/>
  </si>
  <si>
    <t>　（注）１．Xは秘匿された数値で総数に含む。</t>
    <rPh sb="8" eb="10">
      <t>ヒトク</t>
    </rPh>
    <rPh sb="13" eb="15">
      <t>スウチ</t>
    </rPh>
    <rPh sb="16" eb="18">
      <t>ソウスウ</t>
    </rPh>
    <rPh sb="19" eb="20">
      <t>フク</t>
    </rPh>
    <phoneticPr fontId="5"/>
  </si>
  <si>
    <r>
      <rPr>
        <sz val="9"/>
        <color indexed="9"/>
        <rFont val="ＭＳ Ｐ明朝"/>
        <family val="1"/>
        <charset val="128"/>
      </rPr>
      <t>　（注）</t>
    </r>
    <r>
      <rPr>
        <sz val="9"/>
        <color indexed="8"/>
        <rFont val="ＭＳ Ｐ明朝"/>
        <family val="1"/>
        <charset val="128"/>
      </rPr>
      <t>２．表中の鹿尾町は古道町に含む。常盤町は新地町に含む。尾上町は大黒町に含む。八郎岳町は柳田町に含む。</t>
    </r>
    <phoneticPr fontId="5"/>
  </si>
  <si>
    <r>
      <rPr>
        <sz val="9"/>
        <color indexed="9"/>
        <rFont val="ＭＳ Ｐ明朝"/>
        <family val="1"/>
        <charset val="128"/>
      </rPr>
      <t>　（注）　　</t>
    </r>
    <r>
      <rPr>
        <sz val="9"/>
        <color indexed="8"/>
        <rFont val="ＭＳ Ｐ明朝"/>
        <family val="1"/>
        <charset val="128"/>
      </rPr>
      <t>神浦北大中尾町は神浦上大中尾町に含む。神浦下道徳町は神浦上道徳町に含む。</t>
    </r>
    <phoneticPr fontId="5"/>
  </si>
  <si>
    <t>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</si>
</sst>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41" formatCode="_ * #,##0_ ;_ * \-#,##0_ ;_ * &quot;-&quot;_ ;_ @_ "/>
    <numFmt numFmtId="43" formatCode="_ * #,##0.00_ ;_ * \-#,##0.00_ ;_ * &quot;-&quot;??_ ;_ @_ "/>
    <numFmt numFmtId="176" formatCode="#,##0;&quot;△ &quot;#,##0"/>
    <numFmt numFmtId="177" formatCode="#,##0.0;[Red]\-#,##0.0"/>
    <numFmt numFmtId="178" formatCode="#,##0.0;&quot;△ &quot;#,##0.0"/>
    <numFmt numFmtId="179" formatCode="#,###,###,##0;&quot; -&quot;###,###,##0"/>
    <numFmt numFmtId="180" formatCode="0.0_ "/>
    <numFmt numFmtId="181" formatCode="\ ###,###,##0;&quot;-&quot;###,###,##0"/>
    <numFmt numFmtId="182" formatCode="0.0"/>
    <numFmt numFmtId="183" formatCode="\ ###,##0.0;&quot;-&quot;###,##0.0"/>
    <numFmt numFmtId="184" formatCode="##,###,##0;&quot;-&quot;#,###,##0"/>
    <numFmt numFmtId="185" formatCode="#,###,##0;&quot; -&quot;###,##0"/>
    <numFmt numFmtId="186" formatCode="###,##0;&quot;-&quot;##,##0"/>
    <numFmt numFmtId="187" formatCode="###,###,##0;&quot;-&quot;##,###,##0"/>
    <numFmt numFmtId="188" formatCode="##,###,###,##0;&quot;-&quot;#,###,###,##0"/>
    <numFmt numFmtId="189" formatCode="###,###,###,###,##0;&quot;-&quot;##,###,###,###,##0"/>
    <numFmt numFmtId="190" formatCode="#,##0_);[Red]\(#,##0\)"/>
    <numFmt numFmtId="191" formatCode="#,##0.00_);[Red]\(#,##0.00\)"/>
    <numFmt numFmtId="192" formatCode="0.00_);[Red]\(0.00\)"/>
    <numFmt numFmtId="193" formatCode="#0.00;&quot;-&quot;0.00"/>
    <numFmt numFmtId="194" formatCode="###\ ##0\ ;;&quot;- &quot;"/>
    <numFmt numFmtId="195" formatCode="#,##0_ "/>
    <numFmt numFmtId="196" formatCode="0_ "/>
    <numFmt numFmtId="197" formatCode="#,##0.00_ "/>
    <numFmt numFmtId="198" formatCode="#\ ##0\ ;\-#\ ##0\ ;\-\ "/>
    <numFmt numFmtId="199" formatCode="\ ###,##0;&quot;-&quot;###,##0"/>
    <numFmt numFmtId="200" formatCode="\ ###,###,###,##0;&quot;-&quot;###,###,###,##0"/>
    <numFmt numFmtId="201" formatCode="###,###,###,##0;&quot;-&quot;##,###,###,##0"/>
    <numFmt numFmtId="202" formatCode="\ ###,###,###,##0.0;&quot;-&quot;###,###,###,##0.0"/>
    <numFmt numFmtId="203" formatCode="General__\ "/>
    <numFmt numFmtId="204" formatCode="_ * #,##0.0_ ;_ * \-#,##0.0_ ;_ * &quot;-&quot;_ ;_ @_ "/>
  </numFmts>
  <fonts count="93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9"/>
      <name val="游ゴシック Light"/>
      <family val="3"/>
      <charset val="128"/>
      <scheme val="major"/>
    </font>
    <font>
      <sz val="9"/>
      <color indexed="8"/>
      <name val="游ゴシック Light"/>
      <family val="3"/>
      <charset val="128"/>
      <scheme val="major"/>
    </font>
    <font>
      <sz val="12"/>
      <color indexed="8"/>
      <name val="ＭＳ Ｐ明朝"/>
      <family val="1"/>
      <charset val="128"/>
    </font>
    <font>
      <sz val="6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sz val="9"/>
      <color theme="1"/>
      <name val="游ゴシック"/>
      <family val="2"/>
      <charset val="128"/>
      <scheme val="minor"/>
    </font>
    <font>
      <sz val="8"/>
      <color indexed="8"/>
      <name val="ＭＳ Ｐ明朝"/>
      <family val="1"/>
      <charset val="128"/>
    </font>
    <font>
      <sz val="8"/>
      <name val="游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明朝"/>
      <family val="1"/>
      <charset val="128"/>
    </font>
    <font>
      <sz val="9"/>
      <color indexed="8"/>
      <name val="ＭＳ Ｐゴシック"/>
      <family val="3"/>
      <charset val="128"/>
    </font>
    <font>
      <sz val="9"/>
      <color indexed="8"/>
      <name val="游ゴシック"/>
      <family val="3"/>
      <charset val="128"/>
      <scheme val="minor"/>
    </font>
    <font>
      <sz val="9"/>
      <name val="游ゴシック"/>
      <family val="3"/>
      <charset val="128"/>
      <scheme val="minor"/>
    </font>
    <font>
      <sz val="6"/>
      <color indexed="8"/>
      <name val="ＭＳ 明朝"/>
      <family val="1"/>
      <charset val="128"/>
    </font>
    <font>
      <sz val="18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b/>
      <sz val="14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9"/>
      <name val="ＭＳ 明朝"/>
      <family val="1"/>
      <charset val="128"/>
    </font>
    <font>
      <sz val="10"/>
      <color indexed="8"/>
      <name val="ＭＳ Ｐ明朝"/>
      <family val="1"/>
      <charset val="128"/>
    </font>
    <font>
      <sz val="9"/>
      <color indexed="8"/>
      <name val="ＭＳ 明朝"/>
      <family val="1"/>
      <charset val="128"/>
    </font>
    <font>
      <sz val="10"/>
      <color indexed="8"/>
      <name val="游ゴシック"/>
      <family val="3"/>
      <charset val="128"/>
      <scheme val="minor"/>
    </font>
    <font>
      <sz val="10"/>
      <color indexed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color theme="1"/>
      <name val="游ゴシック"/>
      <family val="3"/>
      <charset val="128"/>
      <scheme val="minor"/>
    </font>
    <font>
      <b/>
      <sz val="11"/>
      <color theme="1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sz val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9"/>
      <color indexed="8"/>
      <name val="Times New Roman"/>
      <family val="1"/>
    </font>
    <font>
      <sz val="6"/>
      <name val="ＭＳ 明朝"/>
      <family val="1"/>
      <charset val="128"/>
    </font>
    <font>
      <sz val="10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color indexed="8"/>
      <name val="Times New Roman"/>
      <family val="1"/>
    </font>
    <font>
      <sz val="10"/>
      <color indexed="8"/>
      <name val="Times New Roman"/>
      <family val="1"/>
    </font>
    <font>
      <sz val="18"/>
      <color theme="1"/>
      <name val="ＭＳ Ｐ明朝"/>
      <family val="1"/>
      <charset val="128"/>
    </font>
    <font>
      <sz val="11"/>
      <name val="游ゴシック"/>
      <family val="2"/>
      <charset val="128"/>
      <scheme val="minor"/>
    </font>
    <font>
      <sz val="10"/>
      <name val="明朝"/>
      <family val="1"/>
      <charset val="128"/>
    </font>
    <font>
      <sz val="6"/>
      <name val="明朝"/>
      <family val="3"/>
      <charset val="128"/>
    </font>
    <font>
      <sz val="11"/>
      <name val="ｺﾞｼｯｸ"/>
      <family val="3"/>
      <charset val="128"/>
    </font>
    <font>
      <sz val="6"/>
      <name val="明朝"/>
      <family val="1"/>
      <charset val="128"/>
    </font>
    <font>
      <sz val="10"/>
      <name val="游ゴシック"/>
      <family val="3"/>
      <charset val="128"/>
      <scheme val="minor"/>
    </font>
    <font>
      <sz val="10"/>
      <name val="ｺﾞｼｯｸ"/>
      <family val="3"/>
      <charset val="128"/>
    </font>
    <font>
      <sz val="11"/>
      <name val="游ゴシック"/>
      <family val="3"/>
      <charset val="128"/>
      <scheme val="minor"/>
    </font>
    <font>
      <sz val="11"/>
      <name val="明朝"/>
      <family val="1"/>
      <charset val="128"/>
    </font>
    <font>
      <sz val="12"/>
      <color indexed="8"/>
      <name val="Times New Roman"/>
      <family val="1"/>
    </font>
    <font>
      <b/>
      <sz val="10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b/>
      <sz val="16"/>
      <color indexed="8"/>
      <name val="ＭＳ Ｐ明朝"/>
      <family val="1"/>
      <charset val="128"/>
    </font>
    <font>
      <sz val="10"/>
      <name val="ＭＳ ゴシック"/>
      <family val="3"/>
      <charset val="128"/>
    </font>
    <font>
      <sz val="13"/>
      <name val="ＭＳ Ｐ明朝"/>
      <family val="1"/>
      <charset val="128"/>
    </font>
    <font>
      <sz val="10"/>
      <color theme="0" tint="-0.14999847407452621"/>
      <name val="ＭＳ Ｐ明朝"/>
      <family val="1"/>
      <charset val="128"/>
    </font>
    <font>
      <sz val="10"/>
      <color indexed="8"/>
      <name val="ＭＳ Ｐゴシック"/>
      <family val="3"/>
      <charset val="128"/>
    </font>
    <font>
      <sz val="6"/>
      <color indexed="8"/>
      <name val="ＭＳ Ｐ明朝"/>
      <family val="1"/>
      <charset val="128"/>
    </font>
    <font>
      <b/>
      <sz val="9"/>
      <color indexed="8"/>
      <name val="ＭＳ 明朝"/>
      <family val="1"/>
      <charset val="128"/>
    </font>
    <font>
      <b/>
      <sz val="10"/>
      <color indexed="8"/>
      <name val="ＭＳ Ｐ明朝"/>
      <family val="1"/>
      <charset val="128"/>
    </font>
    <font>
      <b/>
      <sz val="9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b/>
      <sz val="11"/>
      <name val="ＭＳ Ｐゴシック"/>
      <family val="3"/>
      <charset val="128"/>
    </font>
    <font>
      <sz val="6"/>
      <color indexed="8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0"/>
      <color indexed="8"/>
      <name val="ＭＳ ゴシック"/>
      <family val="3"/>
      <charset val="128"/>
    </font>
    <font>
      <sz val="10"/>
      <color theme="1"/>
      <name val="ＭＳゴシック"/>
      <family val="3"/>
      <charset val="128"/>
    </font>
    <font>
      <sz val="16"/>
      <name val="ＭＳ Ｐ明朝"/>
      <family val="1"/>
      <charset val="128"/>
    </font>
    <font>
      <sz val="6"/>
      <name val="ＭＳ ゴシック"/>
      <family val="3"/>
      <charset val="128"/>
    </font>
    <font>
      <sz val="8.5"/>
      <color indexed="8"/>
      <name val="ＭＳ Ｐ明朝"/>
      <family val="1"/>
      <charset val="128"/>
    </font>
    <font>
      <sz val="8.9"/>
      <color indexed="8"/>
      <name val="ＭＳ Ｐ明朝"/>
      <family val="1"/>
      <charset val="128"/>
    </font>
    <font>
      <sz val="8.6999999999999993"/>
      <color indexed="8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9"/>
      <color theme="3" tint="0.39997558519241921"/>
      <name val="ＭＳ Ｐ明朝"/>
      <family val="1"/>
      <charset val="128"/>
    </font>
    <font>
      <sz val="9"/>
      <color theme="5" tint="0.39997558519241921"/>
      <name val="ＭＳ Ｐ明朝"/>
      <family val="1"/>
      <charset val="128"/>
    </font>
    <font>
      <b/>
      <sz val="9"/>
      <color theme="1"/>
      <name val="ＭＳ Ｐ明朝"/>
      <family val="1"/>
      <charset val="128"/>
    </font>
    <font>
      <sz val="9"/>
      <color theme="1"/>
      <name val="游ゴシック"/>
      <family val="3"/>
      <charset val="128"/>
      <scheme val="minor"/>
    </font>
    <font>
      <sz val="9"/>
      <color theme="3" tint="0.39997558519241921"/>
      <name val="游ゴシック"/>
      <family val="3"/>
      <charset val="128"/>
      <scheme val="minor"/>
    </font>
    <font>
      <sz val="9"/>
      <color theme="5" tint="0.39997558519241921"/>
      <name val="游ゴシック"/>
      <family val="3"/>
      <charset val="128"/>
      <scheme val="minor"/>
    </font>
    <font>
      <sz val="9"/>
      <color indexed="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  <xf numFmtId="6" fontId="2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/>
    <xf numFmtId="0" fontId="30" fillId="0" borderId="0"/>
    <xf numFmtId="38" fontId="41" fillId="0" borderId="0" applyFont="0" applyFill="0" applyBorder="0" applyAlignment="0" applyProtection="0">
      <alignment vertical="center"/>
    </xf>
    <xf numFmtId="0" fontId="44" fillId="0" borderId="0"/>
    <xf numFmtId="0" fontId="54" fillId="0" borderId="0"/>
    <xf numFmtId="0" fontId="30" fillId="0" borderId="0"/>
    <xf numFmtId="0" fontId="30" fillId="0" borderId="0"/>
    <xf numFmtId="0" fontId="1" fillId="0" borderId="0">
      <alignment vertical="center"/>
    </xf>
    <xf numFmtId="0" fontId="1" fillId="0" borderId="0">
      <alignment vertical="center"/>
    </xf>
    <xf numFmtId="0" fontId="30" fillId="0" borderId="0"/>
    <xf numFmtId="38" fontId="54" fillId="0" borderId="0" applyFont="0" applyFill="0" applyBorder="0" applyAlignment="0" applyProtection="0">
      <alignment vertical="center"/>
    </xf>
    <xf numFmtId="0" fontId="30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66" fillId="0" borderId="0"/>
    <xf numFmtId="0" fontId="30" fillId="0" borderId="0"/>
    <xf numFmtId="0" fontId="30" fillId="0" borderId="0"/>
    <xf numFmtId="0" fontId="41" fillId="0" borderId="0">
      <alignment vertical="center"/>
    </xf>
    <xf numFmtId="0" fontId="41" fillId="0" borderId="0">
      <alignment vertical="center"/>
    </xf>
  </cellStyleXfs>
  <cellXfs count="1612">
    <xf numFmtId="0" fontId="0" fillId="0" borderId="0" xfId="0">
      <alignment vertical="center"/>
    </xf>
    <xf numFmtId="0" fontId="6" fillId="0" borderId="1" xfId="2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0" fontId="8" fillId="0" borderId="0" xfId="2" applyFont="1"/>
    <xf numFmtId="0" fontId="9" fillId="0" borderId="0" xfId="2" applyFont="1"/>
    <xf numFmtId="0" fontId="8" fillId="2" borderId="0" xfId="2" applyFont="1" applyFill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vertical="center"/>
    </xf>
    <xf numFmtId="0" fontId="8" fillId="2" borderId="2" xfId="2" applyFont="1" applyFill="1" applyBorder="1" applyAlignment="1">
      <alignment horizontal="distributed" vertical="center"/>
    </xf>
    <xf numFmtId="0" fontId="8" fillId="2" borderId="6" xfId="2" applyFont="1" applyFill="1" applyBorder="1" applyAlignment="1">
      <alignment vertical="center"/>
    </xf>
    <xf numFmtId="38" fontId="10" fillId="0" borderId="0" xfId="3" applyFont="1" applyFill="1" applyBorder="1" applyAlignment="1">
      <alignment vertical="center"/>
    </xf>
    <xf numFmtId="38" fontId="10" fillId="0" borderId="8" xfId="3" applyFont="1" applyFill="1" applyBorder="1" applyAlignment="1">
      <alignment vertical="center"/>
    </xf>
    <xf numFmtId="38" fontId="10" fillId="0" borderId="6" xfId="3" applyFont="1" applyFill="1" applyBorder="1" applyAlignment="1">
      <alignment vertical="center"/>
    </xf>
    <xf numFmtId="0" fontId="8" fillId="0" borderId="4" xfId="2" applyFont="1" applyBorder="1" applyAlignment="1">
      <alignment horizontal="center" vertical="center"/>
    </xf>
    <xf numFmtId="0" fontId="8" fillId="2" borderId="0" xfId="2" applyFont="1" applyFill="1" applyAlignment="1">
      <alignment vertical="center"/>
    </xf>
    <xf numFmtId="0" fontId="8" fillId="2" borderId="0" xfId="2" applyFont="1" applyFill="1" applyAlignment="1">
      <alignment horizontal="distributed" vertical="center"/>
    </xf>
    <xf numFmtId="0" fontId="8" fillId="0" borderId="7" xfId="2" applyFont="1" applyBorder="1" applyAlignment="1">
      <alignment horizontal="center" vertical="center"/>
    </xf>
    <xf numFmtId="41" fontId="10" fillId="0" borderId="0" xfId="4" applyNumberFormat="1" applyFont="1" applyFill="1" applyBorder="1" applyAlignment="1">
      <alignment horizontal="right" vertical="center"/>
    </xf>
    <xf numFmtId="176" fontId="10" fillId="0" borderId="0" xfId="3" applyNumberFormat="1" applyFont="1" applyFill="1" applyBorder="1" applyAlignment="1">
      <alignment vertical="center"/>
    </xf>
    <xf numFmtId="176" fontId="10" fillId="0" borderId="8" xfId="3" applyNumberFormat="1" applyFont="1" applyFill="1" applyBorder="1" applyAlignment="1">
      <alignment vertical="center"/>
    </xf>
    <xf numFmtId="176" fontId="10" fillId="0" borderId="6" xfId="3" applyNumberFormat="1" applyFont="1" applyFill="1" applyBorder="1" applyAlignment="1">
      <alignment vertical="center"/>
    </xf>
    <xf numFmtId="177" fontId="10" fillId="0" borderId="0" xfId="3" applyNumberFormat="1" applyFont="1" applyFill="1" applyBorder="1" applyAlignment="1">
      <alignment vertical="center"/>
    </xf>
    <xf numFmtId="178" fontId="10" fillId="0" borderId="0" xfId="3" applyNumberFormat="1" applyFont="1" applyFill="1" applyBorder="1" applyAlignment="1">
      <alignment vertical="center"/>
    </xf>
    <xf numFmtId="178" fontId="10" fillId="0" borderId="8" xfId="3" applyNumberFormat="1" applyFont="1" applyFill="1" applyBorder="1" applyAlignment="1">
      <alignment vertical="center"/>
    </xf>
    <xf numFmtId="178" fontId="10" fillId="0" borderId="6" xfId="3" applyNumberFormat="1" applyFont="1" applyFill="1" applyBorder="1" applyAlignment="1">
      <alignment vertical="center"/>
    </xf>
    <xf numFmtId="0" fontId="6" fillId="0" borderId="0" xfId="2" applyFont="1"/>
    <xf numFmtId="38" fontId="10" fillId="0" borderId="0" xfId="3" applyFont="1" applyFill="1" applyBorder="1" applyAlignment="1">
      <alignment horizontal="right" vertical="center"/>
    </xf>
    <xf numFmtId="41" fontId="10" fillId="0" borderId="8" xfId="3" applyNumberFormat="1" applyFont="1" applyFill="1" applyBorder="1" applyAlignment="1">
      <alignment horizontal="right" vertical="center"/>
    </xf>
    <xf numFmtId="41" fontId="10" fillId="0" borderId="0" xfId="3" applyNumberFormat="1" applyFont="1" applyFill="1" applyBorder="1" applyAlignment="1">
      <alignment horizontal="right" vertical="center"/>
    </xf>
    <xf numFmtId="41" fontId="10" fillId="0" borderId="6" xfId="3" applyNumberFormat="1" applyFont="1" applyFill="1" applyBorder="1" applyAlignment="1">
      <alignment horizontal="right" vertical="center"/>
    </xf>
    <xf numFmtId="40" fontId="10" fillId="0" borderId="0" xfId="3" applyNumberFormat="1" applyFont="1" applyFill="1" applyBorder="1" applyAlignment="1">
      <alignment vertical="center"/>
    </xf>
    <xf numFmtId="43" fontId="10" fillId="0" borderId="0" xfId="3" applyNumberFormat="1" applyFont="1" applyFill="1" applyBorder="1" applyAlignment="1">
      <alignment horizontal="right" vertical="center"/>
    </xf>
    <xf numFmtId="40" fontId="10" fillId="0" borderId="8" xfId="3" applyNumberFormat="1" applyFont="1" applyFill="1" applyBorder="1" applyAlignment="1">
      <alignment vertical="center"/>
    </xf>
    <xf numFmtId="40" fontId="10" fillId="0" borderId="6" xfId="3" applyNumberFormat="1" applyFont="1" applyFill="1" applyBorder="1" applyAlignment="1">
      <alignment vertical="center"/>
    </xf>
    <xf numFmtId="177" fontId="10" fillId="0" borderId="8" xfId="3" applyNumberFormat="1" applyFont="1" applyFill="1" applyBorder="1" applyAlignment="1">
      <alignment vertical="center"/>
    </xf>
    <xf numFmtId="177" fontId="10" fillId="0" borderId="6" xfId="3" applyNumberFormat="1" applyFont="1" applyFill="1" applyBorder="1" applyAlignment="1">
      <alignment vertical="center"/>
    </xf>
    <xf numFmtId="179" fontId="11" fillId="0" borderId="0" xfId="5" quotePrefix="1" applyNumberFormat="1" applyFont="1" applyAlignment="1">
      <alignment horizontal="right" vertical="center"/>
    </xf>
    <xf numFmtId="180" fontId="9" fillId="0" borderId="0" xfId="2" applyNumberFormat="1" applyFont="1"/>
    <xf numFmtId="0" fontId="8" fillId="2" borderId="1" xfId="2" applyFont="1" applyFill="1" applyBorder="1" applyAlignment="1">
      <alignment vertical="center"/>
    </xf>
    <xf numFmtId="177" fontId="10" fillId="0" borderId="1" xfId="3" applyNumberFormat="1" applyFont="1" applyFill="1" applyBorder="1" applyAlignment="1">
      <alignment vertical="center"/>
    </xf>
    <xf numFmtId="41" fontId="10" fillId="0" borderId="1" xfId="3" applyNumberFormat="1" applyFont="1" applyFill="1" applyBorder="1" applyAlignment="1">
      <alignment horizontal="right" vertical="center"/>
    </xf>
    <xf numFmtId="177" fontId="10" fillId="0" borderId="12" xfId="3" applyNumberFormat="1" applyFont="1" applyFill="1" applyBorder="1" applyAlignment="1">
      <alignment vertical="center"/>
    </xf>
    <xf numFmtId="177" fontId="10" fillId="0" borderId="10" xfId="3" applyNumberFormat="1" applyFont="1" applyFill="1" applyBorder="1" applyAlignment="1">
      <alignment vertical="center"/>
    </xf>
    <xf numFmtId="0" fontId="8" fillId="0" borderId="11" xfId="2" applyFont="1" applyBorder="1" applyAlignment="1">
      <alignment horizontal="center" vertical="center"/>
    </xf>
    <xf numFmtId="0" fontId="9" fillId="0" borderId="2" xfId="2" applyFont="1" applyBorder="1"/>
    <xf numFmtId="0" fontId="8" fillId="0" borderId="2" xfId="2" applyFont="1" applyBorder="1"/>
    <xf numFmtId="0" fontId="2" fillId="0" borderId="0" xfId="2"/>
    <xf numFmtId="49" fontId="14" fillId="2" borderId="9" xfId="5" applyNumberFormat="1" applyFont="1" applyFill="1" applyBorder="1" applyAlignment="1">
      <alignment horizontal="center" vertical="center"/>
    </xf>
    <xf numFmtId="181" fontId="14" fillId="2" borderId="9" xfId="5" applyNumberFormat="1" applyFont="1" applyFill="1" applyBorder="1" applyAlignment="1">
      <alignment horizontal="center" vertical="center"/>
    </xf>
    <xf numFmtId="181" fontId="14" fillId="2" borderId="14" xfId="5" applyNumberFormat="1" applyFont="1" applyFill="1" applyBorder="1" applyAlignment="1">
      <alignment horizontal="center" vertical="center"/>
    </xf>
    <xf numFmtId="181" fontId="14" fillId="0" borderId="0" xfId="5" applyNumberFormat="1" applyFont="1" applyAlignment="1">
      <alignment horizontal="center" vertical="center"/>
    </xf>
    <xf numFmtId="0" fontId="15" fillId="0" borderId="0" xfId="2" applyFont="1" applyAlignment="1">
      <alignment vertical="center"/>
    </xf>
    <xf numFmtId="38" fontId="16" fillId="0" borderId="0" xfId="6" applyFont="1" applyAlignment="1">
      <alignment horizontal="right" vertical="center"/>
    </xf>
    <xf numFmtId="181" fontId="17" fillId="0" borderId="0" xfId="5" quotePrefix="1" applyNumberFormat="1" applyFont="1" applyAlignment="1">
      <alignment horizontal="right" vertical="center"/>
    </xf>
    <xf numFmtId="0" fontId="15" fillId="2" borderId="0" xfId="2" applyFont="1" applyFill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9" fillId="0" borderId="0" xfId="2" applyFont="1" applyAlignment="1">
      <alignment vertical="center"/>
    </xf>
    <xf numFmtId="0" fontId="20" fillId="0" borderId="8" xfId="2" applyFont="1" applyBorder="1" applyAlignment="1">
      <alignment vertical="center"/>
    </xf>
    <xf numFmtId="0" fontId="20" fillId="0" borderId="0" xfId="2" applyFont="1" applyAlignment="1">
      <alignment vertical="center"/>
    </xf>
    <xf numFmtId="181" fontId="17" fillId="2" borderId="0" xfId="5" quotePrefix="1" applyNumberFormat="1" applyFont="1" applyFill="1" applyAlignment="1">
      <alignment horizontal="right" vertical="center"/>
    </xf>
    <xf numFmtId="0" fontId="21" fillId="0" borderId="0" xfId="2" applyFont="1" applyAlignment="1">
      <alignment vertical="center"/>
    </xf>
    <xf numFmtId="49" fontId="14" fillId="2" borderId="0" xfId="5" applyNumberFormat="1" applyFont="1" applyFill="1" applyAlignment="1">
      <alignment horizontal="right" vertical="center"/>
    </xf>
    <xf numFmtId="49" fontId="14" fillId="2" borderId="0" xfId="5" applyNumberFormat="1" applyFont="1" applyFill="1" applyAlignment="1">
      <alignment horizontal="left" vertical="center"/>
    </xf>
    <xf numFmtId="179" fontId="22" fillId="0" borderId="8" xfId="5" quotePrefix="1" applyNumberFormat="1" applyFont="1" applyBorder="1" applyAlignment="1">
      <alignment horizontal="right" vertical="center"/>
    </xf>
    <xf numFmtId="179" fontId="22" fillId="0" borderId="0" xfId="5" quotePrefix="1" applyNumberFormat="1" applyFont="1" applyAlignment="1">
      <alignment horizontal="right" vertical="center"/>
    </xf>
    <xf numFmtId="181" fontId="14" fillId="2" borderId="0" xfId="5" quotePrefix="1" applyNumberFormat="1" applyFont="1" applyFill="1" applyAlignment="1">
      <alignment horizontal="right" vertical="center"/>
    </xf>
    <xf numFmtId="49" fontId="14" fillId="2" borderId="0" xfId="5" applyNumberFormat="1" applyFont="1" applyFill="1" applyAlignment="1">
      <alignment horizontal="center" vertical="center"/>
    </xf>
    <xf numFmtId="49" fontId="14" fillId="2" borderId="0" xfId="5" applyNumberFormat="1" applyFont="1" applyFill="1" applyAlignment="1">
      <alignment vertical="center"/>
    </xf>
    <xf numFmtId="179" fontId="23" fillId="0" borderId="8" xfId="5" quotePrefix="1" applyNumberFormat="1" applyFont="1" applyBorder="1" applyAlignment="1">
      <alignment horizontal="right" vertical="center"/>
    </xf>
    <xf numFmtId="179" fontId="23" fillId="0" borderId="0" xfId="5" quotePrefix="1" applyNumberFormat="1" applyFont="1" applyAlignment="1">
      <alignment horizontal="right" vertical="center"/>
    </xf>
    <xf numFmtId="0" fontId="24" fillId="0" borderId="8" xfId="2" applyFont="1" applyBorder="1" applyAlignment="1">
      <alignment vertical="center"/>
    </xf>
    <xf numFmtId="0" fontId="24" fillId="0" borderId="0" xfId="2" applyFont="1" applyAlignment="1">
      <alignment vertical="center"/>
    </xf>
    <xf numFmtId="181" fontId="23" fillId="0" borderId="0" xfId="5" quotePrefix="1" applyNumberFormat="1" applyFont="1" applyAlignment="1">
      <alignment horizontal="right" vertical="center"/>
    </xf>
    <xf numFmtId="49" fontId="17" fillId="2" borderId="0" xfId="5" applyNumberFormat="1" applyFont="1" applyFill="1" applyAlignment="1">
      <alignment vertical="center"/>
    </xf>
    <xf numFmtId="179" fontId="23" fillId="0" borderId="8" xfId="5" applyNumberFormat="1" applyFont="1" applyBorder="1" applyAlignment="1">
      <alignment horizontal="right" vertical="center"/>
    </xf>
    <xf numFmtId="181" fontId="23" fillId="0" borderId="0" xfId="5" applyNumberFormat="1" applyFont="1" applyAlignment="1">
      <alignment horizontal="right" vertical="center"/>
    </xf>
    <xf numFmtId="0" fontId="15" fillId="2" borderId="0" xfId="2" applyFont="1" applyFill="1" applyAlignment="1">
      <alignment horizontal="center" vertical="center"/>
    </xf>
    <xf numFmtId="181" fontId="23" fillId="0" borderId="8" xfId="5" quotePrefix="1" applyNumberFormat="1" applyFont="1" applyBorder="1" applyAlignment="1">
      <alignment horizontal="right" vertical="center"/>
    </xf>
    <xf numFmtId="181" fontId="17" fillId="0" borderId="0" xfId="5" applyNumberFormat="1" applyFont="1" applyAlignment="1">
      <alignment horizontal="right" vertical="center"/>
    </xf>
    <xf numFmtId="182" fontId="23" fillId="0" borderId="8" xfId="5" quotePrefix="1" applyNumberFormat="1" applyFont="1" applyBorder="1" applyAlignment="1">
      <alignment horizontal="right" vertical="center"/>
    </xf>
    <xf numFmtId="182" fontId="23" fillId="0" borderId="0" xfId="5" quotePrefix="1" applyNumberFormat="1" applyFont="1" applyAlignment="1">
      <alignment horizontal="right" vertical="center"/>
    </xf>
    <xf numFmtId="182" fontId="23" fillId="0" borderId="8" xfId="7" quotePrefix="1" applyNumberFormat="1" applyFont="1" applyFill="1" applyBorder="1" applyAlignment="1">
      <alignment horizontal="right" vertical="center"/>
    </xf>
    <xf numFmtId="182" fontId="23" fillId="0" borderId="0" xfId="7" quotePrefix="1" applyNumberFormat="1" applyFont="1" applyFill="1" applyBorder="1" applyAlignment="1">
      <alignment horizontal="right" vertical="center"/>
    </xf>
    <xf numFmtId="181" fontId="17" fillId="2" borderId="0" xfId="5" applyNumberFormat="1" applyFont="1" applyFill="1" applyAlignment="1">
      <alignment horizontal="right" vertical="center"/>
    </xf>
    <xf numFmtId="183" fontId="23" fillId="0" borderId="8" xfId="5" quotePrefix="1" applyNumberFormat="1" applyFont="1" applyBorder="1" applyAlignment="1">
      <alignment horizontal="right" vertical="center"/>
    </xf>
    <xf numFmtId="183" fontId="23" fillId="0" borderId="0" xfId="5" quotePrefix="1" applyNumberFormat="1" applyFont="1" applyAlignment="1">
      <alignment horizontal="right" vertical="center"/>
    </xf>
    <xf numFmtId="49" fontId="14" fillId="2" borderId="1" xfId="5" applyNumberFormat="1" applyFont="1" applyFill="1" applyBorder="1" applyAlignment="1">
      <alignment horizontal="center" vertical="center"/>
    </xf>
    <xf numFmtId="49" fontId="14" fillId="2" borderId="1" xfId="5" applyNumberFormat="1" applyFont="1" applyFill="1" applyBorder="1" applyAlignment="1">
      <alignment vertical="center"/>
    </xf>
    <xf numFmtId="179" fontId="22" fillId="0" borderId="12" xfId="5" quotePrefix="1" applyNumberFormat="1" applyFont="1" applyBorder="1" applyAlignment="1">
      <alignment horizontal="right" vertical="center"/>
    </xf>
    <xf numFmtId="179" fontId="22" fillId="0" borderId="1" xfId="5" quotePrefix="1" applyNumberFormat="1" applyFont="1" applyBorder="1" applyAlignment="1">
      <alignment horizontal="right" vertical="center"/>
    </xf>
    <xf numFmtId="0" fontId="15" fillId="0" borderId="1" xfId="2" applyFont="1" applyBorder="1" applyAlignment="1">
      <alignment vertical="center"/>
    </xf>
    <xf numFmtId="183" fontId="23" fillId="0" borderId="12" xfId="5" quotePrefix="1" applyNumberFormat="1" applyFont="1" applyBorder="1" applyAlignment="1">
      <alignment horizontal="right" vertical="center"/>
    </xf>
    <xf numFmtId="183" fontId="23" fillId="0" borderId="1" xfId="5" quotePrefix="1" applyNumberFormat="1" applyFont="1" applyBorder="1" applyAlignment="1">
      <alignment horizontal="right" vertical="center"/>
    </xf>
    <xf numFmtId="49" fontId="25" fillId="0" borderId="0" xfId="5" applyNumberFormat="1" applyFont="1" applyAlignment="1">
      <alignment vertical="top"/>
    </xf>
    <xf numFmtId="179" fontId="25" fillId="0" borderId="0" xfId="5" applyNumberFormat="1" applyFont="1" applyAlignment="1">
      <alignment horizontal="right" vertical="top"/>
    </xf>
    <xf numFmtId="181" fontId="25" fillId="0" borderId="0" xfId="5" applyNumberFormat="1" applyFont="1" applyAlignment="1">
      <alignment horizontal="right" vertical="top"/>
    </xf>
    <xf numFmtId="179" fontId="23" fillId="0" borderId="5" xfId="5" quotePrefix="1" applyNumberFormat="1" applyFont="1" applyBorder="1" applyAlignment="1">
      <alignment horizontal="right" vertical="center"/>
    </xf>
    <xf numFmtId="179" fontId="23" fillId="0" borderId="2" xfId="5" quotePrefix="1" applyNumberFormat="1" applyFont="1" applyBorder="1" applyAlignment="1">
      <alignment horizontal="right" vertical="center"/>
    </xf>
    <xf numFmtId="179" fontId="23" fillId="0" borderId="12" xfId="5" quotePrefix="1" applyNumberFormat="1" applyFont="1" applyBorder="1" applyAlignment="1">
      <alignment horizontal="right" vertical="center"/>
    </xf>
    <xf numFmtId="179" fontId="23" fillId="0" borderId="1" xfId="5" quotePrefix="1" applyNumberFormat="1" applyFont="1" applyBorder="1" applyAlignment="1">
      <alignment horizontal="right" vertical="center"/>
    </xf>
    <xf numFmtId="0" fontId="23" fillId="0" borderId="8" xfId="5" quotePrefix="1" applyFont="1" applyBorder="1" applyAlignment="1">
      <alignment horizontal="right" vertical="center"/>
    </xf>
    <xf numFmtId="0" fontId="26" fillId="0" borderId="0" xfId="5" applyFont="1" applyAlignment="1">
      <alignment horizontal="left" vertical="top"/>
    </xf>
    <xf numFmtId="0" fontId="27" fillId="0" borderId="0" xfId="5" applyFont="1" applyAlignment="1">
      <alignment horizontal="centerContinuous" vertical="top"/>
    </xf>
    <xf numFmtId="49" fontId="14" fillId="0" borderId="0" xfId="5" applyNumberFormat="1" applyFont="1" applyAlignment="1">
      <alignment horizontal="centerContinuous" vertical="top"/>
    </xf>
    <xf numFmtId="0" fontId="28" fillId="0" borderId="0" xfId="5" applyFont="1" applyAlignment="1">
      <alignment horizontal="centerContinuous" vertical="top"/>
    </xf>
    <xf numFmtId="0" fontId="12" fillId="0" borderId="0" xfId="5" applyFont="1" applyAlignment="1">
      <alignment horizontal="centerContinuous" vertical="center"/>
    </xf>
    <xf numFmtId="0" fontId="27" fillId="0" borderId="0" xfId="5" applyFont="1" applyAlignment="1">
      <alignment horizontal="center" vertical="top"/>
    </xf>
    <xf numFmtId="0" fontId="14" fillId="0" borderId="0" xfId="5" applyFont="1" applyAlignment="1">
      <alignment horizontal="center" vertical="top"/>
    </xf>
    <xf numFmtId="49" fontId="14" fillId="0" borderId="0" xfId="5" applyNumberFormat="1" applyFont="1" applyAlignment="1">
      <alignment vertical="top"/>
    </xf>
    <xf numFmtId="49" fontId="29" fillId="2" borderId="2" xfId="5" applyNumberFormat="1" applyFont="1" applyFill="1" applyBorder="1" applyAlignment="1">
      <alignment horizontal="centerContinuous" vertical="center"/>
    </xf>
    <xf numFmtId="0" fontId="9" fillId="2" borderId="2" xfId="8" applyFont="1" applyFill="1" applyBorder="1" applyAlignment="1">
      <alignment horizontal="centerContinuous" vertical="center"/>
    </xf>
    <xf numFmtId="49" fontId="29" fillId="2" borderId="3" xfId="5" applyNumberFormat="1" applyFont="1" applyFill="1" applyBorder="1" applyAlignment="1">
      <alignment horizontal="centerContinuous" vertical="center"/>
    </xf>
    <xf numFmtId="49" fontId="29" fillId="2" borderId="5" xfId="5" applyNumberFormat="1" applyFont="1" applyFill="1" applyBorder="1" applyAlignment="1">
      <alignment vertical="center" wrapText="1"/>
    </xf>
    <xf numFmtId="49" fontId="29" fillId="2" borderId="15" xfId="5" applyNumberFormat="1" applyFont="1" applyFill="1" applyBorder="1" applyAlignment="1">
      <alignment horizontal="center" vertical="center" wrapText="1"/>
    </xf>
    <xf numFmtId="49" fontId="29" fillId="0" borderId="0" xfId="5" applyNumberFormat="1" applyFont="1" applyAlignment="1">
      <alignment vertical="center"/>
    </xf>
    <xf numFmtId="49" fontId="31" fillId="2" borderId="0" xfId="5" applyNumberFormat="1" applyFont="1" applyFill="1" applyAlignment="1">
      <alignment horizontal="left" vertical="center"/>
    </xf>
    <xf numFmtId="49" fontId="31" fillId="2" borderId="6" xfId="5" applyNumberFormat="1" applyFont="1" applyFill="1" applyBorder="1" applyAlignment="1">
      <alignment horizontal="left" vertical="center"/>
    </xf>
    <xf numFmtId="49" fontId="31" fillId="2" borderId="7" xfId="5" applyNumberFormat="1" applyFont="1" applyFill="1" applyBorder="1" applyAlignment="1">
      <alignment horizontal="center" vertical="center"/>
    </xf>
    <xf numFmtId="49" fontId="14" fillId="2" borderId="4" xfId="5" applyNumberFormat="1" applyFont="1" applyFill="1" applyBorder="1" applyAlignment="1">
      <alignment vertical="center"/>
    </xf>
    <xf numFmtId="49" fontId="31" fillId="2" borderId="4" xfId="5" applyNumberFormat="1" applyFont="1" applyFill="1" applyBorder="1" applyAlignment="1">
      <alignment horizontal="center" vertical="center"/>
    </xf>
    <xf numFmtId="49" fontId="31" fillId="2" borderId="4" xfId="5" applyNumberFormat="1" applyFont="1" applyFill="1" applyBorder="1" applyAlignment="1">
      <alignment vertical="center"/>
    </xf>
    <xf numFmtId="49" fontId="31" fillId="2" borderId="5" xfId="5" applyNumberFormat="1" applyFont="1" applyFill="1" applyBorder="1" applyAlignment="1">
      <alignment horizontal="center" vertical="center"/>
    </xf>
    <xf numFmtId="49" fontId="14" fillId="0" borderId="0" xfId="5" applyNumberFormat="1" applyFont="1" applyAlignment="1">
      <alignment vertical="center"/>
    </xf>
    <xf numFmtId="49" fontId="29" fillId="2" borderId="0" xfId="5" applyNumberFormat="1" applyFont="1" applyFill="1" applyAlignment="1">
      <alignment horizontal="centerContinuous" vertical="center"/>
    </xf>
    <xf numFmtId="0" fontId="9" fillId="2" borderId="0" xfId="8" applyFont="1" applyFill="1" applyAlignment="1">
      <alignment horizontal="centerContinuous" vertical="center"/>
    </xf>
    <xf numFmtId="49" fontId="29" fillId="2" borderId="6" xfId="5" applyNumberFormat="1" applyFont="1" applyFill="1" applyBorder="1" applyAlignment="1">
      <alignment horizontal="centerContinuous" vertical="center"/>
    </xf>
    <xf numFmtId="49" fontId="29" fillId="2" borderId="7" xfId="5" applyNumberFormat="1" applyFont="1" applyFill="1" applyBorder="1" applyAlignment="1">
      <alignment horizontal="center" vertical="center" wrapText="1"/>
    </xf>
    <xf numFmtId="49" fontId="29" fillId="2" borderId="7" xfId="5" applyNumberFormat="1" applyFont="1" applyFill="1" applyBorder="1" applyAlignment="1">
      <alignment horizontal="center" vertical="center"/>
    </xf>
    <xf numFmtId="49" fontId="29" fillId="2" borderId="8" xfId="5" applyNumberFormat="1" applyFont="1" applyFill="1" applyBorder="1" applyAlignment="1">
      <alignment horizontal="center" vertical="center"/>
    </xf>
    <xf numFmtId="49" fontId="29" fillId="2" borderId="0" xfId="5" applyNumberFormat="1" applyFont="1" applyFill="1" applyAlignment="1">
      <alignment horizontal="left" vertical="center"/>
    </xf>
    <xf numFmtId="49" fontId="29" fillId="2" borderId="0" xfId="5" applyNumberFormat="1" applyFont="1" applyFill="1" applyAlignment="1">
      <alignment vertical="center"/>
    </xf>
    <xf numFmtId="49" fontId="29" fillId="2" borderId="6" xfId="5" applyNumberFormat="1" applyFont="1" applyFill="1" applyBorder="1" applyAlignment="1">
      <alignment horizontal="left" vertical="center"/>
    </xf>
    <xf numFmtId="49" fontId="29" fillId="2" borderId="1" xfId="5" applyNumberFormat="1" applyFont="1" applyFill="1" applyBorder="1" applyAlignment="1">
      <alignment horizontal="left" vertical="center"/>
    </xf>
    <xf numFmtId="49" fontId="29" fillId="2" borderId="10" xfId="5" applyNumberFormat="1" applyFont="1" applyFill="1" applyBorder="1" applyAlignment="1">
      <alignment horizontal="left" vertical="center"/>
    </xf>
    <xf numFmtId="49" fontId="29" fillId="2" borderId="11" xfId="5" applyNumberFormat="1" applyFont="1" applyFill="1" applyBorder="1" applyAlignment="1">
      <alignment horizontal="center" vertical="center"/>
    </xf>
    <xf numFmtId="49" fontId="29" fillId="2" borderId="12" xfId="5" applyNumberFormat="1" applyFont="1" applyFill="1" applyBorder="1" applyAlignment="1">
      <alignment horizontal="center" vertical="center"/>
    </xf>
    <xf numFmtId="49" fontId="31" fillId="2" borderId="0" xfId="5" applyNumberFormat="1" applyFont="1" applyFill="1" applyAlignment="1">
      <alignment vertical="center"/>
    </xf>
    <xf numFmtId="49" fontId="31" fillId="2" borderId="6" xfId="5" applyNumberFormat="1" applyFont="1" applyFill="1" applyBorder="1" applyAlignment="1">
      <alignment vertical="center"/>
    </xf>
    <xf numFmtId="184" fontId="32" fillId="0" borderId="5" xfId="5" applyNumberFormat="1" applyFont="1" applyBorder="1" applyAlignment="1">
      <alignment vertical="center"/>
    </xf>
    <xf numFmtId="184" fontId="32" fillId="0" borderId="0" xfId="5" applyNumberFormat="1" applyFont="1" applyAlignment="1">
      <alignment vertical="center"/>
    </xf>
    <xf numFmtId="185" fontId="32" fillId="0" borderId="0" xfId="5" applyNumberFormat="1" applyFont="1" applyAlignment="1">
      <alignment vertical="center"/>
    </xf>
    <xf numFmtId="49" fontId="32" fillId="0" borderId="0" xfId="5" applyNumberFormat="1" applyFont="1" applyAlignment="1">
      <alignment vertical="center"/>
    </xf>
    <xf numFmtId="49" fontId="31" fillId="2" borderId="0" xfId="5" applyNumberFormat="1" applyFont="1" applyFill="1" applyAlignment="1">
      <alignment horizontal="distributed" vertical="center"/>
    </xf>
    <xf numFmtId="185" fontId="23" fillId="0" borderId="8" xfId="5" applyNumberFormat="1" applyFont="1" applyBorder="1" applyAlignment="1">
      <alignment horizontal="right" vertical="center"/>
    </xf>
    <xf numFmtId="186" fontId="23" fillId="0" borderId="0" xfId="5" applyNumberFormat="1" applyFont="1" applyAlignment="1">
      <alignment horizontal="right" vertical="center"/>
    </xf>
    <xf numFmtId="49" fontId="31" fillId="2" borderId="0" xfId="5" applyNumberFormat="1" applyFont="1" applyFill="1" applyAlignment="1">
      <alignment horizontal="center" vertical="center"/>
    </xf>
    <xf numFmtId="185" fontId="33" fillId="0" borderId="8" xfId="5" applyNumberFormat="1" applyFont="1" applyBorder="1" applyAlignment="1">
      <alignment horizontal="right" vertical="center"/>
    </xf>
    <xf numFmtId="185" fontId="33" fillId="0" borderId="0" xfId="5" applyNumberFormat="1" applyFont="1" applyAlignment="1">
      <alignment horizontal="right" vertical="center"/>
    </xf>
    <xf numFmtId="186" fontId="33" fillId="0" borderId="0" xfId="5" applyNumberFormat="1" applyFont="1" applyAlignment="1">
      <alignment horizontal="right" vertical="center"/>
    </xf>
    <xf numFmtId="49" fontId="34" fillId="0" borderId="0" xfId="5" applyNumberFormat="1" applyFont="1" applyAlignment="1">
      <alignment vertical="center"/>
    </xf>
    <xf numFmtId="0" fontId="8" fillId="2" borderId="1" xfId="8" applyFont="1" applyFill="1" applyBorder="1" applyAlignment="1">
      <alignment vertical="center"/>
    </xf>
    <xf numFmtId="0" fontId="24" fillId="0" borderId="12" xfId="8" applyFont="1" applyBorder="1" applyAlignment="1">
      <alignment vertical="center"/>
    </xf>
    <xf numFmtId="0" fontId="24" fillId="0" borderId="1" xfId="8" applyFont="1" applyBorder="1" applyAlignment="1">
      <alignment vertical="center"/>
    </xf>
    <xf numFmtId="0" fontId="30" fillId="0" borderId="0" xfId="8" applyAlignment="1">
      <alignment vertical="center"/>
    </xf>
    <xf numFmtId="0" fontId="8" fillId="0" borderId="0" xfId="8" applyFont="1"/>
    <xf numFmtId="0" fontId="30" fillId="0" borderId="0" xfId="8"/>
    <xf numFmtId="0" fontId="9" fillId="0" borderId="0" xfId="8" applyFont="1" applyAlignment="1">
      <alignment vertical="center"/>
    </xf>
    <xf numFmtId="49" fontId="29" fillId="0" borderId="0" xfId="5" applyNumberFormat="1" applyFont="1" applyAlignment="1">
      <alignment horizontal="left" vertical="center"/>
    </xf>
    <xf numFmtId="0" fontId="35" fillId="0" borderId="0" xfId="8" applyFont="1" applyAlignment="1">
      <alignment vertical="center"/>
    </xf>
    <xf numFmtId="0" fontId="27" fillId="0" borderId="0" xfId="8" applyFont="1"/>
    <xf numFmtId="184" fontId="8" fillId="0" borderId="0" xfId="8" applyNumberFormat="1" applyFont="1" applyAlignment="1">
      <alignment horizontal="right"/>
    </xf>
    <xf numFmtId="187" fontId="8" fillId="0" borderId="0" xfId="8" applyNumberFormat="1" applyFont="1" applyAlignment="1">
      <alignment horizontal="right"/>
    </xf>
    <xf numFmtId="184" fontId="27" fillId="0" borderId="0" xfId="5" applyNumberFormat="1" applyFont="1" applyAlignment="1">
      <alignment horizontal="right"/>
    </xf>
    <xf numFmtId="0" fontId="14" fillId="0" borderId="0" xfId="5" applyFont="1"/>
    <xf numFmtId="0" fontId="12" fillId="0" borderId="0" xfId="5" applyFont="1" applyAlignment="1">
      <alignment horizontal="left" indent="1"/>
    </xf>
    <xf numFmtId="181" fontId="14" fillId="0" borderId="0" xfId="5" applyNumberFormat="1" applyFont="1" applyAlignment="1">
      <alignment horizontal="right"/>
    </xf>
    <xf numFmtId="187" fontId="14" fillId="0" borderId="0" xfId="5" applyNumberFormat="1" applyFont="1" applyAlignment="1">
      <alignment horizontal="right"/>
    </xf>
    <xf numFmtId="184" fontId="14" fillId="0" borderId="0" xfId="5" applyNumberFormat="1" applyFont="1" applyAlignment="1">
      <alignment horizontal="right"/>
    </xf>
    <xf numFmtId="0" fontId="14" fillId="2" borderId="2" xfId="5" applyFont="1" applyFill="1" applyBorder="1" applyAlignment="1">
      <alignment vertical="center"/>
    </xf>
    <xf numFmtId="181" fontId="31" fillId="2" borderId="15" xfId="5" applyNumberFormat="1" applyFont="1" applyFill="1" applyBorder="1" applyAlignment="1">
      <alignment vertical="center"/>
    </xf>
    <xf numFmtId="181" fontId="31" fillId="2" borderId="13" xfId="5" applyNumberFormat="1" applyFont="1" applyFill="1" applyBorder="1" applyAlignment="1">
      <alignment vertical="center"/>
    </xf>
    <xf numFmtId="0" fontId="14" fillId="0" borderId="0" xfId="5" applyFont="1" applyAlignment="1">
      <alignment vertical="center"/>
    </xf>
    <xf numFmtId="0" fontId="14" fillId="2" borderId="0" xfId="5" applyFont="1" applyFill="1" applyAlignment="1">
      <alignment vertical="center"/>
    </xf>
    <xf numFmtId="0" fontId="14" fillId="2" borderId="1" xfId="5" applyFont="1" applyFill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0" fontId="14" fillId="2" borderId="2" xfId="5" applyFont="1" applyFill="1" applyBorder="1"/>
    <xf numFmtId="0" fontId="14" fillId="2" borderId="3" xfId="5" applyFont="1" applyFill="1" applyBorder="1"/>
    <xf numFmtId="181" fontId="32" fillId="0" borderId="0" xfId="5" applyNumberFormat="1" applyFont="1" applyAlignment="1">
      <alignment horizontal="right"/>
    </xf>
    <xf numFmtId="187" fontId="32" fillId="0" borderId="0" xfId="5" applyNumberFormat="1" applyFont="1" applyAlignment="1">
      <alignment horizontal="right"/>
    </xf>
    <xf numFmtId="184" fontId="32" fillId="0" borderId="0" xfId="5" applyNumberFormat="1" applyFont="1" applyAlignment="1">
      <alignment horizontal="right"/>
    </xf>
    <xf numFmtId="0" fontId="32" fillId="0" borderId="0" xfId="5" applyFont="1"/>
    <xf numFmtId="181" fontId="32" fillId="0" borderId="8" xfId="5" applyNumberFormat="1" applyFont="1" applyBorder="1" applyAlignment="1">
      <alignment horizontal="right"/>
    </xf>
    <xf numFmtId="181" fontId="32" fillId="0" borderId="6" xfId="5" applyNumberFormat="1" applyFont="1" applyBorder="1" applyAlignment="1">
      <alignment horizontal="right"/>
    </xf>
    <xf numFmtId="187" fontId="32" fillId="0" borderId="5" xfId="5" applyNumberFormat="1" applyFont="1" applyBorder="1" applyAlignment="1">
      <alignment horizontal="right"/>
    </xf>
    <xf numFmtId="187" fontId="32" fillId="0" borderId="2" xfId="5" applyNumberFormat="1" applyFont="1" applyBorder="1" applyAlignment="1">
      <alignment horizontal="right"/>
    </xf>
    <xf numFmtId="184" fontId="32" fillId="0" borderId="2" xfId="5" applyNumberFormat="1" applyFont="1" applyBorder="1" applyAlignment="1">
      <alignment horizontal="right"/>
    </xf>
    <xf numFmtId="0" fontId="32" fillId="0" borderId="2" xfId="5" applyFont="1" applyBorder="1"/>
    <xf numFmtId="49" fontId="31" fillId="2" borderId="0" xfId="5" applyNumberFormat="1" applyFont="1" applyFill="1"/>
    <xf numFmtId="181" fontId="23" fillId="0" borderId="0" xfId="5" applyNumberFormat="1" applyFont="1" applyAlignment="1">
      <alignment horizontal="right"/>
    </xf>
    <xf numFmtId="187" fontId="23" fillId="0" borderId="0" xfId="5" applyNumberFormat="1" applyFont="1" applyAlignment="1">
      <alignment horizontal="right"/>
    </xf>
    <xf numFmtId="184" fontId="33" fillId="0" borderId="0" xfId="5" applyNumberFormat="1" applyFont="1" applyAlignment="1">
      <alignment horizontal="right"/>
    </xf>
    <xf numFmtId="184" fontId="23" fillId="0" borderId="0" xfId="5" applyNumberFormat="1" applyFont="1" applyAlignment="1">
      <alignment horizontal="right"/>
    </xf>
    <xf numFmtId="0" fontId="23" fillId="0" borderId="0" xfId="5" applyFont="1"/>
    <xf numFmtId="181" fontId="23" fillId="0" borderId="8" xfId="5" applyNumberFormat="1" applyFont="1" applyBorder="1" applyAlignment="1">
      <alignment horizontal="right"/>
    </xf>
    <xf numFmtId="181" fontId="23" fillId="0" borderId="6" xfId="5" applyNumberFormat="1" applyFont="1" applyBorder="1" applyAlignment="1">
      <alignment horizontal="right"/>
    </xf>
    <xf numFmtId="187" fontId="33" fillId="0" borderId="8" xfId="5" applyNumberFormat="1" applyFont="1" applyBorder="1" applyAlignment="1">
      <alignment horizontal="right"/>
    </xf>
    <xf numFmtId="0" fontId="14" fillId="2" borderId="0" xfId="5" applyFont="1" applyFill="1"/>
    <xf numFmtId="0" fontId="31" fillId="2" borderId="0" xfId="5" applyFont="1" applyFill="1" applyAlignment="1">
      <alignment horizontal="distributed"/>
    </xf>
    <xf numFmtId="0" fontId="14" fillId="2" borderId="6" xfId="5" applyFont="1" applyFill="1" applyBorder="1"/>
    <xf numFmtId="181" fontId="23" fillId="0" borderId="0" xfId="5" quotePrefix="1" applyNumberFormat="1" applyFont="1" applyAlignment="1">
      <alignment horizontal="right"/>
    </xf>
    <xf numFmtId="181" fontId="23" fillId="0" borderId="8" xfId="5" quotePrefix="1" applyNumberFormat="1" applyFont="1" applyBorder="1" applyAlignment="1">
      <alignment horizontal="right"/>
    </xf>
    <xf numFmtId="187" fontId="23" fillId="0" borderId="8" xfId="5" quotePrefix="1" applyNumberFormat="1" applyFont="1" applyBorder="1" applyAlignment="1">
      <alignment horizontal="right"/>
    </xf>
    <xf numFmtId="187" fontId="23" fillId="0" borderId="0" xfId="5" quotePrefix="1" applyNumberFormat="1" applyFont="1" applyAlignment="1">
      <alignment horizontal="right"/>
    </xf>
    <xf numFmtId="184" fontId="23" fillId="0" borderId="0" xfId="5" quotePrefix="1" applyNumberFormat="1" applyFont="1" applyAlignment="1">
      <alignment horizontal="right"/>
    </xf>
    <xf numFmtId="49" fontId="14" fillId="2" borderId="0" xfId="5" applyNumberFormat="1" applyFont="1" applyFill="1" applyAlignment="1">
      <alignment vertical="top"/>
    </xf>
    <xf numFmtId="0" fontId="36" fillId="2" borderId="0" xfId="8" applyFont="1" applyFill="1" applyAlignment="1">
      <alignment horizontal="center"/>
    </xf>
    <xf numFmtId="0" fontId="31" fillId="2" borderId="0" xfId="5" applyFont="1" applyFill="1" applyAlignment="1">
      <alignment horizontal="right"/>
    </xf>
    <xf numFmtId="0" fontId="14" fillId="2" borderId="6" xfId="5" applyFont="1" applyFill="1" applyBorder="1" applyAlignment="1">
      <alignment vertical="top" wrapText="1"/>
    </xf>
    <xf numFmtId="0" fontId="14" fillId="2" borderId="6" xfId="5" applyFont="1" applyFill="1" applyBorder="1" applyAlignment="1">
      <alignment wrapText="1"/>
    </xf>
    <xf numFmtId="0" fontId="8" fillId="2" borderId="6" xfId="8" applyFont="1" applyFill="1" applyBorder="1" applyAlignment="1">
      <alignment vertical="top"/>
    </xf>
    <xf numFmtId="0" fontId="31" fillId="2" borderId="0" xfId="5" applyFont="1" applyFill="1"/>
    <xf numFmtId="49" fontId="31" fillId="2" borderId="0" xfId="5" applyNumberFormat="1" applyFont="1" applyFill="1" applyAlignment="1">
      <alignment vertical="top"/>
    </xf>
    <xf numFmtId="49" fontId="31" fillId="2" borderId="0" xfId="5" applyNumberFormat="1" applyFont="1" applyFill="1" applyAlignment="1">
      <alignment horizontal="left" vertical="top"/>
    </xf>
    <xf numFmtId="49" fontId="31" fillId="2" borderId="0" xfId="5" applyNumberFormat="1" applyFont="1" applyFill="1" applyAlignment="1">
      <alignment horizontal="distributed" vertical="top"/>
    </xf>
    <xf numFmtId="183" fontId="23" fillId="0" borderId="0" xfId="5" quotePrefix="1" applyNumberFormat="1" applyFont="1" applyAlignment="1">
      <alignment horizontal="right" vertical="top"/>
    </xf>
    <xf numFmtId="183" fontId="23" fillId="0" borderId="8" xfId="5" quotePrefix="1" applyNumberFormat="1" applyFont="1" applyBorder="1" applyAlignment="1">
      <alignment horizontal="right" vertical="top"/>
    </xf>
    <xf numFmtId="49" fontId="14" fillId="2" borderId="6" xfId="5" applyNumberFormat="1" applyFont="1" applyFill="1" applyBorder="1" applyAlignment="1">
      <alignment vertical="top"/>
    </xf>
    <xf numFmtId="49" fontId="14" fillId="2" borderId="0" xfId="5" applyNumberFormat="1" applyFont="1" applyFill="1" applyAlignment="1">
      <alignment horizontal="left" vertical="top"/>
    </xf>
    <xf numFmtId="0" fontId="14" fillId="2" borderId="1" xfId="5" applyFont="1" applyFill="1" applyBorder="1"/>
    <xf numFmtId="0" fontId="31" fillId="2" borderId="1" xfId="5" applyFont="1" applyFill="1" applyBorder="1"/>
    <xf numFmtId="0" fontId="14" fillId="2" borderId="10" xfId="5" applyFont="1" applyFill="1" applyBorder="1"/>
    <xf numFmtId="181" fontId="23" fillId="0" borderId="1" xfId="5" applyNumberFormat="1" applyFont="1" applyBorder="1" applyAlignment="1">
      <alignment horizontal="right"/>
    </xf>
    <xf numFmtId="187" fontId="23" fillId="0" borderId="1" xfId="5" applyNumberFormat="1" applyFont="1" applyBorder="1" applyAlignment="1">
      <alignment horizontal="right"/>
    </xf>
    <xf numFmtId="184" fontId="23" fillId="0" borderId="1" xfId="5" applyNumberFormat="1" applyFont="1" applyBorder="1" applyAlignment="1">
      <alignment horizontal="right"/>
    </xf>
    <xf numFmtId="0" fontId="23" fillId="0" borderId="1" xfId="5" applyFont="1" applyBorder="1"/>
    <xf numFmtId="181" fontId="23" fillId="0" borderId="12" xfId="5" applyNumberFormat="1" applyFont="1" applyBorder="1" applyAlignment="1">
      <alignment horizontal="right"/>
    </xf>
    <xf numFmtId="181" fontId="23" fillId="0" borderId="10" xfId="5" applyNumberFormat="1" applyFont="1" applyBorder="1" applyAlignment="1">
      <alignment horizontal="right"/>
    </xf>
    <xf numFmtId="187" fontId="23" fillId="0" borderId="12" xfId="5" applyNumberFormat="1" applyFont="1" applyBorder="1" applyAlignment="1">
      <alignment horizontal="right"/>
    </xf>
    <xf numFmtId="0" fontId="37" fillId="0" borderId="0" xfId="0" applyFont="1">
      <alignment vertical="center"/>
    </xf>
    <xf numFmtId="0" fontId="37" fillId="0" borderId="0" xfId="0" applyFont="1" applyAlignment="1">
      <alignment horizontal="right" vertical="center"/>
    </xf>
    <xf numFmtId="49" fontId="37" fillId="0" borderId="0" xfId="0" applyNumberFormat="1" applyFont="1">
      <alignment vertical="center"/>
    </xf>
    <xf numFmtId="0" fontId="38" fillId="2" borderId="2" xfId="0" applyFont="1" applyFill="1" applyBorder="1">
      <alignment vertical="center"/>
    </xf>
    <xf numFmtId="0" fontId="38" fillId="0" borderId="0" xfId="0" applyFont="1">
      <alignment vertical="center"/>
    </xf>
    <xf numFmtId="0" fontId="38" fillId="2" borderId="5" xfId="0" applyFont="1" applyFill="1" applyBorder="1">
      <alignment vertical="center"/>
    </xf>
    <xf numFmtId="0" fontId="38" fillId="2" borderId="15" xfId="0" applyFont="1" applyFill="1" applyBorder="1">
      <alignment vertical="center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40" fillId="2" borderId="9" xfId="0" applyFont="1" applyFill="1" applyBorder="1" applyAlignment="1">
      <alignment horizontal="center" vertical="center" wrapText="1"/>
    </xf>
    <xf numFmtId="0" fontId="40" fillId="2" borderId="14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37" fillId="2" borderId="0" xfId="0" applyFont="1" applyFill="1">
      <alignment vertical="center"/>
    </xf>
    <xf numFmtId="0" fontId="0" fillId="0" borderId="8" xfId="0" applyBorder="1">
      <alignment vertical="center"/>
    </xf>
    <xf numFmtId="0" fontId="38" fillId="2" borderId="0" xfId="0" applyFont="1" applyFill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40" fontId="0" fillId="0" borderId="0" xfId="1" applyNumberFormat="1" applyFont="1" applyBorder="1">
      <alignment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Alignment="1">
      <alignment horizontal="right" vertical="center"/>
    </xf>
    <xf numFmtId="0" fontId="38" fillId="2" borderId="0" xfId="0" applyFont="1" applyFill="1" applyAlignment="1">
      <alignment horizontal="left" vertical="center" indent="1"/>
    </xf>
    <xf numFmtId="38" fontId="0" fillId="0" borderId="0" xfId="1" applyFont="1" applyBorder="1" applyAlignment="1">
      <alignment horizontal="right" vertical="center" wrapText="1"/>
    </xf>
    <xf numFmtId="0" fontId="38" fillId="2" borderId="1" xfId="0" applyFont="1" applyFill="1" applyBorder="1">
      <alignment vertical="center"/>
    </xf>
    <xf numFmtId="38" fontId="0" fillId="0" borderId="12" xfId="1" applyFont="1" applyBorder="1">
      <alignment vertical="center"/>
    </xf>
    <xf numFmtId="38" fontId="0" fillId="0" borderId="1" xfId="1" applyFont="1" applyBorder="1">
      <alignment vertical="center"/>
    </xf>
    <xf numFmtId="38" fontId="0" fillId="0" borderId="1" xfId="1" applyFont="1" applyBorder="1" applyAlignment="1">
      <alignment horizontal="right" vertical="center"/>
    </xf>
    <xf numFmtId="38" fontId="37" fillId="0" borderId="1" xfId="9" applyFont="1" applyBorder="1" applyAlignment="1">
      <alignment vertical="center"/>
    </xf>
    <xf numFmtId="38" fontId="37" fillId="0" borderId="1" xfId="9" applyFont="1" applyBorder="1" applyAlignment="1">
      <alignment horizontal="right" vertical="center"/>
    </xf>
    <xf numFmtId="38" fontId="37" fillId="0" borderId="0" xfId="9" applyFont="1">
      <alignment vertical="center"/>
    </xf>
    <xf numFmtId="38" fontId="38" fillId="2" borderId="13" xfId="9" applyFont="1" applyFill="1" applyBorder="1" applyAlignment="1">
      <alignment horizontal="center" vertical="center"/>
    </xf>
    <xf numFmtId="38" fontId="38" fillId="2" borderId="9" xfId="9" applyFont="1" applyFill="1" applyBorder="1" applyAlignment="1">
      <alignment horizontal="center" vertical="center" wrapText="1"/>
    </xf>
    <xf numFmtId="38" fontId="38" fillId="2" borderId="9" xfId="9" applyFont="1" applyFill="1" applyBorder="1" applyAlignment="1">
      <alignment horizontal="center" vertical="center"/>
    </xf>
    <xf numFmtId="38" fontId="38" fillId="2" borderId="14" xfId="9" applyFont="1" applyFill="1" applyBorder="1" applyAlignment="1">
      <alignment horizontal="center" vertical="center"/>
    </xf>
    <xf numFmtId="38" fontId="38" fillId="0" borderId="0" xfId="9" applyFont="1">
      <alignment vertical="center"/>
    </xf>
    <xf numFmtId="38" fontId="41" fillId="0" borderId="0" xfId="9" applyFont="1" applyAlignment="1">
      <alignment horizontal="center" vertical="center"/>
    </xf>
    <xf numFmtId="38" fontId="41" fillId="0" borderId="0" xfId="9" applyFont="1" applyAlignment="1">
      <alignment horizontal="center" vertical="center" wrapText="1"/>
    </xf>
    <xf numFmtId="38" fontId="41" fillId="0" borderId="0" xfId="9" applyFont="1">
      <alignment vertical="center"/>
    </xf>
    <xf numFmtId="38" fontId="38" fillId="2" borderId="0" xfId="9" applyFont="1" applyFill="1" applyBorder="1">
      <alignment vertical="center"/>
    </xf>
    <xf numFmtId="38" fontId="38" fillId="2" borderId="6" xfId="9" applyFont="1" applyFill="1" applyBorder="1" applyAlignment="1">
      <alignment horizontal="distributed" vertical="center"/>
    </xf>
    <xf numFmtId="38" fontId="41" fillId="0" borderId="0" xfId="9" applyFont="1" applyAlignment="1">
      <alignment horizontal="right" vertical="center"/>
    </xf>
    <xf numFmtId="38" fontId="38" fillId="2" borderId="6" xfId="9" applyFont="1" applyFill="1" applyBorder="1">
      <alignment vertical="center"/>
    </xf>
    <xf numFmtId="38" fontId="42" fillId="2" borderId="0" xfId="9" applyFont="1" applyFill="1" applyBorder="1">
      <alignment vertical="center"/>
    </xf>
    <xf numFmtId="38" fontId="42" fillId="2" borderId="6" xfId="9" applyFont="1" applyFill="1" applyBorder="1">
      <alignment vertical="center"/>
    </xf>
    <xf numFmtId="38" fontId="38" fillId="0" borderId="2" xfId="9" applyFont="1" applyBorder="1">
      <alignment vertical="center"/>
    </xf>
    <xf numFmtId="38" fontId="38" fillId="0" borderId="2" xfId="9" applyFont="1" applyBorder="1" applyAlignment="1">
      <alignment horizontal="distributed" vertical="center"/>
    </xf>
    <xf numFmtId="38" fontId="41" fillId="0" borderId="2" xfId="9" applyFont="1" applyBorder="1" applyAlignment="1">
      <alignment horizontal="right" vertical="center"/>
    </xf>
    <xf numFmtId="38" fontId="0" fillId="0" borderId="0" xfId="9" applyFont="1" applyAlignment="1">
      <alignment horizontal="right" vertical="center"/>
    </xf>
    <xf numFmtId="38" fontId="0" fillId="0" borderId="0" xfId="9" quotePrefix="1" applyFont="1" applyAlignment="1">
      <alignment horizontal="right" vertical="center"/>
    </xf>
    <xf numFmtId="38" fontId="38" fillId="2" borderId="1" xfId="9" applyFont="1" applyFill="1" applyBorder="1">
      <alignment vertical="center"/>
    </xf>
    <xf numFmtId="38" fontId="38" fillId="2" borderId="10" xfId="9" applyFont="1" applyFill="1" applyBorder="1" applyAlignment="1">
      <alignment horizontal="distributed" vertical="center"/>
    </xf>
    <xf numFmtId="38" fontId="41" fillId="0" borderId="12" xfId="9" applyFont="1" applyBorder="1" applyAlignment="1">
      <alignment horizontal="right" vertical="center"/>
    </xf>
    <xf numFmtId="49" fontId="43" fillId="0" borderId="0" xfId="5" applyNumberFormat="1" applyFont="1" applyAlignment="1">
      <alignment vertical="top"/>
    </xf>
    <xf numFmtId="0" fontId="43" fillId="0" borderId="0" xfId="5" applyFont="1" applyAlignment="1">
      <alignment horizontal="left" vertical="top"/>
    </xf>
    <xf numFmtId="0" fontId="43" fillId="0" borderId="0" xfId="5" applyFont="1" applyAlignment="1">
      <alignment horizontal="center" vertical="top"/>
    </xf>
    <xf numFmtId="0" fontId="43" fillId="0" borderId="0" xfId="5" applyFont="1" applyAlignment="1">
      <alignment vertical="center"/>
    </xf>
    <xf numFmtId="0" fontId="43" fillId="0" borderId="0" xfId="5" applyFont="1" applyAlignment="1">
      <alignment horizontal="center" vertical="top" wrapText="1"/>
    </xf>
    <xf numFmtId="0" fontId="28" fillId="0" borderId="0" xfId="5" applyFont="1" applyAlignment="1">
      <alignment vertical="top"/>
    </xf>
    <xf numFmtId="0" fontId="27" fillId="0" borderId="0" xfId="5" applyFont="1" applyAlignment="1">
      <alignment horizontal="center" vertical="center"/>
    </xf>
    <xf numFmtId="0" fontId="14" fillId="0" borderId="0" xfId="5" applyFont="1" applyAlignment="1">
      <alignment horizontal="center" vertical="top" wrapText="1"/>
    </xf>
    <xf numFmtId="0" fontId="12" fillId="0" borderId="0" xfId="5" applyFont="1" applyAlignment="1">
      <alignment horizontal="center" vertical="top"/>
    </xf>
    <xf numFmtId="0" fontId="12" fillId="0" borderId="0" xfId="5" applyFont="1" applyAlignment="1">
      <alignment horizontal="right" vertical="top"/>
    </xf>
    <xf numFmtId="0" fontId="12" fillId="0" borderId="0" xfId="5" applyFont="1" applyAlignment="1">
      <alignment vertical="top"/>
    </xf>
    <xf numFmtId="49" fontId="36" fillId="2" borderId="15" xfId="10" applyNumberFormat="1" applyFont="1" applyFill="1" applyBorder="1"/>
    <xf numFmtId="49" fontId="36" fillId="2" borderId="2" xfId="10" applyNumberFormat="1" applyFont="1" applyFill="1" applyBorder="1"/>
    <xf numFmtId="49" fontId="8" fillId="2" borderId="15" xfId="10" applyNumberFormat="1" applyFont="1" applyFill="1" applyBorder="1" applyAlignment="1">
      <alignment vertical="center"/>
    </xf>
    <xf numFmtId="49" fontId="36" fillId="2" borderId="13" xfId="10" applyNumberFormat="1" applyFont="1" applyFill="1" applyBorder="1"/>
    <xf numFmtId="49" fontId="14" fillId="2" borderId="4" xfId="5" applyNumberFormat="1" applyFont="1" applyFill="1" applyBorder="1" applyAlignment="1">
      <alignment vertical="top"/>
    </xf>
    <xf numFmtId="49" fontId="31" fillId="2" borderId="5" xfId="5" applyNumberFormat="1" applyFont="1" applyFill="1" applyBorder="1" applyAlignment="1">
      <alignment horizontal="centerContinuous" vertical="center"/>
    </xf>
    <xf numFmtId="49" fontId="14" fillId="2" borderId="2" xfId="5" applyNumberFormat="1" applyFont="1" applyFill="1" applyBorder="1" applyAlignment="1">
      <alignment horizontal="centerContinuous" vertical="center"/>
    </xf>
    <xf numFmtId="49" fontId="31" fillId="2" borderId="6" xfId="5" applyNumberFormat="1" applyFont="1" applyFill="1" applyBorder="1" applyAlignment="1">
      <alignment horizontal="center" vertical="center"/>
    </xf>
    <xf numFmtId="49" fontId="36" fillId="2" borderId="15" xfId="10" applyNumberFormat="1" applyFont="1" applyFill="1" applyBorder="1" applyAlignment="1">
      <alignment vertical="center"/>
    </xf>
    <xf numFmtId="49" fontId="36" fillId="2" borderId="15" xfId="10" applyNumberFormat="1" applyFont="1" applyFill="1" applyBorder="1" applyAlignment="1">
      <alignment vertical="center" justifyLastLine="1"/>
    </xf>
    <xf numFmtId="49" fontId="36" fillId="2" borderId="15" xfId="10" applyNumberFormat="1" applyFont="1" applyFill="1" applyBorder="1" applyAlignment="1">
      <alignment horizontal="center"/>
    </xf>
    <xf numFmtId="49" fontId="36" fillId="2" borderId="13" xfId="10" applyNumberFormat="1" applyFont="1" applyFill="1" applyBorder="1" applyAlignment="1">
      <alignment horizontal="center"/>
    </xf>
    <xf numFmtId="49" fontId="36" fillId="2" borderId="7" xfId="10" applyNumberFormat="1" applyFont="1" applyFill="1" applyBorder="1" applyAlignment="1">
      <alignment horizontal="center" vertical="top"/>
    </xf>
    <xf numFmtId="49" fontId="31" fillId="2" borderId="4" xfId="5" applyNumberFormat="1" applyFont="1" applyFill="1" applyBorder="1" applyAlignment="1">
      <alignment vertical="top"/>
    </xf>
    <xf numFmtId="49" fontId="36" fillId="2" borderId="4" xfId="10" applyNumberFormat="1" applyFont="1" applyFill="1" applyBorder="1" applyAlignment="1">
      <alignment horizontal="center" vertical="top"/>
    </xf>
    <xf numFmtId="49" fontId="31" fillId="2" borderId="5" xfId="5" applyNumberFormat="1" applyFont="1" applyFill="1" applyBorder="1" applyAlignment="1">
      <alignment vertical="top"/>
    </xf>
    <xf numFmtId="49" fontId="14" fillId="2" borderId="3" xfId="5" applyNumberFormat="1" applyFont="1" applyFill="1" applyBorder="1" applyAlignment="1">
      <alignment vertical="top"/>
    </xf>
    <xf numFmtId="49" fontId="36" fillId="2" borderId="7" xfId="10" applyNumberFormat="1" applyFont="1" applyFill="1" applyBorder="1" applyAlignment="1">
      <alignment horizontal="center" vertical="top" wrapText="1"/>
    </xf>
    <xf numFmtId="49" fontId="31" fillId="2" borderId="0" xfId="10" applyNumberFormat="1" applyFont="1" applyFill="1" applyAlignment="1">
      <alignment horizontal="center"/>
    </xf>
    <xf numFmtId="49" fontId="36" fillId="2" borderId="7" xfId="10" applyNumberFormat="1" applyFont="1" applyFill="1" applyBorder="1" applyAlignment="1">
      <alignment horizontal="center" wrapText="1"/>
    </xf>
    <xf numFmtId="49" fontId="36" fillId="2" borderId="7" xfId="10" applyNumberFormat="1" applyFont="1" applyFill="1" applyBorder="1" applyAlignment="1">
      <alignment horizontal="distributed" wrapText="1" justifyLastLine="1"/>
    </xf>
    <xf numFmtId="49" fontId="36" fillId="2" borderId="6" xfId="10" applyNumberFormat="1" applyFont="1" applyFill="1" applyBorder="1" applyAlignment="1">
      <alignment horizontal="distributed" vertical="top" wrapText="1" justifyLastLine="1"/>
    </xf>
    <xf numFmtId="49" fontId="36" fillId="2" borderId="7" xfId="10" applyNumberFormat="1" applyFont="1" applyFill="1" applyBorder="1" applyAlignment="1">
      <alignment horizontal="distributed" vertical="top" wrapText="1" justifyLastLine="1"/>
    </xf>
    <xf numFmtId="49" fontId="31" fillId="2" borderId="0" xfId="10" applyNumberFormat="1" applyFont="1" applyFill="1" applyAlignment="1">
      <alignment horizontal="center" vertical="top" wrapText="1"/>
    </xf>
    <xf numFmtId="49" fontId="31" fillId="2" borderId="0" xfId="10" applyNumberFormat="1" applyFont="1" applyFill="1" applyAlignment="1">
      <alignment horizontal="center" vertical="center"/>
    </xf>
    <xf numFmtId="49" fontId="31" fillId="2" borderId="7" xfId="5" applyNumberFormat="1" applyFont="1" applyFill="1" applyBorder="1" applyAlignment="1">
      <alignment vertical="top"/>
    </xf>
    <xf numFmtId="49" fontId="31" fillId="2" borderId="7" xfId="5" applyNumberFormat="1" applyFont="1" applyFill="1" applyBorder="1" applyAlignment="1">
      <alignment horizontal="center" vertical="top"/>
    </xf>
    <xf numFmtId="49" fontId="8" fillId="2" borderId="7" xfId="10" applyNumberFormat="1" applyFont="1" applyFill="1" applyBorder="1" applyAlignment="1">
      <alignment horizontal="center" wrapText="1"/>
    </xf>
    <xf numFmtId="49" fontId="14" fillId="2" borderId="0" xfId="5" applyNumberFormat="1" applyFont="1" applyFill="1" applyAlignment="1">
      <alignment horizontal="center"/>
    </xf>
    <xf numFmtId="49" fontId="36" fillId="2" borderId="0" xfId="10" applyNumberFormat="1" applyFont="1" applyFill="1" applyAlignment="1">
      <alignment horizontal="center" vertical="top" wrapText="1"/>
    </xf>
    <xf numFmtId="49" fontId="8" fillId="2" borderId="0" xfId="10" applyNumberFormat="1" applyFont="1" applyFill="1" applyAlignment="1">
      <alignment horizontal="center" vertical="center"/>
    </xf>
    <xf numFmtId="49" fontId="8" fillId="2" borderId="7" xfId="10" applyNumberFormat="1" applyFont="1" applyFill="1" applyBorder="1" applyAlignment="1">
      <alignment horizontal="center" vertical="center" wrapText="1"/>
    </xf>
    <xf numFmtId="49" fontId="31" fillId="2" borderId="1" xfId="5" applyNumberFormat="1" applyFont="1" applyFill="1" applyBorder="1" applyAlignment="1">
      <alignment horizontal="center" vertical="center"/>
    </xf>
    <xf numFmtId="49" fontId="14" fillId="2" borderId="11" xfId="5" applyNumberFormat="1" applyFont="1" applyFill="1" applyBorder="1" applyAlignment="1">
      <alignment vertical="top"/>
    </xf>
    <xf numFmtId="49" fontId="14" fillId="2" borderId="10" xfId="5" applyNumberFormat="1" applyFont="1" applyFill="1" applyBorder="1" applyAlignment="1">
      <alignment vertical="top"/>
    </xf>
    <xf numFmtId="49" fontId="8" fillId="2" borderId="11" xfId="10" applyNumberFormat="1" applyFont="1" applyFill="1" applyBorder="1" applyAlignment="1">
      <alignment horizontal="center" vertical="top" wrapText="1"/>
    </xf>
    <xf numFmtId="49" fontId="8" fillId="2" borderId="1" xfId="10" applyNumberFormat="1" applyFont="1" applyFill="1" applyBorder="1" applyAlignment="1">
      <alignment vertical="center"/>
    </xf>
    <xf numFmtId="49" fontId="31" fillId="2" borderId="2" xfId="5" applyNumberFormat="1" applyFont="1" applyFill="1" applyBorder="1" applyAlignment="1">
      <alignment vertical="top"/>
    </xf>
    <xf numFmtId="179" fontId="14" fillId="2" borderId="3" xfId="5" applyNumberFormat="1" applyFont="1" applyFill="1" applyBorder="1" applyAlignment="1">
      <alignment vertical="top"/>
    </xf>
    <xf numFmtId="181" fontId="32" fillId="0" borderId="0" xfId="5" applyNumberFormat="1" applyFont="1" applyAlignment="1">
      <alignment vertical="top"/>
    </xf>
    <xf numFmtId="187" fontId="32" fillId="0" borderId="0" xfId="5" applyNumberFormat="1" applyFont="1" applyAlignment="1">
      <alignment vertical="top"/>
    </xf>
    <xf numFmtId="49" fontId="32" fillId="0" borderId="0" xfId="5" applyNumberFormat="1" applyFont="1" applyAlignment="1">
      <alignment vertical="top"/>
    </xf>
    <xf numFmtId="49" fontId="31" fillId="2" borderId="0" xfId="5" applyNumberFormat="1" applyFont="1" applyFill="1" applyAlignment="1">
      <alignment horizontal="distributed"/>
    </xf>
    <xf numFmtId="0" fontId="8" fillId="2" borderId="0" xfId="8" applyFont="1" applyFill="1"/>
    <xf numFmtId="49" fontId="14" fillId="2" borderId="6" xfId="5" applyNumberFormat="1" applyFont="1" applyFill="1" applyBorder="1"/>
    <xf numFmtId="179" fontId="14" fillId="2" borderId="6" xfId="5" applyNumberFormat="1" applyFont="1" applyFill="1" applyBorder="1"/>
    <xf numFmtId="49" fontId="31" fillId="2" borderId="0" xfId="5" applyNumberFormat="1" applyFont="1" applyFill="1" applyAlignment="1">
      <alignment horizontal="center"/>
    </xf>
    <xf numFmtId="179" fontId="14" fillId="2" borderId="6" xfId="5" applyNumberFormat="1" applyFont="1" applyFill="1" applyBorder="1" applyAlignment="1">
      <alignment horizontal="right"/>
    </xf>
    <xf numFmtId="49" fontId="31" fillId="2" borderId="1" xfId="5" applyNumberFormat="1" applyFont="1" applyFill="1" applyBorder="1" applyAlignment="1">
      <alignment vertical="top"/>
    </xf>
    <xf numFmtId="49" fontId="31" fillId="2" borderId="1" xfId="5" applyNumberFormat="1" applyFont="1" applyFill="1" applyBorder="1"/>
    <xf numFmtId="179" fontId="14" fillId="2" borderId="10" xfId="5" applyNumberFormat="1" applyFont="1" applyFill="1" applyBorder="1"/>
    <xf numFmtId="49" fontId="31" fillId="0" borderId="0" xfId="5" applyNumberFormat="1" applyFont="1" applyAlignment="1">
      <alignment vertical="top"/>
    </xf>
    <xf numFmtId="49" fontId="31" fillId="0" borderId="0" xfId="5" applyNumberFormat="1" applyFont="1"/>
    <xf numFmtId="179" fontId="14" fillId="0" borderId="0" xfId="5" applyNumberFormat="1" applyFont="1"/>
    <xf numFmtId="181" fontId="45" fillId="0" borderId="0" xfId="5" applyNumberFormat="1" applyFont="1" applyAlignment="1">
      <alignment horizontal="right"/>
    </xf>
    <xf numFmtId="187" fontId="45" fillId="0" borderId="0" xfId="5" applyNumberFormat="1" applyFont="1" applyAlignment="1">
      <alignment horizontal="right"/>
    </xf>
    <xf numFmtId="184" fontId="45" fillId="0" borderId="0" xfId="5" applyNumberFormat="1" applyFont="1" applyAlignment="1">
      <alignment horizontal="right"/>
    </xf>
    <xf numFmtId="185" fontId="45" fillId="0" borderId="0" xfId="5" applyNumberFormat="1" applyFont="1" applyAlignment="1">
      <alignment horizontal="right"/>
    </xf>
    <xf numFmtId="49" fontId="14" fillId="0" borderId="0" xfId="5" applyNumberFormat="1" applyFont="1"/>
    <xf numFmtId="49" fontId="32" fillId="0" borderId="0" xfId="5" applyNumberFormat="1" applyFont="1"/>
    <xf numFmtId="0" fontId="43" fillId="0" borderId="0" xfId="5" applyFont="1" applyAlignment="1">
      <alignment horizontal="left" vertical="center"/>
    </xf>
    <xf numFmtId="49" fontId="8" fillId="2" borderId="7" xfId="10" applyNumberFormat="1" applyFont="1" applyFill="1" applyBorder="1" applyAlignment="1">
      <alignment horizontal="center" vertical="center"/>
    </xf>
    <xf numFmtId="49" fontId="14" fillId="2" borderId="1" xfId="5" applyNumberFormat="1" applyFont="1" applyFill="1" applyBorder="1" applyAlignment="1">
      <alignment vertical="top"/>
    </xf>
    <xf numFmtId="49" fontId="32" fillId="0" borderId="1" xfId="5" applyNumberFormat="1" applyFont="1" applyBorder="1" applyAlignment="1">
      <alignment vertical="top"/>
    </xf>
    <xf numFmtId="49" fontId="46" fillId="0" borderId="0" xfId="5" applyNumberFormat="1" applyFont="1" applyAlignment="1">
      <alignment horizontal="left"/>
    </xf>
    <xf numFmtId="49" fontId="43" fillId="0" borderId="0" xfId="5" applyNumberFormat="1" applyFont="1" applyAlignment="1">
      <alignment vertical="center"/>
    </xf>
    <xf numFmtId="0" fontId="43" fillId="0" borderId="0" xfId="5" applyFont="1" applyAlignment="1">
      <alignment horizontal="right" vertical="center"/>
    </xf>
    <xf numFmtId="181" fontId="43" fillId="0" borderId="0" xfId="5" applyNumberFormat="1" applyFont="1" applyAlignment="1">
      <alignment horizontal="right" vertical="center"/>
    </xf>
    <xf numFmtId="187" fontId="43" fillId="0" borderId="0" xfId="5" applyNumberFormat="1" applyFont="1" applyAlignment="1">
      <alignment horizontal="right" vertical="center"/>
    </xf>
    <xf numFmtId="184" fontId="43" fillId="0" borderId="0" xfId="5" applyNumberFormat="1" applyFont="1" applyAlignment="1">
      <alignment horizontal="right" vertical="center"/>
    </xf>
    <xf numFmtId="187" fontId="43" fillId="0" borderId="0" xfId="5" applyNumberFormat="1" applyFont="1" applyAlignment="1">
      <alignment horizontal="left" vertical="center"/>
    </xf>
    <xf numFmtId="0" fontId="43" fillId="0" borderId="0" xfId="5" applyFont="1" applyAlignment="1">
      <alignment horizontal="center" vertical="center"/>
    </xf>
    <xf numFmtId="49" fontId="34" fillId="0" borderId="1" xfId="5" applyNumberFormat="1" applyFont="1" applyBorder="1"/>
    <xf numFmtId="49" fontId="46" fillId="0" borderId="1" xfId="5" applyNumberFormat="1" applyFont="1" applyBorder="1" applyAlignment="1">
      <alignment horizontal="center"/>
    </xf>
    <xf numFmtId="181" fontId="32" fillId="0" borderId="1" xfId="5" applyNumberFormat="1" applyFont="1" applyBorder="1" applyAlignment="1">
      <alignment horizontal="right"/>
    </xf>
    <xf numFmtId="187" fontId="32" fillId="0" borderId="1" xfId="5" applyNumberFormat="1" applyFont="1" applyBorder="1" applyAlignment="1">
      <alignment horizontal="right"/>
    </xf>
    <xf numFmtId="184" fontId="32" fillId="0" borderId="1" xfId="5" applyNumberFormat="1" applyFont="1" applyBorder="1" applyAlignment="1">
      <alignment horizontal="right"/>
    </xf>
    <xf numFmtId="181" fontId="34" fillId="2" borderId="4" xfId="5" applyNumberFormat="1" applyFont="1" applyFill="1" applyBorder="1" applyAlignment="1">
      <alignment horizontal="center" vertical="center"/>
    </xf>
    <xf numFmtId="49" fontId="49" fillId="2" borderId="14" xfId="5" applyNumberFormat="1" applyFont="1" applyFill="1" applyBorder="1" applyAlignment="1">
      <alignment horizontal="left" vertical="center"/>
    </xf>
    <xf numFmtId="49" fontId="34" fillId="2" borderId="15" xfId="5" applyNumberFormat="1" applyFont="1" applyFill="1" applyBorder="1" applyAlignment="1">
      <alignment horizontal="centerContinuous" vertical="center"/>
    </xf>
    <xf numFmtId="49" fontId="34" fillId="2" borderId="15" xfId="5" applyNumberFormat="1" applyFont="1" applyFill="1" applyBorder="1" applyAlignment="1">
      <alignment vertical="center"/>
    </xf>
    <xf numFmtId="184" fontId="34" fillId="2" borderId="15" xfId="5" applyNumberFormat="1" applyFont="1" applyFill="1" applyBorder="1" applyAlignment="1">
      <alignment horizontal="right" vertical="center"/>
    </xf>
    <xf numFmtId="184" fontId="34" fillId="2" borderId="1" xfId="5" applyNumberFormat="1" applyFont="1" applyFill="1" applyBorder="1" applyAlignment="1">
      <alignment horizontal="right" vertical="center"/>
    </xf>
    <xf numFmtId="184" fontId="46" fillId="2" borderId="1" xfId="5" applyNumberFormat="1" applyFont="1" applyFill="1" applyBorder="1" applyAlignment="1">
      <alignment horizontal="right" vertical="center"/>
    </xf>
    <xf numFmtId="184" fontId="34" fillId="2" borderId="13" xfId="5" applyNumberFormat="1" applyFont="1" applyFill="1" applyBorder="1" applyAlignment="1">
      <alignment horizontal="right" vertical="center"/>
    </xf>
    <xf numFmtId="187" fontId="34" fillId="2" borderId="4" xfId="5" applyNumberFormat="1" applyFont="1" applyFill="1" applyBorder="1" applyAlignment="1">
      <alignment vertical="center" wrapText="1"/>
    </xf>
    <xf numFmtId="187" fontId="34" fillId="2" borderId="0" xfId="5" applyNumberFormat="1" applyFont="1" applyFill="1" applyAlignment="1">
      <alignment horizontal="center" vertical="center"/>
    </xf>
    <xf numFmtId="187" fontId="32" fillId="2" borderId="1" xfId="5" applyNumberFormat="1" applyFont="1" applyFill="1" applyBorder="1" applyAlignment="1">
      <alignment horizontal="right" vertical="center"/>
    </xf>
    <xf numFmtId="181" fontId="34" fillId="2" borderId="15" xfId="5" applyNumberFormat="1" applyFont="1" applyFill="1" applyBorder="1" applyAlignment="1">
      <alignment horizontal="centerContinuous" vertical="center"/>
    </xf>
    <xf numFmtId="184" fontId="46" fillId="2" borderId="15" xfId="5" applyNumberFormat="1" applyFont="1" applyFill="1" applyBorder="1" applyAlignment="1">
      <alignment horizontal="centerContinuous" vertical="center"/>
    </xf>
    <xf numFmtId="184" fontId="34" fillId="2" borderId="10" xfId="5" applyNumberFormat="1" applyFont="1" applyFill="1" applyBorder="1" applyAlignment="1">
      <alignment horizontal="centerContinuous" vertical="center"/>
    </xf>
    <xf numFmtId="187" fontId="34" fillId="2" borderId="7" xfId="5" applyNumberFormat="1" applyFont="1" applyFill="1" applyBorder="1" applyAlignment="1">
      <alignment horizontal="center" vertical="center" wrapText="1"/>
    </xf>
    <xf numFmtId="0" fontId="32" fillId="0" borderId="0" xfId="5" applyFont="1" applyAlignment="1">
      <alignment horizontal="center" vertical="center"/>
    </xf>
    <xf numFmtId="187" fontId="34" fillId="2" borderId="4" xfId="5" applyNumberFormat="1" applyFont="1" applyFill="1" applyBorder="1" applyAlignment="1">
      <alignment horizontal="center" vertical="center"/>
    </xf>
    <xf numFmtId="187" fontId="32" fillId="2" borderId="4" xfId="5" applyNumberFormat="1" applyFont="1" applyFill="1" applyBorder="1" applyAlignment="1">
      <alignment horizontal="center" vertical="center"/>
    </xf>
    <xf numFmtId="184" fontId="34" fillId="2" borderId="3" xfId="5" applyNumberFormat="1" applyFont="1" applyFill="1" applyBorder="1" applyAlignment="1">
      <alignment horizontal="center" vertical="center"/>
    </xf>
    <xf numFmtId="184" fontId="34" fillId="2" borderId="4" xfId="5" applyNumberFormat="1" applyFont="1" applyFill="1" applyBorder="1" applyAlignment="1">
      <alignment horizontal="center" vertical="center"/>
    </xf>
    <xf numFmtId="0" fontId="32" fillId="0" borderId="0" xfId="5" applyFont="1" applyAlignment="1">
      <alignment horizontal="center" vertical="distributed"/>
    </xf>
    <xf numFmtId="181" fontId="34" fillId="2" borderId="7" xfId="5" applyNumberFormat="1" applyFont="1" applyFill="1" applyBorder="1" applyAlignment="1">
      <alignment horizontal="center" vertical="distributed" wrapText="1"/>
    </xf>
    <xf numFmtId="187" fontId="34" fillId="2" borderId="7" xfId="5" applyNumberFormat="1" applyFont="1" applyFill="1" applyBorder="1" applyAlignment="1">
      <alignment horizontal="center" vertical="distributed" wrapText="1"/>
    </xf>
    <xf numFmtId="184" fontId="34" fillId="2" borderId="6" xfId="5" applyNumberFormat="1" applyFont="1" applyFill="1" applyBorder="1" applyAlignment="1">
      <alignment horizontal="center" vertical="distributed" wrapText="1"/>
    </xf>
    <xf numFmtId="184" fontId="34" fillId="2" borderId="7" xfId="5" applyNumberFormat="1" applyFont="1" applyFill="1" applyBorder="1" applyAlignment="1">
      <alignment horizontal="center" vertical="distributed" wrapText="1"/>
    </xf>
    <xf numFmtId="49" fontId="46" fillId="0" borderId="0" xfId="5" applyNumberFormat="1" applyFont="1" applyAlignment="1">
      <alignment vertical="center"/>
    </xf>
    <xf numFmtId="49" fontId="46" fillId="2" borderId="1" xfId="5" applyNumberFormat="1" applyFont="1" applyFill="1" applyBorder="1" applyAlignment="1">
      <alignment horizontal="center" vertical="center"/>
    </xf>
    <xf numFmtId="0" fontId="30" fillId="2" borderId="1" xfId="8" applyFill="1" applyBorder="1" applyAlignment="1">
      <alignment horizontal="center" vertical="center"/>
    </xf>
    <xf numFmtId="49" fontId="46" fillId="2" borderId="10" xfId="5" applyNumberFormat="1" applyFont="1" applyFill="1" applyBorder="1" applyAlignment="1">
      <alignment horizontal="center" vertical="center"/>
    </xf>
    <xf numFmtId="181" fontId="30" fillId="2" borderId="11" xfId="8" applyNumberFormat="1" applyFill="1" applyBorder="1" applyAlignment="1">
      <alignment horizontal="center" vertical="top"/>
    </xf>
    <xf numFmtId="187" fontId="30" fillId="2" borderId="11" xfId="8" applyNumberFormat="1" applyFill="1" applyBorder="1" applyAlignment="1">
      <alignment horizontal="right" vertical="top"/>
    </xf>
    <xf numFmtId="187" fontId="46" fillId="2" borderId="11" xfId="5" applyNumberFormat="1" applyFont="1" applyFill="1" applyBorder="1" applyAlignment="1">
      <alignment horizontal="right" vertical="center"/>
    </xf>
    <xf numFmtId="184" fontId="30" fillId="2" borderId="10" xfId="8" applyNumberFormat="1" applyFill="1" applyBorder="1" applyAlignment="1">
      <alignment horizontal="right" vertical="top"/>
    </xf>
    <xf numFmtId="184" fontId="30" fillId="2" borderId="11" xfId="8" applyNumberFormat="1" applyFill="1" applyBorder="1" applyAlignment="1">
      <alignment horizontal="right" vertical="top"/>
    </xf>
    <xf numFmtId="187" fontId="34" fillId="2" borderId="11" xfId="5" applyNumberFormat="1" applyFont="1" applyFill="1" applyBorder="1" applyAlignment="1">
      <alignment vertical="center" wrapText="1"/>
    </xf>
    <xf numFmtId="187" fontId="46" fillId="2" borderId="12" xfId="5" applyNumberFormat="1" applyFont="1" applyFill="1" applyBorder="1" applyAlignment="1">
      <alignment horizontal="center" vertical="center" wrapText="1"/>
    </xf>
    <xf numFmtId="49" fontId="50" fillId="0" borderId="0" xfId="5" applyNumberFormat="1" applyFont="1" applyAlignment="1">
      <alignment vertical="center"/>
    </xf>
    <xf numFmtId="49" fontId="34" fillId="2" borderId="0" xfId="5" applyNumberFormat="1" applyFont="1" applyFill="1" applyAlignment="1">
      <alignment horizontal="left" vertical="center"/>
    </xf>
    <xf numFmtId="49" fontId="34" fillId="2" borderId="0" xfId="5" applyNumberFormat="1" applyFont="1" applyFill="1" applyAlignment="1">
      <alignment vertical="center"/>
    </xf>
    <xf numFmtId="49" fontId="50" fillId="2" borderId="6" xfId="5" applyNumberFormat="1" applyFont="1" applyFill="1" applyBorder="1" applyAlignment="1">
      <alignment horizontal="center" vertical="center"/>
    </xf>
    <xf numFmtId="181" fontId="50" fillId="0" borderId="8" xfId="5" applyNumberFormat="1" applyFont="1" applyBorder="1" applyAlignment="1">
      <alignment horizontal="right" vertical="center"/>
    </xf>
    <xf numFmtId="181" fontId="50" fillId="0" borderId="0" xfId="5" applyNumberFormat="1" applyFont="1" applyAlignment="1">
      <alignment horizontal="right" vertical="center"/>
    </xf>
    <xf numFmtId="187" fontId="50" fillId="0" borderId="0" xfId="5" applyNumberFormat="1" applyFont="1" applyAlignment="1">
      <alignment horizontal="right" vertical="center"/>
    </xf>
    <xf numFmtId="184" fontId="50" fillId="0" borderId="0" xfId="5" applyNumberFormat="1" applyFont="1" applyAlignment="1">
      <alignment horizontal="right" vertical="center"/>
    </xf>
    <xf numFmtId="49" fontId="34" fillId="2" borderId="0" xfId="5" applyNumberFormat="1" applyFont="1" applyFill="1" applyAlignment="1">
      <alignment horizontal="distributed"/>
    </xf>
    <xf numFmtId="49" fontId="46" fillId="2" borderId="6" xfId="5" applyNumberFormat="1" applyFont="1" applyFill="1" applyBorder="1" applyAlignment="1">
      <alignment horizontal="center"/>
    </xf>
    <xf numFmtId="181" fontId="45" fillId="0" borderId="0" xfId="5" quotePrefix="1" applyNumberFormat="1" applyFont="1" applyAlignment="1">
      <alignment horizontal="right"/>
    </xf>
    <xf numFmtId="49" fontId="34" fillId="2" borderId="0" xfId="5" applyNumberFormat="1" applyFont="1" applyFill="1"/>
    <xf numFmtId="49" fontId="34" fillId="2" borderId="0" xfId="5" applyNumberFormat="1" applyFont="1" applyFill="1" applyAlignment="1">
      <alignment horizontal="center"/>
    </xf>
    <xf numFmtId="49" fontId="34" fillId="2" borderId="0" xfId="5" applyNumberFormat="1" applyFont="1" applyFill="1" applyAlignment="1">
      <alignment horizontal="left"/>
    </xf>
    <xf numFmtId="49" fontId="46" fillId="2" borderId="6" xfId="5" applyNumberFormat="1" applyFont="1" applyFill="1" applyBorder="1" applyAlignment="1">
      <alignment horizontal="left"/>
    </xf>
    <xf numFmtId="49" fontId="46" fillId="2" borderId="0" xfId="5" applyNumberFormat="1" applyFont="1" applyFill="1" applyAlignment="1">
      <alignment horizontal="center"/>
    </xf>
    <xf numFmtId="181" fontId="45" fillId="0" borderId="8" xfId="5" quotePrefix="1" applyNumberFormat="1" applyFont="1" applyBorder="1" applyAlignment="1">
      <alignment horizontal="right"/>
    </xf>
    <xf numFmtId="187" fontId="45" fillId="0" borderId="0" xfId="5" quotePrefix="1" applyNumberFormat="1" applyFont="1" applyAlignment="1">
      <alignment horizontal="right"/>
    </xf>
    <xf numFmtId="184" fontId="45" fillId="0" borderId="0" xfId="5" quotePrefix="1" applyNumberFormat="1" applyFont="1" applyAlignment="1">
      <alignment horizontal="right"/>
    </xf>
    <xf numFmtId="49" fontId="32" fillId="2" borderId="1" xfId="5" applyNumberFormat="1" applyFont="1" applyFill="1" applyBorder="1"/>
    <xf numFmtId="49" fontId="32" fillId="2" borderId="10" xfId="5" applyNumberFormat="1" applyFont="1" applyFill="1" applyBorder="1"/>
    <xf numFmtId="49" fontId="38" fillId="0" borderId="0" xfId="0" applyNumberFormat="1" applyFont="1">
      <alignment vertical="center"/>
    </xf>
    <xf numFmtId="0" fontId="52" fillId="0" borderId="0" xfId="0" applyFont="1">
      <alignment vertical="center"/>
    </xf>
    <xf numFmtId="0" fontId="52" fillId="0" borderId="0" xfId="0" applyFont="1" applyAlignment="1">
      <alignment horizontal="right" vertical="center"/>
    </xf>
    <xf numFmtId="0" fontId="38" fillId="2" borderId="9" xfId="0" applyFont="1" applyFill="1" applyBorder="1" applyAlignment="1">
      <alignment horizontal="center" vertical="center" shrinkToFit="1"/>
    </xf>
    <xf numFmtId="0" fontId="38" fillId="2" borderId="9" xfId="0" applyFont="1" applyFill="1" applyBorder="1" applyAlignment="1">
      <alignment horizontal="center" vertical="center" wrapText="1" shrinkToFit="1"/>
    </xf>
    <xf numFmtId="0" fontId="38" fillId="2" borderId="14" xfId="0" applyFont="1" applyFill="1" applyBorder="1" applyAlignment="1">
      <alignment horizontal="center" vertical="center" shrinkToFit="1"/>
    </xf>
    <xf numFmtId="38" fontId="38" fillId="2" borderId="2" xfId="1" applyFont="1" applyFill="1" applyBorder="1">
      <alignment vertical="center"/>
    </xf>
    <xf numFmtId="38" fontId="38" fillId="2" borderId="0" xfId="1" applyFont="1" applyFill="1">
      <alignment vertical="center"/>
    </xf>
    <xf numFmtId="49" fontId="38" fillId="2" borderId="0" xfId="1" applyNumberFormat="1" applyFont="1" applyFill="1">
      <alignment vertical="center"/>
    </xf>
    <xf numFmtId="38" fontId="38" fillId="2" borderId="0" xfId="1" applyFont="1" applyFill="1" applyAlignment="1">
      <alignment vertical="center"/>
    </xf>
    <xf numFmtId="38" fontId="38" fillId="2" borderId="6" xfId="1" applyFont="1" applyFill="1" applyBorder="1">
      <alignment vertical="center"/>
    </xf>
    <xf numFmtId="38" fontId="0" fillId="0" borderId="0" xfId="1" applyFont="1">
      <alignment vertical="center"/>
    </xf>
    <xf numFmtId="0" fontId="53" fillId="0" borderId="0" xfId="0" applyFont="1">
      <alignment vertical="center"/>
    </xf>
    <xf numFmtId="38" fontId="1" fillId="0" borderId="8" xfId="1" applyFont="1" applyBorder="1" applyAlignment="1">
      <alignment horizontal="right" vertical="center"/>
    </xf>
    <xf numFmtId="38" fontId="1" fillId="0" borderId="0" xfId="1" applyFont="1" applyBorder="1" applyAlignment="1">
      <alignment horizontal="right" vertical="center"/>
    </xf>
    <xf numFmtId="38" fontId="38" fillId="2" borderId="0" xfId="1" applyFont="1" applyFill="1" applyBorder="1">
      <alignment vertical="center"/>
    </xf>
    <xf numFmtId="49" fontId="38" fillId="2" borderId="0" xfId="1" applyNumberFormat="1" applyFont="1" applyFill="1" applyBorder="1">
      <alignment vertical="center"/>
    </xf>
    <xf numFmtId="38" fontId="38" fillId="2" borderId="0" xfId="1" applyFont="1" applyFill="1" applyBorder="1" applyAlignment="1">
      <alignment vertical="center"/>
    </xf>
    <xf numFmtId="38" fontId="38" fillId="2" borderId="0" xfId="1" applyFont="1" applyFill="1" applyBorder="1" applyAlignment="1">
      <alignment horizontal="left" vertical="center"/>
    </xf>
    <xf numFmtId="49" fontId="38" fillId="2" borderId="0" xfId="1" applyNumberFormat="1" applyFont="1" applyFill="1" applyBorder="1" applyAlignment="1">
      <alignment horizontal="left" vertical="center"/>
    </xf>
    <xf numFmtId="38" fontId="38" fillId="2" borderId="1" xfId="1" applyFont="1" applyFill="1" applyBorder="1">
      <alignment vertical="center"/>
    </xf>
    <xf numFmtId="38" fontId="38" fillId="2" borderId="10" xfId="1" applyFont="1" applyFill="1" applyBorder="1">
      <alignment vertical="center"/>
    </xf>
    <xf numFmtId="38" fontId="1" fillId="0" borderId="12" xfId="1" applyFont="1" applyBorder="1" applyAlignment="1">
      <alignment horizontal="right" vertical="center"/>
    </xf>
    <xf numFmtId="38" fontId="1" fillId="0" borderId="1" xfId="1" applyFont="1" applyBorder="1" applyAlignment="1">
      <alignment horizontal="right" vertical="center"/>
    </xf>
    <xf numFmtId="0" fontId="3" fillId="0" borderId="0" xfId="11" applyFont="1" applyAlignment="1">
      <alignment vertical="center"/>
    </xf>
    <xf numFmtId="0" fontId="3" fillId="0" borderId="0" xfId="11" applyFont="1" applyAlignment="1">
      <alignment horizontal="center" vertical="center"/>
    </xf>
    <xf numFmtId="0" fontId="56" fillId="0" borderId="0" xfId="11" applyFont="1" applyAlignment="1">
      <alignment vertical="center"/>
    </xf>
    <xf numFmtId="0" fontId="54" fillId="0" borderId="0" xfId="11" applyAlignment="1">
      <alignment horizontal="center" vertical="center"/>
    </xf>
    <xf numFmtId="0" fontId="54" fillId="0" borderId="0" xfId="11" applyAlignment="1">
      <alignment vertical="center"/>
    </xf>
    <xf numFmtId="0" fontId="9" fillId="0" borderId="0" xfId="11" applyFont="1" applyAlignment="1">
      <alignment horizontal="distributed" vertical="center"/>
    </xf>
    <xf numFmtId="0" fontId="9" fillId="0" borderId="0" xfId="11" applyFont="1" applyAlignment="1">
      <alignment vertical="center"/>
    </xf>
    <xf numFmtId="0" fontId="36" fillId="2" borderId="0" xfId="11" applyFont="1" applyFill="1" applyAlignment="1">
      <alignment vertical="center"/>
    </xf>
    <xf numFmtId="0" fontId="36" fillId="2" borderId="0" xfId="11" applyFont="1" applyFill="1" applyAlignment="1">
      <alignment horizontal="center" vertical="center"/>
    </xf>
    <xf numFmtId="0" fontId="36" fillId="2" borderId="6" xfId="11" applyFont="1" applyFill="1" applyBorder="1" applyAlignment="1">
      <alignment vertical="center"/>
    </xf>
    <xf numFmtId="0" fontId="58" fillId="0" borderId="0" xfId="11" applyFont="1" applyAlignment="1">
      <alignment vertical="center"/>
    </xf>
    <xf numFmtId="0" fontId="58" fillId="0" borderId="0" xfId="11" applyFont="1" applyAlignment="1">
      <alignment horizontal="distributed" vertical="center"/>
    </xf>
    <xf numFmtId="0" fontId="6" fillId="2" borderId="0" xfId="11" applyFont="1" applyFill="1" applyAlignment="1">
      <alignment vertical="center"/>
    </xf>
    <xf numFmtId="0" fontId="59" fillId="2" borderId="0" xfId="11" applyFont="1" applyFill="1" applyAlignment="1">
      <alignment vertical="center"/>
    </xf>
    <xf numFmtId="0" fontId="9" fillId="2" borderId="0" xfId="11" applyFont="1" applyFill="1" applyAlignment="1">
      <alignment horizontal="distributed" vertical="center"/>
    </xf>
    <xf numFmtId="0" fontId="9" fillId="2" borderId="6" xfId="11" applyFont="1" applyFill="1" applyBorder="1" applyAlignment="1">
      <alignment vertical="center"/>
    </xf>
    <xf numFmtId="38" fontId="60" fillId="0" borderId="0" xfId="1" applyFont="1" applyAlignment="1">
      <alignment vertical="center"/>
    </xf>
    <xf numFmtId="38" fontId="60" fillId="0" borderId="0" xfId="1" applyFont="1" applyAlignment="1">
      <alignment horizontal="right" vertical="center"/>
    </xf>
    <xf numFmtId="0" fontId="59" fillId="0" borderId="0" xfId="11" applyFont="1" applyAlignment="1">
      <alignment vertical="center"/>
    </xf>
    <xf numFmtId="38" fontId="58" fillId="0" borderId="0" xfId="1" applyFont="1" applyAlignment="1">
      <alignment vertical="center"/>
    </xf>
    <xf numFmtId="38" fontId="58" fillId="0" borderId="0" xfId="1" applyFont="1" applyFill="1" applyAlignment="1">
      <alignment vertical="center"/>
    </xf>
    <xf numFmtId="38" fontId="58" fillId="0" borderId="0" xfId="1" applyFont="1" applyFill="1" applyAlignment="1">
      <alignment horizontal="right" vertical="center"/>
    </xf>
    <xf numFmtId="0" fontId="56" fillId="2" borderId="0" xfId="11" applyFont="1" applyFill="1" applyAlignment="1">
      <alignment vertical="center"/>
    </xf>
    <xf numFmtId="0" fontId="9" fillId="2" borderId="0" xfId="11" applyFont="1" applyFill="1" applyAlignment="1">
      <alignment vertical="center"/>
    </xf>
    <xf numFmtId="0" fontId="61" fillId="0" borderId="0" xfId="11" applyFont="1" applyAlignment="1">
      <alignment vertical="center"/>
    </xf>
    <xf numFmtId="0" fontId="36" fillId="2" borderId="1" xfId="11" applyFont="1" applyFill="1" applyBorder="1" applyAlignment="1">
      <alignment vertical="center"/>
    </xf>
    <xf numFmtId="0" fontId="36" fillId="2" borderId="1" xfId="11" applyFont="1" applyFill="1" applyBorder="1" applyAlignment="1">
      <alignment horizontal="center" vertical="center"/>
    </xf>
    <xf numFmtId="0" fontId="36" fillId="2" borderId="10" xfId="11" applyFont="1" applyFill="1" applyBorder="1" applyAlignment="1">
      <alignment vertical="center"/>
    </xf>
    <xf numFmtId="0" fontId="54" fillId="0" borderId="1" xfId="11" applyBorder="1" applyAlignment="1">
      <alignment vertical="center"/>
    </xf>
    <xf numFmtId="49" fontId="31" fillId="0" borderId="0" xfId="5" applyNumberFormat="1" applyFont="1" applyAlignment="1">
      <alignment vertical="center"/>
    </xf>
    <xf numFmtId="0" fontId="27" fillId="0" borderId="0" xfId="5" applyFont="1" applyAlignment="1">
      <alignment horizontal="left" vertical="center"/>
    </xf>
    <xf numFmtId="49" fontId="14" fillId="0" borderId="1" xfId="5" applyNumberFormat="1" applyFont="1" applyBorder="1" applyAlignment="1">
      <alignment vertical="top"/>
    </xf>
    <xf numFmtId="49" fontId="12" fillId="0" borderId="1" xfId="5" applyNumberFormat="1" applyFont="1" applyBorder="1" applyAlignment="1">
      <alignment vertical="top"/>
    </xf>
    <xf numFmtId="49" fontId="62" fillId="0" borderId="1" xfId="5" applyNumberFormat="1" applyFont="1" applyBorder="1" applyAlignment="1">
      <alignment vertical="top"/>
    </xf>
    <xf numFmtId="38" fontId="32" fillId="0" borderId="0" xfId="1" applyFont="1" applyFill="1" applyBorder="1" applyAlignment="1">
      <alignment vertical="top"/>
    </xf>
    <xf numFmtId="49" fontId="31" fillId="2" borderId="3" xfId="5" applyNumberFormat="1" applyFont="1" applyFill="1" applyBorder="1" applyAlignment="1">
      <alignment horizontal="centerContinuous" vertical="center"/>
    </xf>
    <xf numFmtId="49" fontId="14" fillId="2" borderId="2" xfId="5" applyNumberFormat="1" applyFont="1" applyFill="1" applyBorder="1" applyAlignment="1">
      <alignment vertical="center"/>
    </xf>
    <xf numFmtId="49" fontId="31" fillId="2" borderId="6" xfId="5" applyNumberFormat="1" applyFont="1" applyFill="1" applyBorder="1" applyAlignment="1">
      <alignment horizontal="centerContinuous" vertical="center"/>
    </xf>
    <xf numFmtId="49" fontId="14" fillId="2" borderId="15" xfId="5" applyNumberFormat="1" applyFont="1" applyFill="1" applyBorder="1" applyAlignment="1">
      <alignment vertical="center"/>
    </xf>
    <xf numFmtId="49" fontId="14" fillId="2" borderId="15" xfId="5" applyNumberFormat="1" applyFont="1" applyFill="1" applyBorder="1" applyAlignment="1">
      <alignment vertical="center" wrapText="1"/>
    </xf>
    <xf numFmtId="49" fontId="14" fillId="2" borderId="13" xfId="5" applyNumberFormat="1" applyFont="1" applyFill="1" applyBorder="1" applyAlignment="1">
      <alignment vertical="center"/>
    </xf>
    <xf numFmtId="49" fontId="14" fillId="2" borderId="4" xfId="5" applyNumberFormat="1" applyFont="1" applyFill="1" applyBorder="1" applyAlignment="1">
      <alignment horizontal="center" vertical="center" wrapText="1"/>
    </xf>
    <xf numFmtId="49" fontId="14" fillId="2" borderId="7" xfId="5" applyNumberFormat="1" applyFont="1" applyFill="1" applyBorder="1" applyAlignment="1">
      <alignment horizontal="center" vertical="center" wrapText="1"/>
    </xf>
    <xf numFmtId="49" fontId="14" fillId="2" borderId="10" xfId="5" applyNumberFormat="1" applyFont="1" applyFill="1" applyBorder="1" applyAlignment="1">
      <alignment horizontal="centerContinuous" vertical="center"/>
    </xf>
    <xf numFmtId="49" fontId="14" fillId="2" borderId="11" xfId="5" applyNumberFormat="1" applyFont="1" applyFill="1" applyBorder="1" applyAlignment="1">
      <alignment horizontal="center" vertical="center" wrapText="1"/>
    </xf>
    <xf numFmtId="49" fontId="14" fillId="2" borderId="2" xfId="5" applyNumberFormat="1" applyFont="1" applyFill="1" applyBorder="1" applyAlignment="1">
      <alignment vertical="top"/>
    </xf>
    <xf numFmtId="49" fontId="63" fillId="2" borderId="2" xfId="12" applyNumberFormat="1" applyFont="1" applyFill="1" applyBorder="1" applyAlignment="1">
      <alignment vertical="center"/>
    </xf>
    <xf numFmtId="49" fontId="31" fillId="2" borderId="2" xfId="5" applyNumberFormat="1" applyFont="1" applyFill="1" applyBorder="1" applyAlignment="1">
      <alignment horizontal="center" vertical="top" wrapText="1"/>
    </xf>
    <xf numFmtId="49" fontId="31" fillId="2" borderId="16" xfId="5" applyNumberFormat="1" applyFont="1" applyFill="1" applyBorder="1" applyAlignment="1">
      <alignment horizontal="center" vertical="top" wrapText="1"/>
    </xf>
    <xf numFmtId="49" fontId="34" fillId="2" borderId="3" xfId="5" applyNumberFormat="1" applyFont="1" applyFill="1" applyBorder="1" applyAlignment="1">
      <alignment horizontal="center" vertical="top" wrapText="1"/>
    </xf>
    <xf numFmtId="38" fontId="64" fillId="0" borderId="2" xfId="1" applyFont="1" applyBorder="1" applyAlignment="1">
      <alignment horizontal="right" vertical="center"/>
    </xf>
    <xf numFmtId="49" fontId="63" fillId="2" borderId="0" xfId="12" applyNumberFormat="1" applyFont="1" applyFill="1" applyAlignment="1">
      <alignment vertical="center"/>
    </xf>
    <xf numFmtId="49" fontId="31" fillId="2" borderId="0" xfId="5" applyNumberFormat="1" applyFont="1" applyFill="1" applyAlignment="1">
      <alignment horizontal="center" vertical="top" wrapText="1"/>
    </xf>
    <xf numFmtId="49" fontId="31" fillId="2" borderId="17" xfId="5" applyNumberFormat="1" applyFont="1" applyFill="1" applyBorder="1" applyAlignment="1">
      <alignment horizontal="center" vertical="top" wrapText="1"/>
    </xf>
    <xf numFmtId="49" fontId="34" fillId="2" borderId="6" xfId="5" applyNumberFormat="1" applyFont="1" applyFill="1" applyBorder="1" applyAlignment="1">
      <alignment horizontal="center" vertical="top" wrapText="1"/>
    </xf>
    <xf numFmtId="38" fontId="64" fillId="0" borderId="0" xfId="1" applyFont="1" applyBorder="1" applyAlignment="1">
      <alignment horizontal="right" vertical="center"/>
    </xf>
    <xf numFmtId="49" fontId="14" fillId="2" borderId="18" xfId="5" applyNumberFormat="1" applyFont="1" applyFill="1" applyBorder="1" applyAlignment="1">
      <alignment vertical="top"/>
    </xf>
    <xf numFmtId="49" fontId="63" fillId="2" borderId="18" xfId="12" applyNumberFormat="1" applyFont="1" applyFill="1" applyBorder="1" applyAlignment="1">
      <alignment vertical="center"/>
    </xf>
    <xf numFmtId="49" fontId="31" fillId="2" borderId="18" xfId="5" applyNumberFormat="1" applyFont="1" applyFill="1" applyBorder="1" applyAlignment="1">
      <alignment horizontal="center" vertical="top" wrapText="1"/>
    </xf>
    <xf numFmtId="49" fontId="31" fillId="2" borderId="19" xfId="5" applyNumberFormat="1" applyFont="1" applyFill="1" applyBorder="1" applyAlignment="1">
      <alignment horizontal="center" vertical="top" wrapText="1"/>
    </xf>
    <xf numFmtId="49" fontId="34" fillId="2" borderId="20" xfId="5" applyNumberFormat="1" applyFont="1" applyFill="1" applyBorder="1" applyAlignment="1">
      <alignment horizontal="center" vertical="top" wrapText="1"/>
    </xf>
    <xf numFmtId="40" fontId="64" fillId="0" borderId="18" xfId="1" applyNumberFormat="1" applyFont="1" applyBorder="1" applyAlignment="1">
      <alignment horizontal="right" vertical="center"/>
    </xf>
    <xf numFmtId="49" fontId="14" fillId="2" borderId="21" xfId="5" applyNumberFormat="1" applyFont="1" applyFill="1" applyBorder="1" applyAlignment="1">
      <alignment vertical="top"/>
    </xf>
    <xf numFmtId="49" fontId="63" fillId="2" borderId="21" xfId="12" applyNumberFormat="1" applyFont="1" applyFill="1" applyBorder="1" applyAlignment="1">
      <alignment vertical="center"/>
    </xf>
    <xf numFmtId="49" fontId="31" fillId="2" borderId="21" xfId="5" applyNumberFormat="1" applyFont="1" applyFill="1" applyBorder="1" applyAlignment="1">
      <alignment horizontal="center" vertical="top" wrapText="1"/>
    </xf>
    <xf numFmtId="49" fontId="63" fillId="2" borderId="1" xfId="12" applyNumberFormat="1" applyFont="1" applyFill="1" applyBorder="1" applyAlignment="1">
      <alignment vertical="center"/>
    </xf>
    <xf numFmtId="49" fontId="31" fillId="2" borderId="1" xfId="5" applyNumberFormat="1" applyFont="1" applyFill="1" applyBorder="1" applyAlignment="1">
      <alignment horizontal="center" vertical="top" wrapText="1"/>
    </xf>
    <xf numFmtId="49" fontId="31" fillId="2" borderId="22" xfId="5" applyNumberFormat="1" applyFont="1" applyFill="1" applyBorder="1" applyAlignment="1">
      <alignment horizontal="center" vertical="top" wrapText="1"/>
    </xf>
    <xf numFmtId="49" fontId="34" fillId="2" borderId="10" xfId="5" applyNumberFormat="1" applyFont="1" applyFill="1" applyBorder="1" applyAlignment="1">
      <alignment horizontal="center" vertical="top" wrapText="1"/>
    </xf>
    <xf numFmtId="38" fontId="32" fillId="0" borderId="0" xfId="1" applyFont="1" applyAlignment="1">
      <alignment vertical="top"/>
    </xf>
    <xf numFmtId="0" fontId="65" fillId="0" borderId="0" xfId="5" applyFont="1" applyAlignment="1">
      <alignment horizontal="right" vertical="center"/>
    </xf>
    <xf numFmtId="0" fontId="65" fillId="0" borderId="0" xfId="5" applyFont="1" applyAlignment="1">
      <alignment horizontal="left" vertical="center"/>
    </xf>
    <xf numFmtId="0" fontId="27" fillId="0" borderId="0" xfId="5" applyFont="1" applyAlignment="1">
      <alignment vertical="top"/>
    </xf>
    <xf numFmtId="49" fontId="31" fillId="2" borderId="15" xfId="5" applyNumberFormat="1" applyFont="1" applyFill="1" applyBorder="1" applyAlignment="1">
      <alignment horizontal="right" vertical="center"/>
    </xf>
    <xf numFmtId="49" fontId="14" fillId="2" borderId="15" xfId="5" applyNumberFormat="1" applyFont="1" applyFill="1" applyBorder="1" applyAlignment="1">
      <alignment horizontal="left" vertical="center"/>
    </xf>
    <xf numFmtId="49" fontId="31" fillId="2" borderId="2" xfId="5" applyNumberFormat="1" applyFont="1" applyFill="1" applyBorder="1" applyAlignment="1">
      <alignment horizontal="centerContinuous" vertical="center"/>
    </xf>
    <xf numFmtId="49" fontId="31" fillId="2" borderId="13" xfId="5" applyNumberFormat="1" applyFont="1" applyFill="1" applyBorder="1" applyAlignment="1">
      <alignment horizontal="centerContinuous" vertical="center"/>
    </xf>
    <xf numFmtId="49" fontId="14" fillId="2" borderId="5" xfId="5" applyNumberFormat="1" applyFont="1" applyFill="1" applyBorder="1" applyAlignment="1">
      <alignment vertical="top"/>
    </xf>
    <xf numFmtId="49" fontId="31" fillId="2" borderId="0" xfId="5" applyNumberFormat="1" applyFont="1" applyFill="1" applyAlignment="1">
      <alignment horizontal="centerContinuous" vertical="center"/>
    </xf>
    <xf numFmtId="49" fontId="14" fillId="2" borderId="7" xfId="5" applyNumberFormat="1" applyFont="1" applyFill="1" applyBorder="1" applyAlignment="1">
      <alignment vertical="top"/>
    </xf>
    <xf numFmtId="49" fontId="31" fillId="2" borderId="4" xfId="5" applyNumberFormat="1" applyFont="1" applyFill="1" applyBorder="1" applyAlignment="1">
      <alignment horizontal="center" vertical="top" wrapText="1"/>
    </xf>
    <xf numFmtId="49" fontId="31" fillId="2" borderId="15" xfId="5" applyNumberFormat="1" applyFont="1" applyFill="1" applyBorder="1" applyAlignment="1">
      <alignment horizontal="center" vertical="center"/>
    </xf>
    <xf numFmtId="49" fontId="31" fillId="2" borderId="13" xfId="5" applyNumberFormat="1" applyFont="1" applyFill="1" applyBorder="1" applyAlignment="1">
      <alignment horizontal="center" vertical="center"/>
    </xf>
    <xf numFmtId="49" fontId="31" fillId="2" borderId="14" xfId="5" applyNumberFormat="1" applyFont="1" applyFill="1" applyBorder="1" applyAlignment="1">
      <alignment vertical="center" wrapText="1"/>
    </xf>
    <xf numFmtId="49" fontId="31" fillId="2" borderId="15" xfId="5" applyNumberFormat="1" applyFont="1" applyFill="1" applyBorder="1" applyAlignment="1">
      <alignment vertical="center" wrapText="1"/>
    </xf>
    <xf numFmtId="49" fontId="31" fillId="2" borderId="15" xfId="5" applyNumberFormat="1" applyFont="1" applyFill="1" applyBorder="1" applyAlignment="1">
      <alignment horizontal="center" vertical="center" wrapText="1"/>
    </xf>
    <xf numFmtId="49" fontId="31" fillId="2" borderId="13" xfId="5" applyNumberFormat="1" applyFont="1" applyFill="1" applyBorder="1" applyAlignment="1">
      <alignment vertical="center" wrapText="1"/>
    </xf>
    <xf numFmtId="49" fontId="31" fillId="2" borderId="6" xfId="5" applyNumberFormat="1" applyFont="1" applyFill="1" applyBorder="1" applyAlignment="1">
      <alignment horizontal="center" vertical="top" wrapText="1"/>
    </xf>
    <xf numFmtId="49" fontId="31" fillId="2" borderId="7" xfId="5" applyNumberFormat="1" applyFont="1" applyFill="1" applyBorder="1" applyAlignment="1">
      <alignment horizontal="center" vertical="top" wrapText="1"/>
    </xf>
    <xf numFmtId="49" fontId="14" fillId="2" borderId="8" xfId="5" applyNumberFormat="1" applyFont="1" applyFill="1" applyBorder="1" applyAlignment="1">
      <alignment horizontal="center" vertical="top" wrapText="1"/>
    </xf>
    <xf numFmtId="49" fontId="31" fillId="2" borderId="1" xfId="5" applyNumberFormat="1" applyFont="1" applyFill="1" applyBorder="1" applyAlignment="1">
      <alignment horizontal="centerContinuous" vertical="distributed" wrapText="1"/>
    </xf>
    <xf numFmtId="49" fontId="31" fillId="2" borderId="1" xfId="5" applyNumberFormat="1" applyFont="1" applyFill="1" applyBorder="1" applyAlignment="1">
      <alignment horizontal="centerContinuous" vertical="distributed"/>
    </xf>
    <xf numFmtId="49" fontId="31" fillId="2" borderId="10" xfId="5" applyNumberFormat="1" applyFont="1" applyFill="1" applyBorder="1" applyAlignment="1">
      <alignment horizontal="centerContinuous" vertical="distributed"/>
    </xf>
    <xf numFmtId="49" fontId="31" fillId="2" borderId="11" xfId="5" applyNumberFormat="1" applyFont="1" applyFill="1" applyBorder="1" applyAlignment="1">
      <alignment horizontal="center" vertical="center"/>
    </xf>
    <xf numFmtId="49" fontId="31" fillId="2" borderId="11" xfId="5" applyNumberFormat="1" applyFont="1" applyFill="1" applyBorder="1" applyAlignment="1">
      <alignment horizontal="center" vertical="distributed" wrapText="1"/>
    </xf>
    <xf numFmtId="49" fontId="31" fillId="2" borderId="11" xfId="5" applyNumberFormat="1" applyFont="1" applyFill="1" applyBorder="1" applyAlignment="1">
      <alignment horizontal="center" vertical="center" wrapText="1"/>
    </xf>
    <xf numFmtId="49" fontId="31" fillId="2" borderId="9" xfId="5" applyNumberFormat="1" applyFont="1" applyFill="1" applyBorder="1" applyAlignment="1">
      <alignment horizontal="center" vertical="center" wrapText="1"/>
    </xf>
    <xf numFmtId="49" fontId="31" fillId="2" borderId="13" xfId="5" applyNumberFormat="1" applyFont="1" applyFill="1" applyBorder="1" applyAlignment="1">
      <alignment horizontal="center" vertical="center" wrapText="1"/>
    </xf>
    <xf numFmtId="49" fontId="31" fillId="2" borderId="12" xfId="5" applyNumberFormat="1" applyFont="1" applyFill="1" applyBorder="1" applyAlignment="1">
      <alignment horizontal="center" vertical="center" wrapText="1"/>
    </xf>
    <xf numFmtId="49" fontId="34" fillId="0" borderId="5" xfId="5" applyNumberFormat="1" applyFont="1" applyBorder="1" applyAlignment="1">
      <alignment vertical="center"/>
    </xf>
    <xf numFmtId="179" fontId="32" fillId="0" borderId="0" xfId="5" applyNumberFormat="1" applyFont="1" applyAlignment="1">
      <alignment vertical="top"/>
    </xf>
    <xf numFmtId="188" fontId="32" fillId="0" borderId="0" xfId="5" applyNumberFormat="1" applyFont="1" applyAlignment="1">
      <alignment vertical="top"/>
    </xf>
    <xf numFmtId="49" fontId="34" fillId="2" borderId="6" xfId="5" applyNumberFormat="1" applyFont="1" applyFill="1" applyBorder="1"/>
    <xf numFmtId="181" fontId="33" fillId="0" borderId="0" xfId="5" applyNumberFormat="1" applyFont="1" applyAlignment="1">
      <alignment horizontal="right" vertical="center"/>
    </xf>
    <xf numFmtId="49" fontId="46" fillId="2" borderId="6" xfId="5" applyNumberFormat="1" applyFont="1" applyFill="1" applyBorder="1" applyAlignment="1">
      <alignment vertical="center"/>
    </xf>
    <xf numFmtId="0" fontId="30" fillId="0" borderId="0" xfId="13"/>
    <xf numFmtId="0" fontId="8" fillId="2" borderId="1" xfId="13" applyFont="1" applyFill="1" applyBorder="1"/>
    <xf numFmtId="0" fontId="30" fillId="2" borderId="1" xfId="13" applyFill="1" applyBorder="1"/>
    <xf numFmtId="0" fontId="30" fillId="0" borderId="12" xfId="13" applyBorder="1"/>
    <xf numFmtId="0" fontId="30" fillId="0" borderId="1" xfId="13" applyBorder="1"/>
    <xf numFmtId="0" fontId="8" fillId="0" borderId="0" xfId="13" applyFont="1"/>
    <xf numFmtId="0" fontId="39" fillId="0" borderId="0" xfId="0" applyFont="1">
      <alignment vertical="center"/>
    </xf>
    <xf numFmtId="0" fontId="27" fillId="0" borderId="0" xfId="5" applyFont="1" applyAlignment="1">
      <alignment vertical="center"/>
    </xf>
    <xf numFmtId="0" fontId="27" fillId="0" borderId="0" xfId="5" applyFont="1" applyAlignment="1">
      <alignment horizontal="right" vertical="center"/>
    </xf>
    <xf numFmtId="0" fontId="12" fillId="0" borderId="0" xfId="5" applyFont="1" applyAlignment="1">
      <alignment vertical="center"/>
    </xf>
    <xf numFmtId="0" fontId="12" fillId="0" borderId="1" xfId="5" applyFont="1" applyBorder="1" applyAlignment="1">
      <alignment vertical="center"/>
    </xf>
    <xf numFmtId="49" fontId="31" fillId="2" borderId="14" xfId="5" applyNumberFormat="1" applyFont="1" applyFill="1" applyBorder="1" applyAlignment="1">
      <alignment vertical="center"/>
    </xf>
    <xf numFmtId="49" fontId="14" fillId="2" borderId="15" xfId="5" applyNumberFormat="1" applyFont="1" applyFill="1" applyBorder="1" applyAlignment="1">
      <alignment vertical="top"/>
    </xf>
    <xf numFmtId="0" fontId="36" fillId="2" borderId="15" xfId="8" applyFont="1" applyFill="1" applyBorder="1" applyAlignment="1">
      <alignment vertical="center"/>
    </xf>
    <xf numFmtId="49" fontId="31" fillId="2" borderId="15" xfId="5" applyNumberFormat="1" applyFont="1" applyFill="1" applyBorder="1" applyAlignment="1">
      <alignment vertical="center"/>
    </xf>
    <xf numFmtId="189" fontId="31" fillId="2" borderId="0" xfId="5" applyNumberFormat="1" applyFont="1" applyFill="1" applyAlignment="1">
      <alignment horizontal="right" vertical="center"/>
    </xf>
    <xf numFmtId="189" fontId="31" fillId="2" borderId="0" xfId="5" applyNumberFormat="1" applyFont="1" applyFill="1" applyAlignment="1">
      <alignment horizontal="left" vertical="center"/>
    </xf>
    <xf numFmtId="49" fontId="14" fillId="2" borderId="1" xfId="5" applyNumberFormat="1" applyFont="1" applyFill="1" applyBorder="1" applyAlignment="1">
      <alignment horizontal="left" vertical="center"/>
    </xf>
    <xf numFmtId="49" fontId="31" fillId="2" borderId="12" xfId="5" applyNumberFormat="1" applyFont="1" applyFill="1" applyBorder="1" applyAlignment="1">
      <alignment vertical="center"/>
    </xf>
    <xf numFmtId="189" fontId="32" fillId="0" borderId="5" xfId="5" applyNumberFormat="1" applyFont="1" applyBorder="1" applyAlignment="1">
      <alignment vertical="top"/>
    </xf>
    <xf numFmtId="189" fontId="32" fillId="0" borderId="0" xfId="5" applyNumberFormat="1" applyFont="1" applyAlignment="1">
      <alignment vertical="top"/>
    </xf>
    <xf numFmtId="189" fontId="32" fillId="0" borderId="8" xfId="5" applyNumberFormat="1" applyFont="1" applyBorder="1" applyAlignment="1">
      <alignment vertical="top"/>
    </xf>
    <xf numFmtId="0" fontId="1" fillId="0" borderId="0" xfId="14">
      <alignment vertical="center"/>
    </xf>
    <xf numFmtId="190" fontId="31" fillId="2" borderId="0" xfId="5" applyNumberFormat="1" applyFont="1" applyFill="1" applyAlignment="1">
      <alignment vertical="top"/>
    </xf>
    <xf numFmtId="190" fontId="8" fillId="2" borderId="0" xfId="8" applyNumberFormat="1" applyFont="1" applyFill="1" applyAlignment="1">
      <alignment horizontal="distributed"/>
    </xf>
    <xf numFmtId="190" fontId="24" fillId="0" borderId="8" xfId="8" applyNumberFormat="1" applyFont="1" applyBorder="1" applyAlignment="1">
      <alignment horizontal="right"/>
    </xf>
    <xf numFmtId="190" fontId="24" fillId="0" borderId="0" xfId="8" applyNumberFormat="1" applyFont="1" applyAlignment="1">
      <alignment horizontal="right"/>
    </xf>
    <xf numFmtId="190" fontId="31" fillId="2" borderId="0" xfId="5" applyNumberFormat="1" applyFont="1" applyFill="1" applyAlignment="1">
      <alignment horizontal="distributed"/>
    </xf>
    <xf numFmtId="0" fontId="8" fillId="2" borderId="0" xfId="8" applyFont="1" applyFill="1" applyAlignment="1">
      <alignment horizontal="distributed"/>
    </xf>
    <xf numFmtId="191" fontId="24" fillId="0" borderId="8" xfId="8" applyNumberFormat="1" applyFont="1" applyBorder="1" applyAlignment="1">
      <alignment horizontal="right"/>
    </xf>
    <xf numFmtId="191" fontId="24" fillId="0" borderId="0" xfId="8" applyNumberFormat="1" applyFont="1" applyAlignment="1">
      <alignment horizontal="right"/>
    </xf>
    <xf numFmtId="192" fontId="32" fillId="0" borderId="0" xfId="5" applyNumberFormat="1" applyFont="1" applyAlignment="1">
      <alignment horizontal="right" vertical="top"/>
    </xf>
    <xf numFmtId="193" fontId="32" fillId="0" borderId="0" xfId="5" applyNumberFormat="1" applyFont="1" applyAlignment="1">
      <alignment horizontal="right" vertical="top"/>
    </xf>
    <xf numFmtId="49" fontId="32" fillId="0" borderId="12" xfId="5" applyNumberFormat="1" applyFont="1" applyBorder="1" applyAlignment="1">
      <alignment vertical="top"/>
    </xf>
    <xf numFmtId="49" fontId="46" fillId="0" borderId="0" xfId="5" applyNumberFormat="1" applyFont="1"/>
    <xf numFmtId="0" fontId="27" fillId="0" borderId="0" xfId="5" applyFont="1" applyAlignment="1">
      <alignment horizontal="left" vertical="top"/>
    </xf>
    <xf numFmtId="181" fontId="27" fillId="0" borderId="0" xfId="5" applyNumberFormat="1" applyFont="1" applyAlignment="1">
      <alignment horizontal="right" vertical="top"/>
    </xf>
    <xf numFmtId="187" fontId="27" fillId="0" borderId="0" xfId="5" applyNumberFormat="1" applyFont="1" applyAlignment="1">
      <alignment horizontal="right" vertical="top"/>
    </xf>
    <xf numFmtId="0" fontId="28" fillId="0" borderId="0" xfId="5" applyFont="1" applyAlignment="1">
      <alignment horizontal="left" vertical="top"/>
    </xf>
    <xf numFmtId="181" fontId="14" fillId="0" borderId="0" xfId="5" applyNumberFormat="1" applyFont="1" applyAlignment="1">
      <alignment horizontal="right" vertical="top"/>
    </xf>
    <xf numFmtId="187" fontId="14" fillId="0" borderId="0" xfId="5" applyNumberFormat="1" applyFont="1" applyAlignment="1">
      <alignment horizontal="right" vertical="top"/>
    </xf>
    <xf numFmtId="187" fontId="31" fillId="2" borderId="4" xfId="5" applyNumberFormat="1" applyFont="1" applyFill="1" applyBorder="1" applyAlignment="1">
      <alignment horizontal="center" vertical="top"/>
    </xf>
    <xf numFmtId="181" fontId="31" fillId="2" borderId="4" xfId="5" applyNumberFormat="1" applyFont="1" applyFill="1" applyBorder="1" applyAlignment="1">
      <alignment horizontal="center" vertical="top"/>
    </xf>
    <xf numFmtId="187" fontId="31" fillId="2" borderId="5" xfId="5" applyNumberFormat="1" applyFont="1" applyFill="1" applyBorder="1" applyAlignment="1">
      <alignment horizontal="center" vertical="top"/>
    </xf>
    <xf numFmtId="181" fontId="31" fillId="2" borderId="7" xfId="5" applyNumberFormat="1" applyFont="1" applyFill="1" applyBorder="1" applyAlignment="1">
      <alignment horizontal="center" vertical="center"/>
    </xf>
    <xf numFmtId="187" fontId="14" fillId="2" borderId="7" xfId="5" applyNumberFormat="1" applyFont="1" applyFill="1" applyBorder="1" applyAlignment="1">
      <alignment horizontal="right" vertical="center"/>
    </xf>
    <xf numFmtId="181" fontId="14" fillId="2" borderId="7" xfId="5" applyNumberFormat="1" applyFont="1" applyFill="1" applyBorder="1" applyAlignment="1">
      <alignment horizontal="center" vertical="center"/>
    </xf>
    <xf numFmtId="187" fontId="14" fillId="2" borderId="7" xfId="5" applyNumberFormat="1" applyFont="1" applyFill="1" applyBorder="1" applyAlignment="1">
      <alignment horizontal="center" vertical="center"/>
    </xf>
    <xf numFmtId="187" fontId="31" fillId="2" borderId="8" xfId="5" applyNumberFormat="1" applyFont="1" applyFill="1" applyBorder="1" applyAlignment="1">
      <alignment horizontal="center" vertical="center"/>
    </xf>
    <xf numFmtId="187" fontId="31" fillId="2" borderId="7" xfId="5" applyNumberFormat="1" applyFont="1" applyFill="1" applyBorder="1" applyAlignment="1">
      <alignment horizontal="center" vertical="center"/>
    </xf>
    <xf numFmtId="187" fontId="31" fillId="2" borderId="12" xfId="5" applyNumberFormat="1" applyFont="1" applyFill="1" applyBorder="1" applyAlignment="1">
      <alignment horizontal="center" vertical="top"/>
    </xf>
    <xf numFmtId="187" fontId="31" fillId="2" borderId="11" xfId="5" applyNumberFormat="1" applyFont="1" applyFill="1" applyBorder="1" applyAlignment="1">
      <alignment horizontal="center" vertical="top"/>
    </xf>
    <xf numFmtId="181" fontId="31" fillId="2" borderId="11" xfId="5" applyNumberFormat="1" applyFont="1" applyFill="1" applyBorder="1" applyAlignment="1">
      <alignment horizontal="center" vertical="top"/>
    </xf>
    <xf numFmtId="49" fontId="51" fillId="2" borderId="3" xfId="5" applyNumberFormat="1" applyFont="1" applyFill="1" applyBorder="1" applyAlignment="1">
      <alignment vertical="top"/>
    </xf>
    <xf numFmtId="181" fontId="32" fillId="0" borderId="5" xfId="5" applyNumberFormat="1" applyFont="1" applyBorder="1" applyAlignment="1">
      <alignment horizontal="right" vertical="top"/>
    </xf>
    <xf numFmtId="187" fontId="32" fillId="0" borderId="0" xfId="5" applyNumberFormat="1" applyFont="1" applyAlignment="1">
      <alignment horizontal="right" vertical="top"/>
    </xf>
    <xf numFmtId="181" fontId="32" fillId="0" borderId="0" xfId="5" applyNumberFormat="1" applyFont="1" applyAlignment="1">
      <alignment horizontal="right" vertical="top"/>
    </xf>
    <xf numFmtId="49" fontId="36" fillId="2" borderId="0" xfId="8" applyNumberFormat="1" applyFont="1" applyFill="1"/>
    <xf numFmtId="49" fontId="66" fillId="2" borderId="0" xfId="8" applyNumberFormat="1" applyFont="1" applyFill="1"/>
    <xf numFmtId="181" fontId="45" fillId="0" borderId="8" xfId="5" applyNumberFormat="1" applyFont="1" applyBorder="1" applyAlignment="1">
      <alignment horizontal="right" vertical="top"/>
    </xf>
    <xf numFmtId="187" fontId="45" fillId="0" borderId="0" xfId="5" applyNumberFormat="1" applyFont="1" applyAlignment="1">
      <alignment horizontal="right" vertical="top"/>
    </xf>
    <xf numFmtId="181" fontId="45" fillId="0" borderId="0" xfId="5" applyNumberFormat="1" applyFont="1" applyAlignment="1">
      <alignment horizontal="right" vertical="top"/>
    </xf>
    <xf numFmtId="49" fontId="45" fillId="0" borderId="0" xfId="5" applyNumberFormat="1" applyFont="1" applyAlignment="1">
      <alignment vertical="top"/>
    </xf>
    <xf numFmtId="0" fontId="1" fillId="0" borderId="0" xfId="15">
      <alignment vertical="center"/>
    </xf>
    <xf numFmtId="190" fontId="33" fillId="0" borderId="8" xfId="5" applyNumberFormat="1" applyFont="1" applyBorder="1" applyAlignment="1">
      <alignment horizontal="right" vertical="top"/>
    </xf>
    <xf numFmtId="190" fontId="33" fillId="0" borderId="0" xfId="5" applyNumberFormat="1" applyFont="1" applyAlignment="1">
      <alignment horizontal="right" vertical="top"/>
    </xf>
    <xf numFmtId="49" fontId="31" fillId="2" borderId="0" xfId="5" applyNumberFormat="1" applyFont="1" applyFill="1" applyAlignment="1">
      <alignment horizontal="right" vertical="top"/>
    </xf>
    <xf numFmtId="49" fontId="32" fillId="2" borderId="0" xfId="5" applyNumberFormat="1" applyFont="1" applyFill="1" applyAlignment="1">
      <alignment vertical="top"/>
    </xf>
    <xf numFmtId="49" fontId="46" fillId="2" borderId="10" xfId="5" applyNumberFormat="1" applyFont="1" applyFill="1" applyBorder="1" applyAlignment="1">
      <alignment vertical="top"/>
    </xf>
    <xf numFmtId="181" fontId="32" fillId="0" borderId="12" xfId="5" applyNumberFormat="1" applyFont="1" applyBorder="1" applyAlignment="1">
      <alignment horizontal="right" vertical="top"/>
    </xf>
    <xf numFmtId="187" fontId="32" fillId="0" borderId="1" xfId="5" applyNumberFormat="1" applyFont="1" applyBorder="1" applyAlignment="1">
      <alignment horizontal="right" vertical="top"/>
    </xf>
    <xf numFmtId="181" fontId="32" fillId="0" borderId="1" xfId="5" applyNumberFormat="1" applyFont="1" applyBorder="1" applyAlignment="1">
      <alignment horizontal="right" vertical="top"/>
    </xf>
    <xf numFmtId="49" fontId="46" fillId="0" borderId="0" xfId="5" applyNumberFormat="1" applyFont="1" applyAlignment="1">
      <alignment vertical="top"/>
    </xf>
    <xf numFmtId="0" fontId="67" fillId="0" borderId="0" xfId="11" applyFont="1" applyAlignment="1">
      <alignment vertical="center"/>
    </xf>
    <xf numFmtId="194" fontId="54" fillId="0" borderId="0" xfId="11" applyNumberFormat="1" applyAlignment="1">
      <alignment vertical="center"/>
    </xf>
    <xf numFmtId="0" fontId="36" fillId="0" borderId="0" xfId="11" applyFont="1" applyAlignment="1">
      <alignment vertical="center"/>
    </xf>
    <xf numFmtId="0" fontId="36" fillId="2" borderId="15" xfId="11" applyFont="1" applyFill="1" applyBorder="1" applyAlignment="1">
      <alignment horizontal="center" vertical="center"/>
    </xf>
    <xf numFmtId="0" fontId="36" fillId="2" borderId="13" xfId="11" applyFont="1" applyFill="1" applyBorder="1" applyAlignment="1">
      <alignment vertical="center"/>
    </xf>
    <xf numFmtId="194" fontId="36" fillId="2" borderId="9" xfId="11" applyNumberFormat="1" applyFont="1" applyFill="1" applyBorder="1" applyAlignment="1">
      <alignment horizontal="center" vertical="center"/>
    </xf>
    <xf numFmtId="194" fontId="36" fillId="2" borderId="9" xfId="11" applyNumberFormat="1" applyFont="1" applyFill="1" applyBorder="1" applyAlignment="1">
      <alignment horizontal="distributed" vertical="center" justifyLastLine="1"/>
    </xf>
    <xf numFmtId="194" fontId="36" fillId="2" borderId="14" xfId="11" applyNumberFormat="1" applyFont="1" applyFill="1" applyBorder="1" applyAlignment="1">
      <alignment horizontal="distributed" vertical="center" justifyLastLine="1"/>
    </xf>
    <xf numFmtId="0" fontId="63" fillId="2" borderId="0" xfId="11" applyFont="1" applyFill="1" applyAlignment="1">
      <alignment vertical="center"/>
    </xf>
    <xf numFmtId="0" fontId="54" fillId="2" borderId="6" xfId="11" applyFill="1" applyBorder="1" applyAlignment="1">
      <alignment vertical="center"/>
    </xf>
    <xf numFmtId="194" fontId="54" fillId="0" borderId="0" xfId="11" applyNumberFormat="1" applyAlignment="1">
      <alignment horizontal="distributed" vertical="center"/>
    </xf>
    <xf numFmtId="0" fontId="36" fillId="2" borderId="0" xfId="11" applyFont="1" applyFill="1" applyAlignment="1">
      <alignment horizontal="distributed" vertical="center"/>
    </xf>
    <xf numFmtId="0" fontId="59" fillId="2" borderId="6" xfId="11" applyFont="1" applyFill="1" applyBorder="1" applyAlignment="1">
      <alignment vertical="center"/>
    </xf>
    <xf numFmtId="0" fontId="36" fillId="2" borderId="1" xfId="11" applyFont="1" applyFill="1" applyBorder="1" applyAlignment="1">
      <alignment horizontal="distributed" vertical="center"/>
    </xf>
    <xf numFmtId="0" fontId="54" fillId="2" borderId="10" xfId="11" applyFill="1" applyBorder="1" applyAlignment="1">
      <alignment vertical="center"/>
    </xf>
    <xf numFmtId="194" fontId="54" fillId="0" borderId="1" xfId="11" applyNumberFormat="1" applyBorder="1" applyAlignment="1">
      <alignment vertical="center"/>
    </xf>
    <xf numFmtId="0" fontId="8" fillId="0" borderId="0" xfId="16" applyFont="1"/>
    <xf numFmtId="0" fontId="30" fillId="0" borderId="0" xfId="16"/>
    <xf numFmtId="49" fontId="14" fillId="2" borderId="14" xfId="5" applyNumberFormat="1" applyFont="1" applyFill="1" applyBorder="1" applyAlignment="1">
      <alignment horizontal="center" vertical="center"/>
    </xf>
    <xf numFmtId="49" fontId="14" fillId="2" borderId="14" xfId="5" applyNumberFormat="1" applyFont="1" applyFill="1" applyBorder="1" applyAlignment="1">
      <alignment horizontal="center" vertical="center" wrapText="1"/>
    </xf>
    <xf numFmtId="49" fontId="31" fillId="2" borderId="3" xfId="5" applyNumberFormat="1" applyFont="1" applyFill="1" applyBorder="1" applyAlignment="1">
      <alignment vertical="top"/>
    </xf>
    <xf numFmtId="187" fontId="32" fillId="0" borderId="5" xfId="5" applyNumberFormat="1" applyFont="1" applyBorder="1" applyAlignment="1">
      <alignment horizontal="right" vertical="top"/>
    </xf>
    <xf numFmtId="187" fontId="32" fillId="0" borderId="8" xfId="5" applyNumberFormat="1" applyFont="1" applyBorder="1" applyAlignment="1">
      <alignment horizontal="right" vertical="top"/>
    </xf>
    <xf numFmtId="195" fontId="20" fillId="0" borderId="0" xfId="16" applyNumberFormat="1" applyFont="1" applyAlignment="1">
      <alignment horizontal="right" vertical="center"/>
    </xf>
    <xf numFmtId="196" fontId="14" fillId="2" borderId="6" xfId="5" applyNumberFormat="1" applyFont="1" applyFill="1" applyBorder="1" applyAlignment="1">
      <alignment vertical="top"/>
    </xf>
    <xf numFmtId="197" fontId="20" fillId="0" borderId="0" xfId="16" applyNumberFormat="1" applyFont="1" applyAlignment="1">
      <alignment horizontal="right" vertical="center"/>
    </xf>
    <xf numFmtId="191" fontId="32" fillId="0" borderId="0" xfId="5" applyNumberFormat="1" applyFont="1" applyAlignment="1">
      <alignment vertical="top"/>
    </xf>
    <xf numFmtId="0" fontId="1" fillId="0" borderId="0" xfId="15" applyAlignment="1">
      <alignment horizontal="left" vertical="center" indent="1"/>
    </xf>
    <xf numFmtId="0" fontId="30" fillId="0" borderId="0" xfId="16" applyAlignment="1">
      <alignment horizontal="left"/>
    </xf>
    <xf numFmtId="198" fontId="36" fillId="0" borderId="0" xfId="11" applyNumberFormat="1" applyFont="1" applyAlignment="1">
      <alignment vertical="center"/>
    </xf>
    <xf numFmtId="198" fontId="36" fillId="2" borderId="9" xfId="11" applyNumberFormat="1" applyFont="1" applyFill="1" applyBorder="1" applyAlignment="1">
      <alignment horizontal="center" vertical="center"/>
    </xf>
    <xf numFmtId="198" fontId="36" fillId="2" borderId="14" xfId="11" applyNumberFormat="1" applyFont="1" applyFill="1" applyBorder="1" applyAlignment="1">
      <alignment horizontal="center" vertical="center"/>
    </xf>
    <xf numFmtId="38" fontId="58" fillId="0" borderId="8" xfId="17" applyFont="1" applyBorder="1" applyAlignment="1">
      <alignment vertical="center"/>
    </xf>
    <xf numFmtId="38" fontId="58" fillId="0" borderId="2" xfId="17" applyFont="1" applyBorder="1" applyAlignment="1">
      <alignment vertical="center"/>
    </xf>
    <xf numFmtId="38" fontId="58" fillId="0" borderId="0" xfId="17" applyFont="1" applyBorder="1" applyAlignment="1">
      <alignment vertical="center"/>
    </xf>
    <xf numFmtId="0" fontId="1" fillId="0" borderId="0" xfId="15" applyAlignment="1">
      <alignment vertical="center" wrapText="1"/>
    </xf>
    <xf numFmtId="198" fontId="36" fillId="2" borderId="0" xfId="11" applyNumberFormat="1" applyFont="1" applyFill="1" applyAlignment="1">
      <alignment vertical="center" shrinkToFit="1"/>
    </xf>
    <xf numFmtId="198" fontId="54" fillId="0" borderId="12" xfId="11" applyNumberFormat="1" applyBorder="1" applyAlignment="1">
      <alignment vertical="center"/>
    </xf>
    <xf numFmtId="198" fontId="54" fillId="0" borderId="1" xfId="11" applyNumberFormat="1" applyBorder="1" applyAlignment="1">
      <alignment vertical="center"/>
    </xf>
    <xf numFmtId="198" fontId="54" fillId="0" borderId="0" xfId="11" applyNumberFormat="1" applyAlignment="1">
      <alignment vertical="center"/>
    </xf>
    <xf numFmtId="0" fontId="12" fillId="0" borderId="1" xfId="5" applyFont="1" applyBorder="1" applyAlignment="1">
      <alignment horizontal="left" vertical="top" wrapText="1"/>
    </xf>
    <xf numFmtId="0" fontId="62" fillId="0" borderId="1" xfId="5" applyFont="1" applyBorder="1" applyAlignment="1">
      <alignment horizontal="left" vertical="top" wrapText="1"/>
    </xf>
    <xf numFmtId="0" fontId="12" fillId="2" borderId="2" xfId="5" applyFont="1" applyFill="1" applyBorder="1" applyAlignment="1">
      <alignment vertical="center"/>
    </xf>
    <xf numFmtId="0" fontId="12" fillId="2" borderId="0" xfId="5" applyFont="1" applyFill="1" applyAlignment="1">
      <alignment horizontal="left" vertical="top" wrapText="1"/>
    </xf>
    <xf numFmtId="0" fontId="12" fillId="2" borderId="2" xfId="5" applyFont="1" applyFill="1" applyBorder="1" applyAlignment="1">
      <alignment horizontal="left" vertical="top" wrapText="1"/>
    </xf>
    <xf numFmtId="49" fontId="31" fillId="2" borderId="8" xfId="5" applyNumberFormat="1" applyFont="1" applyFill="1" applyBorder="1" applyAlignment="1">
      <alignment horizontal="center" vertical="center" wrapText="1"/>
    </xf>
    <xf numFmtId="0" fontId="12" fillId="2" borderId="1" xfId="5" applyFont="1" applyFill="1" applyBorder="1" applyAlignment="1">
      <alignment vertical="center"/>
    </xf>
    <xf numFmtId="0" fontId="31" fillId="2" borderId="14" xfId="5" applyFont="1" applyFill="1" applyBorder="1" applyAlignment="1">
      <alignment horizontal="left" vertical="center"/>
    </xf>
    <xf numFmtId="0" fontId="31" fillId="2" borderId="15" xfId="5" applyFont="1" applyFill="1" applyBorder="1" applyAlignment="1">
      <alignment horizontal="left" vertical="top"/>
    </xf>
    <xf numFmtId="0" fontId="12" fillId="2" borderId="15" xfId="5" applyFont="1" applyFill="1" applyBorder="1" applyAlignment="1">
      <alignment horizontal="left" vertical="top" wrapText="1"/>
    </xf>
    <xf numFmtId="49" fontId="31" fillId="2" borderId="14" xfId="5" applyNumberFormat="1" applyFont="1" applyFill="1" applyBorder="1" applyAlignment="1">
      <alignment horizontal="center" vertical="center" wrapText="1"/>
    </xf>
    <xf numFmtId="49" fontId="31" fillId="2" borderId="3" xfId="5" applyNumberFormat="1" applyFont="1" applyFill="1" applyBorder="1" applyAlignment="1">
      <alignment vertical="center"/>
    </xf>
    <xf numFmtId="49" fontId="31" fillId="2" borderId="6" xfId="5" applyNumberFormat="1" applyFont="1" applyFill="1" applyBorder="1" applyAlignment="1">
      <alignment horizontal="distributed" vertical="center"/>
    </xf>
    <xf numFmtId="49" fontId="14" fillId="2" borderId="0" xfId="5" applyNumberFormat="1" applyFont="1" applyFill="1" applyAlignment="1">
      <alignment horizontal="distributed" vertical="center"/>
    </xf>
    <xf numFmtId="0" fontId="8" fillId="2" borderId="0" xfId="16" applyFont="1" applyFill="1" applyAlignment="1">
      <alignment vertical="center"/>
    </xf>
    <xf numFmtId="49" fontId="14" fillId="2" borderId="6" xfId="5" applyNumberFormat="1" applyFont="1" applyFill="1" applyBorder="1" applyAlignment="1">
      <alignment vertical="center"/>
    </xf>
    <xf numFmtId="187" fontId="23" fillId="0" borderId="8" xfId="5" applyNumberFormat="1" applyFont="1" applyBorder="1" applyAlignment="1">
      <alignment horizontal="right" vertical="center"/>
    </xf>
    <xf numFmtId="187" fontId="23" fillId="0" borderId="0" xfId="5" applyNumberFormat="1" applyFont="1" applyAlignment="1">
      <alignment horizontal="right" vertical="center"/>
    </xf>
    <xf numFmtId="49" fontId="31" fillId="2" borderId="10" xfId="5" applyNumberFormat="1" applyFont="1" applyFill="1" applyBorder="1" applyAlignment="1">
      <alignment vertical="top"/>
    </xf>
    <xf numFmtId="49" fontId="14" fillId="2" borderId="10" xfId="5" applyNumberFormat="1" applyFont="1" applyFill="1" applyBorder="1" applyAlignment="1">
      <alignment vertical="center"/>
    </xf>
    <xf numFmtId="187" fontId="32" fillId="0" borderId="12" xfId="5" applyNumberFormat="1" applyFont="1" applyBorder="1" applyAlignment="1">
      <alignment horizontal="right" vertical="top"/>
    </xf>
    <xf numFmtId="49" fontId="31" fillId="2" borderId="6" xfId="5" applyNumberFormat="1" applyFont="1" applyFill="1" applyBorder="1" applyAlignment="1">
      <alignment vertical="top"/>
    </xf>
    <xf numFmtId="49" fontId="31" fillId="2" borderId="18" xfId="5" applyNumberFormat="1" applyFont="1" applyFill="1" applyBorder="1" applyAlignment="1">
      <alignment vertical="top"/>
    </xf>
    <xf numFmtId="49" fontId="31" fillId="2" borderId="20" xfId="5" applyNumberFormat="1" applyFont="1" applyFill="1" applyBorder="1" applyAlignment="1">
      <alignment vertical="top"/>
    </xf>
    <xf numFmtId="49" fontId="14" fillId="2" borderId="20" xfId="5" applyNumberFormat="1" applyFont="1" applyFill="1" applyBorder="1" applyAlignment="1">
      <alignment vertical="center"/>
    </xf>
    <xf numFmtId="187" fontId="32" fillId="0" borderId="18" xfId="5" applyNumberFormat="1" applyFont="1" applyBorder="1" applyAlignment="1">
      <alignment horizontal="right" vertical="top"/>
    </xf>
    <xf numFmtId="187" fontId="32" fillId="0" borderId="23" xfId="5" applyNumberFormat="1" applyFont="1" applyBorder="1" applyAlignment="1">
      <alignment horizontal="right" vertical="top"/>
    </xf>
    <xf numFmtId="49" fontId="31" fillId="2" borderId="21" xfId="5" applyNumberFormat="1" applyFont="1" applyFill="1" applyBorder="1" applyAlignment="1">
      <alignment vertical="top"/>
    </xf>
    <xf numFmtId="49" fontId="31" fillId="2" borderId="24" xfId="5" applyNumberFormat="1" applyFont="1" applyFill="1" applyBorder="1" applyAlignment="1">
      <alignment vertical="top"/>
    </xf>
    <xf numFmtId="49" fontId="31" fillId="2" borderId="24" xfId="5" applyNumberFormat="1" applyFont="1" applyFill="1" applyBorder="1" applyAlignment="1">
      <alignment vertical="center"/>
    </xf>
    <xf numFmtId="187" fontId="32" fillId="0" borderId="25" xfId="5" applyNumberFormat="1" applyFont="1" applyBorder="1" applyAlignment="1">
      <alignment horizontal="right" vertical="top"/>
    </xf>
    <xf numFmtId="187" fontId="32" fillId="0" borderId="21" xfId="5" applyNumberFormat="1" applyFont="1" applyBorder="1" applyAlignment="1">
      <alignment horizontal="right" vertical="top"/>
    </xf>
    <xf numFmtId="0" fontId="31" fillId="0" borderId="0" xfId="16" applyFont="1"/>
    <xf numFmtId="0" fontId="65" fillId="0" borderId="0" xfId="5" applyFont="1" applyAlignment="1">
      <alignment vertical="top"/>
    </xf>
    <xf numFmtId="179" fontId="43" fillId="0" borderId="0" xfId="5" applyNumberFormat="1" applyFont="1" applyAlignment="1">
      <alignment horizontal="right" vertical="center"/>
    </xf>
    <xf numFmtId="49" fontId="43" fillId="0" borderId="0" xfId="5" applyNumberFormat="1" applyFont="1" applyAlignment="1">
      <alignment horizontal="left" vertical="top"/>
    </xf>
    <xf numFmtId="49" fontId="14" fillId="2" borderId="4" xfId="5" applyNumberFormat="1" applyFont="1" applyFill="1" applyBorder="1" applyAlignment="1">
      <alignment horizontal="center" vertical="top" wrapText="1"/>
    </xf>
    <xf numFmtId="49" fontId="14" fillId="2" borderId="14" xfId="5" applyNumberFormat="1" applyFont="1" applyFill="1" applyBorder="1" applyAlignment="1">
      <alignment horizontal="center" vertical="top" wrapText="1"/>
    </xf>
    <xf numFmtId="0" fontId="14" fillId="2" borderId="15" xfId="18" applyFont="1" applyFill="1" applyBorder="1" applyAlignment="1">
      <alignment vertical="center"/>
    </xf>
    <xf numFmtId="49" fontId="31" fillId="2" borderId="15" xfId="5" applyNumberFormat="1" applyFont="1" applyFill="1" applyBorder="1" applyAlignment="1">
      <alignment vertical="center" justifyLastLine="1"/>
    </xf>
    <xf numFmtId="0" fontId="36" fillId="2" borderId="15" xfId="18" applyFont="1" applyFill="1" applyBorder="1" applyAlignment="1">
      <alignment vertical="center" justifyLastLine="1"/>
    </xf>
    <xf numFmtId="49" fontId="14" fillId="2" borderId="7" xfId="5" applyNumberFormat="1" applyFont="1" applyFill="1" applyBorder="1" applyAlignment="1">
      <alignment horizontal="center" vertical="top" wrapText="1"/>
    </xf>
    <xf numFmtId="49" fontId="31" fillId="2" borderId="14" xfId="5" applyNumberFormat="1" applyFont="1" applyFill="1" applyBorder="1" applyAlignment="1">
      <alignment vertical="center" justifyLastLine="1"/>
    </xf>
    <xf numFmtId="49" fontId="31" fillId="2" borderId="15" xfId="5" applyNumberFormat="1" applyFont="1" applyFill="1" applyBorder="1" applyAlignment="1">
      <alignment horizontal="center" vertical="center" justifyLastLine="1"/>
    </xf>
    <xf numFmtId="49" fontId="31" fillId="2" borderId="13" xfId="5" applyNumberFormat="1" applyFont="1" applyFill="1" applyBorder="1" applyAlignment="1">
      <alignment vertical="center" justifyLastLine="1"/>
    </xf>
    <xf numFmtId="49" fontId="31" fillId="2" borderId="14" xfId="5" applyNumberFormat="1" applyFont="1" applyFill="1" applyBorder="1" applyAlignment="1">
      <alignment horizontal="right" vertical="center" justifyLastLine="1"/>
    </xf>
    <xf numFmtId="49" fontId="14" fillId="2" borderId="13" xfId="5" applyNumberFormat="1" applyFont="1" applyFill="1" applyBorder="1" applyAlignment="1">
      <alignment horizontal="center" vertical="top" wrapText="1"/>
    </xf>
    <xf numFmtId="49" fontId="31" fillId="2" borderId="4" xfId="5" applyNumberFormat="1" applyFont="1" applyFill="1" applyBorder="1" applyAlignment="1">
      <alignment horizontal="center" vertical="center" wrapText="1"/>
    </xf>
    <xf numFmtId="49" fontId="31" fillId="2" borderId="7" xfId="5" applyNumberFormat="1" applyFont="1" applyFill="1" applyBorder="1" applyAlignment="1">
      <alignment horizontal="center" vertical="center" wrapText="1"/>
    </xf>
    <xf numFmtId="49" fontId="31" fillId="2" borderId="8" xfId="5" applyNumberFormat="1" applyFont="1" applyFill="1" applyBorder="1" applyAlignment="1">
      <alignment horizontal="center" vertical="top" wrapText="1"/>
    </xf>
    <xf numFmtId="49" fontId="31" fillId="2" borderId="10" xfId="5" applyNumberFormat="1" applyFont="1" applyFill="1" applyBorder="1" applyAlignment="1">
      <alignment horizontal="center" vertical="center" wrapText="1"/>
    </xf>
    <xf numFmtId="49" fontId="32" fillId="2" borderId="11" xfId="5" applyNumberFormat="1" applyFont="1" applyFill="1" applyBorder="1" applyAlignment="1">
      <alignment horizontal="center" vertical="top" wrapText="1"/>
    </xf>
    <xf numFmtId="49" fontId="32" fillId="2" borderId="10" xfId="5" applyNumberFormat="1" applyFont="1" applyFill="1" applyBorder="1" applyAlignment="1">
      <alignment horizontal="center" vertical="top" wrapText="1"/>
    </xf>
    <xf numFmtId="49" fontId="32" fillId="2" borderId="12" xfId="5" applyNumberFormat="1" applyFont="1" applyFill="1" applyBorder="1" applyAlignment="1">
      <alignment horizontal="center" vertical="top" wrapText="1"/>
    </xf>
    <xf numFmtId="185" fontId="32" fillId="0" borderId="0" xfId="5" applyNumberFormat="1" applyFont="1" applyAlignment="1">
      <alignment horizontal="right" vertical="top"/>
    </xf>
    <xf numFmtId="0" fontId="8" fillId="2" borderId="0" xfId="18" applyFont="1" applyFill="1" applyAlignment="1">
      <alignment horizontal="distributed" vertical="top"/>
    </xf>
    <xf numFmtId="181" fontId="22" fillId="0" borderId="8" xfId="5" applyNumberFormat="1" applyFont="1" applyBorder="1" applyAlignment="1">
      <alignment horizontal="right" vertical="top"/>
    </xf>
    <xf numFmtId="181" fontId="22" fillId="0" borderId="0" xfId="5" applyNumberFormat="1" applyFont="1" applyAlignment="1">
      <alignment horizontal="right" vertical="top"/>
    </xf>
    <xf numFmtId="49" fontId="31" fillId="2" borderId="0" xfId="5" applyNumberFormat="1" applyFont="1" applyFill="1" applyAlignment="1">
      <alignment horizontal="distributed" vertical="top" justifyLastLine="1"/>
    </xf>
    <xf numFmtId="187" fontId="22" fillId="0" borderId="0" xfId="5" applyNumberFormat="1" applyFont="1" applyAlignment="1">
      <alignment horizontal="right" vertical="top"/>
    </xf>
    <xf numFmtId="185" fontId="22" fillId="0" borderId="0" xfId="5" applyNumberFormat="1" applyFont="1" applyAlignment="1">
      <alignment horizontal="right" vertical="top"/>
    </xf>
    <xf numFmtId="0" fontId="30" fillId="0" borderId="0" xfId="18"/>
    <xf numFmtId="49" fontId="31" fillId="2" borderId="1" xfId="5" applyNumberFormat="1" applyFont="1" applyFill="1" applyBorder="1" applyAlignment="1">
      <alignment horizontal="distributed" vertical="top" justifyLastLine="1"/>
    </xf>
    <xf numFmtId="0" fontId="30" fillId="0" borderId="12" xfId="18" applyBorder="1"/>
    <xf numFmtId="0" fontId="30" fillId="0" borderId="1" xfId="18" applyBorder="1"/>
    <xf numFmtId="0" fontId="8" fillId="0" borderId="0" xfId="18" applyFont="1"/>
    <xf numFmtId="184" fontId="27" fillId="0" borderId="0" xfId="5" applyNumberFormat="1" applyFont="1" applyAlignment="1">
      <alignment horizontal="right" vertical="top"/>
    </xf>
    <xf numFmtId="185" fontId="27" fillId="0" borderId="0" xfId="5" applyNumberFormat="1" applyFont="1" applyAlignment="1">
      <alignment horizontal="right" vertical="top"/>
    </xf>
    <xf numFmtId="199" fontId="27" fillId="0" borderId="0" xfId="5" applyNumberFormat="1" applyFont="1" applyAlignment="1">
      <alignment horizontal="right" vertical="top"/>
    </xf>
    <xf numFmtId="186" fontId="27" fillId="0" borderId="0" xfId="5" applyNumberFormat="1" applyFont="1" applyAlignment="1">
      <alignment horizontal="right" vertical="top"/>
    </xf>
    <xf numFmtId="199" fontId="12" fillId="0" borderId="0" xfId="5" applyNumberFormat="1" applyFont="1" applyAlignment="1">
      <alignment horizontal="right" vertical="center"/>
    </xf>
    <xf numFmtId="184" fontId="14" fillId="0" borderId="0" xfId="5" applyNumberFormat="1" applyFont="1" applyAlignment="1">
      <alignment horizontal="right" vertical="top"/>
    </xf>
    <xf numFmtId="185" fontId="14" fillId="0" borderId="0" xfId="5" applyNumberFormat="1" applyFont="1" applyAlignment="1">
      <alignment horizontal="right" vertical="top"/>
    </xf>
    <xf numFmtId="199" fontId="14" fillId="0" borderId="0" xfId="5" applyNumberFormat="1" applyFont="1" applyAlignment="1">
      <alignment horizontal="right" vertical="top"/>
    </xf>
    <xf numFmtId="186" fontId="14" fillId="0" borderId="0" xfId="5" applyNumberFormat="1" applyFont="1" applyAlignment="1">
      <alignment horizontal="right" vertical="top"/>
    </xf>
    <xf numFmtId="49" fontId="29" fillId="0" borderId="0" xfId="2" applyNumberFormat="1" applyFont="1" applyAlignment="1">
      <alignment vertical="center"/>
    </xf>
    <xf numFmtId="184" fontId="31" fillId="2" borderId="15" xfId="5" applyNumberFormat="1" applyFont="1" applyFill="1" applyBorder="1" applyAlignment="1">
      <alignment horizontal="right" vertical="center"/>
    </xf>
    <xf numFmtId="185" fontId="31" fillId="2" borderId="15" xfId="5" applyNumberFormat="1" applyFont="1" applyFill="1" applyBorder="1" applyAlignment="1">
      <alignment horizontal="right" vertical="center"/>
    </xf>
    <xf numFmtId="185" fontId="14" fillId="2" borderId="15" xfId="5" applyNumberFormat="1" applyFont="1" applyFill="1" applyBorder="1" applyAlignment="1">
      <alignment horizontal="right" vertical="center"/>
    </xf>
    <xf numFmtId="186" fontId="31" fillId="2" borderId="13" xfId="5" applyNumberFormat="1" applyFont="1" applyFill="1" applyBorder="1" applyAlignment="1">
      <alignment horizontal="right" vertical="center"/>
    </xf>
    <xf numFmtId="184" fontId="31" fillId="2" borderId="7" xfId="5" applyNumberFormat="1" applyFont="1" applyFill="1" applyBorder="1" applyAlignment="1">
      <alignment horizontal="center" vertical="top" wrapText="1"/>
    </xf>
    <xf numFmtId="185" fontId="31" fillId="2" borderId="7" xfId="5" applyNumberFormat="1" applyFont="1" applyFill="1" applyBorder="1" applyAlignment="1">
      <alignment horizontal="center" vertical="top" wrapText="1"/>
    </xf>
    <xf numFmtId="199" fontId="31" fillId="2" borderId="7" xfId="5" applyNumberFormat="1" applyFont="1" applyFill="1" applyBorder="1" applyAlignment="1">
      <alignment horizontal="center" vertical="top" wrapText="1"/>
    </xf>
    <xf numFmtId="0" fontId="31" fillId="2" borderId="15" xfId="19" applyFont="1" applyFill="1" applyBorder="1" applyAlignment="1">
      <alignment horizontal="right" vertical="center"/>
    </xf>
    <xf numFmtId="184" fontId="14" fillId="2" borderId="15" xfId="5" applyNumberFormat="1" applyFont="1" applyFill="1" applyBorder="1" applyAlignment="1">
      <alignment horizontal="left" vertical="center" wrapText="1"/>
    </xf>
    <xf numFmtId="184" fontId="14" fillId="2" borderId="13" xfId="5" applyNumberFormat="1" applyFont="1" applyFill="1" applyBorder="1" applyAlignment="1">
      <alignment horizontal="left" vertical="center" wrapText="1"/>
    </xf>
    <xf numFmtId="186" fontId="31" fillId="2" borderId="7" xfId="5" applyNumberFormat="1" applyFont="1" applyFill="1" applyBorder="1" applyAlignment="1">
      <alignment horizontal="center" vertical="top" wrapText="1"/>
    </xf>
    <xf numFmtId="199" fontId="31" fillId="2" borderId="8" xfId="5" applyNumberFormat="1" applyFont="1" applyFill="1" applyBorder="1" applyAlignment="1">
      <alignment horizontal="center" vertical="top" wrapText="1"/>
    </xf>
    <xf numFmtId="49" fontId="31" fillId="0" borderId="0" xfId="5" applyNumberFormat="1" applyFont="1" applyAlignment="1">
      <alignment horizontal="center" vertical="top"/>
    </xf>
    <xf numFmtId="184" fontId="31" fillId="2" borderId="7" xfId="5" applyNumberFormat="1" applyFont="1" applyFill="1" applyBorder="1" applyAlignment="1">
      <alignment horizontal="center" vertical="center" wrapText="1"/>
    </xf>
    <xf numFmtId="184" fontId="31" fillId="2" borderId="4" xfId="5" applyNumberFormat="1" applyFont="1" applyFill="1" applyBorder="1" applyAlignment="1">
      <alignment horizontal="center" vertical="center" wrapText="1"/>
    </xf>
    <xf numFmtId="184" fontId="31" fillId="2" borderId="11" xfId="5" applyNumberFormat="1" applyFont="1" applyFill="1" applyBorder="1" applyAlignment="1">
      <alignment horizontal="center" vertical="top" wrapText="1"/>
    </xf>
    <xf numFmtId="185" fontId="31" fillId="2" borderId="11" xfId="5" applyNumberFormat="1" applyFont="1" applyFill="1" applyBorder="1" applyAlignment="1">
      <alignment horizontal="center" vertical="top" wrapText="1"/>
    </xf>
    <xf numFmtId="199" fontId="31" fillId="2" borderId="11" xfId="5" applyNumberFormat="1" applyFont="1" applyFill="1" applyBorder="1" applyAlignment="1">
      <alignment horizontal="center" vertical="top" wrapText="1"/>
    </xf>
    <xf numFmtId="49" fontId="31" fillId="2" borderId="11" xfId="5" applyNumberFormat="1" applyFont="1" applyFill="1" applyBorder="1" applyAlignment="1">
      <alignment horizontal="center" vertical="top" wrapText="1"/>
    </xf>
    <xf numFmtId="49" fontId="31" fillId="2" borderId="10" xfId="5" applyNumberFormat="1" applyFont="1" applyFill="1" applyBorder="1" applyAlignment="1">
      <alignment horizontal="center" vertical="top" wrapText="1"/>
    </xf>
    <xf numFmtId="186" fontId="31" fillId="2" borderId="11" xfId="5" applyNumberFormat="1" applyFont="1" applyFill="1" applyBorder="1" applyAlignment="1">
      <alignment horizontal="center" vertical="top" wrapText="1"/>
    </xf>
    <xf numFmtId="199" fontId="31" fillId="2" borderId="12" xfId="5" applyNumberFormat="1" applyFont="1" applyFill="1" applyBorder="1" applyAlignment="1">
      <alignment horizontal="center" vertical="top" wrapText="1"/>
    </xf>
    <xf numFmtId="49" fontId="31" fillId="2" borderId="3" xfId="2" applyNumberFormat="1" applyFont="1" applyFill="1" applyBorder="1" applyAlignment="1">
      <alignment horizontal="left" vertical="center"/>
    </xf>
    <xf numFmtId="0" fontId="2" fillId="0" borderId="0" xfId="2" applyAlignment="1">
      <alignment vertical="center"/>
    </xf>
    <xf numFmtId="0" fontId="2" fillId="0" borderId="3" xfId="2" applyBorder="1" applyAlignment="1">
      <alignment vertical="center"/>
    </xf>
    <xf numFmtId="49" fontId="29" fillId="2" borderId="6" xfId="5" applyNumberFormat="1" applyFont="1" applyFill="1" applyBorder="1" applyAlignment="1">
      <alignment vertical="center"/>
    </xf>
    <xf numFmtId="184" fontId="69" fillId="0" borderId="0" xfId="5" quotePrefix="1" applyNumberFormat="1" applyFont="1" applyAlignment="1">
      <alignment horizontal="right" vertical="center"/>
    </xf>
    <xf numFmtId="184" fontId="69" fillId="0" borderId="6" xfId="5" quotePrefix="1" applyNumberFormat="1" applyFont="1" applyBorder="1" applyAlignment="1">
      <alignment horizontal="right" vertical="center"/>
    </xf>
    <xf numFmtId="0" fontId="9" fillId="2" borderId="6" xfId="2" applyFont="1" applyFill="1" applyBorder="1" applyAlignment="1">
      <alignment vertical="center"/>
    </xf>
    <xf numFmtId="49" fontId="29" fillId="2" borderId="6" xfId="2" applyNumberFormat="1" applyFont="1" applyFill="1" applyBorder="1" applyAlignment="1">
      <alignment horizontal="distributed" vertical="center" justifyLastLine="1"/>
    </xf>
    <xf numFmtId="49" fontId="14" fillId="2" borderId="10" xfId="2" applyNumberFormat="1" applyFont="1" applyFill="1" applyBorder="1" applyAlignment="1">
      <alignment horizontal="distributed" vertical="center"/>
    </xf>
    <xf numFmtId="184" fontId="25" fillId="0" borderId="1" xfId="5" applyNumberFormat="1" applyFont="1" applyBorder="1" applyAlignment="1">
      <alignment horizontal="right" vertical="center"/>
    </xf>
    <xf numFmtId="185" fontId="25" fillId="0" borderId="1" xfId="5" applyNumberFormat="1" applyFont="1" applyBorder="1" applyAlignment="1">
      <alignment horizontal="right" vertical="center"/>
    </xf>
    <xf numFmtId="199" fontId="25" fillId="0" borderId="1" xfId="5" applyNumberFormat="1" applyFont="1" applyBorder="1" applyAlignment="1">
      <alignment horizontal="right" vertical="center"/>
    </xf>
    <xf numFmtId="184" fontId="25" fillId="0" borderId="10" xfId="5" applyNumberFormat="1" applyFont="1" applyBorder="1" applyAlignment="1">
      <alignment horizontal="right" vertical="center"/>
    </xf>
    <xf numFmtId="186" fontId="25" fillId="0" borderId="1" xfId="5" applyNumberFormat="1" applyFont="1" applyBorder="1" applyAlignment="1">
      <alignment horizontal="right" vertical="center"/>
    </xf>
    <xf numFmtId="49" fontId="25" fillId="0" borderId="0" xfId="5" applyNumberFormat="1" applyFont="1" applyAlignment="1">
      <alignment vertical="center"/>
    </xf>
    <xf numFmtId="49" fontId="70" fillId="0" borderId="0" xfId="5" applyNumberFormat="1" applyFont="1" applyAlignment="1">
      <alignment vertical="center"/>
    </xf>
    <xf numFmtId="49" fontId="70" fillId="0" borderId="0" xfId="2" applyNumberFormat="1" applyFont="1" applyAlignment="1">
      <alignment horizontal="distributed" vertical="center"/>
    </xf>
    <xf numFmtId="184" fontId="25" fillId="0" borderId="0" xfId="5" applyNumberFormat="1" applyFont="1" applyAlignment="1">
      <alignment horizontal="right" vertical="center"/>
    </xf>
    <xf numFmtId="185" fontId="25" fillId="0" borderId="0" xfId="5" applyNumberFormat="1" applyFont="1" applyAlignment="1">
      <alignment horizontal="right" vertical="center"/>
    </xf>
    <xf numFmtId="199" fontId="25" fillId="0" borderId="0" xfId="5" applyNumberFormat="1" applyFont="1" applyAlignment="1">
      <alignment horizontal="right" vertical="center"/>
    </xf>
    <xf numFmtId="186" fontId="25" fillId="0" borderId="0" xfId="5" applyNumberFormat="1" applyFont="1" applyAlignment="1">
      <alignment horizontal="right" vertical="center"/>
    </xf>
    <xf numFmtId="184" fontId="46" fillId="0" borderId="0" xfId="5" applyNumberFormat="1" applyFont="1" applyAlignment="1">
      <alignment horizontal="right" vertical="center"/>
    </xf>
    <xf numFmtId="184" fontId="46" fillId="0" borderId="0" xfId="5" applyNumberFormat="1" applyFont="1" applyAlignment="1">
      <alignment horizontal="left" vertical="center"/>
    </xf>
    <xf numFmtId="0" fontId="30" fillId="0" borderId="0" xfId="19"/>
    <xf numFmtId="0" fontId="8" fillId="0" borderId="0" xfId="19" applyFont="1"/>
    <xf numFmtId="49" fontId="29" fillId="2" borderId="2" xfId="5" applyNumberFormat="1" applyFont="1" applyFill="1" applyBorder="1" applyAlignment="1">
      <alignment horizontal="center" vertical="center"/>
    </xf>
    <xf numFmtId="49" fontId="71" fillId="0" borderId="0" xfId="5" applyNumberFormat="1" applyFont="1" applyAlignment="1">
      <alignment vertical="center"/>
    </xf>
    <xf numFmtId="49" fontId="72" fillId="2" borderId="0" xfId="5" applyNumberFormat="1" applyFont="1" applyFill="1" applyAlignment="1">
      <alignment vertical="center"/>
    </xf>
    <xf numFmtId="49" fontId="73" fillId="2" borderId="0" xfId="5" applyNumberFormat="1" applyFont="1" applyFill="1" applyAlignment="1">
      <alignment vertical="center"/>
    </xf>
    <xf numFmtId="49" fontId="74" fillId="2" borderId="3" xfId="2" applyNumberFormat="1" applyFont="1" applyFill="1" applyBorder="1" applyAlignment="1">
      <alignment horizontal="left" vertical="center"/>
    </xf>
    <xf numFmtId="0" fontId="75" fillId="0" borderId="0" xfId="2" applyFont="1" applyAlignment="1">
      <alignment vertical="center"/>
    </xf>
    <xf numFmtId="0" fontId="75" fillId="0" borderId="3" xfId="2" applyFont="1" applyBorder="1" applyAlignment="1">
      <alignment vertical="center"/>
    </xf>
    <xf numFmtId="0" fontId="9" fillId="2" borderId="0" xfId="2" applyFont="1" applyFill="1" applyAlignment="1">
      <alignment vertical="center"/>
    </xf>
    <xf numFmtId="184" fontId="33" fillId="0" borderId="0" xfId="5" quotePrefix="1" applyNumberFormat="1" applyFont="1" applyAlignment="1">
      <alignment horizontal="right" vertical="center"/>
    </xf>
    <xf numFmtId="184" fontId="33" fillId="0" borderId="6" xfId="5" quotePrefix="1" applyNumberFormat="1" applyFont="1" applyBorder="1" applyAlignment="1">
      <alignment horizontal="right" vertical="center"/>
    </xf>
    <xf numFmtId="49" fontId="70" fillId="2" borderId="1" xfId="5" applyNumberFormat="1" applyFont="1" applyFill="1" applyBorder="1" applyAlignment="1">
      <alignment vertical="center"/>
    </xf>
    <xf numFmtId="184" fontId="76" fillId="0" borderId="1" xfId="5" applyNumberFormat="1" applyFont="1" applyBorder="1" applyAlignment="1">
      <alignment horizontal="right" vertical="center"/>
    </xf>
    <xf numFmtId="185" fontId="76" fillId="0" borderId="1" xfId="5" applyNumberFormat="1" applyFont="1" applyBorder="1" applyAlignment="1">
      <alignment horizontal="right" vertical="center"/>
    </xf>
    <xf numFmtId="199" fontId="76" fillId="0" borderId="1" xfId="5" applyNumberFormat="1" applyFont="1" applyBorder="1" applyAlignment="1">
      <alignment horizontal="right" vertical="center"/>
    </xf>
    <xf numFmtId="184" fontId="76" fillId="0" borderId="10" xfId="5" applyNumberFormat="1" applyFont="1" applyBorder="1" applyAlignment="1">
      <alignment horizontal="right" vertical="center"/>
    </xf>
    <xf numFmtId="186" fontId="76" fillId="0" borderId="1" xfId="5" applyNumberFormat="1" applyFont="1" applyBorder="1" applyAlignment="1">
      <alignment horizontal="right" vertical="center"/>
    </xf>
    <xf numFmtId="49" fontId="70" fillId="2" borderId="0" xfId="5" applyNumberFormat="1" applyFont="1" applyFill="1" applyAlignment="1">
      <alignment vertical="center"/>
    </xf>
    <xf numFmtId="49" fontId="70" fillId="2" borderId="3" xfId="2" applyNumberFormat="1" applyFont="1" applyFill="1" applyBorder="1" applyAlignment="1">
      <alignment horizontal="distributed" vertical="center"/>
    </xf>
    <xf numFmtId="184" fontId="76" fillId="0" borderId="0" xfId="5" applyNumberFormat="1" applyFont="1" applyAlignment="1">
      <alignment horizontal="right" vertical="center"/>
    </xf>
    <xf numFmtId="185" fontId="76" fillId="0" borderId="0" xfId="5" applyNumberFormat="1" applyFont="1" applyAlignment="1">
      <alignment horizontal="right" vertical="center"/>
    </xf>
    <xf numFmtId="199" fontId="76" fillId="0" borderId="0" xfId="5" applyNumberFormat="1" applyFont="1" applyAlignment="1">
      <alignment horizontal="right" vertical="center"/>
    </xf>
    <xf numFmtId="184" fontId="76" fillId="0" borderId="6" xfId="5" applyNumberFormat="1" applyFont="1" applyBorder="1" applyAlignment="1">
      <alignment horizontal="right" vertical="center"/>
    </xf>
    <xf numFmtId="186" fontId="76" fillId="0" borderId="0" xfId="5" applyNumberFormat="1" applyFont="1" applyAlignment="1">
      <alignment horizontal="right" vertical="center"/>
    </xf>
    <xf numFmtId="49" fontId="76" fillId="0" borderId="0" xfId="5" applyNumberFormat="1" applyFont="1" applyAlignment="1">
      <alignment vertical="center"/>
    </xf>
    <xf numFmtId="49" fontId="74" fillId="2" borderId="6" xfId="2" applyNumberFormat="1" applyFont="1" applyFill="1" applyBorder="1" applyAlignment="1">
      <alignment horizontal="left" vertical="center"/>
    </xf>
    <xf numFmtId="0" fontId="77" fillId="0" borderId="0" xfId="2" applyFont="1" applyAlignment="1">
      <alignment vertical="center"/>
    </xf>
    <xf numFmtId="0" fontId="77" fillId="0" borderId="6" xfId="2" applyFont="1" applyBorder="1" applyAlignment="1">
      <alignment vertical="center"/>
    </xf>
    <xf numFmtId="184" fontId="33" fillId="0" borderId="8" xfId="5" quotePrefix="1" applyNumberFormat="1" applyFont="1" applyBorder="1" applyAlignment="1">
      <alignment horizontal="right" vertical="center"/>
    </xf>
    <xf numFmtId="49" fontId="74" fillId="2" borderId="0" xfId="5" applyNumberFormat="1" applyFont="1" applyFill="1" applyAlignment="1">
      <alignment vertical="center"/>
    </xf>
    <xf numFmtId="49" fontId="29" fillId="2" borderId="1" xfId="5" applyNumberFormat="1" applyFont="1" applyFill="1" applyBorder="1" applyAlignment="1">
      <alignment vertical="center"/>
    </xf>
    <xf numFmtId="49" fontId="29" fillId="2" borderId="10" xfId="2" applyNumberFormat="1" applyFont="1" applyFill="1" applyBorder="1" applyAlignment="1">
      <alignment horizontal="distributed" vertical="center"/>
    </xf>
    <xf numFmtId="49" fontId="29" fillId="2" borderId="3" xfId="2" applyNumberFormat="1" applyFont="1" applyFill="1" applyBorder="1" applyAlignment="1">
      <alignment horizontal="distributed" vertical="center"/>
    </xf>
    <xf numFmtId="184" fontId="76" fillId="0" borderId="3" xfId="5" applyNumberFormat="1" applyFont="1" applyBorder="1" applyAlignment="1">
      <alignment horizontal="right" vertical="center"/>
    </xf>
    <xf numFmtId="184" fontId="31" fillId="2" borderId="10" xfId="5" applyNumberFormat="1" applyFont="1" applyFill="1" applyBorder="1" applyAlignment="1">
      <alignment horizontal="center" vertical="top" wrapText="1"/>
    </xf>
    <xf numFmtId="0" fontId="75" fillId="0" borderId="6" xfId="2" applyFont="1" applyBorder="1" applyAlignment="1">
      <alignment vertical="center"/>
    </xf>
    <xf numFmtId="0" fontId="8" fillId="2" borderId="0" xfId="2" applyFont="1" applyFill="1" applyAlignment="1">
      <alignment horizontal="distributed" vertical="center"/>
    </xf>
    <xf numFmtId="0" fontId="8" fillId="2" borderId="6" xfId="2" applyFont="1" applyFill="1" applyBorder="1" applyAlignment="1">
      <alignment horizontal="distributed" vertical="center"/>
    </xf>
    <xf numFmtId="0" fontId="8" fillId="2" borderId="1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0" xfId="2" applyFont="1" applyFill="1" applyAlignment="1">
      <alignment horizontal="center" vertical="center"/>
    </xf>
    <xf numFmtId="0" fontId="8" fillId="2" borderId="6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 wrapText="1"/>
    </xf>
    <xf numFmtId="0" fontId="8" fillId="2" borderId="8" xfId="2" applyFont="1" applyFill="1" applyBorder="1" applyAlignment="1">
      <alignment horizontal="center" vertical="center" wrapText="1"/>
    </xf>
    <xf numFmtId="0" fontId="8" fillId="2" borderId="12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" vertical="center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 wrapText="1"/>
    </xf>
    <xf numFmtId="0" fontId="9" fillId="2" borderId="7" xfId="2" applyFont="1" applyFill="1" applyBorder="1" applyAlignment="1">
      <alignment horizontal="center" vertical="center" wrapText="1"/>
    </xf>
    <xf numFmtId="0" fontId="9" fillId="2" borderId="11" xfId="2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/>
    </xf>
    <xf numFmtId="0" fontId="8" fillId="2" borderId="11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7" xfId="2" applyFont="1" applyFill="1" applyBorder="1" applyAlignment="1">
      <alignment horizontal="center" vertical="center" wrapText="1"/>
    </xf>
    <xf numFmtId="0" fontId="8" fillId="2" borderId="11" xfId="2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 wrapText="1"/>
    </xf>
    <xf numFmtId="0" fontId="8" fillId="2" borderId="6" xfId="2" applyFont="1" applyFill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 wrapText="1"/>
    </xf>
    <xf numFmtId="0" fontId="3" fillId="0" borderId="1" xfId="2" applyFont="1" applyBorder="1" applyAlignment="1">
      <alignment horizontal="left"/>
    </xf>
    <xf numFmtId="0" fontId="8" fillId="2" borderId="1" xfId="2" applyFont="1" applyFill="1" applyBorder="1" applyAlignment="1">
      <alignment horizontal="center" vertical="center"/>
    </xf>
    <xf numFmtId="0" fontId="8" fillId="2" borderId="10" xfId="2" applyFont="1" applyFill="1" applyBorder="1" applyAlignment="1">
      <alignment horizontal="center" vertical="center"/>
    </xf>
    <xf numFmtId="49" fontId="17" fillId="2" borderId="1" xfId="5" applyNumberFormat="1" applyFont="1" applyFill="1" applyBorder="1" applyAlignment="1">
      <alignment horizontal="distributed" vertical="center"/>
    </xf>
    <xf numFmtId="0" fontId="15" fillId="2" borderId="1" xfId="2" applyFont="1" applyFill="1" applyBorder="1" applyAlignment="1">
      <alignment horizontal="distributed" vertical="center"/>
    </xf>
    <xf numFmtId="49" fontId="17" fillId="2" borderId="0" xfId="5" applyNumberFormat="1" applyFont="1" applyFill="1" applyAlignment="1">
      <alignment horizontal="distributed" vertical="center"/>
    </xf>
    <xf numFmtId="0" fontId="15" fillId="2" borderId="0" xfId="2" applyFont="1" applyFill="1" applyAlignment="1">
      <alignment horizontal="distributed" vertical="center"/>
    </xf>
    <xf numFmtId="0" fontId="2" fillId="2" borderId="0" xfId="2" applyFill="1" applyAlignment="1">
      <alignment horizontal="distributed" vertical="center"/>
    </xf>
    <xf numFmtId="0" fontId="2" fillId="2" borderId="6" xfId="2" applyFill="1" applyBorder="1" applyAlignment="1">
      <alignment horizontal="distributed" vertical="center"/>
    </xf>
    <xf numFmtId="181" fontId="12" fillId="0" borderId="0" xfId="5" applyNumberFormat="1" applyFont="1" applyAlignment="1">
      <alignment horizontal="left" vertical="center"/>
    </xf>
    <xf numFmtId="0" fontId="6" fillId="0" borderId="0" xfId="2" applyFont="1" applyAlignment="1">
      <alignment horizontal="left" vertical="center"/>
    </xf>
    <xf numFmtId="49" fontId="14" fillId="2" borderId="13" xfId="5" applyNumberFormat="1" applyFont="1" applyFill="1" applyBorder="1" applyAlignment="1">
      <alignment horizontal="center" vertical="center"/>
    </xf>
    <xf numFmtId="49" fontId="14" fillId="2" borderId="9" xfId="5" applyNumberFormat="1" applyFont="1" applyFill="1" applyBorder="1" applyAlignment="1">
      <alignment horizontal="center" vertical="center"/>
    </xf>
    <xf numFmtId="49" fontId="14" fillId="2" borderId="2" xfId="5" applyNumberFormat="1" applyFont="1" applyFill="1" applyBorder="1" applyAlignment="1">
      <alignment horizontal="center" vertical="center"/>
    </xf>
    <xf numFmtId="49" fontId="14" fillId="2" borderId="0" xfId="5" applyNumberFormat="1" applyFont="1" applyFill="1" applyAlignment="1">
      <alignment horizontal="center" vertical="center"/>
    </xf>
    <xf numFmtId="49" fontId="29" fillId="2" borderId="15" xfId="5" applyNumberFormat="1" applyFont="1" applyFill="1" applyBorder="1" applyAlignment="1">
      <alignment horizontal="center" vertical="center" wrapText="1"/>
    </xf>
    <xf numFmtId="49" fontId="31" fillId="2" borderId="5" xfId="5" applyNumberFormat="1" applyFont="1" applyFill="1" applyBorder="1" applyAlignment="1">
      <alignment horizontal="center" vertical="center" shrinkToFit="1"/>
    </xf>
    <xf numFmtId="49" fontId="31" fillId="2" borderId="2" xfId="5" applyNumberFormat="1" applyFont="1" applyFill="1" applyBorder="1" applyAlignment="1">
      <alignment horizontal="center" vertical="center" shrinkToFit="1"/>
    </xf>
    <xf numFmtId="49" fontId="31" fillId="2" borderId="12" xfId="5" applyNumberFormat="1" applyFont="1" applyFill="1" applyBorder="1" applyAlignment="1">
      <alignment horizontal="center" vertical="center" shrinkToFit="1"/>
    </xf>
    <xf numFmtId="49" fontId="31" fillId="2" borderId="1" xfId="5" applyNumberFormat="1" applyFont="1" applyFill="1" applyBorder="1" applyAlignment="1">
      <alignment horizontal="center" vertical="center" shrinkToFit="1"/>
    </xf>
    <xf numFmtId="184" fontId="31" fillId="2" borderId="5" xfId="5" applyNumberFormat="1" applyFont="1" applyFill="1" applyBorder="1" applyAlignment="1">
      <alignment horizontal="center" vertical="center" justifyLastLine="1"/>
    </xf>
    <xf numFmtId="184" fontId="31" fillId="2" borderId="8" xfId="5" applyNumberFormat="1" applyFont="1" applyFill="1" applyBorder="1" applyAlignment="1">
      <alignment horizontal="center" vertical="center" justifyLastLine="1"/>
    </xf>
    <xf numFmtId="184" fontId="31" fillId="2" borderId="12" xfId="5" applyNumberFormat="1" applyFont="1" applyFill="1" applyBorder="1" applyAlignment="1">
      <alignment horizontal="center" vertical="center" justifyLastLine="1"/>
    </xf>
    <xf numFmtId="49" fontId="31" fillId="2" borderId="0" xfId="5" applyNumberFormat="1" applyFont="1" applyFill="1"/>
    <xf numFmtId="49" fontId="31" fillId="2" borderId="6" xfId="5" applyNumberFormat="1" applyFont="1" applyFill="1" applyBorder="1"/>
    <xf numFmtId="0" fontId="31" fillId="2" borderId="0" xfId="5" applyFont="1" applyFill="1" applyAlignment="1">
      <alignment horizontal="distributed"/>
    </xf>
    <xf numFmtId="49" fontId="31" fillId="2" borderId="0" xfId="5" applyNumberFormat="1" applyFont="1" applyFill="1" applyAlignment="1">
      <alignment horizontal="distributed" vertical="top"/>
    </xf>
    <xf numFmtId="184" fontId="31" fillId="2" borderId="4" xfId="5" applyNumberFormat="1" applyFont="1" applyFill="1" applyBorder="1" applyAlignment="1">
      <alignment horizontal="center" vertical="center" justifyLastLine="1"/>
    </xf>
    <xf numFmtId="184" fontId="31" fillId="2" borderId="7" xfId="5" applyNumberFormat="1" applyFont="1" applyFill="1" applyBorder="1" applyAlignment="1">
      <alignment horizontal="center" vertical="center" justifyLastLine="1"/>
    </xf>
    <xf numFmtId="184" fontId="31" fillId="2" borderId="11" xfId="5" applyNumberFormat="1" applyFont="1" applyFill="1" applyBorder="1" applyAlignment="1">
      <alignment horizontal="center" vertical="center" justifyLastLine="1"/>
    </xf>
    <xf numFmtId="181" fontId="31" fillId="2" borderId="7" xfId="5" applyNumberFormat="1" applyFont="1" applyFill="1" applyBorder="1" applyAlignment="1">
      <alignment horizontal="center" vertical="center" wrapText="1" justifyLastLine="1"/>
    </xf>
    <xf numFmtId="181" fontId="31" fillId="2" borderId="7" xfId="5" applyNumberFormat="1" applyFont="1" applyFill="1" applyBorder="1" applyAlignment="1">
      <alignment horizontal="center" vertical="center" justifyLastLine="1"/>
    </xf>
    <xf numFmtId="181" fontId="31" fillId="2" borderId="11" xfId="5" applyNumberFormat="1" applyFont="1" applyFill="1" applyBorder="1" applyAlignment="1">
      <alignment horizontal="center" vertical="center" justifyLastLine="1"/>
    </xf>
    <xf numFmtId="187" fontId="31" fillId="2" borderId="4" xfId="5" applyNumberFormat="1" applyFont="1" applyFill="1" applyBorder="1" applyAlignment="1">
      <alignment horizontal="center" vertical="center" justifyLastLine="1"/>
    </xf>
    <xf numFmtId="187" fontId="31" fillId="2" borderId="7" xfId="5" applyNumberFormat="1" applyFont="1" applyFill="1" applyBorder="1" applyAlignment="1">
      <alignment horizontal="center" vertical="center" justifyLastLine="1"/>
    </xf>
    <xf numFmtId="187" fontId="31" fillId="2" borderId="11" xfId="5" applyNumberFormat="1" applyFont="1" applyFill="1" applyBorder="1" applyAlignment="1">
      <alignment horizontal="center" vertical="center" justifyLastLine="1"/>
    </xf>
    <xf numFmtId="0" fontId="27" fillId="0" borderId="0" xfId="8" applyFont="1"/>
    <xf numFmtId="0" fontId="31" fillId="2" borderId="2" xfId="5" applyFont="1" applyFill="1" applyBorder="1" applyAlignment="1">
      <alignment horizontal="center" vertical="center" wrapText="1"/>
    </xf>
    <xf numFmtId="0" fontId="31" fillId="2" borderId="3" xfId="5" applyFont="1" applyFill="1" applyBorder="1" applyAlignment="1">
      <alignment horizontal="center" vertical="center" wrapText="1"/>
    </xf>
    <xf numFmtId="0" fontId="31" fillId="2" borderId="0" xfId="5" applyFont="1" applyFill="1" applyAlignment="1">
      <alignment horizontal="center" vertical="center" wrapText="1"/>
    </xf>
    <xf numFmtId="0" fontId="31" fillId="2" borderId="6" xfId="5" applyFont="1" applyFill="1" applyBorder="1" applyAlignment="1">
      <alignment horizontal="center" vertical="center" wrapText="1"/>
    </xf>
    <xf numFmtId="0" fontId="31" fillId="2" borderId="1" xfId="5" applyFont="1" applyFill="1" applyBorder="1" applyAlignment="1">
      <alignment horizontal="center" vertical="center" wrapText="1"/>
    </xf>
    <xf numFmtId="0" fontId="31" fillId="2" borderId="10" xfId="5" applyFont="1" applyFill="1" applyBorder="1" applyAlignment="1">
      <alignment horizontal="center" vertical="center" wrapText="1"/>
    </xf>
    <xf numFmtId="181" fontId="31" fillId="2" borderId="5" xfId="5" applyNumberFormat="1" applyFont="1" applyFill="1" applyBorder="1" applyAlignment="1">
      <alignment horizontal="center" vertical="center"/>
    </xf>
    <xf numFmtId="181" fontId="31" fillId="2" borderId="15" xfId="5" applyNumberFormat="1" applyFont="1" applyFill="1" applyBorder="1" applyAlignment="1">
      <alignment horizontal="center" vertical="center"/>
    </xf>
    <xf numFmtId="181" fontId="31" fillId="2" borderId="13" xfId="5" applyNumberFormat="1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0" fontId="38" fillId="2" borderId="10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8" xfId="0" applyFont="1" applyFill="1" applyBorder="1" applyAlignment="1">
      <alignment horizontal="center" vertical="center"/>
    </xf>
    <xf numFmtId="0" fontId="38" fillId="2" borderId="12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8" fillId="2" borderId="9" xfId="0" applyFont="1" applyFill="1" applyBorder="1" applyAlignment="1">
      <alignment horizontal="center" vertical="center"/>
    </xf>
    <xf numFmtId="0" fontId="39" fillId="2" borderId="5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38" fontId="38" fillId="2" borderId="0" xfId="9" applyFont="1" applyFill="1" applyBorder="1" applyAlignment="1">
      <alignment horizontal="distributed" vertical="center"/>
    </xf>
    <xf numFmtId="38" fontId="38" fillId="2" borderId="6" xfId="9" applyFont="1" applyFill="1" applyBorder="1" applyAlignment="1">
      <alignment horizontal="distributed" vertical="center"/>
    </xf>
    <xf numFmtId="38" fontId="38" fillId="2" borderId="15" xfId="9" applyFont="1" applyFill="1" applyBorder="1" applyAlignment="1">
      <alignment horizontal="center" vertical="center"/>
    </xf>
    <xf numFmtId="38" fontId="38" fillId="2" borderId="13" xfId="9" applyFont="1" applyFill="1" applyBorder="1" applyAlignment="1">
      <alignment horizontal="center" vertical="center"/>
    </xf>
    <xf numFmtId="38" fontId="42" fillId="2" borderId="0" xfId="9" applyFont="1" applyFill="1" applyBorder="1" applyAlignment="1">
      <alignment horizontal="left" vertical="center"/>
    </xf>
    <xf numFmtId="38" fontId="42" fillId="2" borderId="6" xfId="9" applyFont="1" applyFill="1" applyBorder="1" applyAlignment="1">
      <alignment horizontal="left" vertical="center"/>
    </xf>
    <xf numFmtId="38" fontId="37" fillId="0" borderId="1" xfId="9" applyFont="1" applyBorder="1" applyAlignment="1">
      <alignment horizontal="left" vertical="center"/>
    </xf>
    <xf numFmtId="49" fontId="31" fillId="2" borderId="7" xfId="10" applyNumberFormat="1" applyFont="1" applyFill="1" applyBorder="1" applyAlignment="1">
      <alignment horizontal="center" vertical="top" wrapText="1"/>
    </xf>
    <xf numFmtId="49" fontId="31" fillId="2" borderId="11" xfId="10" applyNumberFormat="1" applyFont="1" applyFill="1" applyBorder="1" applyAlignment="1">
      <alignment horizontal="center" vertical="top" wrapText="1"/>
    </xf>
    <xf numFmtId="49" fontId="31" fillId="2" borderId="0" xfId="5" applyNumberFormat="1" applyFont="1" applyFill="1" applyAlignment="1">
      <alignment horizontal="distributed"/>
    </xf>
    <xf numFmtId="0" fontId="36" fillId="2" borderId="0" xfId="8" applyFont="1" applyFill="1"/>
    <xf numFmtId="49" fontId="31" fillId="2" borderId="2" xfId="5" applyNumberFormat="1" applyFont="1" applyFill="1" applyBorder="1" applyAlignment="1">
      <alignment horizontal="center" vertical="center" wrapText="1"/>
    </xf>
    <xf numFmtId="49" fontId="31" fillId="2" borderId="2" xfId="5" applyNumberFormat="1" applyFont="1" applyFill="1" applyBorder="1" applyAlignment="1">
      <alignment horizontal="center" vertical="center"/>
    </xf>
    <xf numFmtId="49" fontId="31" fillId="2" borderId="3" xfId="5" applyNumberFormat="1" applyFont="1" applyFill="1" applyBorder="1" applyAlignment="1">
      <alignment horizontal="center" vertical="center"/>
    </xf>
    <xf numFmtId="49" fontId="31" fillId="2" borderId="0" xfId="5" applyNumberFormat="1" applyFont="1" applyFill="1" applyAlignment="1">
      <alignment horizontal="center" vertical="center"/>
    </xf>
    <xf numFmtId="49" fontId="31" fillId="2" borderId="6" xfId="5" applyNumberFormat="1" applyFont="1" applyFill="1" applyBorder="1" applyAlignment="1">
      <alignment horizontal="center" vertical="center"/>
    </xf>
    <xf numFmtId="49" fontId="31" fillId="2" borderId="1" xfId="5" applyNumberFormat="1" applyFont="1" applyFill="1" applyBorder="1" applyAlignment="1">
      <alignment horizontal="center" vertical="center"/>
    </xf>
    <xf numFmtId="49" fontId="31" fillId="2" borderId="10" xfId="5" applyNumberFormat="1" applyFont="1" applyFill="1" applyBorder="1" applyAlignment="1">
      <alignment horizontal="center" vertical="center"/>
    </xf>
    <xf numFmtId="49" fontId="36" fillId="2" borderId="4" xfId="10" applyNumberFormat="1" applyFont="1" applyFill="1" applyBorder="1" applyAlignment="1">
      <alignment horizontal="center" vertical="center"/>
    </xf>
    <xf numFmtId="49" fontId="36" fillId="2" borderId="7" xfId="10" applyNumberFormat="1" applyFont="1" applyFill="1" applyBorder="1" applyAlignment="1">
      <alignment horizontal="center" vertical="center"/>
    </xf>
    <xf numFmtId="49" fontId="36" fillId="2" borderId="11" xfId="10" applyNumberFormat="1" applyFont="1" applyFill="1" applyBorder="1" applyAlignment="1">
      <alignment horizontal="center" vertical="center"/>
    </xf>
    <xf numFmtId="49" fontId="36" fillId="2" borderId="15" xfId="10" applyNumberFormat="1" applyFont="1" applyFill="1" applyBorder="1" applyAlignment="1">
      <alignment horizontal="distributed" vertical="center"/>
    </xf>
    <xf numFmtId="0" fontId="8" fillId="2" borderId="15" xfId="8" applyFont="1" applyFill="1" applyBorder="1" applyAlignment="1">
      <alignment horizontal="distributed" vertical="center"/>
    </xf>
    <xf numFmtId="49" fontId="36" fillId="2" borderId="14" xfId="10" applyNumberFormat="1" applyFont="1" applyFill="1" applyBorder="1" applyAlignment="1">
      <alignment horizontal="center" vertical="center"/>
    </xf>
    <xf numFmtId="49" fontId="36" fillId="2" borderId="15" xfId="10" applyNumberFormat="1" applyFont="1" applyFill="1" applyBorder="1" applyAlignment="1">
      <alignment horizontal="center" vertical="center"/>
    </xf>
    <xf numFmtId="49" fontId="36" fillId="2" borderId="13" xfId="10" applyNumberFormat="1" applyFont="1" applyFill="1" applyBorder="1" applyAlignment="1">
      <alignment horizontal="center" vertical="center"/>
    </xf>
    <xf numFmtId="49" fontId="36" fillId="2" borderId="15" xfId="10" applyNumberFormat="1" applyFont="1" applyFill="1" applyBorder="1" applyAlignment="1">
      <alignment horizontal="right" vertical="center"/>
    </xf>
    <xf numFmtId="187" fontId="34" fillId="2" borderId="8" xfId="5" applyNumberFormat="1" applyFont="1" applyFill="1" applyBorder="1" applyAlignment="1">
      <alignment horizontal="center" vertical="center" wrapText="1"/>
    </xf>
    <xf numFmtId="181" fontId="48" fillId="2" borderId="4" xfId="8" applyNumberFormat="1" applyFont="1" applyFill="1" applyBorder="1" applyAlignment="1">
      <alignment horizontal="center" vertical="center" wrapText="1"/>
    </xf>
    <xf numFmtId="181" fontId="48" fillId="2" borderId="7" xfId="8" applyNumberFormat="1" applyFont="1" applyFill="1" applyBorder="1" applyAlignment="1">
      <alignment horizontal="center" vertical="center" wrapText="1"/>
    </xf>
    <xf numFmtId="181" fontId="48" fillId="2" borderId="11" xfId="8" applyNumberFormat="1" applyFont="1" applyFill="1" applyBorder="1" applyAlignment="1">
      <alignment horizontal="center" vertical="center" wrapText="1"/>
    </xf>
    <xf numFmtId="49" fontId="34" fillId="2" borderId="0" xfId="5" applyNumberFormat="1" applyFont="1" applyFill="1" applyAlignment="1">
      <alignment horizontal="distributed"/>
    </xf>
    <xf numFmtId="0" fontId="48" fillId="2" borderId="2" xfId="8" applyFont="1" applyFill="1" applyBorder="1" applyAlignment="1">
      <alignment horizontal="center" vertical="center" wrapText="1"/>
    </xf>
    <xf numFmtId="0" fontId="48" fillId="2" borderId="3" xfId="8" applyFont="1" applyFill="1" applyBorder="1" applyAlignment="1">
      <alignment horizontal="center" vertical="center" wrapText="1"/>
    </xf>
    <xf numFmtId="0" fontId="48" fillId="2" borderId="0" xfId="8" applyFont="1" applyFill="1" applyAlignment="1">
      <alignment horizontal="center" vertical="center" wrapText="1"/>
    </xf>
    <xf numFmtId="0" fontId="48" fillId="2" borderId="6" xfId="8" applyFont="1" applyFill="1" applyBorder="1" applyAlignment="1">
      <alignment horizontal="center" vertical="center" wrapText="1"/>
    </xf>
    <xf numFmtId="181" fontId="34" fillId="2" borderId="4" xfId="5" applyNumberFormat="1" applyFont="1" applyFill="1" applyBorder="1" applyAlignment="1">
      <alignment horizontal="center" vertical="center"/>
    </xf>
    <xf numFmtId="181" fontId="34" fillId="2" borderId="7" xfId="5" applyNumberFormat="1" applyFont="1" applyFill="1" applyBorder="1" applyAlignment="1">
      <alignment horizontal="center" vertical="center"/>
    </xf>
    <xf numFmtId="181" fontId="34" fillId="2" borderId="11" xfId="5" applyNumberFormat="1" applyFont="1" applyFill="1" applyBorder="1" applyAlignment="1">
      <alignment horizontal="center" vertical="center"/>
    </xf>
    <xf numFmtId="187" fontId="34" fillId="2" borderId="4" xfId="5" applyNumberFormat="1" applyFont="1" applyFill="1" applyBorder="1" applyAlignment="1">
      <alignment horizontal="center" vertical="center" wrapText="1"/>
    </xf>
    <xf numFmtId="187" fontId="34" fillId="2" borderId="7" xfId="5" applyNumberFormat="1" applyFont="1" applyFill="1" applyBorder="1" applyAlignment="1">
      <alignment horizontal="center" vertical="center" wrapText="1"/>
    </xf>
    <xf numFmtId="187" fontId="34" fillId="2" borderId="11" xfId="5" applyNumberFormat="1" applyFont="1" applyFill="1" applyBorder="1" applyAlignment="1">
      <alignment horizontal="center" vertical="center" wrapText="1"/>
    </xf>
    <xf numFmtId="49" fontId="34" fillId="2" borderId="14" xfId="5" applyNumberFormat="1" applyFont="1" applyFill="1" applyBorder="1" applyAlignment="1">
      <alignment horizontal="center" vertical="center"/>
    </xf>
    <xf numFmtId="49" fontId="34" fillId="2" borderId="15" xfId="5" applyNumberFormat="1" applyFont="1" applyFill="1" applyBorder="1" applyAlignment="1">
      <alignment horizontal="center" vertical="center"/>
    </xf>
    <xf numFmtId="49" fontId="34" fillId="2" borderId="13" xfId="5" applyNumberFormat="1" applyFont="1" applyFill="1" applyBorder="1" applyAlignment="1">
      <alignment horizontal="center" vertical="center"/>
    </xf>
    <xf numFmtId="38" fontId="38" fillId="2" borderId="0" xfId="1" applyFont="1" applyFill="1" applyBorder="1" applyAlignment="1">
      <alignment horizontal="left" vertical="center"/>
    </xf>
    <xf numFmtId="0" fontId="38" fillId="2" borderId="0" xfId="0" applyFont="1" applyFill="1" applyAlignment="1">
      <alignment horizontal="left" vertical="center"/>
    </xf>
    <xf numFmtId="38" fontId="38" fillId="2" borderId="1" xfId="1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38" fontId="38" fillId="2" borderId="0" xfId="1" applyFont="1" applyFill="1" applyBorder="1" applyAlignment="1">
      <alignment horizontal="left" vertical="center" wrapText="1"/>
    </xf>
    <xf numFmtId="0" fontId="38" fillId="2" borderId="0" xfId="0" applyFont="1" applyFill="1" applyAlignment="1">
      <alignment horizontal="left" vertical="center" wrapText="1"/>
    </xf>
    <xf numFmtId="0" fontId="38" fillId="2" borderId="1" xfId="0" applyFont="1" applyFill="1" applyBorder="1" applyAlignment="1">
      <alignment horizontal="center" vertical="center"/>
    </xf>
    <xf numFmtId="38" fontId="38" fillId="2" borderId="6" xfId="1" applyFont="1" applyFill="1" applyBorder="1" applyAlignment="1">
      <alignment horizontal="left" vertical="center"/>
    </xf>
    <xf numFmtId="0" fontId="38" fillId="2" borderId="2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13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 shrinkToFit="1"/>
    </xf>
    <xf numFmtId="0" fontId="38" fillId="2" borderId="7" xfId="0" applyFont="1" applyFill="1" applyBorder="1" applyAlignment="1">
      <alignment horizontal="center" vertical="center" shrinkToFit="1"/>
    </xf>
    <xf numFmtId="0" fontId="38" fillId="2" borderId="11" xfId="0" applyFont="1" applyFill="1" applyBorder="1" applyAlignment="1">
      <alignment horizontal="center" vertical="center" shrinkToFit="1"/>
    </xf>
    <xf numFmtId="0" fontId="9" fillId="2" borderId="4" xfId="11" applyFont="1" applyFill="1" applyBorder="1" applyAlignment="1">
      <alignment horizontal="center" vertical="center" wrapText="1"/>
    </xf>
    <xf numFmtId="0" fontId="9" fillId="2" borderId="7" xfId="11" applyFont="1" applyFill="1" applyBorder="1" applyAlignment="1">
      <alignment horizontal="center" vertical="center" wrapText="1"/>
    </xf>
    <xf numFmtId="0" fontId="9" fillId="2" borderId="11" xfId="11" applyFont="1" applyFill="1" applyBorder="1" applyAlignment="1">
      <alignment horizontal="center" vertical="center" wrapText="1"/>
    </xf>
    <xf numFmtId="0" fontId="9" fillId="2" borderId="5" xfId="11" applyFont="1" applyFill="1" applyBorder="1" applyAlignment="1">
      <alignment horizontal="center" vertical="center"/>
    </xf>
    <xf numFmtId="0" fontId="9" fillId="2" borderId="8" xfId="11" applyFont="1" applyFill="1" applyBorder="1" applyAlignment="1">
      <alignment horizontal="center" vertical="center"/>
    </xf>
    <xf numFmtId="0" fontId="9" fillId="2" borderId="12" xfId="11" applyFont="1" applyFill="1" applyBorder="1" applyAlignment="1">
      <alignment horizontal="center" vertical="center"/>
    </xf>
    <xf numFmtId="0" fontId="9" fillId="2" borderId="2" xfId="11" applyFont="1" applyFill="1" applyBorder="1" applyAlignment="1">
      <alignment horizontal="center" vertical="center" wrapText="1"/>
    </xf>
    <xf numFmtId="0" fontId="9" fillId="2" borderId="3" xfId="11" applyFont="1" applyFill="1" applyBorder="1" applyAlignment="1">
      <alignment horizontal="center" vertical="center" wrapText="1"/>
    </xf>
    <xf numFmtId="0" fontId="9" fillId="2" borderId="0" xfId="11" applyFont="1" applyFill="1" applyAlignment="1">
      <alignment horizontal="center" vertical="center" wrapText="1"/>
    </xf>
    <xf numFmtId="0" fontId="9" fillId="2" borderId="6" xfId="11" applyFont="1" applyFill="1" applyBorder="1" applyAlignment="1">
      <alignment horizontal="center" vertical="center" wrapText="1"/>
    </xf>
    <xf numFmtId="0" fontId="9" fillId="2" borderId="1" xfId="11" applyFont="1" applyFill="1" applyBorder="1" applyAlignment="1">
      <alignment horizontal="center" vertical="center" wrapText="1"/>
    </xf>
    <xf numFmtId="0" fontId="9" fillId="2" borderId="10" xfId="11" applyFont="1" applyFill="1" applyBorder="1" applyAlignment="1">
      <alignment horizontal="center" vertical="center" wrapText="1"/>
    </xf>
    <xf numFmtId="0" fontId="9" fillId="2" borderId="4" xfId="11" applyFont="1" applyFill="1" applyBorder="1" applyAlignment="1">
      <alignment horizontal="center" vertical="center"/>
    </xf>
    <xf numFmtId="0" fontId="9" fillId="2" borderId="7" xfId="11" applyFont="1" applyFill="1" applyBorder="1" applyAlignment="1">
      <alignment horizontal="center" vertical="center"/>
    </xf>
    <xf numFmtId="0" fontId="9" fillId="2" borderId="11" xfId="11" applyFont="1" applyFill="1" applyBorder="1" applyAlignment="1">
      <alignment horizontal="center"/>
    </xf>
    <xf numFmtId="49" fontId="31" fillId="2" borderId="0" xfId="5" applyNumberFormat="1" applyFont="1" applyFill="1" applyAlignment="1">
      <alignment horizontal="distributed" vertical="center"/>
    </xf>
    <xf numFmtId="49" fontId="31" fillId="2" borderId="21" xfId="5" applyNumberFormat="1" applyFont="1" applyFill="1" applyBorder="1" applyAlignment="1">
      <alignment horizontal="distributed" vertical="center"/>
    </xf>
    <xf numFmtId="49" fontId="31" fillId="2" borderId="1" xfId="5" applyNumberFormat="1" applyFont="1" applyFill="1" applyBorder="1" applyAlignment="1">
      <alignment horizontal="distributed" vertical="center"/>
    </xf>
    <xf numFmtId="49" fontId="31" fillId="2" borderId="18" xfId="5" applyNumberFormat="1" applyFont="1" applyFill="1" applyBorder="1" applyAlignment="1">
      <alignment horizontal="distributed" vertical="center"/>
    </xf>
    <xf numFmtId="49" fontId="14" fillId="2" borderId="4" xfId="5" applyNumberFormat="1" applyFont="1" applyFill="1" applyBorder="1" applyAlignment="1">
      <alignment horizontal="center" vertical="center"/>
    </xf>
    <xf numFmtId="49" fontId="14" fillId="2" borderId="7" xfId="5" applyNumberFormat="1" applyFont="1" applyFill="1" applyBorder="1" applyAlignment="1">
      <alignment horizontal="center" vertical="center"/>
    </xf>
    <xf numFmtId="49" fontId="14" fillId="2" borderId="11" xfId="5" applyNumberFormat="1" applyFont="1" applyFill="1" applyBorder="1" applyAlignment="1">
      <alignment horizontal="center" vertical="center"/>
    </xf>
    <xf numFmtId="49" fontId="31" fillId="2" borderId="2" xfId="5" applyNumberFormat="1" applyFont="1" applyFill="1" applyBorder="1" applyAlignment="1">
      <alignment horizontal="distributed" vertical="center"/>
    </xf>
    <xf numFmtId="0" fontId="27" fillId="0" borderId="0" xfId="5" applyFont="1" applyAlignment="1">
      <alignment horizontal="left" vertical="center" wrapText="1"/>
    </xf>
    <xf numFmtId="0" fontId="27" fillId="0" borderId="0" xfId="5" applyFont="1" applyAlignment="1">
      <alignment horizontal="left" vertical="center"/>
    </xf>
    <xf numFmtId="49" fontId="14" fillId="2" borderId="3" xfId="5" applyNumberFormat="1" applyFont="1" applyFill="1" applyBorder="1" applyAlignment="1">
      <alignment horizontal="center" vertical="center"/>
    </xf>
    <xf numFmtId="49" fontId="14" fillId="2" borderId="6" xfId="5" applyNumberFormat="1" applyFont="1" applyFill="1" applyBorder="1" applyAlignment="1">
      <alignment horizontal="center" vertical="center"/>
    </xf>
    <xf numFmtId="49" fontId="14" fillId="2" borderId="10" xfId="5" applyNumberFormat="1" applyFont="1" applyFill="1" applyBorder="1" applyAlignment="1">
      <alignment horizontal="center" vertical="center"/>
    </xf>
    <xf numFmtId="49" fontId="14" fillId="2" borderId="2" xfId="5" applyNumberFormat="1" applyFont="1" applyFill="1" applyBorder="1" applyAlignment="1">
      <alignment horizontal="center" vertical="center" wrapText="1"/>
    </xf>
    <xf numFmtId="49" fontId="14" fillId="2" borderId="0" xfId="5" applyNumberFormat="1" applyFont="1" applyFill="1" applyAlignment="1">
      <alignment horizontal="center" vertical="center" wrapText="1"/>
    </xf>
    <xf numFmtId="49" fontId="14" fillId="2" borderId="1" xfId="5" applyNumberFormat="1" applyFont="1" applyFill="1" applyBorder="1" applyAlignment="1">
      <alignment horizontal="center" vertical="center" wrapText="1"/>
    </xf>
    <xf numFmtId="49" fontId="14" fillId="2" borderId="5" xfId="5" applyNumberFormat="1" applyFont="1" applyFill="1" applyBorder="1" applyAlignment="1">
      <alignment horizontal="center" vertical="center" wrapText="1"/>
    </xf>
    <xf numFmtId="49" fontId="14" fillId="2" borderId="8" xfId="5" applyNumberFormat="1" applyFont="1" applyFill="1" applyBorder="1" applyAlignment="1">
      <alignment horizontal="center" vertical="center" wrapText="1"/>
    </xf>
    <xf numFmtId="49" fontId="14" fillId="2" borderId="12" xfId="5" applyNumberFormat="1" applyFont="1" applyFill="1" applyBorder="1" applyAlignment="1">
      <alignment horizontal="center" vertical="center" wrapText="1"/>
    </xf>
    <xf numFmtId="49" fontId="14" fillId="2" borderId="5" xfId="5" applyNumberFormat="1" applyFont="1" applyFill="1" applyBorder="1" applyAlignment="1">
      <alignment horizontal="center" vertical="center"/>
    </xf>
    <xf numFmtId="49" fontId="14" fillId="2" borderId="8" xfId="5" applyNumberFormat="1" applyFont="1" applyFill="1" applyBorder="1" applyAlignment="1">
      <alignment horizontal="center" vertical="center"/>
    </xf>
    <xf numFmtId="49" fontId="14" fillId="2" borderId="12" xfId="5" applyNumberFormat="1" applyFont="1" applyFill="1" applyBorder="1" applyAlignment="1">
      <alignment horizontal="center" vertical="center"/>
    </xf>
    <xf numFmtId="49" fontId="14" fillId="2" borderId="4" xfId="5" applyNumberFormat="1" applyFont="1" applyFill="1" applyBorder="1" applyAlignment="1">
      <alignment horizontal="center" vertical="center" wrapText="1"/>
    </xf>
    <xf numFmtId="49" fontId="14" fillId="2" borderId="7" xfId="5" applyNumberFormat="1" applyFont="1" applyFill="1" applyBorder="1" applyAlignment="1">
      <alignment horizontal="center" vertical="center" wrapText="1"/>
    </xf>
    <xf numFmtId="49" fontId="14" fillId="2" borderId="11" xfId="5" applyNumberFormat="1" applyFont="1" applyFill="1" applyBorder="1" applyAlignment="1">
      <alignment horizontal="center" vertical="center" wrapText="1"/>
    </xf>
    <xf numFmtId="49" fontId="28" fillId="2" borderId="0" xfId="5" applyNumberFormat="1" applyFont="1" applyFill="1" applyAlignment="1">
      <alignment horizontal="distributed" vertical="center"/>
    </xf>
    <xf numFmtId="49" fontId="31" fillId="2" borderId="14" xfId="5" applyNumberFormat="1" applyFont="1" applyFill="1" applyBorder="1" applyAlignment="1">
      <alignment horizontal="right" vertical="center"/>
    </xf>
    <xf numFmtId="49" fontId="31" fillId="2" borderId="15" xfId="5" applyNumberFormat="1" applyFont="1" applyFill="1" applyBorder="1" applyAlignment="1">
      <alignment horizontal="right" vertical="center"/>
    </xf>
    <xf numFmtId="49" fontId="31" fillId="2" borderId="14" xfId="5" applyNumberFormat="1" applyFont="1" applyFill="1" applyBorder="1" applyAlignment="1">
      <alignment horizontal="center" vertical="center"/>
    </xf>
    <xf numFmtId="49" fontId="31" fillId="2" borderId="15" xfId="5" applyNumberFormat="1" applyFont="1" applyFill="1" applyBorder="1" applyAlignment="1">
      <alignment horizontal="center" vertical="center"/>
    </xf>
    <xf numFmtId="49" fontId="31" fillId="2" borderId="13" xfId="5" applyNumberFormat="1" applyFont="1" applyFill="1" applyBorder="1" applyAlignment="1">
      <alignment horizontal="center" vertical="center"/>
    </xf>
    <xf numFmtId="49" fontId="31" fillId="2" borderId="15" xfId="5" applyNumberFormat="1" applyFont="1" applyFill="1" applyBorder="1" applyAlignment="1">
      <alignment horizontal="center" vertical="center" wrapText="1"/>
    </xf>
    <xf numFmtId="0" fontId="8" fillId="2" borderId="0" xfId="8" applyFont="1" applyFill="1" applyAlignment="1">
      <alignment horizontal="distributed"/>
    </xf>
    <xf numFmtId="49" fontId="31" fillId="2" borderId="6" xfId="5" applyNumberFormat="1" applyFont="1" applyFill="1" applyBorder="1" applyAlignment="1">
      <alignment horizontal="distributed"/>
    </xf>
    <xf numFmtId="190" fontId="31" fillId="2" borderId="6" xfId="5" applyNumberFormat="1" applyFont="1" applyFill="1" applyBorder="1" applyAlignment="1">
      <alignment horizontal="distributed"/>
    </xf>
    <xf numFmtId="190" fontId="8" fillId="2" borderId="0" xfId="8" applyNumberFormat="1" applyFont="1" applyFill="1" applyAlignment="1">
      <alignment horizontal="distributed"/>
    </xf>
    <xf numFmtId="49" fontId="31" fillId="2" borderId="4" xfId="5" applyNumberFormat="1" applyFont="1" applyFill="1" applyBorder="1" applyAlignment="1">
      <alignment horizontal="center" vertical="center"/>
    </xf>
    <xf numFmtId="49" fontId="31" fillId="2" borderId="7" xfId="5" applyNumberFormat="1" applyFont="1" applyFill="1" applyBorder="1" applyAlignment="1">
      <alignment horizontal="center" vertical="center"/>
    </xf>
    <xf numFmtId="49" fontId="31" fillId="2" borderId="11" xfId="5" applyNumberFormat="1" applyFont="1" applyFill="1" applyBorder="1" applyAlignment="1">
      <alignment horizontal="center" vertical="center"/>
    </xf>
    <xf numFmtId="49" fontId="31" fillId="2" borderId="0" xfId="5" applyNumberFormat="1" applyFont="1" applyFill="1" applyAlignment="1">
      <alignment horizontal="center" vertical="top"/>
    </xf>
    <xf numFmtId="49" fontId="31" fillId="2" borderId="1" xfId="5" applyNumberFormat="1" applyFont="1" applyFill="1" applyBorder="1" applyAlignment="1">
      <alignment horizontal="center" vertical="top"/>
    </xf>
    <xf numFmtId="49" fontId="31" fillId="2" borderId="5" xfId="5" applyNumberFormat="1" applyFont="1" applyFill="1" applyBorder="1" applyAlignment="1">
      <alignment horizontal="center" vertical="center"/>
    </xf>
    <xf numFmtId="49" fontId="31" fillId="2" borderId="8" xfId="5" applyNumberFormat="1" applyFont="1" applyFill="1" applyBorder="1" applyAlignment="1">
      <alignment horizontal="center" vertical="center"/>
    </xf>
    <xf numFmtId="49" fontId="31" fillId="2" borderId="12" xfId="5" applyNumberFormat="1" applyFont="1" applyFill="1" applyBorder="1" applyAlignment="1">
      <alignment horizontal="center" vertical="center"/>
    </xf>
    <xf numFmtId="181" fontId="31" fillId="2" borderId="4" xfId="5" applyNumberFormat="1" applyFont="1" applyFill="1" applyBorder="1" applyAlignment="1">
      <alignment horizontal="center" vertical="center"/>
    </xf>
    <xf numFmtId="181" fontId="31" fillId="2" borderId="7" xfId="5" applyNumberFormat="1" applyFont="1" applyFill="1" applyBorder="1" applyAlignment="1">
      <alignment horizontal="center" vertical="center"/>
    </xf>
    <xf numFmtId="181" fontId="31" fillId="2" borderId="11" xfId="5" applyNumberFormat="1" applyFont="1" applyFill="1" applyBorder="1" applyAlignment="1">
      <alignment horizontal="center" vertical="center"/>
    </xf>
    <xf numFmtId="187" fontId="31" fillId="2" borderId="4" xfId="5" applyNumberFormat="1" applyFont="1" applyFill="1" applyBorder="1" applyAlignment="1">
      <alignment horizontal="left" vertical="center"/>
    </xf>
    <xf numFmtId="187" fontId="31" fillId="2" borderId="7" xfId="5" applyNumberFormat="1" applyFont="1" applyFill="1" applyBorder="1" applyAlignment="1">
      <alignment horizontal="left" vertical="center"/>
    </xf>
    <xf numFmtId="49" fontId="31" fillId="2" borderId="0" xfId="5" applyNumberFormat="1" applyFont="1" applyFill="1" applyAlignment="1">
      <alignment horizontal="distributed" vertical="distributed"/>
    </xf>
    <xf numFmtId="0" fontId="8" fillId="2" borderId="0" xfId="16" applyFont="1" applyFill="1" applyAlignment="1">
      <alignment horizontal="distributed" vertical="distributed"/>
    </xf>
    <xf numFmtId="0" fontId="8" fillId="2" borderId="0" xfId="16" applyFont="1" applyFill="1" applyAlignment="1">
      <alignment horizontal="distributed" vertical="center"/>
    </xf>
    <xf numFmtId="0" fontId="36" fillId="2" borderId="0" xfId="16" applyFont="1" applyFill="1" applyAlignment="1">
      <alignment horizontal="distributed" vertical="distributed"/>
    </xf>
    <xf numFmtId="187" fontId="31" fillId="2" borderId="4" xfId="5" applyNumberFormat="1" applyFont="1" applyFill="1" applyBorder="1" applyAlignment="1">
      <alignment horizontal="center" vertical="center"/>
    </xf>
    <xf numFmtId="187" fontId="31" fillId="2" borderId="7" xfId="5" applyNumberFormat="1" applyFont="1" applyFill="1" applyBorder="1" applyAlignment="1">
      <alignment horizontal="center" vertical="center"/>
    </xf>
    <xf numFmtId="187" fontId="31" fillId="2" borderId="11" xfId="5" applyNumberFormat="1" applyFont="1" applyFill="1" applyBorder="1" applyAlignment="1">
      <alignment horizontal="center" vertical="center"/>
    </xf>
    <xf numFmtId="187" fontId="31" fillId="2" borderId="14" xfId="5" applyNumberFormat="1" applyFont="1" applyFill="1" applyBorder="1" applyAlignment="1">
      <alignment horizontal="center" vertical="center"/>
    </xf>
    <xf numFmtId="0" fontId="8" fillId="2" borderId="15" xfId="16" applyFont="1" applyFill="1" applyBorder="1" applyAlignment="1">
      <alignment horizontal="center" vertical="center"/>
    </xf>
    <xf numFmtId="0" fontId="8" fillId="2" borderId="8" xfId="16" applyFont="1" applyFill="1" applyBorder="1"/>
    <xf numFmtId="0" fontId="8" fillId="2" borderId="12" xfId="16" applyFont="1" applyFill="1" applyBorder="1"/>
    <xf numFmtId="187" fontId="31" fillId="2" borderId="5" xfId="5" applyNumberFormat="1" applyFont="1" applyFill="1" applyBorder="1" applyAlignment="1">
      <alignment horizontal="center" vertical="center"/>
    </xf>
    <xf numFmtId="0" fontId="8" fillId="2" borderId="12" xfId="16" applyFont="1" applyFill="1" applyBorder="1" applyAlignment="1">
      <alignment horizontal="center" vertical="center"/>
    </xf>
    <xf numFmtId="49" fontId="14" fillId="2" borderId="14" xfId="5" applyNumberFormat="1" applyFont="1" applyFill="1" applyBorder="1" applyAlignment="1">
      <alignment horizontal="center" vertical="center"/>
    </xf>
    <xf numFmtId="0" fontId="6" fillId="0" borderId="0" xfId="11" applyFont="1" applyAlignment="1">
      <alignment vertical="center" wrapText="1"/>
    </xf>
    <xf numFmtId="0" fontId="36" fillId="2" borderId="2" xfId="11" applyFont="1" applyFill="1" applyBorder="1" applyAlignment="1">
      <alignment horizontal="center" vertical="center"/>
    </xf>
    <xf numFmtId="0" fontId="36" fillId="2" borderId="3" xfId="11" applyFont="1" applyFill="1" applyBorder="1" applyAlignment="1">
      <alignment horizontal="center" vertical="center"/>
    </xf>
    <xf numFmtId="0" fontId="36" fillId="2" borderId="1" xfId="11" applyFont="1" applyFill="1" applyBorder="1" applyAlignment="1">
      <alignment horizontal="center" vertical="center"/>
    </xf>
    <xf numFmtId="0" fontId="36" fillId="2" borderId="10" xfId="11" applyFont="1" applyFill="1" applyBorder="1" applyAlignment="1">
      <alignment horizontal="center" vertical="center"/>
    </xf>
    <xf numFmtId="198" fontId="36" fillId="2" borderId="4" xfId="11" applyNumberFormat="1" applyFont="1" applyFill="1" applyBorder="1" applyAlignment="1">
      <alignment horizontal="center" vertical="center"/>
    </xf>
    <xf numFmtId="198" fontId="36" fillId="2" borderId="11" xfId="11" applyNumberFormat="1" applyFont="1" applyFill="1" applyBorder="1" applyAlignment="1">
      <alignment horizontal="center" vertical="center"/>
    </xf>
    <xf numFmtId="198" fontId="36" fillId="2" borderId="2" xfId="11" applyNumberFormat="1" applyFont="1" applyFill="1" applyBorder="1" applyAlignment="1">
      <alignment horizontal="distributed" vertical="center" justifyLastLine="1"/>
    </xf>
    <xf numFmtId="49" fontId="14" fillId="2" borderId="0" xfId="5" applyNumberFormat="1" applyFont="1" applyFill="1" applyAlignment="1">
      <alignment horizontal="distributed" vertical="center"/>
    </xf>
    <xf numFmtId="0" fontId="8" fillId="2" borderId="0" xfId="16" applyFont="1" applyFill="1" applyAlignment="1">
      <alignment vertical="center"/>
    </xf>
    <xf numFmtId="0" fontId="8" fillId="2" borderId="2" xfId="16" applyFont="1" applyFill="1" applyBorder="1" applyAlignment="1">
      <alignment horizontal="center" vertical="center"/>
    </xf>
    <xf numFmtId="0" fontId="8" fillId="2" borderId="3" xfId="16" applyFont="1" applyFill="1" applyBorder="1" applyAlignment="1">
      <alignment horizontal="center" vertical="center"/>
    </xf>
    <xf numFmtId="0" fontId="8" fillId="2" borderId="0" xfId="16" applyFont="1" applyFill="1" applyAlignment="1">
      <alignment horizontal="center" vertical="center"/>
    </xf>
    <xf numFmtId="0" fontId="8" fillId="2" borderId="6" xfId="16" applyFont="1" applyFill="1" applyBorder="1" applyAlignment="1">
      <alignment horizontal="center" vertical="center"/>
    </xf>
    <xf numFmtId="49" fontId="31" fillId="2" borderId="5" xfId="5" applyNumberFormat="1" applyFont="1" applyFill="1" applyBorder="1" applyAlignment="1">
      <alignment horizontal="center" vertical="center" wrapText="1"/>
    </xf>
    <xf numFmtId="49" fontId="31" fillId="2" borderId="8" xfId="5" applyNumberFormat="1" applyFont="1" applyFill="1" applyBorder="1" applyAlignment="1">
      <alignment horizontal="center" vertical="center" wrapText="1"/>
    </xf>
    <xf numFmtId="49" fontId="31" fillId="2" borderId="12" xfId="5" applyNumberFormat="1" applyFont="1" applyFill="1" applyBorder="1" applyAlignment="1">
      <alignment horizontal="center" vertical="center" wrapText="1"/>
    </xf>
    <xf numFmtId="49" fontId="31" fillId="2" borderId="0" xfId="5" applyNumberFormat="1" applyFont="1" applyFill="1" applyAlignment="1">
      <alignment horizontal="distributed" vertical="top" justifyLastLine="1"/>
    </xf>
    <xf numFmtId="49" fontId="31" fillId="2" borderId="4" xfId="5" applyNumberFormat="1" applyFont="1" applyFill="1" applyBorder="1" applyAlignment="1">
      <alignment horizontal="center" vertical="center" wrapText="1"/>
    </xf>
    <xf numFmtId="49" fontId="31" fillId="2" borderId="7" xfId="5" applyNumberFormat="1" applyFont="1" applyFill="1" applyBorder="1" applyAlignment="1">
      <alignment horizontal="center" vertical="center" wrapText="1"/>
    </xf>
    <xf numFmtId="0" fontId="8" fillId="2" borderId="0" xfId="18" applyFont="1" applyFill="1" applyAlignment="1">
      <alignment horizontal="distributed" vertical="top"/>
    </xf>
    <xf numFmtId="49" fontId="31" fillId="2" borderId="6" xfId="5" applyNumberFormat="1" applyFont="1" applyFill="1" applyBorder="1" applyAlignment="1">
      <alignment horizontal="distributed" vertical="top" justifyLastLine="1"/>
    </xf>
    <xf numFmtId="0" fontId="14" fillId="2" borderId="4" xfId="18" applyFont="1" applyFill="1" applyBorder="1" applyAlignment="1">
      <alignment horizontal="center" vertical="center"/>
    </xf>
    <xf numFmtId="0" fontId="14" fillId="2" borderId="7" xfId="18" applyFont="1" applyFill="1" applyBorder="1" applyAlignment="1">
      <alignment horizontal="center" vertical="center"/>
    </xf>
    <xf numFmtId="49" fontId="31" fillId="2" borderId="3" xfId="5" applyNumberFormat="1" applyFont="1" applyFill="1" applyBorder="1" applyAlignment="1">
      <alignment horizontal="center" vertical="center" wrapText="1"/>
    </xf>
    <xf numFmtId="49" fontId="31" fillId="2" borderId="0" xfId="5" applyNumberFormat="1" applyFont="1" applyFill="1" applyAlignment="1">
      <alignment horizontal="center" vertical="center" wrapText="1"/>
    </xf>
    <xf numFmtId="49" fontId="31" fillId="2" borderId="6" xfId="5" applyNumberFormat="1" applyFont="1" applyFill="1" applyBorder="1" applyAlignment="1">
      <alignment horizontal="center" vertical="center" wrapText="1"/>
    </xf>
    <xf numFmtId="49" fontId="31" fillId="2" borderId="1" xfId="5" applyNumberFormat="1" applyFont="1" applyFill="1" applyBorder="1" applyAlignment="1">
      <alignment horizontal="center" vertical="center" wrapText="1"/>
    </xf>
    <xf numFmtId="49" fontId="31" fillId="2" borderId="10" xfId="5" applyNumberFormat="1" applyFont="1" applyFill="1" applyBorder="1" applyAlignment="1">
      <alignment horizontal="center" vertical="center" wrapText="1"/>
    </xf>
    <xf numFmtId="49" fontId="31" fillId="2" borderId="14" xfId="5" applyNumberFormat="1" applyFont="1" applyFill="1" applyBorder="1" applyAlignment="1">
      <alignment horizontal="center" vertical="top"/>
    </xf>
    <xf numFmtId="49" fontId="31" fillId="2" borderId="15" xfId="5" applyNumberFormat="1" applyFont="1" applyFill="1" applyBorder="1" applyAlignment="1">
      <alignment horizontal="center" vertical="top"/>
    </xf>
    <xf numFmtId="49" fontId="31" fillId="2" borderId="15" xfId="5" applyNumberFormat="1" applyFont="1" applyFill="1" applyBorder="1" applyAlignment="1">
      <alignment horizontal="distributed" vertical="center" justifyLastLine="1"/>
    </xf>
    <xf numFmtId="0" fontId="36" fillId="2" borderId="15" xfId="18" applyFont="1" applyFill="1" applyBorder="1" applyAlignment="1">
      <alignment horizontal="distributed" vertical="center" justifyLastLine="1"/>
    </xf>
    <xf numFmtId="0" fontId="31" fillId="2" borderId="14" xfId="18" applyFont="1" applyFill="1" applyBorder="1" applyAlignment="1">
      <alignment horizontal="center" vertical="center"/>
    </xf>
    <xf numFmtId="0" fontId="31" fillId="2" borderId="15" xfId="18" applyFont="1" applyFill="1" applyBorder="1" applyAlignment="1">
      <alignment horizontal="center" vertical="center"/>
    </xf>
    <xf numFmtId="0" fontId="31" fillId="2" borderId="13" xfId="18" applyFont="1" applyFill="1" applyBorder="1" applyAlignment="1">
      <alignment horizontal="center" vertical="center"/>
    </xf>
    <xf numFmtId="49" fontId="31" fillId="2" borderId="15" xfId="5" applyNumberFormat="1" applyFont="1" applyFill="1" applyBorder="1" applyAlignment="1">
      <alignment horizontal="center" vertical="center" justifyLastLine="1"/>
    </xf>
    <xf numFmtId="49" fontId="14" fillId="2" borderId="15" xfId="5" applyNumberFormat="1" applyFont="1" applyFill="1" applyBorder="1" applyAlignment="1">
      <alignment horizontal="center" vertical="center"/>
    </xf>
    <xf numFmtId="0" fontId="14" fillId="2" borderId="15" xfId="18" applyFont="1" applyFill="1" applyBorder="1" applyAlignment="1">
      <alignment horizontal="center" vertical="center"/>
    </xf>
    <xf numFmtId="49" fontId="29" fillId="2" borderId="3" xfId="2" applyNumberFormat="1" applyFont="1" applyFill="1" applyBorder="1" applyAlignment="1">
      <alignment horizontal="center" vertical="center"/>
    </xf>
    <xf numFmtId="49" fontId="29" fillId="2" borderId="6" xfId="2" applyNumberFormat="1" applyFont="1" applyFill="1" applyBorder="1" applyAlignment="1">
      <alignment horizontal="center" vertical="center"/>
    </xf>
    <xf numFmtId="49" fontId="29" fillId="2" borderId="10" xfId="2" applyNumberFormat="1" applyFont="1" applyFill="1" applyBorder="1" applyAlignment="1">
      <alignment horizontal="center" vertical="center"/>
    </xf>
    <xf numFmtId="184" fontId="31" fillId="2" borderId="14" xfId="5" applyNumberFormat="1" applyFont="1" applyFill="1" applyBorder="1" applyAlignment="1">
      <alignment horizontal="center" vertical="center"/>
    </xf>
    <xf numFmtId="184" fontId="31" fillId="2" borderId="15" xfId="5" applyNumberFormat="1" applyFont="1" applyFill="1" applyBorder="1" applyAlignment="1">
      <alignment horizontal="center" vertical="center"/>
    </xf>
    <xf numFmtId="184" fontId="31" fillId="2" borderId="13" xfId="5" applyNumberFormat="1" applyFont="1" applyFill="1" applyBorder="1" applyAlignment="1">
      <alignment horizontal="center" vertical="center"/>
    </xf>
    <xf numFmtId="184" fontId="31" fillId="2" borderId="4" xfId="5" applyNumberFormat="1" applyFont="1" applyFill="1" applyBorder="1" applyAlignment="1">
      <alignment horizontal="center" vertical="top" wrapText="1"/>
    </xf>
    <xf numFmtId="184" fontId="31" fillId="2" borderId="11" xfId="5" applyNumberFormat="1" applyFont="1" applyFill="1" applyBorder="1" applyAlignment="1">
      <alignment horizontal="center" vertical="top" wrapText="1"/>
    </xf>
    <xf numFmtId="0" fontId="43" fillId="0" borderId="0" xfId="5" applyFont="1" applyAlignment="1">
      <alignment horizontal="left" vertical="top"/>
    </xf>
    <xf numFmtId="49" fontId="29" fillId="2" borderId="2" xfId="5" applyNumberFormat="1" applyFont="1" applyFill="1" applyBorder="1" applyAlignment="1">
      <alignment horizontal="center" vertical="center"/>
    </xf>
    <xf numFmtId="49" fontId="29" fillId="2" borderId="3" xfId="5" applyNumberFormat="1" applyFont="1" applyFill="1" applyBorder="1" applyAlignment="1">
      <alignment horizontal="center" vertical="center"/>
    </xf>
    <xf numFmtId="49" fontId="29" fillId="2" borderId="0" xfId="5" applyNumberFormat="1" applyFont="1" applyFill="1" applyAlignment="1">
      <alignment horizontal="center" vertical="center"/>
    </xf>
    <xf numFmtId="49" fontId="29" fillId="2" borderId="6" xfId="5" applyNumberFormat="1" applyFont="1" applyFill="1" applyBorder="1" applyAlignment="1">
      <alignment horizontal="center" vertical="center"/>
    </xf>
    <xf numFmtId="49" fontId="29" fillId="2" borderId="1" xfId="5" applyNumberFormat="1" applyFont="1" applyFill="1" applyBorder="1" applyAlignment="1">
      <alignment horizontal="center" vertical="center"/>
    </xf>
    <xf numFmtId="49" fontId="29" fillId="2" borderId="10" xfId="5" applyNumberFormat="1" applyFont="1" applyFill="1" applyBorder="1" applyAlignment="1">
      <alignment horizontal="center" vertical="center"/>
    </xf>
    <xf numFmtId="184" fontId="31" fillId="2" borderId="12" xfId="5" applyNumberFormat="1" applyFont="1" applyFill="1" applyBorder="1" applyAlignment="1">
      <alignment horizontal="center" vertical="center"/>
    </xf>
    <xf numFmtId="184" fontId="31" fillId="2" borderId="1" xfId="5" applyNumberFormat="1" applyFont="1" applyFill="1" applyBorder="1" applyAlignment="1">
      <alignment horizontal="center" vertical="center"/>
    </xf>
    <xf numFmtId="184" fontId="31" fillId="2" borderId="10" xfId="5" applyNumberFormat="1" applyFont="1" applyFill="1" applyBorder="1" applyAlignment="1">
      <alignment horizontal="center" vertical="center"/>
    </xf>
    <xf numFmtId="179" fontId="43" fillId="0" borderId="0" xfId="5" applyNumberFormat="1" applyFont="1" applyAlignment="1">
      <alignment horizontal="left" vertical="center"/>
    </xf>
    <xf numFmtId="0" fontId="28" fillId="0" borderId="0" xfId="5" applyFont="1" applyAlignment="1">
      <alignment vertical="center"/>
    </xf>
    <xf numFmtId="200" fontId="28" fillId="0" borderId="0" xfId="5" applyNumberFormat="1" applyFont="1" applyAlignment="1">
      <alignment horizontal="right" vertical="center"/>
    </xf>
    <xf numFmtId="179" fontId="28" fillId="0" borderId="0" xfId="5" applyNumberFormat="1" applyFont="1" applyAlignment="1">
      <alignment horizontal="right" vertical="center"/>
    </xf>
    <xf numFmtId="179" fontId="27" fillId="0" borderId="0" xfId="5" applyNumberFormat="1" applyFont="1" applyAlignment="1">
      <alignment horizontal="right" vertical="center"/>
    </xf>
    <xf numFmtId="188" fontId="27" fillId="0" borderId="0" xfId="5" applyNumberFormat="1" applyFont="1" applyAlignment="1">
      <alignment horizontal="right" vertical="center"/>
    </xf>
    <xf numFmtId="201" fontId="27" fillId="0" borderId="0" xfId="5" applyNumberFormat="1" applyFont="1" applyAlignment="1">
      <alignment horizontal="right" vertical="center"/>
    </xf>
    <xf numFmtId="179" fontId="27" fillId="0" borderId="0" xfId="5" applyNumberFormat="1" applyFont="1" applyAlignment="1">
      <alignment horizontal="left" vertical="center"/>
    </xf>
    <xf numFmtId="188" fontId="28" fillId="0" borderId="0" xfId="5" applyNumberFormat="1" applyFont="1" applyAlignment="1">
      <alignment horizontal="right" vertical="center"/>
    </xf>
    <xf numFmtId="179" fontId="14" fillId="0" borderId="0" xfId="5" applyNumberFormat="1" applyFont="1" applyAlignment="1">
      <alignment horizontal="right" vertical="center"/>
    </xf>
    <xf numFmtId="0" fontId="6" fillId="0" borderId="0" xfId="20" applyFont="1"/>
    <xf numFmtId="200" fontId="12" fillId="0" borderId="0" xfId="5" applyNumberFormat="1" applyFont="1" applyAlignment="1">
      <alignment horizontal="right" vertical="center"/>
    </xf>
    <xf numFmtId="179" fontId="12" fillId="0" borderId="0" xfId="5" applyNumberFormat="1" applyFont="1" applyAlignment="1">
      <alignment horizontal="right" vertical="center"/>
    </xf>
    <xf numFmtId="188" fontId="12" fillId="0" borderId="0" xfId="5" applyNumberFormat="1" applyFont="1" applyAlignment="1">
      <alignment horizontal="right" vertical="center"/>
    </xf>
    <xf numFmtId="201" fontId="12" fillId="0" borderId="0" xfId="5" applyNumberFormat="1" applyFont="1" applyAlignment="1">
      <alignment horizontal="right" vertical="center"/>
    </xf>
    <xf numFmtId="0" fontId="12" fillId="0" borderId="0" xfId="5" applyFont="1" applyAlignment="1">
      <alignment horizontal="left" vertical="center"/>
    </xf>
    <xf numFmtId="0" fontId="12" fillId="0" borderId="0" xfId="5" applyFont="1" applyAlignment="1">
      <alignment horizontal="left" vertical="center" indent="4"/>
    </xf>
    <xf numFmtId="200" fontId="12" fillId="0" borderId="0" xfId="5" applyNumberFormat="1" applyFont="1" applyAlignment="1">
      <alignment horizontal="right" vertical="center" indent="4"/>
    </xf>
    <xf numFmtId="179" fontId="12" fillId="0" borderId="0" xfId="5" applyNumberFormat="1" applyFont="1" applyAlignment="1">
      <alignment horizontal="right" vertical="center" indent="4"/>
    </xf>
    <xf numFmtId="188" fontId="12" fillId="0" borderId="0" xfId="5" applyNumberFormat="1" applyFont="1" applyAlignment="1">
      <alignment horizontal="right" vertical="center" indent="4"/>
    </xf>
    <xf numFmtId="201" fontId="12" fillId="0" borderId="0" xfId="5" applyNumberFormat="1" applyFont="1" applyAlignment="1">
      <alignment horizontal="right" vertical="center" indent="4"/>
    </xf>
    <xf numFmtId="200" fontId="31" fillId="2" borderId="5" xfId="5" applyNumberFormat="1" applyFont="1" applyFill="1" applyBorder="1" applyAlignment="1">
      <alignment vertical="center" wrapText="1"/>
    </xf>
    <xf numFmtId="201" fontId="31" fillId="2" borderId="15" xfId="5" applyNumberFormat="1" applyFont="1" applyFill="1" applyBorder="1" applyAlignment="1">
      <alignment horizontal="centerContinuous" vertical="center"/>
    </xf>
    <xf numFmtId="201" fontId="31" fillId="2" borderId="15" xfId="5" applyNumberFormat="1" applyFont="1" applyFill="1" applyBorder="1" applyAlignment="1">
      <alignment horizontal="center" vertical="center"/>
    </xf>
    <xf numFmtId="188" fontId="31" fillId="2" borderId="15" xfId="5" applyNumberFormat="1" applyFont="1" applyFill="1" applyBorder="1" applyAlignment="1">
      <alignment horizontal="centerContinuous" vertical="center"/>
    </xf>
    <xf numFmtId="188" fontId="14" fillId="2" borderId="15" xfId="5" applyNumberFormat="1" applyFont="1" applyFill="1" applyBorder="1" applyAlignment="1">
      <alignment horizontal="centerContinuous" vertical="center"/>
    </xf>
    <xf numFmtId="179" fontId="14" fillId="2" borderId="15" xfId="5" applyNumberFormat="1" applyFont="1" applyFill="1" applyBorder="1" applyAlignment="1">
      <alignment horizontal="centerContinuous" vertical="center"/>
    </xf>
    <xf numFmtId="49" fontId="31" fillId="0" borderId="0" xfId="5" applyNumberFormat="1" applyFont="1" applyAlignment="1">
      <alignment horizontal="center" vertical="center"/>
    </xf>
    <xf numFmtId="200" fontId="31" fillId="2" borderId="8" xfId="5" applyNumberFormat="1" applyFont="1" applyFill="1" applyBorder="1" applyAlignment="1">
      <alignment vertical="center"/>
    </xf>
    <xf numFmtId="179" fontId="31" fillId="2" borderId="8" xfId="5" applyNumberFormat="1" applyFont="1" applyFill="1" applyBorder="1" applyAlignment="1">
      <alignment horizontal="center" vertical="center"/>
    </xf>
    <xf numFmtId="179" fontId="31" fillId="2" borderId="3" xfId="5" applyNumberFormat="1" applyFont="1" applyFill="1" applyBorder="1" applyAlignment="1">
      <alignment horizontal="center" vertical="center"/>
    </xf>
    <xf numFmtId="179" fontId="31" fillId="2" borderId="7" xfId="5" applyNumberFormat="1" applyFont="1" applyFill="1" applyBorder="1" applyAlignment="1">
      <alignment horizontal="center" vertical="center"/>
    </xf>
    <xf numFmtId="188" fontId="31" fillId="2" borderId="7" xfId="5" applyNumberFormat="1" applyFont="1" applyFill="1" applyBorder="1" applyAlignment="1">
      <alignment horizontal="center" vertical="center"/>
    </xf>
    <xf numFmtId="201" fontId="31" fillId="2" borderId="7" xfId="5" applyNumberFormat="1" applyFont="1" applyFill="1" applyBorder="1" applyAlignment="1">
      <alignment horizontal="center" vertical="center"/>
    </xf>
    <xf numFmtId="188" fontId="31" fillId="2" borderId="4" xfId="5" applyNumberFormat="1" applyFont="1" applyFill="1" applyBorder="1" applyAlignment="1">
      <alignment horizontal="center" vertical="center"/>
    </xf>
    <xf numFmtId="188" fontId="31" fillId="2" borderId="3" xfId="5" applyNumberFormat="1" applyFont="1" applyFill="1" applyBorder="1" applyAlignment="1">
      <alignment horizontal="center" vertical="center"/>
    </xf>
    <xf numFmtId="179" fontId="31" fillId="2" borderId="4" xfId="5" applyNumberFormat="1" applyFont="1" applyFill="1" applyBorder="1" applyAlignment="1">
      <alignment horizontal="center" vertical="center"/>
    </xf>
    <xf numFmtId="179" fontId="31" fillId="2" borderId="2" xfId="5" applyNumberFormat="1" applyFont="1" applyFill="1" applyBorder="1" applyAlignment="1">
      <alignment horizontal="center" vertical="center"/>
    </xf>
    <xf numFmtId="200" fontId="14" fillId="2" borderId="12" xfId="5" applyNumberFormat="1" applyFont="1" applyFill="1" applyBorder="1" applyAlignment="1">
      <alignment horizontal="distributed" vertical="center" wrapText="1"/>
    </xf>
    <xf numFmtId="179" fontId="14" fillId="2" borderId="11" xfId="5" applyNumberFormat="1" applyFont="1" applyFill="1" applyBorder="1" applyAlignment="1">
      <alignment horizontal="distributed" vertical="center" wrapText="1"/>
    </xf>
    <xf numFmtId="179" fontId="14" fillId="2" borderId="9" xfId="5" applyNumberFormat="1" applyFont="1" applyFill="1" applyBorder="1" applyAlignment="1">
      <alignment horizontal="distributed" vertical="center" wrapText="1"/>
    </xf>
    <xf numFmtId="188" fontId="14" fillId="2" borderId="11" xfId="5" applyNumberFormat="1" applyFont="1" applyFill="1" applyBorder="1" applyAlignment="1">
      <alignment horizontal="distributed" vertical="center" wrapText="1"/>
    </xf>
    <xf numFmtId="201" fontId="14" fillId="2" borderId="11" xfId="5" applyNumberFormat="1" applyFont="1" applyFill="1" applyBorder="1" applyAlignment="1">
      <alignment horizontal="distributed" vertical="center" wrapText="1"/>
    </xf>
    <xf numFmtId="188" fontId="14" fillId="2" borderId="10" xfId="5" applyNumberFormat="1" applyFont="1" applyFill="1" applyBorder="1" applyAlignment="1">
      <alignment horizontal="distributed" vertical="center" wrapText="1"/>
    </xf>
    <xf numFmtId="179" fontId="14" fillId="2" borderId="1" xfId="5" applyNumberFormat="1" applyFont="1" applyFill="1" applyBorder="1" applyAlignment="1">
      <alignment horizontal="distributed" vertical="center" wrapText="1"/>
    </xf>
    <xf numFmtId="49" fontId="14" fillId="2" borderId="12" xfId="5" applyNumberFormat="1" applyFont="1" applyFill="1" applyBorder="1" applyAlignment="1">
      <alignment horizontal="distributed" vertical="center" wrapText="1"/>
    </xf>
    <xf numFmtId="49" fontId="78" fillId="0" borderId="0" xfId="5" applyNumberFormat="1" applyFont="1" applyAlignment="1">
      <alignment vertical="center"/>
    </xf>
    <xf numFmtId="49" fontId="31" fillId="2" borderId="2" xfId="5" applyNumberFormat="1" applyFont="1" applyFill="1" applyBorder="1" applyAlignment="1">
      <alignment vertical="center"/>
    </xf>
    <xf numFmtId="200" fontId="78" fillId="0" borderId="0" xfId="20" applyNumberFormat="1" applyFont="1" applyAlignment="1">
      <alignment horizontal="right" vertical="center"/>
    </xf>
    <xf numFmtId="179" fontId="78" fillId="0" borderId="0" xfId="5" applyNumberFormat="1" applyFont="1" applyAlignment="1">
      <alignment horizontal="right" vertical="center"/>
    </xf>
    <xf numFmtId="188" fontId="78" fillId="0" borderId="0" xfId="5" applyNumberFormat="1" applyFont="1" applyAlignment="1">
      <alignment horizontal="right" vertical="center"/>
    </xf>
    <xf numFmtId="201" fontId="78" fillId="0" borderId="0" xfId="5" applyNumberFormat="1" applyFont="1" applyAlignment="1">
      <alignment horizontal="right" vertical="center"/>
    </xf>
    <xf numFmtId="200" fontId="22" fillId="0" borderId="0" xfId="5" quotePrefix="1" applyNumberFormat="1" applyFont="1" applyAlignment="1">
      <alignment horizontal="right" vertical="center"/>
    </xf>
    <xf numFmtId="0" fontId="31" fillId="2" borderId="6" xfId="5" applyFont="1" applyFill="1" applyBorder="1" applyAlignment="1">
      <alignment vertical="center"/>
    </xf>
    <xf numFmtId="0" fontId="31" fillId="2" borderId="0" xfId="5" applyFont="1" applyFill="1" applyAlignment="1">
      <alignment vertical="center"/>
    </xf>
    <xf numFmtId="202" fontId="22" fillId="0" borderId="0" xfId="5" quotePrefix="1" applyNumberFormat="1" applyFont="1" applyAlignment="1">
      <alignment horizontal="right" vertical="center"/>
    </xf>
    <xf numFmtId="0" fontId="36" fillId="2" borderId="6" xfId="20" applyFont="1" applyFill="1" applyBorder="1" applyAlignment="1">
      <alignment vertical="center"/>
    </xf>
    <xf numFmtId="49" fontId="31" fillId="2" borderId="0" xfId="5" applyNumberFormat="1" applyFont="1" applyFill="1" applyAlignment="1">
      <alignment vertical="center"/>
    </xf>
    <xf numFmtId="49" fontId="31" fillId="2" borderId="6" xfId="5" applyNumberFormat="1" applyFont="1" applyFill="1" applyBorder="1" applyAlignment="1">
      <alignment vertical="center"/>
    </xf>
    <xf numFmtId="188" fontId="22" fillId="0" borderId="0" xfId="5" quotePrefix="1" applyNumberFormat="1" applyFont="1" applyAlignment="1">
      <alignment horizontal="right" vertical="center"/>
    </xf>
    <xf numFmtId="201" fontId="22" fillId="0" borderId="0" xfId="5" quotePrefix="1" applyNumberFormat="1" applyFont="1" applyAlignment="1">
      <alignment horizontal="right" vertical="center"/>
    </xf>
    <xf numFmtId="49" fontId="31" fillId="2" borderId="1" xfId="5" applyNumberFormat="1" applyFont="1" applyFill="1" applyBorder="1" applyAlignment="1">
      <alignment vertical="center"/>
    </xf>
    <xf numFmtId="49" fontId="31" fillId="2" borderId="1" xfId="5" applyNumberFormat="1" applyFont="1" applyFill="1" applyBorder="1" applyAlignment="1">
      <alignment vertical="center"/>
    </xf>
    <xf numFmtId="49" fontId="31" fillId="2" borderId="10" xfId="5" applyNumberFormat="1" applyFont="1" applyFill="1" applyBorder="1" applyAlignment="1">
      <alignment vertical="center"/>
    </xf>
    <xf numFmtId="200" fontId="22" fillId="0" borderId="12" xfId="5" quotePrefix="1" applyNumberFormat="1" applyFont="1" applyBorder="1" applyAlignment="1">
      <alignment horizontal="right" vertical="center"/>
    </xf>
    <xf numFmtId="200" fontId="22" fillId="0" borderId="1" xfId="5" quotePrefix="1" applyNumberFormat="1" applyFont="1" applyBorder="1" applyAlignment="1">
      <alignment horizontal="right" vertical="center"/>
    </xf>
    <xf numFmtId="0" fontId="30" fillId="0" borderId="0" xfId="20"/>
    <xf numFmtId="0" fontId="8" fillId="0" borderId="0" xfId="20" applyFont="1"/>
    <xf numFmtId="200" fontId="45" fillId="0" borderId="0" xfId="5" quotePrefix="1" applyNumberFormat="1" applyFont="1" applyAlignment="1">
      <alignment horizontal="right" vertical="center"/>
    </xf>
    <xf numFmtId="179" fontId="45" fillId="0" borderId="0" xfId="5" quotePrefix="1" applyNumberFormat="1" applyFont="1" applyAlignment="1">
      <alignment horizontal="right" vertical="center"/>
    </xf>
    <xf numFmtId="188" fontId="45" fillId="0" borderId="0" xfId="5" quotePrefix="1" applyNumberFormat="1" applyFont="1" applyAlignment="1">
      <alignment horizontal="right" vertical="center"/>
    </xf>
    <xf numFmtId="201" fontId="45" fillId="0" borderId="0" xfId="5" quotePrefix="1" applyNumberFormat="1" applyFont="1" applyAlignment="1">
      <alignment horizontal="right" vertical="center"/>
    </xf>
    <xf numFmtId="201" fontId="45" fillId="0" borderId="0" xfId="5" applyNumberFormat="1" applyFont="1" applyAlignment="1">
      <alignment horizontal="right" vertical="center"/>
    </xf>
    <xf numFmtId="0" fontId="43" fillId="0" borderId="0" xfId="5" applyFont="1" applyAlignment="1">
      <alignment horizontal="right" vertical="top"/>
    </xf>
    <xf numFmtId="49" fontId="31" fillId="2" borderId="2" xfId="16" applyNumberFormat="1" applyFont="1" applyFill="1" applyBorder="1" applyAlignment="1">
      <alignment horizontal="center" vertical="center" wrapText="1"/>
    </xf>
    <xf numFmtId="49" fontId="31" fillId="2" borderId="3" xfId="16" applyNumberFormat="1" applyFont="1" applyFill="1" applyBorder="1" applyAlignment="1">
      <alignment horizontal="center" vertical="center" wrapText="1"/>
    </xf>
    <xf numFmtId="49" fontId="31" fillId="2" borderId="5" xfId="5" applyNumberFormat="1" applyFont="1" applyFill="1" applyBorder="1" applyAlignment="1">
      <alignment horizontal="center" vertical="top" wrapText="1"/>
    </xf>
    <xf numFmtId="49" fontId="31" fillId="2" borderId="15" xfId="5" applyNumberFormat="1" applyFont="1" applyFill="1" applyBorder="1" applyAlignment="1">
      <alignment horizontal="left" vertical="center"/>
    </xf>
    <xf numFmtId="49" fontId="31" fillId="2" borderId="13" xfId="5" applyNumberFormat="1" applyFont="1" applyFill="1" applyBorder="1" applyAlignment="1">
      <alignment horizontal="left" vertical="center"/>
    </xf>
    <xf numFmtId="0" fontId="36" fillId="2" borderId="2" xfId="16" applyFont="1" applyFill="1" applyBorder="1"/>
    <xf numFmtId="0" fontId="36" fillId="2" borderId="3" xfId="16" applyFont="1" applyFill="1" applyBorder="1"/>
    <xf numFmtId="49" fontId="31" fillId="2" borderId="0" xfId="16" applyNumberFormat="1" applyFont="1" applyFill="1" applyAlignment="1">
      <alignment horizontal="center" vertical="center" wrapText="1"/>
    </xf>
    <xf numFmtId="49" fontId="31" fillId="2" borderId="6" xfId="16" applyNumberFormat="1" applyFont="1" applyFill="1" applyBorder="1" applyAlignment="1">
      <alignment horizontal="center" vertical="center" wrapText="1"/>
    </xf>
    <xf numFmtId="49" fontId="31" fillId="2" borderId="8" xfId="5" applyNumberFormat="1" applyFont="1" applyFill="1" applyBorder="1" applyAlignment="1">
      <alignment horizontal="center" vertical="top" wrapText="1"/>
    </xf>
    <xf numFmtId="49" fontId="31" fillId="2" borderId="4" xfId="5" applyNumberFormat="1" applyFont="1" applyFill="1" applyBorder="1" applyAlignment="1">
      <alignment horizontal="center" wrapText="1"/>
    </xf>
    <xf numFmtId="49" fontId="31" fillId="2" borderId="5" xfId="5" applyNumberFormat="1" applyFont="1" applyFill="1" applyBorder="1" applyAlignment="1">
      <alignment horizontal="center" wrapText="1"/>
    </xf>
    <xf numFmtId="49" fontId="31" fillId="2" borderId="15" xfId="5" applyNumberFormat="1" applyFont="1" applyFill="1" applyBorder="1" applyAlignment="1">
      <alignment horizontal="distributed" wrapText="1" justifyLastLine="1"/>
    </xf>
    <xf numFmtId="49" fontId="31" fillId="2" borderId="13" xfId="5" applyNumberFormat="1" applyFont="1" applyFill="1" applyBorder="1" applyAlignment="1">
      <alignment horizontal="center" wrapText="1"/>
    </xf>
    <xf numFmtId="49" fontId="31" fillId="2" borderId="3" xfId="5" applyNumberFormat="1" applyFont="1" applyFill="1" applyBorder="1" applyAlignment="1">
      <alignment horizontal="center" wrapText="1"/>
    </xf>
    <xf numFmtId="49" fontId="31" fillId="2" borderId="4" xfId="5" applyNumberFormat="1" applyFont="1" applyFill="1" applyBorder="1" applyAlignment="1">
      <alignment horizontal="center" wrapText="1" justifyLastLine="1"/>
    </xf>
    <xf numFmtId="49" fontId="31" fillId="2" borderId="3" xfId="5" applyNumberFormat="1" applyFont="1" applyFill="1" applyBorder="1" applyAlignment="1">
      <alignment horizontal="center" wrapText="1" justifyLastLine="1"/>
    </xf>
    <xf numFmtId="0" fontId="36" fillId="2" borderId="8" xfId="16" applyFont="1" applyFill="1" applyBorder="1" applyAlignment="1">
      <alignment horizontal="center" vertical="top" wrapText="1"/>
    </xf>
    <xf numFmtId="49" fontId="31" fillId="2" borderId="6" xfId="5" applyNumberFormat="1" applyFont="1" applyFill="1" applyBorder="1" applyAlignment="1">
      <alignment horizontal="center" vertical="top" wrapText="1" justifyLastLine="1"/>
    </xf>
    <xf numFmtId="49" fontId="31" fillId="2" borderId="1" xfId="16" applyNumberFormat="1" applyFont="1" applyFill="1" applyBorder="1" applyAlignment="1">
      <alignment horizontal="center" vertical="center" wrapText="1"/>
    </xf>
    <xf numFmtId="49" fontId="31" fillId="2" borderId="10" xfId="16" applyNumberFormat="1" applyFont="1" applyFill="1" applyBorder="1" applyAlignment="1">
      <alignment horizontal="center" vertical="center" wrapText="1"/>
    </xf>
    <xf numFmtId="181" fontId="14" fillId="0" borderId="5" xfId="5" applyNumberFormat="1" applyFont="1" applyBorder="1" applyAlignment="1">
      <alignment vertical="top"/>
    </xf>
    <xf numFmtId="181" fontId="14" fillId="0" borderId="0" xfId="5" applyNumberFormat="1" applyFont="1" applyAlignment="1">
      <alignment vertical="top"/>
    </xf>
    <xf numFmtId="49" fontId="29" fillId="2" borderId="0" xfId="5" applyNumberFormat="1" applyFont="1" applyFill="1" applyAlignment="1">
      <alignment vertical="top"/>
    </xf>
    <xf numFmtId="181" fontId="14" fillId="0" borderId="8" xfId="5" applyNumberFormat="1" applyFont="1" applyBorder="1" applyAlignment="1">
      <alignment vertical="top"/>
    </xf>
    <xf numFmtId="181" fontId="14" fillId="0" borderId="0" xfId="5" applyNumberFormat="1" applyFont="1" applyAlignment="1">
      <alignment horizontal="centerContinuous" vertical="center"/>
    </xf>
    <xf numFmtId="181" fontId="14" fillId="0" borderId="0" xfId="5" applyNumberFormat="1" applyFont="1" applyAlignment="1">
      <alignment horizontal="centerContinuous" vertical="top"/>
    </xf>
    <xf numFmtId="0" fontId="8" fillId="2" borderId="0" xfId="16" applyFont="1" applyFill="1" applyAlignment="1">
      <alignment horizontal="distributed" justifyLastLine="1"/>
    </xf>
    <xf numFmtId="49" fontId="14" fillId="2" borderId="6" xfId="5" applyNumberFormat="1" applyFont="1" applyFill="1" applyBorder="1" applyAlignment="1">
      <alignment horizontal="left" vertical="center"/>
    </xf>
    <xf numFmtId="195" fontId="24" fillId="0" borderId="0" xfId="16" applyNumberFormat="1" applyFont="1" applyAlignment="1">
      <alignment horizontal="right" vertical="center"/>
    </xf>
    <xf numFmtId="0" fontId="8" fillId="2" borderId="0" xfId="16" applyFont="1" applyFill="1" applyAlignment="1">
      <alignment horizontal="left"/>
    </xf>
    <xf numFmtId="49" fontId="14" fillId="2" borderId="6" xfId="5" applyNumberFormat="1" applyFont="1" applyFill="1" applyBorder="1" applyAlignment="1">
      <alignment horizontal="left" vertical="top"/>
    </xf>
    <xf numFmtId="0" fontId="8" fillId="2" borderId="0" xfId="16" applyFont="1" applyFill="1" applyAlignment="1">
      <alignment horizontal="center"/>
    </xf>
    <xf numFmtId="0" fontId="8" fillId="2" borderId="0" xfId="16" applyFont="1" applyFill="1"/>
    <xf numFmtId="0" fontId="31" fillId="2" borderId="0" xfId="16" applyFont="1" applyFill="1"/>
    <xf numFmtId="49" fontId="31" fillId="2" borderId="0" xfId="5" applyNumberFormat="1" applyFont="1" applyFill="1" applyAlignment="1">
      <alignment horizontal="justify" vertical="center"/>
    </xf>
    <xf numFmtId="0" fontId="8" fillId="2" borderId="0" xfId="16" applyFont="1" applyFill="1" applyAlignment="1">
      <alignment horizontal="justify" vertical="center"/>
    </xf>
    <xf numFmtId="49" fontId="14" fillId="2" borderId="0" xfId="5" applyNumberFormat="1" applyFont="1" applyFill="1" applyAlignment="1">
      <alignment vertical="center"/>
    </xf>
    <xf numFmtId="49" fontId="31" fillId="2" borderId="0" xfId="5" applyNumberFormat="1" applyFont="1" applyFill="1" applyAlignment="1">
      <alignment horizontal="justify" vertical="top"/>
    </xf>
    <xf numFmtId="0" fontId="8" fillId="2" borderId="0" xfId="16" applyFont="1" applyFill="1" applyAlignment="1">
      <alignment horizontal="justify" vertical="top"/>
    </xf>
    <xf numFmtId="0" fontId="8" fillId="2" borderId="0" xfId="16" applyFont="1" applyFill="1" applyAlignment="1">
      <alignment vertical="top"/>
    </xf>
    <xf numFmtId="49" fontId="31" fillId="2" borderId="0" xfId="5" applyNumberFormat="1" applyFont="1" applyFill="1" applyAlignment="1">
      <alignment horizontal="left" vertical="center"/>
    </xf>
    <xf numFmtId="0" fontId="8" fillId="2" borderId="0" xfId="16" applyFont="1" applyFill="1" applyAlignment="1">
      <alignment horizontal="left" vertical="center"/>
    </xf>
    <xf numFmtId="0" fontId="79" fillId="0" borderId="0" xfId="14" applyFont="1" applyAlignment="1">
      <alignment horizontal="left" vertical="top"/>
    </xf>
    <xf numFmtId="0" fontId="31" fillId="2" borderId="0" xfId="16" applyFont="1" applyFill="1" applyAlignment="1">
      <alignment horizontal="center" vertical="center"/>
    </xf>
    <xf numFmtId="49" fontId="70" fillId="2" borderId="0" xfId="5" applyNumberFormat="1" applyFont="1" applyFill="1" applyAlignment="1">
      <alignment vertical="top"/>
    </xf>
    <xf numFmtId="49" fontId="70" fillId="0" borderId="0" xfId="5" applyNumberFormat="1" applyFont="1" applyAlignment="1">
      <alignment vertical="top"/>
    </xf>
    <xf numFmtId="181" fontId="32" fillId="0" borderId="12" xfId="5" applyNumberFormat="1" applyFont="1" applyBorder="1" applyAlignment="1">
      <alignment vertical="top"/>
    </xf>
    <xf numFmtId="181" fontId="32" fillId="0" borderId="1" xfId="5" applyNumberFormat="1" applyFont="1" applyBorder="1" applyAlignment="1">
      <alignment vertical="top"/>
    </xf>
    <xf numFmtId="49" fontId="14" fillId="0" borderId="0" xfId="5" applyNumberFormat="1" applyFont="1" applyAlignment="1">
      <alignment horizontal="right" vertical="center"/>
    </xf>
    <xf numFmtId="49" fontId="14" fillId="0" borderId="0" xfId="5" applyNumberFormat="1" applyFont="1" applyAlignment="1">
      <alignment horizontal="left" vertical="center"/>
    </xf>
    <xf numFmtId="49" fontId="46" fillId="0" borderId="0" xfId="5" applyNumberFormat="1" applyFont="1" applyAlignment="1">
      <alignment horizontal="left" vertical="center"/>
    </xf>
    <xf numFmtId="49" fontId="46" fillId="0" borderId="0" xfId="5" applyNumberFormat="1" applyFont="1" applyAlignment="1">
      <alignment horizontal="left" vertical="center" indent="1"/>
    </xf>
    <xf numFmtId="0" fontId="30" fillId="0" borderId="0" xfId="16" applyAlignment="1">
      <alignment horizontal="left" indent="1"/>
    </xf>
    <xf numFmtId="49" fontId="32" fillId="0" borderId="0" xfId="5" applyNumberFormat="1" applyFont="1" applyAlignment="1">
      <alignment horizontal="left" vertical="top" indent="1"/>
    </xf>
    <xf numFmtId="49" fontId="25" fillId="0" borderId="0" xfId="5" applyNumberFormat="1" applyFont="1" applyAlignment="1">
      <alignment horizontal="left" vertical="top" indent="1"/>
    </xf>
    <xf numFmtId="0" fontId="80" fillId="0" borderId="0" xfId="21" applyFont="1" applyAlignment="1">
      <alignment vertical="center"/>
    </xf>
    <xf numFmtId="0" fontId="43" fillId="0" borderId="1" xfId="5" applyFont="1" applyBorder="1" applyAlignment="1">
      <alignment vertical="center"/>
    </xf>
    <xf numFmtId="0" fontId="43" fillId="0" borderId="1" xfId="5" applyFont="1" applyBorder="1" applyAlignment="1">
      <alignment horizontal="right" vertical="center"/>
    </xf>
    <xf numFmtId="0" fontId="36" fillId="0" borderId="0" xfId="21" applyFont="1" applyAlignment="1">
      <alignment vertical="center"/>
    </xf>
    <xf numFmtId="0" fontId="36" fillId="2" borderId="2" xfId="22" applyFont="1" applyFill="1" applyBorder="1" applyAlignment="1">
      <alignment horizontal="center" vertical="center" wrapText="1"/>
    </xf>
    <xf numFmtId="49" fontId="31" fillId="2" borderId="15" xfId="5" applyNumberFormat="1" applyFont="1" applyFill="1" applyBorder="1" applyAlignment="1">
      <alignment horizontal="left" vertical="center"/>
    </xf>
    <xf numFmtId="0" fontId="36" fillId="0" borderId="0" xfId="21" applyFont="1"/>
    <xf numFmtId="0" fontId="36" fillId="2" borderId="0" xfId="22" applyFont="1" applyFill="1" applyAlignment="1">
      <alignment horizontal="center" vertical="center" wrapText="1"/>
    </xf>
    <xf numFmtId="49" fontId="14" fillId="2" borderId="4" xfId="5" applyNumberFormat="1" applyFont="1" applyFill="1" applyBorder="1" applyAlignment="1">
      <alignment horizontal="left"/>
    </xf>
    <xf numFmtId="49" fontId="14" fillId="2" borderId="3" xfId="5" applyNumberFormat="1" applyFont="1" applyFill="1" applyBorder="1" applyAlignment="1">
      <alignment horizontal="center" vertical="center" wrapText="1"/>
    </xf>
    <xf numFmtId="49" fontId="14" fillId="2" borderId="5" xfId="5" applyNumberFormat="1" applyFont="1" applyFill="1" applyBorder="1" applyAlignment="1">
      <alignment horizontal="left"/>
    </xf>
    <xf numFmtId="0" fontId="36" fillId="2" borderId="1" xfId="22" applyFont="1" applyFill="1" applyBorder="1" applyAlignment="1">
      <alignment horizontal="center" vertical="center" wrapText="1"/>
    </xf>
    <xf numFmtId="49" fontId="14" fillId="2" borderId="11" xfId="5" applyNumberFormat="1" applyFont="1" applyFill="1" applyBorder="1" applyAlignment="1">
      <alignment horizontal="distributed" vertical="top" wrapText="1" justifyLastLine="1"/>
    </xf>
    <xf numFmtId="49" fontId="14" fillId="2" borderId="10" xfId="5" applyNumberFormat="1" applyFont="1" applyFill="1" applyBorder="1" applyAlignment="1">
      <alignment horizontal="distributed" vertical="top" wrapText="1" justifyLastLine="1"/>
    </xf>
    <xf numFmtId="49" fontId="14" fillId="2" borderId="12" xfId="5" applyNumberFormat="1" applyFont="1" applyFill="1" applyBorder="1" applyAlignment="1">
      <alignment horizontal="distributed" vertical="top" wrapText="1" justifyLastLine="1"/>
    </xf>
    <xf numFmtId="0" fontId="2" fillId="0" borderId="0" xfId="21"/>
    <xf numFmtId="181" fontId="45" fillId="0" borderId="8" xfId="5" applyNumberFormat="1" applyFont="1" applyBorder="1" applyAlignment="1">
      <alignment vertical="top"/>
    </xf>
    <xf numFmtId="181" fontId="45" fillId="0" borderId="0" xfId="5" applyNumberFormat="1" applyFont="1" applyAlignment="1">
      <alignment vertical="top"/>
    </xf>
    <xf numFmtId="181" fontId="33" fillId="0" borderId="8" xfId="5" applyNumberFormat="1" applyFont="1" applyBorder="1" applyAlignment="1">
      <alignment vertical="center"/>
    </xf>
    <xf numFmtId="181" fontId="33" fillId="0" borderId="0" xfId="5" applyNumberFormat="1" applyFont="1" applyAlignment="1">
      <alignment vertical="center"/>
    </xf>
    <xf numFmtId="0" fontId="66" fillId="0" borderId="0" xfId="21" applyFont="1" applyAlignment="1">
      <alignment vertical="center"/>
    </xf>
    <xf numFmtId="0" fontId="48" fillId="2" borderId="0" xfId="21" applyFont="1" applyFill="1" applyAlignment="1">
      <alignment vertical="center"/>
    </xf>
    <xf numFmtId="0" fontId="48" fillId="0" borderId="0" xfId="21" applyFont="1" applyAlignment="1">
      <alignment vertical="center"/>
    </xf>
    <xf numFmtId="0" fontId="66" fillId="2" borderId="0" xfId="21" applyFont="1" applyFill="1" applyAlignment="1">
      <alignment vertical="center"/>
    </xf>
    <xf numFmtId="0" fontId="0" fillId="0" borderId="0" xfId="0" applyAlignment="1">
      <alignment horizontal="left" vertical="center"/>
    </xf>
    <xf numFmtId="181" fontId="33" fillId="0" borderId="8" xfId="5" applyNumberFormat="1" applyFont="1" applyBorder="1" applyAlignment="1">
      <alignment horizontal="right" vertical="center"/>
    </xf>
    <xf numFmtId="0" fontId="48" fillId="2" borderId="0" xfId="21" applyFont="1" applyFill="1"/>
    <xf numFmtId="0" fontId="48" fillId="0" borderId="0" xfId="21" applyFont="1"/>
    <xf numFmtId="0" fontId="30" fillId="2" borderId="0" xfId="21" applyFont="1" applyFill="1" applyAlignment="1">
      <alignment vertical="center"/>
    </xf>
    <xf numFmtId="0" fontId="14" fillId="2" borderId="0" xfId="22" applyFont="1" applyFill="1" applyAlignment="1">
      <alignment vertical="center"/>
    </xf>
    <xf numFmtId="0" fontId="30" fillId="0" borderId="0" xfId="21" applyFont="1" applyAlignment="1">
      <alignment vertical="center"/>
    </xf>
    <xf numFmtId="0" fontId="8" fillId="2" borderId="0" xfId="22" applyFont="1" applyFill="1"/>
    <xf numFmtId="0" fontId="8" fillId="2" borderId="1" xfId="22" applyFont="1" applyFill="1" applyBorder="1"/>
    <xf numFmtId="0" fontId="30" fillId="0" borderId="12" xfId="22" applyBorder="1"/>
    <xf numFmtId="0" fontId="30" fillId="0" borderId="1" xfId="22" applyBorder="1"/>
    <xf numFmtId="0" fontId="8" fillId="0" borderId="0" xfId="22" applyFont="1"/>
    <xf numFmtId="0" fontId="30" fillId="0" borderId="0" xfId="22"/>
    <xf numFmtId="0" fontId="80" fillId="0" borderId="0" xfId="16" applyFont="1" applyAlignment="1">
      <alignment vertical="center"/>
    </xf>
    <xf numFmtId="0" fontId="43" fillId="0" borderId="0" xfId="5" applyFont="1" applyAlignment="1">
      <alignment horizontal="center" vertical="center" wrapText="1"/>
    </xf>
    <xf numFmtId="0" fontId="36" fillId="0" borderId="0" xfId="16" applyFont="1" applyAlignment="1">
      <alignment vertical="center"/>
    </xf>
    <xf numFmtId="0" fontId="31" fillId="2" borderId="13" xfId="16" applyFont="1" applyFill="1" applyBorder="1" applyAlignment="1">
      <alignment vertical="center"/>
    </xf>
    <xf numFmtId="49" fontId="14" fillId="2" borderId="4" xfId="5" applyNumberFormat="1" applyFont="1" applyFill="1" applyBorder="1" applyAlignment="1">
      <alignment horizontal="distributed" vertical="center" wrapText="1"/>
    </xf>
    <xf numFmtId="49" fontId="31" fillId="2" borderId="7" xfId="5" applyNumberFormat="1" applyFont="1" applyFill="1" applyBorder="1" applyAlignment="1">
      <alignment horizontal="left" vertical="center" wrapText="1"/>
    </xf>
    <xf numFmtId="49" fontId="31" fillId="2" borderId="5" xfId="5" applyNumberFormat="1" applyFont="1" applyFill="1" applyBorder="1" applyAlignment="1">
      <alignment horizontal="left" vertical="center" wrapText="1"/>
    </xf>
    <xf numFmtId="49" fontId="31" fillId="2" borderId="11" xfId="5" applyNumberFormat="1" applyFont="1" applyFill="1" applyBorder="1" applyAlignment="1">
      <alignment horizontal="center" vertical="center" wrapText="1"/>
    </xf>
    <xf numFmtId="49" fontId="14" fillId="2" borderId="11" xfId="5" applyNumberFormat="1" applyFont="1" applyFill="1" applyBorder="1" applyAlignment="1">
      <alignment horizontal="distributed" vertical="center" wrapText="1"/>
    </xf>
    <xf numFmtId="49" fontId="14" fillId="2" borderId="11" xfId="5" applyNumberFormat="1" applyFont="1" applyFill="1" applyBorder="1" applyAlignment="1">
      <alignment horizontal="distributed" vertical="center" wrapText="1"/>
    </xf>
    <xf numFmtId="201" fontId="32" fillId="0" borderId="8" xfId="5" applyNumberFormat="1" applyFont="1" applyBorder="1" applyAlignment="1">
      <alignment horizontal="right" vertical="top"/>
    </xf>
    <xf numFmtId="201" fontId="32" fillId="0" borderId="0" xfId="5" applyNumberFormat="1" applyFont="1" applyAlignment="1">
      <alignment horizontal="right" vertical="top"/>
    </xf>
    <xf numFmtId="0" fontId="30" fillId="0" borderId="0" xfId="16" applyAlignment="1">
      <alignment vertical="center"/>
    </xf>
    <xf numFmtId="201" fontId="33" fillId="0" borderId="8" xfId="5" applyNumberFormat="1" applyFont="1" applyBorder="1" applyAlignment="1">
      <alignment horizontal="right" vertical="center"/>
    </xf>
    <xf numFmtId="201" fontId="33" fillId="0" borderId="0" xfId="5" applyNumberFormat="1" applyFont="1" applyAlignment="1">
      <alignment horizontal="right" vertical="center"/>
    </xf>
    <xf numFmtId="0" fontId="66" fillId="0" borderId="0" xfId="16" applyFont="1" applyAlignment="1">
      <alignment vertical="center"/>
    </xf>
    <xf numFmtId="0" fontId="48" fillId="0" borderId="0" xfId="16" applyFont="1" applyAlignment="1">
      <alignment vertical="center"/>
    </xf>
    <xf numFmtId="0" fontId="48" fillId="2" borderId="0" xfId="16" applyFont="1" applyFill="1" applyAlignment="1">
      <alignment vertical="center"/>
    </xf>
    <xf numFmtId="0" fontId="66" fillId="2" borderId="0" xfId="16" applyFont="1" applyFill="1" applyAlignment="1">
      <alignment vertical="center"/>
    </xf>
    <xf numFmtId="0" fontId="8" fillId="2" borderId="1" xfId="16" applyFont="1" applyFill="1" applyBorder="1"/>
    <xf numFmtId="0" fontId="48" fillId="0" borderId="12" xfId="16" applyFont="1" applyBorder="1"/>
    <xf numFmtId="0" fontId="48" fillId="0" borderId="1" xfId="16" applyFont="1" applyBorder="1"/>
    <xf numFmtId="0" fontId="80" fillId="0" borderId="0" xfId="23" applyFont="1"/>
    <xf numFmtId="0" fontId="65" fillId="0" borderId="0" xfId="23" applyFont="1" applyAlignment="1">
      <alignment horizontal="right"/>
    </xf>
    <xf numFmtId="0" fontId="65" fillId="0" borderId="0" xfId="23" applyFont="1" applyAlignment="1">
      <alignment vertical="center"/>
    </xf>
    <xf numFmtId="0" fontId="43" fillId="0" borderId="0" xfId="23" applyFont="1" applyAlignment="1">
      <alignment horizontal="right" vertical="center"/>
    </xf>
    <xf numFmtId="0" fontId="36" fillId="0" borderId="0" xfId="23" applyFont="1"/>
    <xf numFmtId="0" fontId="36" fillId="0" borderId="1" xfId="23" applyFont="1" applyBorder="1"/>
    <xf numFmtId="49" fontId="29" fillId="0" borderId="0" xfId="5" applyNumberFormat="1" applyFont="1" applyAlignment="1">
      <alignment vertical="top"/>
    </xf>
    <xf numFmtId="0" fontId="9" fillId="2" borderId="5" xfId="23" applyFont="1" applyFill="1" applyBorder="1" applyAlignment="1">
      <alignment vertical="center"/>
    </xf>
    <xf numFmtId="0" fontId="29" fillId="2" borderId="15" xfId="23" applyFont="1" applyFill="1" applyBorder="1" applyAlignment="1">
      <alignment vertical="center"/>
    </xf>
    <xf numFmtId="0" fontId="29" fillId="2" borderId="15" xfId="23" applyFont="1" applyFill="1" applyBorder="1" applyAlignment="1">
      <alignment horizontal="right" vertical="center"/>
    </xf>
    <xf numFmtId="0" fontId="29" fillId="2" borderId="15" xfId="23" applyFont="1" applyFill="1" applyBorder="1" applyAlignment="1">
      <alignment horizontal="left" vertical="center"/>
    </xf>
    <xf numFmtId="49" fontId="29" fillId="2" borderId="13" xfId="5" applyNumberFormat="1" applyFont="1" applyFill="1" applyBorder="1" applyAlignment="1">
      <alignment horizontal="center" vertical="center"/>
    </xf>
    <xf numFmtId="0" fontId="29" fillId="2" borderId="5" xfId="23" applyFont="1" applyFill="1" applyBorder="1" applyAlignment="1">
      <alignment horizontal="left" vertical="center" indent="1"/>
    </xf>
    <xf numFmtId="49" fontId="29" fillId="2" borderId="2" xfId="5" applyNumberFormat="1" applyFont="1" applyFill="1" applyBorder="1" applyAlignment="1">
      <alignment horizontal="right" vertical="center"/>
    </xf>
    <xf numFmtId="0" fontId="29" fillId="2" borderId="7" xfId="23" applyFont="1" applyFill="1" applyBorder="1" applyAlignment="1">
      <alignment horizontal="center" vertical="center" wrapText="1" justifyLastLine="1"/>
    </xf>
    <xf numFmtId="0" fontId="29" fillId="2" borderId="5" xfId="23" applyFont="1" applyFill="1" applyBorder="1" applyAlignment="1">
      <alignment horizontal="center" vertical="center" wrapText="1" justifyLastLine="1"/>
    </xf>
    <xf numFmtId="0" fontId="29" fillId="2" borderId="4" xfId="23" applyFont="1" applyFill="1" applyBorder="1" applyAlignment="1">
      <alignment horizontal="distributed" vertical="center" wrapText="1" justifyLastLine="1"/>
    </xf>
    <xf numFmtId="0" fontId="29" fillId="2" borderId="5" xfId="23" applyFont="1" applyFill="1" applyBorder="1" applyAlignment="1">
      <alignment horizontal="distributed" vertical="center" wrapText="1" justifyLastLine="1"/>
    </xf>
    <xf numFmtId="0" fontId="29" fillId="2" borderId="15" xfId="23" applyFont="1" applyFill="1" applyBorder="1" applyAlignment="1">
      <alignment horizontal="distributed" vertical="center" wrapText="1" justifyLastLine="1"/>
    </xf>
    <xf numFmtId="0" fontId="29" fillId="2" borderId="13" xfId="23" applyFont="1" applyFill="1" applyBorder="1" applyAlignment="1">
      <alignment horizontal="distributed" vertical="center" wrapText="1" justifyLastLine="1"/>
    </xf>
    <xf numFmtId="0" fontId="29" fillId="2" borderId="4" xfId="23" applyFont="1" applyFill="1" applyBorder="1" applyAlignment="1">
      <alignment horizontal="distributed" vertical="center" wrapText="1" justifyLastLine="1"/>
    </xf>
    <xf numFmtId="0" fontId="29" fillId="2" borderId="8" xfId="23" applyFont="1" applyFill="1" applyBorder="1" applyAlignment="1">
      <alignment horizontal="center" vertical="center" wrapText="1" justifyLastLine="1"/>
    </xf>
    <xf numFmtId="49" fontId="29" fillId="2" borderId="1" xfId="5" applyNumberFormat="1" applyFont="1" applyFill="1" applyBorder="1" applyAlignment="1">
      <alignment horizontal="center" vertical="center" wrapText="1"/>
    </xf>
    <xf numFmtId="0" fontId="29" fillId="2" borderId="7" xfId="23" applyFont="1" applyFill="1" applyBorder="1" applyAlignment="1">
      <alignment horizontal="center" vertical="center" justifyLastLine="1"/>
    </xf>
    <xf numFmtId="0" fontId="29" fillId="2" borderId="8" xfId="23" applyFont="1" applyFill="1" applyBorder="1" applyAlignment="1">
      <alignment horizontal="center" vertical="center" justifyLastLine="1"/>
    </xf>
    <xf numFmtId="0" fontId="29" fillId="2" borderId="4" xfId="23" applyFont="1" applyFill="1" applyBorder="1" applyAlignment="1">
      <alignment horizontal="center" vertical="center" wrapText="1" justifyLastLine="1"/>
    </xf>
    <xf numFmtId="0" fontId="29" fillId="2" borderId="7" xfId="23" applyFont="1" applyFill="1" applyBorder="1" applyAlignment="1">
      <alignment horizontal="center" vertical="center" wrapText="1" justifyLastLine="1"/>
    </xf>
    <xf numFmtId="0" fontId="9" fillId="2" borderId="8" xfId="23" applyFont="1" applyFill="1" applyBorder="1" applyAlignment="1">
      <alignment horizontal="center" vertical="center" wrapText="1"/>
    </xf>
    <xf numFmtId="0" fontId="9" fillId="2" borderId="4" xfId="23" applyFont="1" applyFill="1" applyBorder="1" applyAlignment="1">
      <alignment horizontal="center" vertical="center" wrapText="1"/>
    </xf>
    <xf numFmtId="0" fontId="29" fillId="2" borderId="7" xfId="23" applyFont="1" applyFill="1" applyBorder="1" applyAlignment="1">
      <alignment horizontal="distributed" vertical="center" wrapText="1" justifyLastLine="1"/>
    </xf>
    <xf numFmtId="49" fontId="29" fillId="2" borderId="5" xfId="5" applyNumberFormat="1" applyFont="1" applyFill="1" applyBorder="1" applyAlignment="1">
      <alignment horizontal="center" vertical="center" wrapText="1"/>
    </xf>
    <xf numFmtId="49" fontId="29" fillId="2" borderId="11" xfId="5" applyNumberFormat="1" applyFont="1" applyFill="1" applyBorder="1" applyAlignment="1">
      <alignment horizontal="center" vertical="center" wrapText="1"/>
    </xf>
    <xf numFmtId="49" fontId="29" fillId="2" borderId="10" xfId="5" applyNumberFormat="1" applyFont="1" applyFill="1" applyBorder="1" applyAlignment="1">
      <alignment horizontal="center" vertical="center" wrapText="1"/>
    </xf>
    <xf numFmtId="49" fontId="29" fillId="2" borderId="12" xfId="5" applyNumberFormat="1" applyFont="1" applyFill="1" applyBorder="1" applyAlignment="1">
      <alignment horizontal="center" vertical="center" wrapText="1"/>
    </xf>
    <xf numFmtId="0" fontId="66" fillId="0" borderId="0" xfId="23"/>
    <xf numFmtId="0" fontId="36" fillId="2" borderId="0" xfId="23" applyFont="1" applyFill="1"/>
    <xf numFmtId="0" fontId="31" fillId="2" borderId="2" xfId="23" applyFont="1" applyFill="1" applyBorder="1"/>
    <xf numFmtId="0" fontId="31" fillId="2" borderId="6" xfId="23" applyFont="1" applyFill="1" applyBorder="1"/>
    <xf numFmtId="195" fontId="20" fillId="0" borderId="0" xfId="23" applyNumberFormat="1" applyFont="1" applyAlignment="1">
      <alignment horizontal="right" vertical="center"/>
    </xf>
    <xf numFmtId="49" fontId="79" fillId="0" borderId="0" xfId="23" applyNumberFormat="1" applyFont="1" applyAlignment="1">
      <alignment horizontal="left" vertical="top"/>
    </xf>
    <xf numFmtId="0" fontId="12" fillId="2" borderId="0" xfId="23" applyFont="1" applyFill="1" applyAlignment="1">
      <alignment vertical="center"/>
    </xf>
    <xf numFmtId="0" fontId="12" fillId="2" borderId="0" xfId="23" applyFont="1" applyFill="1" applyAlignment="1">
      <alignment horizontal="left" vertical="center"/>
    </xf>
    <xf numFmtId="0" fontId="31" fillId="2" borderId="0" xfId="23" applyFont="1" applyFill="1" applyAlignment="1">
      <alignment horizontal="right" vertical="center"/>
    </xf>
    <xf numFmtId="0" fontId="14" fillId="2" borderId="6" xfId="23" applyFont="1" applyFill="1" applyBorder="1" applyAlignment="1">
      <alignment horizontal="right" vertical="center"/>
    </xf>
    <xf numFmtId="41" fontId="60" fillId="0" borderId="0" xfId="23" applyNumberFormat="1" applyFont="1" applyAlignment="1">
      <alignment horizontal="right" vertical="center"/>
    </xf>
    <xf numFmtId="0" fontId="2" fillId="0" borderId="0" xfId="23" applyFont="1" applyAlignment="1">
      <alignment vertical="center"/>
    </xf>
    <xf numFmtId="0" fontId="66" fillId="0" borderId="0" xfId="23" applyAlignment="1">
      <alignment vertical="center"/>
    </xf>
    <xf numFmtId="0" fontId="36" fillId="2" borderId="0" xfId="23" applyFont="1" applyFill="1" applyAlignment="1">
      <alignment vertical="center"/>
    </xf>
    <xf numFmtId="0" fontId="29" fillId="2" borderId="0" xfId="23" applyFont="1" applyFill="1" applyAlignment="1">
      <alignment horizontal="center" vertical="center"/>
    </xf>
    <xf numFmtId="203" fontId="29" fillId="2" borderId="0" xfId="23" applyNumberFormat="1" applyFont="1" applyFill="1" applyAlignment="1">
      <alignment horizontal="distributed" vertical="center"/>
    </xf>
    <xf numFmtId="203" fontId="31" fillId="2" borderId="6" xfId="23" applyNumberFormat="1" applyFont="1" applyFill="1" applyBorder="1" applyAlignment="1">
      <alignment horizontal="distributed" vertical="center"/>
    </xf>
    <xf numFmtId="0" fontId="29" fillId="2" borderId="0" xfId="23" applyFont="1" applyFill="1" applyAlignment="1">
      <alignment horizontal="distributed" vertical="center"/>
    </xf>
    <xf numFmtId="0" fontId="31" fillId="2" borderId="6" xfId="23" applyFont="1" applyFill="1" applyBorder="1" applyAlignment="1">
      <alignment horizontal="distributed" vertical="center"/>
    </xf>
    <xf numFmtId="0" fontId="29" fillId="2" borderId="0" xfId="23" applyFont="1" applyFill="1" applyAlignment="1">
      <alignment horizontal="center"/>
    </xf>
    <xf numFmtId="0" fontId="9" fillId="2" borderId="0" xfId="23" applyFont="1" applyFill="1" applyAlignment="1">
      <alignment horizontal="distributed" vertical="center"/>
    </xf>
    <xf numFmtId="0" fontId="29" fillId="2" borderId="0" xfId="23" applyFont="1" applyFill="1" applyAlignment="1">
      <alignment horizontal="distributed" vertical="center"/>
    </xf>
    <xf numFmtId="0" fontId="9" fillId="2" borderId="0" xfId="23" applyFont="1" applyFill="1" applyAlignment="1">
      <alignment vertical="center"/>
    </xf>
    <xf numFmtId="0" fontId="29" fillId="2" borderId="0" xfId="23" applyFont="1" applyFill="1" applyAlignment="1">
      <alignment vertical="center"/>
    </xf>
    <xf numFmtId="0" fontId="29" fillId="2" borderId="0" xfId="23" applyFont="1" applyFill="1" applyAlignment="1">
      <alignment horizontal="right" vertical="center"/>
    </xf>
    <xf numFmtId="0" fontId="13" fillId="2" borderId="0" xfId="23" applyFont="1" applyFill="1"/>
    <xf numFmtId="0" fontId="70" fillId="2" borderId="6" xfId="23" applyFont="1" applyFill="1" applyBorder="1" applyAlignment="1">
      <alignment horizontal="distributed"/>
    </xf>
    <xf numFmtId="0" fontId="2" fillId="0" borderId="0" xfId="23" applyFont="1"/>
    <xf numFmtId="0" fontId="81" fillId="0" borderId="0" xfId="23" applyFont="1"/>
    <xf numFmtId="0" fontId="36" fillId="2" borderId="1" xfId="23" applyFont="1" applyFill="1" applyBorder="1"/>
    <xf numFmtId="0" fontId="31" fillId="2" borderId="1" xfId="23" applyFont="1" applyFill="1" applyBorder="1" applyAlignment="1">
      <alignment vertical="center"/>
    </xf>
    <xf numFmtId="0" fontId="14" fillId="2" borderId="1" xfId="23" applyFont="1" applyFill="1" applyBorder="1" applyAlignment="1">
      <alignment horizontal="right" vertical="center"/>
    </xf>
    <xf numFmtId="190" fontId="2" fillId="0" borderId="12" xfId="23" applyNumberFormat="1" applyFont="1" applyBorder="1" applyAlignment="1">
      <alignment horizontal="right" vertical="center"/>
    </xf>
    <xf numFmtId="190" fontId="2" fillId="0" borderId="1" xfId="23" applyNumberFormat="1" applyFont="1" applyBorder="1" applyAlignment="1">
      <alignment horizontal="right" vertical="center"/>
    </xf>
    <xf numFmtId="0" fontId="30" fillId="0" borderId="0" xfId="23" applyFont="1"/>
    <xf numFmtId="0" fontId="8" fillId="0" borderId="0" xfId="23" applyFont="1"/>
    <xf numFmtId="0" fontId="14" fillId="0" borderId="0" xfId="23" applyFont="1" applyAlignment="1">
      <alignment horizontal="center" vertical="center"/>
    </xf>
    <xf numFmtId="203" fontId="31" fillId="0" borderId="0" xfId="23" applyNumberFormat="1" applyFont="1" applyAlignment="1">
      <alignment horizontal="distributed" vertical="center"/>
    </xf>
    <xf numFmtId="0" fontId="36" fillId="0" borderId="0" xfId="23" applyFont="1" applyAlignment="1">
      <alignment vertical="center"/>
    </xf>
    <xf numFmtId="0" fontId="14" fillId="0" borderId="0" xfId="23" applyFont="1" applyAlignment="1">
      <alignment horizontal="center"/>
    </xf>
    <xf numFmtId="184" fontId="43" fillId="0" borderId="0" xfId="5" applyNumberFormat="1" applyFont="1" applyAlignment="1">
      <alignment horizontal="right" vertical="top"/>
    </xf>
    <xf numFmtId="187" fontId="43" fillId="0" borderId="0" xfId="5" applyNumberFormat="1" applyFont="1" applyAlignment="1">
      <alignment horizontal="right" vertical="top"/>
    </xf>
    <xf numFmtId="179" fontId="43" fillId="0" borderId="0" xfId="5" applyNumberFormat="1" applyFont="1" applyAlignment="1">
      <alignment horizontal="right" vertical="top"/>
    </xf>
    <xf numFmtId="181" fontId="43" fillId="0" borderId="0" xfId="5" applyNumberFormat="1" applyFont="1" applyAlignment="1">
      <alignment horizontal="right" vertical="top"/>
    </xf>
    <xf numFmtId="188" fontId="43" fillId="0" borderId="0" xfId="5" applyNumberFormat="1" applyFont="1" applyAlignment="1">
      <alignment horizontal="right" vertical="top"/>
    </xf>
    <xf numFmtId="179" fontId="14" fillId="0" borderId="0" xfId="5" applyNumberFormat="1" applyFont="1" applyAlignment="1">
      <alignment horizontal="right" vertical="top"/>
    </xf>
    <xf numFmtId="188" fontId="14" fillId="0" borderId="0" xfId="5" applyNumberFormat="1" applyFont="1" applyAlignment="1">
      <alignment horizontal="right" vertical="top"/>
    </xf>
    <xf numFmtId="184" fontId="31" fillId="2" borderId="5" xfId="5" applyNumberFormat="1" applyFont="1" applyFill="1" applyBorder="1" applyAlignment="1">
      <alignment horizontal="right" vertical="top" wrapText="1"/>
    </xf>
    <xf numFmtId="179" fontId="31" fillId="2" borderId="2" xfId="5" applyNumberFormat="1" applyFont="1" applyFill="1" applyBorder="1" applyAlignment="1">
      <alignment horizontal="right" vertical="top" wrapText="1"/>
    </xf>
    <xf numFmtId="181" fontId="31" fillId="2" borderId="2" xfId="5" applyNumberFormat="1" applyFont="1" applyFill="1" applyBorder="1" applyAlignment="1">
      <alignment horizontal="right" vertical="top" wrapText="1"/>
    </xf>
    <xf numFmtId="184" fontId="31" fillId="2" borderId="2" xfId="5" applyNumberFormat="1" applyFont="1" applyFill="1" applyBorder="1" applyAlignment="1">
      <alignment horizontal="left" vertical="center"/>
    </xf>
    <xf numFmtId="187" fontId="31" fillId="2" borderId="2" xfId="5" applyNumberFormat="1" applyFont="1" applyFill="1" applyBorder="1" applyAlignment="1">
      <alignment horizontal="right" vertical="center"/>
    </xf>
    <xf numFmtId="187" fontId="31" fillId="2" borderId="2" xfId="5" applyNumberFormat="1" applyFont="1" applyFill="1" applyBorder="1" applyAlignment="1">
      <alignment horizontal="left" vertical="center"/>
    </xf>
    <xf numFmtId="187" fontId="31" fillId="2" borderId="2" xfId="5" applyNumberFormat="1" applyFont="1" applyFill="1" applyBorder="1" applyAlignment="1">
      <alignment horizontal="right" vertical="top" wrapText="1"/>
    </xf>
    <xf numFmtId="188" fontId="31" fillId="2" borderId="2" xfId="5" applyNumberFormat="1" applyFont="1" applyFill="1" applyBorder="1" applyAlignment="1">
      <alignment horizontal="right" vertical="top" wrapText="1"/>
    </xf>
    <xf numFmtId="184" fontId="14" fillId="2" borderId="5" xfId="5" applyNumberFormat="1" applyFont="1" applyFill="1" applyBorder="1" applyAlignment="1">
      <alignment horizontal="center" vertical="top" wrapText="1"/>
    </xf>
    <xf numFmtId="184" fontId="14" fillId="2" borderId="13" xfId="5" applyNumberFormat="1" applyFont="1" applyFill="1" applyBorder="1" applyAlignment="1">
      <alignment horizontal="center" vertical="top" wrapText="1"/>
    </xf>
    <xf numFmtId="184" fontId="14" fillId="2" borderId="4" xfId="5" applyNumberFormat="1" applyFont="1" applyFill="1" applyBorder="1" applyAlignment="1">
      <alignment horizontal="center" vertical="top" wrapText="1"/>
    </xf>
    <xf numFmtId="187" fontId="14" fillId="2" borderId="4" xfId="5" applyNumberFormat="1" applyFont="1" applyFill="1" applyBorder="1" applyAlignment="1">
      <alignment horizontal="center" vertical="top" wrapText="1"/>
    </xf>
    <xf numFmtId="179" fontId="14" fillId="2" borderId="3" xfId="5" applyNumberFormat="1" applyFont="1" applyFill="1" applyBorder="1" applyAlignment="1">
      <alignment horizontal="center" vertical="top" wrapText="1"/>
    </xf>
    <xf numFmtId="181" fontId="14" fillId="2" borderId="4" xfId="5" applyNumberFormat="1" applyFont="1" applyFill="1" applyBorder="1" applyAlignment="1">
      <alignment horizontal="center" vertical="top" wrapText="1"/>
    </xf>
    <xf numFmtId="181" fontId="14" fillId="2" borderId="3" xfId="5" applyNumberFormat="1" applyFont="1" applyFill="1" applyBorder="1" applyAlignment="1">
      <alignment horizontal="center" vertical="top" wrapText="1"/>
    </xf>
    <xf numFmtId="179" fontId="14" fillId="2" borderId="4" xfId="5" applyNumberFormat="1" applyFont="1" applyFill="1" applyBorder="1" applyAlignment="1">
      <alignment horizontal="center" vertical="top" wrapText="1"/>
    </xf>
    <xf numFmtId="179" fontId="14" fillId="2" borderId="5" xfId="5" applyNumberFormat="1" applyFont="1" applyFill="1" applyBorder="1" applyAlignment="1">
      <alignment horizontal="center" vertical="top" wrapText="1"/>
    </xf>
    <xf numFmtId="188" fontId="14" fillId="2" borderId="4" xfId="5" applyNumberFormat="1" applyFont="1" applyFill="1" applyBorder="1" applyAlignment="1">
      <alignment horizontal="center" vertical="top" wrapText="1"/>
    </xf>
    <xf numFmtId="181" fontId="14" fillId="2" borderId="5" xfId="5" applyNumberFormat="1" applyFont="1" applyFill="1" applyBorder="1" applyAlignment="1">
      <alignment horizontal="center" vertical="top" wrapText="1"/>
    </xf>
    <xf numFmtId="184" fontId="14" fillId="2" borderId="7" xfId="5" applyNumberFormat="1" applyFont="1" applyFill="1" applyBorder="1" applyAlignment="1">
      <alignment horizontal="center" vertical="top" wrapText="1"/>
    </xf>
    <xf numFmtId="187" fontId="14" fillId="2" borderId="7" xfId="5" applyNumberFormat="1" applyFont="1" applyFill="1" applyBorder="1" applyAlignment="1">
      <alignment horizontal="center" vertical="top" wrapText="1"/>
    </xf>
    <xf numFmtId="179" fontId="14" fillId="2" borderId="6" xfId="5" applyNumberFormat="1" applyFont="1" applyFill="1" applyBorder="1" applyAlignment="1">
      <alignment horizontal="center" vertical="top" wrapText="1"/>
    </xf>
    <xf numFmtId="0" fontId="82" fillId="2" borderId="7" xfId="5" applyFont="1" applyFill="1" applyBorder="1" applyAlignment="1">
      <alignment horizontal="center" vertical="top" wrapText="1"/>
    </xf>
    <xf numFmtId="181" fontId="14" fillId="2" borderId="6" xfId="5" applyNumberFormat="1" applyFont="1" applyFill="1" applyBorder="1" applyAlignment="1">
      <alignment horizontal="center" vertical="top" wrapText="1"/>
    </xf>
    <xf numFmtId="181" fontId="14" fillId="2" borderId="7" xfId="5" applyNumberFormat="1" applyFont="1" applyFill="1" applyBorder="1" applyAlignment="1">
      <alignment horizontal="center" vertical="top" wrapText="1"/>
    </xf>
    <xf numFmtId="179" fontId="14" fillId="2" borderId="7" xfId="5" applyNumberFormat="1" applyFont="1" applyFill="1" applyBorder="1" applyAlignment="1">
      <alignment horizontal="center" vertical="top" wrapText="1"/>
    </xf>
    <xf numFmtId="181" fontId="17" fillId="2" borderId="7" xfId="5" applyNumberFormat="1" applyFont="1" applyFill="1" applyBorder="1" applyAlignment="1">
      <alignment horizontal="center" vertical="top" wrapText="1"/>
    </xf>
    <xf numFmtId="179" fontId="14" fillId="2" borderId="8" xfId="5" applyNumberFormat="1" applyFont="1" applyFill="1" applyBorder="1" applyAlignment="1">
      <alignment horizontal="center" vertical="top" wrapText="1"/>
    </xf>
    <xf numFmtId="188" fontId="14" fillId="2" borderId="7" xfId="5" applyNumberFormat="1" applyFont="1" applyFill="1" applyBorder="1" applyAlignment="1">
      <alignment horizontal="center" vertical="top" wrapText="1"/>
    </xf>
    <xf numFmtId="181" fontId="17" fillId="2" borderId="8" xfId="5" applyNumberFormat="1" applyFont="1" applyFill="1" applyBorder="1" applyAlignment="1">
      <alignment horizontal="center" vertical="top" wrapText="1"/>
    </xf>
    <xf numFmtId="181" fontId="14" fillId="2" borderId="8" xfId="5" applyNumberFormat="1" applyFont="1" applyFill="1" applyBorder="1" applyAlignment="1">
      <alignment horizontal="center" vertical="top" wrapText="1"/>
    </xf>
    <xf numFmtId="184" fontId="31" fillId="2" borderId="11" xfId="5" applyNumberFormat="1" applyFont="1" applyFill="1" applyBorder="1" applyAlignment="1">
      <alignment horizontal="right" vertical="top" wrapText="1"/>
    </xf>
    <xf numFmtId="187" fontId="31" fillId="2" borderId="11" xfId="5" applyNumberFormat="1" applyFont="1" applyFill="1" applyBorder="1" applyAlignment="1">
      <alignment horizontal="right" vertical="top" wrapText="1"/>
    </xf>
    <xf numFmtId="179" fontId="31" fillId="2" borderId="10" xfId="5" applyNumberFormat="1" applyFont="1" applyFill="1" applyBorder="1" applyAlignment="1">
      <alignment horizontal="right" vertical="top" wrapText="1"/>
    </xf>
    <xf numFmtId="181" fontId="31" fillId="2" borderId="11" xfId="5" applyNumberFormat="1" applyFont="1" applyFill="1" applyBorder="1" applyAlignment="1">
      <alignment horizontal="right" vertical="top" wrapText="1"/>
    </xf>
    <xf numFmtId="181" fontId="31" fillId="2" borderId="10" xfId="5" applyNumberFormat="1" applyFont="1" applyFill="1" applyBorder="1" applyAlignment="1">
      <alignment horizontal="right" vertical="top" wrapText="1"/>
    </xf>
    <xf numFmtId="179" fontId="31" fillId="2" borderId="11" xfId="5" applyNumberFormat="1" applyFont="1" applyFill="1" applyBorder="1" applyAlignment="1">
      <alignment horizontal="right" vertical="top" wrapText="1"/>
    </xf>
    <xf numFmtId="179" fontId="31" fillId="2" borderId="12" xfId="5" applyNumberFormat="1" applyFont="1" applyFill="1" applyBorder="1" applyAlignment="1">
      <alignment horizontal="right" vertical="top" wrapText="1"/>
    </xf>
    <xf numFmtId="188" fontId="31" fillId="2" borderId="11" xfId="5" applyNumberFormat="1" applyFont="1" applyFill="1" applyBorder="1" applyAlignment="1">
      <alignment horizontal="right" vertical="top" wrapText="1"/>
    </xf>
    <xf numFmtId="181" fontId="31" fillId="2" borderId="12" xfId="5" applyNumberFormat="1" applyFont="1" applyFill="1" applyBorder="1" applyAlignment="1">
      <alignment horizontal="right" vertical="top" wrapText="1"/>
    </xf>
    <xf numFmtId="49" fontId="14" fillId="2" borderId="2" xfId="5" applyNumberFormat="1" applyFont="1" applyFill="1" applyBorder="1" applyAlignment="1">
      <alignment horizontal="left" vertical="top"/>
    </xf>
    <xf numFmtId="49" fontId="14" fillId="2" borderId="3" xfId="5" applyNumberFormat="1" applyFont="1" applyFill="1" applyBorder="1" applyAlignment="1">
      <alignment horizontal="left" vertical="top"/>
    </xf>
    <xf numFmtId="201" fontId="45" fillId="0" borderId="2" xfId="5" applyNumberFormat="1" applyFont="1" applyBorder="1" applyAlignment="1">
      <alignment vertical="top"/>
    </xf>
    <xf numFmtId="184" fontId="45" fillId="0" borderId="0" xfId="5" applyNumberFormat="1" applyFont="1" applyAlignment="1">
      <alignment horizontal="right" vertical="top"/>
    </xf>
    <xf numFmtId="179" fontId="45" fillId="0" borderId="0" xfId="5" applyNumberFormat="1" applyFont="1" applyAlignment="1">
      <alignment horizontal="right" vertical="top"/>
    </xf>
    <xf numFmtId="188" fontId="45" fillId="0" borderId="0" xfId="5" applyNumberFormat="1" applyFont="1" applyAlignment="1">
      <alignment horizontal="right" vertical="top"/>
    </xf>
    <xf numFmtId="49" fontId="32" fillId="2" borderId="0" xfId="5" applyNumberFormat="1" applyFont="1" applyFill="1" applyAlignment="1">
      <alignment vertical="center"/>
    </xf>
    <xf numFmtId="184" fontId="32" fillId="0" borderId="1" xfId="5" applyNumberFormat="1" applyFont="1" applyBorder="1" applyAlignment="1">
      <alignment horizontal="right" vertical="top"/>
    </xf>
    <xf numFmtId="179" fontId="32" fillId="0" borderId="1" xfId="5" applyNumberFormat="1" applyFont="1" applyBorder="1" applyAlignment="1">
      <alignment horizontal="right" vertical="top"/>
    </xf>
    <xf numFmtId="188" fontId="32" fillId="0" borderId="1" xfId="5" applyNumberFormat="1" applyFont="1" applyBorder="1" applyAlignment="1">
      <alignment horizontal="right" vertical="top"/>
    </xf>
    <xf numFmtId="184" fontId="32" fillId="0" borderId="0" xfId="5" applyNumberFormat="1" applyFont="1" applyAlignment="1">
      <alignment horizontal="right" vertical="top"/>
    </xf>
    <xf numFmtId="179" fontId="32" fillId="0" borderId="0" xfId="5" applyNumberFormat="1" applyFont="1" applyAlignment="1">
      <alignment horizontal="right" vertical="top"/>
    </xf>
    <xf numFmtId="188" fontId="32" fillId="0" borderId="0" xfId="5" applyNumberFormat="1" applyFont="1" applyAlignment="1">
      <alignment horizontal="right" vertical="top"/>
    </xf>
    <xf numFmtId="0" fontId="8" fillId="0" borderId="0" xfId="0" applyFont="1" applyAlignment="1"/>
    <xf numFmtId="181" fontId="46" fillId="0" borderId="0" xfId="5" applyNumberFormat="1" applyFont="1" applyAlignment="1">
      <alignment vertical="center"/>
    </xf>
    <xf numFmtId="0" fontId="30" fillId="0" borderId="0" xfId="24"/>
    <xf numFmtId="0" fontId="8" fillId="0" borderId="0" xfId="24" applyFont="1"/>
    <xf numFmtId="179" fontId="27" fillId="0" borderId="0" xfId="5" applyNumberFormat="1" applyFont="1" applyAlignment="1">
      <alignment horizontal="right" vertical="top"/>
    </xf>
    <xf numFmtId="188" fontId="27" fillId="0" borderId="0" xfId="5" applyNumberFormat="1" applyFont="1" applyAlignment="1">
      <alignment horizontal="right" vertical="top"/>
    </xf>
    <xf numFmtId="49" fontId="31" fillId="2" borderId="3" xfId="5" applyNumberFormat="1" applyFont="1" applyFill="1" applyBorder="1" applyAlignment="1">
      <alignment horizontal="center" vertical="top" wrapText="1"/>
    </xf>
    <xf numFmtId="184" fontId="31" fillId="2" borderId="2" xfId="5" applyNumberFormat="1" applyFont="1" applyFill="1" applyBorder="1" applyAlignment="1">
      <alignment horizontal="right" vertical="top" wrapText="1"/>
    </xf>
    <xf numFmtId="181" fontId="14" fillId="2" borderId="2" xfId="5" applyNumberFormat="1" applyFont="1" applyFill="1" applyBorder="1" applyAlignment="1">
      <alignment horizontal="left" vertical="center"/>
    </xf>
    <xf numFmtId="49" fontId="14" fillId="2" borderId="6" xfId="5" applyNumberFormat="1" applyFont="1" applyFill="1" applyBorder="1" applyAlignment="1">
      <alignment horizontal="center" vertical="center" wrapText="1"/>
    </xf>
    <xf numFmtId="184" fontId="14" fillId="2" borderId="5" xfId="5" applyNumberFormat="1" applyFont="1" applyFill="1" applyBorder="1" applyAlignment="1">
      <alignment horizontal="center" vertical="center" wrapText="1"/>
    </xf>
    <xf numFmtId="184" fontId="14" fillId="2" borderId="13" xfId="5" applyNumberFormat="1" applyFont="1" applyFill="1" applyBorder="1" applyAlignment="1">
      <alignment horizontal="center" vertical="center" wrapText="1"/>
    </xf>
    <xf numFmtId="184" fontId="14" fillId="2" borderId="4" xfId="5" applyNumberFormat="1" applyFont="1" applyFill="1" applyBorder="1" applyAlignment="1">
      <alignment horizontal="center" vertical="center" wrapText="1"/>
    </xf>
    <xf numFmtId="179" fontId="14" fillId="2" borderId="3" xfId="5" applyNumberFormat="1" applyFont="1" applyFill="1" applyBorder="1" applyAlignment="1">
      <alignment horizontal="center" vertical="center" wrapText="1"/>
    </xf>
    <xf numFmtId="181" fontId="14" fillId="2" borderId="4" xfId="5" applyNumberFormat="1" applyFont="1" applyFill="1" applyBorder="1" applyAlignment="1">
      <alignment horizontal="center" vertical="center" wrapText="1"/>
    </xf>
    <xf numFmtId="181" fontId="14" fillId="2" borderId="3" xfId="5" applyNumberFormat="1" applyFont="1" applyFill="1" applyBorder="1" applyAlignment="1">
      <alignment horizontal="center" vertical="center" wrapText="1"/>
    </xf>
    <xf numFmtId="179" fontId="14" fillId="2" borderId="4" xfId="5" applyNumberFormat="1" applyFont="1" applyFill="1" applyBorder="1" applyAlignment="1">
      <alignment horizontal="center" vertical="center" wrapText="1"/>
    </xf>
    <xf numFmtId="179" fontId="14" fillId="2" borderId="5" xfId="5" applyNumberFormat="1" applyFont="1" applyFill="1" applyBorder="1" applyAlignment="1">
      <alignment horizontal="center" vertical="center" wrapText="1"/>
    </xf>
    <xf numFmtId="188" fontId="14" fillId="2" borderId="4" xfId="5" applyNumberFormat="1" applyFont="1" applyFill="1" applyBorder="1" applyAlignment="1">
      <alignment horizontal="center" vertical="center" wrapText="1"/>
    </xf>
    <xf numFmtId="181" fontId="14" fillId="2" borderId="5" xfId="5" applyNumberFormat="1" applyFont="1" applyFill="1" applyBorder="1" applyAlignment="1">
      <alignment horizontal="center" vertical="center" wrapText="1"/>
    </xf>
    <xf numFmtId="49" fontId="14" fillId="2" borderId="6" xfId="5" applyNumberFormat="1" applyFont="1" applyFill="1" applyBorder="1" applyAlignment="1">
      <alignment horizontal="center" wrapText="1"/>
    </xf>
    <xf numFmtId="179" fontId="17" fillId="2" borderId="8" xfId="5" applyNumberFormat="1" applyFont="1" applyFill="1" applyBorder="1" applyAlignment="1">
      <alignment horizontal="center" vertical="top" wrapText="1"/>
    </xf>
    <xf numFmtId="188" fontId="17" fillId="2" borderId="7" xfId="5" applyNumberFormat="1" applyFont="1" applyFill="1" applyBorder="1" applyAlignment="1">
      <alignment horizontal="center" vertical="top" wrapText="1"/>
    </xf>
    <xf numFmtId="184" fontId="34" fillId="2" borderId="11" xfId="5" applyNumberFormat="1" applyFont="1" applyFill="1" applyBorder="1" applyAlignment="1">
      <alignment horizontal="right" vertical="top" wrapText="1"/>
    </xf>
    <xf numFmtId="49" fontId="34" fillId="2" borderId="11" xfId="5" applyNumberFormat="1" applyFont="1" applyFill="1" applyBorder="1" applyAlignment="1">
      <alignment horizontal="center" vertical="top" wrapText="1"/>
    </xf>
    <xf numFmtId="179" fontId="34" fillId="2" borderId="10" xfId="5" applyNumberFormat="1" applyFont="1" applyFill="1" applyBorder="1" applyAlignment="1">
      <alignment horizontal="right" vertical="top" wrapText="1"/>
    </xf>
    <xf numFmtId="181" fontId="34" fillId="2" borderId="11" xfId="5" applyNumberFormat="1" applyFont="1" applyFill="1" applyBorder="1" applyAlignment="1">
      <alignment horizontal="right" vertical="top" wrapText="1"/>
    </xf>
    <xf numFmtId="181" fontId="34" fillId="2" borderId="10" xfId="5" applyNumberFormat="1" applyFont="1" applyFill="1" applyBorder="1" applyAlignment="1">
      <alignment horizontal="right" vertical="top" wrapText="1"/>
    </xf>
    <xf numFmtId="179" fontId="34" fillId="2" borderId="11" xfId="5" applyNumberFormat="1" applyFont="1" applyFill="1" applyBorder="1" applyAlignment="1">
      <alignment horizontal="right" vertical="top" wrapText="1"/>
    </xf>
    <xf numFmtId="179" fontId="34" fillId="2" borderId="12" xfId="5" applyNumberFormat="1" applyFont="1" applyFill="1" applyBorder="1" applyAlignment="1">
      <alignment horizontal="right" vertical="top" wrapText="1"/>
    </xf>
    <xf numFmtId="188" fontId="34" fillId="2" borderId="11" xfId="5" applyNumberFormat="1" applyFont="1" applyFill="1" applyBorder="1" applyAlignment="1">
      <alignment horizontal="right" vertical="top" wrapText="1"/>
    </xf>
    <xf numFmtId="181" fontId="34" fillId="2" borderId="12" xfId="5" applyNumberFormat="1" applyFont="1" applyFill="1" applyBorder="1" applyAlignment="1">
      <alignment horizontal="right" vertical="top" wrapText="1"/>
    </xf>
    <xf numFmtId="201" fontId="45" fillId="0" borderId="2" xfId="5" applyNumberFormat="1" applyFont="1" applyBorder="1" applyAlignment="1">
      <alignment horizontal="right" vertical="top"/>
    </xf>
    <xf numFmtId="201" fontId="45" fillId="0" borderId="0" xfId="5" applyNumberFormat="1" applyFont="1" applyAlignment="1">
      <alignment vertical="top"/>
    </xf>
    <xf numFmtId="184" fontId="23" fillId="0" borderId="0" xfId="5" applyNumberFormat="1" applyFont="1" applyAlignment="1">
      <alignment horizontal="right" vertical="center"/>
    </xf>
    <xf numFmtId="179" fontId="23" fillId="0" borderId="0" xfId="5" applyNumberFormat="1" applyFont="1" applyAlignment="1">
      <alignment horizontal="right" vertical="center"/>
    </xf>
    <xf numFmtId="188" fontId="23" fillId="0" borderId="0" xfId="5" applyNumberFormat="1" applyFont="1" applyAlignment="1">
      <alignment horizontal="right" vertical="center"/>
    </xf>
    <xf numFmtId="49" fontId="23" fillId="0" borderId="0" xfId="5" applyNumberFormat="1" applyFont="1" applyAlignment="1">
      <alignment vertical="center"/>
    </xf>
    <xf numFmtId="184" fontId="33" fillId="0" borderId="0" xfId="5" applyNumberFormat="1" applyFont="1" applyAlignment="1">
      <alignment horizontal="right" vertical="center"/>
    </xf>
    <xf numFmtId="187" fontId="33" fillId="0" borderId="0" xfId="5" applyNumberFormat="1" applyFont="1" applyAlignment="1">
      <alignment horizontal="right" vertical="center"/>
    </xf>
    <xf numFmtId="179" fontId="33" fillId="0" borderId="0" xfId="5" applyNumberFormat="1" applyFont="1" applyAlignment="1">
      <alignment horizontal="right" vertical="center"/>
    </xf>
    <xf numFmtId="188" fontId="33" fillId="0" borderId="0" xfId="5" applyNumberFormat="1" applyFont="1" applyAlignment="1">
      <alignment horizontal="right" vertical="center"/>
    </xf>
    <xf numFmtId="49" fontId="14" fillId="2" borderId="0" xfId="5" applyNumberFormat="1" applyFont="1" applyFill="1" applyAlignment="1">
      <alignment horizontal="distributed" vertical="center" wrapText="1"/>
    </xf>
    <xf numFmtId="49" fontId="14" fillId="2" borderId="0" xfId="5" applyNumberFormat="1" applyFont="1" applyFill="1" applyAlignment="1">
      <alignment vertical="center" wrapText="1"/>
    </xf>
    <xf numFmtId="49" fontId="83" fillId="2" borderId="6" xfId="5" applyNumberFormat="1" applyFont="1" applyFill="1" applyBorder="1" applyAlignment="1">
      <alignment vertical="center"/>
    </xf>
    <xf numFmtId="49" fontId="84" fillId="2" borderId="1" xfId="5" applyNumberFormat="1" applyFont="1" applyFill="1" applyBorder="1" applyAlignment="1">
      <alignment vertical="top"/>
    </xf>
    <xf numFmtId="49" fontId="84" fillId="2" borderId="10" xfId="5" applyNumberFormat="1" applyFont="1" applyFill="1" applyBorder="1" applyAlignment="1">
      <alignment vertical="top"/>
    </xf>
    <xf numFmtId="201" fontId="14" fillId="0" borderId="0" xfId="5" applyNumberFormat="1" applyFont="1" applyAlignment="1">
      <alignment vertical="center"/>
    </xf>
    <xf numFmtId="0" fontId="8" fillId="0" borderId="0" xfId="25" applyFont="1"/>
    <xf numFmtId="0" fontId="30" fillId="0" borderId="0" xfId="25"/>
    <xf numFmtId="0" fontId="85" fillId="0" borderId="0" xfId="26" applyFont="1">
      <alignment vertical="center"/>
    </xf>
    <xf numFmtId="0" fontId="39" fillId="0" borderId="0" xfId="26" applyFont="1" applyAlignment="1">
      <alignment horizontal="right" vertical="center"/>
    </xf>
    <xf numFmtId="0" fontId="8" fillId="0" borderId="0" xfId="26" applyFont="1" applyAlignment="1">
      <alignment horizontal="center" vertical="center"/>
    </xf>
    <xf numFmtId="0" fontId="39" fillId="0" borderId="0" xfId="26" applyFont="1">
      <alignment vertical="center"/>
    </xf>
    <xf numFmtId="0" fontId="86" fillId="0" borderId="0" xfId="26" applyFont="1">
      <alignment vertical="center"/>
    </xf>
    <xf numFmtId="0" fontId="87" fillId="0" borderId="0" xfId="26" applyFont="1">
      <alignment vertical="center"/>
    </xf>
    <xf numFmtId="0" fontId="39" fillId="2" borderId="26" xfId="26" applyFont="1" applyFill="1" applyBorder="1" applyAlignment="1">
      <alignment horizontal="center" vertical="center" wrapText="1"/>
    </xf>
    <xf numFmtId="0" fontId="39" fillId="2" borderId="27" xfId="26" applyFont="1" applyFill="1" applyBorder="1" applyAlignment="1">
      <alignment horizontal="center" vertical="center" wrapText="1"/>
    </xf>
    <xf numFmtId="0" fontId="39" fillId="2" borderId="28" xfId="26" applyFont="1" applyFill="1" applyBorder="1" applyAlignment="1">
      <alignment horizontal="center" vertical="center" wrapText="1"/>
    </xf>
    <xf numFmtId="0" fontId="39" fillId="2" borderId="29" xfId="26" applyFont="1" applyFill="1" applyBorder="1" applyAlignment="1">
      <alignment horizontal="center" vertical="center" wrapText="1"/>
    </xf>
    <xf numFmtId="0" fontId="39" fillId="2" borderId="30" xfId="26" applyFont="1" applyFill="1" applyBorder="1" applyAlignment="1">
      <alignment horizontal="center" vertical="center" wrapText="1"/>
    </xf>
    <xf numFmtId="0" fontId="39" fillId="2" borderId="31" xfId="26" applyFont="1" applyFill="1" applyBorder="1" applyAlignment="1">
      <alignment horizontal="center" vertical="center" wrapText="1"/>
    </xf>
    <xf numFmtId="0" fontId="39" fillId="2" borderId="32" xfId="26" applyFont="1" applyFill="1" applyBorder="1" applyAlignment="1">
      <alignment horizontal="center" vertical="center" wrapText="1"/>
    </xf>
    <xf numFmtId="0" fontId="39" fillId="2" borderId="33" xfId="26" applyFont="1" applyFill="1" applyBorder="1" applyAlignment="1">
      <alignment horizontal="center" vertical="center" wrapText="1"/>
    </xf>
    <xf numFmtId="0" fontId="39" fillId="2" borderId="34" xfId="26" applyFont="1" applyFill="1" applyBorder="1" applyAlignment="1">
      <alignment horizontal="center" vertical="center" wrapText="1"/>
    </xf>
    <xf numFmtId="0" fontId="39" fillId="2" borderId="35" xfId="26" applyFont="1" applyFill="1" applyBorder="1" applyAlignment="1">
      <alignment horizontal="center" vertical="center" wrapText="1"/>
    </xf>
    <xf numFmtId="0" fontId="39" fillId="0" borderId="0" xfId="26" applyFont="1" applyAlignment="1">
      <alignment horizontal="center" vertical="center" wrapText="1"/>
    </xf>
    <xf numFmtId="0" fontId="88" fillId="2" borderId="36" xfId="26" applyFont="1" applyFill="1" applyBorder="1">
      <alignment vertical="center"/>
    </xf>
    <xf numFmtId="41" fontId="89" fillId="0" borderId="37" xfId="26" applyNumberFormat="1" applyFont="1" applyBorder="1" applyAlignment="1">
      <alignment horizontal="right" vertical="center"/>
    </xf>
    <xf numFmtId="0" fontId="8" fillId="0" borderId="38" xfId="26" applyFont="1" applyBorder="1" applyAlignment="1">
      <alignment horizontal="center" vertical="center"/>
    </xf>
    <xf numFmtId="41" fontId="89" fillId="0" borderId="0" xfId="26" applyNumberFormat="1" applyFont="1" applyAlignment="1">
      <alignment horizontal="right" vertical="center"/>
    </xf>
    <xf numFmtId="204" fontId="89" fillId="0" borderId="0" xfId="26" applyNumberFormat="1" applyFont="1" applyAlignment="1">
      <alignment horizontal="right" vertical="center"/>
    </xf>
    <xf numFmtId="204" fontId="89" fillId="0" borderId="39" xfId="26" applyNumberFormat="1" applyFont="1" applyBorder="1" applyAlignment="1">
      <alignment horizontal="right" vertical="center"/>
    </xf>
    <xf numFmtId="0" fontId="90" fillId="0" borderId="0" xfId="26" applyFont="1">
      <alignment vertical="center"/>
    </xf>
    <xf numFmtId="0" fontId="89" fillId="0" borderId="0" xfId="26" applyFont="1">
      <alignment vertical="center"/>
    </xf>
    <xf numFmtId="0" fontId="91" fillId="0" borderId="0" xfId="26" applyFont="1">
      <alignment vertical="center"/>
    </xf>
    <xf numFmtId="204" fontId="86" fillId="2" borderId="40" xfId="26" applyNumberFormat="1" applyFont="1" applyFill="1" applyBorder="1">
      <alignment vertical="center"/>
    </xf>
    <xf numFmtId="204" fontId="90" fillId="0" borderId="6" xfId="26" applyNumberFormat="1" applyFont="1" applyBorder="1" applyAlignment="1">
      <alignment horizontal="right" vertical="center"/>
    </xf>
    <xf numFmtId="204" fontId="8" fillId="0" borderId="41" xfId="26" applyNumberFormat="1" applyFont="1" applyBorder="1" applyAlignment="1">
      <alignment horizontal="center" vertical="center"/>
    </xf>
    <xf numFmtId="41" fontId="89" fillId="0" borderId="6" xfId="26" applyNumberFormat="1" applyFont="1" applyBorder="1" applyAlignment="1">
      <alignment horizontal="right" vertical="center"/>
    </xf>
    <xf numFmtId="0" fontId="39" fillId="2" borderId="42" xfId="26" applyFont="1" applyFill="1" applyBorder="1">
      <alignment vertical="center"/>
    </xf>
    <xf numFmtId="0" fontId="89" fillId="0" borderId="43" xfId="26" applyFont="1" applyBorder="1" applyAlignment="1">
      <alignment horizontal="right" vertical="center"/>
    </xf>
    <xf numFmtId="0" fontId="8" fillId="0" borderId="44" xfId="26" applyFont="1" applyBorder="1" applyAlignment="1">
      <alignment horizontal="center" vertical="center"/>
    </xf>
    <xf numFmtId="41" fontId="89" fillId="0" borderId="43" xfId="26" applyNumberFormat="1" applyFont="1" applyBorder="1" applyAlignment="1">
      <alignment horizontal="right" vertical="center"/>
    </xf>
    <xf numFmtId="41" fontId="89" fillId="0" borderId="45" xfId="26" applyNumberFormat="1" applyFont="1" applyBorder="1" applyAlignment="1">
      <alignment horizontal="right" vertical="center"/>
    </xf>
    <xf numFmtId="204" fontId="89" fillId="0" borderId="45" xfId="26" applyNumberFormat="1" applyFont="1" applyBorder="1" applyAlignment="1">
      <alignment horizontal="right" vertical="center"/>
    </xf>
    <xf numFmtId="204" fontId="89" fillId="0" borderId="46" xfId="26" applyNumberFormat="1" applyFont="1" applyBorder="1" applyAlignment="1">
      <alignment horizontal="right" vertical="center"/>
    </xf>
    <xf numFmtId="0" fontId="88" fillId="2" borderId="40" xfId="27" applyFont="1" applyFill="1" applyBorder="1">
      <alignment vertical="center"/>
    </xf>
    <xf numFmtId="41" fontId="89" fillId="0" borderId="6" xfId="27" applyNumberFormat="1" applyFont="1" applyBorder="1" applyAlignment="1">
      <alignment horizontal="right" vertical="center"/>
    </xf>
    <xf numFmtId="0" fontId="8" fillId="0" borderId="41" xfId="27" applyFont="1" applyBorder="1" applyAlignment="1">
      <alignment horizontal="center" vertical="center"/>
    </xf>
    <xf numFmtId="41" fontId="89" fillId="0" borderId="0" xfId="27" applyNumberFormat="1" applyFont="1" applyAlignment="1">
      <alignment horizontal="right" vertical="center"/>
    </xf>
    <xf numFmtId="0" fontId="89" fillId="0" borderId="0" xfId="27" applyFont="1">
      <alignment vertical="center"/>
    </xf>
    <xf numFmtId="0" fontId="8" fillId="2" borderId="40" xfId="27" applyFont="1" applyFill="1" applyBorder="1">
      <alignment vertical="center"/>
    </xf>
    <xf numFmtId="204" fontId="90" fillId="0" borderId="6" xfId="27" applyNumberFormat="1" applyFont="1" applyBorder="1" applyAlignment="1">
      <alignment horizontal="right" vertical="center"/>
    </xf>
    <xf numFmtId="204" fontId="8" fillId="0" borderId="41" xfId="27" applyNumberFormat="1" applyFont="1" applyBorder="1" applyAlignment="1">
      <alignment horizontal="center" vertical="center"/>
    </xf>
    <xf numFmtId="0" fontId="39" fillId="2" borderId="42" xfId="27" applyFont="1" applyFill="1" applyBorder="1">
      <alignment vertical="center"/>
    </xf>
    <xf numFmtId="0" fontId="89" fillId="0" borderId="43" xfId="27" applyFont="1" applyBorder="1" applyAlignment="1">
      <alignment horizontal="right" vertical="center"/>
    </xf>
    <xf numFmtId="0" fontId="8" fillId="0" borderId="44" xfId="27" applyFont="1" applyBorder="1" applyAlignment="1">
      <alignment horizontal="center" vertical="center"/>
    </xf>
    <xf numFmtId="41" fontId="89" fillId="0" borderId="43" xfId="27" applyNumberFormat="1" applyFont="1" applyBorder="1" applyAlignment="1">
      <alignment horizontal="right" vertical="center"/>
    </xf>
    <xf numFmtId="41" fontId="89" fillId="0" borderId="45" xfId="27" applyNumberFormat="1" applyFont="1" applyBorder="1" applyAlignment="1">
      <alignment horizontal="right" vertical="center"/>
    </xf>
    <xf numFmtId="0" fontId="39" fillId="2" borderId="47" xfId="27" applyFont="1" applyFill="1" applyBorder="1">
      <alignment vertical="center"/>
    </xf>
    <xf numFmtId="0" fontId="89" fillId="0" borderId="10" xfId="27" applyFont="1" applyBorder="1" applyAlignment="1">
      <alignment horizontal="right" vertical="center"/>
    </xf>
    <xf numFmtId="0" fontId="8" fillId="0" borderId="48" xfId="27" applyFont="1" applyBorder="1" applyAlignment="1">
      <alignment horizontal="center" vertical="center"/>
    </xf>
    <xf numFmtId="41" fontId="89" fillId="0" borderId="10" xfId="27" applyNumberFormat="1" applyFont="1" applyBorder="1" applyAlignment="1">
      <alignment horizontal="right" vertical="center"/>
    </xf>
    <xf numFmtId="41" fontId="89" fillId="0" borderId="1" xfId="27" applyNumberFormat="1" applyFont="1" applyBorder="1" applyAlignment="1">
      <alignment horizontal="right" vertical="center"/>
    </xf>
    <xf numFmtId="204" fontId="89" fillId="0" borderId="1" xfId="26" applyNumberFormat="1" applyFont="1" applyBorder="1" applyAlignment="1">
      <alignment horizontal="right" vertical="center"/>
    </xf>
    <xf numFmtId="204" fontId="89" fillId="0" borderId="49" xfId="26" applyNumberFormat="1" applyFont="1" applyBorder="1" applyAlignment="1">
      <alignment horizontal="right" vertical="center"/>
    </xf>
    <xf numFmtId="0" fontId="39" fillId="2" borderId="40" xfId="27" applyFont="1" applyFill="1" applyBorder="1">
      <alignment vertical="center"/>
    </xf>
    <xf numFmtId="0" fontId="39" fillId="2" borderId="50" xfId="27" applyFont="1" applyFill="1" applyBorder="1">
      <alignment vertical="center"/>
    </xf>
    <xf numFmtId="0" fontId="89" fillId="0" borderId="20" xfId="27" applyFont="1" applyBorder="1" applyAlignment="1">
      <alignment horizontal="right" vertical="center"/>
    </xf>
    <xf numFmtId="0" fontId="8" fillId="0" borderId="51" xfId="27" applyFont="1" applyBorder="1" applyAlignment="1">
      <alignment horizontal="center" vertical="center"/>
    </xf>
    <xf numFmtId="41" fontId="89" fillId="0" borderId="20" xfId="26" applyNumberFormat="1" applyFont="1" applyBorder="1" applyAlignment="1">
      <alignment horizontal="right" vertical="center"/>
    </xf>
    <xf numFmtId="41" fontId="89" fillId="0" borderId="18" xfId="26" applyNumberFormat="1" applyFont="1" applyBorder="1" applyAlignment="1">
      <alignment horizontal="right" vertical="center"/>
    </xf>
    <xf numFmtId="204" fontId="89" fillId="0" borderId="18" xfId="26" applyNumberFormat="1" applyFont="1" applyBorder="1" applyAlignment="1">
      <alignment horizontal="right" vertical="center"/>
    </xf>
    <xf numFmtId="204" fontId="89" fillId="0" borderId="52" xfId="26" applyNumberFormat="1" applyFont="1" applyBorder="1" applyAlignment="1">
      <alignment horizontal="right" vertical="center"/>
    </xf>
    <xf numFmtId="0" fontId="39" fillId="2" borderId="53" xfId="27" applyFont="1" applyFill="1" applyBorder="1">
      <alignment vertical="center"/>
    </xf>
    <xf numFmtId="41" fontId="89" fillId="0" borderId="24" xfId="26" applyNumberFormat="1" applyFont="1" applyBorder="1" applyAlignment="1">
      <alignment horizontal="right" vertical="center"/>
    </xf>
    <xf numFmtId="0" fontId="89" fillId="0" borderId="6" xfId="27" applyFont="1" applyBorder="1" applyAlignment="1">
      <alignment horizontal="right" vertical="center"/>
    </xf>
    <xf numFmtId="0" fontId="8" fillId="0" borderId="54" xfId="27" applyFont="1" applyBorder="1" applyAlignment="1">
      <alignment horizontal="center" vertical="center"/>
    </xf>
    <xf numFmtId="41" fontId="89" fillId="0" borderId="21" xfId="26" applyNumberFormat="1" applyFont="1" applyBorder="1" applyAlignment="1">
      <alignment horizontal="right" vertical="center"/>
    </xf>
    <xf numFmtId="204" fontId="89" fillId="0" borderId="21" xfId="26" applyNumberFormat="1" applyFont="1" applyBorder="1" applyAlignment="1">
      <alignment horizontal="right" vertical="center"/>
    </xf>
    <xf numFmtId="204" fontId="89" fillId="0" borderId="55" xfId="26" applyNumberFormat="1" applyFont="1" applyBorder="1" applyAlignment="1">
      <alignment horizontal="right" vertical="center"/>
    </xf>
    <xf numFmtId="0" fontId="39" fillId="2" borderId="56" xfId="27" applyFont="1" applyFill="1" applyBorder="1">
      <alignment vertical="center"/>
    </xf>
    <xf numFmtId="0" fontId="89" fillId="0" borderId="57" xfId="27" applyFont="1" applyBorder="1" applyAlignment="1">
      <alignment horizontal="right" vertical="center"/>
    </xf>
    <xf numFmtId="0" fontId="8" fillId="0" borderId="58" xfId="27" applyFont="1" applyBorder="1" applyAlignment="1">
      <alignment horizontal="center" vertical="center"/>
    </xf>
    <xf numFmtId="41" fontId="89" fillId="0" borderId="57" xfId="26" applyNumberFormat="1" applyFont="1" applyBorder="1" applyAlignment="1">
      <alignment horizontal="right" vertical="center"/>
    </xf>
    <xf numFmtId="41" fontId="89" fillId="0" borderId="59" xfId="26" applyNumberFormat="1" applyFont="1" applyBorder="1" applyAlignment="1">
      <alignment horizontal="right" vertical="center"/>
    </xf>
    <xf numFmtId="204" fontId="89" fillId="0" borderId="59" xfId="26" applyNumberFormat="1" applyFont="1" applyBorder="1" applyAlignment="1">
      <alignment horizontal="right" vertical="center"/>
    </xf>
    <xf numFmtId="204" fontId="89" fillId="0" borderId="60" xfId="26" applyNumberFormat="1" applyFont="1" applyBorder="1" applyAlignment="1">
      <alignment horizontal="right" vertical="center"/>
    </xf>
    <xf numFmtId="0" fontId="39" fillId="0" borderId="6" xfId="26" applyFont="1" applyBorder="1">
      <alignment vertical="center"/>
    </xf>
    <xf numFmtId="0" fontId="39" fillId="2" borderId="61" xfId="26" applyFont="1" applyFill="1" applyBorder="1" applyAlignment="1">
      <alignment horizontal="center" vertical="center" wrapText="1"/>
    </xf>
    <xf numFmtId="0" fontId="39" fillId="2" borderId="62" xfId="26" applyFont="1" applyFill="1" applyBorder="1" applyAlignment="1">
      <alignment horizontal="center" vertical="center" wrapText="1"/>
    </xf>
    <xf numFmtId="0" fontId="39" fillId="2" borderId="62" xfId="26" applyFont="1" applyFill="1" applyBorder="1" applyAlignment="1">
      <alignment horizontal="center" vertical="center" wrapText="1"/>
    </xf>
    <xf numFmtId="0" fontId="39" fillId="2" borderId="63" xfId="26" applyFont="1" applyFill="1" applyBorder="1" applyAlignment="1">
      <alignment horizontal="center" vertical="center" wrapText="1"/>
    </xf>
    <xf numFmtId="0" fontId="39" fillId="2" borderId="64" xfId="26" applyFont="1" applyFill="1" applyBorder="1" applyAlignment="1">
      <alignment horizontal="center" vertical="center" wrapText="1"/>
    </xf>
    <xf numFmtId="0" fontId="39" fillId="2" borderId="65" xfId="26" applyFont="1" applyFill="1" applyBorder="1" applyAlignment="1">
      <alignment horizontal="center" vertical="center" wrapText="1"/>
    </xf>
    <xf numFmtId="0" fontId="39" fillId="2" borderId="66" xfId="26" applyFont="1" applyFill="1" applyBorder="1" applyAlignment="1">
      <alignment horizontal="center" vertical="center" wrapText="1"/>
    </xf>
    <xf numFmtId="0" fontId="39" fillId="2" borderId="67" xfId="26" applyFont="1" applyFill="1" applyBorder="1" applyAlignment="1">
      <alignment horizontal="center" vertical="center" wrapText="1"/>
    </xf>
    <xf numFmtId="0" fontId="39" fillId="2" borderId="68" xfId="26" applyFont="1" applyFill="1" applyBorder="1" applyAlignment="1">
      <alignment horizontal="center" vertical="center" wrapText="1"/>
    </xf>
    <xf numFmtId="0" fontId="39" fillId="2" borderId="36" xfId="27" applyFont="1" applyFill="1" applyBorder="1">
      <alignment vertical="center"/>
    </xf>
    <xf numFmtId="0" fontId="8" fillId="0" borderId="38" xfId="27" applyFont="1" applyBorder="1" applyAlignment="1">
      <alignment horizontal="center" vertical="center"/>
    </xf>
    <xf numFmtId="41" fontId="89" fillId="0" borderId="69" xfId="26" applyNumberFormat="1" applyFont="1" applyBorder="1" applyAlignment="1">
      <alignment horizontal="right" vertical="center"/>
    </xf>
    <xf numFmtId="204" fontId="89" fillId="0" borderId="69" xfId="26" applyNumberFormat="1" applyFont="1" applyBorder="1" applyAlignment="1">
      <alignment horizontal="right" vertical="center"/>
    </xf>
    <xf numFmtId="204" fontId="89" fillId="0" borderId="70" xfId="26" applyNumberFormat="1" applyFont="1" applyBorder="1" applyAlignment="1">
      <alignment horizontal="right" vertical="center"/>
    </xf>
    <xf numFmtId="0" fontId="39" fillId="2" borderId="64" xfId="26" applyFont="1" applyFill="1" applyBorder="1" applyAlignment="1">
      <alignment horizontal="center" vertical="center" wrapText="1"/>
    </xf>
    <xf numFmtId="0" fontId="39" fillId="2" borderId="66" xfId="26" applyFont="1" applyFill="1" applyBorder="1" applyAlignment="1">
      <alignment horizontal="center" vertical="center" wrapText="1"/>
    </xf>
    <xf numFmtId="0" fontId="89" fillId="0" borderId="71" xfId="27" applyFont="1" applyBorder="1" applyAlignment="1">
      <alignment horizontal="right" vertical="center"/>
    </xf>
    <xf numFmtId="41" fontId="89" fillId="0" borderId="72" xfId="26" applyNumberFormat="1" applyFont="1" applyBorder="1" applyAlignment="1">
      <alignment horizontal="right" vertical="center"/>
    </xf>
    <xf numFmtId="204" fontId="90" fillId="0" borderId="7" xfId="27" applyNumberFormat="1" applyFont="1" applyBorder="1" applyAlignment="1">
      <alignment horizontal="right" vertical="center"/>
    </xf>
    <xf numFmtId="0" fontId="39" fillId="2" borderId="40" xfId="27" applyFont="1" applyFill="1" applyBorder="1" applyAlignment="1">
      <alignment horizontal="left" vertical="center"/>
    </xf>
    <xf numFmtId="0" fontId="8" fillId="2" borderId="40" xfId="27" applyFont="1" applyFill="1" applyBorder="1" applyAlignment="1">
      <alignment horizontal="left" vertical="center"/>
    </xf>
    <xf numFmtId="0" fontId="89" fillId="0" borderId="11" xfId="27" applyFont="1" applyBorder="1" applyAlignment="1">
      <alignment horizontal="right" vertical="center"/>
    </xf>
    <xf numFmtId="41" fontId="89" fillId="0" borderId="10" xfId="26" applyNumberFormat="1" applyFont="1" applyBorder="1" applyAlignment="1">
      <alignment horizontal="right" vertical="center"/>
    </xf>
    <xf numFmtId="41" fontId="89" fillId="0" borderId="1" xfId="26" applyNumberFormat="1" applyFont="1" applyBorder="1" applyAlignment="1">
      <alignment horizontal="right" vertical="center"/>
    </xf>
    <xf numFmtId="0" fontId="88" fillId="2" borderId="73" xfId="27" applyFont="1" applyFill="1" applyBorder="1">
      <alignment vertical="center"/>
    </xf>
    <xf numFmtId="41" fontId="89" fillId="0" borderId="7" xfId="26" applyNumberFormat="1" applyFont="1" applyBorder="1" applyAlignment="1">
      <alignment horizontal="right" vertical="center"/>
    </xf>
    <xf numFmtId="0" fontId="89" fillId="0" borderId="7" xfId="27" applyFont="1" applyBorder="1" applyAlignment="1">
      <alignment horizontal="right" vertical="center"/>
    </xf>
    <xf numFmtId="41" fontId="89" fillId="0" borderId="74" xfId="26" applyNumberFormat="1" applyFont="1" applyBorder="1" applyAlignment="1">
      <alignment horizontal="right" vertical="center"/>
    </xf>
    <xf numFmtId="204" fontId="8" fillId="2" borderId="40" xfId="27" applyNumberFormat="1" applyFont="1" applyFill="1" applyBorder="1">
      <alignment vertical="center"/>
    </xf>
    <xf numFmtId="0" fontId="89" fillId="0" borderId="75" xfId="27" applyFont="1" applyBorder="1" applyAlignment="1">
      <alignment horizontal="right" vertical="center"/>
    </xf>
    <xf numFmtId="41" fontId="89" fillId="0" borderId="76" xfId="26" applyNumberFormat="1" applyFont="1" applyBorder="1" applyAlignment="1">
      <alignment horizontal="right" vertical="center"/>
    </xf>
    <xf numFmtId="0" fontId="89" fillId="0" borderId="77" xfId="27" applyFont="1" applyBorder="1" applyAlignment="1">
      <alignment horizontal="right" vertical="center"/>
    </xf>
    <xf numFmtId="0" fontId="88" fillId="2" borderId="78" xfId="27" applyFont="1" applyFill="1" applyBorder="1">
      <alignment vertical="center"/>
    </xf>
    <xf numFmtId="41" fontId="89" fillId="0" borderId="79" xfId="26" applyNumberFormat="1" applyFont="1" applyBorder="1" applyAlignment="1">
      <alignment horizontal="right" vertical="center"/>
    </xf>
    <xf numFmtId="0" fontId="8" fillId="0" borderId="80" xfId="27" applyFont="1" applyBorder="1" applyAlignment="1">
      <alignment horizontal="center" vertical="center"/>
    </xf>
    <xf numFmtId="41" fontId="89" fillId="0" borderId="81" xfId="26" applyNumberFormat="1" applyFont="1" applyBorder="1" applyAlignment="1">
      <alignment horizontal="right" vertical="center"/>
    </xf>
    <xf numFmtId="41" fontId="89" fillId="0" borderId="82" xfId="26" applyNumberFormat="1" applyFont="1" applyBorder="1" applyAlignment="1">
      <alignment horizontal="right" vertical="center"/>
    </xf>
    <xf numFmtId="204" fontId="89" fillId="0" borderId="82" xfId="26" applyNumberFormat="1" applyFont="1" applyBorder="1" applyAlignment="1">
      <alignment horizontal="right" vertical="center"/>
    </xf>
    <xf numFmtId="204" fontId="89" fillId="0" borderId="83" xfId="26" applyNumberFormat="1" applyFont="1" applyBorder="1" applyAlignment="1">
      <alignment horizontal="right" vertical="center"/>
    </xf>
    <xf numFmtId="41" fontId="89" fillId="0" borderId="4" xfId="26" applyNumberFormat="1" applyFont="1" applyBorder="1" applyAlignment="1">
      <alignment horizontal="right" vertical="center"/>
    </xf>
    <xf numFmtId="0" fontId="8" fillId="0" borderId="84" xfId="27" applyFont="1" applyBorder="1" applyAlignment="1">
      <alignment horizontal="center" vertical="center"/>
    </xf>
    <xf numFmtId="41" fontId="89" fillId="0" borderId="3" xfId="26" applyNumberFormat="1" applyFont="1" applyBorder="1" applyAlignment="1">
      <alignment horizontal="right" vertical="center"/>
    </xf>
    <xf numFmtId="41" fontId="89" fillId="0" borderId="2" xfId="26" applyNumberFormat="1" applyFont="1" applyBorder="1" applyAlignment="1">
      <alignment horizontal="right" vertical="center"/>
    </xf>
    <xf numFmtId="204" fontId="89" fillId="0" borderId="2" xfId="26" applyNumberFormat="1" applyFont="1" applyBorder="1" applyAlignment="1">
      <alignment horizontal="right" vertical="center"/>
    </xf>
    <xf numFmtId="204" fontId="89" fillId="0" borderId="85" xfId="26" applyNumberFormat="1" applyFont="1" applyBorder="1" applyAlignment="1">
      <alignment horizontal="right" vertical="center"/>
    </xf>
    <xf numFmtId="0" fontId="39" fillId="2" borderId="73" xfId="27" applyFont="1" applyFill="1" applyBorder="1">
      <alignment vertical="center"/>
    </xf>
    <xf numFmtId="0" fontId="39" fillId="0" borderId="0" xfId="27" applyFont="1">
      <alignment vertical="center"/>
    </xf>
    <xf numFmtId="0" fontId="89" fillId="0" borderId="0" xfId="27" applyFont="1" applyAlignment="1">
      <alignment horizontal="right" vertical="center"/>
    </xf>
    <xf numFmtId="0" fontId="24" fillId="0" borderId="0" xfId="27" applyFont="1" applyAlignment="1">
      <alignment horizontal="center" vertical="center"/>
    </xf>
    <xf numFmtId="182" fontId="89" fillId="0" borderId="0" xfId="27" applyNumberFormat="1" applyFont="1" applyAlignment="1">
      <alignment horizontal="right" vertical="center"/>
    </xf>
    <xf numFmtId="41" fontId="89" fillId="0" borderId="0" xfId="26" applyNumberFormat="1" applyFont="1">
      <alignment vertical="center"/>
    </xf>
    <xf numFmtId="0" fontId="89" fillId="0" borderId="0" xfId="26" applyFont="1" applyAlignment="1">
      <alignment horizontal="right" vertical="center"/>
    </xf>
    <xf numFmtId="0" fontId="89" fillId="0" borderId="0" xfId="26" applyFont="1" applyAlignment="1">
      <alignment horizontal="center" vertical="center"/>
    </xf>
  </cellXfs>
  <cellStyles count="28">
    <cellStyle name="パーセント 2" xfId="7" xr:uid="{4F0459D2-C233-4637-9656-FF2AF115FD74}"/>
    <cellStyle name="桁区切り" xfId="1" builtinId="6"/>
    <cellStyle name="桁区切り 2" xfId="3" xr:uid="{F80A975B-1B7B-4C1E-BEC8-A613F78EF7D2}"/>
    <cellStyle name="桁区切り 2 2" xfId="17" xr:uid="{3E9790C0-FB27-41AF-9576-1C2A72133947}"/>
    <cellStyle name="桁区切り 3" xfId="6" xr:uid="{96EFF115-ADB4-4D30-B17D-B04B1B376A6A}"/>
    <cellStyle name="桁区切り 4" xfId="9" xr:uid="{500526BF-7A84-4176-BC39-D8FBD2692A16}"/>
    <cellStyle name="通貨 2" xfId="4" xr:uid="{B4F10243-B9A6-4154-A23F-24731BF9817C}"/>
    <cellStyle name="標準" xfId="0" builtinId="0"/>
    <cellStyle name="標準 2" xfId="2" xr:uid="{76291D56-BD9A-41E8-8FFB-567D1A43B9BF}"/>
    <cellStyle name="標準 2 2" xfId="14" xr:uid="{E7250DD1-302C-4420-88EA-25BB524E7EB9}"/>
    <cellStyle name="標準 2 3" xfId="16" xr:uid="{28CE8C0B-CB8C-421D-9666-75042DA7EDC8}"/>
    <cellStyle name="標準 2 4" xfId="27" xr:uid="{E9347A91-29FE-4936-93C6-F433E2F1739C}"/>
    <cellStyle name="標準 3" xfId="8" xr:uid="{2288D71C-56DA-4EE8-8AE2-1C9BAFDC3DB9}"/>
    <cellStyle name="標準 3 2" xfId="15" xr:uid="{2735686D-BD0C-4804-ACF5-2E496173FFFE}"/>
    <cellStyle name="標準 4" xfId="11" xr:uid="{00498420-A3BB-49AB-9006-C6EAB95647EE}"/>
    <cellStyle name="標準 5" xfId="23" xr:uid="{05E929B2-FDB0-4A8D-825C-4E2C557CABF8}"/>
    <cellStyle name="標準 6" xfId="26" xr:uid="{4BDB5ED8-28FD-4917-A36E-ED348B7257E3}"/>
    <cellStyle name="標準_a008" xfId="24" xr:uid="{29F4054A-74DC-41D6-AC96-9230CDE23095}"/>
    <cellStyle name="標準_a009" xfId="25" xr:uid="{24D6B41A-66D6-4A5D-8C69-B1EAF9765890}"/>
    <cellStyle name="標準_b006-2" xfId="20" xr:uid="{5D25F718-EDF3-4731-B006-7D939A5BDA99}"/>
    <cellStyle name="標準_b032" xfId="13" xr:uid="{A553BBE2-98DB-4DB1-9DCB-1E234CACD9EF}"/>
    <cellStyle name="標準_JB16" xfId="5" xr:uid="{85C29124-A04F-4076-9737-E4CF6FB2E4CC}"/>
    <cellStyle name="標準_産業・従業上の地位男女別就業者数" xfId="19" xr:uid="{FF1028EE-BCC4-4A9E-AEAB-BCC1098321CF}"/>
    <cellStyle name="標準_住居の種類・所有関係別一般世帯数・世帯人員数・一世帯当たりの世帯人員" xfId="12" xr:uid="{20A9F38B-ABF4-45BA-88FB-0E8648478976}"/>
    <cellStyle name="標準_第2表　常住地による従業・通学市区町村，男女別15歳以上就業者数及び15歳以上通学者数（15歳未満通学者を含む通学者－特掲）" xfId="22" xr:uid="{B25A2DDF-74DB-4F78-A169-D1B252EBFDA6}"/>
    <cellStyle name="標準_第5表　常住地による従業・通学市区町村，男女別15歳以上就業者数及び15歳以上通学者数（15歳未満通学者を含む通学者－特掲）" xfId="21" xr:uid="{6E33C030-8A0B-40EC-8364-0DDFA3BC7F72}"/>
    <cellStyle name="標準_第7表" xfId="10" xr:uid="{96BE72D4-F5C9-4C58-A247-354762F5A431}"/>
    <cellStyle name="標準_労働力・年齢・男女別１５歳以上人口" xfId="18" xr:uid="{DFAF1708-4E06-4454-B5E7-5F85A073D7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63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19.xml"/><Relationship Id="rId76" Type="http://schemas.openxmlformats.org/officeDocument/2006/relationships/externalLink" Target="externalLinks/externalLink27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66" Type="http://schemas.openxmlformats.org/officeDocument/2006/relationships/externalLink" Target="externalLinks/externalLink17.xml"/><Relationship Id="rId74" Type="http://schemas.openxmlformats.org/officeDocument/2006/relationships/externalLink" Target="externalLinks/externalLink25.xml"/><Relationship Id="rId79" Type="http://schemas.openxmlformats.org/officeDocument/2006/relationships/externalLink" Target="externalLinks/externalLink3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2.xml"/><Relationship Id="rId82" Type="http://schemas.openxmlformats.org/officeDocument/2006/relationships/externalLink" Target="externalLinks/externalLink3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64" Type="http://schemas.openxmlformats.org/officeDocument/2006/relationships/externalLink" Target="externalLinks/externalLink15.xml"/><Relationship Id="rId69" Type="http://schemas.openxmlformats.org/officeDocument/2006/relationships/externalLink" Target="externalLinks/externalLink20.xml"/><Relationship Id="rId77" Type="http://schemas.openxmlformats.org/officeDocument/2006/relationships/externalLink" Target="externalLinks/externalLink2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72" Type="http://schemas.openxmlformats.org/officeDocument/2006/relationships/externalLink" Target="externalLinks/externalLink23.xml"/><Relationship Id="rId80" Type="http://schemas.openxmlformats.org/officeDocument/2006/relationships/externalLink" Target="externalLinks/externalLink31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0.xml"/><Relationship Id="rId67" Type="http://schemas.openxmlformats.org/officeDocument/2006/relationships/externalLink" Target="externalLinks/externalLink1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62" Type="http://schemas.openxmlformats.org/officeDocument/2006/relationships/externalLink" Target="externalLinks/externalLink13.xml"/><Relationship Id="rId70" Type="http://schemas.openxmlformats.org/officeDocument/2006/relationships/externalLink" Target="externalLinks/externalLink21.xml"/><Relationship Id="rId75" Type="http://schemas.openxmlformats.org/officeDocument/2006/relationships/externalLink" Target="externalLinks/externalLink26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externalLink" Target="externalLinks/externalLink11.xml"/><Relationship Id="rId65" Type="http://schemas.openxmlformats.org/officeDocument/2006/relationships/externalLink" Target="externalLinks/externalLink16.xml"/><Relationship Id="rId73" Type="http://schemas.openxmlformats.org/officeDocument/2006/relationships/externalLink" Target="externalLinks/externalLink24.xml"/><Relationship Id="rId78" Type="http://schemas.openxmlformats.org/officeDocument/2006/relationships/externalLink" Target="externalLinks/externalLink29.xml"/><Relationship Id="rId81" Type="http://schemas.openxmlformats.org/officeDocument/2006/relationships/externalLink" Target="externalLinks/externalLink32.xml"/><Relationship Id="rId86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ity.fukuoka.lg.jp/data/open/cnt/3/30518/1/&#31532;&#65301;&#34920;&#12288;&#37197;&#20598;&#38306;&#20418;&#65288;&#65300;&#21306;&#20998;&#65289;&#65292;&#24180;&#40802;&#65288;&#21508;&#27507;&#65289;&#65292;&#30007;&#22899;&#21029;&#65297;&#65301;&#27507;&#20197;&#19978;&#20154;&#21475;&#21450;&#12403;&#24179;&#22343;&#24180;&#40802;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6&#34920;&#12288;&#19990;&#24111;&#20154;&#21729;&#65288;&#65303;&#21306;&#20998;&#65289;&#21029;&#19968;&#33324;&#19990;&#24111;&#25968;&#21450;&#12403;&#19968;&#33324;&#19990;&#24111;&#20154;&#21729;&#65288;6&#27507;&#26410;&#28288;&#12539;18&#27507;&#26410;&#28288;&#19990;&#24111;&#21729;&#12398;&#12356;&#12427;&#19968;&#33324;&#19990;&#24111;&#65289;&#12288;-&#12288;&#38263;&#23822;&#24066;&#21450;&#12403;&#26087;&#24066;&#30010;&#1228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6&#34920;&#12288;&#19990;&#24111;&#20154;&#21729;&#65288;&#65303;&#21306;&#20998;&#65289;&#21029;&#19968;&#33324;&#19990;&#24111;&#25968;&#21450;&#12403;&#19968;&#33324;&#19990;&#24111;&#20154;&#21729;&#65288;6&#27507;&#26410;&#28288;&#12539;18&#27507;&#26410;&#28288;&#19990;&#24111;&#21729;&#12398;&#12356;&#12427;&#19968;&#33324;&#19990;&#24111;&#65289;&#12288;-&#12288;&#38263;&#23822;&#24066;&#21450;&#12403;&#26087;&#24066;&#30010;&#12288;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9&#34920;&#12288;&#19990;&#24111;&#12398;&#23478;&#26063;&#39006;&#22411;(16&#21306;&#20998;)&#65292;&#19990;&#24111;&#20154;&#21729;(7&#21306;&#20998;)&#21029;&#19968;&#33324;&#19990;&#24111;&#25968;(3&#19990;&#20195;&#19990;&#24111;&#65293;&#29305;&#25522;)&#12288;&#1228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9&#34920;&#12288;&#19990;&#24111;&#12398;&#23478;&#26063;&#39006;&#22411;(16&#21306;&#20998;)&#65292;&#19990;&#24111;&#20154;&#21729;(7&#21306;&#20998;)&#21029;&#19968;&#33324;&#19990;&#24111;&#25968;(3&#19990;&#20195;&#19990;&#24111;&#65293;&#29305;&#25522;)&#12288;&#12288;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0&#34920;&#12288;6&#27507;&#26410;&#28288;&#12539;12&#27507;&#26410;&#28288;&#12539;15&#27507;&#26410;&#28288;&#12539;18&#27507;&#26410;&#28288;&#12539;20&#27507;&#26410;&#28288;&#19990;&#24111;&#21729;&#12398;&#26377;&#28961;&#65292;&#19990;&#24111;&#12398;&#23478;&#26063;&#39006;&#22411;(22&#21306;&#20998;)&#21029;&#19968;&#33324;&#19990;&#24111;&#25968;&#21450;&#12403;&#19968;&#33324;&#19990;&#24111;&#20154;&#21729;(3&#19990;&#20195;&#19990;&#24111;&#20006;&#12403;&#12395;&#27597;&#23376;&#19990;&#24111;&#21450;&#12403;&#29238;&#23376;&#19990;&#24111;&#65293;&#29305;&#25522;)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0&#34920;&#12288;6&#27507;&#26410;&#28288;&#12539;12&#27507;&#26410;&#28288;&#12539;15&#27507;&#26410;&#28288;&#12539;18&#27507;&#26410;&#28288;&#12539;20&#27507;&#26410;&#28288;&#19990;&#24111;&#21729;&#12398;&#26377;&#28961;&#65292;&#19990;&#24111;&#12398;&#23478;&#26063;&#39006;&#22411;(22&#21306;&#20998;)&#21029;&#19968;&#33324;&#19990;&#24111;&#25968;&#21450;&#12403;&#19968;&#33324;&#19990;&#24111;&#20154;&#21729;(3&#19990;&#20195;&#19990;&#24111;&#20006;&#12403;&#12395;&#27597;&#23376;&#19990;&#24111;&#21450;&#12403;&#29238;&#23376;&#19990;&#24111;&#65293;&#29305;&#25522;)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1&#34920;&#12288;&#26045;&#35373;&#31561;&#12398;&#19990;&#24111;&#12398;&#31278;&#39006;&#65288;&#65302;&#21306;&#20998;&#65289;&#65292;&#19990;&#24111;&#20154;&#21729;&#65288;&#65300;&#21306;&#20998;&#65289;&#21029;&#26045;&#35373;&#31561;&#12398;&#19990;&#24111;&#25968;&#21450;&#12403;&#26045;&#35373;&#31561;&#12398;&#19990;&#24111;&#20154;&#2172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1&#34920;&#12288;&#26045;&#35373;&#31561;&#12398;&#19990;&#24111;&#12398;&#31278;&#39006;&#65288;&#65302;&#21306;&#20998;&#65289;&#65292;&#19990;&#24111;&#20154;&#21729;&#65288;&#65300;&#21306;&#20998;&#65289;&#21029;&#26045;&#35373;&#31561;&#12398;&#19990;&#24111;&#25968;&#21450;&#12403;&#26045;&#35373;&#31561;&#12398;&#19990;&#24111;&#20154;&#21729;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2&#34920;&#12288;&#20303;&#23621;&#12398;&#31278;&#39006;&#12539;&#20303;&#23429;&#12398;&#25152;&#26377;&#12398;&#38306;&#20418;&#65288;6&#21306;&#20998;&#65289;&#21029;&#19968;&#33324;&#19990;&#24111;&#25968;&#65292;&#19968;&#33324;&#19990;&#24111;&#20154;&#21729;&#65292;&#65297;&#19990;&#24111;&#24403;&#12383;&#12426;&#12398;&#20154;&#21729;&#65293;%20&#38263;&#23822;&#24066;&#12289;&#26087;&#24066;&#30010;&#1228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2&#34920;&#12288;&#20303;&#23621;&#12398;&#31278;&#39006;&#12539;&#20303;&#23429;&#12398;&#25152;&#26377;&#12398;&#38306;&#20418;&#65288;6&#21306;&#20998;&#65289;&#21029;&#19968;&#33324;&#19990;&#24111;&#25968;&#65292;&#19968;&#33324;&#19990;&#24111;&#20154;&#21729;&#65292;&#65297;&#19990;&#24111;&#24403;&#12383;&#12426;&#12398;&#20154;&#21729;&#65293;%20&#38263;&#23822;&#24066;&#12289;&#26087;&#24066;&#30010;&#12288;.xlsx" TargetMode="External"/></Relationships>
</file>

<file path=xl/externalLinks/_rels/externalLink1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3&#34920;&#12288;&#19990;&#24111;&#12398;&#23478;&#26063;&#39006;&#22411;&#65288;16&#21306;&#20998;&#65289;&#65292;&#20303;&#23429;&#12398;&#31278;&#39006;&#12539;&#20303;&#23429;&#12398;&#25152;&#26377;&#38306;&#20418;&#65288;6&#21306;&#20998;&#65289;&#21029;&#19968;&#33324;&#19990;&#24111;&#25968;&#21450;&#12403;&#19990;&#24111;&#20154;&#2172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3&#34920;&#12288;&#19990;&#24111;&#12398;&#23478;&#26063;&#39006;&#22411;&#65288;16&#21306;&#20998;&#65289;&#65292;&#20303;&#23429;&#12398;&#31278;&#39006;&#12539;&#20303;&#23429;&#12398;&#25152;&#26377;&#38306;&#20418;&#65288;6&#21306;&#20998;&#65289;&#21029;&#19968;&#33324;&#19990;&#24111;&#25968;&#21450;&#12403;&#19990;&#24111;&#20154;&#21729;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4&#34920;&#12288;&#20303;&#23429;&#12398;&#24314;&#12390;&#26041;&#65288;8&#21306;&#20998;&#65289;&#12289;&#20303;&#23621;&#12398;&#31278;&#39006;&#12288;&#20303;&#23429;&#12398;&#25152;&#26377;&#12398;&#38306;&#20418;&#65288;6&#21306;&#20998;&#65289;&#21029;&#19968;&#33324;&#19990;&#24111;&#25968;&#12289;&#19968;&#33324;&#19990;&#24111;&#20154;&#21729;&#21450;&#12403;1&#19990;&#24111;&#24403;&#12383;&#12426;&#20154;&#2172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4&#34920;&#12288;&#20303;&#23429;&#12398;&#24314;&#12390;&#26041;&#65288;8&#21306;&#20998;&#65289;&#12289;&#20303;&#23621;&#12398;&#31278;&#39006;&#12288;&#20303;&#23429;&#12398;&#25152;&#26377;&#12398;&#38306;&#20418;&#65288;6&#21306;&#20998;&#65289;&#21029;&#19968;&#33324;&#19990;&#24111;&#25968;&#12289;&#19968;&#33324;&#19990;&#24111;&#20154;&#21729;&#21450;&#12403;1&#19990;&#24111;&#24403;&#12383;&#12426;&#20154;&#21729;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5&#34920;&#12288;&#22827;&#12398;&#24180;&#40802;(7&#21306;&#20998;)&#65292;&#22971;&#12398;&#24180;&#40802;(7&#21306;&#20998;)&#21029;&#22827;&#23142;&#12398;&#12415;&#12398;&#19990;&#24111;&#2596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5&#34920;&#12288;&#22827;&#12398;&#24180;&#40802;(7&#21306;&#20998;)&#65292;&#22971;&#12398;&#24180;&#40802;(7&#21306;&#20998;)&#21029;&#22827;&#23142;&#12398;&#12415;&#12398;&#19990;&#24111;&#25968;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6&#34920;&#12288;&#24180;&#40802;&#65288;5&#27507;&#38542;&#32026;&#65289;&#12289;&#30007;&#22899;&#21029;&#39640;&#40802;&#32773;&#21336;&#36523;&#19990;&#24111;&#2596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6&#34920;&#12288;&#24180;&#40802;&#65288;5&#27507;&#38542;&#32026;&#65289;&#12289;&#30007;&#22899;&#21029;&#39640;&#40802;&#32773;&#21336;&#36523;&#19990;&#24111;&#25968;.xlsx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7&#34920;&#12288;65&#27507;&#20197;&#19978;&#19990;&#24111;&#21729;&#12398;&#26377;&#28961;&#65292;&#20303;&#23621;&#12398;&#31278;&#39006;&#12539;&#20303;&#23429;&#12398;&#25152;&#26377;&#12398;&#38306;&#20418;(6&#21306;&#20998;)&#21029;&#19968;&#33324;&#19990;&#24111;&#25968;&#65292;&#19968;&#33324;&#19990;&#24111;&#20154;&#21729;&#65292;65&#27507;&#20197;&#19978;&#19990;&#24111;&#20154;&#21729;&#21450;&#12403;1&#19990;&#24111;&#24403;&#12383;&#12426;&#20154;&#2172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7&#34920;&#12288;65&#27507;&#20197;&#19978;&#19990;&#24111;&#21729;&#12398;&#26377;&#28961;&#65292;&#20303;&#23621;&#12398;&#31278;&#39006;&#12539;&#20303;&#23429;&#12398;&#25152;&#26377;&#12398;&#38306;&#20418;(6&#21306;&#20998;)&#21029;&#19968;&#33324;&#19990;&#24111;&#25968;&#65292;&#19968;&#33324;&#19990;&#24111;&#20154;&#21729;&#65292;65&#27507;&#20197;&#19978;&#19990;&#24111;&#20154;&#21729;&#21450;&#12403;1&#19990;&#24111;&#24403;&#12383;&#12426;&#20154;&#2172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00342\share\&#32113;&#35336;&#35506;&#12288;&#12304;&#26032;&#12501;&#12457;&#12523;&#12480;&#12540;&#12305;\01&#36039;&#26009;\01&#21002;&#34892;&#29289;\01&#22269;&#21218;&#35519;&#26619;\03&#38263;&#23822;&#24066;&#12398;&#20154;&#21475;&#20316;&#25104;&#36039;&#26009;\H27&#24180;\&#9733;&#9733;&#32113;&#35336;&#34920;&#65288;Excel&#65289;&#9733;&#9733;\&#31532;21&#34920;&#12288;65&#27507;&#20197;&#19978;&#19990;&#24111;&#21729;&#12398;&#26377;&#28961;&#65292;&#20303;&#23621;&#12398;&#31278;&#39006;&#12539;&#20303;&#23429;&#12398;&#25152;&#26377;&#12398;&#38306;&#20418;(6&#21306;&#20998;)&#21029;&#19968;&#33324;&#19990;&#24111;&#25968;&#65292;&#19968;&#33324;&#19990;&#24111;&#20154;&#21729;&#65292;65&#27507;&#20197;&#19978;&#19990;&#24111;&#20154;&#21729;&#21450;&#12403;1&#19990;&#24111;&#24403;&#12383;&#12426;&#20154;&#21729;&#12288;.xlsx" TargetMode="External"/></Relationships>
</file>

<file path=xl/externalLinks/_rels/externalLink2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8&#34920;&#12288;&#19990;&#24111;&#20154;&#21729;&#65288;7&#21306;&#20998;&#65289;&#65292;&#20303;&#23621;&#12398;&#31278;&#39006;&#12539;&#20303;&#23429;&#12398;&#25152;&#26377;&#12398;&#38306;&#20418;&#65288;6&#21306;&#20998;&#65289;&#21029;&#20303;&#23429;&#12395;&#20303;&#12416;65&#27507;&#20197;&#19978;&#19990;&#24111;&#21729;&#12398;&#12356;&#12427;&#19968;&#33324;&#19990;&#24111;&#2596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8&#34920;&#12288;&#19990;&#24111;&#20154;&#21729;&#65288;7&#21306;&#20998;&#65289;&#65292;&#20303;&#23621;&#12398;&#31278;&#39006;&#12539;&#20303;&#23429;&#12398;&#25152;&#26377;&#12398;&#38306;&#20418;&#65288;6&#21306;&#20998;&#65289;&#21029;&#20303;&#23429;&#12395;&#20303;&#12416;65&#27507;&#20197;&#19978;&#19990;&#24111;&#21729;&#12398;&#12356;&#12427;&#19968;&#33324;&#19990;&#24111;&#25968;.xlsx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19&#34920;&#12288;&#19990;&#24111;&#20154;&#21729;(7&#21306;&#20998;)&#65292;65&#27507;&#20197;&#19978;&#19990;&#24111;&#21729;&#12398;&#26377;&#28961;&#21029;&#19968;&#33324;&#19990;&#24111;&#25968;&#65292;&#19968;&#33324;&#19990;&#24111;&#20154;&#21729;&#21450;&#12403;65&#27507;&#20197;&#19978;&#19990;&#24111;&#20154;&#2172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19&#34920;&#12288;&#19990;&#24111;&#20154;&#21729;(7&#21306;&#20998;)&#65292;65&#27507;&#20197;&#19978;&#19990;&#24111;&#21729;&#12398;&#26377;&#28961;&#21029;&#19968;&#33324;&#19990;&#24111;&#25968;&#65292;&#19968;&#33324;&#19990;&#24111;&#20154;&#21729;&#21450;&#12403;65&#27507;&#20197;&#19978;&#19990;&#24111;&#20154;&#21729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296;&#34920;&#36039;&#26009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297;&#34920;&#36039;&#26009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298;&#34920;&#36039;&#26009;.xlsx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23&#34920;&#12288;&#24120;&#20303;&#22320;&#21448;&#12399;&#24467;&#26989;&#22320;&#12539;&#36890;&#23398;&#22320;&#12395;&#12424;&#12427;&#24180;&#40802;&#65288;5&#27507;&#38542;&#32026;&#65289;&#65292;&#30007;&#22899;&#21029;&#20154;&#21475;&#21450;&#12403;&#23601;&#26989;&#32773;&#25968;&#65288;&#26377;&#37197;&#20598;&#12398;&#22899;&#24615;&#23601;&#26989;&#32773;&#65293;&#29305;&#25522;&#6528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23&#34920;&#12288;&#24120;&#20303;&#22320;&#21448;&#12399;&#24467;&#26989;&#22320;&#12539;&#36890;&#23398;&#22320;&#12395;&#12424;&#12427;&#24180;&#40802;&#65288;5&#27507;&#38542;&#32026;&#65289;&#65292;&#30007;&#22899;&#21029;&#20154;&#21475;&#21450;&#12403;&#23601;&#26989;&#32773;&#25968;&#65288;&#26377;&#37197;&#20598;&#12398;&#22899;&#24615;&#23601;&#26989;&#32773;&#65293;&#29305;&#25522;&#65289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300;&#34920;&#36039;&#26009;.xlsx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24&#34920;&#12288;&#24120;&#20303;&#22320;&#12395;&#12424;&#12427;&#24467;&#26989;&#12539;&#36890;&#23398;&#24066;&#21306;&#30010;&#26449;&#12289;&#30007;&#22899;&#21029;15&#27507;&#20197;&#19978;&#23601;&#26989;&#32773;&#25968;&#21450;&#12403;15&#27507;&#20197;&#19978;&#36890;&#23398;&#32773;&#25968;&#65288;15&#27507;&#26410;&#28288;&#36890;&#23398;&#32773;&#12434;&#21547;&#12416;&#36890;&#23398;&#32773;-&#29305;&#25522;&#65289;&#1228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24&#34920;&#12288;&#24120;&#20303;&#22320;&#12395;&#12424;&#12427;&#24467;&#26989;&#12539;&#36890;&#23398;&#24066;&#21306;&#30010;&#26449;&#12289;&#30007;&#22899;&#21029;15&#27507;&#20197;&#19978;&#23601;&#26989;&#32773;&#25968;&#21450;&#12403;15&#27507;&#20197;&#19978;&#36890;&#23398;&#32773;&#25968;&#65288;15&#27507;&#26410;&#28288;&#36890;&#23398;&#32773;&#12434;&#21547;&#12416;&#36890;&#23398;&#32773;-&#29305;&#25522;&#65289;&#12288;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301;&#34920;&#36039;&#26009;.xlsx" TargetMode="External"/></Relationships>
</file>

<file path=xl/externalLinks/_rels/externalLink2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25&#34920;&#12288;&#24467;&#26989;&#22320;&#12539;&#36890;&#23398;&#22320;&#12395;&#12424;&#12427;&#24120;&#20303;&#24066;&#21306;&#30010;&#26449;&#12289;&#30007;&#22899;&#21029;15&#27507;&#20197;&#19978;&#23601;&#26989;&#32773;&#25968;&#1228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25&#34920;&#12288;&#24467;&#26989;&#22320;&#12539;&#36890;&#23398;&#22320;&#12395;&#12424;&#12427;&#24120;&#20303;&#24066;&#21306;&#30010;&#26449;&#12289;&#30007;&#22899;&#21029;15&#27507;&#20197;&#19978;&#23601;&#26989;&#32773;&#25968;&#12288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3.5\&#32207;&#21209;_&#32113;&#35336;&#35519;&#26619;&#35506;\&#32113;&#35336;&#12487;&#12540;&#12479;\17&#24180;&#22269;&#21218;&#35519;&#26619;\&#31532;1&#27425;&#22522;&#26412;&#38598;&#35336;(20061031)\Fukuoka\b006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302;&#34920;&#36039;&#26009;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&#36039;&#26009;/R2%20&#31532;&#65298;&#65303;&#34920;&#36039;&#26009;.xlsx" TargetMode="External"/></Relationships>
</file>

<file path=xl/externalLinks/_rels/externalLink3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27&#34920;&#12288;&#24120;&#20303;&#22320;&#12395;&#12424;&#12427;&#24467;&#26989;&#24066;&#21306;&#30010;&#26449;&#12289;&#29987;&#26989;&#65288;&#22823;&#20998;&#39006;&#65289;&#21029;15&#27507;&#20197;&#19978;&#23601;&#26989;&#32773;&#2596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27&#34920;&#12288;&#24120;&#20303;&#22320;&#12395;&#12424;&#12427;&#24467;&#26989;&#24066;&#21306;&#30010;&#26449;&#12289;&#29987;&#26989;&#65288;&#22823;&#20998;&#39006;&#65289;&#21029;15&#27507;&#20197;&#19978;&#23601;&#26989;&#32773;&#25968;.xlsx" TargetMode="External"/></Relationships>
</file>

<file path=xl/externalLinks/_rels/externalLink3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28&#34920;&#12288;&#24467;&#26989;&#22320;&#12395;&#12424;&#12427;&#24120;&#20303;&#24066;&#21306;&#30010;&#26449;&#65292;&#29987;&#26989;&#65288;&#22823;&#20998;&#39006;&#6528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28&#34920;&#12288;&#24467;&#26989;&#22320;&#12395;&#12424;&#12427;&#24120;&#20303;&#24066;&#21306;&#30010;&#26449;&#65292;&#29987;&#26989;&#65288;&#22823;&#20998;&#39006;&#6528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00342\share\&#32113;&#35336;&#35506;&#12288;&#12304;&#26032;&#12501;&#12457;&#12523;&#12480;&#12540;&#12305;\01&#36039;&#26009;\01&#21002;&#34892;&#29289;\01&#22269;&#21218;&#35519;&#26619;\&#24179;&#25104;&#65297;&#65303;&#24180;&#38263;&#23822;&#24066;&#12398;&#20154;&#21475;\&#24179;&#25104;17&#29305;&#38598;&#24180;&#22269;&#21218;&#35519;&#26619;\&#24179;&#25104;17&#24180;&#22269;&#21218;&#35519;&#26619;&#29305;&#38598;\&#26087;&#24066;&#30010;&#26449;\&#20154;&#21475;&#12539;&#20154;&#21475;&#22679;&#28187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00342\share\&#24179;&#25104;17&#24180;&#22269;&#21218;&#35519;&#26619;\&#24179;&#25104;17&#24180;&#22269;&#21218;&#35519;&#26619;&#29305;&#38598;\&#24179;&#25104;17&#24180;&#22269;&#35519;&#32113;&#35336;&#34920;&#65288;&#65298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2&#34920;&#12288;&#24180;&#40802;(&#21508;&#27507;)&#12289;&#30007;&#22899;&#21029;&#20154;&#21475;&#12289;&#24179;&#22343;&#24180;&#40802;&#21450;&#12403;&#24180;&#40802;&#20013;&#20301;&#2596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2&#34920;&#12288;&#24180;&#40802;(&#21508;&#27507;)&#12289;&#30007;&#22899;&#21029;&#20154;&#21475;&#12289;&#24179;&#22343;&#24180;&#40802;&#21450;&#12403;&#24180;&#40802;&#20013;&#20301;&#25968;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3&#34920;&#12288;&#22269;&#31821;&#65288;11&#21306;&#20998;&#65289;&#30007;&#22899;&#21029;&#22806;&#22269;&#20154;&#25968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3&#34920;&#12288;&#22269;&#31821;&#65288;11&#21306;&#20998;&#65289;&#30007;&#22899;&#21029;&#22806;&#22269;&#20154;&#25968;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4&#34920;&#12288;&#37197;&#20598;&#38306;&#20418;&#65288;4&#21306;&#20998;&#65289;&#65292;&#24180;&#40802;&#65288;5&#27507;&#38542;&#32026;&#65289;&#65292;&#30007;&#22899;&#21029;15&#27507;&#20197;&#19978;&#20154;&#21475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4&#34920;&#12288;&#37197;&#20598;&#38306;&#20418;&#65288;4&#21306;&#20998;&#65289;&#65292;&#24180;&#40802;&#65288;5&#27507;&#38542;&#32026;&#65289;&#65292;&#30007;&#22899;&#21029;15&#27507;&#20197;&#19978;&#20154;&#21475;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svms6100\&#32113;&#35336;&#35506;&#12304;&#26032;&#12501;&#12457;&#12523;&#12480;&#12540;&#12305;\01&#36039;&#26009;\01&#21002;&#34892;&#29289;\01&#22269;&#21218;&#35519;&#26619;\R2&#22269;&#35519;\09_&#38263;&#23822;&#24066;&#12398;&#20154;&#21475;&#65288;&#22269;&#21218;&#35519;&#26619;&#32080;&#26524;&#35299;&#35500;&#65289;\PDF&#21069;&#12527;&#12540;&#12489;\R2.&#12456;&#12463;&#12475;&#12523;&#21517;+&#26412;&#25991;&#20013;&#12398;&#34920;&#12392;&#22259;\&#9318;&#32113;&#35336;&#34920;\R2%20&#31532;5&#34920;&#12288;&#19990;&#24111;&#12398;&#31278;&#39006;(2&#21306;&#20998;)&#65292;&#26045;&#35373;&#31561;&#12398;&#19990;&#24111;&#12398;&#31278;&#39006;(6&#21306;&#20998;)&#21029;&#19990;&#24111;&#25968;&#65292;&#19990;&#24111;&#20154;&#21729;&#21450;&#12403;1&#19990;&#24111;&#24403;&#12383;&#12426;&#20154;&#21729;.xlsx" TargetMode="External"/><Relationship Id="rId1" Type="http://schemas.openxmlformats.org/officeDocument/2006/relationships/externalLinkPath" Target="/01&#36039;&#26009;/01&#21002;&#34892;&#29289;/01&#22269;&#21218;&#35519;&#26619;/R2&#22269;&#35519;/09_&#38263;&#23822;&#24066;&#12398;&#20154;&#21475;&#65288;&#22269;&#21218;&#35519;&#26619;&#32080;&#26524;&#35299;&#35500;&#65289;/PDF&#21069;&#12527;&#12540;&#12489;/R2.&#12456;&#12463;&#12475;&#12523;&#21517;+&#26412;&#25991;&#20013;&#12398;&#34920;&#12392;&#22259;/&#9318;&#32113;&#35336;&#34920;/R2%20&#31532;5&#34920;&#12288;&#19990;&#24111;&#12398;&#31278;&#39006;(2&#21306;&#20998;)&#65292;&#26045;&#35373;&#31561;&#12398;&#19990;&#24111;&#12398;&#31278;&#39006;(6&#21306;&#20998;)&#21029;&#19990;&#24111;&#25968;&#65292;&#19990;&#24111;&#20154;&#21729;&#21450;&#12403;1&#19990;&#24111;&#24403;&#12383;&#12426;&#20154;&#2172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00611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6表"/>
      <sheetName val="第６表資料まとめ"/>
      <sheetName val="第６表資料（R2）"/>
    </sheetNames>
    <sheetDataSet>
      <sheetData sheetId="0"/>
      <sheetData sheetId="1">
        <row r="3">
          <cell r="B3" t="str">
            <v>一般世帯数</v>
          </cell>
          <cell r="C3"/>
          <cell r="D3" t="str">
            <v>長崎市</v>
          </cell>
          <cell r="E3">
            <v>186988</v>
          </cell>
          <cell r="F3">
            <v>72676</v>
          </cell>
          <cell r="G3">
            <v>58063</v>
          </cell>
          <cell r="H3">
            <v>29398</v>
          </cell>
          <cell r="I3">
            <v>18317</v>
          </cell>
          <cell r="J3">
            <v>6408</v>
          </cell>
          <cell r="K3">
            <v>1576</v>
          </cell>
          <cell r="L3">
            <v>550</v>
          </cell>
        </row>
        <row r="4">
          <cell r="B4" t="str">
            <v>一般世帯人員</v>
          </cell>
          <cell r="C4"/>
          <cell r="D4"/>
          <cell r="E4">
            <v>395805</v>
          </cell>
          <cell r="F4">
            <v>72676</v>
          </cell>
          <cell r="G4">
            <v>116126</v>
          </cell>
          <cell r="H4">
            <v>88194</v>
          </cell>
          <cell r="I4">
            <v>73268</v>
          </cell>
          <cell r="J4">
            <v>32040</v>
          </cell>
          <cell r="K4">
            <v>9456</v>
          </cell>
          <cell r="L4">
            <v>4045</v>
          </cell>
        </row>
        <row r="5"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</row>
        <row r="6"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</row>
        <row r="7">
          <cell r="B7" t="str">
            <v>6歳未満世帯員のいる一般世帯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</row>
        <row r="8">
          <cell r="B8" t="str">
            <v>世帯数</v>
          </cell>
          <cell r="C8"/>
          <cell r="D8"/>
          <cell r="E8">
            <v>12801</v>
          </cell>
          <cell r="F8" t="str">
            <v>-</v>
          </cell>
          <cell r="G8">
            <v>381</v>
          </cell>
          <cell r="H8">
            <v>4178</v>
          </cell>
          <cell r="I8">
            <v>4755</v>
          </cell>
          <cell r="J8">
            <v>2455</v>
          </cell>
          <cell r="K8">
            <v>733</v>
          </cell>
          <cell r="L8">
            <v>299</v>
          </cell>
        </row>
        <row r="9">
          <cell r="B9" t="str">
            <v>世帯人員</v>
          </cell>
          <cell r="C9"/>
          <cell r="D9"/>
          <cell r="E9">
            <v>51222</v>
          </cell>
          <cell r="F9" t="str">
            <v>-</v>
          </cell>
          <cell r="G9">
            <v>762</v>
          </cell>
          <cell r="H9">
            <v>12534</v>
          </cell>
          <cell r="I9">
            <v>19020</v>
          </cell>
          <cell r="J9">
            <v>12275</v>
          </cell>
          <cell r="K9">
            <v>4398</v>
          </cell>
          <cell r="L9">
            <v>2233</v>
          </cell>
        </row>
        <row r="10">
          <cell r="B10" t="str">
            <v>6歳未満世帯人員</v>
          </cell>
          <cell r="C10"/>
          <cell r="D10"/>
          <cell r="E10">
            <v>17116</v>
          </cell>
          <cell r="F10" t="str">
            <v>-</v>
          </cell>
          <cell r="G10">
            <v>381</v>
          </cell>
          <cell r="H10">
            <v>4298</v>
          </cell>
          <cell r="I10">
            <v>7015</v>
          </cell>
          <cell r="J10">
            <v>3763</v>
          </cell>
          <cell r="K10">
            <v>1156</v>
          </cell>
          <cell r="L10">
            <v>503</v>
          </cell>
        </row>
        <row r="11">
          <cell r="B11"/>
          <cell r="C11"/>
          <cell r="D11"/>
          <cell r="E11"/>
          <cell r="F11"/>
          <cell r="G11"/>
          <cell r="H11"/>
          <cell r="I11"/>
          <cell r="J11"/>
          <cell r="K11"/>
          <cell r="L11"/>
        </row>
        <row r="12">
          <cell r="B12"/>
          <cell r="C12"/>
          <cell r="D12"/>
          <cell r="E12"/>
          <cell r="F12"/>
          <cell r="G12"/>
          <cell r="H12"/>
          <cell r="I12"/>
          <cell r="J12"/>
          <cell r="K12"/>
          <cell r="L12"/>
        </row>
        <row r="13">
          <cell r="B13" t="str">
            <v>18歳未満世帯員のいる一般世帯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</row>
        <row r="14">
          <cell r="B14" t="str">
            <v>世帯数</v>
          </cell>
          <cell r="C14"/>
          <cell r="D14"/>
          <cell r="E14">
            <v>32543</v>
          </cell>
          <cell r="F14">
            <v>130</v>
          </cell>
          <cell r="G14">
            <v>2028</v>
          </cell>
          <cell r="H14">
            <v>10098</v>
          </cell>
          <cell r="I14">
            <v>12805</v>
          </cell>
          <cell r="J14">
            <v>5527</v>
          </cell>
          <cell r="K14">
            <v>1426</v>
          </cell>
          <cell r="L14">
            <v>529</v>
          </cell>
        </row>
        <row r="15">
          <cell r="B15" t="str">
            <v>世帯人員</v>
          </cell>
          <cell r="C15"/>
          <cell r="D15"/>
          <cell r="E15">
            <v>125787</v>
          </cell>
          <cell r="F15">
            <v>130</v>
          </cell>
          <cell r="G15">
            <v>4056</v>
          </cell>
          <cell r="H15">
            <v>30294</v>
          </cell>
          <cell r="I15">
            <v>51220</v>
          </cell>
          <cell r="J15">
            <v>27635</v>
          </cell>
          <cell r="K15">
            <v>8556</v>
          </cell>
          <cell r="L15">
            <v>3896</v>
          </cell>
        </row>
        <row r="16">
          <cell r="B16" t="str">
            <v>18歳未満世帯人員</v>
          </cell>
          <cell r="C16"/>
          <cell r="D16"/>
          <cell r="E16">
            <v>57071</v>
          </cell>
          <cell r="F16">
            <v>130</v>
          </cell>
          <cell r="G16">
            <v>2028</v>
          </cell>
          <cell r="H16">
            <v>11465</v>
          </cell>
          <cell r="I16">
            <v>23278</v>
          </cell>
          <cell r="J16">
            <v>14089</v>
          </cell>
          <cell r="K16">
            <v>4251</v>
          </cell>
          <cell r="L16">
            <v>1830</v>
          </cell>
        </row>
        <row r="17">
          <cell r="E17">
            <v>172824</v>
          </cell>
          <cell r="F17">
            <v>68150</v>
          </cell>
          <cell r="G17">
            <v>52895</v>
          </cell>
          <cell r="H17">
            <v>27057</v>
          </cell>
          <cell r="I17">
            <v>16949</v>
          </cell>
          <cell r="J17">
            <v>5880</v>
          </cell>
          <cell r="K17">
            <v>1397</v>
          </cell>
          <cell r="L17">
            <v>496</v>
          </cell>
        </row>
        <row r="18">
          <cell r="E18">
            <v>364333</v>
          </cell>
        </row>
        <row r="31">
          <cell r="E31">
            <v>1436</v>
          </cell>
          <cell r="F31">
            <v>489</v>
          </cell>
          <cell r="G31">
            <v>495</v>
          </cell>
          <cell r="H31">
            <v>235</v>
          </cell>
          <cell r="I31">
            <v>143</v>
          </cell>
          <cell r="J31">
            <v>51</v>
          </cell>
          <cell r="K31">
            <v>18</v>
          </cell>
          <cell r="L31">
            <v>5</v>
          </cell>
        </row>
        <row r="32">
          <cell r="E32">
            <v>3154</v>
          </cell>
        </row>
        <row r="45">
          <cell r="E45">
            <v>349</v>
          </cell>
          <cell r="F45">
            <v>179</v>
          </cell>
          <cell r="G45">
            <v>118</v>
          </cell>
          <cell r="H45">
            <v>32</v>
          </cell>
          <cell r="I45">
            <v>12</v>
          </cell>
          <cell r="J45">
            <v>7</v>
          </cell>
          <cell r="K45">
            <v>1</v>
          </cell>
          <cell r="L45" t="str">
            <v>-</v>
          </cell>
        </row>
        <row r="46">
          <cell r="E46">
            <v>600</v>
          </cell>
        </row>
        <row r="59">
          <cell r="E59">
            <v>204</v>
          </cell>
          <cell r="F59">
            <v>124</v>
          </cell>
          <cell r="G59">
            <v>60</v>
          </cell>
          <cell r="H59">
            <v>10</v>
          </cell>
          <cell r="I59">
            <v>9</v>
          </cell>
          <cell r="J59">
            <v>1</v>
          </cell>
          <cell r="K59" t="str">
            <v>-</v>
          </cell>
          <cell r="L59" t="str">
            <v>-</v>
          </cell>
        </row>
        <row r="60">
          <cell r="E60">
            <v>315</v>
          </cell>
        </row>
        <row r="73">
          <cell r="E73">
            <v>2244</v>
          </cell>
          <cell r="F73">
            <v>877</v>
          </cell>
          <cell r="G73">
            <v>810</v>
          </cell>
          <cell r="H73">
            <v>336</v>
          </cell>
          <cell r="I73">
            <v>141</v>
          </cell>
          <cell r="J73">
            <v>62</v>
          </cell>
          <cell r="K73">
            <v>13</v>
          </cell>
          <cell r="L73">
            <v>5</v>
          </cell>
        </row>
        <row r="74">
          <cell r="E74">
            <v>4492</v>
          </cell>
        </row>
        <row r="87">
          <cell r="E87">
            <v>3759</v>
          </cell>
          <cell r="F87">
            <v>992</v>
          </cell>
          <cell r="G87">
            <v>1477</v>
          </cell>
          <cell r="H87">
            <v>684</v>
          </cell>
          <cell r="I87">
            <v>381</v>
          </cell>
          <cell r="J87">
            <v>162</v>
          </cell>
          <cell r="K87">
            <v>50</v>
          </cell>
          <cell r="L87">
            <v>13</v>
          </cell>
        </row>
        <row r="88">
          <cell r="E88">
            <v>8731</v>
          </cell>
        </row>
        <row r="101">
          <cell r="E101">
            <v>4673</v>
          </cell>
          <cell r="F101">
            <v>1250</v>
          </cell>
          <cell r="G101">
            <v>1679</v>
          </cell>
          <cell r="H101">
            <v>847</v>
          </cell>
          <cell r="I101">
            <v>573</v>
          </cell>
          <cell r="J101">
            <v>209</v>
          </cell>
          <cell r="K101">
            <v>85</v>
          </cell>
          <cell r="L101">
            <v>30</v>
          </cell>
        </row>
        <row r="102">
          <cell r="E102">
            <v>11221</v>
          </cell>
        </row>
        <row r="115">
          <cell r="E115">
            <v>1499</v>
          </cell>
          <cell r="F115">
            <v>615</v>
          </cell>
          <cell r="G115">
            <v>529</v>
          </cell>
          <cell r="H115">
            <v>197</v>
          </cell>
          <cell r="I115">
            <v>109</v>
          </cell>
          <cell r="J115">
            <v>36</v>
          </cell>
          <cell r="K115">
            <v>12</v>
          </cell>
          <cell r="L115">
            <v>1</v>
          </cell>
        </row>
        <row r="116">
          <cell r="E116">
            <v>2959</v>
          </cell>
        </row>
        <row r="129">
          <cell r="E129">
            <v>140554</v>
          </cell>
        </row>
        <row r="130">
          <cell r="E130">
            <v>284147</v>
          </cell>
        </row>
        <row r="134">
          <cell r="E134">
            <v>9013</v>
          </cell>
        </row>
        <row r="135">
          <cell r="E135">
            <v>35262</v>
          </cell>
        </row>
        <row r="136">
          <cell r="E136">
            <v>11887</v>
          </cell>
        </row>
        <row r="140">
          <cell r="E140">
            <v>23112</v>
          </cell>
        </row>
        <row r="141">
          <cell r="E141">
            <v>87282</v>
          </cell>
        </row>
        <row r="142">
          <cell r="E142">
            <v>39623</v>
          </cell>
        </row>
      </sheetData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9表"/>
      <sheetName val="第９表資料（R2）"/>
    </sheetNames>
    <sheetDataSet>
      <sheetData sheetId="0"/>
      <sheetData sheetId="1">
        <row r="5">
          <cell r="B5" t="str">
            <v>一般世帯数</v>
          </cell>
          <cell r="C5">
            <v>186988</v>
          </cell>
          <cell r="D5">
            <v>112784</v>
          </cell>
          <cell r="E5">
            <v>102464</v>
          </cell>
          <cell r="F5">
            <v>41130</v>
          </cell>
          <cell r="G5">
            <v>42465</v>
          </cell>
          <cell r="H5">
            <v>2396</v>
          </cell>
          <cell r="I5">
            <v>16473</v>
          </cell>
          <cell r="J5">
            <v>10320</v>
          </cell>
          <cell r="K5">
            <v>261</v>
          </cell>
          <cell r="L5">
            <v>1629</v>
          </cell>
          <cell r="M5">
            <v>680</v>
          </cell>
          <cell r="N5">
            <v>2014</v>
          </cell>
          <cell r="O5">
            <v>421</v>
          </cell>
          <cell r="P5">
            <v>1195</v>
          </cell>
          <cell r="Q5">
            <v>126</v>
          </cell>
          <cell r="R5">
            <v>281</v>
          </cell>
          <cell r="S5">
            <v>1769</v>
          </cell>
          <cell r="T5">
            <v>1944</v>
          </cell>
          <cell r="U5">
            <v>1260</v>
          </cell>
          <cell r="V5">
            <v>72676</v>
          </cell>
          <cell r="W5">
            <v>268</v>
          </cell>
          <cell r="X5">
            <v>5387</v>
          </cell>
        </row>
        <row r="6">
          <cell r="A6" t="str">
            <v>1</v>
          </cell>
          <cell r="B6">
            <v>1</v>
          </cell>
          <cell r="C6">
            <v>72676</v>
          </cell>
          <cell r="D6" t="str">
            <v>-</v>
          </cell>
          <cell r="E6" t="str">
            <v>-</v>
          </cell>
          <cell r="F6" t="str">
            <v>-</v>
          </cell>
          <cell r="G6" t="str">
            <v>-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  <cell r="R6" t="str">
            <v>-</v>
          </cell>
          <cell r="S6" t="str">
            <v>-</v>
          </cell>
          <cell r="T6" t="str">
            <v>-</v>
          </cell>
          <cell r="U6" t="str">
            <v>-</v>
          </cell>
          <cell r="V6">
            <v>72676</v>
          </cell>
          <cell r="W6" t="str">
            <v>-</v>
          </cell>
          <cell r="X6" t="str">
            <v>-</v>
          </cell>
        </row>
        <row r="7">
          <cell r="A7" t="str">
            <v>2</v>
          </cell>
          <cell r="B7">
            <v>2</v>
          </cell>
          <cell r="C7">
            <v>58063</v>
          </cell>
          <cell r="D7">
            <v>56885</v>
          </cell>
          <cell r="E7">
            <v>54960</v>
          </cell>
          <cell r="F7">
            <v>41130</v>
          </cell>
          <cell r="G7" t="str">
            <v>-</v>
          </cell>
          <cell r="H7">
            <v>1862</v>
          </cell>
          <cell r="I7">
            <v>11968</v>
          </cell>
          <cell r="J7">
            <v>1925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>
            <v>1597</v>
          </cell>
          <cell r="T7">
            <v>328</v>
          </cell>
          <cell r="U7">
            <v>1021</v>
          </cell>
          <cell r="V7" t="str">
            <v>-</v>
          </cell>
          <cell r="W7">
            <v>157</v>
          </cell>
          <cell r="X7" t="str">
            <v>-</v>
          </cell>
        </row>
        <row r="8">
          <cell r="A8" t="str">
            <v>3</v>
          </cell>
          <cell r="B8">
            <v>3</v>
          </cell>
          <cell r="C8">
            <v>29398</v>
          </cell>
          <cell r="D8">
            <v>29221</v>
          </cell>
          <cell r="E8">
            <v>26039</v>
          </cell>
          <cell r="F8" t="str">
            <v>-</v>
          </cell>
          <cell r="G8">
            <v>22040</v>
          </cell>
          <cell r="H8">
            <v>454</v>
          </cell>
          <cell r="I8">
            <v>3545</v>
          </cell>
          <cell r="J8">
            <v>3182</v>
          </cell>
          <cell r="K8" t="str">
            <v>-</v>
          </cell>
          <cell r="L8">
            <v>1629</v>
          </cell>
          <cell r="M8" t="str">
            <v>-</v>
          </cell>
          <cell r="N8" t="str">
            <v>-</v>
          </cell>
          <cell r="O8">
            <v>369</v>
          </cell>
          <cell r="P8" t="str">
            <v>-</v>
          </cell>
          <cell r="Q8" t="str">
            <v>-</v>
          </cell>
          <cell r="R8" t="str">
            <v>-</v>
          </cell>
          <cell r="S8">
            <v>151</v>
          </cell>
          <cell r="T8">
            <v>1033</v>
          </cell>
          <cell r="U8">
            <v>121</v>
          </cell>
          <cell r="V8" t="str">
            <v>-</v>
          </cell>
          <cell r="W8">
            <v>56</v>
          </cell>
          <cell r="X8">
            <v>835</v>
          </cell>
        </row>
        <row r="9">
          <cell r="A9" t="str">
            <v>4</v>
          </cell>
          <cell r="B9">
            <v>4</v>
          </cell>
          <cell r="C9">
            <v>18317</v>
          </cell>
          <cell r="D9">
            <v>18201</v>
          </cell>
          <cell r="E9">
            <v>15527</v>
          </cell>
          <cell r="F9" t="str">
            <v>-</v>
          </cell>
          <cell r="G9">
            <v>14640</v>
          </cell>
          <cell r="H9">
            <v>73</v>
          </cell>
          <cell r="I9">
            <v>814</v>
          </cell>
          <cell r="J9">
            <v>2674</v>
          </cell>
          <cell r="K9">
            <v>261</v>
          </cell>
          <cell r="L9" t="str">
            <v>-</v>
          </cell>
          <cell r="M9" t="str">
            <v>-</v>
          </cell>
          <cell r="N9">
            <v>1137</v>
          </cell>
          <cell r="O9">
            <v>39</v>
          </cell>
          <cell r="P9">
            <v>716</v>
          </cell>
          <cell r="Q9">
            <v>83</v>
          </cell>
          <cell r="R9" t="str">
            <v>-</v>
          </cell>
          <cell r="S9">
            <v>19</v>
          </cell>
          <cell r="T9">
            <v>419</v>
          </cell>
          <cell r="U9">
            <v>79</v>
          </cell>
          <cell r="V9" t="str">
            <v>-</v>
          </cell>
          <cell r="W9">
            <v>37</v>
          </cell>
          <cell r="X9">
            <v>2116</v>
          </cell>
        </row>
        <row r="10">
          <cell r="A10" t="str">
            <v>5</v>
          </cell>
          <cell r="B10">
            <v>5</v>
          </cell>
          <cell r="C10">
            <v>6408</v>
          </cell>
          <cell r="D10">
            <v>6371</v>
          </cell>
          <cell r="E10">
            <v>4950</v>
          </cell>
          <cell r="F10" t="str">
            <v>-</v>
          </cell>
          <cell r="G10">
            <v>4817</v>
          </cell>
          <cell r="H10">
            <v>7</v>
          </cell>
          <cell r="I10">
            <v>126</v>
          </cell>
          <cell r="J10">
            <v>1421</v>
          </cell>
          <cell r="K10" t="str">
            <v>-</v>
          </cell>
          <cell r="L10" t="str">
            <v>-</v>
          </cell>
          <cell r="M10">
            <v>240</v>
          </cell>
          <cell r="N10">
            <v>619</v>
          </cell>
          <cell r="O10">
            <v>7</v>
          </cell>
          <cell r="P10">
            <v>334</v>
          </cell>
          <cell r="Q10">
            <v>28</v>
          </cell>
          <cell r="R10">
            <v>69</v>
          </cell>
          <cell r="S10">
            <v>2</v>
          </cell>
          <cell r="T10">
            <v>122</v>
          </cell>
          <cell r="U10">
            <v>24</v>
          </cell>
          <cell r="V10" t="str">
            <v>-</v>
          </cell>
          <cell r="W10">
            <v>13</v>
          </cell>
          <cell r="X10">
            <v>1344</v>
          </cell>
        </row>
        <row r="11">
          <cell r="A11" t="str">
            <v>6</v>
          </cell>
          <cell r="B11">
            <v>6</v>
          </cell>
          <cell r="C11">
            <v>1576</v>
          </cell>
          <cell r="D11">
            <v>1561</v>
          </cell>
          <cell r="E11">
            <v>819</v>
          </cell>
          <cell r="F11" t="str">
            <v>-</v>
          </cell>
          <cell r="G11">
            <v>802</v>
          </cell>
          <cell r="H11" t="str">
            <v>-</v>
          </cell>
          <cell r="I11">
            <v>17</v>
          </cell>
          <cell r="J11">
            <v>742</v>
          </cell>
          <cell r="K11" t="str">
            <v>-</v>
          </cell>
          <cell r="L11" t="str">
            <v>-</v>
          </cell>
          <cell r="M11">
            <v>279</v>
          </cell>
          <cell r="N11">
            <v>225</v>
          </cell>
          <cell r="O11">
            <v>4</v>
          </cell>
          <cell r="P11">
            <v>105</v>
          </cell>
          <cell r="Q11">
            <v>8</v>
          </cell>
          <cell r="R11">
            <v>89</v>
          </cell>
          <cell r="S11" t="str">
            <v>-</v>
          </cell>
          <cell r="T11">
            <v>32</v>
          </cell>
          <cell r="U11">
            <v>10</v>
          </cell>
          <cell r="V11" t="str">
            <v>-</v>
          </cell>
          <cell r="W11">
            <v>5</v>
          </cell>
          <cell r="X11">
            <v>721</v>
          </cell>
        </row>
        <row r="12">
          <cell r="A12" t="str">
            <v>7</v>
          </cell>
          <cell r="B12">
            <v>7</v>
          </cell>
          <cell r="C12">
            <v>550</v>
          </cell>
          <cell r="D12">
            <v>545</v>
          </cell>
          <cell r="E12">
            <v>169</v>
          </cell>
          <cell r="F12" t="str">
            <v>-</v>
          </cell>
          <cell r="G12">
            <v>166</v>
          </cell>
          <cell r="H12" t="str">
            <v>-</v>
          </cell>
          <cell r="I12">
            <v>3</v>
          </cell>
          <cell r="J12">
            <v>376</v>
          </cell>
          <cell r="K12" t="str">
            <v>-</v>
          </cell>
          <cell r="L12" t="str">
            <v>-</v>
          </cell>
          <cell r="M12">
            <v>161</v>
          </cell>
          <cell r="N12">
            <v>33</v>
          </cell>
          <cell r="O12">
            <v>2</v>
          </cell>
          <cell r="P12">
            <v>40</v>
          </cell>
          <cell r="Q12">
            <v>7</v>
          </cell>
          <cell r="R12">
            <v>123</v>
          </cell>
          <cell r="S12" t="str">
            <v>-</v>
          </cell>
          <cell r="T12">
            <v>10</v>
          </cell>
          <cell r="U12">
            <v>5</v>
          </cell>
          <cell r="V12" t="str">
            <v>-</v>
          </cell>
          <cell r="W12" t="str">
            <v>-</v>
          </cell>
          <cell r="X12">
            <v>371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0表"/>
      <sheetName val="第１０表資料（R2）"/>
    </sheetNames>
    <sheetDataSet>
      <sheetData sheetId="0"/>
      <sheetData sheetId="1">
        <row r="7">
          <cell r="B7" t="str">
            <v>総数</v>
          </cell>
          <cell r="C7">
            <v>140544</v>
          </cell>
          <cell r="D7">
            <v>395805</v>
          </cell>
          <cell r="E7">
            <v>9013</v>
          </cell>
          <cell r="F7">
            <v>51222</v>
          </cell>
          <cell r="G7">
            <v>17116</v>
          </cell>
          <cell r="H7">
            <v>15817</v>
          </cell>
          <cell r="I7">
            <v>89842</v>
          </cell>
          <cell r="J7">
            <v>36515</v>
          </cell>
          <cell r="K7">
            <v>19377</v>
          </cell>
          <cell r="L7">
            <v>108259</v>
          </cell>
          <cell r="M7">
            <v>46632</v>
          </cell>
          <cell r="N7">
            <v>23112</v>
          </cell>
          <cell r="O7">
            <v>125787</v>
          </cell>
          <cell r="P7">
            <v>57071</v>
          </cell>
          <cell r="Q7">
            <v>26481</v>
          </cell>
          <cell r="R7">
            <v>136184</v>
          </cell>
          <cell r="S7">
            <v>63946</v>
          </cell>
          <cell r="T7">
            <v>3166</v>
          </cell>
          <cell r="U7">
            <v>24755</v>
          </cell>
        </row>
        <row r="8">
          <cell r="B8" t="str">
            <v>親族のみの世帯</v>
          </cell>
          <cell r="C8">
            <v>79196</v>
          </cell>
          <cell r="D8">
            <v>319465</v>
          </cell>
          <cell r="E8">
            <v>8993</v>
          </cell>
          <cell r="F8">
            <v>51096</v>
          </cell>
          <cell r="G8">
            <v>17084</v>
          </cell>
          <cell r="H8">
            <v>15785</v>
          </cell>
          <cell r="I8">
            <v>89628</v>
          </cell>
          <cell r="J8">
            <v>36449</v>
          </cell>
          <cell r="K8">
            <v>19333</v>
          </cell>
          <cell r="L8">
            <v>107980</v>
          </cell>
          <cell r="M8">
            <v>46538</v>
          </cell>
          <cell r="N8">
            <v>22935</v>
          </cell>
          <cell r="O8">
            <v>125336</v>
          </cell>
          <cell r="P8">
            <v>56822</v>
          </cell>
          <cell r="Q8">
            <v>24845</v>
          </cell>
          <cell r="R8">
            <v>134129</v>
          </cell>
          <cell r="S8">
            <v>62123</v>
          </cell>
          <cell r="T8">
            <v>3153</v>
          </cell>
          <cell r="U8">
            <v>24653</v>
          </cell>
        </row>
        <row r="9">
          <cell r="B9" t="str">
            <v>核家族世帯</v>
          </cell>
          <cell r="C9">
            <v>72747</v>
          </cell>
          <cell r="D9">
            <v>281041</v>
          </cell>
          <cell r="E9">
            <v>8376</v>
          </cell>
          <cell r="F9">
            <v>45526</v>
          </cell>
          <cell r="G9">
            <v>15710</v>
          </cell>
          <cell r="H9">
            <v>14551</v>
          </cell>
          <cell r="I9">
            <v>78894</v>
          </cell>
          <cell r="J9">
            <v>33308</v>
          </cell>
          <cell r="K9">
            <v>17733</v>
          </cell>
          <cell r="L9">
            <v>94592</v>
          </cell>
          <cell r="M9">
            <v>42382</v>
          </cell>
          <cell r="N9">
            <v>20961</v>
          </cell>
          <cell r="O9">
            <v>109141</v>
          </cell>
          <cell r="P9">
            <v>51543</v>
          </cell>
          <cell r="Q9">
            <v>22604</v>
          </cell>
          <cell r="R9">
            <v>116213</v>
          </cell>
          <cell r="S9">
            <v>56103</v>
          </cell>
          <cell r="T9" t="str">
            <v>-</v>
          </cell>
          <cell r="U9" t="str">
            <v>-</v>
          </cell>
        </row>
        <row r="10">
          <cell r="B10" t="str">
            <v>夫婦のみの世帯</v>
          </cell>
          <cell r="C10">
            <v>29255</v>
          </cell>
          <cell r="D10">
            <v>82260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>
            <v>5</v>
          </cell>
          <cell r="R10">
            <v>12</v>
          </cell>
          <cell r="S10">
            <v>6</v>
          </cell>
          <cell r="T10" t="str">
            <v>-</v>
          </cell>
          <cell r="U10" t="str">
            <v>-</v>
          </cell>
        </row>
        <row r="11">
          <cell r="B11" t="str">
            <v>夫婦と子供から成る世帯</v>
          </cell>
          <cell r="C11">
            <v>29720</v>
          </cell>
          <cell r="D11">
            <v>154785</v>
          </cell>
          <cell r="E11">
            <v>7634</v>
          </cell>
          <cell r="F11">
            <v>42674</v>
          </cell>
          <cell r="G11">
            <v>14513</v>
          </cell>
          <cell r="H11">
            <v>12644</v>
          </cell>
          <cell r="I11">
            <v>71528</v>
          </cell>
          <cell r="J11">
            <v>29660</v>
          </cell>
          <cell r="K11">
            <v>15058</v>
          </cell>
          <cell r="L11">
            <v>84504</v>
          </cell>
          <cell r="M11">
            <v>37007</v>
          </cell>
          <cell r="N11">
            <v>17368</v>
          </cell>
          <cell r="O11">
            <v>96154</v>
          </cell>
          <cell r="P11">
            <v>44115</v>
          </cell>
          <cell r="Q11">
            <v>18490</v>
          </cell>
          <cell r="R11">
            <v>101665</v>
          </cell>
          <cell r="S11">
            <v>47505</v>
          </cell>
          <cell r="T11" t="str">
            <v>-</v>
          </cell>
          <cell r="U11" t="str">
            <v>-</v>
          </cell>
        </row>
        <row r="12">
          <cell r="B12" t="str">
            <v>男親と子供から成る世帯</v>
          </cell>
          <cell r="C12">
            <v>1621</v>
          </cell>
          <cell r="D12">
            <v>5413</v>
          </cell>
          <cell r="E12">
            <v>23</v>
          </cell>
          <cell r="F12">
            <v>101</v>
          </cell>
          <cell r="G12">
            <v>42</v>
          </cell>
          <cell r="H12">
            <v>100</v>
          </cell>
          <cell r="I12">
            <v>432</v>
          </cell>
          <cell r="J12">
            <v>208</v>
          </cell>
          <cell r="K12">
            <v>154</v>
          </cell>
          <cell r="L12">
            <v>665</v>
          </cell>
          <cell r="M12">
            <v>334</v>
          </cell>
          <cell r="N12">
            <v>244</v>
          </cell>
          <cell r="O12">
            <v>972</v>
          </cell>
          <cell r="P12">
            <v>516</v>
          </cell>
          <cell r="Q12">
            <v>296</v>
          </cell>
          <cell r="R12">
            <v>1124</v>
          </cell>
          <cell r="S12">
            <v>640</v>
          </cell>
          <cell r="T12" t="str">
            <v>-</v>
          </cell>
          <cell r="U12" t="str">
            <v>-</v>
          </cell>
        </row>
        <row r="13">
          <cell r="B13" t="str">
            <v>女親と子供から成る世帯</v>
          </cell>
          <cell r="C13">
            <v>12151</v>
          </cell>
          <cell r="D13">
            <v>38583</v>
          </cell>
          <cell r="E13">
            <v>719</v>
          </cell>
          <cell r="F13">
            <v>2751</v>
          </cell>
          <cell r="G13">
            <v>1155</v>
          </cell>
          <cell r="H13">
            <v>1807</v>
          </cell>
          <cell r="I13">
            <v>6934</v>
          </cell>
          <cell r="J13">
            <v>3440</v>
          </cell>
          <cell r="K13">
            <v>2521</v>
          </cell>
          <cell r="L13">
            <v>9423</v>
          </cell>
          <cell r="M13">
            <v>5041</v>
          </cell>
          <cell r="N13">
            <v>3349</v>
          </cell>
          <cell r="O13">
            <v>12015</v>
          </cell>
          <cell r="P13">
            <v>6912</v>
          </cell>
          <cell r="Q13">
            <v>3813</v>
          </cell>
          <cell r="R13">
            <v>13412</v>
          </cell>
          <cell r="S13">
            <v>7952</v>
          </cell>
          <cell r="T13" t="str">
            <v>-</v>
          </cell>
          <cell r="U13" t="str">
            <v>-</v>
          </cell>
        </row>
        <row r="14">
          <cell r="B14" t="str">
            <v>核家族以外の世帯</v>
          </cell>
          <cell r="C14">
            <v>6449</v>
          </cell>
          <cell r="D14">
            <v>38424</v>
          </cell>
          <cell r="E14">
            <v>617</v>
          </cell>
          <cell r="F14">
            <v>5570</v>
          </cell>
          <cell r="G14">
            <v>1374</v>
          </cell>
          <cell r="H14">
            <v>1234</v>
          </cell>
          <cell r="I14">
            <v>10734</v>
          </cell>
          <cell r="J14">
            <v>3141</v>
          </cell>
          <cell r="K14">
            <v>1600</v>
          </cell>
          <cell r="L14">
            <v>13388</v>
          </cell>
          <cell r="M14">
            <v>4156</v>
          </cell>
          <cell r="N14">
            <v>1974</v>
          </cell>
          <cell r="O14">
            <v>16195</v>
          </cell>
          <cell r="P14">
            <v>5279</v>
          </cell>
          <cell r="Q14">
            <v>2241</v>
          </cell>
          <cell r="R14">
            <v>17916</v>
          </cell>
          <cell r="S14">
            <v>6020</v>
          </cell>
          <cell r="T14">
            <v>3153</v>
          </cell>
          <cell r="U14">
            <v>24653</v>
          </cell>
        </row>
        <row r="15">
          <cell r="B15" t="str">
            <v>夫婦と両親から成る世帯</v>
          </cell>
          <cell r="C15">
            <v>125</v>
          </cell>
          <cell r="D15">
            <v>1044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</row>
        <row r="16">
          <cell r="B16" t="str">
            <v>夫婦と夫の親から成る世帯</v>
          </cell>
          <cell r="C16">
            <v>77</v>
          </cell>
          <cell r="D16">
            <v>736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</row>
        <row r="17">
          <cell r="B17" t="str">
            <v>夫婦と妻の親から成る世帯</v>
          </cell>
          <cell r="C17">
            <v>48</v>
          </cell>
          <cell r="D17">
            <v>308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</row>
        <row r="18">
          <cell r="B18" t="str">
            <v>夫婦とひとり親から成る世帯</v>
          </cell>
          <cell r="C18">
            <v>990</v>
          </cell>
          <cell r="D18">
            <v>4887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</row>
        <row r="19">
          <cell r="B19" t="str">
            <v>夫婦と夫の親から成る世帯</v>
          </cell>
          <cell r="C19">
            <v>617</v>
          </cell>
          <cell r="D19">
            <v>3192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</row>
        <row r="20">
          <cell r="B20" t="str">
            <v>夫婦と妻の親から成る世帯</v>
          </cell>
          <cell r="C20">
            <v>373</v>
          </cell>
          <cell r="D20">
            <v>1695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</row>
        <row r="21">
          <cell r="B21" t="str">
            <v>夫婦，子供と両親から成る世帯 1)</v>
          </cell>
          <cell r="C21">
            <v>325</v>
          </cell>
          <cell r="D21">
            <v>4038</v>
          </cell>
          <cell r="E21">
            <v>94</v>
          </cell>
          <cell r="F21">
            <v>1225</v>
          </cell>
          <cell r="G21">
            <v>274</v>
          </cell>
          <cell r="H21">
            <v>182</v>
          </cell>
          <cell r="I21">
            <v>2320</v>
          </cell>
          <cell r="J21">
            <v>619</v>
          </cell>
          <cell r="K21">
            <v>217</v>
          </cell>
          <cell r="L21">
            <v>2781</v>
          </cell>
          <cell r="M21">
            <v>811</v>
          </cell>
          <cell r="N21">
            <v>259</v>
          </cell>
          <cell r="O21">
            <v>3229</v>
          </cell>
          <cell r="P21">
            <v>1005</v>
          </cell>
          <cell r="Q21">
            <v>276</v>
          </cell>
          <cell r="R21">
            <v>3445</v>
          </cell>
          <cell r="S21">
            <v>1094</v>
          </cell>
          <cell r="T21">
            <v>325</v>
          </cell>
          <cell r="U21">
            <v>4038</v>
          </cell>
        </row>
        <row r="22">
          <cell r="B22" t="str">
            <v>夫婦，子供と夫の親から成る世帯</v>
          </cell>
          <cell r="C22">
            <v>218</v>
          </cell>
          <cell r="D22">
            <v>2909</v>
          </cell>
          <cell r="E22">
            <v>64</v>
          </cell>
          <cell r="F22">
            <v>851</v>
          </cell>
          <cell r="G22">
            <v>191</v>
          </cell>
          <cell r="H22">
            <v>120</v>
          </cell>
          <cell r="I22">
            <v>1611</v>
          </cell>
          <cell r="J22">
            <v>426</v>
          </cell>
          <cell r="K22">
            <v>145</v>
          </cell>
          <cell r="L22">
            <v>1988</v>
          </cell>
          <cell r="M22">
            <v>576</v>
          </cell>
          <cell r="N22">
            <v>173</v>
          </cell>
          <cell r="O22">
            <v>2305</v>
          </cell>
          <cell r="P22">
            <v>723</v>
          </cell>
          <cell r="Q22">
            <v>185</v>
          </cell>
          <cell r="R22">
            <v>2479</v>
          </cell>
          <cell r="S22">
            <v>791</v>
          </cell>
          <cell r="T22">
            <v>218</v>
          </cell>
          <cell r="U22">
            <v>2909</v>
          </cell>
        </row>
        <row r="23">
          <cell r="B23" t="str">
            <v>夫婦，子供と妻の親から成る世帯</v>
          </cell>
          <cell r="C23">
            <v>107</v>
          </cell>
          <cell r="D23">
            <v>1129</v>
          </cell>
          <cell r="E23">
            <v>30</v>
          </cell>
          <cell r="F23">
            <v>374</v>
          </cell>
          <cell r="G23">
            <v>83</v>
          </cell>
          <cell r="H23">
            <v>62</v>
          </cell>
          <cell r="I23">
            <v>709</v>
          </cell>
          <cell r="J23">
            <v>193</v>
          </cell>
          <cell r="K23">
            <v>72</v>
          </cell>
          <cell r="L23">
            <v>793</v>
          </cell>
          <cell r="M23">
            <v>235</v>
          </cell>
          <cell r="N23">
            <v>86</v>
          </cell>
          <cell r="O23">
            <v>924</v>
          </cell>
          <cell r="P23">
            <v>282</v>
          </cell>
          <cell r="Q23">
            <v>91</v>
          </cell>
          <cell r="R23">
            <v>966</v>
          </cell>
          <cell r="S23">
            <v>303</v>
          </cell>
          <cell r="T23">
            <v>107</v>
          </cell>
          <cell r="U23">
            <v>1129</v>
          </cell>
        </row>
        <row r="24">
          <cell r="B24" t="str">
            <v>夫婦，子供とひとり親から成る世帯 1)</v>
          </cell>
          <cell r="C24">
            <v>1143</v>
          </cell>
          <cell r="D24">
            <v>9232</v>
          </cell>
          <cell r="E24">
            <v>168</v>
          </cell>
          <cell r="F24">
            <v>1475</v>
          </cell>
          <cell r="G24">
            <v>397</v>
          </cell>
          <cell r="H24">
            <v>342</v>
          </cell>
          <cell r="I24">
            <v>2952</v>
          </cell>
          <cell r="J24">
            <v>933</v>
          </cell>
          <cell r="K24">
            <v>448</v>
          </cell>
          <cell r="L24">
            <v>3754</v>
          </cell>
          <cell r="M24">
            <v>1248</v>
          </cell>
          <cell r="N24">
            <v>542</v>
          </cell>
          <cell r="O24">
            <v>4625</v>
          </cell>
          <cell r="P24">
            <v>1593</v>
          </cell>
          <cell r="Q24">
            <v>610</v>
          </cell>
          <cell r="R24">
            <v>5173</v>
          </cell>
          <cell r="S24">
            <v>1831</v>
          </cell>
          <cell r="T24">
            <v>1143</v>
          </cell>
          <cell r="U24">
            <v>9232</v>
          </cell>
        </row>
        <row r="25">
          <cell r="B25" t="str">
            <v>夫婦，子供と夫の親から成る世帯</v>
          </cell>
          <cell r="C25">
            <v>699</v>
          </cell>
          <cell r="D25">
            <v>5971</v>
          </cell>
          <cell r="E25">
            <v>91</v>
          </cell>
          <cell r="F25">
            <v>872</v>
          </cell>
          <cell r="G25">
            <v>240</v>
          </cell>
          <cell r="H25">
            <v>192</v>
          </cell>
          <cell r="I25">
            <v>1748</v>
          </cell>
          <cell r="J25">
            <v>551</v>
          </cell>
          <cell r="K25">
            <v>255</v>
          </cell>
          <cell r="L25">
            <v>2237</v>
          </cell>
          <cell r="M25">
            <v>740</v>
          </cell>
          <cell r="N25">
            <v>311</v>
          </cell>
          <cell r="O25">
            <v>2790</v>
          </cell>
          <cell r="P25">
            <v>950</v>
          </cell>
          <cell r="Q25">
            <v>348</v>
          </cell>
          <cell r="R25">
            <v>3147</v>
          </cell>
          <cell r="S25">
            <v>1105</v>
          </cell>
          <cell r="T25">
            <v>699</v>
          </cell>
          <cell r="U25">
            <v>5971</v>
          </cell>
        </row>
        <row r="26">
          <cell r="B26" t="str">
            <v>夫婦，子供と妻の親から成る世帯</v>
          </cell>
          <cell r="C26">
            <v>441</v>
          </cell>
          <cell r="D26">
            <v>3244</v>
          </cell>
          <cell r="E26">
            <v>77</v>
          </cell>
          <cell r="F26">
            <v>603</v>
          </cell>
          <cell r="G26">
            <v>157</v>
          </cell>
          <cell r="H26">
            <v>150</v>
          </cell>
          <cell r="I26">
            <v>1204</v>
          </cell>
          <cell r="J26">
            <v>382</v>
          </cell>
          <cell r="K26">
            <v>193</v>
          </cell>
          <cell r="L26">
            <v>1517</v>
          </cell>
          <cell r="M26">
            <v>508</v>
          </cell>
          <cell r="N26">
            <v>231</v>
          </cell>
          <cell r="O26">
            <v>1835</v>
          </cell>
          <cell r="P26">
            <v>643</v>
          </cell>
          <cell r="Q26">
            <v>262</v>
          </cell>
          <cell r="R26">
            <v>2026</v>
          </cell>
          <cell r="S26">
            <v>726</v>
          </cell>
          <cell r="T26">
            <v>441</v>
          </cell>
          <cell r="U26">
            <v>3244</v>
          </cell>
        </row>
        <row r="27">
          <cell r="B27" t="str">
            <v>夫婦と他の親族（親，子供を含まない）から成る世帯</v>
          </cell>
          <cell r="C27">
            <v>276</v>
          </cell>
          <cell r="D27">
            <v>1336</v>
          </cell>
          <cell r="E27">
            <v>7</v>
          </cell>
          <cell r="F27">
            <v>68</v>
          </cell>
          <cell r="G27">
            <v>23</v>
          </cell>
          <cell r="H27">
            <v>17</v>
          </cell>
          <cell r="I27">
            <v>127</v>
          </cell>
          <cell r="J27">
            <v>42</v>
          </cell>
          <cell r="K27">
            <v>27</v>
          </cell>
          <cell r="L27">
            <v>175</v>
          </cell>
          <cell r="M27">
            <v>61</v>
          </cell>
          <cell r="N27">
            <v>33</v>
          </cell>
          <cell r="O27">
            <v>205</v>
          </cell>
          <cell r="P27">
            <v>74</v>
          </cell>
          <cell r="Q27">
            <v>55</v>
          </cell>
          <cell r="R27">
            <v>302</v>
          </cell>
          <cell r="S27">
            <v>107</v>
          </cell>
          <cell r="T27" t="str">
            <v>-</v>
          </cell>
          <cell r="U27" t="str">
            <v>-</v>
          </cell>
        </row>
        <row r="28">
          <cell r="B28" t="str">
            <v>夫婦，子供と他の親族（親を含まない）から成る世帯</v>
          </cell>
          <cell r="C28">
            <v>714</v>
          </cell>
          <cell r="D28">
            <v>5459</v>
          </cell>
          <cell r="E28">
            <v>155</v>
          </cell>
          <cell r="F28">
            <v>1193</v>
          </cell>
          <cell r="G28">
            <v>286</v>
          </cell>
          <cell r="H28">
            <v>320</v>
          </cell>
          <cell r="I28">
            <v>2454</v>
          </cell>
          <cell r="J28">
            <v>666</v>
          </cell>
          <cell r="K28">
            <v>407</v>
          </cell>
          <cell r="L28">
            <v>3044</v>
          </cell>
          <cell r="M28">
            <v>868</v>
          </cell>
          <cell r="N28">
            <v>498</v>
          </cell>
          <cell r="O28">
            <v>3750</v>
          </cell>
          <cell r="P28">
            <v>1101</v>
          </cell>
          <cell r="Q28">
            <v>538</v>
          </cell>
          <cell r="R28">
            <v>4104</v>
          </cell>
          <cell r="S28">
            <v>1230</v>
          </cell>
          <cell r="T28">
            <v>625</v>
          </cell>
          <cell r="U28">
            <v>4746</v>
          </cell>
        </row>
        <row r="29">
          <cell r="B29" t="str">
            <v>夫婦，親と他の親族（子供を含まない）から成る世帯</v>
          </cell>
          <cell r="C29">
            <v>72</v>
          </cell>
          <cell r="D29">
            <v>573</v>
          </cell>
          <cell r="E29">
            <v>5</v>
          </cell>
          <cell r="F29">
            <v>74</v>
          </cell>
          <cell r="G29">
            <v>17</v>
          </cell>
          <cell r="H29">
            <v>6</v>
          </cell>
          <cell r="I29">
            <v>89</v>
          </cell>
          <cell r="J29">
            <v>21</v>
          </cell>
          <cell r="K29">
            <v>7</v>
          </cell>
          <cell r="L29">
            <v>93</v>
          </cell>
          <cell r="M29">
            <v>22</v>
          </cell>
          <cell r="N29">
            <v>11</v>
          </cell>
          <cell r="O29">
            <v>116</v>
          </cell>
          <cell r="P29">
            <v>27</v>
          </cell>
          <cell r="Q29">
            <v>11</v>
          </cell>
          <cell r="R29">
            <v>116</v>
          </cell>
          <cell r="S29">
            <v>27</v>
          </cell>
          <cell r="T29">
            <v>13</v>
          </cell>
          <cell r="U29">
            <v>145</v>
          </cell>
        </row>
        <row r="30">
          <cell r="B30" t="str">
            <v>夫婦，夫の親と他の親族から成る世帯</v>
          </cell>
          <cell r="C30">
            <v>39</v>
          </cell>
          <cell r="D30">
            <v>306</v>
          </cell>
          <cell r="E30">
            <v>1</v>
          </cell>
          <cell r="F30">
            <v>6</v>
          </cell>
          <cell r="G30">
            <v>1</v>
          </cell>
          <cell r="H30">
            <v>1</v>
          </cell>
          <cell r="I30">
            <v>16</v>
          </cell>
          <cell r="J30">
            <v>4</v>
          </cell>
          <cell r="K30">
            <v>1</v>
          </cell>
          <cell r="L30">
            <v>16</v>
          </cell>
          <cell r="M30">
            <v>4</v>
          </cell>
          <cell r="N30">
            <v>2</v>
          </cell>
          <cell r="O30">
            <v>20</v>
          </cell>
          <cell r="P30">
            <v>5</v>
          </cell>
          <cell r="Q30">
            <v>2</v>
          </cell>
          <cell r="R30">
            <v>20</v>
          </cell>
          <cell r="S30">
            <v>5</v>
          </cell>
          <cell r="T30">
            <v>5</v>
          </cell>
          <cell r="U30">
            <v>46</v>
          </cell>
        </row>
        <row r="31">
          <cell r="B31" t="str">
            <v>夫婦，妻の親と他の親族から成る世帯</v>
          </cell>
          <cell r="C31">
            <v>22</v>
          </cell>
          <cell r="D31">
            <v>134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>
            <v>1</v>
          </cell>
          <cell r="L31">
            <v>4</v>
          </cell>
          <cell r="M31">
            <v>1</v>
          </cell>
          <cell r="N31">
            <v>4</v>
          </cell>
          <cell r="O31">
            <v>18</v>
          </cell>
          <cell r="P31">
            <v>4</v>
          </cell>
          <cell r="Q31">
            <v>4</v>
          </cell>
          <cell r="R31">
            <v>18</v>
          </cell>
          <cell r="S31">
            <v>4</v>
          </cell>
          <cell r="T31">
            <v>4</v>
          </cell>
          <cell r="U31">
            <v>26</v>
          </cell>
        </row>
        <row r="32">
          <cell r="B32" t="str">
            <v>夫婦，子供，親と他の親族から成る世帯 1)</v>
          </cell>
          <cell r="C32">
            <v>130</v>
          </cell>
          <cell r="D32">
            <v>1816</v>
          </cell>
          <cell r="E32">
            <v>56</v>
          </cell>
          <cell r="F32">
            <v>831</v>
          </cell>
          <cell r="G32">
            <v>171</v>
          </cell>
          <cell r="H32">
            <v>75</v>
          </cell>
          <cell r="I32">
            <v>1196</v>
          </cell>
          <cell r="J32">
            <v>319</v>
          </cell>
          <cell r="K32">
            <v>94</v>
          </cell>
          <cell r="L32">
            <v>1412</v>
          </cell>
          <cell r="M32">
            <v>389</v>
          </cell>
          <cell r="N32">
            <v>104</v>
          </cell>
          <cell r="O32">
            <v>1523</v>
          </cell>
          <cell r="P32">
            <v>445</v>
          </cell>
          <cell r="Q32">
            <v>113</v>
          </cell>
          <cell r="R32">
            <v>1604</v>
          </cell>
          <cell r="S32">
            <v>487</v>
          </cell>
          <cell r="T32">
            <v>130</v>
          </cell>
          <cell r="U32">
            <v>1816</v>
          </cell>
        </row>
        <row r="33">
          <cell r="B33" t="str">
            <v>夫婦，子供，夫の親と他の親族から成る世帯</v>
          </cell>
          <cell r="C33">
            <v>80</v>
          </cell>
          <cell r="D33">
            <v>1235</v>
          </cell>
          <cell r="E33">
            <v>35</v>
          </cell>
          <cell r="F33">
            <v>562</v>
          </cell>
          <cell r="G33">
            <v>121</v>
          </cell>
          <cell r="H33">
            <v>44</v>
          </cell>
          <cell r="I33">
            <v>809</v>
          </cell>
          <cell r="J33">
            <v>215</v>
          </cell>
          <cell r="K33">
            <v>54</v>
          </cell>
          <cell r="L33">
            <v>952</v>
          </cell>
          <cell r="M33">
            <v>261</v>
          </cell>
          <cell r="N33">
            <v>61</v>
          </cell>
          <cell r="O33">
            <v>1017</v>
          </cell>
          <cell r="P33">
            <v>295</v>
          </cell>
          <cell r="Q33">
            <v>68</v>
          </cell>
          <cell r="R33">
            <v>1082</v>
          </cell>
          <cell r="S33">
            <v>322</v>
          </cell>
          <cell r="T33">
            <v>80</v>
          </cell>
          <cell r="U33">
            <v>1235</v>
          </cell>
        </row>
        <row r="34">
          <cell r="B34" t="str">
            <v>夫婦，子供，妻の親と他の親族から成る世帯</v>
          </cell>
          <cell r="C34">
            <v>45</v>
          </cell>
          <cell r="D34">
            <v>523</v>
          </cell>
          <cell r="E34">
            <v>21</v>
          </cell>
          <cell r="F34">
            <v>269</v>
          </cell>
          <cell r="G34">
            <v>50</v>
          </cell>
          <cell r="H34">
            <v>31</v>
          </cell>
          <cell r="I34">
            <v>378</v>
          </cell>
          <cell r="J34">
            <v>103</v>
          </cell>
          <cell r="K34">
            <v>40</v>
          </cell>
          <cell r="L34">
            <v>445</v>
          </cell>
          <cell r="M34">
            <v>126</v>
          </cell>
          <cell r="N34">
            <v>43</v>
          </cell>
          <cell r="O34">
            <v>491</v>
          </cell>
          <cell r="P34">
            <v>146</v>
          </cell>
          <cell r="Q34">
            <v>44</v>
          </cell>
          <cell r="R34">
            <v>496</v>
          </cell>
          <cell r="S34">
            <v>159</v>
          </cell>
          <cell r="T34">
            <v>45</v>
          </cell>
          <cell r="U34">
            <v>523</v>
          </cell>
        </row>
        <row r="35">
          <cell r="B35" t="str">
            <v>兄弟姉妹のみから成る世帯</v>
          </cell>
          <cell r="C35">
            <v>1312</v>
          </cell>
          <cell r="D35">
            <v>3733</v>
          </cell>
          <cell r="E35" t="str">
            <v>-</v>
          </cell>
          <cell r="F35" t="str">
            <v>-</v>
          </cell>
          <cell r="G35" t="str">
            <v>-</v>
          </cell>
          <cell r="H35">
            <v>1</v>
          </cell>
          <cell r="I35">
            <v>3</v>
          </cell>
          <cell r="J35">
            <v>1</v>
          </cell>
          <cell r="K35">
            <v>1</v>
          </cell>
          <cell r="L35">
            <v>3</v>
          </cell>
          <cell r="M35">
            <v>2</v>
          </cell>
          <cell r="N35">
            <v>6</v>
          </cell>
          <cell r="O35">
            <v>13</v>
          </cell>
          <cell r="P35">
            <v>8</v>
          </cell>
          <cell r="Q35">
            <v>45</v>
          </cell>
          <cell r="R35">
            <v>102</v>
          </cell>
          <cell r="S35">
            <v>54</v>
          </cell>
          <cell r="T35" t="str">
            <v>-</v>
          </cell>
          <cell r="U35" t="str">
            <v>-</v>
          </cell>
        </row>
        <row r="36">
          <cell r="B36" t="str">
            <v>他に分類されない世帯</v>
          </cell>
          <cell r="C36">
            <v>1362</v>
          </cell>
          <cell r="D36">
            <v>6306</v>
          </cell>
          <cell r="E36">
            <v>132</v>
          </cell>
          <cell r="F36">
            <v>704</v>
          </cell>
          <cell r="G36">
            <v>206</v>
          </cell>
          <cell r="H36">
            <v>291</v>
          </cell>
          <cell r="I36">
            <v>1593</v>
          </cell>
          <cell r="J36">
            <v>540</v>
          </cell>
          <cell r="K36">
            <v>399</v>
          </cell>
          <cell r="L36">
            <v>2126</v>
          </cell>
          <cell r="M36">
            <v>755</v>
          </cell>
          <cell r="N36">
            <v>521</v>
          </cell>
          <cell r="O36">
            <v>2734</v>
          </cell>
          <cell r="P36">
            <v>1026</v>
          </cell>
          <cell r="Q36">
            <v>593</v>
          </cell>
          <cell r="R36">
            <v>3070</v>
          </cell>
          <cell r="S36">
            <v>1190</v>
          </cell>
          <cell r="T36">
            <v>917</v>
          </cell>
          <cell r="U36">
            <v>4676</v>
          </cell>
        </row>
        <row r="37">
          <cell r="B37" t="str">
            <v>非親族を含む世帯</v>
          </cell>
          <cell r="C37">
            <v>983</v>
          </cell>
          <cell r="D37">
            <v>2939</v>
          </cell>
          <cell r="E37">
            <v>20</v>
          </cell>
          <cell r="F37">
            <v>126</v>
          </cell>
          <cell r="G37">
            <v>32</v>
          </cell>
          <cell r="H37">
            <v>31</v>
          </cell>
          <cell r="I37">
            <v>213</v>
          </cell>
          <cell r="J37">
            <v>65</v>
          </cell>
          <cell r="K37">
            <v>40</v>
          </cell>
          <cell r="L37">
            <v>275</v>
          </cell>
          <cell r="M37">
            <v>90</v>
          </cell>
          <cell r="N37">
            <v>49</v>
          </cell>
          <cell r="O37">
            <v>321</v>
          </cell>
          <cell r="P37">
            <v>119</v>
          </cell>
          <cell r="Q37">
            <v>62</v>
          </cell>
          <cell r="R37">
            <v>384</v>
          </cell>
          <cell r="S37">
            <v>152</v>
          </cell>
          <cell r="T37">
            <v>13</v>
          </cell>
          <cell r="U37">
            <v>102</v>
          </cell>
        </row>
        <row r="38">
          <cell r="B38" t="str">
            <v>単独世帯</v>
          </cell>
          <cell r="C38">
            <v>60158</v>
          </cell>
          <cell r="D38">
            <v>72676</v>
          </cell>
          <cell r="E38" t="str">
            <v>-</v>
          </cell>
          <cell r="F38" t="str">
            <v>-</v>
          </cell>
          <cell r="G38" t="str">
            <v>-</v>
          </cell>
          <cell r="H38">
            <v>1</v>
          </cell>
          <cell r="I38">
            <v>1</v>
          </cell>
          <cell r="J38">
            <v>1</v>
          </cell>
          <cell r="K38">
            <v>4</v>
          </cell>
          <cell r="L38">
            <v>4</v>
          </cell>
          <cell r="M38">
            <v>4</v>
          </cell>
          <cell r="N38">
            <v>128</v>
          </cell>
          <cell r="O38">
            <v>130</v>
          </cell>
          <cell r="P38">
            <v>130</v>
          </cell>
          <cell r="Q38">
            <v>1574</v>
          </cell>
          <cell r="R38">
            <v>1671</v>
          </cell>
          <cell r="S38">
            <v>1671</v>
          </cell>
          <cell r="T38" t="str">
            <v>-</v>
          </cell>
          <cell r="U38" t="str">
            <v>-</v>
          </cell>
        </row>
        <row r="39">
          <cell r="B39" t="str">
            <v>世帯の家族類型「不詳」</v>
          </cell>
          <cell r="C39">
            <v>207</v>
          </cell>
          <cell r="D39">
            <v>725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</row>
        <row r="40">
          <cell r="B40" t="str">
            <v>（再掲）母子世帯</v>
          </cell>
          <cell r="C40">
            <v>2247</v>
          </cell>
          <cell r="D40">
            <v>7543</v>
          </cell>
          <cell r="E40">
            <v>425</v>
          </cell>
          <cell r="F40">
            <v>1536</v>
          </cell>
          <cell r="G40">
            <v>644</v>
          </cell>
          <cell r="H40">
            <v>1125</v>
          </cell>
          <cell r="I40">
            <v>4169</v>
          </cell>
          <cell r="J40">
            <v>2042</v>
          </cell>
          <cell r="K40">
            <v>1558</v>
          </cell>
          <cell r="L40">
            <v>5621</v>
          </cell>
          <cell r="M40">
            <v>3024</v>
          </cell>
          <cell r="N40">
            <v>2012</v>
          </cell>
          <cell r="O40">
            <v>6942</v>
          </cell>
          <cell r="P40">
            <v>4114</v>
          </cell>
          <cell r="Q40">
            <v>2247</v>
          </cell>
          <cell r="R40">
            <v>7543</v>
          </cell>
          <cell r="S40">
            <v>4666</v>
          </cell>
          <cell r="T40" t="str">
            <v>-</v>
          </cell>
          <cell r="U40" t="str">
            <v>-</v>
          </cell>
        </row>
        <row r="41">
          <cell r="B41" t="str">
            <v>（再掲）母子世帯（他の世帯員がいる世帯を含む）</v>
          </cell>
          <cell r="C41">
            <v>2908</v>
          </cell>
          <cell r="D41">
            <v>11615</v>
          </cell>
          <cell r="E41">
            <v>582</v>
          </cell>
          <cell r="F41">
            <v>2536</v>
          </cell>
          <cell r="G41">
            <v>901</v>
          </cell>
          <cell r="H41">
            <v>1507</v>
          </cell>
          <cell r="I41">
            <v>6622</v>
          </cell>
          <cell r="J41">
            <v>2757</v>
          </cell>
          <cell r="K41">
            <v>2053</v>
          </cell>
          <cell r="L41">
            <v>8727</v>
          </cell>
          <cell r="M41">
            <v>3984</v>
          </cell>
          <cell r="N41">
            <v>2622</v>
          </cell>
          <cell r="O41">
            <v>10694</v>
          </cell>
          <cell r="P41">
            <v>5345</v>
          </cell>
          <cell r="Q41">
            <v>2908</v>
          </cell>
          <cell r="R41">
            <v>11615</v>
          </cell>
          <cell r="S41">
            <v>6036</v>
          </cell>
          <cell r="T41">
            <v>632</v>
          </cell>
          <cell r="U41">
            <v>3939</v>
          </cell>
        </row>
        <row r="42">
          <cell r="B42" t="str">
            <v>（再掲）父子世帯</v>
          </cell>
          <cell r="C42">
            <v>183</v>
          </cell>
          <cell r="D42">
            <v>694</v>
          </cell>
          <cell r="E42">
            <v>16</v>
          </cell>
          <cell r="F42">
            <v>62</v>
          </cell>
          <cell r="G42">
            <v>28</v>
          </cell>
          <cell r="H42">
            <v>71</v>
          </cell>
          <cell r="I42">
            <v>303</v>
          </cell>
          <cell r="J42">
            <v>145</v>
          </cell>
          <cell r="K42">
            <v>114</v>
          </cell>
          <cell r="L42">
            <v>470</v>
          </cell>
          <cell r="M42">
            <v>243</v>
          </cell>
          <cell r="N42">
            <v>159</v>
          </cell>
          <cell r="O42">
            <v>622</v>
          </cell>
          <cell r="P42">
            <v>357</v>
          </cell>
          <cell r="Q42">
            <v>183</v>
          </cell>
          <cell r="R42">
            <v>694</v>
          </cell>
          <cell r="S42">
            <v>425</v>
          </cell>
          <cell r="T42" t="str">
            <v>-</v>
          </cell>
          <cell r="U42" t="str">
            <v>-</v>
          </cell>
        </row>
        <row r="43">
          <cell r="B43" t="str">
            <v>（再掲）父子世帯（他の世帯員がいる世帯を含む）</v>
          </cell>
          <cell r="C43">
            <v>287</v>
          </cell>
          <cell r="D43">
            <v>1535</v>
          </cell>
          <cell r="E43">
            <v>30</v>
          </cell>
          <cell r="F43">
            <v>237</v>
          </cell>
          <cell r="G43">
            <v>66</v>
          </cell>
          <cell r="H43">
            <v>110</v>
          </cell>
          <cell r="I43">
            <v>702</v>
          </cell>
          <cell r="J43">
            <v>258</v>
          </cell>
          <cell r="K43">
            <v>176</v>
          </cell>
          <cell r="L43">
            <v>1014</v>
          </cell>
          <cell r="M43">
            <v>407</v>
          </cell>
          <cell r="N43">
            <v>252</v>
          </cell>
          <cell r="O43">
            <v>1385</v>
          </cell>
          <cell r="P43">
            <v>593</v>
          </cell>
          <cell r="Q43">
            <v>287</v>
          </cell>
          <cell r="R43">
            <v>1535</v>
          </cell>
          <cell r="S43">
            <v>702</v>
          </cell>
          <cell r="T43">
            <v>99</v>
          </cell>
          <cell r="U43">
            <v>805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1表"/>
      <sheetName val="第１１表資料（R2）"/>
      <sheetName val="第１１表資料まとめ"/>
    </sheetNames>
    <sheetDataSet>
      <sheetData sheetId="0"/>
      <sheetData sheetId="1"/>
      <sheetData sheetId="2">
        <row r="8">
          <cell r="A8" t="str">
            <v>総数</v>
          </cell>
          <cell r="B8">
            <v>435</v>
          </cell>
          <cell r="C8">
            <v>40</v>
          </cell>
          <cell r="D8">
            <v>57</v>
          </cell>
          <cell r="E8">
            <v>313</v>
          </cell>
          <cell r="F8" t="str">
            <v>-</v>
          </cell>
          <cell r="G8">
            <v>1</v>
          </cell>
          <cell r="H8">
            <v>24</v>
          </cell>
        </row>
        <row r="9">
          <cell r="A9" t="str">
            <v>１～４人</v>
          </cell>
          <cell r="B9">
            <v>77</v>
          </cell>
          <cell r="C9">
            <v>8</v>
          </cell>
          <cell r="D9">
            <v>10</v>
          </cell>
          <cell r="E9">
            <v>35</v>
          </cell>
          <cell r="F9" t="str">
            <v>-</v>
          </cell>
          <cell r="G9" t="str">
            <v>-</v>
          </cell>
          <cell r="H9">
            <v>24</v>
          </cell>
        </row>
        <row r="10">
          <cell r="A10" t="str">
            <v>５～29人</v>
          </cell>
          <cell r="B10">
            <v>205</v>
          </cell>
          <cell r="C10">
            <v>21</v>
          </cell>
          <cell r="D10">
            <v>15</v>
          </cell>
          <cell r="E10">
            <v>168</v>
          </cell>
          <cell r="F10" t="str">
            <v>-</v>
          </cell>
          <cell r="G10">
            <v>1</v>
          </cell>
          <cell r="H10" t="str">
            <v>-</v>
          </cell>
        </row>
        <row r="11">
          <cell r="A11" t="str">
            <v>30～49人</v>
          </cell>
          <cell r="B11">
            <v>72</v>
          </cell>
          <cell r="C11">
            <v>7</v>
          </cell>
          <cell r="D11">
            <v>4</v>
          </cell>
          <cell r="E11">
            <v>61</v>
          </cell>
          <cell r="F11" t="str">
            <v>-</v>
          </cell>
          <cell r="G11" t="str">
            <v>-</v>
          </cell>
          <cell r="H11" t="str">
            <v>-</v>
          </cell>
        </row>
        <row r="12">
          <cell r="A12" t="str">
            <v>50人以上</v>
          </cell>
          <cell r="B12">
            <v>81</v>
          </cell>
          <cell r="C12">
            <v>4</v>
          </cell>
          <cell r="D12">
            <v>28</v>
          </cell>
          <cell r="E12">
            <v>49</v>
          </cell>
          <cell r="F12" t="str">
            <v>-</v>
          </cell>
          <cell r="G12" t="str">
            <v>-</v>
          </cell>
          <cell r="H12" t="str">
            <v>-</v>
          </cell>
        </row>
        <row r="18">
          <cell r="A18" t="str">
            <v>総数</v>
          </cell>
          <cell r="B18">
            <v>13313</v>
          </cell>
          <cell r="C18">
            <v>837</v>
          </cell>
          <cell r="D18">
            <v>4024</v>
          </cell>
          <cell r="E18">
            <v>8411</v>
          </cell>
          <cell r="F18" t="str">
            <v>-</v>
          </cell>
          <cell r="G18">
            <v>17</v>
          </cell>
          <cell r="H18">
            <v>24</v>
          </cell>
        </row>
        <row r="19">
          <cell r="A19" t="str">
            <v>１～４人</v>
          </cell>
          <cell r="B19">
            <v>154</v>
          </cell>
          <cell r="C19">
            <v>17</v>
          </cell>
          <cell r="D19">
            <v>21</v>
          </cell>
          <cell r="E19">
            <v>92</v>
          </cell>
          <cell r="F19" t="str">
            <v>-</v>
          </cell>
          <cell r="G19" t="str">
            <v>-</v>
          </cell>
          <cell r="H19">
            <v>24</v>
          </cell>
        </row>
        <row r="20">
          <cell r="A20" t="str">
            <v>５～29人</v>
          </cell>
          <cell r="B20">
            <v>2797</v>
          </cell>
          <cell r="C20">
            <v>290</v>
          </cell>
          <cell r="D20">
            <v>180</v>
          </cell>
          <cell r="E20">
            <v>2310</v>
          </cell>
          <cell r="F20" t="str">
            <v>-</v>
          </cell>
          <cell r="G20">
            <v>17</v>
          </cell>
          <cell r="H20" t="str">
            <v>-</v>
          </cell>
        </row>
        <row r="21">
          <cell r="A21" t="str">
            <v>30～49人</v>
          </cell>
          <cell r="B21">
            <v>2918</v>
          </cell>
          <cell r="C21">
            <v>262</v>
          </cell>
          <cell r="D21">
            <v>167</v>
          </cell>
          <cell r="E21">
            <v>2489</v>
          </cell>
          <cell r="F21" t="str">
            <v>-</v>
          </cell>
          <cell r="G21" t="str">
            <v>-</v>
          </cell>
          <cell r="H21" t="str">
            <v>-</v>
          </cell>
        </row>
        <row r="22">
          <cell r="A22" t="str">
            <v>50人以上</v>
          </cell>
          <cell r="B22">
            <v>7444</v>
          </cell>
          <cell r="C22">
            <v>268</v>
          </cell>
          <cell r="D22">
            <v>3656</v>
          </cell>
          <cell r="E22">
            <v>3520</v>
          </cell>
          <cell r="F22" t="str">
            <v>-</v>
          </cell>
          <cell r="G22" t="str">
            <v>-</v>
          </cell>
          <cell r="H22" t="str">
            <v>-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2表"/>
      <sheetName val="第１２表資料①（R2）"/>
      <sheetName val="第１２表資料②（R2）"/>
      <sheetName val="第１２表資料③（R2）"/>
    </sheetNames>
    <sheetDataSet>
      <sheetData sheetId="0"/>
      <sheetData sheetId="1">
        <row r="5">
          <cell r="B5" t="str">
            <v>長崎市</v>
          </cell>
          <cell r="C5">
            <v>186988</v>
          </cell>
          <cell r="D5">
            <v>184640</v>
          </cell>
          <cell r="E5">
            <v>182176</v>
          </cell>
          <cell r="F5">
            <v>108068</v>
          </cell>
          <cell r="G5">
            <v>13144</v>
          </cell>
          <cell r="H5">
            <v>55775</v>
          </cell>
          <cell r="I5">
            <v>5189</v>
          </cell>
          <cell r="J5">
            <v>2464</v>
          </cell>
          <cell r="K5">
            <v>2348</v>
          </cell>
          <cell r="L5" t="str">
            <v>-</v>
          </cell>
        </row>
        <row r="6">
          <cell r="B6" t="str">
            <v>　　(旧 長崎市)</v>
          </cell>
          <cell r="C6">
            <v>172824</v>
          </cell>
          <cell r="D6">
            <v>170648</v>
          </cell>
          <cell r="E6">
            <v>168418</v>
          </cell>
          <cell r="F6">
            <v>96966</v>
          </cell>
          <cell r="G6">
            <v>12020</v>
          </cell>
          <cell r="H6">
            <v>54350</v>
          </cell>
          <cell r="I6">
            <v>5082</v>
          </cell>
          <cell r="J6">
            <v>2230</v>
          </cell>
          <cell r="K6">
            <v>2176</v>
          </cell>
          <cell r="L6" t="str">
            <v>-</v>
          </cell>
        </row>
        <row r="7">
          <cell r="B7" t="str">
            <v>　　(旧 香焼町)</v>
          </cell>
          <cell r="C7">
            <v>1436</v>
          </cell>
          <cell r="D7">
            <v>1424</v>
          </cell>
          <cell r="E7">
            <v>1395</v>
          </cell>
          <cell r="F7">
            <v>855</v>
          </cell>
          <cell r="G7">
            <v>399</v>
          </cell>
          <cell r="H7">
            <v>121</v>
          </cell>
          <cell r="I7">
            <v>20</v>
          </cell>
          <cell r="J7">
            <v>29</v>
          </cell>
          <cell r="K7">
            <v>12</v>
          </cell>
          <cell r="L7" t="str">
            <v>-</v>
          </cell>
        </row>
        <row r="8">
          <cell r="B8" t="str">
            <v>　　(旧 伊王島町)</v>
          </cell>
          <cell r="C8">
            <v>349</v>
          </cell>
          <cell r="D8">
            <v>321</v>
          </cell>
          <cell r="E8">
            <v>317</v>
          </cell>
          <cell r="F8">
            <v>172</v>
          </cell>
          <cell r="G8">
            <v>138</v>
          </cell>
          <cell r="H8">
            <v>4</v>
          </cell>
          <cell r="I8">
            <v>3</v>
          </cell>
          <cell r="J8">
            <v>4</v>
          </cell>
          <cell r="K8">
            <v>28</v>
          </cell>
          <cell r="L8" t="str">
            <v>-</v>
          </cell>
        </row>
        <row r="9">
          <cell r="B9" t="str">
            <v>　　(旧 高島町)</v>
          </cell>
          <cell r="C9">
            <v>204</v>
          </cell>
          <cell r="D9">
            <v>202</v>
          </cell>
          <cell r="E9">
            <v>200</v>
          </cell>
          <cell r="F9">
            <v>21</v>
          </cell>
          <cell r="G9">
            <v>167</v>
          </cell>
          <cell r="H9">
            <v>2</v>
          </cell>
          <cell r="I9">
            <v>10</v>
          </cell>
          <cell r="J9">
            <v>2</v>
          </cell>
          <cell r="K9">
            <v>2</v>
          </cell>
          <cell r="L9" t="str">
            <v>-</v>
          </cell>
        </row>
        <row r="10">
          <cell r="B10" t="str">
            <v>　　(旧 野母崎町)</v>
          </cell>
          <cell r="C10">
            <v>2244</v>
          </cell>
          <cell r="D10">
            <v>2204</v>
          </cell>
          <cell r="E10">
            <v>2183</v>
          </cell>
          <cell r="F10">
            <v>1960</v>
          </cell>
          <cell r="G10">
            <v>76</v>
          </cell>
          <cell r="H10">
            <v>137</v>
          </cell>
          <cell r="I10">
            <v>10</v>
          </cell>
          <cell r="J10">
            <v>21</v>
          </cell>
          <cell r="K10">
            <v>40</v>
          </cell>
          <cell r="L10" t="str">
            <v>-</v>
          </cell>
        </row>
        <row r="11">
          <cell r="B11" t="str">
            <v>　　(旧 三和町)</v>
          </cell>
          <cell r="C11">
            <v>3759</v>
          </cell>
          <cell r="D11">
            <v>3732</v>
          </cell>
          <cell r="E11">
            <v>3664</v>
          </cell>
          <cell r="F11">
            <v>3328</v>
          </cell>
          <cell r="G11">
            <v>151</v>
          </cell>
          <cell r="H11">
            <v>173</v>
          </cell>
          <cell r="I11">
            <v>12</v>
          </cell>
          <cell r="J11">
            <v>68</v>
          </cell>
          <cell r="K11">
            <v>27</v>
          </cell>
          <cell r="L11" t="str">
            <v>-</v>
          </cell>
        </row>
        <row r="12">
          <cell r="B12" t="str">
            <v>　　(旧 琴海町)</v>
          </cell>
          <cell r="C12">
            <v>4673</v>
          </cell>
          <cell r="D12">
            <v>4634</v>
          </cell>
          <cell r="E12">
            <v>4533</v>
          </cell>
          <cell r="F12">
            <v>3614</v>
          </cell>
          <cell r="G12">
            <v>9</v>
          </cell>
          <cell r="H12">
            <v>880</v>
          </cell>
          <cell r="I12">
            <v>30</v>
          </cell>
          <cell r="J12">
            <v>101</v>
          </cell>
          <cell r="K12">
            <v>39</v>
          </cell>
          <cell r="L12" t="str">
            <v>-</v>
          </cell>
        </row>
        <row r="13">
          <cell r="B13" t="str">
            <v>　　(旧 外海町)</v>
          </cell>
          <cell r="C13">
            <v>1499</v>
          </cell>
          <cell r="D13">
            <v>1475</v>
          </cell>
          <cell r="E13">
            <v>1466</v>
          </cell>
          <cell r="F13">
            <v>1152</v>
          </cell>
          <cell r="G13">
            <v>184</v>
          </cell>
          <cell r="H13">
            <v>108</v>
          </cell>
          <cell r="I13">
            <v>22</v>
          </cell>
          <cell r="J13">
            <v>9</v>
          </cell>
          <cell r="K13">
            <v>24</v>
          </cell>
          <cell r="L13" t="str">
            <v>-</v>
          </cell>
        </row>
      </sheetData>
      <sheetData sheetId="2">
        <row r="5">
          <cell r="B5" t="str">
            <v>長崎市</v>
          </cell>
          <cell r="C5">
            <v>395805</v>
          </cell>
          <cell r="D5">
            <v>392330</v>
          </cell>
          <cell r="E5">
            <v>387555</v>
          </cell>
          <cell r="F5">
            <v>258070</v>
          </cell>
          <cell r="G5">
            <v>27242</v>
          </cell>
          <cell r="H5">
            <v>92154</v>
          </cell>
          <cell r="I5">
            <v>10089</v>
          </cell>
          <cell r="J5">
            <v>4775</v>
          </cell>
          <cell r="K5">
            <v>3475</v>
          </cell>
          <cell r="L5" t="str">
            <v>-</v>
          </cell>
        </row>
        <row r="6">
          <cell r="B6" t="str">
            <v>　　(旧 長崎市)</v>
          </cell>
          <cell r="C6">
            <v>364333</v>
          </cell>
          <cell r="D6">
            <v>361129</v>
          </cell>
          <cell r="E6">
            <v>356827</v>
          </cell>
          <cell r="F6">
            <v>232558</v>
          </cell>
          <cell r="G6">
            <v>25124</v>
          </cell>
          <cell r="H6">
            <v>89264</v>
          </cell>
          <cell r="I6">
            <v>9881</v>
          </cell>
          <cell r="J6">
            <v>4302</v>
          </cell>
          <cell r="K6">
            <v>3204</v>
          </cell>
          <cell r="L6" t="str">
            <v>-</v>
          </cell>
        </row>
        <row r="7">
          <cell r="B7" t="str">
            <v>　　(旧 香焼町)</v>
          </cell>
          <cell r="C7">
            <v>3154</v>
          </cell>
          <cell r="D7">
            <v>3125</v>
          </cell>
          <cell r="E7">
            <v>3066</v>
          </cell>
          <cell r="F7">
            <v>2006</v>
          </cell>
          <cell r="G7">
            <v>772</v>
          </cell>
          <cell r="H7">
            <v>245</v>
          </cell>
          <cell r="I7">
            <v>43</v>
          </cell>
          <cell r="J7">
            <v>59</v>
          </cell>
          <cell r="K7">
            <v>29</v>
          </cell>
          <cell r="L7" t="str">
            <v>-</v>
          </cell>
        </row>
        <row r="8">
          <cell r="B8" t="str">
            <v>　　(旧 伊王島町)</v>
          </cell>
          <cell r="C8">
            <v>600</v>
          </cell>
          <cell r="D8">
            <v>568</v>
          </cell>
          <cell r="E8">
            <v>562</v>
          </cell>
          <cell r="F8">
            <v>300</v>
          </cell>
          <cell r="G8">
            <v>248</v>
          </cell>
          <cell r="H8">
            <v>5</v>
          </cell>
          <cell r="I8">
            <v>9</v>
          </cell>
          <cell r="J8">
            <v>6</v>
          </cell>
          <cell r="K8">
            <v>32</v>
          </cell>
          <cell r="L8" t="str">
            <v>-</v>
          </cell>
        </row>
        <row r="9">
          <cell r="B9" t="str">
            <v>　　(旧 高島町)</v>
          </cell>
          <cell r="C9">
            <v>315</v>
          </cell>
          <cell r="D9">
            <v>309</v>
          </cell>
          <cell r="E9">
            <v>306</v>
          </cell>
          <cell r="F9">
            <v>37</v>
          </cell>
          <cell r="G9">
            <v>246</v>
          </cell>
          <cell r="H9">
            <v>3</v>
          </cell>
          <cell r="I9">
            <v>20</v>
          </cell>
          <cell r="J9">
            <v>3</v>
          </cell>
          <cell r="K9">
            <v>6</v>
          </cell>
          <cell r="L9" t="str">
            <v>-</v>
          </cell>
        </row>
        <row r="10">
          <cell r="B10" t="str">
            <v>　　(旧 野母崎町)</v>
          </cell>
          <cell r="C10">
            <v>4492</v>
          </cell>
          <cell r="D10">
            <v>4434</v>
          </cell>
          <cell r="E10">
            <v>4398</v>
          </cell>
          <cell r="F10">
            <v>3961</v>
          </cell>
          <cell r="G10">
            <v>113</v>
          </cell>
          <cell r="H10">
            <v>306</v>
          </cell>
          <cell r="I10">
            <v>18</v>
          </cell>
          <cell r="J10">
            <v>36</v>
          </cell>
          <cell r="K10">
            <v>58</v>
          </cell>
          <cell r="L10" t="str">
            <v>-</v>
          </cell>
        </row>
        <row r="11">
          <cell r="B11" t="str">
            <v>　　(旧 三和町)</v>
          </cell>
          <cell r="C11">
            <v>8731</v>
          </cell>
          <cell r="D11">
            <v>8681</v>
          </cell>
          <cell r="E11">
            <v>8535</v>
          </cell>
          <cell r="F11">
            <v>7742</v>
          </cell>
          <cell r="G11">
            <v>390</v>
          </cell>
          <cell r="H11">
            <v>371</v>
          </cell>
          <cell r="I11">
            <v>32</v>
          </cell>
          <cell r="J11">
            <v>146</v>
          </cell>
          <cell r="K11">
            <v>50</v>
          </cell>
          <cell r="L11" t="str">
            <v>-</v>
          </cell>
        </row>
        <row r="12">
          <cell r="B12" t="str">
            <v>　　(旧 琴海町)</v>
          </cell>
          <cell r="C12">
            <v>11221</v>
          </cell>
          <cell r="D12">
            <v>11154</v>
          </cell>
          <cell r="E12">
            <v>10953</v>
          </cell>
          <cell r="F12">
            <v>9098</v>
          </cell>
          <cell r="G12">
            <v>26</v>
          </cell>
          <cell r="H12">
            <v>1776</v>
          </cell>
          <cell r="I12">
            <v>53</v>
          </cell>
          <cell r="J12">
            <v>201</v>
          </cell>
          <cell r="K12">
            <v>67</v>
          </cell>
          <cell r="L12" t="str">
            <v>-</v>
          </cell>
        </row>
        <row r="13">
          <cell r="B13" t="str">
            <v>　　(旧 外海町)</v>
          </cell>
          <cell r="C13">
            <v>2959</v>
          </cell>
          <cell r="D13">
            <v>2930</v>
          </cell>
          <cell r="E13">
            <v>2908</v>
          </cell>
          <cell r="F13">
            <v>2368</v>
          </cell>
          <cell r="G13">
            <v>323</v>
          </cell>
          <cell r="H13">
            <v>184</v>
          </cell>
          <cell r="I13">
            <v>33</v>
          </cell>
          <cell r="J13">
            <v>22</v>
          </cell>
          <cell r="K13">
            <v>29</v>
          </cell>
          <cell r="L13" t="str">
            <v>-</v>
          </cell>
        </row>
      </sheetData>
      <sheetData sheetId="3">
        <row r="5">
          <cell r="B5" t="str">
            <v>長崎市</v>
          </cell>
          <cell r="C5">
            <v>2.1167400000000001</v>
          </cell>
          <cell r="D5">
            <v>2.1248399999999998</v>
          </cell>
          <cell r="E5">
            <v>2.12737</v>
          </cell>
          <cell r="F5">
            <v>2.3880300000000001</v>
          </cell>
          <cell r="G5">
            <v>2.0725799999999999</v>
          </cell>
          <cell r="H5">
            <v>1.65225</v>
          </cell>
          <cell r="I5">
            <v>1.94431</v>
          </cell>
          <cell r="J5">
            <v>1.93791</v>
          </cell>
          <cell r="K5">
            <v>1.4799800000000001</v>
          </cell>
          <cell r="L5" t="str">
            <v>-</v>
          </cell>
        </row>
        <row r="6">
          <cell r="B6" t="str">
            <v>　　(旧 長崎市)</v>
          </cell>
          <cell r="C6">
            <v>2.10812</v>
          </cell>
          <cell r="D6">
            <v>2.1162200000000002</v>
          </cell>
          <cell r="E6">
            <v>2.1187</v>
          </cell>
          <cell r="F6">
            <v>2.3983500000000002</v>
          </cell>
          <cell r="G6">
            <v>2.0901800000000001</v>
          </cell>
          <cell r="H6">
            <v>1.64239</v>
          </cell>
          <cell r="I6">
            <v>1.94431</v>
          </cell>
          <cell r="J6">
            <v>1.9291499999999999</v>
          </cell>
          <cell r="K6">
            <v>1.4724299999999999</v>
          </cell>
          <cell r="L6" t="str">
            <v>-</v>
          </cell>
        </row>
        <row r="7">
          <cell r="B7" t="str">
            <v>　　(旧 香焼町)</v>
          </cell>
          <cell r="C7">
            <v>2.19638</v>
          </cell>
          <cell r="D7">
            <v>2.1945199999999998</v>
          </cell>
          <cell r="E7">
            <v>2.1978499999999999</v>
          </cell>
          <cell r="F7">
            <v>2.3462000000000001</v>
          </cell>
          <cell r="G7">
            <v>1.9348399999999999</v>
          </cell>
          <cell r="H7">
            <v>2.0247899999999999</v>
          </cell>
          <cell r="I7">
            <v>2.15</v>
          </cell>
          <cell r="J7">
            <v>2.0344799999999998</v>
          </cell>
          <cell r="K7">
            <v>2.4166699999999999</v>
          </cell>
          <cell r="L7" t="str">
            <v>-</v>
          </cell>
        </row>
        <row r="8">
          <cell r="B8" t="str">
            <v>　　(旧 伊王島町)</v>
          </cell>
          <cell r="C8">
            <v>1.7192000000000001</v>
          </cell>
          <cell r="D8">
            <v>1.7694700000000001</v>
          </cell>
          <cell r="E8">
            <v>1.7728699999999999</v>
          </cell>
          <cell r="F8">
            <v>1.7441899999999999</v>
          </cell>
          <cell r="G8">
            <v>1.7970999999999999</v>
          </cell>
          <cell r="H8">
            <v>1.25</v>
          </cell>
          <cell r="I8">
            <v>3</v>
          </cell>
          <cell r="J8">
            <v>1.5</v>
          </cell>
          <cell r="K8">
            <v>1.14286</v>
          </cell>
          <cell r="L8" t="str">
            <v>-</v>
          </cell>
        </row>
        <row r="9">
          <cell r="B9" t="str">
            <v>　　(旧 高島町)</v>
          </cell>
          <cell r="C9">
            <v>1.5441199999999999</v>
          </cell>
          <cell r="D9">
            <v>1.5297000000000001</v>
          </cell>
          <cell r="E9">
            <v>1.53</v>
          </cell>
          <cell r="F9">
            <v>1.7619</v>
          </cell>
          <cell r="G9">
            <v>1.47305</v>
          </cell>
          <cell r="H9">
            <v>1.5</v>
          </cell>
          <cell r="I9">
            <v>2</v>
          </cell>
          <cell r="J9">
            <v>1.5</v>
          </cell>
          <cell r="K9">
            <v>3</v>
          </cell>
          <cell r="L9" t="str">
            <v>-</v>
          </cell>
        </row>
        <row r="10">
          <cell r="B10" t="str">
            <v>　　(旧 野母崎町)</v>
          </cell>
          <cell r="C10">
            <v>2.0017800000000001</v>
          </cell>
          <cell r="D10">
            <v>2.0118</v>
          </cell>
          <cell r="E10">
            <v>2.0146600000000001</v>
          </cell>
          <cell r="F10">
            <v>2.0209199999999998</v>
          </cell>
          <cell r="G10">
            <v>1.4868399999999999</v>
          </cell>
          <cell r="H10">
            <v>2.2335799999999999</v>
          </cell>
          <cell r="I10">
            <v>1.8</v>
          </cell>
          <cell r="J10">
            <v>1.7142900000000001</v>
          </cell>
          <cell r="K10">
            <v>1.45</v>
          </cell>
          <cell r="L10" t="str">
            <v>-</v>
          </cell>
        </row>
        <row r="11">
          <cell r="B11" t="str">
            <v>　　(旧 三和町)</v>
          </cell>
          <cell r="C11">
            <v>2.3226900000000001</v>
          </cell>
          <cell r="D11">
            <v>2.3260999999999998</v>
          </cell>
          <cell r="E11">
            <v>2.3294199999999998</v>
          </cell>
          <cell r="F11">
            <v>2.3263199999999999</v>
          </cell>
          <cell r="G11">
            <v>2.5827800000000001</v>
          </cell>
          <cell r="H11">
            <v>2.1445099999999999</v>
          </cell>
          <cell r="I11">
            <v>2.6666699999999999</v>
          </cell>
          <cell r="J11">
            <v>2.1470600000000002</v>
          </cell>
          <cell r="K11">
            <v>1.85185</v>
          </cell>
          <cell r="L11" t="str">
            <v>-</v>
          </cell>
        </row>
        <row r="12">
          <cell r="B12" t="str">
            <v>　　(旧 琴海町)</v>
          </cell>
          <cell r="C12">
            <v>2.40124</v>
          </cell>
          <cell r="D12">
            <v>2.40699</v>
          </cell>
          <cell r="E12">
            <v>2.41628</v>
          </cell>
          <cell r="F12">
            <v>2.5174300000000001</v>
          </cell>
          <cell r="G12">
            <v>2.88889</v>
          </cell>
          <cell r="H12">
            <v>2.0181800000000001</v>
          </cell>
          <cell r="I12">
            <v>1.76667</v>
          </cell>
          <cell r="J12">
            <v>1.9901</v>
          </cell>
          <cell r="K12">
            <v>1.7179500000000001</v>
          </cell>
          <cell r="L12" t="str">
            <v>-</v>
          </cell>
        </row>
        <row r="13">
          <cell r="B13" t="str">
            <v>　　(旧 外海町)</v>
          </cell>
          <cell r="C13">
            <v>1.9739800000000001</v>
          </cell>
          <cell r="D13">
            <v>1.98644</v>
          </cell>
          <cell r="E13">
            <v>1.98363</v>
          </cell>
          <cell r="F13">
            <v>2.0555599999999998</v>
          </cell>
          <cell r="G13">
            <v>1.75543</v>
          </cell>
          <cell r="H13">
            <v>1.7037</v>
          </cell>
          <cell r="I13">
            <v>1.5</v>
          </cell>
          <cell r="J13">
            <v>2.4444400000000002</v>
          </cell>
          <cell r="K13">
            <v>1.2083299999999999</v>
          </cell>
          <cell r="L13" t="str">
            <v>-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3表"/>
      <sheetName val="第１３表資料（R2）"/>
    </sheetNames>
    <sheetDataSet>
      <sheetData sheetId="0"/>
      <sheetData sheetId="1">
        <row r="6">
          <cell r="B6" t="str">
            <v>一般世帯</v>
          </cell>
          <cell r="C6">
            <v>186988</v>
          </cell>
          <cell r="D6">
            <v>112784</v>
          </cell>
          <cell r="E6">
            <v>102464</v>
          </cell>
          <cell r="F6">
            <v>41130</v>
          </cell>
          <cell r="G6">
            <v>42465</v>
          </cell>
          <cell r="H6">
            <v>2396</v>
          </cell>
          <cell r="I6">
            <v>16473</v>
          </cell>
          <cell r="J6">
            <v>10320</v>
          </cell>
          <cell r="K6">
            <v>261</v>
          </cell>
          <cell r="L6">
            <v>1629</v>
          </cell>
          <cell r="M6">
            <v>680</v>
          </cell>
          <cell r="N6">
            <v>2014</v>
          </cell>
          <cell r="O6">
            <v>421</v>
          </cell>
          <cell r="P6">
            <v>1195</v>
          </cell>
          <cell r="Q6">
            <v>126</v>
          </cell>
          <cell r="R6">
            <v>281</v>
          </cell>
          <cell r="S6">
            <v>1769</v>
          </cell>
          <cell r="T6">
            <v>1944</v>
          </cell>
          <cell r="U6">
            <v>1260</v>
          </cell>
          <cell r="V6">
            <v>72676</v>
          </cell>
          <cell r="W6">
            <v>268</v>
          </cell>
          <cell r="X6">
            <v>5387</v>
          </cell>
        </row>
        <row r="7">
          <cell r="B7" t="str">
            <v>　うち住宅に住む一般世帯</v>
          </cell>
          <cell r="C7">
            <v>184640</v>
          </cell>
          <cell r="D7">
            <v>112226</v>
          </cell>
          <cell r="E7">
            <v>101947</v>
          </cell>
          <cell r="F7">
            <v>40971</v>
          </cell>
          <cell r="G7">
            <v>42239</v>
          </cell>
          <cell r="H7">
            <v>2381</v>
          </cell>
          <cell r="I7">
            <v>16356</v>
          </cell>
          <cell r="J7">
            <v>10279</v>
          </cell>
          <cell r="K7">
            <v>261</v>
          </cell>
          <cell r="L7">
            <v>1624</v>
          </cell>
          <cell r="M7">
            <v>678</v>
          </cell>
          <cell r="N7">
            <v>2002</v>
          </cell>
          <cell r="O7">
            <v>421</v>
          </cell>
          <cell r="P7">
            <v>1194</v>
          </cell>
          <cell r="Q7">
            <v>125</v>
          </cell>
          <cell r="R7">
            <v>279</v>
          </cell>
          <cell r="S7">
            <v>1759</v>
          </cell>
          <cell r="T7">
            <v>1936</v>
          </cell>
          <cell r="U7">
            <v>1255</v>
          </cell>
          <cell r="V7">
            <v>70891</v>
          </cell>
          <cell r="W7">
            <v>268</v>
          </cell>
          <cell r="X7">
            <v>5363</v>
          </cell>
        </row>
        <row r="8">
          <cell r="B8" t="str">
            <v>　　主世帯</v>
          </cell>
          <cell r="C8">
            <v>182176</v>
          </cell>
          <cell r="D8">
            <v>111059</v>
          </cell>
          <cell r="E8">
            <v>100822</v>
          </cell>
          <cell r="F8">
            <v>40664</v>
          </cell>
          <cell r="G8">
            <v>41733</v>
          </cell>
          <cell r="H8">
            <v>2351</v>
          </cell>
          <cell r="I8">
            <v>16074</v>
          </cell>
          <cell r="J8">
            <v>10237</v>
          </cell>
          <cell r="K8">
            <v>261</v>
          </cell>
          <cell r="L8">
            <v>1621</v>
          </cell>
          <cell r="M8">
            <v>675</v>
          </cell>
          <cell r="N8">
            <v>1994</v>
          </cell>
          <cell r="O8">
            <v>420</v>
          </cell>
          <cell r="P8">
            <v>1188</v>
          </cell>
          <cell r="Q8">
            <v>124</v>
          </cell>
          <cell r="R8">
            <v>278</v>
          </cell>
          <cell r="S8">
            <v>1750</v>
          </cell>
          <cell r="T8">
            <v>1926</v>
          </cell>
          <cell r="U8">
            <v>1248</v>
          </cell>
          <cell r="V8">
            <v>69605</v>
          </cell>
          <cell r="W8">
            <v>264</v>
          </cell>
          <cell r="X8">
            <v>5337</v>
          </cell>
        </row>
        <row r="9">
          <cell r="B9" t="str">
            <v>　　　持ち家</v>
          </cell>
          <cell r="C9">
            <v>108068</v>
          </cell>
          <cell r="D9">
            <v>80944</v>
          </cell>
          <cell r="E9">
            <v>72219</v>
          </cell>
          <cell r="F9">
            <v>30847</v>
          </cell>
          <cell r="G9">
            <v>30026</v>
          </cell>
          <cell r="H9">
            <v>1732</v>
          </cell>
          <cell r="I9">
            <v>9614</v>
          </cell>
          <cell r="J9">
            <v>8725</v>
          </cell>
          <cell r="K9">
            <v>253</v>
          </cell>
          <cell r="L9">
            <v>1506</v>
          </cell>
          <cell r="M9">
            <v>655</v>
          </cell>
          <cell r="N9">
            <v>1851</v>
          </cell>
          <cell r="O9">
            <v>359</v>
          </cell>
          <cell r="P9">
            <v>1052</v>
          </cell>
          <cell r="Q9">
            <v>115</v>
          </cell>
          <cell r="R9">
            <v>260</v>
          </cell>
          <cell r="S9">
            <v>1244</v>
          </cell>
          <cell r="T9">
            <v>1430</v>
          </cell>
          <cell r="U9">
            <v>450</v>
          </cell>
          <cell r="V9">
            <v>26555</v>
          </cell>
          <cell r="W9">
            <v>119</v>
          </cell>
          <cell r="X9">
            <v>4692</v>
          </cell>
        </row>
        <row r="10">
          <cell r="B10" t="str">
            <v>　　　公営・都市再生機構・公社の借家</v>
          </cell>
          <cell r="C10">
            <v>13144</v>
          </cell>
          <cell r="D10">
            <v>8246</v>
          </cell>
          <cell r="E10">
            <v>7911</v>
          </cell>
          <cell r="F10">
            <v>2792</v>
          </cell>
          <cell r="G10">
            <v>2482</v>
          </cell>
          <cell r="H10">
            <v>210</v>
          </cell>
          <cell r="I10">
            <v>2427</v>
          </cell>
          <cell r="J10">
            <v>335</v>
          </cell>
          <cell r="K10">
            <v>1</v>
          </cell>
          <cell r="L10">
            <v>28</v>
          </cell>
          <cell r="M10">
            <v>2</v>
          </cell>
          <cell r="N10">
            <v>27</v>
          </cell>
          <cell r="O10">
            <v>14</v>
          </cell>
          <cell r="P10">
            <v>34</v>
          </cell>
          <cell r="Q10">
            <v>1</v>
          </cell>
          <cell r="R10">
            <v>1</v>
          </cell>
          <cell r="S10">
            <v>97</v>
          </cell>
          <cell r="T10">
            <v>130</v>
          </cell>
          <cell r="U10">
            <v>17</v>
          </cell>
          <cell r="V10">
            <v>4876</v>
          </cell>
          <cell r="W10">
            <v>5</v>
          </cell>
          <cell r="X10">
            <v>157</v>
          </cell>
        </row>
        <row r="11">
          <cell r="B11" t="str">
            <v>　　　民営の借家</v>
          </cell>
          <cell r="C11">
            <v>55775</v>
          </cell>
          <cell r="D11">
            <v>19587</v>
          </cell>
          <cell r="E11">
            <v>18458</v>
          </cell>
          <cell r="F11">
            <v>6356</v>
          </cell>
          <cell r="G11">
            <v>7816</v>
          </cell>
          <cell r="H11">
            <v>385</v>
          </cell>
          <cell r="I11">
            <v>3901</v>
          </cell>
          <cell r="J11">
            <v>1129</v>
          </cell>
          <cell r="K11">
            <v>5</v>
          </cell>
          <cell r="L11">
            <v>77</v>
          </cell>
          <cell r="M11">
            <v>16</v>
          </cell>
          <cell r="N11">
            <v>104</v>
          </cell>
          <cell r="O11">
            <v>44</v>
          </cell>
          <cell r="P11">
            <v>94</v>
          </cell>
          <cell r="Q11">
            <v>8</v>
          </cell>
          <cell r="R11">
            <v>17</v>
          </cell>
          <cell r="S11">
            <v>404</v>
          </cell>
          <cell r="T11">
            <v>360</v>
          </cell>
          <cell r="U11">
            <v>756</v>
          </cell>
          <cell r="V11">
            <v>35300</v>
          </cell>
          <cell r="W11">
            <v>132</v>
          </cell>
          <cell r="X11">
            <v>465</v>
          </cell>
        </row>
        <row r="12">
          <cell r="B12" t="str">
            <v>　　　給与住宅</v>
          </cell>
          <cell r="C12">
            <v>5189</v>
          </cell>
          <cell r="D12">
            <v>2282</v>
          </cell>
          <cell r="E12">
            <v>2234</v>
          </cell>
          <cell r="F12">
            <v>669</v>
          </cell>
          <cell r="G12">
            <v>1409</v>
          </cell>
          <cell r="H12">
            <v>24</v>
          </cell>
          <cell r="I12">
            <v>132</v>
          </cell>
          <cell r="J12">
            <v>48</v>
          </cell>
          <cell r="K12">
            <v>2</v>
          </cell>
          <cell r="L12">
            <v>10</v>
          </cell>
          <cell r="M12">
            <v>2</v>
          </cell>
          <cell r="N12">
            <v>12</v>
          </cell>
          <cell r="O12">
            <v>3</v>
          </cell>
          <cell r="P12">
            <v>8</v>
          </cell>
          <cell r="Q12" t="str">
            <v>-</v>
          </cell>
          <cell r="R12" t="str">
            <v>-</v>
          </cell>
          <cell r="S12">
            <v>5</v>
          </cell>
          <cell r="T12">
            <v>6</v>
          </cell>
          <cell r="U12">
            <v>25</v>
          </cell>
          <cell r="V12">
            <v>2874</v>
          </cell>
          <cell r="W12">
            <v>8</v>
          </cell>
          <cell r="X12">
            <v>23</v>
          </cell>
        </row>
        <row r="13">
          <cell r="B13" t="str">
            <v>　　間借り</v>
          </cell>
          <cell r="C13">
            <v>2464</v>
          </cell>
          <cell r="D13">
            <v>1167</v>
          </cell>
          <cell r="E13">
            <v>1125</v>
          </cell>
          <cell r="F13">
            <v>307</v>
          </cell>
          <cell r="G13">
            <v>506</v>
          </cell>
          <cell r="H13">
            <v>30</v>
          </cell>
          <cell r="I13">
            <v>282</v>
          </cell>
          <cell r="J13">
            <v>42</v>
          </cell>
          <cell r="K13" t="str">
            <v>-</v>
          </cell>
          <cell r="L13">
            <v>3</v>
          </cell>
          <cell r="M13">
            <v>3</v>
          </cell>
          <cell r="N13">
            <v>8</v>
          </cell>
          <cell r="O13">
            <v>1</v>
          </cell>
          <cell r="P13">
            <v>6</v>
          </cell>
          <cell r="Q13">
            <v>1</v>
          </cell>
          <cell r="R13">
            <v>1</v>
          </cell>
          <cell r="S13">
            <v>9</v>
          </cell>
          <cell r="T13">
            <v>10</v>
          </cell>
          <cell r="U13">
            <v>7</v>
          </cell>
          <cell r="V13">
            <v>1286</v>
          </cell>
          <cell r="W13">
            <v>4</v>
          </cell>
          <cell r="X13">
            <v>26</v>
          </cell>
        </row>
        <row r="18">
          <cell r="B18" t="str">
            <v>一般世帯</v>
          </cell>
          <cell r="C18">
            <v>395805</v>
          </cell>
          <cell r="D18">
            <v>319465</v>
          </cell>
          <cell r="E18">
            <v>281041</v>
          </cell>
          <cell r="F18">
            <v>82260</v>
          </cell>
          <cell r="G18">
            <v>154785</v>
          </cell>
          <cell r="H18">
            <v>5413</v>
          </cell>
          <cell r="I18">
            <v>38583</v>
          </cell>
          <cell r="J18">
            <v>38424</v>
          </cell>
          <cell r="K18">
            <v>1044</v>
          </cell>
          <cell r="L18">
            <v>4887</v>
          </cell>
          <cell r="M18">
            <v>4038</v>
          </cell>
          <cell r="N18">
            <v>9232</v>
          </cell>
          <cell r="O18">
            <v>1336</v>
          </cell>
          <cell r="P18">
            <v>5459</v>
          </cell>
          <cell r="Q18">
            <v>573</v>
          </cell>
          <cell r="R18">
            <v>1816</v>
          </cell>
          <cell r="S18">
            <v>3733</v>
          </cell>
          <cell r="T18">
            <v>6306</v>
          </cell>
          <cell r="U18">
            <v>2939</v>
          </cell>
          <cell r="V18">
            <v>72676</v>
          </cell>
          <cell r="W18">
            <v>725</v>
          </cell>
          <cell r="X18">
            <v>24755</v>
          </cell>
        </row>
        <row r="19">
          <cell r="B19" t="str">
            <v>　うち住宅に住む一般世帯</v>
          </cell>
          <cell r="C19">
            <v>392330</v>
          </cell>
          <cell r="D19">
            <v>317789</v>
          </cell>
          <cell r="E19">
            <v>279519</v>
          </cell>
          <cell r="F19">
            <v>81942</v>
          </cell>
          <cell r="G19">
            <v>153917</v>
          </cell>
          <cell r="H19">
            <v>5378</v>
          </cell>
          <cell r="I19">
            <v>38282</v>
          </cell>
          <cell r="J19">
            <v>38270</v>
          </cell>
          <cell r="K19">
            <v>1044</v>
          </cell>
          <cell r="L19">
            <v>4872</v>
          </cell>
          <cell r="M19">
            <v>4025</v>
          </cell>
          <cell r="N19">
            <v>9178</v>
          </cell>
          <cell r="O19">
            <v>1336</v>
          </cell>
          <cell r="P19">
            <v>5453</v>
          </cell>
          <cell r="Q19">
            <v>567</v>
          </cell>
          <cell r="R19">
            <v>1803</v>
          </cell>
          <cell r="S19">
            <v>3713</v>
          </cell>
          <cell r="T19">
            <v>6279</v>
          </cell>
          <cell r="U19">
            <v>2925</v>
          </cell>
          <cell r="V19">
            <v>70891</v>
          </cell>
          <cell r="W19">
            <v>725</v>
          </cell>
          <cell r="X19">
            <v>24642</v>
          </cell>
        </row>
        <row r="20">
          <cell r="B20" t="str">
            <v>　　主世帯</v>
          </cell>
          <cell r="C20">
            <v>387555</v>
          </cell>
          <cell r="D20">
            <v>314327</v>
          </cell>
          <cell r="E20">
            <v>276221</v>
          </cell>
          <cell r="F20">
            <v>81328</v>
          </cell>
          <cell r="G20">
            <v>152017</v>
          </cell>
          <cell r="H20">
            <v>5297</v>
          </cell>
          <cell r="I20">
            <v>37579</v>
          </cell>
          <cell r="J20">
            <v>38106</v>
          </cell>
          <cell r="K20">
            <v>1044</v>
          </cell>
          <cell r="L20">
            <v>4863</v>
          </cell>
          <cell r="M20">
            <v>4007</v>
          </cell>
          <cell r="N20">
            <v>9140</v>
          </cell>
          <cell r="O20">
            <v>1333</v>
          </cell>
          <cell r="P20">
            <v>5425</v>
          </cell>
          <cell r="Q20">
            <v>563</v>
          </cell>
          <cell r="R20">
            <v>1795</v>
          </cell>
          <cell r="S20">
            <v>3695</v>
          </cell>
          <cell r="T20">
            <v>6241</v>
          </cell>
          <cell r="U20">
            <v>2907</v>
          </cell>
          <cell r="V20">
            <v>69605</v>
          </cell>
          <cell r="W20">
            <v>716</v>
          </cell>
          <cell r="X20">
            <v>24520</v>
          </cell>
        </row>
        <row r="21">
          <cell r="B21" t="str">
            <v>　　　持ち家</v>
          </cell>
          <cell r="C21">
            <v>258070</v>
          </cell>
          <cell r="D21">
            <v>230008</v>
          </cell>
          <cell r="E21">
            <v>196661</v>
          </cell>
          <cell r="F21">
            <v>61694</v>
          </cell>
          <cell r="G21">
            <v>109091</v>
          </cell>
          <cell r="H21">
            <v>3892</v>
          </cell>
          <cell r="I21">
            <v>21984</v>
          </cell>
          <cell r="J21">
            <v>33347</v>
          </cell>
          <cell r="K21">
            <v>1012</v>
          </cell>
          <cell r="L21">
            <v>4518</v>
          </cell>
          <cell r="M21">
            <v>3886</v>
          </cell>
          <cell r="N21">
            <v>8491</v>
          </cell>
          <cell r="O21">
            <v>1145</v>
          </cell>
          <cell r="P21">
            <v>4806</v>
          </cell>
          <cell r="Q21">
            <v>525</v>
          </cell>
          <cell r="R21">
            <v>1676</v>
          </cell>
          <cell r="S21">
            <v>2643</v>
          </cell>
          <cell r="T21">
            <v>4645</v>
          </cell>
          <cell r="U21">
            <v>1173</v>
          </cell>
          <cell r="V21">
            <v>26555</v>
          </cell>
          <cell r="W21">
            <v>334</v>
          </cell>
          <cell r="X21">
            <v>21864</v>
          </cell>
        </row>
        <row r="22">
          <cell r="B22" t="str">
            <v>　　　公営・都市再生機構・公社の借家</v>
          </cell>
          <cell r="C22">
            <v>27242</v>
          </cell>
          <cell r="D22">
            <v>22310</v>
          </cell>
          <cell r="E22">
            <v>21294</v>
          </cell>
          <cell r="F22">
            <v>5584</v>
          </cell>
          <cell r="G22">
            <v>9401</v>
          </cell>
          <cell r="H22">
            <v>467</v>
          </cell>
          <cell r="I22">
            <v>5842</v>
          </cell>
          <cell r="J22">
            <v>1016</v>
          </cell>
          <cell r="K22">
            <v>4</v>
          </cell>
          <cell r="L22">
            <v>84</v>
          </cell>
          <cell r="M22">
            <v>11</v>
          </cell>
          <cell r="N22">
            <v>117</v>
          </cell>
          <cell r="O22">
            <v>42</v>
          </cell>
          <cell r="P22">
            <v>148</v>
          </cell>
          <cell r="Q22">
            <v>4</v>
          </cell>
          <cell r="R22">
            <v>5</v>
          </cell>
          <cell r="S22">
            <v>198</v>
          </cell>
          <cell r="T22">
            <v>403</v>
          </cell>
          <cell r="U22">
            <v>39</v>
          </cell>
          <cell r="V22">
            <v>4876</v>
          </cell>
          <cell r="W22">
            <v>17</v>
          </cell>
          <cell r="X22">
            <v>599</v>
          </cell>
        </row>
        <row r="23">
          <cell r="B23" t="str">
            <v>　　　民営の借家</v>
          </cell>
          <cell r="C23">
            <v>92154</v>
          </cell>
          <cell r="D23">
            <v>54879</v>
          </cell>
          <cell r="E23">
            <v>51322</v>
          </cell>
          <cell r="F23">
            <v>12712</v>
          </cell>
          <cell r="G23">
            <v>28303</v>
          </cell>
          <cell r="H23">
            <v>887</v>
          </cell>
          <cell r="I23">
            <v>9420</v>
          </cell>
          <cell r="J23">
            <v>3557</v>
          </cell>
          <cell r="K23">
            <v>20</v>
          </cell>
          <cell r="L23">
            <v>231</v>
          </cell>
          <cell r="M23">
            <v>96</v>
          </cell>
          <cell r="N23">
            <v>474</v>
          </cell>
          <cell r="O23">
            <v>136</v>
          </cell>
          <cell r="P23">
            <v>437</v>
          </cell>
          <cell r="Q23">
            <v>34</v>
          </cell>
          <cell r="R23">
            <v>114</v>
          </cell>
          <cell r="S23">
            <v>844</v>
          </cell>
          <cell r="T23">
            <v>1171</v>
          </cell>
          <cell r="U23">
            <v>1630</v>
          </cell>
          <cell r="V23">
            <v>35300</v>
          </cell>
          <cell r="W23">
            <v>345</v>
          </cell>
          <cell r="X23">
            <v>1948</v>
          </cell>
        </row>
        <row r="24">
          <cell r="B24" t="str">
            <v>　　　給与住宅</v>
          </cell>
          <cell r="C24">
            <v>10089</v>
          </cell>
          <cell r="D24">
            <v>7130</v>
          </cell>
          <cell r="E24">
            <v>6944</v>
          </cell>
          <cell r="F24">
            <v>1338</v>
          </cell>
          <cell r="G24">
            <v>5222</v>
          </cell>
          <cell r="H24">
            <v>51</v>
          </cell>
          <cell r="I24">
            <v>333</v>
          </cell>
          <cell r="J24">
            <v>186</v>
          </cell>
          <cell r="K24">
            <v>8</v>
          </cell>
          <cell r="L24">
            <v>30</v>
          </cell>
          <cell r="M24">
            <v>14</v>
          </cell>
          <cell r="N24">
            <v>58</v>
          </cell>
          <cell r="O24">
            <v>10</v>
          </cell>
          <cell r="P24">
            <v>34</v>
          </cell>
          <cell r="Q24" t="str">
            <v>-</v>
          </cell>
          <cell r="R24" t="str">
            <v>-</v>
          </cell>
          <cell r="S24">
            <v>10</v>
          </cell>
          <cell r="T24">
            <v>22</v>
          </cell>
          <cell r="U24">
            <v>65</v>
          </cell>
          <cell r="V24">
            <v>2874</v>
          </cell>
          <cell r="W24">
            <v>20</v>
          </cell>
          <cell r="X24">
            <v>109</v>
          </cell>
        </row>
        <row r="25">
          <cell r="B25" t="str">
            <v>　　間借り</v>
          </cell>
          <cell r="C25">
            <v>4775</v>
          </cell>
          <cell r="D25">
            <v>3462</v>
          </cell>
          <cell r="E25">
            <v>3298</v>
          </cell>
          <cell r="F25">
            <v>614</v>
          </cell>
          <cell r="G25">
            <v>1900</v>
          </cell>
          <cell r="H25">
            <v>81</v>
          </cell>
          <cell r="I25">
            <v>703</v>
          </cell>
          <cell r="J25">
            <v>164</v>
          </cell>
          <cell r="K25" t="str">
            <v>-</v>
          </cell>
          <cell r="L25">
            <v>9</v>
          </cell>
          <cell r="M25">
            <v>18</v>
          </cell>
          <cell r="N25">
            <v>38</v>
          </cell>
          <cell r="O25">
            <v>3</v>
          </cell>
          <cell r="P25">
            <v>28</v>
          </cell>
          <cell r="Q25">
            <v>4</v>
          </cell>
          <cell r="R25">
            <v>8</v>
          </cell>
          <cell r="S25">
            <v>18</v>
          </cell>
          <cell r="T25">
            <v>38</v>
          </cell>
          <cell r="U25">
            <v>18</v>
          </cell>
          <cell r="V25">
            <v>1286</v>
          </cell>
          <cell r="W25">
            <v>9</v>
          </cell>
          <cell r="X25">
            <v>122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4表"/>
      <sheetName val="第14表資料（R2）"/>
    </sheetNames>
    <sheetDataSet>
      <sheetData sheetId="0"/>
      <sheetData sheetId="1">
        <row r="6">
          <cell r="B6" t="str">
            <v>一般世帯数</v>
          </cell>
          <cell r="C6">
            <v>186988</v>
          </cell>
          <cell r="D6" t="str">
            <v>-</v>
          </cell>
          <cell r="E6" t="str">
            <v>-</v>
          </cell>
          <cell r="F6" t="str">
            <v>-</v>
          </cell>
          <cell r="G6" t="str">
            <v>-</v>
          </cell>
          <cell r="H6" t="str">
            <v>-</v>
          </cell>
          <cell r="I6" t="str">
            <v>-</v>
          </cell>
          <cell r="J6" t="str">
            <v>-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 t="str">
            <v>-</v>
          </cell>
          <cell r="P6" t="str">
            <v>-</v>
          </cell>
          <cell r="Q6" t="str">
            <v>-</v>
          </cell>
        </row>
        <row r="7">
          <cell r="B7" t="str">
            <v>　うち住宅に住む一般世帯</v>
          </cell>
          <cell r="C7">
            <v>184640</v>
          </cell>
          <cell r="D7">
            <v>97426</v>
          </cell>
          <cell r="E7">
            <v>2026</v>
          </cell>
          <cell r="F7">
            <v>84936</v>
          </cell>
          <cell r="G7">
            <v>19439</v>
          </cell>
          <cell r="H7">
            <v>31376</v>
          </cell>
          <cell r="I7">
            <v>20237</v>
          </cell>
          <cell r="J7">
            <v>9708</v>
          </cell>
          <cell r="K7">
            <v>4176</v>
          </cell>
          <cell r="L7">
            <v>38305</v>
          </cell>
          <cell r="M7">
            <v>30338</v>
          </cell>
          <cell r="N7">
            <v>13018</v>
          </cell>
          <cell r="O7">
            <v>2914</v>
          </cell>
          <cell r="P7">
            <v>361</v>
          </cell>
          <cell r="Q7">
            <v>252</v>
          </cell>
        </row>
        <row r="8">
          <cell r="B8" t="str">
            <v>　　主世帯</v>
          </cell>
          <cell r="C8">
            <v>182176</v>
          </cell>
          <cell r="D8">
            <v>95696</v>
          </cell>
          <cell r="E8">
            <v>1975</v>
          </cell>
          <cell r="F8">
            <v>84264</v>
          </cell>
          <cell r="G8">
            <v>19198</v>
          </cell>
          <cell r="H8">
            <v>31101</v>
          </cell>
          <cell r="I8">
            <v>20142</v>
          </cell>
          <cell r="J8">
            <v>9671</v>
          </cell>
          <cell r="K8">
            <v>4152</v>
          </cell>
          <cell r="L8">
            <v>37917</v>
          </cell>
          <cell r="M8">
            <v>30111</v>
          </cell>
          <cell r="N8">
            <v>12977</v>
          </cell>
          <cell r="O8">
            <v>2899</v>
          </cell>
          <cell r="P8">
            <v>360</v>
          </cell>
          <cell r="Q8">
            <v>241</v>
          </cell>
        </row>
        <row r="9">
          <cell r="B9" t="str">
            <v>　　　持ち家</v>
          </cell>
          <cell r="C9">
            <v>108068</v>
          </cell>
          <cell r="D9">
            <v>89324</v>
          </cell>
          <cell r="E9">
            <v>497</v>
          </cell>
          <cell r="F9">
            <v>18114</v>
          </cell>
          <cell r="G9">
            <v>607</v>
          </cell>
          <cell r="H9">
            <v>2724</v>
          </cell>
          <cell r="I9">
            <v>5248</v>
          </cell>
          <cell r="J9">
            <v>6140</v>
          </cell>
          <cell r="K9">
            <v>3395</v>
          </cell>
          <cell r="L9">
            <v>3621</v>
          </cell>
          <cell r="M9">
            <v>6236</v>
          </cell>
          <cell r="N9">
            <v>5959</v>
          </cell>
          <cell r="O9">
            <v>1995</v>
          </cell>
          <cell r="P9">
            <v>303</v>
          </cell>
          <cell r="Q9">
            <v>133</v>
          </cell>
        </row>
        <row r="10">
          <cell r="B10" t="str">
            <v>　　　公営・都市再生機構・公社の借家</v>
          </cell>
          <cell r="C10">
            <v>13144</v>
          </cell>
          <cell r="D10">
            <v>15</v>
          </cell>
          <cell r="E10">
            <v>130</v>
          </cell>
          <cell r="F10">
            <v>12999</v>
          </cell>
          <cell r="G10">
            <v>135</v>
          </cell>
          <cell r="H10">
            <v>7795</v>
          </cell>
          <cell r="I10">
            <v>3562</v>
          </cell>
          <cell r="J10">
            <v>1507</v>
          </cell>
          <cell r="K10" t="str">
            <v>-</v>
          </cell>
          <cell r="L10">
            <v>4797</v>
          </cell>
          <cell r="M10">
            <v>6138</v>
          </cell>
          <cell r="N10">
            <v>1763</v>
          </cell>
          <cell r="O10">
            <v>301</v>
          </cell>
          <cell r="P10" t="str">
            <v>-</v>
          </cell>
          <cell r="Q10" t="str">
            <v>-</v>
          </cell>
        </row>
        <row r="11">
          <cell r="B11" t="str">
            <v>　　　民営の借家</v>
          </cell>
          <cell r="C11">
            <v>55775</v>
          </cell>
          <cell r="D11">
            <v>6007</v>
          </cell>
          <cell r="E11">
            <v>1298</v>
          </cell>
          <cell r="F11">
            <v>48410</v>
          </cell>
          <cell r="G11">
            <v>17973</v>
          </cell>
          <cell r="H11">
            <v>18260</v>
          </cell>
          <cell r="I11">
            <v>9935</v>
          </cell>
          <cell r="J11">
            <v>1697</v>
          </cell>
          <cell r="K11">
            <v>545</v>
          </cell>
          <cell r="L11">
            <v>27659</v>
          </cell>
          <cell r="M11">
            <v>15773</v>
          </cell>
          <cell r="N11">
            <v>4462</v>
          </cell>
          <cell r="O11">
            <v>478</v>
          </cell>
          <cell r="P11">
            <v>38</v>
          </cell>
          <cell r="Q11">
            <v>60</v>
          </cell>
        </row>
        <row r="12">
          <cell r="B12" t="str">
            <v>　　　給与住宅</v>
          </cell>
          <cell r="C12">
            <v>5189</v>
          </cell>
          <cell r="D12">
            <v>350</v>
          </cell>
          <cell r="E12">
            <v>50</v>
          </cell>
          <cell r="F12">
            <v>4741</v>
          </cell>
          <cell r="G12">
            <v>483</v>
          </cell>
          <cell r="H12">
            <v>2322</v>
          </cell>
          <cell r="I12">
            <v>1397</v>
          </cell>
          <cell r="J12">
            <v>327</v>
          </cell>
          <cell r="K12">
            <v>212</v>
          </cell>
          <cell r="L12">
            <v>1840</v>
          </cell>
          <cell r="M12">
            <v>1964</v>
          </cell>
          <cell r="N12">
            <v>793</v>
          </cell>
          <cell r="O12">
            <v>125</v>
          </cell>
          <cell r="P12">
            <v>19</v>
          </cell>
          <cell r="Q12">
            <v>48</v>
          </cell>
        </row>
        <row r="13">
          <cell r="B13" t="str">
            <v>　　間借り</v>
          </cell>
          <cell r="C13">
            <v>2464</v>
          </cell>
          <cell r="D13">
            <v>1730</v>
          </cell>
          <cell r="E13">
            <v>51</v>
          </cell>
          <cell r="F13">
            <v>672</v>
          </cell>
          <cell r="G13">
            <v>241</v>
          </cell>
          <cell r="H13">
            <v>275</v>
          </cell>
          <cell r="I13">
            <v>95</v>
          </cell>
          <cell r="J13">
            <v>37</v>
          </cell>
          <cell r="K13">
            <v>24</v>
          </cell>
          <cell r="L13">
            <v>388</v>
          </cell>
          <cell r="M13">
            <v>227</v>
          </cell>
          <cell r="N13">
            <v>41</v>
          </cell>
          <cell r="O13">
            <v>15</v>
          </cell>
          <cell r="P13">
            <v>1</v>
          </cell>
          <cell r="Q13">
            <v>11</v>
          </cell>
        </row>
        <row r="14">
          <cell r="B14" t="str">
            <v>一般世帯人員</v>
          </cell>
          <cell r="C14">
            <v>395805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</row>
        <row r="15">
          <cell r="B15" t="str">
            <v>　うち住宅に住む一般世帯</v>
          </cell>
          <cell r="C15">
            <v>392330</v>
          </cell>
          <cell r="D15">
            <v>234211</v>
          </cell>
          <cell r="E15">
            <v>3875</v>
          </cell>
          <cell r="F15">
            <v>153649</v>
          </cell>
          <cell r="G15">
            <v>30059</v>
          </cell>
          <cell r="H15">
            <v>56052</v>
          </cell>
          <cell r="I15">
            <v>36339</v>
          </cell>
          <cell r="J15">
            <v>21120</v>
          </cell>
          <cell r="K15">
            <v>10079</v>
          </cell>
          <cell r="L15">
            <v>64857</v>
          </cell>
          <cell r="M15">
            <v>55664</v>
          </cell>
          <cell r="N15">
            <v>25811</v>
          </cell>
          <cell r="O15">
            <v>6464</v>
          </cell>
          <cell r="P15">
            <v>853</v>
          </cell>
          <cell r="Q15">
            <v>595</v>
          </cell>
        </row>
        <row r="16">
          <cell r="B16" t="str">
            <v>　　主世帯</v>
          </cell>
          <cell r="C16">
            <v>387555</v>
          </cell>
          <cell r="D16">
            <v>230521</v>
          </cell>
          <cell r="E16">
            <v>3785</v>
          </cell>
          <cell r="F16">
            <v>152676</v>
          </cell>
          <cell r="G16">
            <v>29705</v>
          </cell>
          <cell r="H16">
            <v>55674</v>
          </cell>
          <cell r="I16">
            <v>36204</v>
          </cell>
          <cell r="J16">
            <v>21056</v>
          </cell>
          <cell r="K16">
            <v>10037</v>
          </cell>
          <cell r="L16">
            <v>64291</v>
          </cell>
          <cell r="M16">
            <v>55348</v>
          </cell>
          <cell r="N16">
            <v>25746</v>
          </cell>
          <cell r="O16">
            <v>6440</v>
          </cell>
          <cell r="P16">
            <v>851</v>
          </cell>
          <cell r="Q16">
            <v>573</v>
          </cell>
        </row>
        <row r="17">
          <cell r="B17" t="str">
            <v>　　　持ち家</v>
          </cell>
          <cell r="C17">
            <v>258070</v>
          </cell>
          <cell r="D17">
            <v>215235</v>
          </cell>
          <cell r="E17">
            <v>953</v>
          </cell>
          <cell r="F17">
            <v>41543</v>
          </cell>
          <cell r="G17">
            <v>1146</v>
          </cell>
          <cell r="H17">
            <v>5673</v>
          </cell>
          <cell r="I17">
            <v>11900</v>
          </cell>
          <cell r="J17">
            <v>14560</v>
          </cell>
          <cell r="K17">
            <v>8264</v>
          </cell>
          <cell r="L17">
            <v>8011</v>
          </cell>
          <cell r="M17">
            <v>14243</v>
          </cell>
          <cell r="N17">
            <v>13945</v>
          </cell>
          <cell r="O17">
            <v>4632</v>
          </cell>
          <cell r="P17">
            <v>712</v>
          </cell>
          <cell r="Q17">
            <v>339</v>
          </cell>
        </row>
        <row r="18">
          <cell r="B18" t="str">
            <v>　　　公営・都市再生機構・公社の借家</v>
          </cell>
          <cell r="C18">
            <v>27242</v>
          </cell>
          <cell r="D18">
            <v>33</v>
          </cell>
          <cell r="E18">
            <v>231</v>
          </cell>
          <cell r="F18">
            <v>26978</v>
          </cell>
          <cell r="G18">
            <v>271</v>
          </cell>
          <cell r="H18">
            <v>16072</v>
          </cell>
          <cell r="I18">
            <v>7542</v>
          </cell>
          <cell r="J18">
            <v>3093</v>
          </cell>
          <cell r="K18" t="str">
            <v>-</v>
          </cell>
          <cell r="L18">
            <v>9681</v>
          </cell>
          <cell r="M18">
            <v>12926</v>
          </cell>
          <cell r="N18">
            <v>3743</v>
          </cell>
          <cell r="O18">
            <v>628</v>
          </cell>
          <cell r="P18" t="str">
            <v>-</v>
          </cell>
          <cell r="Q18" t="str">
            <v>-</v>
          </cell>
        </row>
        <row r="19">
          <cell r="B19" t="str">
            <v>　　　民営の借家</v>
          </cell>
          <cell r="C19">
            <v>92154</v>
          </cell>
          <cell r="D19">
            <v>14391</v>
          </cell>
          <cell r="E19">
            <v>2494</v>
          </cell>
          <cell r="F19">
            <v>75131</v>
          </cell>
          <cell r="G19">
            <v>27510</v>
          </cell>
          <cell r="H19">
            <v>29273</v>
          </cell>
          <cell r="I19">
            <v>14500</v>
          </cell>
          <cell r="J19">
            <v>2759</v>
          </cell>
          <cell r="K19">
            <v>1089</v>
          </cell>
          <cell r="L19">
            <v>43055</v>
          </cell>
          <cell r="M19">
            <v>24490</v>
          </cell>
          <cell r="N19">
            <v>6663</v>
          </cell>
          <cell r="O19">
            <v>844</v>
          </cell>
          <cell r="P19">
            <v>79</v>
          </cell>
          <cell r="Q19">
            <v>138</v>
          </cell>
        </row>
        <row r="20">
          <cell r="B20" t="str">
            <v>　　　給与住宅</v>
          </cell>
          <cell r="C20">
            <v>10089</v>
          </cell>
          <cell r="D20">
            <v>862</v>
          </cell>
          <cell r="E20">
            <v>107</v>
          </cell>
          <cell r="F20">
            <v>9024</v>
          </cell>
          <cell r="G20">
            <v>778</v>
          </cell>
          <cell r="H20">
            <v>4656</v>
          </cell>
          <cell r="I20">
            <v>2262</v>
          </cell>
          <cell r="J20">
            <v>644</v>
          </cell>
          <cell r="K20">
            <v>684</v>
          </cell>
          <cell r="L20">
            <v>3544</v>
          </cell>
          <cell r="M20">
            <v>3689</v>
          </cell>
          <cell r="N20">
            <v>1395</v>
          </cell>
          <cell r="O20">
            <v>336</v>
          </cell>
          <cell r="P20">
            <v>60</v>
          </cell>
          <cell r="Q20">
            <v>96</v>
          </cell>
        </row>
        <row r="21">
          <cell r="B21" t="str">
            <v>　　間借り</v>
          </cell>
          <cell r="C21">
            <v>4775</v>
          </cell>
          <cell r="D21">
            <v>3690</v>
          </cell>
          <cell r="E21">
            <v>90</v>
          </cell>
          <cell r="F21">
            <v>973</v>
          </cell>
          <cell r="G21">
            <v>354</v>
          </cell>
          <cell r="H21">
            <v>378</v>
          </cell>
          <cell r="I21">
            <v>135</v>
          </cell>
          <cell r="J21">
            <v>64</v>
          </cell>
          <cell r="K21">
            <v>42</v>
          </cell>
          <cell r="L21">
            <v>566</v>
          </cell>
          <cell r="M21">
            <v>316</v>
          </cell>
          <cell r="N21">
            <v>65</v>
          </cell>
          <cell r="O21">
            <v>24</v>
          </cell>
          <cell r="P21">
            <v>2</v>
          </cell>
          <cell r="Q21">
            <v>22</v>
          </cell>
        </row>
        <row r="22">
          <cell r="B22" t="str">
            <v>1世帯当たり人員</v>
          </cell>
          <cell r="C22">
            <v>2.1167400000000001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</row>
        <row r="23">
          <cell r="B23" t="str">
            <v>　うち住宅に住む一般世帯</v>
          </cell>
          <cell r="C23">
            <v>2.1248399999999998</v>
          </cell>
          <cell r="D23">
            <v>2.4039899999999998</v>
          </cell>
          <cell r="E23">
            <v>1.9126399999999999</v>
          </cell>
          <cell r="F23">
            <v>1.8089999999999999</v>
          </cell>
          <cell r="G23">
            <v>1.5463199999999999</v>
          </cell>
          <cell r="H23">
            <v>1.7864599999999999</v>
          </cell>
          <cell r="I23">
            <v>1.7956700000000001</v>
          </cell>
          <cell r="J23">
            <v>2.1755300000000002</v>
          </cell>
          <cell r="K23">
            <v>2.4135499999999999</v>
          </cell>
          <cell r="L23">
            <v>1.6931700000000001</v>
          </cell>
          <cell r="M23">
            <v>1.8347899999999999</v>
          </cell>
          <cell r="N23">
            <v>1.98272</v>
          </cell>
          <cell r="O23">
            <v>2.2182599999999999</v>
          </cell>
          <cell r="P23">
            <v>2.3628800000000001</v>
          </cell>
          <cell r="Q23">
            <v>2.36111</v>
          </cell>
        </row>
        <row r="24">
          <cell r="B24" t="str">
            <v>　　主世帯</v>
          </cell>
          <cell r="C24">
            <v>2.12737</v>
          </cell>
          <cell r="D24">
            <v>2.40889</v>
          </cell>
          <cell r="E24">
            <v>1.9164600000000001</v>
          </cell>
          <cell r="F24">
            <v>1.8118799999999999</v>
          </cell>
          <cell r="G24">
            <v>1.5472999999999999</v>
          </cell>
          <cell r="H24">
            <v>1.7901</v>
          </cell>
          <cell r="I24">
            <v>1.7974399999999999</v>
          </cell>
          <cell r="J24">
            <v>2.1772300000000002</v>
          </cell>
          <cell r="K24">
            <v>2.4173900000000001</v>
          </cell>
          <cell r="L24">
            <v>1.69557</v>
          </cell>
          <cell r="M24">
            <v>1.83813</v>
          </cell>
          <cell r="N24">
            <v>1.98397</v>
          </cell>
          <cell r="O24">
            <v>2.22146</v>
          </cell>
          <cell r="P24">
            <v>2.36389</v>
          </cell>
          <cell r="Q24">
            <v>2.3775900000000001</v>
          </cell>
        </row>
        <row r="25">
          <cell r="B25" t="str">
            <v>　　　持ち家</v>
          </cell>
          <cell r="C25">
            <v>2.3880300000000001</v>
          </cell>
          <cell r="D25">
            <v>2.4096000000000002</v>
          </cell>
          <cell r="E25">
            <v>1.91751</v>
          </cell>
          <cell r="F25">
            <v>2.2934199999999998</v>
          </cell>
          <cell r="G25">
            <v>1.8879699999999999</v>
          </cell>
          <cell r="H25">
            <v>2.0825999999999998</v>
          </cell>
          <cell r="I25">
            <v>2.2675299999999998</v>
          </cell>
          <cell r="J25">
            <v>2.37134</v>
          </cell>
          <cell r="K25">
            <v>2.4341699999999999</v>
          </cell>
          <cell r="L25">
            <v>2.2123699999999999</v>
          </cell>
          <cell r="M25">
            <v>2.2839999999999998</v>
          </cell>
          <cell r="N25">
            <v>2.34016</v>
          </cell>
          <cell r="O25">
            <v>2.3218000000000001</v>
          </cell>
          <cell r="P25">
            <v>2.3498299999999999</v>
          </cell>
          <cell r="Q25">
            <v>2.54887</v>
          </cell>
        </row>
        <row r="26">
          <cell r="B26" t="str">
            <v>　　　公営・都市再生機構・公社の借家</v>
          </cell>
          <cell r="C26">
            <v>2.0725799999999999</v>
          </cell>
          <cell r="D26">
            <v>2.2000000000000002</v>
          </cell>
          <cell r="E26">
            <v>1.7769200000000001</v>
          </cell>
          <cell r="F26">
            <v>2.0753900000000001</v>
          </cell>
          <cell r="G26">
            <v>2.0074100000000001</v>
          </cell>
          <cell r="H26">
            <v>2.0618300000000001</v>
          </cell>
          <cell r="I26">
            <v>2.1173500000000001</v>
          </cell>
          <cell r="J26">
            <v>2.0524200000000001</v>
          </cell>
          <cell r="K26" t="str">
            <v>-</v>
          </cell>
          <cell r="L26">
            <v>2.0181399999999998</v>
          </cell>
          <cell r="M26">
            <v>2.1059000000000001</v>
          </cell>
          <cell r="N26">
            <v>2.1230899999999999</v>
          </cell>
          <cell r="O26">
            <v>2.0863800000000001</v>
          </cell>
          <cell r="P26" t="str">
            <v>-</v>
          </cell>
          <cell r="Q26" t="str">
            <v>-</v>
          </cell>
        </row>
        <row r="27">
          <cell r="B27" t="str">
            <v>　　　民営の借家</v>
          </cell>
          <cell r="C27">
            <v>1.65225</v>
          </cell>
          <cell r="D27">
            <v>2.3957099999999998</v>
          </cell>
          <cell r="E27">
            <v>1.9214199999999999</v>
          </cell>
          <cell r="F27">
            <v>1.5519700000000001</v>
          </cell>
          <cell r="G27">
            <v>1.5306299999999999</v>
          </cell>
          <cell r="H27">
            <v>1.6031200000000001</v>
          </cell>
          <cell r="I27">
            <v>1.45949</v>
          </cell>
          <cell r="J27">
            <v>1.62581</v>
          </cell>
          <cell r="K27">
            <v>1.99817</v>
          </cell>
          <cell r="L27">
            <v>1.55664</v>
          </cell>
          <cell r="M27">
            <v>1.5526500000000001</v>
          </cell>
          <cell r="N27">
            <v>1.4932799999999999</v>
          </cell>
          <cell r="O27">
            <v>1.76569</v>
          </cell>
          <cell r="P27">
            <v>2.0789499999999999</v>
          </cell>
          <cell r="Q27">
            <v>2.2999999999999998</v>
          </cell>
        </row>
        <row r="28">
          <cell r="B28" t="str">
            <v>　　　給与住宅</v>
          </cell>
          <cell r="C28">
            <v>1.94431</v>
          </cell>
          <cell r="D28">
            <v>2.46286</v>
          </cell>
          <cell r="E28">
            <v>2.14</v>
          </cell>
          <cell r="F28">
            <v>1.9034</v>
          </cell>
          <cell r="G28">
            <v>1.61077</v>
          </cell>
          <cell r="H28">
            <v>2.0051700000000001</v>
          </cell>
          <cell r="I28">
            <v>1.6191800000000001</v>
          </cell>
          <cell r="J28">
            <v>1.9694199999999999</v>
          </cell>
          <cell r="K28">
            <v>3.2264200000000001</v>
          </cell>
          <cell r="L28">
            <v>1.9260900000000001</v>
          </cell>
          <cell r="M28">
            <v>1.8783099999999999</v>
          </cell>
          <cell r="N28">
            <v>1.7591399999999999</v>
          </cell>
          <cell r="O28">
            <v>2.6880000000000002</v>
          </cell>
          <cell r="P28">
            <v>3.1578900000000001</v>
          </cell>
          <cell r="Q28">
            <v>2</v>
          </cell>
        </row>
        <row r="29">
          <cell r="B29" t="str">
            <v>　　間借り</v>
          </cell>
          <cell r="C29">
            <v>1.93791</v>
          </cell>
          <cell r="D29">
            <v>2.1329500000000001</v>
          </cell>
          <cell r="E29">
            <v>1.76471</v>
          </cell>
          <cell r="F29">
            <v>1.4479200000000001</v>
          </cell>
          <cell r="G29">
            <v>1.46888</v>
          </cell>
          <cell r="H29">
            <v>1.3745499999999999</v>
          </cell>
          <cell r="I29">
            <v>1.4210499999999999</v>
          </cell>
          <cell r="J29">
            <v>1.72973</v>
          </cell>
          <cell r="K29">
            <v>1.75</v>
          </cell>
          <cell r="L29">
            <v>1.4587600000000001</v>
          </cell>
          <cell r="M29">
            <v>1.3920699999999999</v>
          </cell>
          <cell r="N29">
            <v>1.5853699999999999</v>
          </cell>
          <cell r="O29">
            <v>1.6</v>
          </cell>
          <cell r="P29">
            <v>2</v>
          </cell>
          <cell r="Q29">
            <v>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5表"/>
      <sheetName val="第１５表資料（R2）"/>
    </sheetNames>
    <sheetDataSet>
      <sheetData sheetId="0"/>
      <sheetData sheetId="1">
        <row r="5">
          <cell r="B5" t="str">
            <v>総数</v>
          </cell>
          <cell r="C5">
            <v>41130</v>
          </cell>
          <cell r="D5">
            <v>12307</v>
          </cell>
          <cell r="E5">
            <v>5684</v>
          </cell>
          <cell r="F5">
            <v>7209</v>
          </cell>
          <cell r="G5">
            <v>7231</v>
          </cell>
          <cell r="H5">
            <v>4478</v>
          </cell>
          <cell r="I5">
            <v>2887</v>
          </cell>
          <cell r="J5">
            <v>1334</v>
          </cell>
        </row>
        <row r="6">
          <cell r="B6" t="str">
            <v xml:space="preserve">　夫が60歳未満 </v>
          </cell>
          <cell r="C6">
            <v>10151</v>
          </cell>
          <cell r="D6">
            <v>9729</v>
          </cell>
          <cell r="E6">
            <v>360</v>
          </cell>
          <cell r="F6">
            <v>46</v>
          </cell>
          <cell r="G6">
            <v>16</v>
          </cell>
          <cell r="H6" t="str">
            <v>-</v>
          </cell>
          <cell r="I6" t="str">
            <v>-</v>
          </cell>
          <cell r="J6" t="str">
            <v>-</v>
          </cell>
        </row>
        <row r="7">
          <cell r="B7" t="str">
            <v>　夫が60～64歳</v>
          </cell>
          <cell r="C7">
            <v>4766</v>
          </cell>
          <cell r="D7">
            <v>1807</v>
          </cell>
          <cell r="E7">
            <v>2458</v>
          </cell>
          <cell r="F7">
            <v>411</v>
          </cell>
          <cell r="G7">
            <v>78</v>
          </cell>
          <cell r="H7">
            <v>9</v>
          </cell>
          <cell r="I7">
            <v>2</v>
          </cell>
          <cell r="J7">
            <v>1</v>
          </cell>
        </row>
        <row r="8">
          <cell r="B8" t="str">
            <v>　夫が65～69歳</v>
          </cell>
          <cell r="C8">
            <v>6908</v>
          </cell>
          <cell r="D8">
            <v>579</v>
          </cell>
          <cell r="E8">
            <v>2261</v>
          </cell>
          <cell r="F8">
            <v>3397</v>
          </cell>
          <cell r="G8">
            <v>586</v>
          </cell>
          <cell r="H8">
            <v>68</v>
          </cell>
          <cell r="I8">
            <v>15</v>
          </cell>
          <cell r="J8">
            <v>2</v>
          </cell>
        </row>
        <row r="9">
          <cell r="B9" t="str">
            <v>　夫が70～74歳</v>
          </cell>
          <cell r="C9">
            <v>7627</v>
          </cell>
          <cell r="D9">
            <v>154</v>
          </cell>
          <cell r="E9">
            <v>543</v>
          </cell>
          <cell r="F9">
            <v>2930</v>
          </cell>
          <cell r="G9">
            <v>3606</v>
          </cell>
          <cell r="H9">
            <v>345</v>
          </cell>
          <cell r="I9">
            <v>43</v>
          </cell>
          <cell r="J9">
            <v>6</v>
          </cell>
        </row>
        <row r="10">
          <cell r="B10" t="str">
            <v>　夫が75～79歳</v>
          </cell>
          <cell r="C10">
            <v>5132</v>
          </cell>
          <cell r="D10">
            <v>33</v>
          </cell>
          <cell r="E10">
            <v>46</v>
          </cell>
          <cell r="F10">
            <v>374</v>
          </cell>
          <cell r="G10">
            <v>2471</v>
          </cell>
          <cell r="H10">
            <v>1959</v>
          </cell>
          <cell r="I10">
            <v>224</v>
          </cell>
          <cell r="J10">
            <v>25</v>
          </cell>
        </row>
        <row r="11">
          <cell r="B11" t="str">
            <v>　夫が80～84歳</v>
          </cell>
          <cell r="C11">
            <v>3845</v>
          </cell>
          <cell r="D11">
            <v>4</v>
          </cell>
          <cell r="E11">
            <v>13</v>
          </cell>
          <cell r="F11">
            <v>40</v>
          </cell>
          <cell r="G11">
            <v>432</v>
          </cell>
          <cell r="H11">
            <v>1795</v>
          </cell>
          <cell r="I11">
            <v>1405</v>
          </cell>
          <cell r="J11">
            <v>156</v>
          </cell>
        </row>
        <row r="12">
          <cell r="B12" t="str">
            <v>　夫が85歳以上</v>
          </cell>
          <cell r="C12">
            <v>2701</v>
          </cell>
          <cell r="D12">
            <v>1</v>
          </cell>
          <cell r="E12">
            <v>3</v>
          </cell>
          <cell r="F12">
            <v>11</v>
          </cell>
          <cell r="G12">
            <v>42</v>
          </cell>
          <cell r="H12">
            <v>302</v>
          </cell>
          <cell r="I12">
            <v>1198</v>
          </cell>
          <cell r="J12">
            <v>1144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6表"/>
      <sheetName val="第１６表資料（R2）"/>
      <sheetName val="第１６表資料まとめ"/>
    </sheetNames>
    <sheetDataSet>
      <sheetData sheetId="0"/>
      <sheetData sheetId="1"/>
      <sheetData sheetId="2">
        <row r="6">
          <cell r="A6" t="str">
            <v>高齢者単身世帯数</v>
          </cell>
          <cell r="B6" t="str">
            <v>総数</v>
          </cell>
          <cell r="C6">
            <v>28881</v>
          </cell>
          <cell r="D6">
            <v>6385</v>
          </cell>
          <cell r="E6">
            <v>6586</v>
          </cell>
          <cell r="F6">
            <v>4990</v>
          </cell>
          <cell r="G6">
            <v>4911</v>
          </cell>
          <cell r="H6">
            <v>6009</v>
          </cell>
        </row>
        <row r="7">
          <cell r="A7" t="str">
            <v>男</v>
          </cell>
          <cell r="B7" t="str">
            <v>男</v>
          </cell>
          <cell r="C7">
            <v>8446</v>
          </cell>
          <cell r="D7">
            <v>2785</v>
          </cell>
          <cell r="E7">
            <v>2360</v>
          </cell>
          <cell r="F7">
            <v>1233</v>
          </cell>
          <cell r="G7">
            <v>972</v>
          </cell>
          <cell r="H7">
            <v>1096</v>
          </cell>
        </row>
        <row r="8">
          <cell r="A8" t="str">
            <v>女</v>
          </cell>
          <cell r="B8" t="str">
            <v>女</v>
          </cell>
          <cell r="C8">
            <v>20435</v>
          </cell>
          <cell r="D8">
            <v>3600</v>
          </cell>
          <cell r="E8">
            <v>4226</v>
          </cell>
          <cell r="F8">
            <v>3757</v>
          </cell>
          <cell r="G8">
            <v>3939</v>
          </cell>
          <cell r="H8">
            <v>4913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7表"/>
      <sheetName val="第１７表資料まとめ"/>
      <sheetName val="第１７表資料①（R2）"/>
      <sheetName val="第１７表資料②（R2）"/>
    </sheetNames>
    <sheetDataSet>
      <sheetData sheetId="0"/>
      <sheetData sheetId="1">
        <row r="5">
          <cell r="B5" t="str">
            <v>一般世帯数</v>
          </cell>
          <cell r="C5">
            <v>186988</v>
          </cell>
          <cell r="D5">
            <v>184640</v>
          </cell>
          <cell r="E5">
            <v>182176</v>
          </cell>
          <cell r="F5">
            <v>108068</v>
          </cell>
          <cell r="G5">
            <v>13144</v>
          </cell>
          <cell r="H5">
            <v>55775</v>
          </cell>
          <cell r="I5">
            <v>5189</v>
          </cell>
          <cell r="J5">
            <v>2464</v>
          </cell>
          <cell r="K5">
            <v>2348</v>
          </cell>
          <cell r="L5" t="str">
            <v>-</v>
          </cell>
        </row>
        <row r="6">
          <cell r="B6" t="str">
            <v>一般世帯人員</v>
          </cell>
          <cell r="C6">
            <v>395805</v>
          </cell>
          <cell r="D6">
            <v>392330</v>
          </cell>
          <cell r="E6">
            <v>387555</v>
          </cell>
          <cell r="F6">
            <v>258070</v>
          </cell>
          <cell r="G6">
            <v>27242</v>
          </cell>
          <cell r="H6">
            <v>92154</v>
          </cell>
          <cell r="I6">
            <v>10089</v>
          </cell>
          <cell r="J6">
            <v>4775</v>
          </cell>
          <cell r="K6">
            <v>3475</v>
          </cell>
          <cell r="L6" t="str">
            <v>-</v>
          </cell>
        </row>
        <row r="7">
          <cell r="B7" t="str">
            <v>1世帯当たり人員</v>
          </cell>
          <cell r="C7">
            <v>2.1167400000000001</v>
          </cell>
          <cell r="D7">
            <v>2.1248399999999998</v>
          </cell>
          <cell r="E7">
            <v>2.12737</v>
          </cell>
          <cell r="F7">
            <v>2.3880300000000001</v>
          </cell>
          <cell r="G7">
            <v>2.0725799999999999</v>
          </cell>
          <cell r="H7">
            <v>1.65225</v>
          </cell>
          <cell r="I7">
            <v>1.94431</v>
          </cell>
          <cell r="J7">
            <v>1.93791</v>
          </cell>
          <cell r="K7">
            <v>1.4799800000000001</v>
          </cell>
          <cell r="L7" t="str">
            <v>-</v>
          </cell>
        </row>
        <row r="8">
          <cell r="B8" t="str">
            <v>うち65歳以上世帯員がいる一般世帯数</v>
          </cell>
          <cell r="C8">
            <v>85091</v>
          </cell>
          <cell r="D8">
            <v>84814</v>
          </cell>
          <cell r="E8">
            <v>84152</v>
          </cell>
          <cell r="F8">
            <v>64980</v>
          </cell>
          <cell r="G8">
            <v>7223</v>
          </cell>
          <cell r="H8">
            <v>11700</v>
          </cell>
          <cell r="I8">
            <v>249</v>
          </cell>
          <cell r="J8">
            <v>662</v>
          </cell>
          <cell r="K8">
            <v>277</v>
          </cell>
          <cell r="L8" t="str">
            <v>-</v>
          </cell>
        </row>
        <row r="9">
          <cell r="B9" t="str">
            <v>うち65歳以上世帯員がいる一般世帯人員</v>
          </cell>
          <cell r="C9">
            <v>170771</v>
          </cell>
          <cell r="D9">
            <v>170280</v>
          </cell>
          <cell r="E9">
            <v>169260</v>
          </cell>
          <cell r="F9">
            <v>138085</v>
          </cell>
          <cell r="G9">
            <v>11981</v>
          </cell>
          <cell r="H9">
            <v>18666</v>
          </cell>
          <cell r="I9">
            <v>528</v>
          </cell>
          <cell r="J9">
            <v>1020</v>
          </cell>
          <cell r="K9">
            <v>491</v>
          </cell>
          <cell r="L9" t="str">
            <v>-</v>
          </cell>
        </row>
        <row r="10">
          <cell r="B10" t="str">
            <v>うち65歳以上世帯員がいる一般世帯の1世帯当たり人員</v>
          </cell>
          <cell r="C10">
            <v>2.00692</v>
          </cell>
          <cell r="D10">
            <v>2.0076900000000002</v>
          </cell>
          <cell r="E10">
            <v>2.0113599999999998</v>
          </cell>
          <cell r="F10">
            <v>2.1250399999999998</v>
          </cell>
          <cell r="G10">
            <v>1.65873</v>
          </cell>
          <cell r="H10">
            <v>1.59538</v>
          </cell>
          <cell r="I10">
            <v>2.1204800000000001</v>
          </cell>
          <cell r="J10">
            <v>1.5407900000000001</v>
          </cell>
          <cell r="K10">
            <v>1.7725599999999999</v>
          </cell>
          <cell r="L10" t="str">
            <v>-</v>
          </cell>
        </row>
        <row r="11">
          <cell r="B11" t="str">
            <v>うち65歳以上世帯人員</v>
          </cell>
          <cell r="C11">
            <v>122106</v>
          </cell>
          <cell r="D11">
            <v>121737</v>
          </cell>
          <cell r="E11">
            <v>120913</v>
          </cell>
          <cell r="F11">
            <v>96803</v>
          </cell>
          <cell r="G11">
            <v>9530</v>
          </cell>
          <cell r="H11">
            <v>14214</v>
          </cell>
          <cell r="I11">
            <v>366</v>
          </cell>
          <cell r="J11">
            <v>824</v>
          </cell>
          <cell r="K11">
            <v>369</v>
          </cell>
          <cell r="L11" t="str">
            <v>-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第21表"/>
      <sheetName val="長崎市"/>
      <sheetName val="元データ1"/>
      <sheetName val="元データ2"/>
    </sheetNames>
    <sheetDataSet>
      <sheetData sheetId="0"/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8表"/>
      <sheetName val="第１８表資料まとめ"/>
      <sheetName val="第１８表資料（R2）"/>
    </sheetNames>
    <sheetDataSet>
      <sheetData sheetId="0"/>
      <sheetData sheetId="1">
        <row r="8">
          <cell r="C8" t="str">
            <v>世帯数</v>
          </cell>
          <cell r="D8">
            <v>84814</v>
          </cell>
          <cell r="E8">
            <v>28743</v>
          </cell>
          <cell r="F8">
            <v>36798</v>
          </cell>
          <cell r="G8">
            <v>12870</v>
          </cell>
          <cell r="H8">
            <v>4069</v>
          </cell>
          <cell r="I8">
            <v>1375</v>
          </cell>
          <cell r="J8">
            <v>649</v>
          </cell>
          <cell r="K8">
            <v>310</v>
          </cell>
        </row>
        <row r="9">
          <cell r="C9" t="str">
            <v>主世帯</v>
          </cell>
          <cell r="D9">
            <v>84152</v>
          </cell>
          <cell r="E9">
            <v>28338</v>
          </cell>
          <cell r="F9">
            <v>36606</v>
          </cell>
          <cell r="G9">
            <v>12827</v>
          </cell>
          <cell r="H9">
            <v>4056</v>
          </cell>
          <cell r="I9">
            <v>1369</v>
          </cell>
          <cell r="J9">
            <v>648</v>
          </cell>
          <cell r="K9">
            <v>308</v>
          </cell>
        </row>
        <row r="10">
          <cell r="C10" t="str">
            <v>持ち家</v>
          </cell>
          <cell r="D10">
            <v>64980</v>
          </cell>
          <cell r="E10">
            <v>18014</v>
          </cell>
          <cell r="F10">
            <v>30081</v>
          </cell>
          <cell r="G10">
            <v>11112</v>
          </cell>
          <cell r="H10">
            <v>3590</v>
          </cell>
          <cell r="I10">
            <v>1284</v>
          </cell>
          <cell r="J10">
            <v>605</v>
          </cell>
          <cell r="K10">
            <v>294</v>
          </cell>
        </row>
        <row r="11">
          <cell r="C11" t="str">
            <v>公営・都市再生機構・
公社の借家</v>
          </cell>
          <cell r="D11">
            <v>7223</v>
          </cell>
          <cell r="E11">
            <v>3441</v>
          </cell>
          <cell r="F11">
            <v>2987</v>
          </cell>
          <cell r="G11">
            <v>642</v>
          </cell>
          <cell r="H11">
            <v>128</v>
          </cell>
          <cell r="I11">
            <v>22</v>
          </cell>
          <cell r="J11">
            <v>3</v>
          </cell>
          <cell r="K11" t="str">
            <v>-</v>
          </cell>
        </row>
        <row r="12">
          <cell r="C12" t="str">
            <v>民営の借家</v>
          </cell>
          <cell r="D12">
            <v>11700</v>
          </cell>
          <cell r="E12">
            <v>6804</v>
          </cell>
          <cell r="F12">
            <v>3429</v>
          </cell>
          <cell r="G12">
            <v>1039</v>
          </cell>
          <cell r="H12">
            <v>321</v>
          </cell>
          <cell r="I12">
            <v>59</v>
          </cell>
          <cell r="J12">
            <v>37</v>
          </cell>
          <cell r="K12">
            <v>11</v>
          </cell>
        </row>
        <row r="13">
          <cell r="C13" t="str">
            <v>給与住宅</v>
          </cell>
          <cell r="D13">
            <v>249</v>
          </cell>
          <cell r="E13">
            <v>79</v>
          </cell>
          <cell r="F13">
            <v>109</v>
          </cell>
          <cell r="G13">
            <v>34</v>
          </cell>
          <cell r="H13">
            <v>17</v>
          </cell>
          <cell r="I13">
            <v>4</v>
          </cell>
          <cell r="J13">
            <v>3</v>
          </cell>
          <cell r="K13">
            <v>3</v>
          </cell>
        </row>
        <row r="14">
          <cell r="C14" t="str">
            <v>間借り</v>
          </cell>
          <cell r="D14">
            <v>662</v>
          </cell>
          <cell r="E14">
            <v>405</v>
          </cell>
          <cell r="F14">
            <v>192</v>
          </cell>
          <cell r="G14">
            <v>43</v>
          </cell>
          <cell r="H14">
            <v>13</v>
          </cell>
          <cell r="I14">
            <v>6</v>
          </cell>
          <cell r="J14">
            <v>1</v>
          </cell>
          <cell r="K14">
            <v>2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19表"/>
      <sheetName val="第１９表資料（R2）"/>
    </sheetNames>
    <sheetDataSet>
      <sheetData sheetId="0"/>
      <sheetData sheetId="1">
        <row r="6">
          <cell r="B6" t="str">
            <v>長崎市（一般世帯数）</v>
          </cell>
          <cell r="C6">
            <v>186988</v>
          </cell>
          <cell r="D6">
            <v>72676</v>
          </cell>
          <cell r="E6">
            <v>58063</v>
          </cell>
          <cell r="F6">
            <v>29398</v>
          </cell>
          <cell r="G6">
            <v>18317</v>
          </cell>
          <cell r="H6">
            <v>6408</v>
          </cell>
          <cell r="I6">
            <v>1576</v>
          </cell>
          <cell r="J6">
            <v>550</v>
          </cell>
          <cell r="K6">
            <v>85091</v>
          </cell>
          <cell r="L6">
            <v>28881</v>
          </cell>
          <cell r="M6">
            <v>36898</v>
          </cell>
          <cell r="N6">
            <v>12891</v>
          </cell>
          <cell r="O6">
            <v>4077</v>
          </cell>
          <cell r="P6">
            <v>1381</v>
          </cell>
          <cell r="Q6">
            <v>651</v>
          </cell>
          <cell r="R6">
            <v>312</v>
          </cell>
        </row>
        <row r="7">
          <cell r="B7" t="str">
            <v>　　(旧 長崎市)</v>
          </cell>
          <cell r="C7" t="str">
            <v>資料なしのため削除</v>
          </cell>
          <cell r="D7"/>
          <cell r="E7"/>
          <cell r="F7"/>
          <cell r="G7"/>
          <cell r="H7"/>
          <cell r="I7"/>
          <cell r="J7"/>
          <cell r="K7" t="str">
            <v>資料なしのため削除</v>
          </cell>
          <cell r="L7"/>
          <cell r="M7"/>
          <cell r="N7"/>
          <cell r="O7"/>
          <cell r="P7"/>
          <cell r="Q7"/>
          <cell r="R7"/>
        </row>
        <row r="8">
          <cell r="B8" t="str">
            <v>　　(旧 香焼町)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</row>
        <row r="9">
          <cell r="B9" t="str">
            <v>　　(旧 伊王島町)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</row>
        <row r="10">
          <cell r="B10" t="str">
            <v>　　(旧 高島町)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</row>
        <row r="11">
          <cell r="B11" t="str">
            <v>　　(旧 野母崎町)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</row>
        <row r="12">
          <cell r="B12" t="str">
            <v>　　(旧 三和町)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</row>
        <row r="13">
          <cell r="B13" t="str">
            <v>　　(旧 琴海町)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</row>
        <row r="14">
          <cell r="B14" t="str">
            <v>　　(旧 外海町)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</row>
        <row r="15">
          <cell r="B15" t="str">
            <v>長崎市（一般世帯人員）</v>
          </cell>
          <cell r="C15">
            <v>395805</v>
          </cell>
          <cell r="D15">
            <v>72676</v>
          </cell>
          <cell r="E15">
            <v>116126</v>
          </cell>
          <cell r="F15">
            <v>88194</v>
          </cell>
          <cell r="G15">
            <v>73268</v>
          </cell>
          <cell r="H15">
            <v>32040</v>
          </cell>
          <cell r="I15">
            <v>9456</v>
          </cell>
          <cell r="J15">
            <v>4045</v>
          </cell>
          <cell r="K15">
            <v>170771</v>
          </cell>
          <cell r="L15">
            <v>28881</v>
          </cell>
          <cell r="M15">
            <v>73796</v>
          </cell>
          <cell r="N15">
            <v>38673</v>
          </cell>
          <cell r="O15">
            <v>16308</v>
          </cell>
          <cell r="P15">
            <v>6905</v>
          </cell>
          <cell r="Q15">
            <v>3906</v>
          </cell>
          <cell r="R15">
            <v>2302</v>
          </cell>
        </row>
        <row r="16">
          <cell r="B16" t="str">
            <v>　　(旧 長崎市)</v>
          </cell>
          <cell r="C16" t="str">
            <v>資料なしのため削除</v>
          </cell>
          <cell r="D16"/>
          <cell r="E16"/>
          <cell r="F16"/>
          <cell r="G16"/>
          <cell r="H16"/>
          <cell r="I16"/>
          <cell r="J16"/>
          <cell r="K16" t="str">
            <v>資料なしのため削除</v>
          </cell>
          <cell r="L16"/>
          <cell r="M16"/>
          <cell r="N16"/>
          <cell r="O16"/>
          <cell r="P16"/>
          <cell r="Q16"/>
          <cell r="R16"/>
        </row>
        <row r="17">
          <cell r="B17" t="str">
            <v>　　(旧 香焼町)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</row>
        <row r="18">
          <cell r="B18" t="str">
            <v>　　(旧 伊王島町)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</row>
        <row r="19">
          <cell r="B19" t="str">
            <v>　　(旧 高島町)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</row>
        <row r="20">
          <cell r="B20" t="str">
            <v>　　(旧 野母崎町)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</row>
        <row r="21">
          <cell r="B21" t="str">
            <v>　　(旧 三和町)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</row>
        <row r="22">
          <cell r="B22" t="str">
            <v>　　(旧 琴海町)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</row>
        <row r="23">
          <cell r="B23" t="str">
            <v>　　(旧 外海町)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</row>
        <row r="24">
          <cell r="B24" t="str">
            <v>長崎市（65歳以上世帯人員）</v>
          </cell>
          <cell r="C24">
            <v>122106</v>
          </cell>
          <cell r="D24">
            <v>28881</v>
          </cell>
          <cell r="E24">
            <v>61064</v>
          </cell>
          <cell r="F24">
            <v>21866</v>
          </cell>
          <cell r="G24">
            <v>6680</v>
          </cell>
          <cell r="H24">
            <v>2050</v>
          </cell>
          <cell r="I24">
            <v>1032</v>
          </cell>
          <cell r="J24">
            <v>533</v>
          </cell>
          <cell r="K24">
            <v>122106</v>
          </cell>
          <cell r="L24">
            <v>28881</v>
          </cell>
          <cell r="M24">
            <v>61064</v>
          </cell>
          <cell r="N24">
            <v>21866</v>
          </cell>
          <cell r="O24">
            <v>6680</v>
          </cell>
          <cell r="P24">
            <v>2050</v>
          </cell>
          <cell r="Q24">
            <v>1032</v>
          </cell>
          <cell r="R24">
            <v>533</v>
          </cell>
        </row>
        <row r="25">
          <cell r="B25" t="str">
            <v>　　(旧 長崎市)</v>
          </cell>
          <cell r="C25" t="str">
            <v>資料なしのため削除</v>
          </cell>
          <cell r="D25"/>
          <cell r="E25"/>
          <cell r="F25"/>
          <cell r="G25"/>
          <cell r="H25"/>
          <cell r="I25"/>
          <cell r="J25"/>
          <cell r="K25" t="str">
            <v>資料なしのため削除</v>
          </cell>
          <cell r="L25"/>
          <cell r="M25"/>
          <cell r="N25"/>
          <cell r="O25"/>
          <cell r="P25"/>
          <cell r="Q25"/>
          <cell r="R25"/>
        </row>
        <row r="26">
          <cell r="B26" t="str">
            <v>　　(旧 香焼町)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</row>
        <row r="27">
          <cell r="B27" t="str">
            <v>　　(旧 伊王島町)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</row>
        <row r="28">
          <cell r="B28" t="str">
            <v>　　(旧 高島町)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</row>
        <row r="29">
          <cell r="B29" t="str">
            <v>　　(旧 野母崎町)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</row>
        <row r="30">
          <cell r="B30" t="str">
            <v>　　(旧 三和町)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</row>
        <row r="31">
          <cell r="B31" t="str">
            <v>　　(旧 琴海町)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</row>
        <row r="32">
          <cell r="B32" t="str">
            <v>　　(旧 外海町)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長崎市"/>
      <sheetName val="旧長崎市"/>
      <sheetName val="旧香焼町"/>
      <sheetName val="旧伊王島町"/>
      <sheetName val="旧高島町"/>
      <sheetName val="旧野母崎町"/>
      <sheetName val="旧三和町"/>
      <sheetName val="旧琴海町"/>
      <sheetName val="旧外海町"/>
      <sheetName val="配偶（総数）"/>
      <sheetName val="配偶（未婚）"/>
      <sheetName val="配偶（有配偶）"/>
      <sheetName val="配偶（死別）"/>
      <sheetName val="配偶（離別）"/>
      <sheetName val="配偶（不詳）"/>
    </sheetNames>
    <sheetDataSet>
      <sheetData sheetId="0">
        <row r="6">
          <cell r="B6" t="str">
            <v>総数</v>
          </cell>
          <cell r="C6">
            <v>356139</v>
          </cell>
          <cell r="D6">
            <v>192664</v>
          </cell>
          <cell r="E6">
            <v>184533</v>
          </cell>
          <cell r="F6">
            <v>156666</v>
          </cell>
          <cell r="G6">
            <v>19240</v>
          </cell>
          <cell r="H6">
            <v>3635</v>
          </cell>
          <cell r="I6">
            <v>4992</v>
          </cell>
          <cell r="J6">
            <v>161239</v>
          </cell>
          <cell r="K6">
            <v>138922</v>
          </cell>
          <cell r="L6">
            <v>15162</v>
          </cell>
          <cell r="M6">
            <v>3604</v>
          </cell>
          <cell r="N6">
            <v>3551</v>
          </cell>
          <cell r="O6">
            <v>8131</v>
          </cell>
          <cell r="P6">
            <v>145123</v>
          </cell>
          <cell r="Q6">
            <v>46521</v>
          </cell>
          <cell r="R6">
            <v>18677</v>
          </cell>
          <cell r="S6">
            <v>79925</v>
          </cell>
          <cell r="T6">
            <v>18352</v>
          </cell>
        </row>
        <row r="7">
          <cell r="B7" t="str">
            <v>15～19歳</v>
          </cell>
          <cell r="C7">
            <v>18038</v>
          </cell>
          <cell r="D7">
            <v>2524</v>
          </cell>
          <cell r="E7">
            <v>2309</v>
          </cell>
          <cell r="F7">
            <v>1180</v>
          </cell>
          <cell r="G7">
            <v>46</v>
          </cell>
          <cell r="H7">
            <v>1013</v>
          </cell>
          <cell r="I7">
            <v>70</v>
          </cell>
          <cell r="J7">
            <v>2234</v>
          </cell>
          <cell r="K7">
            <v>1119</v>
          </cell>
          <cell r="L7">
            <v>45</v>
          </cell>
          <cell r="M7">
            <v>1003</v>
          </cell>
          <cell r="N7">
            <v>67</v>
          </cell>
          <cell r="O7">
            <v>215</v>
          </cell>
          <cell r="P7">
            <v>14615</v>
          </cell>
          <cell r="Q7">
            <v>102</v>
          </cell>
          <cell r="R7">
            <v>14302</v>
          </cell>
          <cell r="S7">
            <v>211</v>
          </cell>
          <cell r="T7">
            <v>899</v>
          </cell>
        </row>
        <row r="8">
          <cell r="B8" t="str">
            <v>20～24歳</v>
          </cell>
          <cell r="C8">
            <v>17146</v>
          </cell>
          <cell r="D8">
            <v>11421</v>
          </cell>
          <cell r="E8">
            <v>10739</v>
          </cell>
          <cell r="F8">
            <v>7919</v>
          </cell>
          <cell r="G8">
            <v>204</v>
          </cell>
          <cell r="H8">
            <v>2281</v>
          </cell>
          <cell r="I8">
            <v>335</v>
          </cell>
          <cell r="J8">
            <v>10378</v>
          </cell>
          <cell r="K8">
            <v>7604</v>
          </cell>
          <cell r="L8">
            <v>179</v>
          </cell>
          <cell r="M8">
            <v>2269</v>
          </cell>
          <cell r="N8">
            <v>326</v>
          </cell>
          <cell r="O8">
            <v>682</v>
          </cell>
          <cell r="P8">
            <v>4317</v>
          </cell>
          <cell r="Q8">
            <v>336</v>
          </cell>
          <cell r="R8">
            <v>3688</v>
          </cell>
          <cell r="S8">
            <v>293</v>
          </cell>
          <cell r="T8">
            <v>1408</v>
          </cell>
        </row>
        <row r="9">
          <cell r="B9" t="str">
            <v>25～29歳</v>
          </cell>
          <cell r="C9">
            <v>16392</v>
          </cell>
          <cell r="D9">
            <v>13340</v>
          </cell>
          <cell r="E9">
            <v>12643</v>
          </cell>
          <cell r="F9">
            <v>11699</v>
          </cell>
          <cell r="G9">
            <v>375</v>
          </cell>
          <cell r="H9">
            <v>189</v>
          </cell>
          <cell r="I9">
            <v>380</v>
          </cell>
          <cell r="J9">
            <v>12028</v>
          </cell>
          <cell r="K9">
            <v>11149</v>
          </cell>
          <cell r="L9">
            <v>332</v>
          </cell>
          <cell r="M9">
            <v>189</v>
          </cell>
          <cell r="N9">
            <v>358</v>
          </cell>
          <cell r="O9">
            <v>697</v>
          </cell>
          <cell r="P9">
            <v>1477</v>
          </cell>
          <cell r="Q9">
            <v>756</v>
          </cell>
          <cell r="R9">
            <v>419</v>
          </cell>
          <cell r="S9">
            <v>302</v>
          </cell>
          <cell r="T9">
            <v>1575</v>
          </cell>
        </row>
        <row r="10">
          <cell r="B10" t="str">
            <v>30～34歳</v>
          </cell>
          <cell r="C10">
            <v>18590</v>
          </cell>
          <cell r="D10">
            <v>14900</v>
          </cell>
          <cell r="E10">
            <v>14206</v>
          </cell>
          <cell r="F10">
            <v>12807</v>
          </cell>
          <cell r="G10">
            <v>797</v>
          </cell>
          <cell r="H10">
            <v>65</v>
          </cell>
          <cell r="I10">
            <v>537</v>
          </cell>
          <cell r="J10">
            <v>13336</v>
          </cell>
          <cell r="K10">
            <v>12084</v>
          </cell>
          <cell r="L10">
            <v>687</v>
          </cell>
          <cell r="M10">
            <v>64</v>
          </cell>
          <cell r="N10">
            <v>501</v>
          </cell>
          <cell r="O10">
            <v>694</v>
          </cell>
          <cell r="P10">
            <v>2119</v>
          </cell>
          <cell r="Q10">
            <v>1635</v>
          </cell>
          <cell r="R10">
            <v>106</v>
          </cell>
          <cell r="S10">
            <v>378</v>
          </cell>
          <cell r="T10">
            <v>1571</v>
          </cell>
        </row>
        <row r="11">
          <cell r="B11" t="str">
            <v>35～39歳</v>
          </cell>
          <cell r="C11">
            <v>20860</v>
          </cell>
          <cell r="D11">
            <v>16937</v>
          </cell>
          <cell r="E11">
            <v>16259</v>
          </cell>
          <cell r="F11">
            <v>14586</v>
          </cell>
          <cell r="G11">
            <v>1232</v>
          </cell>
          <cell r="H11">
            <v>37</v>
          </cell>
          <cell r="I11">
            <v>404</v>
          </cell>
          <cell r="J11">
            <v>14946</v>
          </cell>
          <cell r="K11">
            <v>13501</v>
          </cell>
          <cell r="L11">
            <v>1048</v>
          </cell>
          <cell r="M11">
            <v>36</v>
          </cell>
          <cell r="N11">
            <v>361</v>
          </cell>
          <cell r="O11">
            <v>678</v>
          </cell>
          <cell r="P11">
            <v>2384</v>
          </cell>
          <cell r="Q11">
            <v>1870</v>
          </cell>
          <cell r="R11">
            <v>66</v>
          </cell>
          <cell r="S11">
            <v>448</v>
          </cell>
          <cell r="T11">
            <v>1539</v>
          </cell>
        </row>
        <row r="12">
          <cell r="B12" t="str">
            <v>40～44歳</v>
          </cell>
          <cell r="C12">
            <v>23532</v>
          </cell>
          <cell r="D12">
            <v>19441</v>
          </cell>
          <cell r="E12">
            <v>18694</v>
          </cell>
          <cell r="F12">
            <v>16699</v>
          </cell>
          <cell r="G12">
            <v>1707</v>
          </cell>
          <cell r="H12">
            <v>19</v>
          </cell>
          <cell r="I12">
            <v>269</v>
          </cell>
          <cell r="J12">
            <v>17037</v>
          </cell>
          <cell r="K12">
            <v>15310</v>
          </cell>
          <cell r="L12">
            <v>1491</v>
          </cell>
          <cell r="M12">
            <v>16</v>
          </cell>
          <cell r="N12">
            <v>220</v>
          </cell>
          <cell r="O12">
            <v>747</v>
          </cell>
          <cell r="P12">
            <v>2526</v>
          </cell>
          <cell r="Q12">
            <v>1922</v>
          </cell>
          <cell r="R12">
            <v>30</v>
          </cell>
          <cell r="S12">
            <v>574</v>
          </cell>
          <cell r="T12">
            <v>1565</v>
          </cell>
        </row>
        <row r="13">
          <cell r="B13" t="str">
            <v>45～49歳</v>
          </cell>
          <cell r="C13">
            <v>28218</v>
          </cell>
          <cell r="D13">
            <v>23353</v>
          </cell>
          <cell r="E13">
            <v>22482</v>
          </cell>
          <cell r="F13">
            <v>19901</v>
          </cell>
          <cell r="G13">
            <v>2274</v>
          </cell>
          <cell r="H13">
            <v>11</v>
          </cell>
          <cell r="I13">
            <v>296</v>
          </cell>
          <cell r="J13">
            <v>20431</v>
          </cell>
          <cell r="K13">
            <v>18222</v>
          </cell>
          <cell r="L13">
            <v>1988</v>
          </cell>
          <cell r="M13">
            <v>11</v>
          </cell>
          <cell r="N13">
            <v>210</v>
          </cell>
          <cell r="O13">
            <v>871</v>
          </cell>
          <cell r="P13">
            <v>3145</v>
          </cell>
          <cell r="Q13">
            <v>2381</v>
          </cell>
          <cell r="R13">
            <v>15</v>
          </cell>
          <cell r="S13">
            <v>749</v>
          </cell>
          <cell r="T13">
            <v>1720</v>
          </cell>
        </row>
        <row r="14">
          <cell r="B14" t="str">
            <v>50～54歳</v>
          </cell>
          <cell r="C14">
            <v>25845</v>
          </cell>
          <cell r="D14">
            <v>21109</v>
          </cell>
          <cell r="E14">
            <v>20232</v>
          </cell>
          <cell r="F14">
            <v>17702</v>
          </cell>
          <cell r="G14">
            <v>2186</v>
          </cell>
          <cell r="H14">
            <v>5</v>
          </cell>
          <cell r="I14">
            <v>339</v>
          </cell>
          <cell r="J14">
            <v>18165</v>
          </cell>
          <cell r="K14">
            <v>16019</v>
          </cell>
          <cell r="L14">
            <v>1889</v>
          </cell>
          <cell r="M14">
            <v>5</v>
          </cell>
          <cell r="N14">
            <v>252</v>
          </cell>
          <cell r="O14">
            <v>877</v>
          </cell>
          <cell r="P14">
            <v>3354</v>
          </cell>
          <cell r="Q14">
            <v>2486</v>
          </cell>
          <cell r="R14">
            <v>20</v>
          </cell>
          <cell r="S14">
            <v>848</v>
          </cell>
          <cell r="T14">
            <v>1382</v>
          </cell>
        </row>
        <row r="15">
          <cell r="B15" t="str">
            <v>55～59歳</v>
          </cell>
          <cell r="C15">
            <v>26759</v>
          </cell>
          <cell r="D15">
            <v>21189</v>
          </cell>
          <cell r="E15">
            <v>20339</v>
          </cell>
          <cell r="F15">
            <v>17710</v>
          </cell>
          <cell r="G15">
            <v>2249</v>
          </cell>
          <cell r="H15">
            <v>5</v>
          </cell>
          <cell r="I15">
            <v>375</v>
          </cell>
          <cell r="J15">
            <v>17908</v>
          </cell>
          <cell r="K15">
            <v>15772</v>
          </cell>
          <cell r="L15">
            <v>1864</v>
          </cell>
          <cell r="M15">
            <v>5</v>
          </cell>
          <cell r="N15">
            <v>267</v>
          </cell>
          <cell r="O15">
            <v>850</v>
          </cell>
          <cell r="P15">
            <v>4486</v>
          </cell>
          <cell r="Q15">
            <v>3312</v>
          </cell>
          <cell r="R15">
            <v>9</v>
          </cell>
          <cell r="S15">
            <v>1165</v>
          </cell>
          <cell r="T15">
            <v>1084</v>
          </cell>
        </row>
        <row r="16">
          <cell r="B16" t="str">
            <v>60～64歳</v>
          </cell>
          <cell r="C16">
            <v>28155</v>
          </cell>
          <cell r="D16">
            <v>19256</v>
          </cell>
          <cell r="E16">
            <v>18368</v>
          </cell>
          <cell r="F16">
            <v>15532</v>
          </cell>
          <cell r="G16">
            <v>2391</v>
          </cell>
          <cell r="H16">
            <v>5</v>
          </cell>
          <cell r="I16">
            <v>440</v>
          </cell>
          <cell r="J16">
            <v>15613</v>
          </cell>
          <cell r="K16">
            <v>13424</v>
          </cell>
          <cell r="L16">
            <v>1887</v>
          </cell>
          <cell r="M16">
            <v>3</v>
          </cell>
          <cell r="N16">
            <v>299</v>
          </cell>
          <cell r="O16">
            <v>888</v>
          </cell>
          <cell r="P16">
            <v>7902</v>
          </cell>
          <cell r="Q16">
            <v>5125</v>
          </cell>
          <cell r="R16">
            <v>4</v>
          </cell>
          <cell r="S16">
            <v>2773</v>
          </cell>
          <cell r="T16">
            <v>997</v>
          </cell>
        </row>
        <row r="17">
          <cell r="B17" t="str">
            <v>65～69歳</v>
          </cell>
          <cell r="C17">
            <v>32863</v>
          </cell>
          <cell r="D17">
            <v>14696</v>
          </cell>
          <cell r="E17">
            <v>14061</v>
          </cell>
          <cell r="F17">
            <v>10903</v>
          </cell>
          <cell r="G17">
            <v>2586</v>
          </cell>
          <cell r="H17">
            <v>2</v>
          </cell>
          <cell r="I17">
            <v>570</v>
          </cell>
          <cell r="J17">
            <v>10690</v>
          </cell>
          <cell r="K17">
            <v>8450</v>
          </cell>
          <cell r="L17">
            <v>1925</v>
          </cell>
          <cell r="M17">
            <v>2</v>
          </cell>
          <cell r="N17">
            <v>313</v>
          </cell>
          <cell r="O17">
            <v>635</v>
          </cell>
          <cell r="P17">
            <v>16845</v>
          </cell>
          <cell r="Q17">
            <v>7376</v>
          </cell>
          <cell r="R17">
            <v>4</v>
          </cell>
          <cell r="S17">
            <v>9465</v>
          </cell>
          <cell r="T17">
            <v>1322</v>
          </cell>
        </row>
        <row r="18">
          <cell r="B18" t="str">
            <v>70～74歳</v>
          </cell>
          <cell r="C18">
            <v>32971</v>
          </cell>
          <cell r="D18">
            <v>9429</v>
          </cell>
          <cell r="E18">
            <v>9201</v>
          </cell>
          <cell r="F18">
            <v>6723</v>
          </cell>
          <cell r="G18">
            <v>1975</v>
          </cell>
          <cell r="H18">
            <v>2</v>
          </cell>
          <cell r="I18">
            <v>501</v>
          </cell>
          <cell r="J18">
            <v>6186</v>
          </cell>
          <cell r="K18">
            <v>4645</v>
          </cell>
          <cell r="L18">
            <v>1292</v>
          </cell>
          <cell r="M18">
            <v>1</v>
          </cell>
          <cell r="N18">
            <v>248</v>
          </cell>
          <cell r="O18">
            <v>228</v>
          </cell>
          <cell r="P18">
            <v>22474</v>
          </cell>
          <cell r="Q18">
            <v>7197</v>
          </cell>
          <cell r="R18">
            <v>4</v>
          </cell>
          <cell r="S18">
            <v>15273</v>
          </cell>
          <cell r="T18">
            <v>1068</v>
          </cell>
        </row>
        <row r="19">
          <cell r="B19" t="str">
            <v>75～79歳</v>
          </cell>
          <cell r="C19">
            <v>22850</v>
          </cell>
          <cell r="D19">
            <v>3119</v>
          </cell>
          <cell r="E19">
            <v>3067</v>
          </cell>
          <cell r="F19">
            <v>2094</v>
          </cell>
          <cell r="G19">
            <v>713</v>
          </cell>
          <cell r="H19" t="str">
            <v>-</v>
          </cell>
          <cell r="I19">
            <v>260</v>
          </cell>
          <cell r="J19">
            <v>1557</v>
          </cell>
          <cell r="K19">
            <v>1117</v>
          </cell>
          <cell r="L19">
            <v>350</v>
          </cell>
          <cell r="M19" t="str">
            <v>-</v>
          </cell>
          <cell r="N19">
            <v>90</v>
          </cell>
          <cell r="O19">
            <v>52</v>
          </cell>
          <cell r="P19">
            <v>18945</v>
          </cell>
          <cell r="Q19">
            <v>5003</v>
          </cell>
          <cell r="R19">
            <v>6</v>
          </cell>
          <cell r="S19">
            <v>13936</v>
          </cell>
          <cell r="T19">
            <v>786</v>
          </cell>
        </row>
        <row r="20">
          <cell r="B20" t="str">
            <v>80～84歳</v>
          </cell>
          <cell r="C20">
            <v>19602</v>
          </cell>
          <cell r="D20">
            <v>1311</v>
          </cell>
          <cell r="E20">
            <v>1302</v>
          </cell>
          <cell r="F20">
            <v>863</v>
          </cell>
          <cell r="G20">
            <v>303</v>
          </cell>
          <cell r="H20">
            <v>1</v>
          </cell>
          <cell r="I20">
            <v>135</v>
          </cell>
          <cell r="J20">
            <v>489</v>
          </cell>
          <cell r="K20">
            <v>347</v>
          </cell>
          <cell r="L20">
            <v>116</v>
          </cell>
          <cell r="M20" t="str">
            <v>-</v>
          </cell>
          <cell r="N20">
            <v>26</v>
          </cell>
          <cell r="O20">
            <v>9</v>
          </cell>
          <cell r="P20">
            <v>17559</v>
          </cell>
          <cell r="Q20">
            <v>3814</v>
          </cell>
          <cell r="R20">
            <v>2</v>
          </cell>
          <cell r="S20">
            <v>13743</v>
          </cell>
          <cell r="T20">
            <v>732</v>
          </cell>
        </row>
        <row r="21">
          <cell r="B21" t="str">
            <v>85～89歳</v>
          </cell>
          <cell r="C21">
            <v>14469</v>
          </cell>
          <cell r="D21">
            <v>516</v>
          </cell>
          <cell r="E21">
            <v>510</v>
          </cell>
          <cell r="F21">
            <v>284</v>
          </cell>
          <cell r="G21">
            <v>163</v>
          </cell>
          <cell r="H21" t="str">
            <v>-</v>
          </cell>
          <cell r="I21">
            <v>63</v>
          </cell>
          <cell r="J21">
            <v>193</v>
          </cell>
          <cell r="K21">
            <v>126</v>
          </cell>
          <cell r="L21">
            <v>57</v>
          </cell>
          <cell r="M21" t="str">
            <v>-</v>
          </cell>
          <cell r="N21">
            <v>10</v>
          </cell>
          <cell r="O21">
            <v>6</v>
          </cell>
          <cell r="P21">
            <v>13481</v>
          </cell>
          <cell r="Q21">
            <v>2340</v>
          </cell>
          <cell r="R21" t="str">
            <v>-</v>
          </cell>
          <cell r="S21">
            <v>11141</v>
          </cell>
          <cell r="T21">
            <v>472</v>
          </cell>
        </row>
        <row r="22">
          <cell r="B22" t="str">
            <v>90～94歳</v>
          </cell>
          <cell r="C22">
            <v>7296</v>
          </cell>
          <cell r="D22">
            <v>106</v>
          </cell>
          <cell r="E22">
            <v>104</v>
          </cell>
          <cell r="F22">
            <v>55</v>
          </cell>
          <cell r="G22">
            <v>33</v>
          </cell>
          <cell r="H22" t="str">
            <v>-</v>
          </cell>
          <cell r="I22">
            <v>16</v>
          </cell>
          <cell r="J22">
            <v>41</v>
          </cell>
          <cell r="K22">
            <v>31</v>
          </cell>
          <cell r="L22">
            <v>8</v>
          </cell>
          <cell r="M22" t="str">
            <v>-</v>
          </cell>
          <cell r="N22">
            <v>2</v>
          </cell>
          <cell r="O22">
            <v>2</v>
          </cell>
          <cell r="P22">
            <v>7003</v>
          </cell>
          <cell r="Q22">
            <v>743</v>
          </cell>
          <cell r="R22">
            <v>2</v>
          </cell>
          <cell r="S22">
            <v>6258</v>
          </cell>
          <cell r="T22">
            <v>187</v>
          </cell>
        </row>
        <row r="23">
          <cell r="B23" t="str">
            <v>95歳以上</v>
          </cell>
          <cell r="C23">
            <v>2553</v>
          </cell>
          <cell r="D23">
            <v>17</v>
          </cell>
          <cell r="E23">
            <v>17</v>
          </cell>
          <cell r="F23">
            <v>9</v>
          </cell>
          <cell r="G23">
            <v>6</v>
          </cell>
          <cell r="H23" t="str">
            <v>-</v>
          </cell>
          <cell r="I23">
            <v>2</v>
          </cell>
          <cell r="J23">
            <v>7</v>
          </cell>
          <cell r="K23">
            <v>2</v>
          </cell>
          <cell r="L23">
            <v>4</v>
          </cell>
          <cell r="M23" t="str">
            <v>-</v>
          </cell>
          <cell r="N23">
            <v>1</v>
          </cell>
          <cell r="O23" t="str">
            <v>-</v>
          </cell>
          <cell r="P23">
            <v>2491</v>
          </cell>
          <cell r="Q23">
            <v>123</v>
          </cell>
          <cell r="R23" t="str">
            <v>-</v>
          </cell>
          <cell r="S23">
            <v>2368</v>
          </cell>
          <cell r="T23">
            <v>45</v>
          </cell>
        </row>
        <row r="24">
          <cell r="B24" t="str">
            <v>（再掲）65歳以上</v>
          </cell>
          <cell r="C24">
            <v>132604</v>
          </cell>
          <cell r="D24">
            <v>29194</v>
          </cell>
          <cell r="E24">
            <v>28262</v>
          </cell>
          <cell r="F24">
            <v>20931</v>
          </cell>
          <cell r="G24">
            <v>5779</v>
          </cell>
          <cell r="H24">
            <v>5</v>
          </cell>
          <cell r="I24">
            <v>1547</v>
          </cell>
          <cell r="J24">
            <v>19163</v>
          </cell>
          <cell r="K24">
            <v>14718</v>
          </cell>
          <cell r="L24">
            <v>3752</v>
          </cell>
          <cell r="M24">
            <v>3</v>
          </cell>
          <cell r="N24">
            <v>690</v>
          </cell>
          <cell r="O24">
            <v>932</v>
          </cell>
          <cell r="P24">
            <v>98798</v>
          </cell>
          <cell r="Q24">
            <v>26596</v>
          </cell>
          <cell r="R24">
            <v>18</v>
          </cell>
          <cell r="S24">
            <v>72184</v>
          </cell>
          <cell r="T24">
            <v>4612</v>
          </cell>
        </row>
        <row r="25">
          <cell r="B25" t="str">
            <v>（再掲）75歳以上</v>
          </cell>
          <cell r="C25">
            <v>66770</v>
          </cell>
          <cell r="D25">
            <v>5069</v>
          </cell>
          <cell r="E25">
            <v>5000</v>
          </cell>
          <cell r="F25">
            <v>3305</v>
          </cell>
          <cell r="G25">
            <v>1218</v>
          </cell>
          <cell r="H25">
            <v>1</v>
          </cell>
          <cell r="I25">
            <v>476</v>
          </cell>
          <cell r="J25">
            <v>2287</v>
          </cell>
          <cell r="K25">
            <v>1623</v>
          </cell>
          <cell r="L25">
            <v>535</v>
          </cell>
          <cell r="M25" t="str">
            <v>-</v>
          </cell>
          <cell r="N25">
            <v>129</v>
          </cell>
          <cell r="O25">
            <v>69</v>
          </cell>
          <cell r="P25">
            <v>59479</v>
          </cell>
          <cell r="Q25">
            <v>12023</v>
          </cell>
          <cell r="R25">
            <v>10</v>
          </cell>
          <cell r="S25">
            <v>47446</v>
          </cell>
          <cell r="T25">
            <v>2222</v>
          </cell>
        </row>
        <row r="26">
          <cell r="B26" t="str">
            <v>（再掲）85歳以上</v>
          </cell>
          <cell r="C26">
            <v>24318</v>
          </cell>
          <cell r="D26">
            <v>639</v>
          </cell>
          <cell r="E26">
            <v>631</v>
          </cell>
          <cell r="F26">
            <v>348</v>
          </cell>
          <cell r="G26">
            <v>202</v>
          </cell>
          <cell r="H26" t="str">
            <v>-</v>
          </cell>
          <cell r="I26">
            <v>81</v>
          </cell>
          <cell r="J26">
            <v>241</v>
          </cell>
          <cell r="K26">
            <v>159</v>
          </cell>
          <cell r="L26">
            <v>69</v>
          </cell>
          <cell r="M26" t="str">
            <v>-</v>
          </cell>
          <cell r="N26">
            <v>13</v>
          </cell>
          <cell r="O26">
            <v>8</v>
          </cell>
          <cell r="P26">
            <v>22975</v>
          </cell>
          <cell r="Q26">
            <v>3206</v>
          </cell>
          <cell r="R26">
            <v>2</v>
          </cell>
          <cell r="S26">
            <v>19767</v>
          </cell>
          <cell r="T26">
            <v>704</v>
          </cell>
        </row>
        <row r="27">
          <cell r="B27" t="str">
            <v>15～64歳</v>
          </cell>
          <cell r="C27">
            <v>223535</v>
          </cell>
          <cell r="D27">
            <v>163470</v>
          </cell>
          <cell r="E27">
            <v>156271</v>
          </cell>
          <cell r="F27">
            <v>135735</v>
          </cell>
          <cell r="G27">
            <v>13461</v>
          </cell>
          <cell r="H27">
            <v>3630</v>
          </cell>
          <cell r="I27">
            <v>3445</v>
          </cell>
          <cell r="J27">
            <v>142076</v>
          </cell>
          <cell r="K27">
            <v>124204</v>
          </cell>
          <cell r="L27">
            <v>11410</v>
          </cell>
          <cell r="M27">
            <v>3601</v>
          </cell>
          <cell r="N27">
            <v>2861</v>
          </cell>
          <cell r="O27">
            <v>7199</v>
          </cell>
          <cell r="P27">
            <v>46325</v>
          </cell>
          <cell r="Q27">
            <v>19925</v>
          </cell>
          <cell r="R27">
            <v>18659</v>
          </cell>
          <cell r="S27">
            <v>7741</v>
          </cell>
          <cell r="T27">
            <v>13740</v>
          </cell>
        </row>
        <row r="28">
          <cell r="B28" t="str">
            <v>65～74歳</v>
          </cell>
          <cell r="C28">
            <v>65834</v>
          </cell>
          <cell r="D28">
            <v>24125</v>
          </cell>
          <cell r="E28">
            <v>23262</v>
          </cell>
          <cell r="F28">
            <v>17626</v>
          </cell>
          <cell r="G28">
            <v>4561</v>
          </cell>
          <cell r="H28">
            <v>4</v>
          </cell>
          <cell r="I28">
            <v>1071</v>
          </cell>
          <cell r="J28">
            <v>16876</v>
          </cell>
          <cell r="K28">
            <v>13095</v>
          </cell>
          <cell r="L28">
            <v>3217</v>
          </cell>
          <cell r="M28">
            <v>3</v>
          </cell>
          <cell r="N28">
            <v>561</v>
          </cell>
          <cell r="O28">
            <v>863</v>
          </cell>
          <cell r="P28">
            <v>39319</v>
          </cell>
          <cell r="Q28">
            <v>14573</v>
          </cell>
          <cell r="R28">
            <v>8</v>
          </cell>
          <cell r="S28">
            <v>24738</v>
          </cell>
          <cell r="T28">
            <v>2390</v>
          </cell>
        </row>
        <row r="30">
          <cell r="B30" t="str">
            <v>男</v>
          </cell>
          <cell r="C30">
            <v>160816</v>
          </cell>
          <cell r="D30">
            <v>100125</v>
          </cell>
          <cell r="E30">
            <v>95201</v>
          </cell>
          <cell r="F30">
            <v>89441</v>
          </cell>
          <cell r="G30">
            <v>1579</v>
          </cell>
          <cell r="H30">
            <v>1765</v>
          </cell>
          <cell r="I30">
            <v>2416</v>
          </cell>
          <cell r="J30">
            <v>81057</v>
          </cell>
          <cell r="K30">
            <v>76941</v>
          </cell>
          <cell r="L30">
            <v>1003</v>
          </cell>
          <cell r="M30">
            <v>1745</v>
          </cell>
          <cell r="N30">
            <v>1368</v>
          </cell>
          <cell r="O30">
            <v>4924</v>
          </cell>
          <cell r="P30">
            <v>51171</v>
          </cell>
          <cell r="Q30">
            <v>4675</v>
          </cell>
          <cell r="R30">
            <v>9379</v>
          </cell>
          <cell r="S30">
            <v>37117</v>
          </cell>
          <cell r="T30">
            <v>9520</v>
          </cell>
        </row>
        <row r="31">
          <cell r="B31" t="str">
            <v>15～19歳</v>
          </cell>
          <cell r="C31">
            <v>8960</v>
          </cell>
          <cell r="D31">
            <v>1232</v>
          </cell>
          <cell r="E31">
            <v>1108</v>
          </cell>
          <cell r="F31">
            <v>620</v>
          </cell>
          <cell r="G31">
            <v>22</v>
          </cell>
          <cell r="H31">
            <v>421</v>
          </cell>
          <cell r="I31">
            <v>45</v>
          </cell>
          <cell r="J31">
            <v>1058</v>
          </cell>
          <cell r="K31">
            <v>579</v>
          </cell>
          <cell r="L31">
            <v>22</v>
          </cell>
          <cell r="M31">
            <v>414</v>
          </cell>
          <cell r="N31">
            <v>43</v>
          </cell>
          <cell r="O31">
            <v>124</v>
          </cell>
          <cell r="P31">
            <v>7280</v>
          </cell>
          <cell r="Q31">
            <v>25</v>
          </cell>
          <cell r="R31">
            <v>7133</v>
          </cell>
          <cell r="S31">
            <v>122</v>
          </cell>
          <cell r="T31">
            <v>448</v>
          </cell>
        </row>
        <row r="32">
          <cell r="B32" t="str">
            <v>20～24歳</v>
          </cell>
          <cell r="C32">
            <v>8278</v>
          </cell>
          <cell r="D32">
            <v>5443</v>
          </cell>
          <cell r="E32">
            <v>5064</v>
          </cell>
          <cell r="F32">
            <v>3707</v>
          </cell>
          <cell r="G32">
            <v>50</v>
          </cell>
          <cell r="H32">
            <v>1165</v>
          </cell>
          <cell r="I32">
            <v>142</v>
          </cell>
          <cell r="J32">
            <v>4848</v>
          </cell>
          <cell r="K32">
            <v>3516</v>
          </cell>
          <cell r="L32">
            <v>40</v>
          </cell>
          <cell r="M32">
            <v>1156</v>
          </cell>
          <cell r="N32">
            <v>136</v>
          </cell>
          <cell r="O32">
            <v>379</v>
          </cell>
          <cell r="P32">
            <v>2097</v>
          </cell>
          <cell r="Q32">
            <v>60</v>
          </cell>
          <cell r="R32">
            <v>1861</v>
          </cell>
          <cell r="S32">
            <v>176</v>
          </cell>
          <cell r="T32">
            <v>738</v>
          </cell>
        </row>
        <row r="33">
          <cell r="B33" t="str">
            <v>25～29歳</v>
          </cell>
          <cell r="C33">
            <v>7878</v>
          </cell>
          <cell r="D33">
            <v>6547</v>
          </cell>
          <cell r="E33">
            <v>6177</v>
          </cell>
          <cell r="F33">
            <v>5964</v>
          </cell>
          <cell r="G33">
            <v>41</v>
          </cell>
          <cell r="H33">
            <v>106</v>
          </cell>
          <cell r="I33">
            <v>66</v>
          </cell>
          <cell r="J33">
            <v>5796</v>
          </cell>
          <cell r="K33">
            <v>5604</v>
          </cell>
          <cell r="L33">
            <v>35</v>
          </cell>
          <cell r="M33">
            <v>106</v>
          </cell>
          <cell r="N33">
            <v>51</v>
          </cell>
          <cell r="O33">
            <v>370</v>
          </cell>
          <cell r="P33">
            <v>471</v>
          </cell>
          <cell r="Q33">
            <v>34</v>
          </cell>
          <cell r="R33">
            <v>263</v>
          </cell>
          <cell r="S33">
            <v>174</v>
          </cell>
          <cell r="T33">
            <v>860</v>
          </cell>
        </row>
        <row r="34">
          <cell r="B34" t="str">
            <v>30～34歳</v>
          </cell>
          <cell r="C34">
            <v>8967</v>
          </cell>
          <cell r="D34">
            <v>7802</v>
          </cell>
          <cell r="E34">
            <v>7375</v>
          </cell>
          <cell r="F34">
            <v>7192</v>
          </cell>
          <cell r="G34">
            <v>64</v>
          </cell>
          <cell r="H34">
            <v>34</v>
          </cell>
          <cell r="I34">
            <v>85</v>
          </cell>
          <cell r="J34">
            <v>6855</v>
          </cell>
          <cell r="K34">
            <v>6704</v>
          </cell>
          <cell r="L34">
            <v>49</v>
          </cell>
          <cell r="M34">
            <v>33</v>
          </cell>
          <cell r="N34">
            <v>69</v>
          </cell>
          <cell r="O34">
            <v>427</v>
          </cell>
          <cell r="P34">
            <v>327</v>
          </cell>
          <cell r="Q34">
            <v>59</v>
          </cell>
          <cell r="R34">
            <v>52</v>
          </cell>
          <cell r="S34">
            <v>216</v>
          </cell>
          <cell r="T34">
            <v>838</v>
          </cell>
        </row>
        <row r="35">
          <cell r="B35" t="str">
            <v>35～39歳</v>
          </cell>
          <cell r="C35">
            <v>9948</v>
          </cell>
          <cell r="D35">
            <v>8737</v>
          </cell>
          <cell r="E35">
            <v>8321</v>
          </cell>
          <cell r="F35">
            <v>8153</v>
          </cell>
          <cell r="G35">
            <v>49</v>
          </cell>
          <cell r="H35">
            <v>24</v>
          </cell>
          <cell r="I35">
            <v>95</v>
          </cell>
          <cell r="J35">
            <v>7527</v>
          </cell>
          <cell r="K35">
            <v>7405</v>
          </cell>
          <cell r="L35">
            <v>32</v>
          </cell>
          <cell r="M35">
            <v>23</v>
          </cell>
          <cell r="N35">
            <v>67</v>
          </cell>
          <cell r="O35">
            <v>416</v>
          </cell>
          <cell r="P35">
            <v>382</v>
          </cell>
          <cell r="Q35">
            <v>76</v>
          </cell>
          <cell r="R35">
            <v>30</v>
          </cell>
          <cell r="S35">
            <v>276</v>
          </cell>
          <cell r="T35">
            <v>829</v>
          </cell>
        </row>
        <row r="36">
          <cell r="B36" t="str">
            <v>40～44歳</v>
          </cell>
          <cell r="C36">
            <v>11170</v>
          </cell>
          <cell r="D36">
            <v>9848</v>
          </cell>
          <cell r="E36">
            <v>9417</v>
          </cell>
          <cell r="F36">
            <v>9257</v>
          </cell>
          <cell r="G36">
            <v>55</v>
          </cell>
          <cell r="H36">
            <v>4</v>
          </cell>
          <cell r="I36">
            <v>101</v>
          </cell>
          <cell r="J36">
            <v>8394</v>
          </cell>
          <cell r="K36">
            <v>8281</v>
          </cell>
          <cell r="L36">
            <v>42</v>
          </cell>
          <cell r="M36">
            <v>3</v>
          </cell>
          <cell r="N36">
            <v>68</v>
          </cell>
          <cell r="O36">
            <v>431</v>
          </cell>
          <cell r="P36">
            <v>470</v>
          </cell>
          <cell r="Q36">
            <v>104</v>
          </cell>
          <cell r="R36">
            <v>14</v>
          </cell>
          <cell r="S36">
            <v>352</v>
          </cell>
          <cell r="T36">
            <v>852</v>
          </cell>
        </row>
        <row r="37">
          <cell r="B37" t="str">
            <v>45～49歳</v>
          </cell>
          <cell r="C37">
            <v>13379</v>
          </cell>
          <cell r="D37">
            <v>11813</v>
          </cell>
          <cell r="E37">
            <v>11319</v>
          </cell>
          <cell r="F37">
            <v>11097</v>
          </cell>
          <cell r="G37">
            <v>62</v>
          </cell>
          <cell r="H37">
            <v>5</v>
          </cell>
          <cell r="I37">
            <v>155</v>
          </cell>
          <cell r="J37">
            <v>10062</v>
          </cell>
          <cell r="K37">
            <v>9936</v>
          </cell>
          <cell r="L37">
            <v>30</v>
          </cell>
          <cell r="M37">
            <v>5</v>
          </cell>
          <cell r="N37">
            <v>91</v>
          </cell>
          <cell r="O37">
            <v>494</v>
          </cell>
          <cell r="P37">
            <v>619</v>
          </cell>
          <cell r="Q37">
            <v>155</v>
          </cell>
          <cell r="R37">
            <v>7</v>
          </cell>
          <cell r="S37">
            <v>457</v>
          </cell>
          <cell r="T37">
            <v>947</v>
          </cell>
        </row>
        <row r="38">
          <cell r="B38" t="str">
            <v>50～54歳</v>
          </cell>
          <cell r="C38">
            <v>11969</v>
          </cell>
          <cell r="D38">
            <v>10538</v>
          </cell>
          <cell r="E38">
            <v>10047</v>
          </cell>
          <cell r="F38">
            <v>9807</v>
          </cell>
          <cell r="G38">
            <v>65</v>
          </cell>
          <cell r="H38" t="str">
            <v>-</v>
          </cell>
          <cell r="I38">
            <v>175</v>
          </cell>
          <cell r="J38">
            <v>8784</v>
          </cell>
          <cell r="K38">
            <v>8639</v>
          </cell>
          <cell r="L38">
            <v>32</v>
          </cell>
          <cell r="M38" t="str">
            <v>-</v>
          </cell>
          <cell r="N38">
            <v>113</v>
          </cell>
          <cell r="O38">
            <v>491</v>
          </cell>
          <cell r="P38">
            <v>689</v>
          </cell>
          <cell r="Q38">
            <v>190</v>
          </cell>
          <cell r="R38">
            <v>5</v>
          </cell>
          <cell r="S38">
            <v>494</v>
          </cell>
          <cell r="T38">
            <v>742</v>
          </cell>
        </row>
        <row r="39">
          <cell r="B39" t="str">
            <v>55～59歳</v>
          </cell>
          <cell r="C39">
            <v>12443</v>
          </cell>
          <cell r="D39">
            <v>10911</v>
          </cell>
          <cell r="E39">
            <v>10414</v>
          </cell>
          <cell r="F39">
            <v>10121</v>
          </cell>
          <cell r="G39">
            <v>78</v>
          </cell>
          <cell r="H39">
            <v>1</v>
          </cell>
          <cell r="I39">
            <v>214</v>
          </cell>
          <cell r="J39">
            <v>8938</v>
          </cell>
          <cell r="K39">
            <v>8756</v>
          </cell>
          <cell r="L39">
            <v>46</v>
          </cell>
          <cell r="M39">
            <v>1</v>
          </cell>
          <cell r="N39">
            <v>135</v>
          </cell>
          <cell r="O39">
            <v>497</v>
          </cell>
          <cell r="P39">
            <v>920</v>
          </cell>
          <cell r="Q39">
            <v>226</v>
          </cell>
          <cell r="R39">
            <v>6</v>
          </cell>
          <cell r="S39">
            <v>688</v>
          </cell>
          <cell r="T39">
            <v>612</v>
          </cell>
        </row>
        <row r="40">
          <cell r="B40" t="str">
            <v>60～64歳</v>
          </cell>
          <cell r="C40">
            <v>13203</v>
          </cell>
          <cell r="D40">
            <v>10612</v>
          </cell>
          <cell r="E40">
            <v>10022</v>
          </cell>
          <cell r="F40">
            <v>9612</v>
          </cell>
          <cell r="G40">
            <v>134</v>
          </cell>
          <cell r="H40">
            <v>2</v>
          </cell>
          <cell r="I40">
            <v>274</v>
          </cell>
          <cell r="J40">
            <v>8306</v>
          </cell>
          <cell r="K40">
            <v>8059</v>
          </cell>
          <cell r="L40">
            <v>83</v>
          </cell>
          <cell r="M40">
            <v>1</v>
          </cell>
          <cell r="N40">
            <v>163</v>
          </cell>
          <cell r="O40">
            <v>590</v>
          </cell>
          <cell r="P40">
            <v>2056</v>
          </cell>
          <cell r="Q40">
            <v>422</v>
          </cell>
          <cell r="R40">
            <v>2</v>
          </cell>
          <cell r="S40">
            <v>1632</v>
          </cell>
          <cell r="T40">
            <v>535</v>
          </cell>
        </row>
        <row r="41">
          <cell r="B41" t="str">
            <v>65～69歳</v>
          </cell>
          <cell r="C41">
            <v>15446</v>
          </cell>
          <cell r="D41">
            <v>8384</v>
          </cell>
          <cell r="E41">
            <v>7904</v>
          </cell>
          <cell r="F41">
            <v>7182</v>
          </cell>
          <cell r="G41">
            <v>328</v>
          </cell>
          <cell r="H41">
            <v>2</v>
          </cell>
          <cell r="I41">
            <v>392</v>
          </cell>
          <cell r="J41">
            <v>5777</v>
          </cell>
          <cell r="K41">
            <v>5347</v>
          </cell>
          <cell r="L41">
            <v>229</v>
          </cell>
          <cell r="M41">
            <v>2</v>
          </cell>
          <cell r="N41">
            <v>199</v>
          </cell>
          <cell r="O41">
            <v>480</v>
          </cell>
          <cell r="P41">
            <v>6329</v>
          </cell>
          <cell r="Q41">
            <v>838</v>
          </cell>
          <cell r="R41">
            <v>3</v>
          </cell>
          <cell r="S41">
            <v>5488</v>
          </cell>
          <cell r="T41">
            <v>733</v>
          </cell>
        </row>
        <row r="42">
          <cell r="B42" t="str">
            <v>70～74歳</v>
          </cell>
          <cell r="C42">
            <v>15144</v>
          </cell>
          <cell r="D42">
            <v>5367</v>
          </cell>
          <cell r="E42">
            <v>5193</v>
          </cell>
          <cell r="F42">
            <v>4478</v>
          </cell>
          <cell r="G42">
            <v>362</v>
          </cell>
          <cell r="H42">
            <v>1</v>
          </cell>
          <cell r="I42">
            <v>352</v>
          </cell>
          <cell r="J42">
            <v>3402</v>
          </cell>
          <cell r="K42">
            <v>3015</v>
          </cell>
          <cell r="L42">
            <v>232</v>
          </cell>
          <cell r="M42">
            <v>1</v>
          </cell>
          <cell r="N42">
            <v>154</v>
          </cell>
          <cell r="O42">
            <v>174</v>
          </cell>
          <cell r="P42">
            <v>9258</v>
          </cell>
          <cell r="Q42">
            <v>935</v>
          </cell>
          <cell r="R42">
            <v>2</v>
          </cell>
          <cell r="S42">
            <v>8321</v>
          </cell>
          <cell r="T42">
            <v>519</v>
          </cell>
        </row>
        <row r="43">
          <cell r="B43" t="str">
            <v>75～79歳</v>
          </cell>
          <cell r="C43">
            <v>9566</v>
          </cell>
          <cell r="D43">
            <v>1770</v>
          </cell>
          <cell r="E43">
            <v>1732</v>
          </cell>
          <cell r="F43">
            <v>1418</v>
          </cell>
          <cell r="G43">
            <v>137</v>
          </cell>
          <cell r="H43" t="str">
            <v>-</v>
          </cell>
          <cell r="I43">
            <v>177</v>
          </cell>
          <cell r="J43">
            <v>891</v>
          </cell>
          <cell r="K43">
            <v>751</v>
          </cell>
          <cell r="L43">
            <v>83</v>
          </cell>
          <cell r="M43" t="str">
            <v>-</v>
          </cell>
          <cell r="N43">
            <v>57</v>
          </cell>
          <cell r="O43">
            <v>38</v>
          </cell>
          <cell r="P43">
            <v>7476</v>
          </cell>
          <cell r="Q43">
            <v>667</v>
          </cell>
          <cell r="R43">
            <v>1</v>
          </cell>
          <cell r="S43">
            <v>6808</v>
          </cell>
          <cell r="T43">
            <v>320</v>
          </cell>
        </row>
        <row r="44">
          <cell r="B44" t="str">
            <v>80～84歳</v>
          </cell>
          <cell r="C44">
            <v>7515</v>
          </cell>
          <cell r="D44">
            <v>774</v>
          </cell>
          <cell r="E44">
            <v>768</v>
          </cell>
          <cell r="F44">
            <v>592</v>
          </cell>
          <cell r="G44">
            <v>84</v>
          </cell>
          <cell r="H44" t="str">
            <v>-</v>
          </cell>
          <cell r="I44">
            <v>92</v>
          </cell>
          <cell r="J44">
            <v>278</v>
          </cell>
          <cell r="K44">
            <v>233</v>
          </cell>
          <cell r="L44">
            <v>30</v>
          </cell>
          <cell r="M44" t="str">
            <v>-</v>
          </cell>
          <cell r="N44">
            <v>15</v>
          </cell>
          <cell r="O44">
            <v>6</v>
          </cell>
          <cell r="P44">
            <v>6433</v>
          </cell>
          <cell r="Q44">
            <v>519</v>
          </cell>
          <cell r="R44" t="str">
            <v>-</v>
          </cell>
          <cell r="S44">
            <v>5914</v>
          </cell>
          <cell r="T44">
            <v>308</v>
          </cell>
        </row>
        <row r="45">
          <cell r="B45" t="str">
            <v>85～89歳</v>
          </cell>
          <cell r="C45">
            <v>4740</v>
          </cell>
          <cell r="D45">
            <v>289</v>
          </cell>
          <cell r="E45">
            <v>284</v>
          </cell>
          <cell r="F45">
            <v>200</v>
          </cell>
          <cell r="G45">
            <v>41</v>
          </cell>
          <cell r="H45" t="str">
            <v>-</v>
          </cell>
          <cell r="I45">
            <v>43</v>
          </cell>
          <cell r="J45">
            <v>113</v>
          </cell>
          <cell r="K45">
            <v>92</v>
          </cell>
          <cell r="L45">
            <v>16</v>
          </cell>
          <cell r="M45" t="str">
            <v>-</v>
          </cell>
          <cell r="N45">
            <v>5</v>
          </cell>
          <cell r="O45">
            <v>5</v>
          </cell>
          <cell r="P45">
            <v>4286</v>
          </cell>
          <cell r="Q45">
            <v>274</v>
          </cell>
          <cell r="R45" t="str">
            <v>-</v>
          </cell>
          <cell r="S45">
            <v>4012</v>
          </cell>
          <cell r="T45">
            <v>165</v>
          </cell>
        </row>
        <row r="46">
          <cell r="B46" t="str">
            <v>90～94歳</v>
          </cell>
          <cell r="C46">
            <v>1813</v>
          </cell>
          <cell r="D46">
            <v>52</v>
          </cell>
          <cell r="E46">
            <v>50</v>
          </cell>
          <cell r="F46">
            <v>37</v>
          </cell>
          <cell r="G46">
            <v>5</v>
          </cell>
          <cell r="H46" t="str">
            <v>-</v>
          </cell>
          <cell r="I46">
            <v>8</v>
          </cell>
          <cell r="J46">
            <v>26</v>
          </cell>
          <cell r="K46">
            <v>23</v>
          </cell>
          <cell r="L46">
            <v>1</v>
          </cell>
          <cell r="M46" t="str">
            <v>-</v>
          </cell>
          <cell r="N46">
            <v>2</v>
          </cell>
          <cell r="O46">
            <v>2</v>
          </cell>
          <cell r="P46">
            <v>1704</v>
          </cell>
          <cell r="Q46">
            <v>80</v>
          </cell>
          <cell r="R46" t="str">
            <v>-</v>
          </cell>
          <cell r="S46">
            <v>1624</v>
          </cell>
          <cell r="T46">
            <v>57</v>
          </cell>
        </row>
        <row r="47">
          <cell r="B47" t="str">
            <v>95歳以上</v>
          </cell>
          <cell r="C47">
            <v>397</v>
          </cell>
          <cell r="D47">
            <v>6</v>
          </cell>
          <cell r="E47">
            <v>6</v>
          </cell>
          <cell r="F47">
            <v>4</v>
          </cell>
          <cell r="G47">
            <v>2</v>
          </cell>
          <cell r="H47" t="str">
            <v>-</v>
          </cell>
          <cell r="I47" t="str">
            <v>-</v>
          </cell>
          <cell r="J47">
            <v>2</v>
          </cell>
          <cell r="K47">
            <v>1</v>
          </cell>
          <cell r="L47">
            <v>1</v>
          </cell>
          <cell r="M47" t="str">
            <v>-</v>
          </cell>
          <cell r="N47" t="str">
            <v>-</v>
          </cell>
          <cell r="O47" t="str">
            <v>-</v>
          </cell>
          <cell r="P47">
            <v>374</v>
          </cell>
          <cell r="Q47">
            <v>11</v>
          </cell>
          <cell r="R47" t="str">
            <v>-</v>
          </cell>
          <cell r="S47">
            <v>363</v>
          </cell>
          <cell r="T47">
            <v>17</v>
          </cell>
        </row>
        <row r="48">
          <cell r="B48" t="str">
            <v>（再掲）65歳以上</v>
          </cell>
          <cell r="C48">
            <v>54621</v>
          </cell>
          <cell r="D48">
            <v>16642</v>
          </cell>
          <cell r="E48">
            <v>15937</v>
          </cell>
          <cell r="F48">
            <v>13911</v>
          </cell>
          <cell r="G48">
            <v>959</v>
          </cell>
          <cell r="H48">
            <v>3</v>
          </cell>
          <cell r="I48">
            <v>1064</v>
          </cell>
          <cell r="J48">
            <v>10489</v>
          </cell>
          <cell r="K48">
            <v>9462</v>
          </cell>
          <cell r="L48">
            <v>592</v>
          </cell>
          <cell r="M48">
            <v>3</v>
          </cell>
          <cell r="N48">
            <v>432</v>
          </cell>
          <cell r="O48">
            <v>705</v>
          </cell>
          <cell r="P48">
            <v>35860</v>
          </cell>
          <cell r="Q48">
            <v>3324</v>
          </cell>
          <cell r="R48">
            <v>6</v>
          </cell>
          <cell r="S48">
            <v>32530</v>
          </cell>
          <cell r="T48">
            <v>2119</v>
          </cell>
        </row>
        <row r="49">
          <cell r="B49" t="str">
            <v>（再掲）75歳以上</v>
          </cell>
          <cell r="C49">
            <v>24031</v>
          </cell>
          <cell r="D49">
            <v>2891</v>
          </cell>
          <cell r="E49">
            <v>2840</v>
          </cell>
          <cell r="F49">
            <v>2251</v>
          </cell>
          <cell r="G49">
            <v>269</v>
          </cell>
          <cell r="H49" t="str">
            <v>-</v>
          </cell>
          <cell r="I49">
            <v>320</v>
          </cell>
          <cell r="J49">
            <v>1310</v>
          </cell>
          <cell r="K49">
            <v>1100</v>
          </cell>
          <cell r="L49">
            <v>131</v>
          </cell>
          <cell r="M49" t="str">
            <v>-</v>
          </cell>
          <cell r="N49">
            <v>79</v>
          </cell>
          <cell r="O49">
            <v>51</v>
          </cell>
          <cell r="P49">
            <v>20273</v>
          </cell>
          <cell r="Q49">
            <v>1551</v>
          </cell>
          <cell r="R49">
            <v>1</v>
          </cell>
          <cell r="S49">
            <v>18721</v>
          </cell>
          <cell r="T49">
            <v>867</v>
          </cell>
        </row>
        <row r="50">
          <cell r="B50" t="str">
            <v>（再掲）85歳以上</v>
          </cell>
          <cell r="C50">
            <v>6950</v>
          </cell>
          <cell r="D50">
            <v>347</v>
          </cell>
          <cell r="E50">
            <v>340</v>
          </cell>
          <cell r="F50">
            <v>241</v>
          </cell>
          <cell r="G50">
            <v>48</v>
          </cell>
          <cell r="H50" t="str">
            <v>-</v>
          </cell>
          <cell r="I50">
            <v>51</v>
          </cell>
          <cell r="J50">
            <v>141</v>
          </cell>
          <cell r="K50">
            <v>116</v>
          </cell>
          <cell r="L50">
            <v>18</v>
          </cell>
          <cell r="M50" t="str">
            <v>-</v>
          </cell>
          <cell r="N50">
            <v>7</v>
          </cell>
          <cell r="O50">
            <v>7</v>
          </cell>
          <cell r="P50">
            <v>6364</v>
          </cell>
          <cell r="Q50">
            <v>365</v>
          </cell>
          <cell r="R50">
            <v>0</v>
          </cell>
          <cell r="S50">
            <v>5999</v>
          </cell>
          <cell r="T50">
            <v>239</v>
          </cell>
        </row>
        <row r="51">
          <cell r="B51" t="str">
            <v>15～64歳</v>
          </cell>
          <cell r="C51">
            <v>106195</v>
          </cell>
          <cell r="D51">
            <v>83483</v>
          </cell>
          <cell r="E51">
            <v>79264</v>
          </cell>
          <cell r="F51">
            <v>75530</v>
          </cell>
          <cell r="G51">
            <v>620</v>
          </cell>
          <cell r="H51">
            <v>1762</v>
          </cell>
          <cell r="I51">
            <v>1352</v>
          </cell>
          <cell r="J51">
            <v>70568</v>
          </cell>
          <cell r="K51">
            <v>67479</v>
          </cell>
          <cell r="L51">
            <v>411</v>
          </cell>
          <cell r="M51">
            <v>1742</v>
          </cell>
          <cell r="N51">
            <v>936</v>
          </cell>
          <cell r="O51">
            <v>4219</v>
          </cell>
          <cell r="P51">
            <v>15311</v>
          </cell>
          <cell r="Q51">
            <v>1351</v>
          </cell>
          <cell r="R51">
            <v>9373</v>
          </cell>
          <cell r="S51">
            <v>4587</v>
          </cell>
          <cell r="T51">
            <v>7401</v>
          </cell>
        </row>
        <row r="52">
          <cell r="B52" t="str">
            <v>65～74歳</v>
          </cell>
          <cell r="C52">
            <v>30590</v>
          </cell>
          <cell r="D52">
            <v>13751</v>
          </cell>
          <cell r="E52">
            <v>13097</v>
          </cell>
          <cell r="F52">
            <v>11660</v>
          </cell>
          <cell r="G52">
            <v>690</v>
          </cell>
          <cell r="H52">
            <v>3</v>
          </cell>
          <cell r="I52">
            <v>744</v>
          </cell>
          <cell r="J52">
            <v>9179</v>
          </cell>
          <cell r="K52">
            <v>8362</v>
          </cell>
          <cell r="L52">
            <v>461</v>
          </cell>
          <cell r="M52">
            <v>3</v>
          </cell>
          <cell r="N52">
            <v>353</v>
          </cell>
          <cell r="O52">
            <v>654</v>
          </cell>
          <cell r="P52">
            <v>15587</v>
          </cell>
          <cell r="Q52">
            <v>1773</v>
          </cell>
          <cell r="R52">
            <v>5</v>
          </cell>
          <cell r="S52">
            <v>13809</v>
          </cell>
          <cell r="T52">
            <v>1252</v>
          </cell>
        </row>
        <row r="54">
          <cell r="B54" t="str">
            <v>女</v>
          </cell>
          <cell r="C54">
            <v>195323</v>
          </cell>
          <cell r="D54">
            <v>92539</v>
          </cell>
          <cell r="E54">
            <v>89332</v>
          </cell>
          <cell r="F54">
            <v>67225</v>
          </cell>
          <cell r="G54">
            <v>17661</v>
          </cell>
          <cell r="H54">
            <v>1870</v>
          </cell>
          <cell r="I54">
            <v>2576</v>
          </cell>
          <cell r="J54">
            <v>80182</v>
          </cell>
          <cell r="K54">
            <v>61981</v>
          </cell>
          <cell r="L54">
            <v>14159</v>
          </cell>
          <cell r="M54">
            <v>1859</v>
          </cell>
          <cell r="N54">
            <v>2183</v>
          </cell>
          <cell r="O54">
            <v>3207</v>
          </cell>
          <cell r="P54">
            <v>93952</v>
          </cell>
          <cell r="Q54">
            <v>41846</v>
          </cell>
          <cell r="R54">
            <v>9298</v>
          </cell>
          <cell r="S54">
            <v>42808</v>
          </cell>
          <cell r="T54">
            <v>8832</v>
          </cell>
        </row>
        <row r="55">
          <cell r="B55" t="str">
            <v>15～19歳</v>
          </cell>
          <cell r="C55">
            <v>9078</v>
          </cell>
          <cell r="D55">
            <v>1292</v>
          </cell>
          <cell r="E55">
            <v>1201</v>
          </cell>
          <cell r="F55">
            <v>560</v>
          </cell>
          <cell r="G55">
            <v>24</v>
          </cell>
          <cell r="H55">
            <v>592</v>
          </cell>
          <cell r="I55">
            <v>25</v>
          </cell>
          <cell r="J55">
            <v>1176</v>
          </cell>
          <cell r="K55">
            <v>540</v>
          </cell>
          <cell r="L55">
            <v>23</v>
          </cell>
          <cell r="M55">
            <v>589</v>
          </cell>
          <cell r="N55">
            <v>24</v>
          </cell>
          <cell r="O55">
            <v>91</v>
          </cell>
          <cell r="P55">
            <v>7335</v>
          </cell>
          <cell r="Q55">
            <v>77</v>
          </cell>
          <cell r="R55">
            <v>7169</v>
          </cell>
          <cell r="S55">
            <v>89</v>
          </cell>
          <cell r="T55">
            <v>451</v>
          </cell>
        </row>
        <row r="56">
          <cell r="B56" t="str">
            <v>20～24歳</v>
          </cell>
          <cell r="C56">
            <v>8868</v>
          </cell>
          <cell r="D56">
            <v>5978</v>
          </cell>
          <cell r="E56">
            <v>5675</v>
          </cell>
          <cell r="F56">
            <v>4212</v>
          </cell>
          <cell r="G56">
            <v>154</v>
          </cell>
          <cell r="H56">
            <v>1116</v>
          </cell>
          <cell r="I56">
            <v>193</v>
          </cell>
          <cell r="J56">
            <v>5530</v>
          </cell>
          <cell r="K56">
            <v>4088</v>
          </cell>
          <cell r="L56">
            <v>139</v>
          </cell>
          <cell r="M56">
            <v>1113</v>
          </cell>
          <cell r="N56">
            <v>190</v>
          </cell>
          <cell r="O56">
            <v>303</v>
          </cell>
          <cell r="P56">
            <v>2220</v>
          </cell>
          <cell r="Q56">
            <v>276</v>
          </cell>
          <cell r="R56">
            <v>1827</v>
          </cell>
          <cell r="S56">
            <v>117</v>
          </cell>
          <cell r="T56">
            <v>670</v>
          </cell>
        </row>
        <row r="57">
          <cell r="B57" t="str">
            <v>25～29歳</v>
          </cell>
          <cell r="C57">
            <v>8514</v>
          </cell>
          <cell r="D57">
            <v>6793</v>
          </cell>
          <cell r="E57">
            <v>6466</v>
          </cell>
          <cell r="F57">
            <v>5735</v>
          </cell>
          <cell r="G57">
            <v>334</v>
          </cell>
          <cell r="H57">
            <v>83</v>
          </cell>
          <cell r="I57">
            <v>314</v>
          </cell>
          <cell r="J57">
            <v>6232</v>
          </cell>
          <cell r="K57">
            <v>5545</v>
          </cell>
          <cell r="L57">
            <v>297</v>
          </cell>
          <cell r="M57">
            <v>83</v>
          </cell>
          <cell r="N57">
            <v>307</v>
          </cell>
          <cell r="O57">
            <v>327</v>
          </cell>
          <cell r="P57">
            <v>1006</v>
          </cell>
          <cell r="Q57">
            <v>722</v>
          </cell>
          <cell r="R57">
            <v>156</v>
          </cell>
          <cell r="S57">
            <v>128</v>
          </cell>
          <cell r="T57">
            <v>715</v>
          </cell>
        </row>
        <row r="58">
          <cell r="B58" t="str">
            <v>30～34歳</v>
          </cell>
          <cell r="C58">
            <v>9623</v>
          </cell>
          <cell r="D58">
            <v>7098</v>
          </cell>
          <cell r="E58">
            <v>6831</v>
          </cell>
          <cell r="F58">
            <v>5615</v>
          </cell>
          <cell r="G58">
            <v>733</v>
          </cell>
          <cell r="H58">
            <v>31</v>
          </cell>
          <cell r="I58">
            <v>452</v>
          </cell>
          <cell r="J58">
            <v>6481</v>
          </cell>
          <cell r="K58">
            <v>5380</v>
          </cell>
          <cell r="L58">
            <v>638</v>
          </cell>
          <cell r="M58">
            <v>31</v>
          </cell>
          <cell r="N58">
            <v>432</v>
          </cell>
          <cell r="O58">
            <v>267</v>
          </cell>
          <cell r="P58">
            <v>1792</v>
          </cell>
          <cell r="Q58">
            <v>1576</v>
          </cell>
          <cell r="R58">
            <v>54</v>
          </cell>
          <cell r="S58">
            <v>162</v>
          </cell>
          <cell r="T58">
            <v>733</v>
          </cell>
        </row>
        <row r="59">
          <cell r="B59" t="str">
            <v>35～39歳</v>
          </cell>
          <cell r="C59">
            <v>10912</v>
          </cell>
          <cell r="D59">
            <v>8200</v>
          </cell>
          <cell r="E59">
            <v>7938</v>
          </cell>
          <cell r="F59">
            <v>6433</v>
          </cell>
          <cell r="G59">
            <v>1183</v>
          </cell>
          <cell r="H59">
            <v>13</v>
          </cell>
          <cell r="I59">
            <v>309</v>
          </cell>
          <cell r="J59">
            <v>7419</v>
          </cell>
          <cell r="K59">
            <v>6096</v>
          </cell>
          <cell r="L59">
            <v>1016</v>
          </cell>
          <cell r="M59">
            <v>13</v>
          </cell>
          <cell r="N59">
            <v>294</v>
          </cell>
          <cell r="O59">
            <v>262</v>
          </cell>
          <cell r="P59">
            <v>2002</v>
          </cell>
          <cell r="Q59">
            <v>1794</v>
          </cell>
          <cell r="R59">
            <v>36</v>
          </cell>
          <cell r="S59">
            <v>172</v>
          </cell>
          <cell r="T59">
            <v>710</v>
          </cell>
        </row>
        <row r="60">
          <cell r="B60" t="str">
            <v>40～44歳</v>
          </cell>
          <cell r="C60">
            <v>12362</v>
          </cell>
          <cell r="D60">
            <v>9593</v>
          </cell>
          <cell r="E60">
            <v>9277</v>
          </cell>
          <cell r="F60">
            <v>7442</v>
          </cell>
          <cell r="G60">
            <v>1652</v>
          </cell>
          <cell r="H60">
            <v>15</v>
          </cell>
          <cell r="I60">
            <v>168</v>
          </cell>
          <cell r="J60">
            <v>8643</v>
          </cell>
          <cell r="K60">
            <v>7029</v>
          </cell>
          <cell r="L60">
            <v>1449</v>
          </cell>
          <cell r="M60">
            <v>13</v>
          </cell>
          <cell r="N60">
            <v>152</v>
          </cell>
          <cell r="O60">
            <v>316</v>
          </cell>
          <cell r="P60">
            <v>2056</v>
          </cell>
          <cell r="Q60">
            <v>1818</v>
          </cell>
          <cell r="R60">
            <v>16</v>
          </cell>
          <cell r="S60">
            <v>222</v>
          </cell>
          <cell r="T60">
            <v>713</v>
          </cell>
        </row>
        <row r="61">
          <cell r="B61" t="str">
            <v>45～49歳</v>
          </cell>
          <cell r="C61">
            <v>14839</v>
          </cell>
          <cell r="D61">
            <v>11540</v>
          </cell>
          <cell r="E61">
            <v>11163</v>
          </cell>
          <cell r="F61">
            <v>8804</v>
          </cell>
          <cell r="G61">
            <v>2212</v>
          </cell>
          <cell r="H61">
            <v>6</v>
          </cell>
          <cell r="I61">
            <v>141</v>
          </cell>
          <cell r="J61">
            <v>10369</v>
          </cell>
          <cell r="K61">
            <v>8286</v>
          </cell>
          <cell r="L61">
            <v>1958</v>
          </cell>
          <cell r="M61">
            <v>6</v>
          </cell>
          <cell r="N61">
            <v>119</v>
          </cell>
          <cell r="O61">
            <v>377</v>
          </cell>
          <cell r="P61">
            <v>2526</v>
          </cell>
          <cell r="Q61">
            <v>2226</v>
          </cell>
          <cell r="R61">
            <v>8</v>
          </cell>
          <cell r="S61">
            <v>292</v>
          </cell>
          <cell r="T61">
            <v>773</v>
          </cell>
        </row>
        <row r="62">
          <cell r="B62" t="str">
            <v>50～54歳</v>
          </cell>
          <cell r="C62">
            <v>13876</v>
          </cell>
          <cell r="D62">
            <v>10571</v>
          </cell>
          <cell r="E62">
            <v>10185</v>
          </cell>
          <cell r="F62">
            <v>7895</v>
          </cell>
          <cell r="G62">
            <v>2121</v>
          </cell>
          <cell r="H62">
            <v>5</v>
          </cell>
          <cell r="I62">
            <v>164</v>
          </cell>
          <cell r="J62">
            <v>9381</v>
          </cell>
          <cell r="K62">
            <v>7380</v>
          </cell>
          <cell r="L62">
            <v>1857</v>
          </cell>
          <cell r="M62">
            <v>5</v>
          </cell>
          <cell r="N62">
            <v>139</v>
          </cell>
          <cell r="O62">
            <v>386</v>
          </cell>
          <cell r="P62">
            <v>2665</v>
          </cell>
          <cell r="Q62">
            <v>2296</v>
          </cell>
          <cell r="R62">
            <v>15</v>
          </cell>
          <cell r="S62">
            <v>354</v>
          </cell>
          <cell r="T62">
            <v>640</v>
          </cell>
        </row>
        <row r="63">
          <cell r="B63" t="str">
            <v>55～59歳</v>
          </cell>
          <cell r="C63">
            <v>14316</v>
          </cell>
          <cell r="D63">
            <v>10278</v>
          </cell>
          <cell r="E63">
            <v>9925</v>
          </cell>
          <cell r="F63">
            <v>7589</v>
          </cell>
          <cell r="G63">
            <v>2171</v>
          </cell>
          <cell r="H63">
            <v>4</v>
          </cell>
          <cell r="I63">
            <v>161</v>
          </cell>
          <cell r="J63">
            <v>8970</v>
          </cell>
          <cell r="K63">
            <v>7016</v>
          </cell>
          <cell r="L63">
            <v>1818</v>
          </cell>
          <cell r="M63">
            <v>4</v>
          </cell>
          <cell r="N63">
            <v>132</v>
          </cell>
          <cell r="O63">
            <v>353</v>
          </cell>
          <cell r="P63">
            <v>3566</v>
          </cell>
          <cell r="Q63">
            <v>3086</v>
          </cell>
          <cell r="R63">
            <v>3</v>
          </cell>
          <cell r="S63">
            <v>477</v>
          </cell>
          <cell r="T63">
            <v>472</v>
          </cell>
        </row>
        <row r="64">
          <cell r="B64" t="str">
            <v>60～64歳</v>
          </cell>
          <cell r="C64">
            <v>14952</v>
          </cell>
          <cell r="D64">
            <v>8644</v>
          </cell>
          <cell r="E64">
            <v>8346</v>
          </cell>
          <cell r="F64">
            <v>5920</v>
          </cell>
          <cell r="G64">
            <v>2257</v>
          </cell>
          <cell r="H64">
            <v>3</v>
          </cell>
          <cell r="I64">
            <v>166</v>
          </cell>
          <cell r="J64">
            <v>7307</v>
          </cell>
          <cell r="K64">
            <v>5365</v>
          </cell>
          <cell r="L64">
            <v>1804</v>
          </cell>
          <cell r="M64">
            <v>2</v>
          </cell>
          <cell r="N64">
            <v>136</v>
          </cell>
          <cell r="O64">
            <v>298</v>
          </cell>
          <cell r="P64">
            <v>5846</v>
          </cell>
          <cell r="Q64">
            <v>4703</v>
          </cell>
          <cell r="R64">
            <v>2</v>
          </cell>
          <cell r="S64">
            <v>1141</v>
          </cell>
          <cell r="T64">
            <v>462</v>
          </cell>
        </row>
        <row r="65">
          <cell r="B65" t="str">
            <v>65～69歳</v>
          </cell>
          <cell r="C65">
            <v>17417</v>
          </cell>
          <cell r="D65">
            <v>6312</v>
          </cell>
          <cell r="E65">
            <v>6157</v>
          </cell>
          <cell r="F65">
            <v>3721</v>
          </cell>
          <cell r="G65">
            <v>2258</v>
          </cell>
          <cell r="H65" t="str">
            <v>-</v>
          </cell>
          <cell r="I65">
            <v>178</v>
          </cell>
          <cell r="J65">
            <v>4913</v>
          </cell>
          <cell r="K65">
            <v>3103</v>
          </cell>
          <cell r="L65">
            <v>1696</v>
          </cell>
          <cell r="M65" t="str">
            <v>-</v>
          </cell>
          <cell r="N65">
            <v>114</v>
          </cell>
          <cell r="O65">
            <v>155</v>
          </cell>
          <cell r="P65">
            <v>10516</v>
          </cell>
          <cell r="Q65">
            <v>6538</v>
          </cell>
          <cell r="R65">
            <v>1</v>
          </cell>
          <cell r="S65">
            <v>3977</v>
          </cell>
          <cell r="T65">
            <v>589</v>
          </cell>
        </row>
        <row r="66">
          <cell r="B66" t="str">
            <v>70～74歳</v>
          </cell>
          <cell r="C66">
            <v>17827</v>
          </cell>
          <cell r="D66">
            <v>4062</v>
          </cell>
          <cell r="E66">
            <v>4008</v>
          </cell>
          <cell r="F66">
            <v>2245</v>
          </cell>
          <cell r="G66">
            <v>1613</v>
          </cell>
          <cell r="H66">
            <v>1</v>
          </cell>
          <cell r="I66">
            <v>149</v>
          </cell>
          <cell r="J66">
            <v>2784</v>
          </cell>
          <cell r="K66">
            <v>1630</v>
          </cell>
          <cell r="L66">
            <v>1060</v>
          </cell>
          <cell r="M66" t="str">
            <v>-</v>
          </cell>
          <cell r="N66">
            <v>94</v>
          </cell>
          <cell r="O66">
            <v>54</v>
          </cell>
          <cell r="P66">
            <v>13216</v>
          </cell>
          <cell r="Q66">
            <v>6262</v>
          </cell>
          <cell r="R66">
            <v>2</v>
          </cell>
          <cell r="S66">
            <v>6952</v>
          </cell>
          <cell r="T66">
            <v>549</v>
          </cell>
        </row>
        <row r="67">
          <cell r="B67" t="str">
            <v>75～79歳</v>
          </cell>
          <cell r="C67">
            <v>13284</v>
          </cell>
          <cell r="D67">
            <v>1349</v>
          </cell>
          <cell r="E67">
            <v>1335</v>
          </cell>
          <cell r="F67">
            <v>676</v>
          </cell>
          <cell r="G67">
            <v>576</v>
          </cell>
          <cell r="H67" t="str">
            <v>-</v>
          </cell>
          <cell r="I67">
            <v>83</v>
          </cell>
          <cell r="J67">
            <v>666</v>
          </cell>
          <cell r="K67">
            <v>366</v>
          </cell>
          <cell r="L67">
            <v>267</v>
          </cell>
          <cell r="M67" t="str">
            <v>-</v>
          </cell>
          <cell r="N67">
            <v>33</v>
          </cell>
          <cell r="O67">
            <v>14</v>
          </cell>
          <cell r="P67">
            <v>11469</v>
          </cell>
          <cell r="Q67">
            <v>4336</v>
          </cell>
          <cell r="R67">
            <v>5</v>
          </cell>
          <cell r="S67">
            <v>7128</v>
          </cell>
          <cell r="T67">
            <v>466</v>
          </cell>
        </row>
        <row r="68">
          <cell r="B68" t="str">
            <v>80～84歳</v>
          </cell>
          <cell r="C68">
            <v>12087</v>
          </cell>
          <cell r="D68">
            <v>537</v>
          </cell>
          <cell r="E68">
            <v>534</v>
          </cell>
          <cell r="F68">
            <v>271</v>
          </cell>
          <cell r="G68">
            <v>219</v>
          </cell>
          <cell r="H68">
            <v>1</v>
          </cell>
          <cell r="I68">
            <v>43</v>
          </cell>
          <cell r="J68">
            <v>211</v>
          </cell>
          <cell r="K68">
            <v>114</v>
          </cell>
          <cell r="L68">
            <v>86</v>
          </cell>
          <cell r="M68" t="str">
            <v>-</v>
          </cell>
          <cell r="N68">
            <v>11</v>
          </cell>
          <cell r="O68">
            <v>3</v>
          </cell>
          <cell r="P68">
            <v>11126</v>
          </cell>
          <cell r="Q68">
            <v>3295</v>
          </cell>
          <cell r="R68">
            <v>2</v>
          </cell>
          <cell r="S68">
            <v>7829</v>
          </cell>
          <cell r="T68">
            <v>424</v>
          </cell>
        </row>
        <row r="69">
          <cell r="B69" t="str">
            <v>85～89歳</v>
          </cell>
          <cell r="C69">
            <v>9729</v>
          </cell>
          <cell r="D69">
            <v>227</v>
          </cell>
          <cell r="E69">
            <v>226</v>
          </cell>
          <cell r="F69">
            <v>84</v>
          </cell>
          <cell r="G69">
            <v>122</v>
          </cell>
          <cell r="H69" t="str">
            <v>-</v>
          </cell>
          <cell r="I69">
            <v>20</v>
          </cell>
          <cell r="J69">
            <v>80</v>
          </cell>
          <cell r="K69">
            <v>34</v>
          </cell>
          <cell r="L69">
            <v>41</v>
          </cell>
          <cell r="M69" t="str">
            <v>-</v>
          </cell>
          <cell r="N69">
            <v>5</v>
          </cell>
          <cell r="O69">
            <v>1</v>
          </cell>
          <cell r="P69">
            <v>9195</v>
          </cell>
          <cell r="Q69">
            <v>2066</v>
          </cell>
          <cell r="R69" t="str">
            <v>-</v>
          </cell>
          <cell r="S69">
            <v>7129</v>
          </cell>
          <cell r="T69">
            <v>307</v>
          </cell>
        </row>
        <row r="70">
          <cell r="B70" t="str">
            <v>90～94歳</v>
          </cell>
          <cell r="C70">
            <v>5483</v>
          </cell>
          <cell r="D70">
            <v>54</v>
          </cell>
          <cell r="E70">
            <v>54</v>
          </cell>
          <cell r="F70">
            <v>18</v>
          </cell>
          <cell r="G70">
            <v>28</v>
          </cell>
          <cell r="H70" t="str">
            <v>-</v>
          </cell>
          <cell r="I70">
            <v>8</v>
          </cell>
          <cell r="J70">
            <v>15</v>
          </cell>
          <cell r="K70">
            <v>8</v>
          </cell>
          <cell r="L70">
            <v>7</v>
          </cell>
          <cell r="M70" t="str">
            <v>-</v>
          </cell>
          <cell r="N70" t="str">
            <v>-</v>
          </cell>
          <cell r="O70" t="str">
            <v>-</v>
          </cell>
          <cell r="P70">
            <v>5299</v>
          </cell>
          <cell r="Q70">
            <v>663</v>
          </cell>
          <cell r="R70">
            <v>2</v>
          </cell>
          <cell r="S70">
            <v>4634</v>
          </cell>
          <cell r="T70">
            <v>130</v>
          </cell>
        </row>
        <row r="71">
          <cell r="B71" t="str">
            <v>95歳以上</v>
          </cell>
          <cell r="C71">
            <v>2156</v>
          </cell>
          <cell r="D71">
            <v>11</v>
          </cell>
          <cell r="E71">
            <v>11</v>
          </cell>
          <cell r="F71">
            <v>5</v>
          </cell>
          <cell r="G71">
            <v>4</v>
          </cell>
          <cell r="H71" t="str">
            <v>-</v>
          </cell>
          <cell r="I71">
            <v>2</v>
          </cell>
          <cell r="J71">
            <v>5</v>
          </cell>
          <cell r="K71">
            <v>1</v>
          </cell>
          <cell r="L71">
            <v>3</v>
          </cell>
          <cell r="M71" t="str">
            <v>-</v>
          </cell>
          <cell r="N71">
            <v>1</v>
          </cell>
          <cell r="O71" t="str">
            <v>-</v>
          </cell>
          <cell r="P71">
            <v>2117</v>
          </cell>
          <cell r="Q71">
            <v>112</v>
          </cell>
          <cell r="R71" t="str">
            <v>-</v>
          </cell>
          <cell r="S71">
            <v>2005</v>
          </cell>
          <cell r="T71">
            <v>28</v>
          </cell>
        </row>
        <row r="72">
          <cell r="B72" t="str">
            <v>（再掲）65歳以上</v>
          </cell>
          <cell r="C72">
            <v>77983</v>
          </cell>
          <cell r="D72">
            <v>12552</v>
          </cell>
          <cell r="E72">
            <v>12325</v>
          </cell>
          <cell r="F72">
            <v>7020</v>
          </cell>
          <cell r="G72">
            <v>4820</v>
          </cell>
          <cell r="H72">
            <v>2</v>
          </cell>
          <cell r="I72">
            <v>483</v>
          </cell>
          <cell r="J72">
            <v>8674</v>
          </cell>
          <cell r="K72">
            <v>5256</v>
          </cell>
          <cell r="L72">
            <v>3160</v>
          </cell>
          <cell r="M72" t="str">
            <v>-</v>
          </cell>
          <cell r="N72">
            <v>258</v>
          </cell>
          <cell r="O72">
            <v>227</v>
          </cell>
          <cell r="P72">
            <v>62938</v>
          </cell>
          <cell r="Q72">
            <v>23272</v>
          </cell>
          <cell r="R72">
            <v>12</v>
          </cell>
          <cell r="S72">
            <v>39654</v>
          </cell>
          <cell r="T72">
            <v>2493</v>
          </cell>
        </row>
        <row r="73">
          <cell r="B73" t="str">
            <v>（再掲）75歳以上</v>
          </cell>
          <cell r="C73">
            <v>42739</v>
          </cell>
          <cell r="D73">
            <v>2178</v>
          </cell>
          <cell r="E73">
            <v>2160</v>
          </cell>
          <cell r="F73">
            <v>1054</v>
          </cell>
          <cell r="G73">
            <v>949</v>
          </cell>
          <cell r="H73">
            <v>1</v>
          </cell>
          <cell r="I73">
            <v>156</v>
          </cell>
          <cell r="J73">
            <v>977</v>
          </cell>
          <cell r="K73">
            <v>523</v>
          </cell>
          <cell r="L73">
            <v>404</v>
          </cell>
          <cell r="M73" t="str">
            <v>-</v>
          </cell>
          <cell r="N73">
            <v>50</v>
          </cell>
          <cell r="O73">
            <v>18</v>
          </cell>
          <cell r="P73">
            <v>39206</v>
          </cell>
          <cell r="Q73">
            <v>10472</v>
          </cell>
          <cell r="R73">
            <v>9</v>
          </cell>
          <cell r="S73">
            <v>28725</v>
          </cell>
          <cell r="T73">
            <v>1355</v>
          </cell>
        </row>
        <row r="74">
          <cell r="B74" t="str">
            <v>（再掲）85歳以上</v>
          </cell>
          <cell r="C74">
            <v>17368</v>
          </cell>
          <cell r="D74">
            <v>292</v>
          </cell>
          <cell r="E74">
            <v>291</v>
          </cell>
          <cell r="F74">
            <v>107</v>
          </cell>
          <cell r="G74">
            <v>154</v>
          </cell>
          <cell r="H74" t="str">
            <v>-</v>
          </cell>
          <cell r="I74">
            <v>30</v>
          </cell>
          <cell r="J74">
            <v>100</v>
          </cell>
          <cell r="K74">
            <v>43</v>
          </cell>
          <cell r="L74">
            <v>51</v>
          </cell>
          <cell r="M74" t="str">
            <v>-</v>
          </cell>
          <cell r="N74">
            <v>6</v>
          </cell>
          <cell r="O74">
            <v>1</v>
          </cell>
          <cell r="P74">
            <v>16611</v>
          </cell>
          <cell r="Q74">
            <v>2841</v>
          </cell>
          <cell r="R74">
            <v>2</v>
          </cell>
          <cell r="S74">
            <v>13768</v>
          </cell>
          <cell r="T74">
            <v>465</v>
          </cell>
        </row>
        <row r="75">
          <cell r="B75" t="str">
            <v>15～64歳</v>
          </cell>
          <cell r="C75">
            <v>117340</v>
          </cell>
          <cell r="D75">
            <v>79987</v>
          </cell>
          <cell r="E75">
            <v>77007</v>
          </cell>
          <cell r="F75">
            <v>60205</v>
          </cell>
          <cell r="G75">
            <v>12841</v>
          </cell>
          <cell r="H75">
            <v>1868</v>
          </cell>
          <cell r="I75">
            <v>2093</v>
          </cell>
          <cell r="J75">
            <v>71508</v>
          </cell>
          <cell r="K75">
            <v>56725</v>
          </cell>
          <cell r="L75">
            <v>10999</v>
          </cell>
          <cell r="M75">
            <v>1859</v>
          </cell>
          <cell r="N75">
            <v>1925</v>
          </cell>
          <cell r="O75">
            <v>2980</v>
          </cell>
          <cell r="P75">
            <v>31014</v>
          </cell>
          <cell r="Q75">
            <v>18574</v>
          </cell>
          <cell r="R75">
            <v>9286</v>
          </cell>
          <cell r="S75">
            <v>3154</v>
          </cell>
          <cell r="T75">
            <v>6339</v>
          </cell>
        </row>
        <row r="76">
          <cell r="B76" t="str">
            <v>65～74歳</v>
          </cell>
          <cell r="C76">
            <v>35244</v>
          </cell>
          <cell r="D76">
            <v>10374</v>
          </cell>
          <cell r="E76">
            <v>10165</v>
          </cell>
          <cell r="F76">
            <v>5966</v>
          </cell>
          <cell r="G76">
            <v>3871</v>
          </cell>
          <cell r="H76">
            <v>1</v>
          </cell>
          <cell r="I76">
            <v>327</v>
          </cell>
          <cell r="J76">
            <v>7697</v>
          </cell>
          <cell r="K76">
            <v>4733</v>
          </cell>
          <cell r="L76">
            <v>2756</v>
          </cell>
          <cell r="M76" t="str">
            <v>-</v>
          </cell>
          <cell r="N76">
            <v>208</v>
          </cell>
          <cell r="O76">
            <v>209</v>
          </cell>
          <cell r="P76">
            <v>23732</v>
          </cell>
          <cell r="Q76">
            <v>12800</v>
          </cell>
          <cell r="R76">
            <v>3</v>
          </cell>
          <cell r="S76">
            <v>10929</v>
          </cell>
          <cell r="T76">
            <v>1138</v>
          </cell>
        </row>
      </sheetData>
      <sheetData sheetId="1">
        <row r="6">
          <cell r="B6" t="str">
            <v>総数</v>
          </cell>
          <cell r="C6">
            <v>325863</v>
          </cell>
          <cell r="D6">
            <v>177579</v>
          </cell>
          <cell r="E6">
            <v>170048</v>
          </cell>
          <cell r="F6">
            <v>144311</v>
          </cell>
          <cell r="G6">
            <v>17615</v>
          </cell>
          <cell r="H6">
            <v>3549</v>
          </cell>
          <cell r="I6">
            <v>4573</v>
          </cell>
          <cell r="J6">
            <v>7531</v>
          </cell>
          <cell r="K6">
            <v>131290</v>
          </cell>
          <cell r="L6">
            <v>42600</v>
          </cell>
          <cell r="M6">
            <v>17679</v>
          </cell>
          <cell r="N6">
            <v>71011</v>
          </cell>
          <cell r="O6">
            <v>16994</v>
          </cell>
          <cell r="P6">
            <v>149407</v>
          </cell>
          <cell r="Q6">
            <v>128567</v>
          </cell>
          <cell r="R6">
            <v>14033</v>
          </cell>
          <cell r="S6">
            <v>3519</v>
          </cell>
          <cell r="T6">
            <v>3288</v>
          </cell>
        </row>
        <row r="7">
          <cell r="B7" t="str">
            <v>15～19歳</v>
          </cell>
          <cell r="C7">
            <v>16902</v>
          </cell>
          <cell r="D7">
            <v>2346</v>
          </cell>
          <cell r="E7">
            <v>2141</v>
          </cell>
          <cell r="F7">
            <v>1052</v>
          </cell>
          <cell r="G7">
            <v>45</v>
          </cell>
          <cell r="H7">
            <v>975</v>
          </cell>
          <cell r="I7">
            <v>69</v>
          </cell>
          <cell r="J7">
            <v>205</v>
          </cell>
          <cell r="K7">
            <v>13710</v>
          </cell>
          <cell r="L7">
            <v>97</v>
          </cell>
          <cell r="M7">
            <v>13416</v>
          </cell>
          <cell r="N7">
            <v>197</v>
          </cell>
          <cell r="O7">
            <v>846</v>
          </cell>
          <cell r="P7">
            <v>2070</v>
          </cell>
          <cell r="Q7">
            <v>995</v>
          </cell>
          <cell r="R7">
            <v>44</v>
          </cell>
          <cell r="S7">
            <v>965</v>
          </cell>
          <cell r="T7">
            <v>66</v>
          </cell>
        </row>
        <row r="8">
          <cell r="B8" t="str">
            <v>20～24歳</v>
          </cell>
          <cell r="C8">
            <v>16254</v>
          </cell>
          <cell r="D8">
            <v>10725</v>
          </cell>
          <cell r="E8">
            <v>10083</v>
          </cell>
          <cell r="F8">
            <v>7332</v>
          </cell>
          <cell r="G8">
            <v>188</v>
          </cell>
          <cell r="H8">
            <v>2242</v>
          </cell>
          <cell r="I8">
            <v>321</v>
          </cell>
          <cell r="J8">
            <v>642</v>
          </cell>
          <cell r="K8">
            <v>4180</v>
          </cell>
          <cell r="L8">
            <v>320</v>
          </cell>
          <cell r="M8">
            <v>3593</v>
          </cell>
          <cell r="N8">
            <v>267</v>
          </cell>
          <cell r="O8">
            <v>1349</v>
          </cell>
          <cell r="P8">
            <v>9765</v>
          </cell>
          <cell r="Q8">
            <v>7056</v>
          </cell>
          <cell r="R8">
            <v>167</v>
          </cell>
          <cell r="S8">
            <v>2230</v>
          </cell>
          <cell r="T8">
            <v>312</v>
          </cell>
        </row>
        <row r="9">
          <cell r="B9" t="str">
            <v>25～29歳</v>
          </cell>
          <cell r="C9">
            <v>15461</v>
          </cell>
          <cell r="D9">
            <v>12526</v>
          </cell>
          <cell r="E9">
            <v>11877</v>
          </cell>
          <cell r="F9">
            <v>10983</v>
          </cell>
          <cell r="G9">
            <v>352</v>
          </cell>
          <cell r="H9">
            <v>187</v>
          </cell>
          <cell r="I9">
            <v>355</v>
          </cell>
          <cell r="J9">
            <v>649</v>
          </cell>
          <cell r="K9">
            <v>1406</v>
          </cell>
          <cell r="L9">
            <v>709</v>
          </cell>
          <cell r="M9">
            <v>415</v>
          </cell>
          <cell r="N9">
            <v>282</v>
          </cell>
          <cell r="O9">
            <v>1529</v>
          </cell>
          <cell r="P9">
            <v>11317</v>
          </cell>
          <cell r="Q9">
            <v>10485</v>
          </cell>
          <cell r="R9">
            <v>311</v>
          </cell>
          <cell r="S9">
            <v>187</v>
          </cell>
          <cell r="T9">
            <v>334</v>
          </cell>
        </row>
        <row r="10">
          <cell r="B10" t="str">
            <v>30～34歳</v>
          </cell>
          <cell r="C10">
            <v>17472</v>
          </cell>
          <cell r="D10">
            <v>13956</v>
          </cell>
          <cell r="E10">
            <v>13312</v>
          </cell>
          <cell r="F10">
            <v>11990</v>
          </cell>
          <cell r="G10">
            <v>751</v>
          </cell>
          <cell r="H10">
            <v>64</v>
          </cell>
          <cell r="I10">
            <v>507</v>
          </cell>
          <cell r="J10">
            <v>644</v>
          </cell>
          <cell r="K10">
            <v>2010</v>
          </cell>
          <cell r="L10">
            <v>1565</v>
          </cell>
          <cell r="M10">
            <v>101</v>
          </cell>
          <cell r="N10">
            <v>344</v>
          </cell>
          <cell r="O10">
            <v>1506</v>
          </cell>
          <cell r="P10">
            <v>12520</v>
          </cell>
          <cell r="Q10">
            <v>11332</v>
          </cell>
          <cell r="R10">
            <v>649</v>
          </cell>
          <cell r="S10">
            <v>63</v>
          </cell>
          <cell r="T10">
            <v>476</v>
          </cell>
        </row>
        <row r="11">
          <cell r="B11" t="str">
            <v>35～39歳</v>
          </cell>
          <cell r="C11">
            <v>19449</v>
          </cell>
          <cell r="D11">
            <v>15752</v>
          </cell>
          <cell r="E11">
            <v>15132</v>
          </cell>
          <cell r="F11">
            <v>13556</v>
          </cell>
          <cell r="G11">
            <v>1159</v>
          </cell>
          <cell r="H11">
            <v>36</v>
          </cell>
          <cell r="I11">
            <v>381</v>
          </cell>
          <cell r="J11">
            <v>620</v>
          </cell>
          <cell r="K11">
            <v>2232</v>
          </cell>
          <cell r="L11">
            <v>1789</v>
          </cell>
          <cell r="M11">
            <v>62</v>
          </cell>
          <cell r="N11">
            <v>381</v>
          </cell>
          <cell r="O11">
            <v>1465</v>
          </cell>
          <cell r="P11">
            <v>13933</v>
          </cell>
          <cell r="Q11">
            <v>12566</v>
          </cell>
          <cell r="R11">
            <v>990</v>
          </cell>
          <cell r="S11">
            <v>35</v>
          </cell>
          <cell r="T11">
            <v>342</v>
          </cell>
        </row>
        <row r="12">
          <cell r="B12" t="str">
            <v>40～44歳</v>
          </cell>
          <cell r="C12">
            <v>21879</v>
          </cell>
          <cell r="D12">
            <v>18046</v>
          </cell>
          <cell r="E12">
            <v>17357</v>
          </cell>
          <cell r="F12">
            <v>15499</v>
          </cell>
          <cell r="G12">
            <v>1595</v>
          </cell>
          <cell r="H12">
            <v>18</v>
          </cell>
          <cell r="I12">
            <v>245</v>
          </cell>
          <cell r="J12">
            <v>689</v>
          </cell>
          <cell r="K12">
            <v>2359</v>
          </cell>
          <cell r="L12">
            <v>1833</v>
          </cell>
          <cell r="M12">
            <v>29</v>
          </cell>
          <cell r="N12">
            <v>497</v>
          </cell>
          <cell r="O12">
            <v>1474</v>
          </cell>
          <cell r="P12">
            <v>15842</v>
          </cell>
          <cell r="Q12">
            <v>14235</v>
          </cell>
          <cell r="R12">
            <v>1392</v>
          </cell>
          <cell r="S12">
            <v>15</v>
          </cell>
          <cell r="T12">
            <v>200</v>
          </cell>
        </row>
        <row r="13">
          <cell r="B13" t="str">
            <v>45～49歳</v>
          </cell>
          <cell r="C13">
            <v>26263</v>
          </cell>
          <cell r="D13">
            <v>21684</v>
          </cell>
          <cell r="E13">
            <v>20884</v>
          </cell>
          <cell r="F13">
            <v>18474</v>
          </cell>
          <cell r="G13">
            <v>2128</v>
          </cell>
          <cell r="H13">
            <v>10</v>
          </cell>
          <cell r="I13">
            <v>272</v>
          </cell>
          <cell r="J13">
            <v>800</v>
          </cell>
          <cell r="K13">
            <v>2933</v>
          </cell>
          <cell r="L13">
            <v>2267</v>
          </cell>
          <cell r="M13">
            <v>15</v>
          </cell>
          <cell r="N13">
            <v>651</v>
          </cell>
          <cell r="O13">
            <v>1646</v>
          </cell>
          <cell r="P13">
            <v>19031</v>
          </cell>
          <cell r="Q13">
            <v>16959</v>
          </cell>
          <cell r="R13">
            <v>1870</v>
          </cell>
          <cell r="S13">
            <v>10</v>
          </cell>
          <cell r="T13">
            <v>192</v>
          </cell>
        </row>
        <row r="14">
          <cell r="B14" t="str">
            <v>50～54歳</v>
          </cell>
          <cell r="C14">
            <v>24055</v>
          </cell>
          <cell r="D14">
            <v>19666</v>
          </cell>
          <cell r="E14">
            <v>18850</v>
          </cell>
          <cell r="F14">
            <v>16491</v>
          </cell>
          <cell r="G14">
            <v>2041</v>
          </cell>
          <cell r="H14">
            <v>4</v>
          </cell>
          <cell r="I14">
            <v>314</v>
          </cell>
          <cell r="J14">
            <v>816</v>
          </cell>
          <cell r="K14">
            <v>3081</v>
          </cell>
          <cell r="L14">
            <v>2320</v>
          </cell>
          <cell r="M14">
            <v>19</v>
          </cell>
          <cell r="N14">
            <v>742</v>
          </cell>
          <cell r="O14">
            <v>1308</v>
          </cell>
          <cell r="P14">
            <v>16941</v>
          </cell>
          <cell r="Q14">
            <v>14938</v>
          </cell>
          <cell r="R14">
            <v>1766</v>
          </cell>
          <cell r="S14">
            <v>4</v>
          </cell>
          <cell r="T14">
            <v>233</v>
          </cell>
        </row>
        <row r="15">
          <cell r="B15" t="str">
            <v>55～59歳</v>
          </cell>
          <cell r="C15">
            <v>24601</v>
          </cell>
          <cell r="D15">
            <v>19455</v>
          </cell>
          <cell r="E15">
            <v>18657</v>
          </cell>
          <cell r="F15">
            <v>16236</v>
          </cell>
          <cell r="G15">
            <v>2072</v>
          </cell>
          <cell r="H15">
            <v>5</v>
          </cell>
          <cell r="I15">
            <v>344</v>
          </cell>
          <cell r="J15">
            <v>798</v>
          </cell>
          <cell r="K15">
            <v>4132</v>
          </cell>
          <cell r="L15">
            <v>3083</v>
          </cell>
          <cell r="M15">
            <v>8</v>
          </cell>
          <cell r="N15">
            <v>1041</v>
          </cell>
          <cell r="O15">
            <v>1014</v>
          </cell>
          <cell r="P15">
            <v>16489</v>
          </cell>
          <cell r="Q15">
            <v>14512</v>
          </cell>
          <cell r="R15">
            <v>1729</v>
          </cell>
          <cell r="S15">
            <v>5</v>
          </cell>
          <cell r="T15">
            <v>243</v>
          </cell>
        </row>
        <row r="16">
          <cell r="B16" t="str">
            <v>60～64歳</v>
          </cell>
          <cell r="C16">
            <v>25458</v>
          </cell>
          <cell r="D16">
            <v>17359</v>
          </cell>
          <cell r="E16">
            <v>16542</v>
          </cell>
          <cell r="F16">
            <v>13998</v>
          </cell>
          <cell r="G16">
            <v>2156</v>
          </cell>
          <cell r="H16">
            <v>3</v>
          </cell>
          <cell r="I16">
            <v>385</v>
          </cell>
          <cell r="J16">
            <v>817</v>
          </cell>
          <cell r="K16">
            <v>7183</v>
          </cell>
          <cell r="L16">
            <v>4720</v>
          </cell>
          <cell r="M16">
            <v>4</v>
          </cell>
          <cell r="N16">
            <v>2459</v>
          </cell>
          <cell r="O16">
            <v>916</v>
          </cell>
          <cell r="P16">
            <v>14105</v>
          </cell>
          <cell r="Q16">
            <v>12135</v>
          </cell>
          <cell r="R16">
            <v>1709</v>
          </cell>
          <cell r="S16">
            <v>2</v>
          </cell>
          <cell r="T16">
            <v>259</v>
          </cell>
        </row>
        <row r="17">
          <cell r="B17" t="str">
            <v>65～69歳</v>
          </cell>
          <cell r="C17">
            <v>29281</v>
          </cell>
          <cell r="D17">
            <v>13111</v>
          </cell>
          <cell r="E17">
            <v>12534</v>
          </cell>
          <cell r="F17">
            <v>9738</v>
          </cell>
          <cell r="G17">
            <v>2289</v>
          </cell>
          <cell r="H17">
            <v>2</v>
          </cell>
          <cell r="I17">
            <v>505</v>
          </cell>
          <cell r="J17">
            <v>577</v>
          </cell>
          <cell r="K17">
            <v>14993</v>
          </cell>
          <cell r="L17">
            <v>6604</v>
          </cell>
          <cell r="M17">
            <v>4</v>
          </cell>
          <cell r="N17">
            <v>8385</v>
          </cell>
          <cell r="O17">
            <v>1177</v>
          </cell>
          <cell r="P17">
            <v>9647</v>
          </cell>
          <cell r="Q17">
            <v>7629</v>
          </cell>
          <cell r="R17">
            <v>1734</v>
          </cell>
          <cell r="S17">
            <v>2</v>
          </cell>
          <cell r="T17">
            <v>282</v>
          </cell>
        </row>
        <row r="18">
          <cell r="B18" t="str">
            <v>70～74歳</v>
          </cell>
          <cell r="C18">
            <v>29344</v>
          </cell>
          <cell r="D18">
            <v>8436</v>
          </cell>
          <cell r="E18">
            <v>8228</v>
          </cell>
          <cell r="F18">
            <v>6025</v>
          </cell>
          <cell r="G18">
            <v>1751</v>
          </cell>
          <cell r="H18">
            <v>2</v>
          </cell>
          <cell r="I18">
            <v>450</v>
          </cell>
          <cell r="J18">
            <v>208</v>
          </cell>
          <cell r="K18">
            <v>20021</v>
          </cell>
          <cell r="L18">
            <v>6463</v>
          </cell>
          <cell r="M18">
            <v>4</v>
          </cell>
          <cell r="N18">
            <v>13554</v>
          </cell>
          <cell r="O18">
            <v>887</v>
          </cell>
          <cell r="P18">
            <v>5632</v>
          </cell>
          <cell r="Q18">
            <v>4227</v>
          </cell>
          <cell r="R18">
            <v>1175</v>
          </cell>
          <cell r="S18">
            <v>1</v>
          </cell>
          <cell r="T18">
            <v>229</v>
          </cell>
        </row>
        <row r="19">
          <cell r="B19" t="str">
            <v>75～79歳</v>
          </cell>
          <cell r="C19">
            <v>20451</v>
          </cell>
          <cell r="D19">
            <v>2789</v>
          </cell>
          <cell r="E19">
            <v>2740</v>
          </cell>
          <cell r="F19">
            <v>1871</v>
          </cell>
          <cell r="G19">
            <v>636</v>
          </cell>
          <cell r="H19" t="str">
            <v>-</v>
          </cell>
          <cell r="I19">
            <v>233</v>
          </cell>
          <cell r="J19">
            <v>49</v>
          </cell>
          <cell r="K19">
            <v>17018</v>
          </cell>
          <cell r="L19">
            <v>4502</v>
          </cell>
          <cell r="M19">
            <v>5</v>
          </cell>
          <cell r="N19">
            <v>12511</v>
          </cell>
          <cell r="O19">
            <v>644</v>
          </cell>
          <cell r="P19">
            <v>1428</v>
          </cell>
          <cell r="Q19">
            <v>1022</v>
          </cell>
          <cell r="R19">
            <v>323</v>
          </cell>
          <cell r="S19" t="str">
            <v>-</v>
          </cell>
          <cell r="T19">
            <v>83</v>
          </cell>
        </row>
        <row r="20">
          <cell r="B20" t="str">
            <v>80～84歳</v>
          </cell>
          <cell r="C20">
            <v>17487</v>
          </cell>
          <cell r="D20">
            <v>1149</v>
          </cell>
          <cell r="E20">
            <v>1140</v>
          </cell>
          <cell r="F20">
            <v>754</v>
          </cell>
          <cell r="G20">
            <v>265</v>
          </cell>
          <cell r="H20">
            <v>1</v>
          </cell>
          <cell r="I20">
            <v>120</v>
          </cell>
          <cell r="J20">
            <v>9</v>
          </cell>
          <cell r="K20">
            <v>15715</v>
          </cell>
          <cell r="L20">
            <v>3429</v>
          </cell>
          <cell r="M20">
            <v>2</v>
          </cell>
          <cell r="N20">
            <v>12284</v>
          </cell>
          <cell r="O20">
            <v>623</v>
          </cell>
          <cell r="P20">
            <v>453</v>
          </cell>
          <cell r="Q20">
            <v>323</v>
          </cell>
          <cell r="R20">
            <v>105</v>
          </cell>
          <cell r="S20" t="str">
            <v>-</v>
          </cell>
          <cell r="T20">
            <v>25</v>
          </cell>
        </row>
        <row r="21">
          <cell r="B21" t="str">
            <v>85～89歳</v>
          </cell>
          <cell r="C21">
            <v>12848</v>
          </cell>
          <cell r="D21">
            <v>467</v>
          </cell>
          <cell r="E21">
            <v>461</v>
          </cell>
          <cell r="F21">
            <v>252</v>
          </cell>
          <cell r="G21">
            <v>150</v>
          </cell>
          <cell r="H21" t="str">
            <v>-</v>
          </cell>
          <cell r="I21">
            <v>59</v>
          </cell>
          <cell r="J21">
            <v>6</v>
          </cell>
          <cell r="K21">
            <v>11975</v>
          </cell>
          <cell r="L21">
            <v>2113</v>
          </cell>
          <cell r="M21" t="str">
            <v>-</v>
          </cell>
          <cell r="N21">
            <v>9862</v>
          </cell>
          <cell r="O21">
            <v>406</v>
          </cell>
          <cell r="P21">
            <v>186</v>
          </cell>
          <cell r="Q21">
            <v>120</v>
          </cell>
          <cell r="R21">
            <v>57</v>
          </cell>
          <cell r="S21" t="str">
            <v>-</v>
          </cell>
          <cell r="T21">
            <v>9</v>
          </cell>
        </row>
        <row r="22">
          <cell r="B22" t="str">
            <v>90～94歳</v>
          </cell>
          <cell r="C22">
            <v>6429</v>
          </cell>
          <cell r="D22">
            <v>97</v>
          </cell>
          <cell r="E22">
            <v>95</v>
          </cell>
          <cell r="F22">
            <v>53</v>
          </cell>
          <cell r="G22">
            <v>31</v>
          </cell>
          <cell r="H22" t="str">
            <v>-</v>
          </cell>
          <cell r="I22">
            <v>11</v>
          </cell>
          <cell r="J22">
            <v>2</v>
          </cell>
          <cell r="K22">
            <v>6165</v>
          </cell>
          <cell r="L22">
            <v>676</v>
          </cell>
          <cell r="M22">
            <v>2</v>
          </cell>
          <cell r="N22">
            <v>5487</v>
          </cell>
          <cell r="O22">
            <v>167</v>
          </cell>
          <cell r="P22">
            <v>41</v>
          </cell>
          <cell r="Q22">
            <v>31</v>
          </cell>
          <cell r="R22">
            <v>8</v>
          </cell>
          <cell r="S22" t="str">
            <v>-</v>
          </cell>
          <cell r="T22">
            <v>2</v>
          </cell>
        </row>
        <row r="23">
          <cell r="B23" t="str">
            <v>95歳以上</v>
          </cell>
          <cell r="C23">
            <v>2229</v>
          </cell>
          <cell r="D23">
            <v>15</v>
          </cell>
          <cell r="E23">
            <v>15</v>
          </cell>
          <cell r="F23">
            <v>7</v>
          </cell>
          <cell r="G23">
            <v>6</v>
          </cell>
          <cell r="H23" t="str">
            <v>-</v>
          </cell>
          <cell r="I23">
            <v>2</v>
          </cell>
          <cell r="J23" t="str">
            <v>-</v>
          </cell>
          <cell r="K23">
            <v>2177</v>
          </cell>
          <cell r="L23">
            <v>110</v>
          </cell>
          <cell r="M23" t="str">
            <v>-</v>
          </cell>
          <cell r="N23">
            <v>2067</v>
          </cell>
          <cell r="O23">
            <v>37</v>
          </cell>
          <cell r="P23">
            <v>7</v>
          </cell>
          <cell r="Q23">
            <v>2</v>
          </cell>
          <cell r="R23">
            <v>4</v>
          </cell>
          <cell r="S23" t="str">
            <v>-</v>
          </cell>
          <cell r="T23">
            <v>1</v>
          </cell>
        </row>
        <row r="24">
          <cell r="B24" t="str">
            <v>（再掲）65歳以上</v>
          </cell>
          <cell r="C24">
            <v>118069</v>
          </cell>
          <cell r="D24">
            <v>26064</v>
          </cell>
          <cell r="E24">
            <v>25213</v>
          </cell>
          <cell r="F24">
            <v>18700</v>
          </cell>
          <cell r="G24">
            <v>5128</v>
          </cell>
          <cell r="H24">
            <v>5</v>
          </cell>
          <cell r="I24">
            <v>1380</v>
          </cell>
          <cell r="J24">
            <v>851</v>
          </cell>
          <cell r="K24">
            <v>88064</v>
          </cell>
          <cell r="L24">
            <v>23897</v>
          </cell>
          <cell r="M24">
            <v>17</v>
          </cell>
          <cell r="N24">
            <v>64150</v>
          </cell>
          <cell r="O24">
            <v>3941</v>
          </cell>
          <cell r="P24">
            <v>17394</v>
          </cell>
          <cell r="Q24">
            <v>13354</v>
          </cell>
          <cell r="R24">
            <v>3406</v>
          </cell>
          <cell r="S24">
            <v>3</v>
          </cell>
          <cell r="T24">
            <v>631</v>
          </cell>
        </row>
        <row r="25">
          <cell r="B25" t="str">
            <v>（再掲）75歳以上</v>
          </cell>
          <cell r="C25">
            <v>59444</v>
          </cell>
          <cell r="D25">
            <v>4517</v>
          </cell>
          <cell r="E25">
            <v>4451</v>
          </cell>
          <cell r="F25">
            <v>2937</v>
          </cell>
          <cell r="G25">
            <v>1088</v>
          </cell>
          <cell r="H25">
            <v>1</v>
          </cell>
          <cell r="I25">
            <v>425</v>
          </cell>
          <cell r="J25">
            <v>66</v>
          </cell>
          <cell r="K25">
            <v>53050</v>
          </cell>
          <cell r="L25">
            <v>10830</v>
          </cell>
          <cell r="M25">
            <v>9</v>
          </cell>
          <cell r="N25">
            <v>42211</v>
          </cell>
          <cell r="O25">
            <v>1877</v>
          </cell>
          <cell r="P25">
            <v>2115</v>
          </cell>
          <cell r="Q25">
            <v>1498</v>
          </cell>
          <cell r="R25">
            <v>497</v>
          </cell>
          <cell r="S25" t="str">
            <v>-</v>
          </cell>
          <cell r="T25">
            <v>120</v>
          </cell>
        </row>
        <row r="26">
          <cell r="B26" t="str">
            <v>（再掲）85歳以上</v>
          </cell>
          <cell r="C26">
            <v>21506</v>
          </cell>
          <cell r="D26">
            <v>579</v>
          </cell>
          <cell r="E26">
            <v>571</v>
          </cell>
          <cell r="F26">
            <v>312</v>
          </cell>
          <cell r="G26">
            <v>187</v>
          </cell>
          <cell r="H26" t="str">
            <v>-</v>
          </cell>
          <cell r="I26">
            <v>72</v>
          </cell>
          <cell r="J26">
            <v>8</v>
          </cell>
          <cell r="K26">
            <v>20317</v>
          </cell>
          <cell r="L26">
            <v>2899</v>
          </cell>
          <cell r="M26">
            <v>2</v>
          </cell>
          <cell r="N26">
            <v>17416</v>
          </cell>
          <cell r="O26">
            <v>610</v>
          </cell>
          <cell r="P26">
            <v>234</v>
          </cell>
          <cell r="Q26">
            <v>153</v>
          </cell>
          <cell r="R26">
            <v>69</v>
          </cell>
          <cell r="S26" t="str">
            <v>-</v>
          </cell>
          <cell r="T26">
            <v>12</v>
          </cell>
        </row>
        <row r="27">
          <cell r="B27" t="str">
            <v>15～64歳</v>
          </cell>
          <cell r="C27">
            <v>207794</v>
          </cell>
          <cell r="D27">
            <v>151515</v>
          </cell>
          <cell r="E27">
            <v>144835</v>
          </cell>
          <cell r="F27">
            <v>125611</v>
          </cell>
          <cell r="G27">
            <v>12487</v>
          </cell>
          <cell r="H27">
            <v>3544</v>
          </cell>
          <cell r="I27">
            <v>3193</v>
          </cell>
          <cell r="J27">
            <v>6680</v>
          </cell>
          <cell r="K27">
            <v>43226</v>
          </cell>
          <cell r="L27">
            <v>18703</v>
          </cell>
          <cell r="M27">
            <v>17662</v>
          </cell>
          <cell r="N27">
            <v>6861</v>
          </cell>
          <cell r="O27">
            <v>13053</v>
          </cell>
          <cell r="P27">
            <v>132013</v>
          </cell>
          <cell r="Q27">
            <v>115213</v>
          </cell>
          <cell r="R27">
            <v>10627</v>
          </cell>
          <cell r="S27">
            <v>3516</v>
          </cell>
          <cell r="T27">
            <v>2657</v>
          </cell>
        </row>
        <row r="28">
          <cell r="B28" t="str">
            <v>65～74歳</v>
          </cell>
          <cell r="C28">
            <v>58625</v>
          </cell>
          <cell r="D28">
            <v>21547</v>
          </cell>
          <cell r="E28">
            <v>20762</v>
          </cell>
          <cell r="F28">
            <v>15763</v>
          </cell>
          <cell r="G28">
            <v>4040</v>
          </cell>
          <cell r="H28">
            <v>4</v>
          </cell>
          <cell r="I28">
            <v>955</v>
          </cell>
          <cell r="J28">
            <v>785</v>
          </cell>
          <cell r="K28">
            <v>35014</v>
          </cell>
          <cell r="L28">
            <v>13067</v>
          </cell>
          <cell r="M28">
            <v>8</v>
          </cell>
          <cell r="N28">
            <v>21939</v>
          </cell>
          <cell r="O28">
            <v>2064</v>
          </cell>
          <cell r="P28">
            <v>15279</v>
          </cell>
          <cell r="Q28">
            <v>11856</v>
          </cell>
          <cell r="R28">
            <v>2909</v>
          </cell>
          <cell r="S28">
            <v>3</v>
          </cell>
          <cell r="T28">
            <v>511</v>
          </cell>
        </row>
        <row r="30">
          <cell r="B30" t="str">
            <v>男</v>
          </cell>
          <cell r="C30">
            <v>146999</v>
          </cell>
          <cell r="D30">
            <v>92220</v>
          </cell>
          <cell r="E30">
            <v>87684</v>
          </cell>
          <cell r="F30">
            <v>82367</v>
          </cell>
          <cell r="G30">
            <v>1412</v>
          </cell>
          <cell r="H30">
            <v>1728</v>
          </cell>
          <cell r="I30">
            <v>2177</v>
          </cell>
          <cell r="J30">
            <v>4536</v>
          </cell>
          <cell r="K30">
            <v>45940</v>
          </cell>
          <cell r="L30">
            <v>4127</v>
          </cell>
          <cell r="M30">
            <v>8896</v>
          </cell>
          <cell r="N30">
            <v>32917</v>
          </cell>
          <cell r="O30">
            <v>8839</v>
          </cell>
          <cell r="P30">
            <v>75235</v>
          </cell>
          <cell r="Q30">
            <v>71359</v>
          </cell>
          <cell r="R30">
            <v>924</v>
          </cell>
          <cell r="S30">
            <v>1708</v>
          </cell>
          <cell r="T30">
            <v>1244</v>
          </cell>
        </row>
        <row r="31">
          <cell r="B31" t="str">
            <v>15～19歳</v>
          </cell>
          <cell r="C31">
            <v>8414</v>
          </cell>
          <cell r="D31">
            <v>1147</v>
          </cell>
          <cell r="E31">
            <v>1027</v>
          </cell>
          <cell r="F31">
            <v>557</v>
          </cell>
          <cell r="G31">
            <v>22</v>
          </cell>
          <cell r="H31">
            <v>404</v>
          </cell>
          <cell r="I31">
            <v>44</v>
          </cell>
          <cell r="J31">
            <v>120</v>
          </cell>
          <cell r="K31">
            <v>6844</v>
          </cell>
          <cell r="L31">
            <v>25</v>
          </cell>
          <cell r="M31">
            <v>6703</v>
          </cell>
          <cell r="N31">
            <v>116</v>
          </cell>
          <cell r="O31">
            <v>423</v>
          </cell>
          <cell r="P31">
            <v>979</v>
          </cell>
          <cell r="Q31">
            <v>518</v>
          </cell>
          <cell r="R31">
            <v>22</v>
          </cell>
          <cell r="S31">
            <v>397</v>
          </cell>
          <cell r="T31">
            <v>42</v>
          </cell>
        </row>
        <row r="32">
          <cell r="B32" t="str">
            <v>20～24歳</v>
          </cell>
          <cell r="C32">
            <v>7838</v>
          </cell>
          <cell r="D32">
            <v>5096</v>
          </cell>
          <cell r="E32">
            <v>4733</v>
          </cell>
          <cell r="F32">
            <v>3398</v>
          </cell>
          <cell r="G32">
            <v>49</v>
          </cell>
          <cell r="H32">
            <v>1148</v>
          </cell>
          <cell r="I32">
            <v>138</v>
          </cell>
          <cell r="J32">
            <v>363</v>
          </cell>
          <cell r="K32">
            <v>2032</v>
          </cell>
          <cell r="L32">
            <v>59</v>
          </cell>
          <cell r="M32">
            <v>1812</v>
          </cell>
          <cell r="N32">
            <v>161</v>
          </cell>
          <cell r="O32">
            <v>710</v>
          </cell>
          <cell r="P32">
            <v>4544</v>
          </cell>
          <cell r="Q32">
            <v>3233</v>
          </cell>
          <cell r="R32">
            <v>40</v>
          </cell>
          <cell r="S32">
            <v>1139</v>
          </cell>
          <cell r="T32">
            <v>132</v>
          </cell>
        </row>
        <row r="33">
          <cell r="B33" t="str">
            <v>25～29歳</v>
          </cell>
          <cell r="C33">
            <v>7430</v>
          </cell>
          <cell r="D33">
            <v>6130</v>
          </cell>
          <cell r="E33">
            <v>5791</v>
          </cell>
          <cell r="F33">
            <v>5587</v>
          </cell>
          <cell r="G33">
            <v>39</v>
          </cell>
          <cell r="H33">
            <v>105</v>
          </cell>
          <cell r="I33">
            <v>60</v>
          </cell>
          <cell r="J33">
            <v>339</v>
          </cell>
          <cell r="K33">
            <v>462</v>
          </cell>
          <cell r="L33">
            <v>32</v>
          </cell>
          <cell r="M33">
            <v>261</v>
          </cell>
          <cell r="N33">
            <v>169</v>
          </cell>
          <cell r="O33">
            <v>838</v>
          </cell>
          <cell r="P33">
            <v>5450</v>
          </cell>
          <cell r="Q33">
            <v>5266</v>
          </cell>
          <cell r="R33">
            <v>33</v>
          </cell>
          <cell r="S33">
            <v>105</v>
          </cell>
          <cell r="T33">
            <v>46</v>
          </cell>
        </row>
        <row r="34">
          <cell r="B34" t="str">
            <v>30～34歳</v>
          </cell>
          <cell r="C34">
            <v>8410</v>
          </cell>
          <cell r="D34">
            <v>7304</v>
          </cell>
          <cell r="E34">
            <v>6911</v>
          </cell>
          <cell r="F34">
            <v>6733</v>
          </cell>
          <cell r="G34">
            <v>62</v>
          </cell>
          <cell r="H34">
            <v>34</v>
          </cell>
          <cell r="I34">
            <v>82</v>
          </cell>
          <cell r="J34">
            <v>393</v>
          </cell>
          <cell r="K34">
            <v>305</v>
          </cell>
          <cell r="L34">
            <v>55</v>
          </cell>
          <cell r="M34">
            <v>51</v>
          </cell>
          <cell r="N34">
            <v>199</v>
          </cell>
          <cell r="O34">
            <v>801</v>
          </cell>
          <cell r="P34">
            <v>6432</v>
          </cell>
          <cell r="Q34">
            <v>6285</v>
          </cell>
          <cell r="R34">
            <v>47</v>
          </cell>
          <cell r="S34">
            <v>33</v>
          </cell>
          <cell r="T34">
            <v>67</v>
          </cell>
        </row>
        <row r="35">
          <cell r="B35" t="str">
            <v>35～39歳</v>
          </cell>
          <cell r="C35">
            <v>9236</v>
          </cell>
          <cell r="D35">
            <v>8113</v>
          </cell>
          <cell r="E35">
            <v>7731</v>
          </cell>
          <cell r="F35">
            <v>7569</v>
          </cell>
          <cell r="G35">
            <v>48</v>
          </cell>
          <cell r="H35">
            <v>24</v>
          </cell>
          <cell r="I35">
            <v>90</v>
          </cell>
          <cell r="J35">
            <v>382</v>
          </cell>
          <cell r="K35">
            <v>331</v>
          </cell>
          <cell r="L35">
            <v>69</v>
          </cell>
          <cell r="M35">
            <v>29</v>
          </cell>
          <cell r="N35">
            <v>233</v>
          </cell>
          <cell r="O35">
            <v>792</v>
          </cell>
          <cell r="P35">
            <v>7014</v>
          </cell>
          <cell r="Q35">
            <v>6895</v>
          </cell>
          <cell r="R35">
            <v>31</v>
          </cell>
          <cell r="S35">
            <v>23</v>
          </cell>
          <cell r="T35">
            <v>65</v>
          </cell>
        </row>
        <row r="36">
          <cell r="B36" t="str">
            <v>40～44歳</v>
          </cell>
          <cell r="C36">
            <v>10396</v>
          </cell>
          <cell r="D36">
            <v>9176</v>
          </cell>
          <cell r="E36">
            <v>8779</v>
          </cell>
          <cell r="F36">
            <v>8632</v>
          </cell>
          <cell r="G36">
            <v>50</v>
          </cell>
          <cell r="H36">
            <v>4</v>
          </cell>
          <cell r="I36">
            <v>93</v>
          </cell>
          <cell r="J36">
            <v>397</v>
          </cell>
          <cell r="K36">
            <v>412</v>
          </cell>
          <cell r="L36">
            <v>93</v>
          </cell>
          <cell r="M36">
            <v>14</v>
          </cell>
          <cell r="N36">
            <v>305</v>
          </cell>
          <cell r="O36">
            <v>808</v>
          </cell>
          <cell r="P36">
            <v>7853</v>
          </cell>
          <cell r="Q36">
            <v>7749</v>
          </cell>
          <cell r="R36">
            <v>39</v>
          </cell>
          <cell r="S36">
            <v>3</v>
          </cell>
          <cell r="T36">
            <v>62</v>
          </cell>
        </row>
        <row r="37">
          <cell r="B37" t="str">
            <v>45～49歳</v>
          </cell>
          <cell r="C37">
            <v>12400</v>
          </cell>
          <cell r="D37">
            <v>10947</v>
          </cell>
          <cell r="E37">
            <v>10500</v>
          </cell>
          <cell r="F37">
            <v>10303</v>
          </cell>
          <cell r="G37">
            <v>53</v>
          </cell>
          <cell r="H37">
            <v>4</v>
          </cell>
          <cell r="I37">
            <v>140</v>
          </cell>
          <cell r="J37">
            <v>447</v>
          </cell>
          <cell r="K37">
            <v>547</v>
          </cell>
          <cell r="L37">
            <v>139</v>
          </cell>
          <cell r="M37">
            <v>7</v>
          </cell>
          <cell r="N37">
            <v>401</v>
          </cell>
          <cell r="O37">
            <v>906</v>
          </cell>
          <cell r="P37">
            <v>9378</v>
          </cell>
          <cell r="Q37">
            <v>9265</v>
          </cell>
          <cell r="R37">
            <v>28</v>
          </cell>
          <cell r="S37">
            <v>4</v>
          </cell>
          <cell r="T37">
            <v>81</v>
          </cell>
        </row>
        <row r="38">
          <cell r="B38" t="str">
            <v>50～54歳</v>
          </cell>
          <cell r="C38">
            <v>11144</v>
          </cell>
          <cell r="D38">
            <v>9830</v>
          </cell>
          <cell r="E38">
            <v>9381</v>
          </cell>
          <cell r="F38">
            <v>9164</v>
          </cell>
          <cell r="G38">
            <v>59</v>
          </cell>
          <cell r="H38" t="str">
            <v>-</v>
          </cell>
          <cell r="I38">
            <v>158</v>
          </cell>
          <cell r="J38">
            <v>449</v>
          </cell>
          <cell r="K38">
            <v>607</v>
          </cell>
          <cell r="L38">
            <v>173</v>
          </cell>
          <cell r="M38">
            <v>5</v>
          </cell>
          <cell r="N38">
            <v>429</v>
          </cell>
          <cell r="O38">
            <v>707</v>
          </cell>
          <cell r="P38">
            <v>8215</v>
          </cell>
          <cell r="Q38">
            <v>8085</v>
          </cell>
          <cell r="R38">
            <v>29</v>
          </cell>
          <cell r="S38" t="str">
            <v>-</v>
          </cell>
          <cell r="T38">
            <v>101</v>
          </cell>
        </row>
        <row r="39">
          <cell r="B39" t="str">
            <v>55～59歳</v>
          </cell>
          <cell r="C39">
            <v>11447</v>
          </cell>
          <cell r="D39">
            <v>10065</v>
          </cell>
          <cell r="E39">
            <v>9603</v>
          </cell>
          <cell r="F39">
            <v>9333</v>
          </cell>
          <cell r="G39">
            <v>70</v>
          </cell>
          <cell r="H39">
            <v>1</v>
          </cell>
          <cell r="I39">
            <v>199</v>
          </cell>
          <cell r="J39">
            <v>462</v>
          </cell>
          <cell r="K39">
            <v>815</v>
          </cell>
          <cell r="L39">
            <v>197</v>
          </cell>
          <cell r="M39">
            <v>6</v>
          </cell>
          <cell r="N39">
            <v>612</v>
          </cell>
          <cell r="O39">
            <v>567</v>
          </cell>
          <cell r="P39">
            <v>8288</v>
          </cell>
          <cell r="Q39">
            <v>8120</v>
          </cell>
          <cell r="R39">
            <v>43</v>
          </cell>
          <cell r="S39">
            <v>1</v>
          </cell>
          <cell r="T39">
            <v>124</v>
          </cell>
        </row>
        <row r="40">
          <cell r="B40" t="str">
            <v>60～64歳</v>
          </cell>
          <cell r="C40">
            <v>11883</v>
          </cell>
          <cell r="D40">
            <v>9604</v>
          </cell>
          <cell r="E40">
            <v>9059</v>
          </cell>
          <cell r="F40">
            <v>8699</v>
          </cell>
          <cell r="G40">
            <v>123</v>
          </cell>
          <cell r="H40">
            <v>1</v>
          </cell>
          <cell r="I40">
            <v>236</v>
          </cell>
          <cell r="J40">
            <v>545</v>
          </cell>
          <cell r="K40">
            <v>1792</v>
          </cell>
          <cell r="L40">
            <v>368</v>
          </cell>
          <cell r="M40">
            <v>2</v>
          </cell>
          <cell r="N40">
            <v>1422</v>
          </cell>
          <cell r="O40">
            <v>487</v>
          </cell>
          <cell r="P40">
            <v>7550</v>
          </cell>
          <cell r="Q40">
            <v>7338</v>
          </cell>
          <cell r="R40">
            <v>76</v>
          </cell>
          <cell r="S40" t="str">
            <v>-</v>
          </cell>
          <cell r="T40">
            <v>136</v>
          </cell>
        </row>
        <row r="41">
          <cell r="B41" t="str">
            <v>65～69歳</v>
          </cell>
          <cell r="C41">
            <v>13686</v>
          </cell>
          <cell r="D41">
            <v>7469</v>
          </cell>
          <cell r="E41">
            <v>7037</v>
          </cell>
          <cell r="F41">
            <v>6400</v>
          </cell>
          <cell r="G41">
            <v>291</v>
          </cell>
          <cell r="H41">
            <v>2</v>
          </cell>
          <cell r="I41">
            <v>344</v>
          </cell>
          <cell r="J41">
            <v>432</v>
          </cell>
          <cell r="K41">
            <v>5573</v>
          </cell>
          <cell r="L41">
            <v>741</v>
          </cell>
          <cell r="M41">
            <v>3</v>
          </cell>
          <cell r="N41">
            <v>4829</v>
          </cell>
          <cell r="O41">
            <v>644</v>
          </cell>
          <cell r="P41">
            <v>5225</v>
          </cell>
          <cell r="Q41">
            <v>4836</v>
          </cell>
          <cell r="R41">
            <v>209</v>
          </cell>
          <cell r="S41">
            <v>2</v>
          </cell>
          <cell r="T41">
            <v>178</v>
          </cell>
        </row>
        <row r="42">
          <cell r="B42" t="str">
            <v>70～74歳</v>
          </cell>
          <cell r="C42">
            <v>13349</v>
          </cell>
          <cell r="D42">
            <v>4779</v>
          </cell>
          <cell r="E42">
            <v>4621</v>
          </cell>
          <cell r="F42">
            <v>3990</v>
          </cell>
          <cell r="G42">
            <v>318</v>
          </cell>
          <cell r="H42">
            <v>1</v>
          </cell>
          <cell r="I42">
            <v>312</v>
          </cell>
          <cell r="J42">
            <v>158</v>
          </cell>
          <cell r="K42">
            <v>8136</v>
          </cell>
          <cell r="L42">
            <v>817</v>
          </cell>
          <cell r="M42">
            <v>2</v>
          </cell>
          <cell r="N42">
            <v>7317</v>
          </cell>
          <cell r="O42">
            <v>434</v>
          </cell>
          <cell r="P42">
            <v>3096</v>
          </cell>
          <cell r="Q42">
            <v>2745</v>
          </cell>
          <cell r="R42">
            <v>211</v>
          </cell>
          <cell r="S42">
            <v>1</v>
          </cell>
          <cell r="T42">
            <v>139</v>
          </cell>
        </row>
        <row r="43">
          <cell r="B43" t="str">
            <v>75～79歳</v>
          </cell>
          <cell r="C43">
            <v>8502</v>
          </cell>
          <cell r="D43">
            <v>1584</v>
          </cell>
          <cell r="E43">
            <v>1548</v>
          </cell>
          <cell r="F43">
            <v>1275</v>
          </cell>
          <cell r="G43">
            <v>118</v>
          </cell>
          <cell r="H43" t="str">
            <v>-</v>
          </cell>
          <cell r="I43">
            <v>155</v>
          </cell>
          <cell r="J43">
            <v>36</v>
          </cell>
          <cell r="K43">
            <v>6662</v>
          </cell>
          <cell r="L43">
            <v>579</v>
          </cell>
          <cell r="M43">
            <v>1</v>
          </cell>
          <cell r="N43">
            <v>6082</v>
          </cell>
          <cell r="O43">
            <v>256</v>
          </cell>
          <cell r="P43">
            <v>818</v>
          </cell>
          <cell r="Q43">
            <v>693</v>
          </cell>
          <cell r="R43">
            <v>74</v>
          </cell>
          <cell r="S43" t="str">
            <v>-</v>
          </cell>
          <cell r="T43">
            <v>51</v>
          </cell>
        </row>
        <row r="44">
          <cell r="B44" t="str">
            <v>80～84歳</v>
          </cell>
          <cell r="C44">
            <v>6678</v>
          </cell>
          <cell r="D44">
            <v>667</v>
          </cell>
          <cell r="E44">
            <v>661</v>
          </cell>
          <cell r="F44">
            <v>514</v>
          </cell>
          <cell r="G44">
            <v>66</v>
          </cell>
          <cell r="H44" t="str">
            <v>-</v>
          </cell>
          <cell r="I44">
            <v>81</v>
          </cell>
          <cell r="J44">
            <v>6</v>
          </cell>
          <cell r="K44">
            <v>5750</v>
          </cell>
          <cell r="L44">
            <v>458</v>
          </cell>
          <cell r="M44" t="str">
            <v>-</v>
          </cell>
          <cell r="N44">
            <v>5292</v>
          </cell>
          <cell r="O44">
            <v>261</v>
          </cell>
          <cell r="P44">
            <v>257</v>
          </cell>
          <cell r="Q44">
            <v>219</v>
          </cell>
          <cell r="R44">
            <v>24</v>
          </cell>
          <cell r="S44" t="str">
            <v>-</v>
          </cell>
          <cell r="T44">
            <v>14</v>
          </cell>
        </row>
        <row r="45">
          <cell r="B45" t="str">
            <v>85～89歳</v>
          </cell>
          <cell r="C45">
            <v>4241</v>
          </cell>
          <cell r="D45">
            <v>256</v>
          </cell>
          <cell r="E45">
            <v>251</v>
          </cell>
          <cell r="F45">
            <v>174</v>
          </cell>
          <cell r="G45">
            <v>38</v>
          </cell>
          <cell r="H45" t="str">
            <v>-</v>
          </cell>
          <cell r="I45">
            <v>39</v>
          </cell>
          <cell r="J45">
            <v>5</v>
          </cell>
          <cell r="K45">
            <v>3847</v>
          </cell>
          <cell r="L45">
            <v>242</v>
          </cell>
          <cell r="M45" t="str">
            <v>-</v>
          </cell>
          <cell r="N45">
            <v>3605</v>
          </cell>
          <cell r="O45">
            <v>138</v>
          </cell>
          <cell r="P45">
            <v>108</v>
          </cell>
          <cell r="Q45">
            <v>88</v>
          </cell>
          <cell r="R45">
            <v>16</v>
          </cell>
          <cell r="S45" t="str">
            <v>-</v>
          </cell>
          <cell r="T45">
            <v>4</v>
          </cell>
        </row>
        <row r="46">
          <cell r="B46" t="str">
            <v>90～94歳</v>
          </cell>
          <cell r="C46">
            <v>1605</v>
          </cell>
          <cell r="D46">
            <v>48</v>
          </cell>
          <cell r="E46">
            <v>46</v>
          </cell>
          <cell r="F46">
            <v>36</v>
          </cell>
          <cell r="G46">
            <v>4</v>
          </cell>
          <cell r="H46" t="str">
            <v>-</v>
          </cell>
          <cell r="I46">
            <v>6</v>
          </cell>
          <cell r="J46">
            <v>2</v>
          </cell>
          <cell r="K46">
            <v>1505</v>
          </cell>
          <cell r="L46">
            <v>73</v>
          </cell>
          <cell r="M46" t="str">
            <v>-</v>
          </cell>
          <cell r="N46">
            <v>1432</v>
          </cell>
          <cell r="O46">
            <v>52</v>
          </cell>
          <cell r="P46">
            <v>26</v>
          </cell>
          <cell r="Q46">
            <v>23</v>
          </cell>
          <cell r="R46">
            <v>1</v>
          </cell>
          <cell r="S46" t="str">
            <v>-</v>
          </cell>
          <cell r="T46">
            <v>2</v>
          </cell>
        </row>
        <row r="47">
          <cell r="B47" t="str">
            <v>95歳以上</v>
          </cell>
          <cell r="C47">
            <v>340</v>
          </cell>
          <cell r="D47">
            <v>5</v>
          </cell>
          <cell r="E47">
            <v>5</v>
          </cell>
          <cell r="F47">
            <v>3</v>
          </cell>
          <cell r="G47">
            <v>2</v>
          </cell>
          <cell r="H47" t="str">
            <v>-</v>
          </cell>
          <cell r="I47" t="str">
            <v>-</v>
          </cell>
          <cell r="J47" t="str">
            <v>-</v>
          </cell>
          <cell r="K47">
            <v>320</v>
          </cell>
          <cell r="L47">
            <v>7</v>
          </cell>
          <cell r="M47" t="str">
            <v>-</v>
          </cell>
          <cell r="N47">
            <v>313</v>
          </cell>
          <cell r="O47">
            <v>15</v>
          </cell>
          <cell r="P47">
            <v>2</v>
          </cell>
          <cell r="Q47">
            <v>1</v>
          </cell>
          <cell r="R47">
            <v>1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48401</v>
          </cell>
          <cell r="D48">
            <v>14808</v>
          </cell>
          <cell r="E48">
            <v>14169</v>
          </cell>
          <cell r="F48">
            <v>12392</v>
          </cell>
          <cell r="G48">
            <v>837</v>
          </cell>
          <cell r="H48">
            <v>3</v>
          </cell>
          <cell r="I48">
            <v>937</v>
          </cell>
          <cell r="J48">
            <v>639</v>
          </cell>
          <cell r="K48">
            <v>31793</v>
          </cell>
          <cell r="L48">
            <v>2917</v>
          </cell>
          <cell r="M48">
            <v>6</v>
          </cell>
          <cell r="N48">
            <v>28870</v>
          </cell>
          <cell r="O48">
            <v>1800</v>
          </cell>
          <cell r="P48">
            <v>9532</v>
          </cell>
          <cell r="Q48">
            <v>8605</v>
          </cell>
          <cell r="R48">
            <v>536</v>
          </cell>
          <cell r="S48">
            <v>3</v>
          </cell>
          <cell r="T48">
            <v>388</v>
          </cell>
        </row>
        <row r="49">
          <cell r="B49" t="str">
            <v>（再掲）75歳以上</v>
          </cell>
          <cell r="C49">
            <v>21366</v>
          </cell>
          <cell r="D49">
            <v>2560</v>
          </cell>
          <cell r="E49">
            <v>2511</v>
          </cell>
          <cell r="F49">
            <v>2002</v>
          </cell>
          <cell r="G49">
            <v>228</v>
          </cell>
          <cell r="H49" t="str">
            <v>-</v>
          </cell>
          <cell r="I49">
            <v>281</v>
          </cell>
          <cell r="J49">
            <v>49</v>
          </cell>
          <cell r="K49">
            <v>18084</v>
          </cell>
          <cell r="L49">
            <v>1359</v>
          </cell>
          <cell r="M49">
            <v>1</v>
          </cell>
          <cell r="N49">
            <v>16724</v>
          </cell>
          <cell r="O49">
            <v>722</v>
          </cell>
          <cell r="P49">
            <v>1211</v>
          </cell>
          <cell r="Q49">
            <v>1024</v>
          </cell>
          <cell r="R49">
            <v>116</v>
          </cell>
          <cell r="S49" t="str">
            <v>-</v>
          </cell>
          <cell r="T49">
            <v>71</v>
          </cell>
        </row>
        <row r="50">
          <cell r="B50" t="str">
            <v>（再掲）85歳以上</v>
          </cell>
          <cell r="C50">
            <v>6186</v>
          </cell>
          <cell r="D50">
            <v>309</v>
          </cell>
          <cell r="E50">
            <v>302</v>
          </cell>
          <cell r="F50">
            <v>213</v>
          </cell>
          <cell r="G50">
            <v>44</v>
          </cell>
          <cell r="H50" t="str">
            <v>-</v>
          </cell>
          <cell r="I50">
            <v>45</v>
          </cell>
          <cell r="J50">
            <v>7</v>
          </cell>
          <cell r="K50">
            <v>5672</v>
          </cell>
          <cell r="L50">
            <v>322</v>
          </cell>
          <cell r="M50" t="str">
            <v>-</v>
          </cell>
          <cell r="N50">
            <v>5350</v>
          </cell>
          <cell r="O50">
            <v>205</v>
          </cell>
          <cell r="P50">
            <v>136</v>
          </cell>
          <cell r="Q50">
            <v>112</v>
          </cell>
          <cell r="R50">
            <v>18</v>
          </cell>
          <cell r="S50" t="str">
            <v>-</v>
          </cell>
          <cell r="T50">
            <v>6</v>
          </cell>
        </row>
        <row r="51">
          <cell r="B51" t="str">
            <v>15～64歳</v>
          </cell>
          <cell r="C51">
            <v>98598</v>
          </cell>
          <cell r="D51">
            <v>77412</v>
          </cell>
          <cell r="E51">
            <v>73515</v>
          </cell>
          <cell r="F51">
            <v>69975</v>
          </cell>
          <cell r="G51">
            <v>575</v>
          </cell>
          <cell r="H51">
            <v>1725</v>
          </cell>
          <cell r="I51">
            <v>1240</v>
          </cell>
          <cell r="J51">
            <v>3897</v>
          </cell>
          <cell r="K51">
            <v>14147</v>
          </cell>
          <cell r="L51">
            <v>1210</v>
          </cell>
          <cell r="M51">
            <v>8890</v>
          </cell>
          <cell r="N51">
            <v>4047</v>
          </cell>
          <cell r="O51">
            <v>7039</v>
          </cell>
          <cell r="P51">
            <v>65703</v>
          </cell>
          <cell r="Q51">
            <v>62754</v>
          </cell>
          <cell r="R51">
            <v>388</v>
          </cell>
          <cell r="S51">
            <v>1705</v>
          </cell>
          <cell r="T51">
            <v>856</v>
          </cell>
        </row>
        <row r="52">
          <cell r="B52" t="str">
            <v>65～74歳</v>
          </cell>
          <cell r="C52">
            <v>27035</v>
          </cell>
          <cell r="D52">
            <v>12248</v>
          </cell>
          <cell r="E52">
            <v>11658</v>
          </cell>
          <cell r="F52">
            <v>10390</v>
          </cell>
          <cell r="G52">
            <v>609</v>
          </cell>
          <cell r="H52">
            <v>3</v>
          </cell>
          <cell r="I52">
            <v>656</v>
          </cell>
          <cell r="J52">
            <v>590</v>
          </cell>
          <cell r="K52">
            <v>13709</v>
          </cell>
          <cell r="L52">
            <v>1558</v>
          </cell>
          <cell r="M52">
            <v>5</v>
          </cell>
          <cell r="N52">
            <v>12146</v>
          </cell>
          <cell r="O52">
            <v>1078</v>
          </cell>
          <cell r="P52">
            <v>8321</v>
          </cell>
          <cell r="Q52">
            <v>7581</v>
          </cell>
          <cell r="R52">
            <v>420</v>
          </cell>
          <cell r="S52">
            <v>3</v>
          </cell>
          <cell r="T52">
            <v>317</v>
          </cell>
        </row>
        <row r="54">
          <cell r="B54" t="str">
            <v>女</v>
          </cell>
          <cell r="C54">
            <v>178864</v>
          </cell>
          <cell r="D54">
            <v>85359</v>
          </cell>
          <cell r="E54">
            <v>82364</v>
          </cell>
          <cell r="F54">
            <v>61944</v>
          </cell>
          <cell r="G54">
            <v>16203</v>
          </cell>
          <cell r="H54">
            <v>1821</v>
          </cell>
          <cell r="I54">
            <v>2396</v>
          </cell>
          <cell r="J54">
            <v>2995</v>
          </cell>
          <cell r="K54">
            <v>85350</v>
          </cell>
          <cell r="L54">
            <v>38473</v>
          </cell>
          <cell r="M54">
            <v>8783</v>
          </cell>
          <cell r="N54">
            <v>38094</v>
          </cell>
          <cell r="O54">
            <v>8155</v>
          </cell>
          <cell r="P54">
            <v>74172</v>
          </cell>
          <cell r="Q54">
            <v>57208</v>
          </cell>
          <cell r="R54">
            <v>13109</v>
          </cell>
          <cell r="S54">
            <v>1811</v>
          </cell>
          <cell r="T54">
            <v>2044</v>
          </cell>
        </row>
        <row r="55">
          <cell r="B55" t="str">
            <v>15～19歳</v>
          </cell>
          <cell r="C55">
            <v>8488</v>
          </cell>
          <cell r="D55">
            <v>1199</v>
          </cell>
          <cell r="E55">
            <v>1114</v>
          </cell>
          <cell r="F55">
            <v>495</v>
          </cell>
          <cell r="G55">
            <v>23</v>
          </cell>
          <cell r="H55">
            <v>571</v>
          </cell>
          <cell r="I55">
            <v>25</v>
          </cell>
          <cell r="J55">
            <v>85</v>
          </cell>
          <cell r="K55">
            <v>6866</v>
          </cell>
          <cell r="L55">
            <v>72</v>
          </cell>
          <cell r="M55">
            <v>6713</v>
          </cell>
          <cell r="N55">
            <v>81</v>
          </cell>
          <cell r="O55">
            <v>423</v>
          </cell>
          <cell r="P55">
            <v>1091</v>
          </cell>
          <cell r="Q55">
            <v>477</v>
          </cell>
          <cell r="R55">
            <v>22</v>
          </cell>
          <cell r="S55">
            <v>568</v>
          </cell>
          <cell r="T55">
            <v>24</v>
          </cell>
        </row>
        <row r="56">
          <cell r="B56" t="str">
            <v>20～24歳</v>
          </cell>
          <cell r="C56">
            <v>8416</v>
          </cell>
          <cell r="D56">
            <v>5629</v>
          </cell>
          <cell r="E56">
            <v>5350</v>
          </cell>
          <cell r="F56">
            <v>3934</v>
          </cell>
          <cell r="G56">
            <v>139</v>
          </cell>
          <cell r="H56">
            <v>1094</v>
          </cell>
          <cell r="I56">
            <v>183</v>
          </cell>
          <cell r="J56">
            <v>279</v>
          </cell>
          <cell r="K56">
            <v>2148</v>
          </cell>
          <cell r="L56">
            <v>261</v>
          </cell>
          <cell r="M56">
            <v>1781</v>
          </cell>
          <cell r="N56">
            <v>106</v>
          </cell>
          <cell r="O56">
            <v>639</v>
          </cell>
          <cell r="P56">
            <v>5221</v>
          </cell>
          <cell r="Q56">
            <v>3823</v>
          </cell>
          <cell r="R56">
            <v>127</v>
          </cell>
          <cell r="S56">
            <v>1091</v>
          </cell>
          <cell r="T56">
            <v>180</v>
          </cell>
        </row>
        <row r="57">
          <cell r="B57" t="str">
            <v>25～29歳</v>
          </cell>
          <cell r="C57">
            <v>8031</v>
          </cell>
          <cell r="D57">
            <v>6396</v>
          </cell>
          <cell r="E57">
            <v>6086</v>
          </cell>
          <cell r="F57">
            <v>5396</v>
          </cell>
          <cell r="G57">
            <v>313</v>
          </cell>
          <cell r="H57">
            <v>82</v>
          </cell>
          <cell r="I57">
            <v>295</v>
          </cell>
          <cell r="J57">
            <v>310</v>
          </cell>
          <cell r="K57">
            <v>944</v>
          </cell>
          <cell r="L57">
            <v>677</v>
          </cell>
          <cell r="M57">
            <v>154</v>
          </cell>
          <cell r="N57">
            <v>113</v>
          </cell>
          <cell r="O57">
            <v>691</v>
          </cell>
          <cell r="P57">
            <v>5867</v>
          </cell>
          <cell r="Q57">
            <v>5219</v>
          </cell>
          <cell r="R57">
            <v>278</v>
          </cell>
          <cell r="S57">
            <v>82</v>
          </cell>
          <cell r="T57">
            <v>288</v>
          </cell>
        </row>
        <row r="58">
          <cell r="B58" t="str">
            <v>30～34歳</v>
          </cell>
          <cell r="C58">
            <v>9062</v>
          </cell>
          <cell r="D58">
            <v>6652</v>
          </cell>
          <cell r="E58">
            <v>6401</v>
          </cell>
          <cell r="F58">
            <v>5257</v>
          </cell>
          <cell r="G58">
            <v>689</v>
          </cell>
          <cell r="H58">
            <v>30</v>
          </cell>
          <cell r="I58">
            <v>425</v>
          </cell>
          <cell r="J58">
            <v>251</v>
          </cell>
          <cell r="K58">
            <v>1705</v>
          </cell>
          <cell r="L58">
            <v>1510</v>
          </cell>
          <cell r="M58">
            <v>50</v>
          </cell>
          <cell r="N58">
            <v>145</v>
          </cell>
          <cell r="O58">
            <v>705</v>
          </cell>
          <cell r="P58">
            <v>6088</v>
          </cell>
          <cell r="Q58">
            <v>5047</v>
          </cell>
          <cell r="R58">
            <v>602</v>
          </cell>
          <cell r="S58">
            <v>30</v>
          </cell>
          <cell r="T58">
            <v>409</v>
          </cell>
        </row>
        <row r="59">
          <cell r="B59" t="str">
            <v>35～39歳</v>
          </cell>
          <cell r="C59">
            <v>10213</v>
          </cell>
          <cell r="D59">
            <v>7639</v>
          </cell>
          <cell r="E59">
            <v>7401</v>
          </cell>
          <cell r="F59">
            <v>5987</v>
          </cell>
          <cell r="G59">
            <v>1111</v>
          </cell>
          <cell r="H59">
            <v>12</v>
          </cell>
          <cell r="I59">
            <v>291</v>
          </cell>
          <cell r="J59">
            <v>238</v>
          </cell>
          <cell r="K59">
            <v>1901</v>
          </cell>
          <cell r="L59">
            <v>1720</v>
          </cell>
          <cell r="M59">
            <v>33</v>
          </cell>
          <cell r="N59">
            <v>148</v>
          </cell>
          <cell r="O59">
            <v>673</v>
          </cell>
          <cell r="P59">
            <v>6919</v>
          </cell>
          <cell r="Q59">
            <v>5671</v>
          </cell>
          <cell r="R59">
            <v>959</v>
          </cell>
          <cell r="S59">
            <v>12</v>
          </cell>
          <cell r="T59">
            <v>277</v>
          </cell>
        </row>
        <row r="60">
          <cell r="B60" t="str">
            <v>40～44歳</v>
          </cell>
          <cell r="C60">
            <v>11483</v>
          </cell>
          <cell r="D60">
            <v>8870</v>
          </cell>
          <cell r="E60">
            <v>8578</v>
          </cell>
          <cell r="F60">
            <v>6867</v>
          </cell>
          <cell r="G60">
            <v>1545</v>
          </cell>
          <cell r="H60">
            <v>14</v>
          </cell>
          <cell r="I60">
            <v>152</v>
          </cell>
          <cell r="J60">
            <v>292</v>
          </cell>
          <cell r="K60">
            <v>1947</v>
          </cell>
          <cell r="L60">
            <v>1740</v>
          </cell>
          <cell r="M60">
            <v>15</v>
          </cell>
          <cell r="N60">
            <v>192</v>
          </cell>
          <cell r="O60">
            <v>666</v>
          </cell>
          <cell r="P60">
            <v>7989</v>
          </cell>
          <cell r="Q60">
            <v>6486</v>
          </cell>
          <cell r="R60">
            <v>1353</v>
          </cell>
          <cell r="S60">
            <v>12</v>
          </cell>
          <cell r="T60">
            <v>138</v>
          </cell>
        </row>
        <row r="61">
          <cell r="B61" t="str">
            <v>45～49歳</v>
          </cell>
          <cell r="C61">
            <v>13863</v>
          </cell>
          <cell r="D61">
            <v>10737</v>
          </cell>
          <cell r="E61">
            <v>10384</v>
          </cell>
          <cell r="F61">
            <v>8171</v>
          </cell>
          <cell r="G61">
            <v>2075</v>
          </cell>
          <cell r="H61">
            <v>6</v>
          </cell>
          <cell r="I61">
            <v>132</v>
          </cell>
          <cell r="J61">
            <v>353</v>
          </cell>
          <cell r="K61">
            <v>2386</v>
          </cell>
          <cell r="L61">
            <v>2128</v>
          </cell>
          <cell r="M61">
            <v>8</v>
          </cell>
          <cell r="N61">
            <v>250</v>
          </cell>
          <cell r="O61">
            <v>740</v>
          </cell>
          <cell r="P61">
            <v>9653</v>
          </cell>
          <cell r="Q61">
            <v>7694</v>
          </cell>
          <cell r="R61">
            <v>1842</v>
          </cell>
          <cell r="S61">
            <v>6</v>
          </cell>
          <cell r="T61">
            <v>111</v>
          </cell>
        </row>
        <row r="62">
          <cell r="B62" t="str">
            <v>50～54歳</v>
          </cell>
          <cell r="C62">
            <v>12911</v>
          </cell>
          <cell r="D62">
            <v>9836</v>
          </cell>
          <cell r="E62">
            <v>9469</v>
          </cell>
          <cell r="F62">
            <v>7327</v>
          </cell>
          <cell r="G62">
            <v>1982</v>
          </cell>
          <cell r="H62">
            <v>4</v>
          </cell>
          <cell r="I62">
            <v>156</v>
          </cell>
          <cell r="J62">
            <v>367</v>
          </cell>
          <cell r="K62">
            <v>2474</v>
          </cell>
          <cell r="L62">
            <v>2147</v>
          </cell>
          <cell r="M62">
            <v>14</v>
          </cell>
          <cell r="N62">
            <v>313</v>
          </cell>
          <cell r="O62">
            <v>601</v>
          </cell>
          <cell r="P62">
            <v>8726</v>
          </cell>
          <cell r="Q62">
            <v>6853</v>
          </cell>
          <cell r="R62">
            <v>1737</v>
          </cell>
          <cell r="S62">
            <v>4</v>
          </cell>
          <cell r="T62">
            <v>132</v>
          </cell>
        </row>
        <row r="63">
          <cell r="B63" t="str">
            <v>55～59歳</v>
          </cell>
          <cell r="C63">
            <v>13154</v>
          </cell>
          <cell r="D63">
            <v>9390</v>
          </cell>
          <cell r="E63">
            <v>9054</v>
          </cell>
          <cell r="F63">
            <v>6903</v>
          </cell>
          <cell r="G63">
            <v>2002</v>
          </cell>
          <cell r="H63">
            <v>4</v>
          </cell>
          <cell r="I63">
            <v>145</v>
          </cell>
          <cell r="J63">
            <v>336</v>
          </cell>
          <cell r="K63">
            <v>3317</v>
          </cell>
          <cell r="L63">
            <v>2886</v>
          </cell>
          <cell r="M63">
            <v>2</v>
          </cell>
          <cell r="N63">
            <v>429</v>
          </cell>
          <cell r="O63">
            <v>447</v>
          </cell>
          <cell r="P63">
            <v>8201</v>
          </cell>
          <cell r="Q63">
            <v>6392</v>
          </cell>
          <cell r="R63">
            <v>1686</v>
          </cell>
          <cell r="S63">
            <v>4</v>
          </cell>
          <cell r="T63">
            <v>119</v>
          </cell>
        </row>
        <row r="64">
          <cell r="B64" t="str">
            <v>60～64歳</v>
          </cell>
          <cell r="C64">
            <v>13575</v>
          </cell>
          <cell r="D64">
            <v>7755</v>
          </cell>
          <cell r="E64">
            <v>7483</v>
          </cell>
          <cell r="F64">
            <v>5299</v>
          </cell>
          <cell r="G64">
            <v>2033</v>
          </cell>
          <cell r="H64">
            <v>2</v>
          </cell>
          <cell r="I64">
            <v>149</v>
          </cell>
          <cell r="J64">
            <v>272</v>
          </cell>
          <cell r="K64">
            <v>5391</v>
          </cell>
          <cell r="L64">
            <v>4352</v>
          </cell>
          <cell r="M64">
            <v>2</v>
          </cell>
          <cell r="N64">
            <v>1037</v>
          </cell>
          <cell r="O64">
            <v>429</v>
          </cell>
          <cell r="P64">
            <v>6555</v>
          </cell>
          <cell r="Q64">
            <v>4797</v>
          </cell>
          <cell r="R64">
            <v>1633</v>
          </cell>
          <cell r="S64">
            <v>2</v>
          </cell>
          <cell r="T64">
            <v>123</v>
          </cell>
        </row>
        <row r="65">
          <cell r="B65" t="str">
            <v>65～69歳</v>
          </cell>
          <cell r="C65">
            <v>15595</v>
          </cell>
          <cell r="D65">
            <v>5642</v>
          </cell>
          <cell r="E65">
            <v>5497</v>
          </cell>
          <cell r="F65">
            <v>3338</v>
          </cell>
          <cell r="G65">
            <v>1998</v>
          </cell>
          <cell r="H65" t="str">
            <v>-</v>
          </cell>
          <cell r="I65">
            <v>161</v>
          </cell>
          <cell r="J65">
            <v>145</v>
          </cell>
          <cell r="K65">
            <v>9420</v>
          </cell>
          <cell r="L65">
            <v>5863</v>
          </cell>
          <cell r="M65">
            <v>1</v>
          </cell>
          <cell r="N65">
            <v>3556</v>
          </cell>
          <cell r="O65">
            <v>533</v>
          </cell>
          <cell r="P65">
            <v>4422</v>
          </cell>
          <cell r="Q65">
            <v>2793</v>
          </cell>
          <cell r="R65">
            <v>1525</v>
          </cell>
          <cell r="S65" t="str">
            <v>-</v>
          </cell>
          <cell r="T65">
            <v>104</v>
          </cell>
        </row>
        <row r="66">
          <cell r="B66" t="str">
            <v>70～74歳</v>
          </cell>
          <cell r="C66">
            <v>15995</v>
          </cell>
          <cell r="D66">
            <v>3657</v>
          </cell>
          <cell r="E66">
            <v>3607</v>
          </cell>
          <cell r="F66">
            <v>2035</v>
          </cell>
          <cell r="G66">
            <v>1433</v>
          </cell>
          <cell r="H66">
            <v>1</v>
          </cell>
          <cell r="I66">
            <v>138</v>
          </cell>
          <cell r="J66">
            <v>50</v>
          </cell>
          <cell r="K66">
            <v>11885</v>
          </cell>
          <cell r="L66">
            <v>5646</v>
          </cell>
          <cell r="M66">
            <v>2</v>
          </cell>
          <cell r="N66">
            <v>6237</v>
          </cell>
          <cell r="O66">
            <v>453</v>
          </cell>
          <cell r="P66">
            <v>2536</v>
          </cell>
          <cell r="Q66">
            <v>1482</v>
          </cell>
          <cell r="R66">
            <v>964</v>
          </cell>
          <cell r="S66" t="str">
            <v>-</v>
          </cell>
          <cell r="T66">
            <v>90</v>
          </cell>
        </row>
        <row r="67">
          <cell r="B67" t="str">
            <v>75～79歳</v>
          </cell>
          <cell r="C67">
            <v>11949</v>
          </cell>
          <cell r="D67">
            <v>1205</v>
          </cell>
          <cell r="E67">
            <v>1192</v>
          </cell>
          <cell r="F67">
            <v>596</v>
          </cell>
          <cell r="G67">
            <v>518</v>
          </cell>
          <cell r="H67" t="str">
            <v>-</v>
          </cell>
          <cell r="I67">
            <v>78</v>
          </cell>
          <cell r="J67">
            <v>13</v>
          </cell>
          <cell r="K67">
            <v>10356</v>
          </cell>
          <cell r="L67">
            <v>3923</v>
          </cell>
          <cell r="M67">
            <v>4</v>
          </cell>
          <cell r="N67">
            <v>6429</v>
          </cell>
          <cell r="O67">
            <v>388</v>
          </cell>
          <cell r="P67">
            <v>610</v>
          </cell>
          <cell r="Q67">
            <v>329</v>
          </cell>
          <cell r="R67">
            <v>249</v>
          </cell>
          <cell r="S67" t="str">
            <v>-</v>
          </cell>
          <cell r="T67">
            <v>32</v>
          </cell>
        </row>
        <row r="68">
          <cell r="B68" t="str">
            <v>80～84歳</v>
          </cell>
          <cell r="C68">
            <v>10809</v>
          </cell>
          <cell r="D68">
            <v>482</v>
          </cell>
          <cell r="E68">
            <v>479</v>
          </cell>
          <cell r="F68">
            <v>240</v>
          </cell>
          <cell r="G68">
            <v>199</v>
          </cell>
          <cell r="H68">
            <v>1</v>
          </cell>
          <cell r="I68">
            <v>39</v>
          </cell>
          <cell r="J68">
            <v>3</v>
          </cell>
          <cell r="K68">
            <v>9965</v>
          </cell>
          <cell r="L68">
            <v>2971</v>
          </cell>
          <cell r="M68">
            <v>2</v>
          </cell>
          <cell r="N68">
            <v>6992</v>
          </cell>
          <cell r="O68">
            <v>362</v>
          </cell>
          <cell r="P68">
            <v>196</v>
          </cell>
          <cell r="Q68">
            <v>104</v>
          </cell>
          <cell r="R68">
            <v>81</v>
          </cell>
          <cell r="S68" t="str">
            <v>-</v>
          </cell>
          <cell r="T68">
            <v>11</v>
          </cell>
        </row>
        <row r="69">
          <cell r="B69" t="str">
            <v>85～89歳</v>
          </cell>
          <cell r="C69">
            <v>8607</v>
          </cell>
          <cell r="D69">
            <v>211</v>
          </cell>
          <cell r="E69">
            <v>210</v>
          </cell>
          <cell r="F69">
            <v>78</v>
          </cell>
          <cell r="G69">
            <v>112</v>
          </cell>
          <cell r="H69" t="str">
            <v>-</v>
          </cell>
          <cell r="I69">
            <v>20</v>
          </cell>
          <cell r="J69">
            <v>1</v>
          </cell>
          <cell r="K69">
            <v>8128</v>
          </cell>
          <cell r="L69">
            <v>1871</v>
          </cell>
          <cell r="M69" t="str">
            <v>-</v>
          </cell>
          <cell r="N69">
            <v>6257</v>
          </cell>
          <cell r="O69">
            <v>268</v>
          </cell>
          <cell r="P69">
            <v>78</v>
          </cell>
          <cell r="Q69">
            <v>32</v>
          </cell>
          <cell r="R69">
            <v>41</v>
          </cell>
          <cell r="S69" t="str">
            <v>-</v>
          </cell>
          <cell r="T69">
            <v>5</v>
          </cell>
        </row>
        <row r="70">
          <cell r="B70" t="str">
            <v>90～94歳</v>
          </cell>
          <cell r="C70">
            <v>4824</v>
          </cell>
          <cell r="D70">
            <v>49</v>
          </cell>
          <cell r="E70">
            <v>49</v>
          </cell>
          <cell r="F70">
            <v>17</v>
          </cell>
          <cell r="G70">
            <v>27</v>
          </cell>
          <cell r="H70" t="str">
            <v>-</v>
          </cell>
          <cell r="I70">
            <v>5</v>
          </cell>
          <cell r="J70" t="str">
            <v>-</v>
          </cell>
          <cell r="K70">
            <v>4660</v>
          </cell>
          <cell r="L70">
            <v>603</v>
          </cell>
          <cell r="M70">
            <v>2</v>
          </cell>
          <cell r="N70">
            <v>4055</v>
          </cell>
          <cell r="O70">
            <v>115</v>
          </cell>
          <cell r="P70">
            <v>15</v>
          </cell>
          <cell r="Q70">
            <v>8</v>
          </cell>
          <cell r="R70">
            <v>7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1889</v>
          </cell>
          <cell r="D71">
            <v>10</v>
          </cell>
          <cell r="E71">
            <v>10</v>
          </cell>
          <cell r="F71">
            <v>4</v>
          </cell>
          <cell r="G71">
            <v>4</v>
          </cell>
          <cell r="H71" t="str">
            <v>-</v>
          </cell>
          <cell r="I71">
            <v>2</v>
          </cell>
          <cell r="J71" t="str">
            <v>-</v>
          </cell>
          <cell r="K71">
            <v>1857</v>
          </cell>
          <cell r="L71">
            <v>103</v>
          </cell>
          <cell r="M71" t="str">
            <v>-</v>
          </cell>
          <cell r="N71">
            <v>1754</v>
          </cell>
          <cell r="O71">
            <v>22</v>
          </cell>
          <cell r="P71">
            <v>5</v>
          </cell>
          <cell r="Q71">
            <v>1</v>
          </cell>
          <cell r="R71">
            <v>3</v>
          </cell>
          <cell r="S71" t="str">
            <v>-</v>
          </cell>
          <cell r="T71">
            <v>1</v>
          </cell>
        </row>
        <row r="72">
          <cell r="B72" t="str">
            <v>（再掲）65歳以上</v>
          </cell>
          <cell r="C72">
            <v>69668</v>
          </cell>
          <cell r="D72">
            <v>11256</v>
          </cell>
          <cell r="E72">
            <v>11044</v>
          </cell>
          <cell r="F72">
            <v>6308</v>
          </cell>
          <cell r="G72">
            <v>4291</v>
          </cell>
          <cell r="H72">
            <v>2</v>
          </cell>
          <cell r="I72">
            <v>443</v>
          </cell>
          <cell r="J72">
            <v>212</v>
          </cell>
          <cell r="K72">
            <v>56271</v>
          </cell>
          <cell r="L72">
            <v>20980</v>
          </cell>
          <cell r="M72">
            <v>11</v>
          </cell>
          <cell r="N72">
            <v>35280</v>
          </cell>
          <cell r="O72">
            <v>2141</v>
          </cell>
          <cell r="P72">
            <v>7862</v>
          </cell>
          <cell r="Q72">
            <v>4749</v>
          </cell>
          <cell r="R72">
            <v>2870</v>
          </cell>
          <cell r="S72" t="str">
            <v>-</v>
          </cell>
          <cell r="T72">
            <v>243</v>
          </cell>
        </row>
        <row r="73">
          <cell r="B73" t="str">
            <v>（再掲）75歳以上</v>
          </cell>
          <cell r="C73">
            <v>38078</v>
          </cell>
          <cell r="D73">
            <v>1957</v>
          </cell>
          <cell r="E73">
            <v>1940</v>
          </cell>
          <cell r="F73">
            <v>935</v>
          </cell>
          <cell r="G73">
            <v>860</v>
          </cell>
          <cell r="H73">
            <v>1</v>
          </cell>
          <cell r="I73">
            <v>144</v>
          </cell>
          <cell r="J73">
            <v>17</v>
          </cell>
          <cell r="K73">
            <v>34966</v>
          </cell>
          <cell r="L73">
            <v>9471</v>
          </cell>
          <cell r="M73">
            <v>8</v>
          </cell>
          <cell r="N73">
            <v>25487</v>
          </cell>
          <cell r="O73">
            <v>1155</v>
          </cell>
          <cell r="P73">
            <v>904</v>
          </cell>
          <cell r="Q73">
            <v>474</v>
          </cell>
          <cell r="R73">
            <v>381</v>
          </cell>
          <cell r="S73" t="str">
            <v>-</v>
          </cell>
          <cell r="T73">
            <v>49</v>
          </cell>
        </row>
        <row r="74">
          <cell r="B74" t="str">
            <v>（再掲）85歳以上</v>
          </cell>
          <cell r="C74">
            <v>15320</v>
          </cell>
          <cell r="D74">
            <v>270</v>
          </cell>
          <cell r="E74">
            <v>269</v>
          </cell>
          <cell r="F74">
            <v>99</v>
          </cell>
          <cell r="G74">
            <v>143</v>
          </cell>
          <cell r="H74" t="str">
            <v>-</v>
          </cell>
          <cell r="I74">
            <v>27</v>
          </cell>
          <cell r="J74">
            <v>1</v>
          </cell>
          <cell r="K74">
            <v>14645</v>
          </cell>
          <cell r="L74">
            <v>2577</v>
          </cell>
          <cell r="M74">
            <v>2</v>
          </cell>
          <cell r="N74">
            <v>12066</v>
          </cell>
          <cell r="O74">
            <v>405</v>
          </cell>
          <cell r="P74">
            <v>98</v>
          </cell>
          <cell r="Q74">
            <v>41</v>
          </cell>
          <cell r="R74">
            <v>51</v>
          </cell>
          <cell r="S74" t="str">
            <v>-</v>
          </cell>
          <cell r="T74">
            <v>6</v>
          </cell>
        </row>
        <row r="75">
          <cell r="B75" t="str">
            <v>15～64歳</v>
          </cell>
          <cell r="C75">
            <v>109196</v>
          </cell>
          <cell r="D75">
            <v>74103</v>
          </cell>
          <cell r="E75">
            <v>71320</v>
          </cell>
          <cell r="F75">
            <v>55636</v>
          </cell>
          <cell r="G75">
            <v>11912</v>
          </cell>
          <cell r="H75">
            <v>1819</v>
          </cell>
          <cell r="I75">
            <v>1953</v>
          </cell>
          <cell r="J75">
            <v>2783</v>
          </cell>
          <cell r="K75">
            <v>29079</v>
          </cell>
          <cell r="L75">
            <v>17493</v>
          </cell>
          <cell r="M75">
            <v>8772</v>
          </cell>
          <cell r="N75">
            <v>2814</v>
          </cell>
          <cell r="O75">
            <v>6014</v>
          </cell>
          <cell r="P75">
            <v>66310</v>
          </cell>
          <cell r="Q75">
            <v>52459</v>
          </cell>
          <cell r="R75">
            <v>10239</v>
          </cell>
          <cell r="S75">
            <v>1811</v>
          </cell>
          <cell r="T75">
            <v>1801</v>
          </cell>
        </row>
        <row r="76">
          <cell r="B76" t="str">
            <v>65～74歳</v>
          </cell>
          <cell r="C76">
            <v>31590</v>
          </cell>
          <cell r="D76">
            <v>9299</v>
          </cell>
          <cell r="E76">
            <v>9104</v>
          </cell>
          <cell r="F76">
            <v>5373</v>
          </cell>
          <cell r="G76">
            <v>3431</v>
          </cell>
          <cell r="H76">
            <v>1</v>
          </cell>
          <cell r="I76">
            <v>299</v>
          </cell>
          <cell r="J76">
            <v>195</v>
          </cell>
          <cell r="K76">
            <v>21305</v>
          </cell>
          <cell r="L76">
            <v>11509</v>
          </cell>
          <cell r="M76">
            <v>3</v>
          </cell>
          <cell r="N76">
            <v>9793</v>
          </cell>
          <cell r="O76">
            <v>986</v>
          </cell>
          <cell r="P76">
            <v>6958</v>
          </cell>
          <cell r="Q76">
            <v>4275</v>
          </cell>
          <cell r="R76">
            <v>2489</v>
          </cell>
          <cell r="S76" t="str">
            <v>-</v>
          </cell>
          <cell r="T76">
            <v>194</v>
          </cell>
        </row>
      </sheetData>
      <sheetData sheetId="2">
        <row r="6">
          <cell r="B6" t="str">
            <v>総数</v>
          </cell>
          <cell r="C6">
            <v>2845</v>
          </cell>
          <cell r="D6">
            <v>1487</v>
          </cell>
          <cell r="E6">
            <v>1415</v>
          </cell>
          <cell r="F6">
            <v>1194</v>
          </cell>
          <cell r="G6">
            <v>152</v>
          </cell>
          <cell r="H6">
            <v>11</v>
          </cell>
          <cell r="I6">
            <v>58</v>
          </cell>
          <cell r="J6">
            <v>72</v>
          </cell>
          <cell r="K6">
            <v>1136</v>
          </cell>
          <cell r="L6">
            <v>354</v>
          </cell>
          <cell r="M6">
            <v>118</v>
          </cell>
          <cell r="N6">
            <v>664</v>
          </cell>
          <cell r="O6">
            <v>222</v>
          </cell>
          <cell r="P6">
            <v>1235</v>
          </cell>
          <cell r="Q6">
            <v>1071</v>
          </cell>
          <cell r="R6">
            <v>120</v>
          </cell>
          <cell r="S6">
            <v>11</v>
          </cell>
          <cell r="T6">
            <v>33</v>
          </cell>
        </row>
        <row r="7">
          <cell r="B7" t="str">
            <v>15～19歳</v>
          </cell>
          <cell r="C7">
            <v>132</v>
          </cell>
          <cell r="D7">
            <v>20</v>
          </cell>
          <cell r="E7">
            <v>20</v>
          </cell>
          <cell r="F7">
            <v>13</v>
          </cell>
          <cell r="G7" t="str">
            <v>-</v>
          </cell>
          <cell r="H7">
            <v>7</v>
          </cell>
          <cell r="I7" t="str">
            <v>-</v>
          </cell>
          <cell r="J7" t="str">
            <v>-</v>
          </cell>
          <cell r="K7">
            <v>105</v>
          </cell>
          <cell r="L7">
            <v>1</v>
          </cell>
          <cell r="M7">
            <v>102</v>
          </cell>
          <cell r="N7">
            <v>2</v>
          </cell>
          <cell r="O7">
            <v>7</v>
          </cell>
          <cell r="P7">
            <v>20</v>
          </cell>
          <cell r="Q7">
            <v>13</v>
          </cell>
          <cell r="R7" t="str">
            <v>-</v>
          </cell>
          <cell r="S7">
            <v>7</v>
          </cell>
          <cell r="T7" t="str">
            <v>-</v>
          </cell>
        </row>
        <row r="8">
          <cell r="B8" t="str">
            <v>20～24歳</v>
          </cell>
          <cell r="C8">
            <v>101</v>
          </cell>
          <cell r="D8">
            <v>79</v>
          </cell>
          <cell r="E8">
            <v>76</v>
          </cell>
          <cell r="F8">
            <v>66</v>
          </cell>
          <cell r="G8">
            <v>3</v>
          </cell>
          <cell r="H8">
            <v>4</v>
          </cell>
          <cell r="I8">
            <v>3</v>
          </cell>
          <cell r="J8">
            <v>3</v>
          </cell>
          <cell r="K8">
            <v>14</v>
          </cell>
          <cell r="L8" t="str">
            <v>-</v>
          </cell>
          <cell r="M8">
            <v>14</v>
          </cell>
          <cell r="N8" t="str">
            <v>-</v>
          </cell>
          <cell r="O8">
            <v>8</v>
          </cell>
          <cell r="P8">
            <v>73</v>
          </cell>
          <cell r="Q8">
            <v>65</v>
          </cell>
          <cell r="R8">
            <v>1</v>
          </cell>
          <cell r="S8">
            <v>4</v>
          </cell>
          <cell r="T8">
            <v>3</v>
          </cell>
        </row>
        <row r="9">
          <cell r="B9" t="str">
            <v>25～29歳</v>
          </cell>
          <cell r="C9">
            <v>93</v>
          </cell>
          <cell r="D9">
            <v>84</v>
          </cell>
          <cell r="E9">
            <v>78</v>
          </cell>
          <cell r="F9">
            <v>73</v>
          </cell>
          <cell r="G9">
            <v>2</v>
          </cell>
          <cell r="H9" t="str">
            <v>-</v>
          </cell>
          <cell r="I9">
            <v>3</v>
          </cell>
          <cell r="J9">
            <v>6</v>
          </cell>
          <cell r="K9">
            <v>6</v>
          </cell>
          <cell r="L9">
            <v>5</v>
          </cell>
          <cell r="M9" t="str">
            <v>-</v>
          </cell>
          <cell r="N9">
            <v>1</v>
          </cell>
          <cell r="O9">
            <v>3</v>
          </cell>
          <cell r="P9">
            <v>72</v>
          </cell>
          <cell r="Q9">
            <v>68</v>
          </cell>
          <cell r="R9">
            <v>2</v>
          </cell>
          <cell r="S9" t="str">
            <v>-</v>
          </cell>
          <cell r="T9">
            <v>2</v>
          </cell>
        </row>
        <row r="10">
          <cell r="B10" t="str">
            <v>30～34歳</v>
          </cell>
          <cell r="C10">
            <v>103</v>
          </cell>
          <cell r="D10">
            <v>93</v>
          </cell>
          <cell r="E10">
            <v>86</v>
          </cell>
          <cell r="F10">
            <v>78</v>
          </cell>
          <cell r="G10">
            <v>5</v>
          </cell>
          <cell r="H10" t="str">
            <v>-</v>
          </cell>
          <cell r="I10">
            <v>3</v>
          </cell>
          <cell r="J10">
            <v>7</v>
          </cell>
          <cell r="K10">
            <v>7</v>
          </cell>
          <cell r="L10">
            <v>4</v>
          </cell>
          <cell r="M10">
            <v>1</v>
          </cell>
          <cell r="N10">
            <v>2</v>
          </cell>
          <cell r="O10">
            <v>3</v>
          </cell>
          <cell r="P10">
            <v>80</v>
          </cell>
          <cell r="Q10">
            <v>75</v>
          </cell>
          <cell r="R10">
            <v>4</v>
          </cell>
          <cell r="S10" t="str">
            <v>-</v>
          </cell>
          <cell r="T10">
            <v>1</v>
          </cell>
        </row>
        <row r="11">
          <cell r="B11" t="str">
            <v>35～39歳</v>
          </cell>
          <cell r="C11">
            <v>136</v>
          </cell>
          <cell r="D11">
            <v>119</v>
          </cell>
          <cell r="E11">
            <v>115</v>
          </cell>
          <cell r="F11">
            <v>102</v>
          </cell>
          <cell r="G11">
            <v>9</v>
          </cell>
          <cell r="H11" t="str">
            <v>-</v>
          </cell>
          <cell r="I11">
            <v>4</v>
          </cell>
          <cell r="J11">
            <v>4</v>
          </cell>
          <cell r="K11">
            <v>12</v>
          </cell>
          <cell r="L11">
            <v>5</v>
          </cell>
          <cell r="M11">
            <v>1</v>
          </cell>
          <cell r="N11">
            <v>6</v>
          </cell>
          <cell r="O11">
            <v>5</v>
          </cell>
          <cell r="P11">
            <v>102</v>
          </cell>
          <cell r="Q11">
            <v>92</v>
          </cell>
          <cell r="R11">
            <v>7</v>
          </cell>
          <cell r="S11" t="str">
            <v>-</v>
          </cell>
          <cell r="T11">
            <v>3</v>
          </cell>
        </row>
        <row r="12">
          <cell r="B12" t="str">
            <v>40～44歳</v>
          </cell>
          <cell r="C12">
            <v>197</v>
          </cell>
          <cell r="D12">
            <v>173</v>
          </cell>
          <cell r="E12">
            <v>167</v>
          </cell>
          <cell r="F12">
            <v>142</v>
          </cell>
          <cell r="G12">
            <v>21</v>
          </cell>
          <cell r="H12" t="str">
            <v>-</v>
          </cell>
          <cell r="I12">
            <v>4</v>
          </cell>
          <cell r="J12">
            <v>6</v>
          </cell>
          <cell r="K12">
            <v>16</v>
          </cell>
          <cell r="L12">
            <v>10</v>
          </cell>
          <cell r="M12" t="str">
            <v>-</v>
          </cell>
          <cell r="N12">
            <v>6</v>
          </cell>
          <cell r="O12">
            <v>8</v>
          </cell>
          <cell r="P12">
            <v>158</v>
          </cell>
          <cell r="Q12">
            <v>135</v>
          </cell>
          <cell r="R12">
            <v>19</v>
          </cell>
          <cell r="S12" t="str">
            <v>-</v>
          </cell>
          <cell r="T12">
            <v>4</v>
          </cell>
        </row>
        <row r="13">
          <cell r="B13" t="str">
            <v>45～49歳</v>
          </cell>
          <cell r="C13">
            <v>224</v>
          </cell>
          <cell r="D13">
            <v>191</v>
          </cell>
          <cell r="E13">
            <v>181</v>
          </cell>
          <cell r="F13">
            <v>160</v>
          </cell>
          <cell r="G13">
            <v>18</v>
          </cell>
          <cell r="H13" t="str">
            <v>-</v>
          </cell>
          <cell r="I13">
            <v>3</v>
          </cell>
          <cell r="J13">
            <v>10</v>
          </cell>
          <cell r="K13">
            <v>23</v>
          </cell>
          <cell r="L13">
            <v>11</v>
          </cell>
          <cell r="M13" t="str">
            <v>-</v>
          </cell>
          <cell r="N13">
            <v>12</v>
          </cell>
          <cell r="O13">
            <v>10</v>
          </cell>
          <cell r="P13">
            <v>167</v>
          </cell>
          <cell r="Q13">
            <v>148</v>
          </cell>
          <cell r="R13">
            <v>16</v>
          </cell>
          <cell r="S13" t="str">
            <v>-</v>
          </cell>
          <cell r="T13">
            <v>3</v>
          </cell>
        </row>
        <row r="14">
          <cell r="B14" t="str">
            <v>50～54歳</v>
          </cell>
          <cell r="C14">
            <v>175</v>
          </cell>
          <cell r="D14">
            <v>129</v>
          </cell>
          <cell r="E14">
            <v>118</v>
          </cell>
          <cell r="F14">
            <v>107</v>
          </cell>
          <cell r="G14">
            <v>10</v>
          </cell>
          <cell r="H14" t="str">
            <v>-</v>
          </cell>
          <cell r="I14">
            <v>1</v>
          </cell>
          <cell r="J14">
            <v>11</v>
          </cell>
          <cell r="K14">
            <v>33</v>
          </cell>
          <cell r="L14">
            <v>25</v>
          </cell>
          <cell r="M14" t="str">
            <v>-</v>
          </cell>
          <cell r="N14">
            <v>8</v>
          </cell>
          <cell r="O14">
            <v>13</v>
          </cell>
          <cell r="P14">
            <v>108</v>
          </cell>
          <cell r="Q14">
            <v>98</v>
          </cell>
          <cell r="R14">
            <v>10</v>
          </cell>
          <cell r="S14" t="str">
            <v>-</v>
          </cell>
          <cell r="T14" t="str">
            <v>-</v>
          </cell>
        </row>
        <row r="15">
          <cell r="B15" t="str">
            <v>55～59歳</v>
          </cell>
          <cell r="C15">
            <v>167</v>
          </cell>
          <cell r="D15">
            <v>137</v>
          </cell>
          <cell r="E15">
            <v>130</v>
          </cell>
          <cell r="F15">
            <v>114</v>
          </cell>
          <cell r="G15">
            <v>14</v>
          </cell>
          <cell r="H15" t="str">
            <v>-</v>
          </cell>
          <cell r="I15">
            <v>2</v>
          </cell>
          <cell r="J15">
            <v>7</v>
          </cell>
          <cell r="K15">
            <v>24</v>
          </cell>
          <cell r="L15">
            <v>21</v>
          </cell>
          <cell r="M15" t="str">
            <v>-</v>
          </cell>
          <cell r="N15">
            <v>3</v>
          </cell>
          <cell r="O15">
            <v>6</v>
          </cell>
          <cell r="P15">
            <v>116</v>
          </cell>
          <cell r="Q15">
            <v>104</v>
          </cell>
          <cell r="R15">
            <v>11</v>
          </cell>
          <cell r="S15" t="str">
            <v>-</v>
          </cell>
          <cell r="T15">
            <v>1</v>
          </cell>
        </row>
        <row r="16">
          <cell r="B16" t="str">
            <v>60～64歳</v>
          </cell>
          <cell r="C16">
            <v>223</v>
          </cell>
          <cell r="D16">
            <v>169</v>
          </cell>
          <cell r="E16">
            <v>161</v>
          </cell>
          <cell r="F16">
            <v>135</v>
          </cell>
          <cell r="G16">
            <v>17</v>
          </cell>
          <cell r="H16" t="str">
            <v>-</v>
          </cell>
          <cell r="I16">
            <v>9</v>
          </cell>
          <cell r="J16">
            <v>8</v>
          </cell>
          <cell r="K16">
            <v>47</v>
          </cell>
          <cell r="L16">
            <v>27</v>
          </cell>
          <cell r="M16" t="str">
            <v>-</v>
          </cell>
          <cell r="N16">
            <v>20</v>
          </cell>
          <cell r="O16">
            <v>7</v>
          </cell>
          <cell r="P16">
            <v>147</v>
          </cell>
          <cell r="Q16">
            <v>126</v>
          </cell>
          <cell r="R16">
            <v>15</v>
          </cell>
          <cell r="S16" t="str">
            <v>-</v>
          </cell>
          <cell r="T16">
            <v>6</v>
          </cell>
        </row>
        <row r="17">
          <cell r="B17" t="str">
            <v>65～69歳</v>
          </cell>
          <cell r="C17">
            <v>355</v>
          </cell>
          <cell r="D17">
            <v>156</v>
          </cell>
          <cell r="E17">
            <v>150</v>
          </cell>
          <cell r="F17">
            <v>111</v>
          </cell>
          <cell r="G17">
            <v>26</v>
          </cell>
          <cell r="H17" t="str">
            <v>-</v>
          </cell>
          <cell r="I17">
            <v>13</v>
          </cell>
          <cell r="J17">
            <v>6</v>
          </cell>
          <cell r="K17">
            <v>174</v>
          </cell>
          <cell r="L17">
            <v>84</v>
          </cell>
          <cell r="M17" t="str">
            <v>-</v>
          </cell>
          <cell r="N17">
            <v>90</v>
          </cell>
          <cell r="O17">
            <v>25</v>
          </cell>
          <cell r="P17">
            <v>110</v>
          </cell>
          <cell r="Q17">
            <v>87</v>
          </cell>
          <cell r="R17">
            <v>18</v>
          </cell>
          <cell r="S17" t="str">
            <v>-</v>
          </cell>
          <cell r="T17">
            <v>5</v>
          </cell>
        </row>
        <row r="18">
          <cell r="B18" t="str">
            <v>70～74歳</v>
          </cell>
          <cell r="C18">
            <v>381</v>
          </cell>
          <cell r="D18">
            <v>104</v>
          </cell>
          <cell r="E18">
            <v>100</v>
          </cell>
          <cell r="F18">
            <v>75</v>
          </cell>
          <cell r="G18">
            <v>19</v>
          </cell>
          <cell r="H18" t="str">
            <v>-</v>
          </cell>
          <cell r="I18">
            <v>6</v>
          </cell>
          <cell r="J18">
            <v>4</v>
          </cell>
          <cell r="K18">
            <v>233</v>
          </cell>
          <cell r="L18">
            <v>65</v>
          </cell>
          <cell r="M18" t="str">
            <v>-</v>
          </cell>
          <cell r="N18">
            <v>168</v>
          </cell>
          <cell r="O18">
            <v>44</v>
          </cell>
          <cell r="P18">
            <v>66</v>
          </cell>
          <cell r="Q18">
            <v>49</v>
          </cell>
          <cell r="R18">
            <v>13</v>
          </cell>
          <cell r="S18" t="str">
            <v>-</v>
          </cell>
          <cell r="T18">
            <v>4</v>
          </cell>
        </row>
        <row r="19">
          <cell r="B19" t="str">
            <v>75～79歳</v>
          </cell>
          <cell r="C19">
            <v>214</v>
          </cell>
          <cell r="D19">
            <v>27</v>
          </cell>
          <cell r="E19">
            <v>27</v>
          </cell>
          <cell r="F19">
            <v>15</v>
          </cell>
          <cell r="G19">
            <v>6</v>
          </cell>
          <cell r="H19" t="str">
            <v>-</v>
          </cell>
          <cell r="I19">
            <v>6</v>
          </cell>
          <cell r="J19" t="str">
            <v>-</v>
          </cell>
          <cell r="K19">
            <v>149</v>
          </cell>
          <cell r="L19">
            <v>42</v>
          </cell>
          <cell r="M19" t="str">
            <v>-</v>
          </cell>
          <cell r="N19">
            <v>107</v>
          </cell>
          <cell r="O19">
            <v>38</v>
          </cell>
          <cell r="P19">
            <v>13</v>
          </cell>
          <cell r="Q19">
            <v>9</v>
          </cell>
          <cell r="R19">
            <v>3</v>
          </cell>
          <cell r="S19" t="str">
            <v>-</v>
          </cell>
          <cell r="T19">
            <v>1</v>
          </cell>
        </row>
        <row r="20">
          <cell r="B20" t="str">
            <v>80～84歳</v>
          </cell>
          <cell r="C20">
            <v>169</v>
          </cell>
          <cell r="D20">
            <v>5</v>
          </cell>
          <cell r="E20">
            <v>5</v>
          </cell>
          <cell r="F20">
            <v>3</v>
          </cell>
          <cell r="G20">
            <v>1</v>
          </cell>
          <cell r="H20" t="str">
            <v>-</v>
          </cell>
          <cell r="I20">
            <v>1</v>
          </cell>
          <cell r="J20" t="str">
            <v>-</v>
          </cell>
          <cell r="K20">
            <v>139</v>
          </cell>
          <cell r="L20">
            <v>30</v>
          </cell>
          <cell r="M20" t="str">
            <v>-</v>
          </cell>
          <cell r="N20">
            <v>109</v>
          </cell>
          <cell r="O20">
            <v>25</v>
          </cell>
          <cell r="P20">
            <v>3</v>
          </cell>
          <cell r="Q20">
            <v>2</v>
          </cell>
          <cell r="R20">
            <v>1</v>
          </cell>
          <cell r="S20" t="str">
            <v>-</v>
          </cell>
          <cell r="T20" t="str">
            <v>-</v>
          </cell>
        </row>
        <row r="21">
          <cell r="B21" t="str">
            <v>85～89歳</v>
          </cell>
          <cell r="C21">
            <v>108</v>
          </cell>
          <cell r="D21">
            <v>1</v>
          </cell>
          <cell r="E21">
            <v>1</v>
          </cell>
          <cell r="F21" t="str">
            <v>-</v>
          </cell>
          <cell r="G21">
            <v>1</v>
          </cell>
          <cell r="H21" t="str">
            <v>-</v>
          </cell>
          <cell r="I21" t="str">
            <v>-</v>
          </cell>
          <cell r="J21" t="str">
            <v>-</v>
          </cell>
          <cell r="K21">
            <v>95</v>
          </cell>
          <cell r="L21">
            <v>18</v>
          </cell>
          <cell r="M21" t="str">
            <v>-</v>
          </cell>
          <cell r="N21">
            <v>77</v>
          </cell>
          <cell r="O21">
            <v>12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</row>
        <row r="22">
          <cell r="B22" t="str">
            <v>90～94歳</v>
          </cell>
          <cell r="C22">
            <v>46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>
            <v>40</v>
          </cell>
          <cell r="L22">
            <v>2</v>
          </cell>
          <cell r="M22" t="str">
            <v>-</v>
          </cell>
          <cell r="N22">
            <v>38</v>
          </cell>
          <cell r="O22">
            <v>6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21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19</v>
          </cell>
          <cell r="L23">
            <v>4</v>
          </cell>
          <cell r="M23" t="str">
            <v>-</v>
          </cell>
          <cell r="N23">
            <v>15</v>
          </cell>
          <cell r="O23">
            <v>2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1294</v>
          </cell>
          <cell r="D24">
            <v>293</v>
          </cell>
          <cell r="E24">
            <v>283</v>
          </cell>
          <cell r="F24">
            <v>204</v>
          </cell>
          <cell r="G24">
            <v>53</v>
          </cell>
          <cell r="H24" t="str">
            <v>-</v>
          </cell>
          <cell r="I24">
            <v>26</v>
          </cell>
          <cell r="J24">
            <v>10</v>
          </cell>
          <cell r="K24">
            <v>849</v>
          </cell>
          <cell r="L24">
            <v>245</v>
          </cell>
          <cell r="M24" t="str">
            <v>-</v>
          </cell>
          <cell r="N24">
            <v>604</v>
          </cell>
          <cell r="O24">
            <v>152</v>
          </cell>
          <cell r="P24">
            <v>192</v>
          </cell>
          <cell r="Q24">
            <v>147</v>
          </cell>
          <cell r="R24">
            <v>35</v>
          </cell>
          <cell r="S24" t="str">
            <v>-</v>
          </cell>
          <cell r="T24">
            <v>10</v>
          </cell>
        </row>
        <row r="25">
          <cell r="B25" t="str">
            <v>（再掲）75歳以上</v>
          </cell>
          <cell r="C25">
            <v>558</v>
          </cell>
          <cell r="D25">
            <v>33</v>
          </cell>
          <cell r="E25">
            <v>33</v>
          </cell>
          <cell r="F25">
            <v>18</v>
          </cell>
          <cell r="G25">
            <v>8</v>
          </cell>
          <cell r="H25" t="str">
            <v>-</v>
          </cell>
          <cell r="I25">
            <v>7</v>
          </cell>
          <cell r="J25" t="str">
            <v>-</v>
          </cell>
          <cell r="K25">
            <v>442</v>
          </cell>
          <cell r="L25">
            <v>96</v>
          </cell>
          <cell r="M25" t="str">
            <v>-</v>
          </cell>
          <cell r="N25">
            <v>346</v>
          </cell>
          <cell r="O25">
            <v>83</v>
          </cell>
          <cell r="P25">
            <v>16</v>
          </cell>
          <cell r="Q25">
            <v>11</v>
          </cell>
          <cell r="R25">
            <v>4</v>
          </cell>
          <cell r="S25" t="str">
            <v>-</v>
          </cell>
          <cell r="T25">
            <v>1</v>
          </cell>
        </row>
        <row r="26">
          <cell r="B26" t="str">
            <v>（再掲）85歳以上</v>
          </cell>
          <cell r="C26">
            <v>175</v>
          </cell>
          <cell r="D26">
            <v>1</v>
          </cell>
          <cell r="E26">
            <v>1</v>
          </cell>
          <cell r="F26" t="str">
            <v>-</v>
          </cell>
          <cell r="G26">
            <v>1</v>
          </cell>
          <cell r="H26" t="str">
            <v>-</v>
          </cell>
          <cell r="I26" t="str">
            <v>-</v>
          </cell>
          <cell r="J26" t="str">
            <v>-</v>
          </cell>
          <cell r="K26">
            <v>154</v>
          </cell>
          <cell r="L26">
            <v>24</v>
          </cell>
          <cell r="M26" t="str">
            <v>-</v>
          </cell>
          <cell r="N26">
            <v>130</v>
          </cell>
          <cell r="O26">
            <v>20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B27" t="str">
            <v>15～64歳</v>
          </cell>
          <cell r="C27">
            <v>1551</v>
          </cell>
          <cell r="D27">
            <v>1194</v>
          </cell>
          <cell r="E27">
            <v>1132</v>
          </cell>
          <cell r="F27">
            <v>990</v>
          </cell>
          <cell r="G27">
            <v>99</v>
          </cell>
          <cell r="H27">
            <v>11</v>
          </cell>
          <cell r="I27">
            <v>32</v>
          </cell>
          <cell r="J27">
            <v>62</v>
          </cell>
          <cell r="K27">
            <v>287</v>
          </cell>
          <cell r="L27">
            <v>109</v>
          </cell>
          <cell r="M27">
            <v>118</v>
          </cell>
          <cell r="N27">
            <v>60</v>
          </cell>
          <cell r="O27">
            <v>70</v>
          </cell>
          <cell r="P27">
            <v>1043</v>
          </cell>
          <cell r="Q27">
            <v>924</v>
          </cell>
          <cell r="R27">
            <v>85</v>
          </cell>
          <cell r="S27">
            <v>11</v>
          </cell>
          <cell r="T27">
            <v>23</v>
          </cell>
        </row>
        <row r="28">
          <cell r="B28" t="str">
            <v>65～74歳</v>
          </cell>
          <cell r="C28">
            <v>736</v>
          </cell>
          <cell r="D28">
            <v>260</v>
          </cell>
          <cell r="E28">
            <v>250</v>
          </cell>
          <cell r="F28">
            <v>186</v>
          </cell>
          <cell r="G28">
            <v>45</v>
          </cell>
          <cell r="H28" t="str">
            <v>-</v>
          </cell>
          <cell r="I28">
            <v>19</v>
          </cell>
          <cell r="J28">
            <v>10</v>
          </cell>
          <cell r="K28">
            <v>407</v>
          </cell>
          <cell r="L28">
            <v>149</v>
          </cell>
          <cell r="M28" t="str">
            <v>-</v>
          </cell>
          <cell r="N28">
            <v>258</v>
          </cell>
          <cell r="O28">
            <v>69</v>
          </cell>
          <cell r="P28">
            <v>176</v>
          </cell>
          <cell r="Q28">
            <v>136</v>
          </cell>
          <cell r="R28">
            <v>31</v>
          </cell>
          <cell r="S28" t="str">
            <v>-</v>
          </cell>
          <cell r="T28">
            <v>9</v>
          </cell>
        </row>
        <row r="30">
          <cell r="B30" t="str">
            <v>男</v>
          </cell>
          <cell r="C30">
            <v>1300</v>
          </cell>
          <cell r="D30">
            <v>751</v>
          </cell>
          <cell r="E30">
            <v>699</v>
          </cell>
          <cell r="F30">
            <v>648</v>
          </cell>
          <cell r="G30">
            <v>13</v>
          </cell>
          <cell r="H30">
            <v>4</v>
          </cell>
          <cell r="I30">
            <v>34</v>
          </cell>
          <cell r="J30">
            <v>52</v>
          </cell>
          <cell r="K30">
            <v>448</v>
          </cell>
          <cell r="L30">
            <v>39</v>
          </cell>
          <cell r="M30">
            <v>61</v>
          </cell>
          <cell r="N30">
            <v>348</v>
          </cell>
          <cell r="O30">
            <v>101</v>
          </cell>
          <cell r="P30">
            <v>600</v>
          </cell>
          <cell r="Q30">
            <v>572</v>
          </cell>
          <cell r="R30">
            <v>7</v>
          </cell>
          <cell r="S30">
            <v>4</v>
          </cell>
          <cell r="T30">
            <v>17</v>
          </cell>
        </row>
        <row r="31">
          <cell r="B31" t="str">
            <v>15～19歳</v>
          </cell>
          <cell r="C31">
            <v>66</v>
          </cell>
          <cell r="D31">
            <v>10</v>
          </cell>
          <cell r="E31">
            <v>10</v>
          </cell>
          <cell r="F31">
            <v>7</v>
          </cell>
          <cell r="G31" t="str">
            <v>-</v>
          </cell>
          <cell r="H31">
            <v>3</v>
          </cell>
          <cell r="I31" t="str">
            <v>-</v>
          </cell>
          <cell r="J31" t="str">
            <v>-</v>
          </cell>
          <cell r="K31">
            <v>54</v>
          </cell>
          <cell r="L31" t="str">
            <v>-</v>
          </cell>
          <cell r="M31">
            <v>52</v>
          </cell>
          <cell r="N31">
            <v>2</v>
          </cell>
          <cell r="O31">
            <v>2</v>
          </cell>
          <cell r="P31">
            <v>10</v>
          </cell>
          <cell r="Q31">
            <v>7</v>
          </cell>
          <cell r="R31" t="str">
            <v>-</v>
          </cell>
          <cell r="S31">
            <v>3</v>
          </cell>
          <cell r="T31" t="str">
            <v>-</v>
          </cell>
        </row>
        <row r="32">
          <cell r="B32" t="str">
            <v>20～24歳</v>
          </cell>
          <cell r="C32">
            <v>56</v>
          </cell>
          <cell r="D32">
            <v>43</v>
          </cell>
          <cell r="E32">
            <v>41</v>
          </cell>
          <cell r="F32">
            <v>38</v>
          </cell>
          <cell r="G32" t="str">
            <v>-</v>
          </cell>
          <cell r="H32">
            <v>1</v>
          </cell>
          <cell r="I32">
            <v>2</v>
          </cell>
          <cell r="J32">
            <v>2</v>
          </cell>
          <cell r="K32">
            <v>8</v>
          </cell>
          <cell r="L32" t="str">
            <v>-</v>
          </cell>
          <cell r="M32">
            <v>8</v>
          </cell>
          <cell r="N32" t="str">
            <v>-</v>
          </cell>
          <cell r="O32">
            <v>5</v>
          </cell>
          <cell r="P32">
            <v>40</v>
          </cell>
          <cell r="Q32">
            <v>37</v>
          </cell>
          <cell r="R32" t="str">
            <v>-</v>
          </cell>
          <cell r="S32">
            <v>1</v>
          </cell>
          <cell r="T32">
            <v>2</v>
          </cell>
        </row>
        <row r="33">
          <cell r="B33" t="str">
            <v>25～29歳</v>
          </cell>
          <cell r="C33">
            <v>44</v>
          </cell>
          <cell r="D33">
            <v>44</v>
          </cell>
          <cell r="E33">
            <v>40</v>
          </cell>
          <cell r="F33">
            <v>38</v>
          </cell>
          <cell r="G33" t="str">
            <v>-</v>
          </cell>
          <cell r="H33" t="str">
            <v>-</v>
          </cell>
          <cell r="I33">
            <v>2</v>
          </cell>
          <cell r="J33">
            <v>4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>
            <v>36</v>
          </cell>
          <cell r="Q33">
            <v>35</v>
          </cell>
          <cell r="R33" t="str">
            <v>-</v>
          </cell>
          <cell r="S33" t="str">
            <v>-</v>
          </cell>
          <cell r="T33">
            <v>1</v>
          </cell>
        </row>
        <row r="34">
          <cell r="B34" t="str">
            <v>30～34歳</v>
          </cell>
          <cell r="C34">
            <v>59</v>
          </cell>
          <cell r="D34">
            <v>56</v>
          </cell>
          <cell r="E34">
            <v>52</v>
          </cell>
          <cell r="F34">
            <v>51</v>
          </cell>
          <cell r="G34" t="str">
            <v>-</v>
          </cell>
          <cell r="H34" t="str">
            <v>-</v>
          </cell>
          <cell r="I34">
            <v>1</v>
          </cell>
          <cell r="J34">
            <v>4</v>
          </cell>
          <cell r="K34">
            <v>2</v>
          </cell>
          <cell r="L34" t="str">
            <v>-</v>
          </cell>
          <cell r="M34">
            <v>1</v>
          </cell>
          <cell r="N34">
            <v>1</v>
          </cell>
          <cell r="O34">
            <v>1</v>
          </cell>
          <cell r="P34">
            <v>49</v>
          </cell>
          <cell r="Q34">
            <v>49</v>
          </cell>
          <cell r="R34" t="str">
            <v>-</v>
          </cell>
          <cell r="S34" t="str">
            <v>-</v>
          </cell>
          <cell r="T34" t="str">
            <v>-</v>
          </cell>
        </row>
        <row r="35">
          <cell r="B35" t="str">
            <v>35～39歳</v>
          </cell>
          <cell r="C35">
            <v>63</v>
          </cell>
          <cell r="D35">
            <v>57</v>
          </cell>
          <cell r="E35">
            <v>56</v>
          </cell>
          <cell r="F35">
            <v>55</v>
          </cell>
          <cell r="G35" t="str">
            <v>-</v>
          </cell>
          <cell r="H35" t="str">
            <v>-</v>
          </cell>
          <cell r="I35">
            <v>1</v>
          </cell>
          <cell r="J35">
            <v>1</v>
          </cell>
          <cell r="K35">
            <v>4</v>
          </cell>
          <cell r="L35" t="str">
            <v>-</v>
          </cell>
          <cell r="M35" t="str">
            <v>-</v>
          </cell>
          <cell r="N35">
            <v>4</v>
          </cell>
          <cell r="O35">
            <v>2</v>
          </cell>
          <cell r="P35">
            <v>46</v>
          </cell>
          <cell r="Q35">
            <v>46</v>
          </cell>
          <cell r="R35" t="str">
            <v>-</v>
          </cell>
          <cell r="S35" t="str">
            <v>-</v>
          </cell>
          <cell r="T35" t="str">
            <v>-</v>
          </cell>
        </row>
        <row r="36">
          <cell r="B36" t="str">
            <v>40～44歳</v>
          </cell>
          <cell r="C36">
            <v>82</v>
          </cell>
          <cell r="D36">
            <v>73</v>
          </cell>
          <cell r="E36">
            <v>70</v>
          </cell>
          <cell r="F36">
            <v>67</v>
          </cell>
          <cell r="G36">
            <v>2</v>
          </cell>
          <cell r="H36" t="str">
            <v>-</v>
          </cell>
          <cell r="I36">
            <v>1</v>
          </cell>
          <cell r="J36">
            <v>3</v>
          </cell>
          <cell r="K36">
            <v>6</v>
          </cell>
          <cell r="L36">
            <v>2</v>
          </cell>
          <cell r="M36" t="str">
            <v>-</v>
          </cell>
          <cell r="N36">
            <v>4</v>
          </cell>
          <cell r="O36">
            <v>3</v>
          </cell>
          <cell r="P36">
            <v>67</v>
          </cell>
          <cell r="Q36">
            <v>65</v>
          </cell>
          <cell r="R36">
            <v>1</v>
          </cell>
          <cell r="S36" t="str">
            <v>-</v>
          </cell>
          <cell r="T36">
            <v>1</v>
          </cell>
        </row>
        <row r="37">
          <cell r="B37" t="str">
            <v>45～49歳</v>
          </cell>
          <cell r="C37">
            <v>109</v>
          </cell>
          <cell r="D37">
            <v>95</v>
          </cell>
          <cell r="E37">
            <v>85</v>
          </cell>
          <cell r="F37">
            <v>83</v>
          </cell>
          <cell r="G37">
            <v>1</v>
          </cell>
          <cell r="H37" t="str">
            <v>-</v>
          </cell>
          <cell r="I37">
            <v>1</v>
          </cell>
          <cell r="J37">
            <v>10</v>
          </cell>
          <cell r="K37">
            <v>10</v>
          </cell>
          <cell r="L37">
            <v>3</v>
          </cell>
          <cell r="M37" t="str">
            <v>-</v>
          </cell>
          <cell r="N37">
            <v>7</v>
          </cell>
          <cell r="O37">
            <v>4</v>
          </cell>
          <cell r="P37">
            <v>77</v>
          </cell>
          <cell r="Q37">
            <v>76</v>
          </cell>
          <cell r="R37" t="str">
            <v>-</v>
          </cell>
          <cell r="S37" t="str">
            <v>-</v>
          </cell>
          <cell r="T37">
            <v>1</v>
          </cell>
        </row>
        <row r="38">
          <cell r="B38" t="str">
            <v>50～54歳</v>
          </cell>
          <cell r="C38">
            <v>75</v>
          </cell>
          <cell r="D38">
            <v>61</v>
          </cell>
          <cell r="E38">
            <v>53</v>
          </cell>
          <cell r="F38">
            <v>51</v>
          </cell>
          <cell r="G38">
            <v>1</v>
          </cell>
          <cell r="H38" t="str">
            <v>-</v>
          </cell>
          <cell r="I38">
            <v>1</v>
          </cell>
          <cell r="J38">
            <v>8</v>
          </cell>
          <cell r="K38">
            <v>9</v>
          </cell>
          <cell r="L38">
            <v>3</v>
          </cell>
          <cell r="M38" t="str">
            <v>-</v>
          </cell>
          <cell r="N38">
            <v>6</v>
          </cell>
          <cell r="O38">
            <v>5</v>
          </cell>
          <cell r="P38">
            <v>49</v>
          </cell>
          <cell r="Q38">
            <v>48</v>
          </cell>
          <cell r="R38">
            <v>1</v>
          </cell>
          <cell r="S38" t="str">
            <v>-</v>
          </cell>
          <cell r="T38" t="str">
            <v>-</v>
          </cell>
        </row>
        <row r="39">
          <cell r="B39" t="str">
            <v>55～59歳</v>
          </cell>
          <cell r="C39">
            <v>70</v>
          </cell>
          <cell r="D39">
            <v>62</v>
          </cell>
          <cell r="E39">
            <v>57</v>
          </cell>
          <cell r="F39">
            <v>56</v>
          </cell>
          <cell r="G39">
            <v>1</v>
          </cell>
          <cell r="H39" t="str">
            <v>-</v>
          </cell>
          <cell r="I39" t="str">
            <v>-</v>
          </cell>
          <cell r="J39">
            <v>5</v>
          </cell>
          <cell r="K39">
            <v>5</v>
          </cell>
          <cell r="L39">
            <v>3</v>
          </cell>
          <cell r="M39" t="str">
            <v>-</v>
          </cell>
          <cell r="N39">
            <v>2</v>
          </cell>
          <cell r="O39">
            <v>3</v>
          </cell>
          <cell r="P39">
            <v>49</v>
          </cell>
          <cell r="Q39">
            <v>49</v>
          </cell>
          <cell r="R39" t="str">
            <v>-</v>
          </cell>
          <cell r="S39" t="str">
            <v>-</v>
          </cell>
          <cell r="T39" t="str">
            <v>-</v>
          </cell>
        </row>
        <row r="40">
          <cell r="B40" t="str">
            <v>60～64歳</v>
          </cell>
          <cell r="C40">
            <v>99</v>
          </cell>
          <cell r="D40">
            <v>80</v>
          </cell>
          <cell r="E40">
            <v>74</v>
          </cell>
          <cell r="F40">
            <v>69</v>
          </cell>
          <cell r="G40" t="str">
            <v>-</v>
          </cell>
          <cell r="H40" t="str">
            <v>-</v>
          </cell>
          <cell r="I40">
            <v>5</v>
          </cell>
          <cell r="J40">
            <v>6</v>
          </cell>
          <cell r="K40">
            <v>16</v>
          </cell>
          <cell r="L40">
            <v>3</v>
          </cell>
          <cell r="M40" t="str">
            <v>-</v>
          </cell>
          <cell r="N40">
            <v>13</v>
          </cell>
          <cell r="O40">
            <v>3</v>
          </cell>
          <cell r="P40">
            <v>67</v>
          </cell>
          <cell r="Q40">
            <v>63</v>
          </cell>
          <cell r="R40" t="str">
            <v>-</v>
          </cell>
          <cell r="S40" t="str">
            <v>-</v>
          </cell>
          <cell r="T40">
            <v>4</v>
          </cell>
        </row>
        <row r="41">
          <cell r="B41" t="str">
            <v>65～69歳</v>
          </cell>
          <cell r="C41">
            <v>168</v>
          </cell>
          <cell r="D41">
            <v>91</v>
          </cell>
          <cell r="E41">
            <v>85</v>
          </cell>
          <cell r="F41">
            <v>73</v>
          </cell>
          <cell r="G41">
            <v>3</v>
          </cell>
          <cell r="H41" t="str">
            <v>-</v>
          </cell>
          <cell r="I41">
            <v>9</v>
          </cell>
          <cell r="J41">
            <v>6</v>
          </cell>
          <cell r="K41">
            <v>61</v>
          </cell>
          <cell r="L41">
            <v>9</v>
          </cell>
          <cell r="M41" t="str">
            <v>-</v>
          </cell>
          <cell r="N41">
            <v>52</v>
          </cell>
          <cell r="O41">
            <v>16</v>
          </cell>
          <cell r="P41">
            <v>60</v>
          </cell>
          <cell r="Q41">
            <v>57</v>
          </cell>
          <cell r="R41" t="str">
            <v>-</v>
          </cell>
          <cell r="S41" t="str">
            <v>-</v>
          </cell>
          <cell r="T41">
            <v>3</v>
          </cell>
        </row>
        <row r="42">
          <cell r="B42" t="str">
            <v>70～74歳</v>
          </cell>
          <cell r="C42">
            <v>181</v>
          </cell>
          <cell r="D42">
            <v>57</v>
          </cell>
          <cell r="E42">
            <v>54</v>
          </cell>
          <cell r="F42">
            <v>47</v>
          </cell>
          <cell r="G42">
            <v>2</v>
          </cell>
          <cell r="H42" t="str">
            <v>-</v>
          </cell>
          <cell r="I42">
            <v>5</v>
          </cell>
          <cell r="J42">
            <v>3</v>
          </cell>
          <cell r="K42">
            <v>105</v>
          </cell>
          <cell r="L42">
            <v>5</v>
          </cell>
          <cell r="M42" t="str">
            <v>-</v>
          </cell>
          <cell r="N42">
            <v>100</v>
          </cell>
          <cell r="O42">
            <v>19</v>
          </cell>
          <cell r="P42">
            <v>37</v>
          </cell>
          <cell r="Q42">
            <v>31</v>
          </cell>
          <cell r="R42">
            <v>2</v>
          </cell>
          <cell r="S42" t="str">
            <v>-</v>
          </cell>
          <cell r="T42">
            <v>4</v>
          </cell>
        </row>
        <row r="43">
          <cell r="B43" t="str">
            <v>75～79歳</v>
          </cell>
          <cell r="C43">
            <v>104</v>
          </cell>
          <cell r="D43">
            <v>18</v>
          </cell>
          <cell r="E43">
            <v>18</v>
          </cell>
          <cell r="F43">
            <v>11</v>
          </cell>
          <cell r="G43">
            <v>2</v>
          </cell>
          <cell r="H43" t="str">
            <v>-</v>
          </cell>
          <cell r="I43">
            <v>5</v>
          </cell>
          <cell r="J43" t="str">
            <v>-</v>
          </cell>
          <cell r="K43">
            <v>66</v>
          </cell>
          <cell r="L43">
            <v>3</v>
          </cell>
          <cell r="M43" t="str">
            <v>-</v>
          </cell>
          <cell r="N43">
            <v>63</v>
          </cell>
          <cell r="O43">
            <v>20</v>
          </cell>
          <cell r="P43">
            <v>10</v>
          </cell>
          <cell r="Q43">
            <v>7</v>
          </cell>
          <cell r="R43">
            <v>2</v>
          </cell>
          <cell r="S43" t="str">
            <v>-</v>
          </cell>
          <cell r="T43">
            <v>1</v>
          </cell>
        </row>
        <row r="44">
          <cell r="B44" t="str">
            <v>80～84歳</v>
          </cell>
          <cell r="C44">
            <v>73</v>
          </cell>
          <cell r="D44">
            <v>4</v>
          </cell>
          <cell r="E44">
            <v>4</v>
          </cell>
          <cell r="F44">
            <v>2</v>
          </cell>
          <cell r="G44">
            <v>1</v>
          </cell>
          <cell r="H44" t="str">
            <v>-</v>
          </cell>
          <cell r="I44">
            <v>1</v>
          </cell>
          <cell r="J44" t="str">
            <v>-</v>
          </cell>
          <cell r="K44">
            <v>57</v>
          </cell>
          <cell r="L44">
            <v>7</v>
          </cell>
          <cell r="M44" t="str">
            <v>-</v>
          </cell>
          <cell r="N44">
            <v>50</v>
          </cell>
          <cell r="O44">
            <v>12</v>
          </cell>
          <cell r="P44">
            <v>3</v>
          </cell>
          <cell r="Q44">
            <v>2</v>
          </cell>
          <cell r="R44">
            <v>1</v>
          </cell>
          <cell r="S44" t="str">
            <v>-</v>
          </cell>
          <cell r="T44" t="str">
            <v>-</v>
          </cell>
        </row>
        <row r="45">
          <cell r="B45" t="str">
            <v>85～89歳</v>
          </cell>
          <cell r="C45">
            <v>39</v>
          </cell>
          <cell r="D45" t="str">
            <v>-</v>
          </cell>
          <cell r="E45" t="str">
            <v>-</v>
          </cell>
          <cell r="F45" t="str">
            <v>-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>
            <v>35</v>
          </cell>
          <cell r="L45">
            <v>1</v>
          </cell>
          <cell r="M45" t="str">
            <v>-</v>
          </cell>
          <cell r="N45">
            <v>34</v>
          </cell>
          <cell r="O45">
            <v>4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</row>
        <row r="46">
          <cell r="B46" t="str">
            <v>90～94歳</v>
          </cell>
          <cell r="C46">
            <v>10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>
            <v>8</v>
          </cell>
          <cell r="L46" t="str">
            <v>-</v>
          </cell>
          <cell r="M46" t="str">
            <v>-</v>
          </cell>
          <cell r="N46">
            <v>8</v>
          </cell>
          <cell r="O46">
            <v>2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>
            <v>2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>
            <v>2</v>
          </cell>
          <cell r="L47" t="str">
            <v>-</v>
          </cell>
          <cell r="M47" t="str">
            <v>-</v>
          </cell>
          <cell r="N47">
            <v>2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577</v>
          </cell>
          <cell r="D48">
            <v>170</v>
          </cell>
          <cell r="E48">
            <v>161</v>
          </cell>
          <cell r="F48">
            <v>133</v>
          </cell>
          <cell r="G48">
            <v>8</v>
          </cell>
          <cell r="H48" t="str">
            <v>-</v>
          </cell>
          <cell r="I48">
            <v>20</v>
          </cell>
          <cell r="J48">
            <v>9</v>
          </cell>
          <cell r="K48">
            <v>334</v>
          </cell>
          <cell r="L48">
            <v>25</v>
          </cell>
          <cell r="M48" t="str">
            <v>-</v>
          </cell>
          <cell r="N48">
            <v>309</v>
          </cell>
          <cell r="O48">
            <v>73</v>
          </cell>
          <cell r="P48">
            <v>110</v>
          </cell>
          <cell r="Q48">
            <v>97</v>
          </cell>
          <cell r="R48">
            <v>5</v>
          </cell>
          <cell r="S48" t="str">
            <v>-</v>
          </cell>
          <cell r="T48">
            <v>8</v>
          </cell>
        </row>
        <row r="49">
          <cell r="B49" t="str">
            <v>（再掲）75歳以上</v>
          </cell>
          <cell r="C49">
            <v>228</v>
          </cell>
          <cell r="D49">
            <v>22</v>
          </cell>
          <cell r="E49">
            <v>22</v>
          </cell>
          <cell r="F49">
            <v>13</v>
          </cell>
          <cell r="G49">
            <v>3</v>
          </cell>
          <cell r="H49" t="str">
            <v>-</v>
          </cell>
          <cell r="I49">
            <v>6</v>
          </cell>
          <cell r="J49" t="str">
            <v>-</v>
          </cell>
          <cell r="K49">
            <v>168</v>
          </cell>
          <cell r="L49">
            <v>11</v>
          </cell>
          <cell r="M49" t="str">
            <v>-</v>
          </cell>
          <cell r="N49">
            <v>157</v>
          </cell>
          <cell r="O49">
            <v>38</v>
          </cell>
          <cell r="P49">
            <v>13</v>
          </cell>
          <cell r="Q49">
            <v>9</v>
          </cell>
          <cell r="R49">
            <v>3</v>
          </cell>
          <cell r="S49" t="str">
            <v>-</v>
          </cell>
          <cell r="T49">
            <v>1</v>
          </cell>
        </row>
        <row r="50">
          <cell r="B50" t="str">
            <v>（再掲）85歳以上</v>
          </cell>
          <cell r="C50">
            <v>51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>
            <v>45</v>
          </cell>
          <cell r="L50">
            <v>1</v>
          </cell>
          <cell r="M50" t="str">
            <v>-</v>
          </cell>
          <cell r="N50">
            <v>44</v>
          </cell>
          <cell r="O50">
            <v>6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</row>
        <row r="51">
          <cell r="B51" t="str">
            <v>15～64歳</v>
          </cell>
          <cell r="C51">
            <v>723</v>
          </cell>
          <cell r="D51">
            <v>581</v>
          </cell>
          <cell r="E51">
            <v>538</v>
          </cell>
          <cell r="F51">
            <v>515</v>
          </cell>
          <cell r="G51">
            <v>5</v>
          </cell>
          <cell r="H51">
            <v>4</v>
          </cell>
          <cell r="I51">
            <v>14</v>
          </cell>
          <cell r="J51">
            <v>43</v>
          </cell>
          <cell r="K51">
            <v>114</v>
          </cell>
          <cell r="L51">
            <v>14</v>
          </cell>
          <cell r="M51">
            <v>61</v>
          </cell>
          <cell r="N51">
            <v>39</v>
          </cell>
          <cell r="O51">
            <v>28</v>
          </cell>
          <cell r="P51">
            <v>490</v>
          </cell>
          <cell r="Q51">
            <v>475</v>
          </cell>
          <cell r="R51">
            <v>2</v>
          </cell>
          <cell r="S51">
            <v>4</v>
          </cell>
          <cell r="T51">
            <v>9</v>
          </cell>
        </row>
        <row r="52">
          <cell r="B52" t="str">
            <v>65～74歳</v>
          </cell>
          <cell r="C52">
            <v>349</v>
          </cell>
          <cell r="D52">
            <v>148</v>
          </cell>
          <cell r="E52">
            <v>139</v>
          </cell>
          <cell r="F52">
            <v>120</v>
          </cell>
          <cell r="G52">
            <v>5</v>
          </cell>
          <cell r="H52" t="str">
            <v>-</v>
          </cell>
          <cell r="I52">
            <v>14</v>
          </cell>
          <cell r="J52">
            <v>9</v>
          </cell>
          <cell r="K52">
            <v>166</v>
          </cell>
          <cell r="L52">
            <v>14</v>
          </cell>
          <cell r="M52" t="str">
            <v>-</v>
          </cell>
          <cell r="N52">
            <v>152</v>
          </cell>
          <cell r="O52">
            <v>35</v>
          </cell>
          <cell r="P52">
            <v>97</v>
          </cell>
          <cell r="Q52">
            <v>88</v>
          </cell>
          <cell r="R52">
            <v>2</v>
          </cell>
          <cell r="S52" t="str">
            <v>-</v>
          </cell>
          <cell r="T52">
            <v>7</v>
          </cell>
        </row>
        <row r="54">
          <cell r="B54" t="str">
            <v>女</v>
          </cell>
          <cell r="C54">
            <v>1545</v>
          </cell>
          <cell r="D54">
            <v>736</v>
          </cell>
          <cell r="E54">
            <v>716</v>
          </cell>
          <cell r="F54">
            <v>546</v>
          </cell>
          <cell r="G54">
            <v>139</v>
          </cell>
          <cell r="H54">
            <v>7</v>
          </cell>
          <cell r="I54">
            <v>24</v>
          </cell>
          <cell r="J54">
            <v>20</v>
          </cell>
          <cell r="K54">
            <v>688</v>
          </cell>
          <cell r="L54">
            <v>315</v>
          </cell>
          <cell r="M54">
            <v>57</v>
          </cell>
          <cell r="N54">
            <v>316</v>
          </cell>
          <cell r="O54">
            <v>121</v>
          </cell>
          <cell r="P54">
            <v>635</v>
          </cell>
          <cell r="Q54">
            <v>499</v>
          </cell>
          <cell r="R54">
            <v>113</v>
          </cell>
          <cell r="S54">
            <v>7</v>
          </cell>
          <cell r="T54">
            <v>16</v>
          </cell>
        </row>
        <row r="55">
          <cell r="B55" t="str">
            <v>15～19歳</v>
          </cell>
          <cell r="C55">
            <v>66</v>
          </cell>
          <cell r="D55">
            <v>10</v>
          </cell>
          <cell r="E55">
            <v>10</v>
          </cell>
          <cell r="F55">
            <v>6</v>
          </cell>
          <cell r="G55" t="str">
            <v>-</v>
          </cell>
          <cell r="H55">
            <v>4</v>
          </cell>
          <cell r="I55" t="str">
            <v>-</v>
          </cell>
          <cell r="J55" t="str">
            <v>-</v>
          </cell>
          <cell r="K55">
            <v>51</v>
          </cell>
          <cell r="L55">
            <v>1</v>
          </cell>
          <cell r="M55">
            <v>50</v>
          </cell>
          <cell r="N55" t="str">
            <v>-</v>
          </cell>
          <cell r="O55">
            <v>5</v>
          </cell>
          <cell r="P55">
            <v>10</v>
          </cell>
          <cell r="Q55">
            <v>6</v>
          </cell>
          <cell r="R55" t="str">
            <v>-</v>
          </cell>
          <cell r="S55">
            <v>4</v>
          </cell>
          <cell r="T55" t="str">
            <v>-</v>
          </cell>
        </row>
        <row r="56">
          <cell r="B56" t="str">
            <v>20～24歳</v>
          </cell>
          <cell r="C56">
            <v>45</v>
          </cell>
          <cell r="D56">
            <v>36</v>
          </cell>
          <cell r="E56">
            <v>35</v>
          </cell>
          <cell r="F56">
            <v>28</v>
          </cell>
          <cell r="G56">
            <v>3</v>
          </cell>
          <cell r="H56">
            <v>3</v>
          </cell>
          <cell r="I56">
            <v>1</v>
          </cell>
          <cell r="J56">
            <v>1</v>
          </cell>
          <cell r="K56">
            <v>6</v>
          </cell>
          <cell r="L56" t="str">
            <v>-</v>
          </cell>
          <cell r="M56">
            <v>6</v>
          </cell>
          <cell r="N56" t="str">
            <v>-</v>
          </cell>
          <cell r="O56">
            <v>3</v>
          </cell>
          <cell r="P56">
            <v>33</v>
          </cell>
          <cell r="Q56">
            <v>28</v>
          </cell>
          <cell r="R56">
            <v>1</v>
          </cell>
          <cell r="S56">
            <v>3</v>
          </cell>
          <cell r="T56">
            <v>1</v>
          </cell>
        </row>
        <row r="57">
          <cell r="B57" t="str">
            <v>25～29歳</v>
          </cell>
          <cell r="C57">
            <v>49</v>
          </cell>
          <cell r="D57">
            <v>40</v>
          </cell>
          <cell r="E57">
            <v>38</v>
          </cell>
          <cell r="F57">
            <v>35</v>
          </cell>
          <cell r="G57">
            <v>2</v>
          </cell>
          <cell r="H57" t="str">
            <v>-</v>
          </cell>
          <cell r="I57">
            <v>1</v>
          </cell>
          <cell r="J57">
            <v>2</v>
          </cell>
          <cell r="K57">
            <v>6</v>
          </cell>
          <cell r="L57">
            <v>5</v>
          </cell>
          <cell r="M57" t="str">
            <v>-</v>
          </cell>
          <cell r="N57">
            <v>1</v>
          </cell>
          <cell r="O57">
            <v>3</v>
          </cell>
          <cell r="P57">
            <v>36</v>
          </cell>
          <cell r="Q57">
            <v>33</v>
          </cell>
          <cell r="R57">
            <v>2</v>
          </cell>
          <cell r="S57" t="str">
            <v>-</v>
          </cell>
          <cell r="T57">
            <v>1</v>
          </cell>
        </row>
        <row r="58">
          <cell r="B58" t="str">
            <v>30～34歳</v>
          </cell>
          <cell r="C58">
            <v>44</v>
          </cell>
          <cell r="D58">
            <v>37</v>
          </cell>
          <cell r="E58">
            <v>34</v>
          </cell>
          <cell r="F58">
            <v>27</v>
          </cell>
          <cell r="G58">
            <v>5</v>
          </cell>
          <cell r="H58" t="str">
            <v>-</v>
          </cell>
          <cell r="I58">
            <v>2</v>
          </cell>
          <cell r="J58">
            <v>3</v>
          </cell>
          <cell r="K58">
            <v>5</v>
          </cell>
          <cell r="L58">
            <v>4</v>
          </cell>
          <cell r="M58" t="str">
            <v>-</v>
          </cell>
          <cell r="N58">
            <v>1</v>
          </cell>
          <cell r="O58">
            <v>2</v>
          </cell>
          <cell r="P58">
            <v>31</v>
          </cell>
          <cell r="Q58">
            <v>26</v>
          </cell>
          <cell r="R58">
            <v>4</v>
          </cell>
          <cell r="S58" t="str">
            <v>-</v>
          </cell>
          <cell r="T58">
            <v>1</v>
          </cell>
        </row>
        <row r="59">
          <cell r="B59" t="str">
            <v>35～39歳</v>
          </cell>
          <cell r="C59">
            <v>73</v>
          </cell>
          <cell r="D59">
            <v>62</v>
          </cell>
          <cell r="E59">
            <v>59</v>
          </cell>
          <cell r="F59">
            <v>47</v>
          </cell>
          <cell r="G59">
            <v>9</v>
          </cell>
          <cell r="H59" t="str">
            <v>-</v>
          </cell>
          <cell r="I59">
            <v>3</v>
          </cell>
          <cell r="J59">
            <v>3</v>
          </cell>
          <cell r="K59">
            <v>8</v>
          </cell>
          <cell r="L59">
            <v>5</v>
          </cell>
          <cell r="M59">
            <v>1</v>
          </cell>
          <cell r="N59">
            <v>2</v>
          </cell>
          <cell r="O59">
            <v>3</v>
          </cell>
          <cell r="P59">
            <v>56</v>
          </cell>
          <cell r="Q59">
            <v>46</v>
          </cell>
          <cell r="R59">
            <v>7</v>
          </cell>
          <cell r="S59" t="str">
            <v>-</v>
          </cell>
          <cell r="T59">
            <v>3</v>
          </cell>
        </row>
        <row r="60">
          <cell r="B60" t="str">
            <v>40～44歳</v>
          </cell>
          <cell r="C60">
            <v>115</v>
          </cell>
          <cell r="D60">
            <v>100</v>
          </cell>
          <cell r="E60">
            <v>97</v>
          </cell>
          <cell r="F60">
            <v>75</v>
          </cell>
          <cell r="G60">
            <v>19</v>
          </cell>
          <cell r="H60" t="str">
            <v>-</v>
          </cell>
          <cell r="I60">
            <v>3</v>
          </cell>
          <cell r="J60">
            <v>3</v>
          </cell>
          <cell r="K60">
            <v>10</v>
          </cell>
          <cell r="L60">
            <v>8</v>
          </cell>
          <cell r="M60" t="str">
            <v>-</v>
          </cell>
          <cell r="N60">
            <v>2</v>
          </cell>
          <cell r="O60">
            <v>5</v>
          </cell>
          <cell r="P60">
            <v>91</v>
          </cell>
          <cell r="Q60">
            <v>70</v>
          </cell>
          <cell r="R60">
            <v>18</v>
          </cell>
          <cell r="S60" t="str">
            <v>-</v>
          </cell>
          <cell r="T60">
            <v>3</v>
          </cell>
        </row>
        <row r="61">
          <cell r="B61" t="str">
            <v>45～49歳</v>
          </cell>
          <cell r="C61">
            <v>115</v>
          </cell>
          <cell r="D61">
            <v>96</v>
          </cell>
          <cell r="E61">
            <v>96</v>
          </cell>
          <cell r="F61">
            <v>77</v>
          </cell>
          <cell r="G61">
            <v>17</v>
          </cell>
          <cell r="H61" t="str">
            <v>-</v>
          </cell>
          <cell r="I61">
            <v>2</v>
          </cell>
          <cell r="J61" t="str">
            <v>-</v>
          </cell>
          <cell r="K61">
            <v>13</v>
          </cell>
          <cell r="L61">
            <v>8</v>
          </cell>
          <cell r="M61" t="str">
            <v>-</v>
          </cell>
          <cell r="N61">
            <v>5</v>
          </cell>
          <cell r="O61">
            <v>6</v>
          </cell>
          <cell r="P61">
            <v>90</v>
          </cell>
          <cell r="Q61">
            <v>72</v>
          </cell>
          <cell r="R61">
            <v>16</v>
          </cell>
          <cell r="S61" t="str">
            <v>-</v>
          </cell>
          <cell r="T61">
            <v>2</v>
          </cell>
        </row>
        <row r="62">
          <cell r="B62" t="str">
            <v>50～54歳</v>
          </cell>
          <cell r="C62">
            <v>100</v>
          </cell>
          <cell r="D62">
            <v>68</v>
          </cell>
          <cell r="E62">
            <v>65</v>
          </cell>
          <cell r="F62">
            <v>56</v>
          </cell>
          <cell r="G62">
            <v>9</v>
          </cell>
          <cell r="H62" t="str">
            <v>-</v>
          </cell>
          <cell r="I62" t="str">
            <v>-</v>
          </cell>
          <cell r="J62">
            <v>3</v>
          </cell>
          <cell r="K62">
            <v>24</v>
          </cell>
          <cell r="L62">
            <v>22</v>
          </cell>
          <cell r="M62" t="str">
            <v>-</v>
          </cell>
          <cell r="N62">
            <v>2</v>
          </cell>
          <cell r="O62">
            <v>8</v>
          </cell>
          <cell r="P62">
            <v>59</v>
          </cell>
          <cell r="Q62">
            <v>50</v>
          </cell>
          <cell r="R62">
            <v>9</v>
          </cell>
          <cell r="S62" t="str">
            <v>-</v>
          </cell>
          <cell r="T62" t="str">
            <v>-</v>
          </cell>
        </row>
        <row r="63">
          <cell r="B63" t="str">
            <v>55～59歳</v>
          </cell>
          <cell r="C63">
            <v>97</v>
          </cell>
          <cell r="D63">
            <v>75</v>
          </cell>
          <cell r="E63">
            <v>73</v>
          </cell>
          <cell r="F63">
            <v>58</v>
          </cell>
          <cell r="G63">
            <v>13</v>
          </cell>
          <cell r="H63" t="str">
            <v>-</v>
          </cell>
          <cell r="I63">
            <v>2</v>
          </cell>
          <cell r="J63">
            <v>2</v>
          </cell>
          <cell r="K63">
            <v>19</v>
          </cell>
          <cell r="L63">
            <v>18</v>
          </cell>
          <cell r="M63" t="str">
            <v>-</v>
          </cell>
          <cell r="N63">
            <v>1</v>
          </cell>
          <cell r="O63">
            <v>3</v>
          </cell>
          <cell r="P63">
            <v>67</v>
          </cell>
          <cell r="Q63">
            <v>55</v>
          </cell>
          <cell r="R63">
            <v>11</v>
          </cell>
          <cell r="S63" t="str">
            <v>-</v>
          </cell>
          <cell r="T63">
            <v>1</v>
          </cell>
        </row>
        <row r="64">
          <cell r="B64" t="str">
            <v>60～64歳</v>
          </cell>
          <cell r="C64">
            <v>124</v>
          </cell>
          <cell r="D64">
            <v>89</v>
          </cell>
          <cell r="E64">
            <v>87</v>
          </cell>
          <cell r="F64">
            <v>66</v>
          </cell>
          <cell r="G64">
            <v>17</v>
          </cell>
          <cell r="H64" t="str">
            <v>-</v>
          </cell>
          <cell r="I64">
            <v>4</v>
          </cell>
          <cell r="J64">
            <v>2</v>
          </cell>
          <cell r="K64">
            <v>31</v>
          </cell>
          <cell r="L64">
            <v>24</v>
          </cell>
          <cell r="M64" t="str">
            <v>-</v>
          </cell>
          <cell r="N64">
            <v>7</v>
          </cell>
          <cell r="O64">
            <v>4</v>
          </cell>
          <cell r="P64">
            <v>80</v>
          </cell>
          <cell r="Q64">
            <v>63</v>
          </cell>
          <cell r="R64">
            <v>15</v>
          </cell>
          <cell r="S64" t="str">
            <v>-</v>
          </cell>
          <cell r="T64">
            <v>2</v>
          </cell>
        </row>
        <row r="65">
          <cell r="B65" t="str">
            <v>65～69歳</v>
          </cell>
          <cell r="C65">
            <v>187</v>
          </cell>
          <cell r="D65">
            <v>65</v>
          </cell>
          <cell r="E65">
            <v>65</v>
          </cell>
          <cell r="F65">
            <v>38</v>
          </cell>
          <cell r="G65">
            <v>23</v>
          </cell>
          <cell r="H65" t="str">
            <v>-</v>
          </cell>
          <cell r="I65">
            <v>4</v>
          </cell>
          <cell r="J65" t="str">
            <v>-</v>
          </cell>
          <cell r="K65">
            <v>113</v>
          </cell>
          <cell r="L65">
            <v>75</v>
          </cell>
          <cell r="M65" t="str">
            <v>-</v>
          </cell>
          <cell r="N65">
            <v>38</v>
          </cell>
          <cell r="O65">
            <v>9</v>
          </cell>
          <cell r="P65">
            <v>50</v>
          </cell>
          <cell r="Q65">
            <v>30</v>
          </cell>
          <cell r="R65">
            <v>18</v>
          </cell>
          <cell r="S65" t="str">
            <v>-</v>
          </cell>
          <cell r="T65">
            <v>2</v>
          </cell>
        </row>
        <row r="66">
          <cell r="B66" t="str">
            <v>70～74歳</v>
          </cell>
          <cell r="C66">
            <v>200</v>
          </cell>
          <cell r="D66">
            <v>47</v>
          </cell>
          <cell r="E66">
            <v>46</v>
          </cell>
          <cell r="F66">
            <v>28</v>
          </cell>
          <cell r="G66">
            <v>17</v>
          </cell>
          <cell r="H66" t="str">
            <v>-</v>
          </cell>
          <cell r="I66">
            <v>1</v>
          </cell>
          <cell r="J66">
            <v>1</v>
          </cell>
          <cell r="K66">
            <v>128</v>
          </cell>
          <cell r="L66">
            <v>60</v>
          </cell>
          <cell r="M66" t="str">
            <v>-</v>
          </cell>
          <cell r="N66">
            <v>68</v>
          </cell>
          <cell r="O66">
            <v>25</v>
          </cell>
          <cell r="P66">
            <v>29</v>
          </cell>
          <cell r="Q66">
            <v>18</v>
          </cell>
          <cell r="R66">
            <v>11</v>
          </cell>
          <cell r="S66" t="str">
            <v>-</v>
          </cell>
          <cell r="T66" t="str">
            <v>-</v>
          </cell>
        </row>
        <row r="67">
          <cell r="B67" t="str">
            <v>75～79歳</v>
          </cell>
          <cell r="C67">
            <v>110</v>
          </cell>
          <cell r="D67">
            <v>9</v>
          </cell>
          <cell r="E67">
            <v>9</v>
          </cell>
          <cell r="F67">
            <v>4</v>
          </cell>
          <cell r="G67">
            <v>4</v>
          </cell>
          <cell r="H67" t="str">
            <v>-</v>
          </cell>
          <cell r="I67">
            <v>1</v>
          </cell>
          <cell r="J67" t="str">
            <v>-</v>
          </cell>
          <cell r="K67">
            <v>83</v>
          </cell>
          <cell r="L67">
            <v>39</v>
          </cell>
          <cell r="M67" t="str">
            <v>-</v>
          </cell>
          <cell r="N67">
            <v>44</v>
          </cell>
          <cell r="O67">
            <v>18</v>
          </cell>
          <cell r="P67">
            <v>3</v>
          </cell>
          <cell r="Q67">
            <v>2</v>
          </cell>
          <cell r="R67">
            <v>1</v>
          </cell>
          <cell r="S67" t="str">
            <v>-</v>
          </cell>
          <cell r="T67" t="str">
            <v>-</v>
          </cell>
        </row>
        <row r="68">
          <cell r="B68" t="str">
            <v>80～84歳</v>
          </cell>
          <cell r="C68">
            <v>96</v>
          </cell>
          <cell r="D68">
            <v>1</v>
          </cell>
          <cell r="E68">
            <v>1</v>
          </cell>
          <cell r="F68">
            <v>1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>
            <v>82</v>
          </cell>
          <cell r="L68">
            <v>23</v>
          </cell>
          <cell r="M68" t="str">
            <v>-</v>
          </cell>
          <cell r="N68">
            <v>59</v>
          </cell>
          <cell r="O68">
            <v>13</v>
          </cell>
          <cell r="P68" t="str">
            <v>-</v>
          </cell>
          <cell r="Q68" t="str">
            <v>-</v>
          </cell>
          <cell r="R68" t="str">
            <v>-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69</v>
          </cell>
          <cell r="D69">
            <v>1</v>
          </cell>
          <cell r="E69">
            <v>1</v>
          </cell>
          <cell r="F69" t="str">
            <v>-</v>
          </cell>
          <cell r="G69">
            <v>1</v>
          </cell>
          <cell r="H69" t="str">
            <v>-</v>
          </cell>
          <cell r="I69" t="str">
            <v>-</v>
          </cell>
          <cell r="J69" t="str">
            <v>-</v>
          </cell>
          <cell r="K69">
            <v>60</v>
          </cell>
          <cell r="L69">
            <v>17</v>
          </cell>
          <cell r="M69" t="str">
            <v>-</v>
          </cell>
          <cell r="N69">
            <v>43</v>
          </cell>
          <cell r="O69">
            <v>8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36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>
            <v>32</v>
          </cell>
          <cell r="L70">
            <v>2</v>
          </cell>
          <cell r="M70" t="str">
            <v>-</v>
          </cell>
          <cell r="N70">
            <v>30</v>
          </cell>
          <cell r="O70">
            <v>4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19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17</v>
          </cell>
          <cell r="L71">
            <v>4</v>
          </cell>
          <cell r="M71" t="str">
            <v>-</v>
          </cell>
          <cell r="N71">
            <v>13</v>
          </cell>
          <cell r="O71">
            <v>2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717</v>
          </cell>
          <cell r="D72">
            <v>123</v>
          </cell>
          <cell r="E72">
            <v>122</v>
          </cell>
          <cell r="F72">
            <v>71</v>
          </cell>
          <cell r="G72">
            <v>45</v>
          </cell>
          <cell r="H72" t="str">
            <v>-</v>
          </cell>
          <cell r="I72">
            <v>6</v>
          </cell>
          <cell r="J72">
            <v>1</v>
          </cell>
          <cell r="K72">
            <v>515</v>
          </cell>
          <cell r="L72">
            <v>220</v>
          </cell>
          <cell r="M72" t="str">
            <v>-</v>
          </cell>
          <cell r="N72">
            <v>295</v>
          </cell>
          <cell r="O72">
            <v>79</v>
          </cell>
          <cell r="P72">
            <v>82</v>
          </cell>
          <cell r="Q72">
            <v>50</v>
          </cell>
          <cell r="R72">
            <v>30</v>
          </cell>
          <cell r="S72" t="str">
            <v>-</v>
          </cell>
          <cell r="T72">
            <v>2</v>
          </cell>
        </row>
        <row r="73">
          <cell r="B73" t="str">
            <v>（再掲）75歳以上</v>
          </cell>
          <cell r="C73">
            <v>330</v>
          </cell>
          <cell r="D73">
            <v>11</v>
          </cell>
          <cell r="E73">
            <v>11</v>
          </cell>
          <cell r="F73">
            <v>5</v>
          </cell>
          <cell r="G73">
            <v>5</v>
          </cell>
          <cell r="H73" t="str">
            <v>-</v>
          </cell>
          <cell r="I73">
            <v>1</v>
          </cell>
          <cell r="J73" t="str">
            <v>-</v>
          </cell>
          <cell r="K73">
            <v>274</v>
          </cell>
          <cell r="L73">
            <v>85</v>
          </cell>
          <cell r="M73" t="str">
            <v>-</v>
          </cell>
          <cell r="N73">
            <v>189</v>
          </cell>
          <cell r="O73">
            <v>45</v>
          </cell>
          <cell r="P73">
            <v>3</v>
          </cell>
          <cell r="Q73">
            <v>2</v>
          </cell>
          <cell r="R73">
            <v>1</v>
          </cell>
          <cell r="S73" t="str">
            <v>-</v>
          </cell>
          <cell r="T73" t="str">
            <v>-</v>
          </cell>
        </row>
        <row r="74">
          <cell r="B74" t="str">
            <v>（再掲）85歳以上</v>
          </cell>
          <cell r="C74">
            <v>124</v>
          </cell>
          <cell r="D74">
            <v>1</v>
          </cell>
          <cell r="E74">
            <v>1</v>
          </cell>
          <cell r="F74" t="str">
            <v>-</v>
          </cell>
          <cell r="G74">
            <v>1</v>
          </cell>
          <cell r="H74" t="str">
            <v>-</v>
          </cell>
          <cell r="I74" t="str">
            <v>-</v>
          </cell>
          <cell r="J74" t="str">
            <v>-</v>
          </cell>
          <cell r="K74">
            <v>109</v>
          </cell>
          <cell r="L74">
            <v>23</v>
          </cell>
          <cell r="M74" t="str">
            <v>-</v>
          </cell>
          <cell r="N74">
            <v>86</v>
          </cell>
          <cell r="O74">
            <v>14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828</v>
          </cell>
          <cell r="D75">
            <v>613</v>
          </cell>
          <cell r="E75">
            <v>594</v>
          </cell>
          <cell r="F75">
            <v>475</v>
          </cell>
          <cell r="G75">
            <v>94</v>
          </cell>
          <cell r="H75">
            <v>7</v>
          </cell>
          <cell r="I75">
            <v>18</v>
          </cell>
          <cell r="J75">
            <v>19</v>
          </cell>
          <cell r="K75">
            <v>173</v>
          </cell>
          <cell r="L75">
            <v>95</v>
          </cell>
          <cell r="M75">
            <v>57</v>
          </cell>
          <cell r="N75">
            <v>21</v>
          </cell>
          <cell r="O75">
            <v>42</v>
          </cell>
          <cell r="P75">
            <v>553</v>
          </cell>
          <cell r="Q75">
            <v>449</v>
          </cell>
          <cell r="R75">
            <v>83</v>
          </cell>
          <cell r="S75">
            <v>7</v>
          </cell>
          <cell r="T75">
            <v>14</v>
          </cell>
        </row>
        <row r="76">
          <cell r="B76" t="str">
            <v>65～74歳</v>
          </cell>
          <cell r="C76">
            <v>387</v>
          </cell>
          <cell r="D76">
            <v>112</v>
          </cell>
          <cell r="E76">
            <v>111</v>
          </cell>
          <cell r="F76">
            <v>66</v>
          </cell>
          <cell r="G76">
            <v>40</v>
          </cell>
          <cell r="H76">
            <v>0</v>
          </cell>
          <cell r="I76">
            <v>5</v>
          </cell>
          <cell r="J76">
            <v>1</v>
          </cell>
          <cell r="K76">
            <v>241</v>
          </cell>
          <cell r="L76">
            <v>135</v>
          </cell>
          <cell r="M76" t="str">
            <v>-</v>
          </cell>
          <cell r="N76">
            <v>106</v>
          </cell>
          <cell r="O76">
            <v>34</v>
          </cell>
          <cell r="P76">
            <v>79</v>
          </cell>
          <cell r="Q76">
            <v>48</v>
          </cell>
          <cell r="R76">
            <v>29</v>
          </cell>
          <cell r="S76" t="str">
            <v>-</v>
          </cell>
          <cell r="T76">
            <v>2</v>
          </cell>
        </row>
      </sheetData>
      <sheetData sheetId="3">
        <row r="6">
          <cell r="B6" t="str">
            <v>総数</v>
          </cell>
          <cell r="C6">
            <v>572</v>
          </cell>
          <cell r="D6">
            <v>235</v>
          </cell>
          <cell r="E6">
            <v>225</v>
          </cell>
          <cell r="F6">
            <v>196</v>
          </cell>
          <cell r="G6">
            <v>24</v>
          </cell>
          <cell r="H6" t="str">
            <v>-</v>
          </cell>
          <cell r="I6">
            <v>5</v>
          </cell>
          <cell r="J6">
            <v>10</v>
          </cell>
          <cell r="K6">
            <v>300</v>
          </cell>
          <cell r="L6">
            <v>98</v>
          </cell>
          <cell r="M6">
            <v>14</v>
          </cell>
          <cell r="N6">
            <v>188</v>
          </cell>
          <cell r="O6">
            <v>37</v>
          </cell>
          <cell r="P6">
            <v>174</v>
          </cell>
          <cell r="Q6">
            <v>156</v>
          </cell>
          <cell r="R6">
            <v>16</v>
          </cell>
          <cell r="S6" t="str">
            <v>-</v>
          </cell>
          <cell r="T6">
            <v>2</v>
          </cell>
        </row>
        <row r="7">
          <cell r="B7" t="str">
            <v>15～19歳</v>
          </cell>
          <cell r="C7">
            <v>19</v>
          </cell>
          <cell r="D7">
            <v>5</v>
          </cell>
          <cell r="E7">
            <v>5</v>
          </cell>
          <cell r="F7">
            <v>5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>
            <v>14</v>
          </cell>
          <cell r="L7" t="str">
            <v>-</v>
          </cell>
          <cell r="M7">
            <v>14</v>
          </cell>
          <cell r="N7" t="str">
            <v>-</v>
          </cell>
          <cell r="O7" t="str">
            <v>-</v>
          </cell>
          <cell r="P7">
            <v>3</v>
          </cell>
          <cell r="Q7">
            <v>3</v>
          </cell>
          <cell r="R7" t="str">
            <v>-</v>
          </cell>
          <cell r="S7" t="str">
            <v>-</v>
          </cell>
          <cell r="T7" t="str">
            <v>-</v>
          </cell>
        </row>
        <row r="8">
          <cell r="B8" t="str">
            <v>20～24歳</v>
          </cell>
          <cell r="C8">
            <v>9</v>
          </cell>
          <cell r="D8">
            <v>9</v>
          </cell>
          <cell r="E8">
            <v>8</v>
          </cell>
          <cell r="F8">
            <v>8</v>
          </cell>
          <cell r="G8" t="str">
            <v>-</v>
          </cell>
          <cell r="H8" t="str">
            <v>-</v>
          </cell>
          <cell r="I8" t="str">
            <v>-</v>
          </cell>
          <cell r="J8">
            <v>1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>
            <v>8</v>
          </cell>
          <cell r="Q8">
            <v>8</v>
          </cell>
          <cell r="R8" t="str">
            <v>-</v>
          </cell>
          <cell r="S8" t="str">
            <v>-</v>
          </cell>
          <cell r="T8" t="str">
            <v>-</v>
          </cell>
        </row>
        <row r="9">
          <cell r="B9" t="str">
            <v>25～29歳</v>
          </cell>
          <cell r="C9">
            <v>12</v>
          </cell>
          <cell r="D9">
            <v>10</v>
          </cell>
          <cell r="E9">
            <v>10</v>
          </cell>
          <cell r="F9">
            <v>9</v>
          </cell>
          <cell r="G9">
            <v>1</v>
          </cell>
          <cell r="H9" t="str">
            <v>-</v>
          </cell>
          <cell r="I9" t="str">
            <v>-</v>
          </cell>
          <cell r="J9" t="str">
            <v>-</v>
          </cell>
          <cell r="K9">
            <v>1</v>
          </cell>
          <cell r="L9">
            <v>1</v>
          </cell>
          <cell r="M9" t="str">
            <v>-</v>
          </cell>
          <cell r="N9" t="str">
            <v>-</v>
          </cell>
          <cell r="O9">
            <v>1</v>
          </cell>
          <cell r="P9">
            <v>6</v>
          </cell>
          <cell r="Q9">
            <v>5</v>
          </cell>
          <cell r="R9">
            <v>1</v>
          </cell>
          <cell r="S9" t="str">
            <v>-</v>
          </cell>
          <cell r="T9" t="str">
            <v>-</v>
          </cell>
        </row>
        <row r="10">
          <cell r="B10" t="str">
            <v>30～34歳</v>
          </cell>
          <cell r="C10">
            <v>13</v>
          </cell>
          <cell r="D10">
            <v>11</v>
          </cell>
          <cell r="E10">
            <v>11</v>
          </cell>
          <cell r="F10">
            <v>11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1</v>
          </cell>
          <cell r="L10">
            <v>1</v>
          </cell>
          <cell r="M10" t="str">
            <v>-</v>
          </cell>
          <cell r="N10" t="str">
            <v>-</v>
          </cell>
          <cell r="O10">
            <v>1</v>
          </cell>
          <cell r="P10">
            <v>11</v>
          </cell>
          <cell r="Q10">
            <v>11</v>
          </cell>
          <cell r="R10" t="str">
            <v>-</v>
          </cell>
          <cell r="S10" t="str">
            <v>-</v>
          </cell>
          <cell r="T10" t="str">
            <v>-</v>
          </cell>
        </row>
        <row r="11">
          <cell r="B11" t="str">
            <v>35～39歳</v>
          </cell>
          <cell r="C11">
            <v>12</v>
          </cell>
          <cell r="D11">
            <v>12</v>
          </cell>
          <cell r="E11">
            <v>12</v>
          </cell>
          <cell r="F11">
            <v>12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>
            <v>11</v>
          </cell>
          <cell r="Q11">
            <v>11</v>
          </cell>
          <cell r="R11" t="str">
            <v>-</v>
          </cell>
          <cell r="S11" t="str">
            <v>-</v>
          </cell>
          <cell r="T11" t="str">
            <v>-</v>
          </cell>
        </row>
        <row r="12">
          <cell r="B12" t="str">
            <v>40～44歳</v>
          </cell>
          <cell r="C12">
            <v>23</v>
          </cell>
          <cell r="D12">
            <v>23</v>
          </cell>
          <cell r="E12">
            <v>23</v>
          </cell>
          <cell r="F12">
            <v>19</v>
          </cell>
          <cell r="G12">
            <v>4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>
            <v>17</v>
          </cell>
          <cell r="Q12">
            <v>15</v>
          </cell>
          <cell r="R12">
            <v>2</v>
          </cell>
          <cell r="S12" t="str">
            <v>-</v>
          </cell>
          <cell r="T12" t="str">
            <v>-</v>
          </cell>
        </row>
        <row r="13">
          <cell r="B13" t="str">
            <v>45～49歳</v>
          </cell>
          <cell r="C13">
            <v>29</v>
          </cell>
          <cell r="D13">
            <v>25</v>
          </cell>
          <cell r="E13">
            <v>22</v>
          </cell>
          <cell r="F13">
            <v>19</v>
          </cell>
          <cell r="G13">
            <v>3</v>
          </cell>
          <cell r="H13" t="str">
            <v>-</v>
          </cell>
          <cell r="I13" t="str">
            <v>-</v>
          </cell>
          <cell r="J13">
            <v>3</v>
          </cell>
          <cell r="K13">
            <v>4</v>
          </cell>
          <cell r="L13">
            <v>2</v>
          </cell>
          <cell r="M13" t="str">
            <v>-</v>
          </cell>
          <cell r="N13">
            <v>2</v>
          </cell>
          <cell r="O13" t="str">
            <v>-</v>
          </cell>
          <cell r="P13">
            <v>17</v>
          </cell>
          <cell r="Q13">
            <v>16</v>
          </cell>
          <cell r="R13">
            <v>1</v>
          </cell>
          <cell r="S13" t="str">
            <v>-</v>
          </cell>
          <cell r="T13" t="str">
            <v>-</v>
          </cell>
        </row>
        <row r="14">
          <cell r="B14" t="str">
            <v>50～54歳</v>
          </cell>
          <cell r="C14">
            <v>38</v>
          </cell>
          <cell r="D14">
            <v>37</v>
          </cell>
          <cell r="E14">
            <v>36</v>
          </cell>
          <cell r="F14">
            <v>32</v>
          </cell>
          <cell r="G14">
            <v>2</v>
          </cell>
          <cell r="H14" t="str">
            <v>-</v>
          </cell>
          <cell r="I14">
            <v>2</v>
          </cell>
          <cell r="J14">
            <v>1</v>
          </cell>
          <cell r="K14">
            <v>1</v>
          </cell>
          <cell r="L14">
            <v>1</v>
          </cell>
          <cell r="M14" t="str">
            <v>-</v>
          </cell>
          <cell r="N14" t="str">
            <v>-</v>
          </cell>
          <cell r="O14" t="str">
            <v>-</v>
          </cell>
          <cell r="P14">
            <v>31</v>
          </cell>
          <cell r="Q14">
            <v>27</v>
          </cell>
          <cell r="R14">
            <v>2</v>
          </cell>
          <cell r="S14" t="str">
            <v>-</v>
          </cell>
          <cell r="T14">
            <v>2</v>
          </cell>
        </row>
        <row r="15">
          <cell r="B15" t="str">
            <v>55～59歳</v>
          </cell>
          <cell r="C15">
            <v>37</v>
          </cell>
          <cell r="D15">
            <v>30</v>
          </cell>
          <cell r="E15">
            <v>29</v>
          </cell>
          <cell r="F15">
            <v>27</v>
          </cell>
          <cell r="G15">
            <v>2</v>
          </cell>
          <cell r="H15" t="str">
            <v>-</v>
          </cell>
          <cell r="I15" t="str">
            <v>-</v>
          </cell>
          <cell r="J15">
            <v>1</v>
          </cell>
          <cell r="K15">
            <v>6</v>
          </cell>
          <cell r="L15">
            <v>4</v>
          </cell>
          <cell r="M15" t="str">
            <v>-</v>
          </cell>
          <cell r="N15">
            <v>2</v>
          </cell>
          <cell r="O15">
            <v>1</v>
          </cell>
          <cell r="P15">
            <v>23</v>
          </cell>
          <cell r="Q15">
            <v>21</v>
          </cell>
          <cell r="R15">
            <v>2</v>
          </cell>
          <cell r="S15" t="str">
            <v>-</v>
          </cell>
          <cell r="T15" t="str">
            <v>-</v>
          </cell>
        </row>
        <row r="16">
          <cell r="B16" t="str">
            <v>60～64歳</v>
          </cell>
          <cell r="C16">
            <v>31</v>
          </cell>
          <cell r="D16">
            <v>20</v>
          </cell>
          <cell r="E16">
            <v>19</v>
          </cell>
          <cell r="F16">
            <v>18</v>
          </cell>
          <cell r="G16">
            <v>1</v>
          </cell>
          <cell r="H16" t="str">
            <v>-</v>
          </cell>
          <cell r="I16" t="str">
            <v>-</v>
          </cell>
          <cell r="J16">
            <v>1</v>
          </cell>
          <cell r="K16">
            <v>10</v>
          </cell>
          <cell r="L16">
            <v>6</v>
          </cell>
          <cell r="M16" t="str">
            <v>-</v>
          </cell>
          <cell r="N16">
            <v>4</v>
          </cell>
          <cell r="O16">
            <v>1</v>
          </cell>
          <cell r="P16">
            <v>13</v>
          </cell>
          <cell r="Q16">
            <v>13</v>
          </cell>
          <cell r="R16" t="str">
            <v>-</v>
          </cell>
          <cell r="S16" t="str">
            <v>-</v>
          </cell>
          <cell r="T16" t="str">
            <v>-</v>
          </cell>
        </row>
        <row r="17">
          <cell r="B17" t="str">
            <v>65～69歳</v>
          </cell>
          <cell r="C17">
            <v>62</v>
          </cell>
          <cell r="D17">
            <v>30</v>
          </cell>
          <cell r="E17">
            <v>28</v>
          </cell>
          <cell r="F17">
            <v>21</v>
          </cell>
          <cell r="G17">
            <v>6</v>
          </cell>
          <cell r="H17" t="str">
            <v>-</v>
          </cell>
          <cell r="I17">
            <v>1</v>
          </cell>
          <cell r="J17">
            <v>2</v>
          </cell>
          <cell r="K17">
            <v>29</v>
          </cell>
          <cell r="L17">
            <v>12</v>
          </cell>
          <cell r="M17" t="str">
            <v>-</v>
          </cell>
          <cell r="N17">
            <v>17</v>
          </cell>
          <cell r="O17">
            <v>3</v>
          </cell>
          <cell r="P17">
            <v>22</v>
          </cell>
          <cell r="Q17">
            <v>18</v>
          </cell>
          <cell r="R17">
            <v>4</v>
          </cell>
          <cell r="S17" t="str">
            <v>-</v>
          </cell>
          <cell r="T17" t="str">
            <v>-</v>
          </cell>
        </row>
        <row r="18">
          <cell r="B18" t="str">
            <v>70～74歳</v>
          </cell>
          <cell r="C18">
            <v>79</v>
          </cell>
          <cell r="D18">
            <v>16</v>
          </cell>
          <cell r="E18">
            <v>15</v>
          </cell>
          <cell r="F18">
            <v>9</v>
          </cell>
          <cell r="G18">
            <v>4</v>
          </cell>
          <cell r="H18" t="str">
            <v>-</v>
          </cell>
          <cell r="I18">
            <v>2</v>
          </cell>
          <cell r="J18">
            <v>1</v>
          </cell>
          <cell r="K18">
            <v>54</v>
          </cell>
          <cell r="L18">
            <v>18</v>
          </cell>
          <cell r="M18" t="str">
            <v>-</v>
          </cell>
          <cell r="N18">
            <v>36</v>
          </cell>
          <cell r="O18">
            <v>9</v>
          </cell>
          <cell r="P18">
            <v>8</v>
          </cell>
          <cell r="Q18">
            <v>5</v>
          </cell>
          <cell r="R18">
            <v>3</v>
          </cell>
          <cell r="S18" t="str">
            <v>-</v>
          </cell>
          <cell r="T18" t="str">
            <v>-</v>
          </cell>
        </row>
        <row r="19">
          <cell r="B19" t="str">
            <v>75～79歳</v>
          </cell>
          <cell r="C19">
            <v>60</v>
          </cell>
          <cell r="D19">
            <v>4</v>
          </cell>
          <cell r="E19">
            <v>4</v>
          </cell>
          <cell r="F19">
            <v>4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>
            <v>49</v>
          </cell>
          <cell r="L19">
            <v>21</v>
          </cell>
          <cell r="M19" t="str">
            <v>-</v>
          </cell>
          <cell r="N19">
            <v>28</v>
          </cell>
          <cell r="O19">
            <v>7</v>
          </cell>
          <cell r="P19">
            <v>3</v>
          </cell>
          <cell r="Q19">
            <v>3</v>
          </cell>
          <cell r="R19" t="str">
            <v>-</v>
          </cell>
          <cell r="S19" t="str">
            <v>-</v>
          </cell>
          <cell r="T19" t="str">
            <v>-</v>
          </cell>
        </row>
        <row r="20">
          <cell r="B20" t="str">
            <v>80～84歳</v>
          </cell>
          <cell r="C20">
            <v>63</v>
          </cell>
          <cell r="D20">
            <v>3</v>
          </cell>
          <cell r="E20">
            <v>3</v>
          </cell>
          <cell r="F20">
            <v>2</v>
          </cell>
          <cell r="G20">
            <v>1</v>
          </cell>
          <cell r="H20" t="str">
            <v>-</v>
          </cell>
          <cell r="I20" t="str">
            <v>-</v>
          </cell>
          <cell r="J20" t="str">
            <v>-</v>
          </cell>
          <cell r="K20">
            <v>53</v>
          </cell>
          <cell r="L20">
            <v>21</v>
          </cell>
          <cell r="M20" t="str">
            <v>-</v>
          </cell>
          <cell r="N20">
            <v>32</v>
          </cell>
          <cell r="O20">
            <v>7</v>
          </cell>
          <cell r="P20">
            <v>1</v>
          </cell>
          <cell r="Q20" t="str">
            <v>-</v>
          </cell>
          <cell r="R20">
            <v>1</v>
          </cell>
          <cell r="S20" t="str">
            <v>-</v>
          </cell>
          <cell r="T20" t="str">
            <v>-</v>
          </cell>
        </row>
        <row r="21">
          <cell r="B21" t="str">
            <v>85～89歳</v>
          </cell>
          <cell r="C21">
            <v>47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>
            <v>41</v>
          </cell>
          <cell r="L21">
            <v>10</v>
          </cell>
          <cell r="M21" t="str">
            <v>-</v>
          </cell>
          <cell r="N21">
            <v>31</v>
          </cell>
          <cell r="O21">
            <v>6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</row>
        <row r="22">
          <cell r="B22" t="str">
            <v>90～94歳</v>
          </cell>
          <cell r="C22">
            <v>31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>
            <v>30</v>
          </cell>
          <cell r="L22">
            <v>1</v>
          </cell>
          <cell r="M22" t="str">
            <v>-</v>
          </cell>
          <cell r="N22">
            <v>29</v>
          </cell>
          <cell r="O22">
            <v>1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7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7</v>
          </cell>
          <cell r="L23" t="str">
            <v>-</v>
          </cell>
          <cell r="M23" t="str">
            <v>-</v>
          </cell>
          <cell r="N23">
            <v>7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349</v>
          </cell>
          <cell r="D24">
            <v>53</v>
          </cell>
          <cell r="E24">
            <v>50</v>
          </cell>
          <cell r="F24">
            <v>36</v>
          </cell>
          <cell r="G24">
            <v>11</v>
          </cell>
          <cell r="H24" t="str">
            <v>-</v>
          </cell>
          <cell r="I24">
            <v>3</v>
          </cell>
          <cell r="J24">
            <v>3</v>
          </cell>
          <cell r="K24">
            <v>263</v>
          </cell>
          <cell r="L24">
            <v>83</v>
          </cell>
          <cell r="M24" t="str">
            <v>-</v>
          </cell>
          <cell r="N24">
            <v>180</v>
          </cell>
          <cell r="O24">
            <v>33</v>
          </cell>
          <cell r="P24">
            <v>34</v>
          </cell>
          <cell r="Q24">
            <v>26</v>
          </cell>
          <cell r="R24">
            <v>8</v>
          </cell>
          <cell r="S24" t="str">
            <v>-</v>
          </cell>
          <cell r="T24" t="str">
            <v>-</v>
          </cell>
        </row>
        <row r="25">
          <cell r="B25" t="str">
            <v>（再掲）75歳以上</v>
          </cell>
          <cell r="C25">
            <v>208</v>
          </cell>
          <cell r="D25">
            <v>7</v>
          </cell>
          <cell r="E25">
            <v>7</v>
          </cell>
          <cell r="F25">
            <v>6</v>
          </cell>
          <cell r="G25">
            <v>1</v>
          </cell>
          <cell r="H25" t="str">
            <v>-</v>
          </cell>
          <cell r="I25" t="str">
            <v>-</v>
          </cell>
          <cell r="J25" t="str">
            <v>-</v>
          </cell>
          <cell r="K25">
            <v>180</v>
          </cell>
          <cell r="L25">
            <v>53</v>
          </cell>
          <cell r="M25" t="str">
            <v>-</v>
          </cell>
          <cell r="N25">
            <v>127</v>
          </cell>
          <cell r="O25">
            <v>21</v>
          </cell>
          <cell r="P25">
            <v>4</v>
          </cell>
          <cell r="Q25">
            <v>3</v>
          </cell>
          <cell r="R25">
            <v>1</v>
          </cell>
          <cell r="S25" t="str">
            <v>-</v>
          </cell>
          <cell r="T25" t="str">
            <v>-</v>
          </cell>
        </row>
        <row r="26">
          <cell r="B26" t="str">
            <v>（再掲）85歳以上</v>
          </cell>
          <cell r="C26">
            <v>85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>
            <v>78</v>
          </cell>
          <cell r="L26">
            <v>11</v>
          </cell>
          <cell r="M26" t="str">
            <v>-</v>
          </cell>
          <cell r="N26">
            <v>67</v>
          </cell>
          <cell r="O26">
            <v>7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B27" t="str">
            <v>15～64歳</v>
          </cell>
          <cell r="C27">
            <v>223</v>
          </cell>
          <cell r="D27">
            <v>182</v>
          </cell>
          <cell r="E27">
            <v>175</v>
          </cell>
          <cell r="F27">
            <v>160</v>
          </cell>
          <cell r="G27">
            <v>13</v>
          </cell>
          <cell r="H27" t="str">
            <v>-</v>
          </cell>
          <cell r="I27">
            <v>2</v>
          </cell>
          <cell r="J27">
            <v>7</v>
          </cell>
          <cell r="K27">
            <v>37</v>
          </cell>
          <cell r="L27">
            <v>15</v>
          </cell>
          <cell r="M27">
            <v>14</v>
          </cell>
          <cell r="N27">
            <v>8</v>
          </cell>
          <cell r="O27">
            <v>4</v>
          </cell>
          <cell r="P27">
            <v>140</v>
          </cell>
          <cell r="Q27">
            <v>130</v>
          </cell>
          <cell r="R27">
            <v>8</v>
          </cell>
          <cell r="S27" t="str">
            <v>-</v>
          </cell>
          <cell r="T27">
            <v>2</v>
          </cell>
        </row>
        <row r="28">
          <cell r="B28" t="str">
            <v>65～74歳</v>
          </cell>
          <cell r="C28">
            <v>141</v>
          </cell>
          <cell r="D28">
            <v>46</v>
          </cell>
          <cell r="E28">
            <v>43</v>
          </cell>
          <cell r="F28">
            <v>30</v>
          </cell>
          <cell r="G28">
            <v>10</v>
          </cell>
          <cell r="H28" t="str">
            <v>-</v>
          </cell>
          <cell r="I28">
            <v>3</v>
          </cell>
          <cell r="J28">
            <v>3</v>
          </cell>
          <cell r="K28">
            <v>83</v>
          </cell>
          <cell r="L28">
            <v>30</v>
          </cell>
          <cell r="M28" t="str">
            <v>-</v>
          </cell>
          <cell r="N28">
            <v>53</v>
          </cell>
          <cell r="O28">
            <v>12</v>
          </cell>
          <cell r="P28">
            <v>30</v>
          </cell>
          <cell r="Q28">
            <v>23</v>
          </cell>
          <cell r="R28">
            <v>7</v>
          </cell>
          <cell r="S28" t="str">
            <v>-</v>
          </cell>
          <cell r="T28" t="str">
            <v>-</v>
          </cell>
        </row>
        <row r="30">
          <cell r="B30" t="str">
            <v>男</v>
          </cell>
          <cell r="C30">
            <v>253</v>
          </cell>
          <cell r="D30">
            <v>121</v>
          </cell>
          <cell r="E30">
            <v>118</v>
          </cell>
          <cell r="F30">
            <v>113</v>
          </cell>
          <cell r="G30">
            <v>1</v>
          </cell>
          <cell r="H30" t="str">
            <v>-</v>
          </cell>
          <cell r="I30">
            <v>4</v>
          </cell>
          <cell r="J30">
            <v>3</v>
          </cell>
          <cell r="K30">
            <v>114</v>
          </cell>
          <cell r="L30">
            <v>17</v>
          </cell>
          <cell r="M30">
            <v>6</v>
          </cell>
          <cell r="N30">
            <v>91</v>
          </cell>
          <cell r="O30">
            <v>18</v>
          </cell>
          <cell r="P30">
            <v>86</v>
          </cell>
          <cell r="Q30">
            <v>84</v>
          </cell>
          <cell r="R30" t="str">
            <v>-</v>
          </cell>
          <cell r="S30" t="str">
            <v>-</v>
          </cell>
          <cell r="T30">
            <v>2</v>
          </cell>
        </row>
        <row r="31">
          <cell r="B31" t="str">
            <v>15～19歳</v>
          </cell>
          <cell r="C31">
            <v>8</v>
          </cell>
          <cell r="D31">
            <v>2</v>
          </cell>
          <cell r="E31">
            <v>2</v>
          </cell>
          <cell r="F31">
            <v>2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>
            <v>6</v>
          </cell>
          <cell r="L31" t="str">
            <v>-</v>
          </cell>
          <cell r="M31">
            <v>6</v>
          </cell>
          <cell r="N31" t="str">
            <v>-</v>
          </cell>
          <cell r="O31" t="str">
            <v>-</v>
          </cell>
          <cell r="P31">
            <v>1</v>
          </cell>
          <cell r="Q31">
            <v>1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B32" t="str">
            <v>20～24歳</v>
          </cell>
          <cell r="C32">
            <v>6</v>
          </cell>
          <cell r="D32">
            <v>6</v>
          </cell>
          <cell r="E32">
            <v>6</v>
          </cell>
          <cell r="F32">
            <v>6</v>
          </cell>
          <cell r="G32" t="str">
            <v>-</v>
          </cell>
          <cell r="H32" t="str">
            <v>-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>
            <v>6</v>
          </cell>
          <cell r="Q32">
            <v>6</v>
          </cell>
          <cell r="R32" t="str">
            <v>-</v>
          </cell>
          <cell r="S32" t="str">
            <v>-</v>
          </cell>
          <cell r="T32" t="str">
            <v>-</v>
          </cell>
        </row>
        <row r="33">
          <cell r="B33" t="str">
            <v>25～29歳</v>
          </cell>
          <cell r="C33">
            <v>8</v>
          </cell>
          <cell r="D33">
            <v>8</v>
          </cell>
          <cell r="E33">
            <v>8</v>
          </cell>
          <cell r="F33">
            <v>8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>
            <v>4</v>
          </cell>
          <cell r="Q33">
            <v>4</v>
          </cell>
          <cell r="R33" t="str">
            <v>-</v>
          </cell>
          <cell r="S33" t="str">
            <v>-</v>
          </cell>
          <cell r="T33" t="str">
            <v>-</v>
          </cell>
        </row>
        <row r="34">
          <cell r="B34" t="str">
            <v>30～34歳</v>
          </cell>
          <cell r="C34">
            <v>7</v>
          </cell>
          <cell r="D34">
            <v>6</v>
          </cell>
          <cell r="E34">
            <v>6</v>
          </cell>
          <cell r="F34">
            <v>6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>
            <v>1</v>
          </cell>
          <cell r="P34">
            <v>6</v>
          </cell>
          <cell r="Q34">
            <v>6</v>
          </cell>
          <cell r="R34" t="str">
            <v>-</v>
          </cell>
          <cell r="S34" t="str">
            <v>-</v>
          </cell>
          <cell r="T34" t="str">
            <v>-</v>
          </cell>
        </row>
        <row r="35">
          <cell r="B35" t="str">
            <v>35～39歳</v>
          </cell>
          <cell r="C35">
            <v>8</v>
          </cell>
          <cell r="D35">
            <v>8</v>
          </cell>
          <cell r="E35">
            <v>8</v>
          </cell>
          <cell r="F35">
            <v>8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>
            <v>8</v>
          </cell>
          <cell r="Q35">
            <v>8</v>
          </cell>
          <cell r="R35" t="str">
            <v>-</v>
          </cell>
          <cell r="S35" t="str">
            <v>-</v>
          </cell>
          <cell r="T35" t="str">
            <v>-</v>
          </cell>
        </row>
        <row r="36">
          <cell r="B36" t="str">
            <v>40～44歳</v>
          </cell>
          <cell r="C36">
            <v>9</v>
          </cell>
          <cell r="D36">
            <v>9</v>
          </cell>
          <cell r="E36">
            <v>9</v>
          </cell>
          <cell r="F36">
            <v>9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>
            <v>6</v>
          </cell>
          <cell r="Q36">
            <v>6</v>
          </cell>
          <cell r="R36" t="str">
            <v>-</v>
          </cell>
          <cell r="S36" t="str">
            <v>-</v>
          </cell>
          <cell r="T36" t="str">
            <v>-</v>
          </cell>
        </row>
        <row r="37">
          <cell r="B37" t="str">
            <v>45～49歳</v>
          </cell>
          <cell r="C37">
            <v>12</v>
          </cell>
          <cell r="D37">
            <v>9</v>
          </cell>
          <cell r="E37">
            <v>8</v>
          </cell>
          <cell r="F37">
            <v>7</v>
          </cell>
          <cell r="G37">
            <v>1</v>
          </cell>
          <cell r="H37" t="str">
            <v>-</v>
          </cell>
          <cell r="I37" t="str">
            <v>-</v>
          </cell>
          <cell r="J37">
            <v>1</v>
          </cell>
          <cell r="K37">
            <v>3</v>
          </cell>
          <cell r="L37">
            <v>1</v>
          </cell>
          <cell r="M37" t="str">
            <v>-</v>
          </cell>
          <cell r="N37">
            <v>2</v>
          </cell>
          <cell r="O37" t="str">
            <v>-</v>
          </cell>
          <cell r="P37">
            <v>7</v>
          </cell>
          <cell r="Q37">
            <v>7</v>
          </cell>
          <cell r="R37" t="str">
            <v>-</v>
          </cell>
          <cell r="S37" t="str">
            <v>-</v>
          </cell>
          <cell r="T37" t="str">
            <v>-</v>
          </cell>
        </row>
        <row r="38">
          <cell r="B38" t="str">
            <v>50～54歳</v>
          </cell>
          <cell r="C38">
            <v>18</v>
          </cell>
          <cell r="D38">
            <v>18</v>
          </cell>
          <cell r="E38">
            <v>18</v>
          </cell>
          <cell r="F38">
            <v>16</v>
          </cell>
          <cell r="G38" t="str">
            <v>-</v>
          </cell>
          <cell r="H38" t="str">
            <v>-</v>
          </cell>
          <cell r="I38">
            <v>2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>
            <v>14</v>
          </cell>
          <cell r="Q38">
            <v>12</v>
          </cell>
          <cell r="R38" t="str">
            <v>-</v>
          </cell>
          <cell r="S38" t="str">
            <v>-</v>
          </cell>
          <cell r="T38">
            <v>2</v>
          </cell>
        </row>
        <row r="39">
          <cell r="B39" t="str">
            <v>55～59歳</v>
          </cell>
          <cell r="C39">
            <v>20</v>
          </cell>
          <cell r="D39">
            <v>16</v>
          </cell>
          <cell r="E39">
            <v>15</v>
          </cell>
          <cell r="F39">
            <v>15</v>
          </cell>
          <cell r="G39" t="str">
            <v>-</v>
          </cell>
          <cell r="H39" t="str">
            <v>-</v>
          </cell>
          <cell r="I39" t="str">
            <v>-</v>
          </cell>
          <cell r="J39">
            <v>1</v>
          </cell>
          <cell r="K39">
            <v>3</v>
          </cell>
          <cell r="L39">
            <v>2</v>
          </cell>
          <cell r="M39" t="str">
            <v>-</v>
          </cell>
          <cell r="N39">
            <v>1</v>
          </cell>
          <cell r="O39">
            <v>1</v>
          </cell>
          <cell r="P39">
            <v>10</v>
          </cell>
          <cell r="Q39">
            <v>10</v>
          </cell>
          <cell r="R39" t="str">
            <v>-</v>
          </cell>
          <cell r="S39" t="str">
            <v>-</v>
          </cell>
          <cell r="T39" t="str">
            <v>-</v>
          </cell>
        </row>
        <row r="40">
          <cell r="B40" t="str">
            <v>60～64歳</v>
          </cell>
          <cell r="C40">
            <v>17</v>
          </cell>
          <cell r="D40">
            <v>10</v>
          </cell>
          <cell r="E40">
            <v>9</v>
          </cell>
          <cell r="F40">
            <v>9</v>
          </cell>
          <cell r="G40" t="str">
            <v>-</v>
          </cell>
          <cell r="H40" t="str">
            <v>-</v>
          </cell>
          <cell r="I40" t="str">
            <v>-</v>
          </cell>
          <cell r="J40">
            <v>1</v>
          </cell>
          <cell r="K40">
            <v>6</v>
          </cell>
          <cell r="L40">
            <v>2</v>
          </cell>
          <cell r="M40" t="str">
            <v>-</v>
          </cell>
          <cell r="N40">
            <v>4</v>
          </cell>
          <cell r="O40">
            <v>1</v>
          </cell>
          <cell r="P40">
            <v>6</v>
          </cell>
          <cell r="Q40">
            <v>6</v>
          </cell>
          <cell r="R40" t="str">
            <v>-</v>
          </cell>
          <cell r="S40" t="str">
            <v>-</v>
          </cell>
          <cell r="T40" t="str">
            <v>-</v>
          </cell>
        </row>
        <row r="41">
          <cell r="B41" t="str">
            <v>65～69歳</v>
          </cell>
          <cell r="C41">
            <v>31</v>
          </cell>
          <cell r="D41">
            <v>15</v>
          </cell>
          <cell r="E41">
            <v>15</v>
          </cell>
          <cell r="F41">
            <v>15</v>
          </cell>
          <cell r="G41" t="str">
            <v>-</v>
          </cell>
          <cell r="H41" t="str">
            <v>-</v>
          </cell>
          <cell r="I41" t="str">
            <v>-</v>
          </cell>
          <cell r="J41" t="str">
            <v>-</v>
          </cell>
          <cell r="K41">
            <v>13</v>
          </cell>
          <cell r="L41">
            <v>1</v>
          </cell>
          <cell r="M41" t="str">
            <v>-</v>
          </cell>
          <cell r="N41">
            <v>12</v>
          </cell>
          <cell r="O41">
            <v>3</v>
          </cell>
          <cell r="P41">
            <v>12</v>
          </cell>
          <cell r="Q41">
            <v>12</v>
          </cell>
          <cell r="R41" t="str">
            <v>-</v>
          </cell>
          <cell r="S41" t="str">
            <v>-</v>
          </cell>
          <cell r="T41" t="str">
            <v>-</v>
          </cell>
        </row>
        <row r="42">
          <cell r="B42" t="str">
            <v>70～74歳</v>
          </cell>
          <cell r="C42">
            <v>37</v>
          </cell>
          <cell r="D42">
            <v>10</v>
          </cell>
          <cell r="E42">
            <v>10</v>
          </cell>
          <cell r="F42">
            <v>8</v>
          </cell>
          <cell r="G42" t="str">
            <v>-</v>
          </cell>
          <cell r="H42" t="str">
            <v>-</v>
          </cell>
          <cell r="I42">
            <v>2</v>
          </cell>
          <cell r="J42" t="str">
            <v>-</v>
          </cell>
          <cell r="K42">
            <v>24</v>
          </cell>
          <cell r="L42">
            <v>5</v>
          </cell>
          <cell r="M42" t="str">
            <v>-</v>
          </cell>
          <cell r="N42">
            <v>19</v>
          </cell>
          <cell r="O42">
            <v>3</v>
          </cell>
          <cell r="P42">
            <v>4</v>
          </cell>
          <cell r="Q42">
            <v>4</v>
          </cell>
          <cell r="R42" t="str">
            <v>-</v>
          </cell>
          <cell r="S42" t="str">
            <v>-</v>
          </cell>
          <cell r="T42" t="str">
            <v>-</v>
          </cell>
        </row>
        <row r="43">
          <cell r="B43" t="str">
            <v>75～79歳</v>
          </cell>
          <cell r="C43">
            <v>32</v>
          </cell>
          <cell r="D43">
            <v>3</v>
          </cell>
          <cell r="E43">
            <v>3</v>
          </cell>
          <cell r="F43">
            <v>3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>
            <v>24</v>
          </cell>
          <cell r="L43">
            <v>4</v>
          </cell>
          <cell r="M43" t="str">
            <v>-</v>
          </cell>
          <cell r="N43">
            <v>20</v>
          </cell>
          <cell r="O43">
            <v>5</v>
          </cell>
          <cell r="P43">
            <v>2</v>
          </cell>
          <cell r="Q43">
            <v>2</v>
          </cell>
          <cell r="R43" t="str">
            <v>-</v>
          </cell>
          <cell r="S43" t="str">
            <v>-</v>
          </cell>
          <cell r="T43" t="str">
            <v>-</v>
          </cell>
        </row>
        <row r="44">
          <cell r="B44" t="str">
            <v>80～84歳</v>
          </cell>
          <cell r="C44">
            <v>15</v>
          </cell>
          <cell r="D44">
            <v>1</v>
          </cell>
          <cell r="E44">
            <v>1</v>
          </cell>
          <cell r="F44">
            <v>1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  <cell r="K44">
            <v>13</v>
          </cell>
          <cell r="L44">
            <v>2</v>
          </cell>
          <cell r="M44" t="str">
            <v>-</v>
          </cell>
          <cell r="N44">
            <v>11</v>
          </cell>
          <cell r="O44">
            <v>1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</row>
        <row r="45">
          <cell r="B45" t="str">
            <v>85～89歳</v>
          </cell>
          <cell r="C45">
            <v>16</v>
          </cell>
          <cell r="D45" t="str">
            <v>-</v>
          </cell>
          <cell r="E45" t="str">
            <v>-</v>
          </cell>
          <cell r="F45" t="str">
            <v>-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>
            <v>13</v>
          </cell>
          <cell r="L45" t="str">
            <v>-</v>
          </cell>
          <cell r="M45" t="str">
            <v>-</v>
          </cell>
          <cell r="N45">
            <v>13</v>
          </cell>
          <cell r="O45">
            <v>3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</row>
        <row r="46">
          <cell r="B46" t="str">
            <v>90～94歳</v>
          </cell>
          <cell r="C46">
            <v>9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>
            <v>9</v>
          </cell>
          <cell r="L46" t="str">
            <v>-</v>
          </cell>
          <cell r="M46" t="str">
            <v>-</v>
          </cell>
          <cell r="N46">
            <v>9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 t="str">
            <v>-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140</v>
          </cell>
          <cell r="D48">
            <v>29</v>
          </cell>
          <cell r="E48">
            <v>29</v>
          </cell>
          <cell r="F48">
            <v>27</v>
          </cell>
          <cell r="G48" t="str">
            <v>-</v>
          </cell>
          <cell r="H48" t="str">
            <v>-</v>
          </cell>
          <cell r="I48">
            <v>2</v>
          </cell>
          <cell r="J48" t="str">
            <v>-</v>
          </cell>
          <cell r="K48">
            <v>96</v>
          </cell>
          <cell r="L48">
            <v>12</v>
          </cell>
          <cell r="M48" t="str">
            <v>-</v>
          </cell>
          <cell r="N48">
            <v>84</v>
          </cell>
          <cell r="O48">
            <v>15</v>
          </cell>
          <cell r="P48">
            <v>18</v>
          </cell>
          <cell r="Q48">
            <v>18</v>
          </cell>
          <cell r="R48" t="str">
            <v>-</v>
          </cell>
          <cell r="S48" t="str">
            <v>-</v>
          </cell>
          <cell r="T48" t="str">
            <v>-</v>
          </cell>
        </row>
        <row r="49">
          <cell r="B49" t="str">
            <v>（再掲）75歳以上</v>
          </cell>
          <cell r="C49">
            <v>72</v>
          </cell>
          <cell r="D49">
            <v>4</v>
          </cell>
          <cell r="E49">
            <v>4</v>
          </cell>
          <cell r="F49">
            <v>4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  <cell r="K49">
            <v>59</v>
          </cell>
          <cell r="L49">
            <v>6</v>
          </cell>
          <cell r="M49" t="str">
            <v>-</v>
          </cell>
          <cell r="N49">
            <v>53</v>
          </cell>
          <cell r="O49">
            <v>9</v>
          </cell>
          <cell r="P49">
            <v>2</v>
          </cell>
          <cell r="Q49">
            <v>2</v>
          </cell>
          <cell r="R49" t="str">
            <v>-</v>
          </cell>
          <cell r="S49" t="str">
            <v>-</v>
          </cell>
          <cell r="T49" t="str">
            <v>-</v>
          </cell>
        </row>
        <row r="50">
          <cell r="B50" t="str">
            <v>（再掲）85歳以上</v>
          </cell>
          <cell r="C50">
            <v>25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>
            <v>22</v>
          </cell>
          <cell r="L50" t="str">
            <v>-</v>
          </cell>
          <cell r="M50" t="str">
            <v>-</v>
          </cell>
          <cell r="N50">
            <v>22</v>
          </cell>
          <cell r="O50">
            <v>3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</row>
        <row r="51">
          <cell r="B51" t="str">
            <v>15～64歳</v>
          </cell>
          <cell r="C51">
            <v>113</v>
          </cell>
          <cell r="D51">
            <v>92</v>
          </cell>
          <cell r="E51">
            <v>89</v>
          </cell>
          <cell r="F51">
            <v>86</v>
          </cell>
          <cell r="G51">
            <v>1</v>
          </cell>
          <cell r="H51" t="str">
            <v>-</v>
          </cell>
          <cell r="I51">
            <v>2</v>
          </cell>
          <cell r="J51">
            <v>3</v>
          </cell>
          <cell r="K51">
            <v>18</v>
          </cell>
          <cell r="L51">
            <v>5</v>
          </cell>
          <cell r="M51">
            <v>6</v>
          </cell>
          <cell r="N51">
            <v>7</v>
          </cell>
          <cell r="O51">
            <v>3</v>
          </cell>
          <cell r="P51">
            <v>68</v>
          </cell>
          <cell r="Q51">
            <v>66</v>
          </cell>
          <cell r="R51" t="str">
            <v>-</v>
          </cell>
          <cell r="S51" t="str">
            <v>-</v>
          </cell>
          <cell r="T51">
            <v>2</v>
          </cell>
        </row>
        <row r="52">
          <cell r="B52" t="str">
            <v>65～74歳</v>
          </cell>
          <cell r="C52">
            <v>68</v>
          </cell>
          <cell r="D52">
            <v>25</v>
          </cell>
          <cell r="E52">
            <v>25</v>
          </cell>
          <cell r="F52">
            <v>23</v>
          </cell>
          <cell r="G52" t="str">
            <v>-</v>
          </cell>
          <cell r="H52" t="str">
            <v>-</v>
          </cell>
          <cell r="I52">
            <v>2</v>
          </cell>
          <cell r="J52" t="str">
            <v>-</v>
          </cell>
          <cell r="K52">
            <v>37</v>
          </cell>
          <cell r="L52">
            <v>6</v>
          </cell>
          <cell r="M52" t="str">
            <v>-</v>
          </cell>
          <cell r="N52">
            <v>31</v>
          </cell>
          <cell r="O52">
            <v>6</v>
          </cell>
          <cell r="P52">
            <v>16</v>
          </cell>
          <cell r="Q52">
            <v>16</v>
          </cell>
          <cell r="R52" t="str">
            <v>-</v>
          </cell>
          <cell r="S52" t="str">
            <v>-</v>
          </cell>
          <cell r="T52" t="str">
            <v>-</v>
          </cell>
        </row>
        <row r="54">
          <cell r="B54" t="str">
            <v>女</v>
          </cell>
          <cell r="C54">
            <v>319</v>
          </cell>
          <cell r="D54">
            <v>114</v>
          </cell>
          <cell r="E54">
            <v>107</v>
          </cell>
          <cell r="F54">
            <v>83</v>
          </cell>
          <cell r="G54">
            <v>23</v>
          </cell>
          <cell r="H54" t="str">
            <v>-</v>
          </cell>
          <cell r="I54">
            <v>1</v>
          </cell>
          <cell r="J54">
            <v>7</v>
          </cell>
          <cell r="K54">
            <v>186</v>
          </cell>
          <cell r="L54">
            <v>81</v>
          </cell>
          <cell r="M54">
            <v>8</v>
          </cell>
          <cell r="N54">
            <v>97</v>
          </cell>
          <cell r="O54">
            <v>19</v>
          </cell>
          <cell r="P54">
            <v>88</v>
          </cell>
          <cell r="Q54">
            <v>72</v>
          </cell>
          <cell r="R54">
            <v>16</v>
          </cell>
          <cell r="S54" t="str">
            <v>-</v>
          </cell>
          <cell r="T54" t="str">
            <v>-</v>
          </cell>
        </row>
        <row r="55">
          <cell r="B55" t="str">
            <v>15～19歳</v>
          </cell>
          <cell r="C55">
            <v>11</v>
          </cell>
          <cell r="D55">
            <v>3</v>
          </cell>
          <cell r="E55">
            <v>3</v>
          </cell>
          <cell r="F55">
            <v>3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>
            <v>8</v>
          </cell>
          <cell r="L55" t="str">
            <v>-</v>
          </cell>
          <cell r="M55">
            <v>8</v>
          </cell>
          <cell r="N55" t="str">
            <v>-</v>
          </cell>
          <cell r="O55" t="str">
            <v>-</v>
          </cell>
          <cell r="P55">
            <v>2</v>
          </cell>
          <cell r="Q55">
            <v>2</v>
          </cell>
          <cell r="R55" t="str">
            <v>-</v>
          </cell>
          <cell r="S55" t="str">
            <v>-</v>
          </cell>
          <cell r="T55" t="str">
            <v>-</v>
          </cell>
        </row>
        <row r="56">
          <cell r="B56" t="str">
            <v>20～24歳</v>
          </cell>
          <cell r="C56">
            <v>3</v>
          </cell>
          <cell r="D56">
            <v>3</v>
          </cell>
          <cell r="E56">
            <v>2</v>
          </cell>
          <cell r="F56">
            <v>2</v>
          </cell>
          <cell r="G56" t="str">
            <v>-</v>
          </cell>
          <cell r="H56" t="str">
            <v>-</v>
          </cell>
          <cell r="I56" t="str">
            <v>-</v>
          </cell>
          <cell r="J56">
            <v>1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>
            <v>2</v>
          </cell>
          <cell r="Q56">
            <v>2</v>
          </cell>
          <cell r="R56" t="str">
            <v>-</v>
          </cell>
          <cell r="S56" t="str">
            <v>-</v>
          </cell>
          <cell r="T56" t="str">
            <v>-</v>
          </cell>
        </row>
        <row r="57">
          <cell r="B57" t="str">
            <v>25～29歳</v>
          </cell>
          <cell r="C57">
            <v>4</v>
          </cell>
          <cell r="D57">
            <v>2</v>
          </cell>
          <cell r="E57">
            <v>2</v>
          </cell>
          <cell r="F57">
            <v>1</v>
          </cell>
          <cell r="G57">
            <v>1</v>
          </cell>
          <cell r="H57" t="str">
            <v>-</v>
          </cell>
          <cell r="I57" t="str">
            <v>-</v>
          </cell>
          <cell r="J57" t="str">
            <v>-</v>
          </cell>
          <cell r="K57">
            <v>1</v>
          </cell>
          <cell r="L57">
            <v>1</v>
          </cell>
          <cell r="M57" t="str">
            <v>-</v>
          </cell>
          <cell r="N57" t="str">
            <v>-</v>
          </cell>
          <cell r="O57">
            <v>1</v>
          </cell>
          <cell r="P57">
            <v>2</v>
          </cell>
          <cell r="Q57">
            <v>1</v>
          </cell>
          <cell r="R57">
            <v>1</v>
          </cell>
          <cell r="S57" t="str">
            <v>-</v>
          </cell>
          <cell r="T57" t="str">
            <v>-</v>
          </cell>
        </row>
        <row r="58">
          <cell r="B58" t="str">
            <v>30～34歳</v>
          </cell>
          <cell r="C58">
            <v>6</v>
          </cell>
          <cell r="D58">
            <v>5</v>
          </cell>
          <cell r="E58">
            <v>5</v>
          </cell>
          <cell r="F58">
            <v>5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K58">
            <v>1</v>
          </cell>
          <cell r="L58">
            <v>1</v>
          </cell>
          <cell r="M58" t="str">
            <v>-</v>
          </cell>
          <cell r="N58" t="str">
            <v>-</v>
          </cell>
          <cell r="O58" t="str">
            <v>-</v>
          </cell>
          <cell r="P58">
            <v>5</v>
          </cell>
          <cell r="Q58">
            <v>5</v>
          </cell>
          <cell r="R58" t="str">
            <v>-</v>
          </cell>
          <cell r="S58" t="str">
            <v>-</v>
          </cell>
          <cell r="T58" t="str">
            <v>-</v>
          </cell>
        </row>
        <row r="59">
          <cell r="B59" t="str">
            <v>35～39歳</v>
          </cell>
          <cell r="C59">
            <v>4</v>
          </cell>
          <cell r="D59">
            <v>4</v>
          </cell>
          <cell r="E59">
            <v>4</v>
          </cell>
          <cell r="F59">
            <v>4</v>
          </cell>
          <cell r="G59" t="str">
            <v>-</v>
          </cell>
          <cell r="H59" t="str">
            <v>-</v>
          </cell>
          <cell r="I59" t="str">
            <v>-</v>
          </cell>
          <cell r="J59" t="str">
            <v>-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  <cell r="O59" t="str">
            <v>-</v>
          </cell>
          <cell r="P59">
            <v>3</v>
          </cell>
          <cell r="Q59">
            <v>3</v>
          </cell>
          <cell r="R59" t="str">
            <v>-</v>
          </cell>
          <cell r="S59" t="str">
            <v>-</v>
          </cell>
          <cell r="T59" t="str">
            <v>-</v>
          </cell>
        </row>
        <row r="60">
          <cell r="B60" t="str">
            <v>40～44歳</v>
          </cell>
          <cell r="C60">
            <v>14</v>
          </cell>
          <cell r="D60">
            <v>14</v>
          </cell>
          <cell r="E60">
            <v>14</v>
          </cell>
          <cell r="F60">
            <v>10</v>
          </cell>
          <cell r="G60">
            <v>4</v>
          </cell>
          <cell r="H60" t="str">
            <v>-</v>
          </cell>
          <cell r="I60" t="str">
            <v>-</v>
          </cell>
          <cell r="J60" t="str">
            <v>-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>
            <v>11</v>
          </cell>
          <cell r="Q60">
            <v>9</v>
          </cell>
          <cell r="R60">
            <v>2</v>
          </cell>
          <cell r="S60" t="str">
            <v>-</v>
          </cell>
          <cell r="T60" t="str">
            <v>-</v>
          </cell>
        </row>
        <row r="61">
          <cell r="B61" t="str">
            <v>45～49歳</v>
          </cell>
          <cell r="C61">
            <v>17</v>
          </cell>
          <cell r="D61">
            <v>16</v>
          </cell>
          <cell r="E61">
            <v>14</v>
          </cell>
          <cell r="F61">
            <v>12</v>
          </cell>
          <cell r="G61">
            <v>2</v>
          </cell>
          <cell r="H61" t="str">
            <v>-</v>
          </cell>
          <cell r="I61" t="str">
            <v>-</v>
          </cell>
          <cell r="J61">
            <v>2</v>
          </cell>
          <cell r="K61">
            <v>1</v>
          </cell>
          <cell r="L61">
            <v>1</v>
          </cell>
          <cell r="M61" t="str">
            <v>-</v>
          </cell>
          <cell r="N61" t="str">
            <v>-</v>
          </cell>
          <cell r="O61" t="str">
            <v>-</v>
          </cell>
          <cell r="P61">
            <v>10</v>
          </cell>
          <cell r="Q61">
            <v>9</v>
          </cell>
          <cell r="R61">
            <v>1</v>
          </cell>
          <cell r="S61" t="str">
            <v>-</v>
          </cell>
          <cell r="T61" t="str">
            <v>-</v>
          </cell>
        </row>
        <row r="62">
          <cell r="B62" t="str">
            <v>50～54歳</v>
          </cell>
          <cell r="C62">
            <v>20</v>
          </cell>
          <cell r="D62">
            <v>19</v>
          </cell>
          <cell r="E62">
            <v>18</v>
          </cell>
          <cell r="F62">
            <v>16</v>
          </cell>
          <cell r="G62">
            <v>2</v>
          </cell>
          <cell r="H62" t="str">
            <v>-</v>
          </cell>
          <cell r="I62" t="str">
            <v>-</v>
          </cell>
          <cell r="J62">
            <v>1</v>
          </cell>
          <cell r="K62">
            <v>1</v>
          </cell>
          <cell r="L62">
            <v>1</v>
          </cell>
          <cell r="M62" t="str">
            <v>-</v>
          </cell>
          <cell r="N62" t="str">
            <v>-</v>
          </cell>
          <cell r="O62" t="str">
            <v>-</v>
          </cell>
          <cell r="P62">
            <v>17</v>
          </cell>
          <cell r="Q62">
            <v>15</v>
          </cell>
          <cell r="R62">
            <v>2</v>
          </cell>
          <cell r="S62" t="str">
            <v>-</v>
          </cell>
          <cell r="T62" t="str">
            <v>-</v>
          </cell>
        </row>
        <row r="63">
          <cell r="B63" t="str">
            <v>55～59歳</v>
          </cell>
          <cell r="C63">
            <v>17</v>
          </cell>
          <cell r="D63">
            <v>14</v>
          </cell>
          <cell r="E63">
            <v>14</v>
          </cell>
          <cell r="F63">
            <v>12</v>
          </cell>
          <cell r="G63">
            <v>2</v>
          </cell>
          <cell r="H63" t="str">
            <v>-</v>
          </cell>
          <cell r="I63" t="str">
            <v>-</v>
          </cell>
          <cell r="J63" t="str">
            <v>-</v>
          </cell>
          <cell r="K63">
            <v>3</v>
          </cell>
          <cell r="L63">
            <v>2</v>
          </cell>
          <cell r="M63" t="str">
            <v>-</v>
          </cell>
          <cell r="N63">
            <v>1</v>
          </cell>
          <cell r="O63" t="str">
            <v>-</v>
          </cell>
          <cell r="P63">
            <v>13</v>
          </cell>
          <cell r="Q63">
            <v>11</v>
          </cell>
          <cell r="R63">
            <v>2</v>
          </cell>
          <cell r="S63" t="str">
            <v>-</v>
          </cell>
          <cell r="T63" t="str">
            <v>-</v>
          </cell>
        </row>
        <row r="64">
          <cell r="B64" t="str">
            <v>60～64歳</v>
          </cell>
          <cell r="C64">
            <v>14</v>
          </cell>
          <cell r="D64">
            <v>10</v>
          </cell>
          <cell r="E64">
            <v>10</v>
          </cell>
          <cell r="F64">
            <v>9</v>
          </cell>
          <cell r="G64">
            <v>1</v>
          </cell>
          <cell r="H64" t="str">
            <v>-</v>
          </cell>
          <cell r="I64" t="str">
            <v>-</v>
          </cell>
          <cell r="J64" t="str">
            <v>-</v>
          </cell>
          <cell r="K64">
            <v>4</v>
          </cell>
          <cell r="L64">
            <v>4</v>
          </cell>
          <cell r="M64" t="str">
            <v>-</v>
          </cell>
          <cell r="N64" t="str">
            <v>-</v>
          </cell>
          <cell r="O64" t="str">
            <v>-</v>
          </cell>
          <cell r="P64">
            <v>7</v>
          </cell>
          <cell r="Q64">
            <v>7</v>
          </cell>
          <cell r="R64" t="str">
            <v>-</v>
          </cell>
          <cell r="S64" t="str">
            <v>-</v>
          </cell>
          <cell r="T64" t="str">
            <v>-</v>
          </cell>
        </row>
        <row r="65">
          <cell r="B65" t="str">
            <v>65～69歳</v>
          </cell>
          <cell r="C65">
            <v>31</v>
          </cell>
          <cell r="D65">
            <v>15</v>
          </cell>
          <cell r="E65">
            <v>13</v>
          </cell>
          <cell r="F65">
            <v>6</v>
          </cell>
          <cell r="G65">
            <v>6</v>
          </cell>
          <cell r="H65" t="str">
            <v>-</v>
          </cell>
          <cell r="I65">
            <v>1</v>
          </cell>
          <cell r="J65">
            <v>2</v>
          </cell>
          <cell r="K65">
            <v>16</v>
          </cell>
          <cell r="L65">
            <v>11</v>
          </cell>
          <cell r="M65" t="str">
            <v>-</v>
          </cell>
          <cell r="N65">
            <v>5</v>
          </cell>
          <cell r="O65" t="str">
            <v>-</v>
          </cell>
          <cell r="P65">
            <v>10</v>
          </cell>
          <cell r="Q65">
            <v>6</v>
          </cell>
          <cell r="R65">
            <v>4</v>
          </cell>
          <cell r="S65" t="str">
            <v>-</v>
          </cell>
          <cell r="T65" t="str">
            <v>-</v>
          </cell>
        </row>
        <row r="66">
          <cell r="B66" t="str">
            <v>70～74歳</v>
          </cell>
          <cell r="C66">
            <v>42</v>
          </cell>
          <cell r="D66">
            <v>6</v>
          </cell>
          <cell r="E66">
            <v>5</v>
          </cell>
          <cell r="F66">
            <v>1</v>
          </cell>
          <cell r="G66">
            <v>4</v>
          </cell>
          <cell r="H66" t="str">
            <v>-</v>
          </cell>
          <cell r="I66" t="str">
            <v>-</v>
          </cell>
          <cell r="J66">
            <v>1</v>
          </cell>
          <cell r="K66">
            <v>30</v>
          </cell>
          <cell r="L66">
            <v>13</v>
          </cell>
          <cell r="M66" t="str">
            <v>-</v>
          </cell>
          <cell r="N66">
            <v>17</v>
          </cell>
          <cell r="O66">
            <v>6</v>
          </cell>
          <cell r="P66">
            <v>4</v>
          </cell>
          <cell r="Q66">
            <v>1</v>
          </cell>
          <cell r="R66">
            <v>3</v>
          </cell>
          <cell r="S66" t="str">
            <v>-</v>
          </cell>
          <cell r="T66" t="str">
            <v>-</v>
          </cell>
        </row>
        <row r="67">
          <cell r="B67" t="str">
            <v>75～79歳</v>
          </cell>
          <cell r="C67">
            <v>28</v>
          </cell>
          <cell r="D67">
            <v>1</v>
          </cell>
          <cell r="E67">
            <v>1</v>
          </cell>
          <cell r="F67">
            <v>1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>
            <v>25</v>
          </cell>
          <cell r="L67">
            <v>17</v>
          </cell>
          <cell r="M67" t="str">
            <v>-</v>
          </cell>
          <cell r="N67">
            <v>8</v>
          </cell>
          <cell r="O67">
            <v>2</v>
          </cell>
          <cell r="P67">
            <v>1</v>
          </cell>
          <cell r="Q67">
            <v>1</v>
          </cell>
          <cell r="R67" t="str">
            <v>-</v>
          </cell>
          <cell r="S67" t="str">
            <v>-</v>
          </cell>
          <cell r="T67" t="str">
            <v>-</v>
          </cell>
        </row>
        <row r="68">
          <cell r="B68" t="str">
            <v>80～84歳</v>
          </cell>
          <cell r="C68">
            <v>48</v>
          </cell>
          <cell r="D68">
            <v>2</v>
          </cell>
          <cell r="E68">
            <v>2</v>
          </cell>
          <cell r="F68">
            <v>1</v>
          </cell>
          <cell r="G68">
            <v>1</v>
          </cell>
          <cell r="H68" t="str">
            <v>-</v>
          </cell>
          <cell r="I68" t="str">
            <v>-</v>
          </cell>
          <cell r="J68" t="str">
            <v>-</v>
          </cell>
          <cell r="K68">
            <v>40</v>
          </cell>
          <cell r="L68">
            <v>19</v>
          </cell>
          <cell r="M68" t="str">
            <v>-</v>
          </cell>
          <cell r="N68">
            <v>21</v>
          </cell>
          <cell r="O68">
            <v>6</v>
          </cell>
          <cell r="P68">
            <v>1</v>
          </cell>
          <cell r="Q68" t="str">
            <v>-</v>
          </cell>
          <cell r="R68">
            <v>1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31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 t="str">
            <v>-</v>
          </cell>
          <cell r="K69">
            <v>28</v>
          </cell>
          <cell r="L69">
            <v>10</v>
          </cell>
          <cell r="M69" t="str">
            <v>-</v>
          </cell>
          <cell r="N69">
            <v>18</v>
          </cell>
          <cell r="O69">
            <v>3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22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>
            <v>21</v>
          </cell>
          <cell r="L70">
            <v>1</v>
          </cell>
          <cell r="M70" t="str">
            <v>-</v>
          </cell>
          <cell r="N70">
            <v>20</v>
          </cell>
          <cell r="O70">
            <v>1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7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7</v>
          </cell>
          <cell r="L71" t="str">
            <v>-</v>
          </cell>
          <cell r="M71" t="str">
            <v>-</v>
          </cell>
          <cell r="N71">
            <v>7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209</v>
          </cell>
          <cell r="D72">
            <v>24</v>
          </cell>
          <cell r="E72">
            <v>21</v>
          </cell>
          <cell r="F72">
            <v>9</v>
          </cell>
          <cell r="G72">
            <v>11</v>
          </cell>
          <cell r="H72" t="str">
            <v>-</v>
          </cell>
          <cell r="I72">
            <v>1</v>
          </cell>
          <cell r="J72">
            <v>3</v>
          </cell>
          <cell r="K72">
            <v>167</v>
          </cell>
          <cell r="L72">
            <v>71</v>
          </cell>
          <cell r="M72" t="str">
            <v>-</v>
          </cell>
          <cell r="N72">
            <v>96</v>
          </cell>
          <cell r="O72">
            <v>18</v>
          </cell>
          <cell r="P72">
            <v>16</v>
          </cell>
          <cell r="Q72">
            <v>8</v>
          </cell>
          <cell r="R72">
            <v>8</v>
          </cell>
          <cell r="S72" t="str">
            <v>-</v>
          </cell>
          <cell r="T72" t="str">
            <v>-</v>
          </cell>
        </row>
        <row r="73">
          <cell r="B73" t="str">
            <v>（再掲）75歳以上</v>
          </cell>
          <cell r="C73">
            <v>136</v>
          </cell>
          <cell r="D73">
            <v>3</v>
          </cell>
          <cell r="E73">
            <v>3</v>
          </cell>
          <cell r="F73">
            <v>2</v>
          </cell>
          <cell r="G73">
            <v>1</v>
          </cell>
          <cell r="H73" t="str">
            <v>-</v>
          </cell>
          <cell r="I73" t="str">
            <v>-</v>
          </cell>
          <cell r="J73" t="str">
            <v>-</v>
          </cell>
          <cell r="K73">
            <v>121</v>
          </cell>
          <cell r="L73">
            <v>47</v>
          </cell>
          <cell r="M73" t="str">
            <v>-</v>
          </cell>
          <cell r="N73">
            <v>74</v>
          </cell>
          <cell r="O73">
            <v>12</v>
          </cell>
          <cell r="P73">
            <v>2</v>
          </cell>
          <cell r="Q73">
            <v>1</v>
          </cell>
          <cell r="R73">
            <v>1</v>
          </cell>
          <cell r="S73" t="str">
            <v>-</v>
          </cell>
          <cell r="T73" t="str">
            <v>-</v>
          </cell>
        </row>
        <row r="74">
          <cell r="B74" t="str">
            <v>（再掲）85歳以上</v>
          </cell>
          <cell r="C74">
            <v>60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>
            <v>56</v>
          </cell>
          <cell r="L74">
            <v>11</v>
          </cell>
          <cell r="M74" t="str">
            <v>-</v>
          </cell>
          <cell r="N74">
            <v>45</v>
          </cell>
          <cell r="O74">
            <v>4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110</v>
          </cell>
          <cell r="D75">
            <v>90</v>
          </cell>
          <cell r="E75">
            <v>86</v>
          </cell>
          <cell r="F75">
            <v>74</v>
          </cell>
          <cell r="G75">
            <v>12</v>
          </cell>
          <cell r="H75" t="str">
            <v>-</v>
          </cell>
          <cell r="I75" t="str">
            <v>-</v>
          </cell>
          <cell r="J75">
            <v>4</v>
          </cell>
          <cell r="K75">
            <v>19</v>
          </cell>
          <cell r="L75">
            <v>10</v>
          </cell>
          <cell r="M75">
            <v>8</v>
          </cell>
          <cell r="N75">
            <v>1</v>
          </cell>
          <cell r="O75">
            <v>1</v>
          </cell>
          <cell r="P75">
            <v>72</v>
          </cell>
          <cell r="Q75">
            <v>64</v>
          </cell>
          <cell r="R75">
            <v>8</v>
          </cell>
          <cell r="S75" t="str">
            <v>-</v>
          </cell>
          <cell r="T75" t="str">
            <v>-</v>
          </cell>
        </row>
        <row r="76">
          <cell r="B76" t="str">
            <v>65～74歳</v>
          </cell>
          <cell r="C76">
            <v>73</v>
          </cell>
          <cell r="D76">
            <v>21</v>
          </cell>
          <cell r="E76">
            <v>18</v>
          </cell>
          <cell r="F76">
            <v>7</v>
          </cell>
          <cell r="G76">
            <v>10</v>
          </cell>
          <cell r="H76" t="str">
            <v>-</v>
          </cell>
          <cell r="I76">
            <v>1</v>
          </cell>
          <cell r="J76">
            <v>3</v>
          </cell>
          <cell r="K76">
            <v>46</v>
          </cell>
          <cell r="L76">
            <v>24</v>
          </cell>
          <cell r="M76" t="str">
            <v>-</v>
          </cell>
          <cell r="N76">
            <v>22</v>
          </cell>
          <cell r="O76">
            <v>6</v>
          </cell>
          <cell r="P76">
            <v>14</v>
          </cell>
          <cell r="Q76">
            <v>7</v>
          </cell>
          <cell r="R76">
            <v>7</v>
          </cell>
          <cell r="S76" t="str">
            <v>-</v>
          </cell>
          <cell r="T76" t="str">
            <v>-</v>
          </cell>
        </row>
      </sheetData>
      <sheetData sheetId="4">
        <row r="6">
          <cell r="B6" t="str">
            <v>総数</v>
          </cell>
          <cell r="C6">
            <v>292</v>
          </cell>
          <cell r="D6">
            <v>124</v>
          </cell>
          <cell r="E6">
            <v>123</v>
          </cell>
          <cell r="F6">
            <v>106</v>
          </cell>
          <cell r="G6">
            <v>11</v>
          </cell>
          <cell r="H6" t="str">
            <v>-</v>
          </cell>
          <cell r="I6">
            <v>6</v>
          </cell>
          <cell r="J6">
            <v>1</v>
          </cell>
          <cell r="K6">
            <v>109</v>
          </cell>
          <cell r="L6">
            <v>24</v>
          </cell>
          <cell r="M6">
            <v>2</v>
          </cell>
          <cell r="N6">
            <v>83</v>
          </cell>
          <cell r="O6">
            <v>59</v>
          </cell>
          <cell r="P6">
            <v>103</v>
          </cell>
          <cell r="Q6">
            <v>91</v>
          </cell>
          <cell r="R6">
            <v>9</v>
          </cell>
          <cell r="S6" t="str">
            <v>-</v>
          </cell>
          <cell r="T6">
            <v>3</v>
          </cell>
        </row>
        <row r="7">
          <cell r="B7" t="str">
            <v>15～19歳</v>
          </cell>
          <cell r="C7">
            <v>4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>
            <v>2</v>
          </cell>
          <cell r="L7" t="str">
            <v>-</v>
          </cell>
          <cell r="M7">
            <v>2</v>
          </cell>
          <cell r="N7" t="str">
            <v>-</v>
          </cell>
          <cell r="O7">
            <v>2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</row>
        <row r="8">
          <cell r="B8" t="str">
            <v>20～24歳</v>
          </cell>
          <cell r="C8">
            <v>1</v>
          </cell>
          <cell r="D8">
            <v>1</v>
          </cell>
          <cell r="E8">
            <v>1</v>
          </cell>
          <cell r="F8" t="str">
            <v>-</v>
          </cell>
          <cell r="G8">
            <v>1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</row>
        <row r="9">
          <cell r="B9" t="str">
            <v>25～29歳</v>
          </cell>
          <cell r="C9">
            <v>10</v>
          </cell>
          <cell r="D9">
            <v>10</v>
          </cell>
          <cell r="E9">
            <v>10</v>
          </cell>
          <cell r="F9">
            <v>10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>
            <v>10</v>
          </cell>
          <cell r="Q9">
            <v>10</v>
          </cell>
          <cell r="R9" t="str">
            <v>-</v>
          </cell>
          <cell r="S9" t="str">
            <v>-</v>
          </cell>
          <cell r="T9" t="str">
            <v>-</v>
          </cell>
        </row>
        <row r="10">
          <cell r="B10" t="str">
            <v>30～34歳</v>
          </cell>
          <cell r="C10">
            <v>7</v>
          </cell>
          <cell r="D10">
            <v>5</v>
          </cell>
          <cell r="E10">
            <v>5</v>
          </cell>
          <cell r="F10">
            <v>5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>
            <v>2</v>
          </cell>
          <cell r="L10">
            <v>2</v>
          </cell>
          <cell r="M10" t="str">
            <v>-</v>
          </cell>
          <cell r="N10" t="str">
            <v>-</v>
          </cell>
          <cell r="O10" t="str">
            <v>-</v>
          </cell>
          <cell r="P10">
            <v>4</v>
          </cell>
          <cell r="Q10">
            <v>4</v>
          </cell>
          <cell r="R10" t="str">
            <v>-</v>
          </cell>
          <cell r="S10" t="str">
            <v>-</v>
          </cell>
          <cell r="T10" t="str">
            <v>-</v>
          </cell>
        </row>
        <row r="11">
          <cell r="B11" t="str">
            <v>35～39歳</v>
          </cell>
          <cell r="C11">
            <v>16</v>
          </cell>
          <cell r="D11">
            <v>10</v>
          </cell>
          <cell r="E11">
            <v>9</v>
          </cell>
          <cell r="F11">
            <v>8</v>
          </cell>
          <cell r="G11">
            <v>1</v>
          </cell>
          <cell r="H11" t="str">
            <v>-</v>
          </cell>
          <cell r="I11" t="str">
            <v>-</v>
          </cell>
          <cell r="J11">
            <v>1</v>
          </cell>
          <cell r="K11">
            <v>4</v>
          </cell>
          <cell r="L11">
            <v>4</v>
          </cell>
          <cell r="M11" t="str">
            <v>-</v>
          </cell>
          <cell r="N11" t="str">
            <v>-</v>
          </cell>
          <cell r="O11">
            <v>2</v>
          </cell>
          <cell r="P11">
            <v>7</v>
          </cell>
          <cell r="Q11">
            <v>6</v>
          </cell>
          <cell r="R11">
            <v>1</v>
          </cell>
          <cell r="S11" t="str">
            <v>-</v>
          </cell>
          <cell r="T11" t="str">
            <v>-</v>
          </cell>
        </row>
        <row r="12">
          <cell r="B12" t="str">
            <v>40～44歳</v>
          </cell>
          <cell r="C12">
            <v>15</v>
          </cell>
          <cell r="D12">
            <v>12</v>
          </cell>
          <cell r="E12">
            <v>12</v>
          </cell>
          <cell r="F12">
            <v>12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>
            <v>1</v>
          </cell>
          <cell r="L12" t="str">
            <v>-</v>
          </cell>
          <cell r="M12" t="str">
            <v>-</v>
          </cell>
          <cell r="N12">
            <v>1</v>
          </cell>
          <cell r="O12">
            <v>2</v>
          </cell>
          <cell r="P12">
            <v>10</v>
          </cell>
          <cell r="Q12">
            <v>10</v>
          </cell>
          <cell r="R12" t="str">
            <v>-</v>
          </cell>
          <cell r="S12" t="str">
            <v>-</v>
          </cell>
          <cell r="T12" t="str">
            <v>-</v>
          </cell>
        </row>
        <row r="13">
          <cell r="B13" t="str">
            <v>45～49歳</v>
          </cell>
          <cell r="C13">
            <v>23</v>
          </cell>
          <cell r="D13">
            <v>21</v>
          </cell>
          <cell r="E13">
            <v>21</v>
          </cell>
          <cell r="F13">
            <v>20</v>
          </cell>
          <cell r="G13" t="str">
            <v>-</v>
          </cell>
          <cell r="H13" t="str">
            <v>-</v>
          </cell>
          <cell r="I13">
            <v>1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>
            <v>2</v>
          </cell>
          <cell r="P13">
            <v>19</v>
          </cell>
          <cell r="Q13">
            <v>19</v>
          </cell>
          <cell r="R13" t="str">
            <v>-</v>
          </cell>
          <cell r="S13" t="str">
            <v>-</v>
          </cell>
          <cell r="T13" t="str">
            <v>-</v>
          </cell>
        </row>
        <row r="14">
          <cell r="B14" t="str">
            <v>50～54歳</v>
          </cell>
          <cell r="C14">
            <v>17</v>
          </cell>
          <cell r="D14">
            <v>13</v>
          </cell>
          <cell r="E14">
            <v>13</v>
          </cell>
          <cell r="F14">
            <v>12</v>
          </cell>
          <cell r="G14" t="str">
            <v>-</v>
          </cell>
          <cell r="H14" t="str">
            <v>-</v>
          </cell>
          <cell r="I14">
            <v>1</v>
          </cell>
          <cell r="J14" t="str">
            <v>-</v>
          </cell>
          <cell r="K14">
            <v>2</v>
          </cell>
          <cell r="L14" t="str">
            <v>-</v>
          </cell>
          <cell r="M14" t="str">
            <v>-</v>
          </cell>
          <cell r="N14">
            <v>2</v>
          </cell>
          <cell r="O14">
            <v>2</v>
          </cell>
          <cell r="P14">
            <v>13</v>
          </cell>
          <cell r="Q14">
            <v>12</v>
          </cell>
          <cell r="R14" t="str">
            <v>-</v>
          </cell>
          <cell r="S14" t="str">
            <v>-</v>
          </cell>
          <cell r="T14">
            <v>1</v>
          </cell>
        </row>
        <row r="15">
          <cell r="B15" t="str">
            <v>55～59歳</v>
          </cell>
          <cell r="C15">
            <v>21</v>
          </cell>
          <cell r="D15">
            <v>16</v>
          </cell>
          <cell r="E15">
            <v>16</v>
          </cell>
          <cell r="F15">
            <v>16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>
            <v>3</v>
          </cell>
          <cell r="L15" t="str">
            <v>-</v>
          </cell>
          <cell r="M15" t="str">
            <v>-</v>
          </cell>
          <cell r="N15">
            <v>3</v>
          </cell>
          <cell r="O15">
            <v>2</v>
          </cell>
          <cell r="P15">
            <v>12</v>
          </cell>
          <cell r="Q15">
            <v>12</v>
          </cell>
          <cell r="R15" t="str">
            <v>-</v>
          </cell>
          <cell r="S15" t="str">
            <v>-</v>
          </cell>
          <cell r="T15" t="str">
            <v>-</v>
          </cell>
        </row>
        <row r="16">
          <cell r="B16" t="str">
            <v>60～64歳</v>
          </cell>
          <cell r="C16">
            <v>19</v>
          </cell>
          <cell r="D16">
            <v>12</v>
          </cell>
          <cell r="E16">
            <v>12</v>
          </cell>
          <cell r="F16">
            <v>8</v>
          </cell>
          <cell r="G16">
            <v>3</v>
          </cell>
          <cell r="H16" t="str">
            <v>-</v>
          </cell>
          <cell r="I16">
            <v>1</v>
          </cell>
          <cell r="J16" t="str">
            <v>-</v>
          </cell>
          <cell r="K16">
            <v>4</v>
          </cell>
          <cell r="L16">
            <v>2</v>
          </cell>
          <cell r="M16" t="str">
            <v>-</v>
          </cell>
          <cell r="N16">
            <v>2</v>
          </cell>
          <cell r="O16">
            <v>3</v>
          </cell>
          <cell r="P16">
            <v>10</v>
          </cell>
          <cell r="Q16">
            <v>6</v>
          </cell>
          <cell r="R16">
            <v>3</v>
          </cell>
          <cell r="S16" t="str">
            <v>-</v>
          </cell>
          <cell r="T16">
            <v>1</v>
          </cell>
        </row>
        <row r="17">
          <cell r="B17" t="str">
            <v>65～69歳</v>
          </cell>
          <cell r="C17">
            <v>36</v>
          </cell>
          <cell r="D17">
            <v>14</v>
          </cell>
          <cell r="E17">
            <v>14</v>
          </cell>
          <cell r="F17">
            <v>11</v>
          </cell>
          <cell r="G17">
            <v>3</v>
          </cell>
          <cell r="H17" t="str">
            <v>-</v>
          </cell>
          <cell r="I17" t="str">
            <v>-</v>
          </cell>
          <cell r="J17" t="str">
            <v>-</v>
          </cell>
          <cell r="K17">
            <v>19</v>
          </cell>
          <cell r="L17">
            <v>5</v>
          </cell>
          <cell r="M17" t="str">
            <v>-</v>
          </cell>
          <cell r="N17">
            <v>14</v>
          </cell>
          <cell r="O17">
            <v>3</v>
          </cell>
          <cell r="P17">
            <v>13</v>
          </cell>
          <cell r="Q17">
            <v>11</v>
          </cell>
          <cell r="R17">
            <v>2</v>
          </cell>
          <cell r="S17" t="str">
            <v>-</v>
          </cell>
          <cell r="T17" t="str">
            <v>-</v>
          </cell>
        </row>
        <row r="18">
          <cell r="B18" t="str">
            <v>70～74歳</v>
          </cell>
          <cell r="C18">
            <v>29</v>
          </cell>
          <cell r="D18">
            <v>5</v>
          </cell>
          <cell r="E18">
            <v>5</v>
          </cell>
          <cell r="F18">
            <v>1</v>
          </cell>
          <cell r="G18">
            <v>2</v>
          </cell>
          <cell r="H18" t="str">
            <v>-</v>
          </cell>
          <cell r="I18">
            <v>2</v>
          </cell>
          <cell r="J18" t="str">
            <v>-</v>
          </cell>
          <cell r="K18">
            <v>17</v>
          </cell>
          <cell r="L18">
            <v>4</v>
          </cell>
          <cell r="M18" t="str">
            <v>-</v>
          </cell>
          <cell r="N18">
            <v>13</v>
          </cell>
          <cell r="O18">
            <v>7</v>
          </cell>
          <cell r="P18">
            <v>3</v>
          </cell>
          <cell r="Q18" t="str">
            <v>-</v>
          </cell>
          <cell r="R18">
            <v>2</v>
          </cell>
          <cell r="S18" t="str">
            <v>-</v>
          </cell>
          <cell r="T18">
            <v>1</v>
          </cell>
        </row>
        <row r="19">
          <cell r="B19" t="str">
            <v>75～79歳</v>
          </cell>
          <cell r="C19">
            <v>30</v>
          </cell>
          <cell r="D19">
            <v>4</v>
          </cell>
          <cell r="E19">
            <v>4</v>
          </cell>
          <cell r="F19">
            <v>2</v>
          </cell>
          <cell r="G19">
            <v>1</v>
          </cell>
          <cell r="H19" t="str">
            <v>-</v>
          </cell>
          <cell r="I19">
            <v>1</v>
          </cell>
          <cell r="J19" t="str">
            <v>-</v>
          </cell>
          <cell r="K19">
            <v>17</v>
          </cell>
          <cell r="L19">
            <v>4</v>
          </cell>
          <cell r="M19" t="str">
            <v>-</v>
          </cell>
          <cell r="N19">
            <v>13</v>
          </cell>
          <cell r="O19">
            <v>9</v>
          </cell>
          <cell r="P19">
            <v>2</v>
          </cell>
          <cell r="Q19">
            <v>1</v>
          </cell>
          <cell r="R19">
            <v>1</v>
          </cell>
          <cell r="S19" t="str">
            <v>-</v>
          </cell>
          <cell r="T19" t="str">
            <v>-</v>
          </cell>
        </row>
        <row r="20">
          <cell r="B20" t="str">
            <v>80～84歳</v>
          </cell>
          <cell r="C20">
            <v>32</v>
          </cell>
          <cell r="D20">
            <v>1</v>
          </cell>
          <cell r="E20">
            <v>1</v>
          </cell>
          <cell r="F20">
            <v>1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>
            <v>16</v>
          </cell>
          <cell r="L20">
            <v>1</v>
          </cell>
          <cell r="M20" t="str">
            <v>-</v>
          </cell>
          <cell r="N20">
            <v>15</v>
          </cell>
          <cell r="O20">
            <v>15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</row>
        <row r="21">
          <cell r="B21" t="str">
            <v>85～89歳</v>
          </cell>
          <cell r="C21">
            <v>21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>
            <v>14</v>
          </cell>
          <cell r="L21">
            <v>2</v>
          </cell>
          <cell r="M21" t="str">
            <v>-</v>
          </cell>
          <cell r="N21">
            <v>12</v>
          </cell>
          <cell r="O21">
            <v>7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</row>
        <row r="22">
          <cell r="B22" t="str">
            <v>90～94歳</v>
          </cell>
          <cell r="C22">
            <v>9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>
            <v>6</v>
          </cell>
          <cell r="L22" t="str">
            <v>-</v>
          </cell>
          <cell r="M22" t="str">
            <v>-</v>
          </cell>
          <cell r="N22">
            <v>6</v>
          </cell>
          <cell r="O22">
            <v>3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2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2</v>
          </cell>
          <cell r="L23" t="str">
            <v>-</v>
          </cell>
          <cell r="M23" t="str">
            <v>-</v>
          </cell>
          <cell r="N23">
            <v>2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159</v>
          </cell>
          <cell r="D24">
            <v>24</v>
          </cell>
          <cell r="E24">
            <v>24</v>
          </cell>
          <cell r="F24">
            <v>15</v>
          </cell>
          <cell r="G24">
            <v>6</v>
          </cell>
          <cell r="H24" t="str">
            <v>-</v>
          </cell>
          <cell r="I24">
            <v>3</v>
          </cell>
          <cell r="J24" t="str">
            <v>-</v>
          </cell>
          <cell r="K24">
            <v>91</v>
          </cell>
          <cell r="L24">
            <v>16</v>
          </cell>
          <cell r="M24" t="str">
            <v>-</v>
          </cell>
          <cell r="N24">
            <v>75</v>
          </cell>
          <cell r="O24">
            <v>44</v>
          </cell>
          <cell r="P24">
            <v>18</v>
          </cell>
          <cell r="Q24">
            <v>12</v>
          </cell>
          <cell r="R24">
            <v>5</v>
          </cell>
          <cell r="S24" t="str">
            <v>-</v>
          </cell>
          <cell r="T24">
            <v>1</v>
          </cell>
        </row>
        <row r="25">
          <cell r="B25" t="str">
            <v>（再掲）75歳以上</v>
          </cell>
          <cell r="C25">
            <v>94</v>
          </cell>
          <cell r="D25">
            <v>5</v>
          </cell>
          <cell r="E25">
            <v>5</v>
          </cell>
          <cell r="F25">
            <v>3</v>
          </cell>
          <cell r="G25">
            <v>1</v>
          </cell>
          <cell r="H25" t="str">
            <v>-</v>
          </cell>
          <cell r="I25">
            <v>1</v>
          </cell>
          <cell r="J25" t="str">
            <v>-</v>
          </cell>
          <cell r="K25">
            <v>55</v>
          </cell>
          <cell r="L25">
            <v>7</v>
          </cell>
          <cell r="M25" t="str">
            <v>-</v>
          </cell>
          <cell r="N25">
            <v>48</v>
          </cell>
          <cell r="O25">
            <v>34</v>
          </cell>
          <cell r="P25">
            <v>2</v>
          </cell>
          <cell r="Q25">
            <v>1</v>
          </cell>
          <cell r="R25">
            <v>1</v>
          </cell>
          <cell r="S25" t="str">
            <v>-</v>
          </cell>
          <cell r="T25" t="str">
            <v>-</v>
          </cell>
        </row>
        <row r="26">
          <cell r="B26" t="str">
            <v>（再掲）85歳以上</v>
          </cell>
          <cell r="C26">
            <v>32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>
            <v>22</v>
          </cell>
          <cell r="L26">
            <v>2</v>
          </cell>
          <cell r="M26" t="str">
            <v>-</v>
          </cell>
          <cell r="N26">
            <v>20</v>
          </cell>
          <cell r="O26">
            <v>10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B27" t="str">
            <v>15～64歳</v>
          </cell>
          <cell r="C27">
            <v>133</v>
          </cell>
          <cell r="D27">
            <v>100</v>
          </cell>
          <cell r="E27">
            <v>99</v>
          </cell>
          <cell r="F27">
            <v>91</v>
          </cell>
          <cell r="G27">
            <v>5</v>
          </cell>
          <cell r="H27" t="str">
            <v>-</v>
          </cell>
          <cell r="I27">
            <v>3</v>
          </cell>
          <cell r="J27">
            <v>1</v>
          </cell>
          <cell r="K27">
            <v>18</v>
          </cell>
          <cell r="L27">
            <v>8</v>
          </cell>
          <cell r="M27">
            <v>2</v>
          </cell>
          <cell r="N27">
            <v>8</v>
          </cell>
          <cell r="O27">
            <v>15</v>
          </cell>
          <cell r="P27">
            <v>85</v>
          </cell>
          <cell r="Q27">
            <v>79</v>
          </cell>
          <cell r="R27">
            <v>4</v>
          </cell>
          <cell r="S27" t="str">
            <v>-</v>
          </cell>
          <cell r="T27">
            <v>2</v>
          </cell>
        </row>
        <row r="28">
          <cell r="B28" t="str">
            <v>65～74歳</v>
          </cell>
          <cell r="C28">
            <v>65</v>
          </cell>
          <cell r="D28">
            <v>19</v>
          </cell>
          <cell r="E28">
            <v>19</v>
          </cell>
          <cell r="F28">
            <v>12</v>
          </cell>
          <cell r="G28">
            <v>5</v>
          </cell>
          <cell r="H28" t="str">
            <v>-</v>
          </cell>
          <cell r="I28">
            <v>2</v>
          </cell>
          <cell r="J28" t="str">
            <v>-</v>
          </cell>
          <cell r="K28">
            <v>36</v>
          </cell>
          <cell r="L28">
            <v>9</v>
          </cell>
          <cell r="M28" t="str">
            <v>-</v>
          </cell>
          <cell r="N28">
            <v>27</v>
          </cell>
          <cell r="O28">
            <v>10</v>
          </cell>
          <cell r="P28">
            <v>16</v>
          </cell>
          <cell r="Q28">
            <v>11</v>
          </cell>
          <cell r="R28">
            <v>4</v>
          </cell>
          <cell r="S28" t="str">
            <v>-</v>
          </cell>
          <cell r="T28">
            <v>1</v>
          </cell>
        </row>
        <row r="30">
          <cell r="B30" t="str">
            <v>男</v>
          </cell>
          <cell r="C30">
            <v>137</v>
          </cell>
          <cell r="D30">
            <v>70</v>
          </cell>
          <cell r="E30">
            <v>69</v>
          </cell>
          <cell r="F30">
            <v>63</v>
          </cell>
          <cell r="G30">
            <v>3</v>
          </cell>
          <cell r="H30" t="str">
            <v>-</v>
          </cell>
          <cell r="I30">
            <v>3</v>
          </cell>
          <cell r="J30">
            <v>1</v>
          </cell>
          <cell r="K30">
            <v>43</v>
          </cell>
          <cell r="L30">
            <v>2</v>
          </cell>
          <cell r="M30">
            <v>1</v>
          </cell>
          <cell r="N30">
            <v>40</v>
          </cell>
          <cell r="O30">
            <v>24</v>
          </cell>
          <cell r="P30">
            <v>57</v>
          </cell>
          <cell r="Q30">
            <v>54</v>
          </cell>
          <cell r="R30">
            <v>2</v>
          </cell>
          <cell r="S30" t="str">
            <v>-</v>
          </cell>
          <cell r="T30">
            <v>1</v>
          </cell>
        </row>
        <row r="31">
          <cell r="B31" t="str">
            <v>15～19歳</v>
          </cell>
          <cell r="C31">
            <v>2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>
            <v>1</v>
          </cell>
          <cell r="L31" t="str">
            <v>-</v>
          </cell>
          <cell r="M31">
            <v>1</v>
          </cell>
          <cell r="N31" t="str">
            <v>-</v>
          </cell>
          <cell r="O31">
            <v>1</v>
          </cell>
          <cell r="P31" t="str">
            <v>-</v>
          </cell>
          <cell r="Q31" t="str">
            <v>-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B32" t="str">
            <v>20～24歳</v>
          </cell>
          <cell r="C32">
            <v>1</v>
          </cell>
          <cell r="D32">
            <v>1</v>
          </cell>
          <cell r="E32">
            <v>1</v>
          </cell>
          <cell r="F32" t="str">
            <v>-</v>
          </cell>
          <cell r="G32">
            <v>1</v>
          </cell>
          <cell r="H32" t="str">
            <v>-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</row>
        <row r="33">
          <cell r="B33" t="str">
            <v>25～29歳</v>
          </cell>
          <cell r="C33">
            <v>5</v>
          </cell>
          <cell r="D33">
            <v>5</v>
          </cell>
          <cell r="E33">
            <v>5</v>
          </cell>
          <cell r="F33">
            <v>5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P33">
            <v>5</v>
          </cell>
          <cell r="Q33">
            <v>5</v>
          </cell>
          <cell r="R33" t="str">
            <v>-</v>
          </cell>
          <cell r="S33" t="str">
            <v>-</v>
          </cell>
          <cell r="T33" t="str">
            <v>-</v>
          </cell>
        </row>
        <row r="34">
          <cell r="B34" t="str">
            <v>30～34歳</v>
          </cell>
          <cell r="C34">
            <v>4</v>
          </cell>
          <cell r="D34">
            <v>4</v>
          </cell>
          <cell r="E34">
            <v>4</v>
          </cell>
          <cell r="F34">
            <v>4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>
            <v>3</v>
          </cell>
          <cell r="Q34">
            <v>3</v>
          </cell>
          <cell r="R34" t="str">
            <v>-</v>
          </cell>
          <cell r="S34" t="str">
            <v>-</v>
          </cell>
          <cell r="T34" t="str">
            <v>-</v>
          </cell>
        </row>
        <row r="35">
          <cell r="B35" t="str">
            <v>35～39歳</v>
          </cell>
          <cell r="C35">
            <v>6</v>
          </cell>
          <cell r="D35">
            <v>6</v>
          </cell>
          <cell r="E35">
            <v>5</v>
          </cell>
          <cell r="F35">
            <v>5</v>
          </cell>
          <cell r="G35" t="str">
            <v>-</v>
          </cell>
          <cell r="H35" t="str">
            <v>-</v>
          </cell>
          <cell r="I35" t="str">
            <v>-</v>
          </cell>
          <cell r="J35">
            <v>1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>
            <v>4</v>
          </cell>
          <cell r="Q35">
            <v>4</v>
          </cell>
          <cell r="R35" t="str">
            <v>-</v>
          </cell>
          <cell r="S35" t="str">
            <v>-</v>
          </cell>
          <cell r="T35" t="str">
            <v>-</v>
          </cell>
        </row>
        <row r="36">
          <cell r="B36" t="str">
            <v>40～44歳</v>
          </cell>
          <cell r="C36">
            <v>7</v>
          </cell>
          <cell r="D36">
            <v>5</v>
          </cell>
          <cell r="E36">
            <v>5</v>
          </cell>
          <cell r="F36">
            <v>5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>
            <v>2</v>
          </cell>
          <cell r="P36">
            <v>4</v>
          </cell>
          <cell r="Q36">
            <v>4</v>
          </cell>
          <cell r="R36" t="str">
            <v>-</v>
          </cell>
          <cell r="S36" t="str">
            <v>-</v>
          </cell>
          <cell r="T36" t="str">
            <v>-</v>
          </cell>
        </row>
        <row r="37">
          <cell r="B37" t="str">
            <v>45～49歳</v>
          </cell>
          <cell r="C37">
            <v>14</v>
          </cell>
          <cell r="D37">
            <v>13</v>
          </cell>
          <cell r="E37">
            <v>13</v>
          </cell>
          <cell r="F37">
            <v>12</v>
          </cell>
          <cell r="G37" t="str">
            <v>-</v>
          </cell>
          <cell r="H37" t="str">
            <v>-</v>
          </cell>
          <cell r="I37">
            <v>1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>
            <v>1</v>
          </cell>
          <cell r="P37">
            <v>11</v>
          </cell>
          <cell r="Q37">
            <v>11</v>
          </cell>
          <cell r="R37" t="str">
            <v>-</v>
          </cell>
          <cell r="S37" t="str">
            <v>-</v>
          </cell>
          <cell r="T37" t="str">
            <v>-</v>
          </cell>
        </row>
        <row r="38">
          <cell r="B38" t="str">
            <v>50～54歳</v>
          </cell>
          <cell r="C38">
            <v>7</v>
          </cell>
          <cell r="D38">
            <v>6</v>
          </cell>
          <cell r="E38">
            <v>6</v>
          </cell>
          <cell r="F38">
            <v>6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>
            <v>1</v>
          </cell>
          <cell r="P38">
            <v>6</v>
          </cell>
          <cell r="Q38">
            <v>6</v>
          </cell>
          <cell r="R38" t="str">
            <v>-</v>
          </cell>
          <cell r="S38" t="str">
            <v>-</v>
          </cell>
          <cell r="T38" t="str">
            <v>-</v>
          </cell>
        </row>
        <row r="39">
          <cell r="B39" t="str">
            <v>55～59歳</v>
          </cell>
          <cell r="C39">
            <v>13</v>
          </cell>
          <cell r="D39">
            <v>11</v>
          </cell>
          <cell r="E39">
            <v>11</v>
          </cell>
          <cell r="F39">
            <v>11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>
            <v>1</v>
          </cell>
          <cell r="L39" t="str">
            <v>-</v>
          </cell>
          <cell r="M39" t="str">
            <v>-</v>
          </cell>
          <cell r="N39">
            <v>1</v>
          </cell>
          <cell r="O39">
            <v>1</v>
          </cell>
          <cell r="P39">
            <v>9</v>
          </cell>
          <cell r="Q39">
            <v>9</v>
          </cell>
          <cell r="R39" t="str">
            <v>-</v>
          </cell>
          <cell r="S39" t="str">
            <v>-</v>
          </cell>
          <cell r="T39" t="str">
            <v>-</v>
          </cell>
        </row>
        <row r="40">
          <cell r="B40" t="str">
            <v>60～64歳</v>
          </cell>
          <cell r="C40">
            <v>10</v>
          </cell>
          <cell r="D40">
            <v>7</v>
          </cell>
          <cell r="E40">
            <v>7</v>
          </cell>
          <cell r="F40">
            <v>5</v>
          </cell>
          <cell r="G40">
            <v>1</v>
          </cell>
          <cell r="H40" t="str">
            <v>-</v>
          </cell>
          <cell r="I40">
            <v>1</v>
          </cell>
          <cell r="J40" t="str">
            <v>-</v>
          </cell>
          <cell r="K40">
            <v>1</v>
          </cell>
          <cell r="L40" t="str">
            <v>-</v>
          </cell>
          <cell r="M40" t="str">
            <v>-</v>
          </cell>
          <cell r="N40">
            <v>1</v>
          </cell>
          <cell r="O40">
            <v>2</v>
          </cell>
          <cell r="P40">
            <v>6</v>
          </cell>
          <cell r="Q40">
            <v>4</v>
          </cell>
          <cell r="R40">
            <v>1</v>
          </cell>
          <cell r="S40" t="str">
            <v>-</v>
          </cell>
          <cell r="T40">
            <v>1</v>
          </cell>
        </row>
        <row r="41">
          <cell r="B41" t="str">
            <v>65～69歳</v>
          </cell>
          <cell r="C41">
            <v>17</v>
          </cell>
          <cell r="D41">
            <v>7</v>
          </cell>
          <cell r="E41">
            <v>7</v>
          </cell>
          <cell r="F41">
            <v>7</v>
          </cell>
          <cell r="G41" t="str">
            <v>-</v>
          </cell>
          <cell r="H41" t="str">
            <v>-</v>
          </cell>
          <cell r="I41" t="str">
            <v>-</v>
          </cell>
          <cell r="J41" t="str">
            <v>-</v>
          </cell>
          <cell r="K41">
            <v>9</v>
          </cell>
          <cell r="L41">
            <v>1</v>
          </cell>
          <cell r="M41" t="str">
            <v>-</v>
          </cell>
          <cell r="N41">
            <v>8</v>
          </cell>
          <cell r="O41">
            <v>1</v>
          </cell>
          <cell r="P41">
            <v>7</v>
          </cell>
          <cell r="Q41">
            <v>7</v>
          </cell>
          <cell r="R41" t="str">
            <v>-</v>
          </cell>
          <cell r="S41" t="str">
            <v>-</v>
          </cell>
          <cell r="T41" t="str">
            <v>-</v>
          </cell>
        </row>
        <row r="42">
          <cell r="B42" t="str">
            <v>70～74歳</v>
          </cell>
          <cell r="C42">
            <v>16</v>
          </cell>
          <cell r="D42">
            <v>3</v>
          </cell>
          <cell r="E42">
            <v>3</v>
          </cell>
          <cell r="F42">
            <v>1</v>
          </cell>
          <cell r="G42">
            <v>1</v>
          </cell>
          <cell r="H42" t="str">
            <v>-</v>
          </cell>
          <cell r="I42">
            <v>1</v>
          </cell>
          <cell r="J42" t="str">
            <v>-</v>
          </cell>
          <cell r="K42">
            <v>10</v>
          </cell>
          <cell r="L42">
            <v>1</v>
          </cell>
          <cell r="M42" t="str">
            <v>-</v>
          </cell>
          <cell r="N42">
            <v>9</v>
          </cell>
          <cell r="O42">
            <v>3</v>
          </cell>
          <cell r="P42">
            <v>1</v>
          </cell>
          <cell r="Q42" t="str">
            <v>-</v>
          </cell>
          <cell r="R42">
            <v>1</v>
          </cell>
          <cell r="S42" t="str">
            <v>-</v>
          </cell>
          <cell r="T42" t="str">
            <v>-</v>
          </cell>
        </row>
        <row r="43">
          <cell r="B43" t="str">
            <v>75～79歳</v>
          </cell>
          <cell r="C43">
            <v>9</v>
          </cell>
          <cell r="D43">
            <v>1</v>
          </cell>
          <cell r="E43">
            <v>1</v>
          </cell>
          <cell r="F43">
            <v>1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>
            <v>6</v>
          </cell>
          <cell r="L43" t="str">
            <v>-</v>
          </cell>
          <cell r="M43" t="str">
            <v>-</v>
          </cell>
          <cell r="N43">
            <v>6</v>
          </cell>
          <cell r="O43">
            <v>2</v>
          </cell>
          <cell r="P43">
            <v>1</v>
          </cell>
          <cell r="Q43">
            <v>1</v>
          </cell>
          <cell r="R43" t="str">
            <v>-</v>
          </cell>
          <cell r="S43" t="str">
            <v>-</v>
          </cell>
          <cell r="T43" t="str">
            <v>-</v>
          </cell>
        </row>
        <row r="44">
          <cell r="B44" t="str">
            <v>80～84歳</v>
          </cell>
          <cell r="C44">
            <v>14</v>
          </cell>
          <cell r="D44">
            <v>1</v>
          </cell>
          <cell r="E44">
            <v>1</v>
          </cell>
          <cell r="F44">
            <v>1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  <cell r="K44">
            <v>7</v>
          </cell>
          <cell r="L44" t="str">
            <v>-</v>
          </cell>
          <cell r="M44" t="str">
            <v>-</v>
          </cell>
          <cell r="N44">
            <v>7</v>
          </cell>
          <cell r="O44">
            <v>6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</row>
        <row r="45">
          <cell r="B45" t="str">
            <v>85～89歳</v>
          </cell>
          <cell r="C45">
            <v>9</v>
          </cell>
          <cell r="D45" t="str">
            <v>-</v>
          </cell>
          <cell r="E45" t="str">
            <v>-</v>
          </cell>
          <cell r="F45" t="str">
            <v>-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>
            <v>6</v>
          </cell>
          <cell r="L45" t="str">
            <v>-</v>
          </cell>
          <cell r="M45" t="str">
            <v>-</v>
          </cell>
          <cell r="N45">
            <v>6</v>
          </cell>
          <cell r="O45">
            <v>3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</row>
        <row r="46">
          <cell r="B46" t="str">
            <v>90～94歳</v>
          </cell>
          <cell r="C46">
            <v>3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>
            <v>2</v>
          </cell>
          <cell r="L46" t="str">
            <v>-</v>
          </cell>
          <cell r="M46" t="str">
            <v>-</v>
          </cell>
          <cell r="N46">
            <v>2</v>
          </cell>
          <cell r="O46">
            <v>1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 t="str">
            <v>-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68</v>
          </cell>
          <cell r="D48">
            <v>12</v>
          </cell>
          <cell r="E48">
            <v>12</v>
          </cell>
          <cell r="F48">
            <v>10</v>
          </cell>
          <cell r="G48">
            <v>1</v>
          </cell>
          <cell r="H48" t="str">
            <v>-</v>
          </cell>
          <cell r="I48">
            <v>1</v>
          </cell>
          <cell r="J48" t="str">
            <v>-</v>
          </cell>
          <cell r="K48">
            <v>40</v>
          </cell>
          <cell r="L48">
            <v>2</v>
          </cell>
          <cell r="M48" t="str">
            <v>-</v>
          </cell>
          <cell r="N48">
            <v>38</v>
          </cell>
          <cell r="O48">
            <v>16</v>
          </cell>
          <cell r="P48">
            <v>9</v>
          </cell>
          <cell r="Q48">
            <v>8</v>
          </cell>
          <cell r="R48">
            <v>1</v>
          </cell>
          <cell r="S48" t="str">
            <v>-</v>
          </cell>
          <cell r="T48" t="str">
            <v>-</v>
          </cell>
        </row>
        <row r="49">
          <cell r="B49" t="str">
            <v>（再掲）75歳以上</v>
          </cell>
          <cell r="C49">
            <v>35</v>
          </cell>
          <cell r="D49">
            <v>2</v>
          </cell>
          <cell r="E49">
            <v>2</v>
          </cell>
          <cell r="F49">
            <v>2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  <cell r="K49">
            <v>21</v>
          </cell>
          <cell r="L49" t="str">
            <v>-</v>
          </cell>
          <cell r="M49" t="str">
            <v>-</v>
          </cell>
          <cell r="N49">
            <v>21</v>
          </cell>
          <cell r="O49">
            <v>12</v>
          </cell>
          <cell r="P49">
            <v>1</v>
          </cell>
          <cell r="Q49">
            <v>1</v>
          </cell>
          <cell r="R49" t="str">
            <v>-</v>
          </cell>
          <cell r="S49" t="str">
            <v>-</v>
          </cell>
          <cell r="T49" t="str">
            <v>-</v>
          </cell>
        </row>
        <row r="50">
          <cell r="B50" t="str">
            <v>（再掲）85歳以上</v>
          </cell>
          <cell r="C50">
            <v>12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>
            <v>8</v>
          </cell>
          <cell r="L50" t="str">
            <v>-</v>
          </cell>
          <cell r="M50" t="str">
            <v>-</v>
          </cell>
          <cell r="N50">
            <v>8</v>
          </cell>
          <cell r="O50">
            <v>4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</row>
        <row r="51">
          <cell r="B51" t="str">
            <v>15～64歳</v>
          </cell>
          <cell r="C51">
            <v>69</v>
          </cell>
          <cell r="D51">
            <v>58</v>
          </cell>
          <cell r="E51">
            <v>57</v>
          </cell>
          <cell r="F51">
            <v>53</v>
          </cell>
          <cell r="G51">
            <v>2</v>
          </cell>
          <cell r="H51" t="str">
            <v>-</v>
          </cell>
          <cell r="I51">
            <v>2</v>
          </cell>
          <cell r="J51">
            <v>1</v>
          </cell>
          <cell r="K51">
            <v>3</v>
          </cell>
          <cell r="L51" t="str">
            <v>-</v>
          </cell>
          <cell r="M51">
            <v>1</v>
          </cell>
          <cell r="N51">
            <v>2</v>
          </cell>
          <cell r="O51">
            <v>8</v>
          </cell>
          <cell r="P51">
            <v>48</v>
          </cell>
          <cell r="Q51">
            <v>46</v>
          </cell>
          <cell r="R51">
            <v>1</v>
          </cell>
          <cell r="S51" t="str">
            <v>-</v>
          </cell>
          <cell r="T51">
            <v>1</v>
          </cell>
        </row>
        <row r="52">
          <cell r="B52" t="str">
            <v>65～74歳</v>
          </cell>
          <cell r="C52">
            <v>33</v>
          </cell>
          <cell r="D52">
            <v>10</v>
          </cell>
          <cell r="E52">
            <v>10</v>
          </cell>
          <cell r="F52">
            <v>8</v>
          </cell>
          <cell r="G52">
            <v>1</v>
          </cell>
          <cell r="H52" t="str">
            <v>-</v>
          </cell>
          <cell r="I52">
            <v>1</v>
          </cell>
          <cell r="J52" t="str">
            <v>-</v>
          </cell>
          <cell r="K52">
            <v>19</v>
          </cell>
          <cell r="L52">
            <v>2</v>
          </cell>
          <cell r="M52" t="str">
            <v>-</v>
          </cell>
          <cell r="N52">
            <v>17</v>
          </cell>
          <cell r="O52">
            <v>4</v>
          </cell>
          <cell r="P52">
            <v>8</v>
          </cell>
          <cell r="Q52">
            <v>7</v>
          </cell>
          <cell r="R52">
            <v>1</v>
          </cell>
          <cell r="S52" t="str">
            <v>-</v>
          </cell>
          <cell r="T52" t="str">
            <v>-</v>
          </cell>
        </row>
        <row r="54">
          <cell r="B54" t="str">
            <v>女</v>
          </cell>
          <cell r="C54">
            <v>155</v>
          </cell>
          <cell r="D54">
            <v>54</v>
          </cell>
          <cell r="E54">
            <v>54</v>
          </cell>
          <cell r="F54">
            <v>43</v>
          </cell>
          <cell r="G54">
            <v>8</v>
          </cell>
          <cell r="H54" t="str">
            <v>-</v>
          </cell>
          <cell r="I54">
            <v>3</v>
          </cell>
          <cell r="J54" t="str">
            <v>-</v>
          </cell>
          <cell r="K54">
            <v>66</v>
          </cell>
          <cell r="L54">
            <v>22</v>
          </cell>
          <cell r="M54">
            <v>1</v>
          </cell>
          <cell r="N54">
            <v>43</v>
          </cell>
          <cell r="O54">
            <v>35</v>
          </cell>
          <cell r="P54">
            <v>46</v>
          </cell>
          <cell r="Q54">
            <v>37</v>
          </cell>
          <cell r="R54">
            <v>7</v>
          </cell>
          <cell r="S54" t="str">
            <v>-</v>
          </cell>
          <cell r="T54">
            <v>2</v>
          </cell>
        </row>
        <row r="55">
          <cell r="B55" t="str">
            <v>15～19歳</v>
          </cell>
          <cell r="C55">
            <v>2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>
            <v>1</v>
          </cell>
          <cell r="L55" t="str">
            <v>-</v>
          </cell>
          <cell r="M55">
            <v>1</v>
          </cell>
          <cell r="N55" t="str">
            <v>-</v>
          </cell>
          <cell r="O55">
            <v>1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</row>
        <row r="56">
          <cell r="B56" t="str">
            <v>20～24歳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  <cell r="O56" t="str">
            <v>-</v>
          </cell>
          <cell r="P56" t="str">
            <v>-</v>
          </cell>
          <cell r="Q56" t="str">
            <v>-</v>
          </cell>
          <cell r="R56" t="str">
            <v>-</v>
          </cell>
          <cell r="S56" t="str">
            <v>-</v>
          </cell>
          <cell r="T56" t="str">
            <v>-</v>
          </cell>
        </row>
        <row r="57">
          <cell r="B57" t="str">
            <v>25～29歳</v>
          </cell>
          <cell r="C57">
            <v>5</v>
          </cell>
          <cell r="D57">
            <v>5</v>
          </cell>
          <cell r="E57">
            <v>5</v>
          </cell>
          <cell r="F57">
            <v>5</v>
          </cell>
          <cell r="G57" t="str">
            <v>-</v>
          </cell>
          <cell r="H57" t="str">
            <v>-</v>
          </cell>
          <cell r="I57" t="str">
            <v>-</v>
          </cell>
          <cell r="J57" t="str">
            <v>-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>
            <v>5</v>
          </cell>
          <cell r="Q57">
            <v>5</v>
          </cell>
          <cell r="R57" t="str">
            <v>-</v>
          </cell>
          <cell r="S57" t="str">
            <v>-</v>
          </cell>
          <cell r="T57" t="str">
            <v>-</v>
          </cell>
        </row>
        <row r="58">
          <cell r="B58" t="str">
            <v>30～34歳</v>
          </cell>
          <cell r="C58">
            <v>3</v>
          </cell>
          <cell r="D58">
            <v>1</v>
          </cell>
          <cell r="E58">
            <v>1</v>
          </cell>
          <cell r="F58">
            <v>1</v>
          </cell>
          <cell r="G58" t="str">
            <v>-</v>
          </cell>
          <cell r="H58" t="str">
            <v>-</v>
          </cell>
          <cell r="I58" t="str">
            <v>-</v>
          </cell>
          <cell r="J58" t="str">
            <v>-</v>
          </cell>
          <cell r="K58">
            <v>2</v>
          </cell>
          <cell r="L58">
            <v>2</v>
          </cell>
          <cell r="M58" t="str">
            <v>-</v>
          </cell>
          <cell r="N58" t="str">
            <v>-</v>
          </cell>
          <cell r="O58" t="str">
            <v>-</v>
          </cell>
          <cell r="P58">
            <v>1</v>
          </cell>
          <cell r="Q58">
            <v>1</v>
          </cell>
          <cell r="R58" t="str">
            <v>-</v>
          </cell>
          <cell r="S58" t="str">
            <v>-</v>
          </cell>
          <cell r="T58" t="str">
            <v>-</v>
          </cell>
        </row>
        <row r="59">
          <cell r="B59" t="str">
            <v>35～39歳</v>
          </cell>
          <cell r="C59">
            <v>10</v>
          </cell>
          <cell r="D59">
            <v>4</v>
          </cell>
          <cell r="E59">
            <v>4</v>
          </cell>
          <cell r="F59">
            <v>3</v>
          </cell>
          <cell r="G59">
            <v>1</v>
          </cell>
          <cell r="H59" t="str">
            <v>-</v>
          </cell>
          <cell r="I59" t="str">
            <v>-</v>
          </cell>
          <cell r="J59" t="str">
            <v>-</v>
          </cell>
          <cell r="K59">
            <v>4</v>
          </cell>
          <cell r="L59">
            <v>4</v>
          </cell>
          <cell r="M59" t="str">
            <v>-</v>
          </cell>
          <cell r="N59" t="str">
            <v>-</v>
          </cell>
          <cell r="O59">
            <v>2</v>
          </cell>
          <cell r="P59">
            <v>3</v>
          </cell>
          <cell r="Q59">
            <v>2</v>
          </cell>
          <cell r="R59">
            <v>1</v>
          </cell>
          <cell r="S59" t="str">
            <v>-</v>
          </cell>
          <cell r="T59" t="str">
            <v>-</v>
          </cell>
        </row>
        <row r="60">
          <cell r="B60" t="str">
            <v>40～44歳</v>
          </cell>
          <cell r="C60">
            <v>8</v>
          </cell>
          <cell r="D60">
            <v>7</v>
          </cell>
          <cell r="E60">
            <v>7</v>
          </cell>
          <cell r="F60">
            <v>7</v>
          </cell>
          <cell r="G60" t="str">
            <v>-</v>
          </cell>
          <cell r="H60" t="str">
            <v>-</v>
          </cell>
          <cell r="I60" t="str">
            <v>-</v>
          </cell>
          <cell r="J60" t="str">
            <v>-</v>
          </cell>
          <cell r="K60">
            <v>1</v>
          </cell>
          <cell r="L60" t="str">
            <v>-</v>
          </cell>
          <cell r="M60" t="str">
            <v>-</v>
          </cell>
          <cell r="N60">
            <v>1</v>
          </cell>
          <cell r="O60" t="str">
            <v>-</v>
          </cell>
          <cell r="P60">
            <v>6</v>
          </cell>
          <cell r="Q60">
            <v>6</v>
          </cell>
          <cell r="R60" t="str">
            <v>-</v>
          </cell>
          <cell r="S60" t="str">
            <v>-</v>
          </cell>
          <cell r="T60" t="str">
            <v>-</v>
          </cell>
        </row>
        <row r="61">
          <cell r="B61" t="str">
            <v>45～49歳</v>
          </cell>
          <cell r="C61">
            <v>9</v>
          </cell>
          <cell r="D61">
            <v>8</v>
          </cell>
          <cell r="E61">
            <v>8</v>
          </cell>
          <cell r="F61">
            <v>8</v>
          </cell>
          <cell r="G61" t="str">
            <v>-</v>
          </cell>
          <cell r="H61" t="str">
            <v>-</v>
          </cell>
          <cell r="I61" t="str">
            <v>-</v>
          </cell>
          <cell r="J61" t="str">
            <v>-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>
            <v>1</v>
          </cell>
          <cell r="P61">
            <v>8</v>
          </cell>
          <cell r="Q61">
            <v>8</v>
          </cell>
          <cell r="R61" t="str">
            <v>-</v>
          </cell>
          <cell r="S61" t="str">
            <v>-</v>
          </cell>
          <cell r="T61" t="str">
            <v>-</v>
          </cell>
        </row>
        <row r="62">
          <cell r="B62" t="str">
            <v>50～54歳</v>
          </cell>
          <cell r="C62">
            <v>10</v>
          </cell>
          <cell r="D62">
            <v>7</v>
          </cell>
          <cell r="E62">
            <v>7</v>
          </cell>
          <cell r="F62">
            <v>6</v>
          </cell>
          <cell r="G62" t="str">
            <v>-</v>
          </cell>
          <cell r="H62" t="str">
            <v>-</v>
          </cell>
          <cell r="I62">
            <v>1</v>
          </cell>
          <cell r="J62" t="str">
            <v>-</v>
          </cell>
          <cell r="K62">
            <v>2</v>
          </cell>
          <cell r="L62" t="str">
            <v>-</v>
          </cell>
          <cell r="M62" t="str">
            <v>-</v>
          </cell>
          <cell r="N62">
            <v>2</v>
          </cell>
          <cell r="O62">
            <v>1</v>
          </cell>
          <cell r="P62">
            <v>7</v>
          </cell>
          <cell r="Q62">
            <v>6</v>
          </cell>
          <cell r="R62" t="str">
            <v>-</v>
          </cell>
          <cell r="S62" t="str">
            <v>-</v>
          </cell>
          <cell r="T62">
            <v>1</v>
          </cell>
        </row>
        <row r="63">
          <cell r="B63" t="str">
            <v>55～59歳</v>
          </cell>
          <cell r="C63">
            <v>8</v>
          </cell>
          <cell r="D63">
            <v>5</v>
          </cell>
          <cell r="E63">
            <v>5</v>
          </cell>
          <cell r="F63">
            <v>5</v>
          </cell>
          <cell r="G63" t="str">
            <v>-</v>
          </cell>
          <cell r="H63" t="str">
            <v>-</v>
          </cell>
          <cell r="I63" t="str">
            <v>-</v>
          </cell>
          <cell r="J63" t="str">
            <v>-</v>
          </cell>
          <cell r="K63">
            <v>2</v>
          </cell>
          <cell r="L63" t="str">
            <v>-</v>
          </cell>
          <cell r="M63" t="str">
            <v>-</v>
          </cell>
          <cell r="N63">
            <v>2</v>
          </cell>
          <cell r="O63">
            <v>1</v>
          </cell>
          <cell r="P63">
            <v>3</v>
          </cell>
          <cell r="Q63">
            <v>3</v>
          </cell>
          <cell r="R63" t="str">
            <v>-</v>
          </cell>
          <cell r="S63" t="str">
            <v>-</v>
          </cell>
          <cell r="T63" t="str">
            <v>-</v>
          </cell>
        </row>
        <row r="64">
          <cell r="B64" t="str">
            <v>60～64歳</v>
          </cell>
          <cell r="C64">
            <v>9</v>
          </cell>
          <cell r="D64">
            <v>5</v>
          </cell>
          <cell r="E64">
            <v>5</v>
          </cell>
          <cell r="F64">
            <v>3</v>
          </cell>
          <cell r="G64">
            <v>2</v>
          </cell>
          <cell r="H64" t="str">
            <v>-</v>
          </cell>
          <cell r="I64" t="str">
            <v>-</v>
          </cell>
          <cell r="J64" t="str">
            <v>-</v>
          </cell>
          <cell r="K64">
            <v>3</v>
          </cell>
          <cell r="L64">
            <v>2</v>
          </cell>
          <cell r="M64" t="str">
            <v>-</v>
          </cell>
          <cell r="N64">
            <v>1</v>
          </cell>
          <cell r="O64">
            <v>1</v>
          </cell>
          <cell r="P64">
            <v>4</v>
          </cell>
          <cell r="Q64">
            <v>2</v>
          </cell>
          <cell r="R64">
            <v>2</v>
          </cell>
          <cell r="S64" t="str">
            <v>-</v>
          </cell>
          <cell r="T64" t="str">
            <v>-</v>
          </cell>
        </row>
        <row r="65">
          <cell r="B65" t="str">
            <v>65～69歳</v>
          </cell>
          <cell r="C65">
            <v>19</v>
          </cell>
          <cell r="D65">
            <v>7</v>
          </cell>
          <cell r="E65">
            <v>7</v>
          </cell>
          <cell r="F65">
            <v>4</v>
          </cell>
          <cell r="G65">
            <v>3</v>
          </cell>
          <cell r="H65" t="str">
            <v>-</v>
          </cell>
          <cell r="I65" t="str">
            <v>-</v>
          </cell>
          <cell r="J65" t="str">
            <v>-</v>
          </cell>
          <cell r="K65">
            <v>10</v>
          </cell>
          <cell r="L65">
            <v>4</v>
          </cell>
          <cell r="M65" t="str">
            <v>-</v>
          </cell>
          <cell r="N65">
            <v>6</v>
          </cell>
          <cell r="O65">
            <v>2</v>
          </cell>
          <cell r="P65">
            <v>6</v>
          </cell>
          <cell r="Q65">
            <v>4</v>
          </cell>
          <cell r="R65">
            <v>2</v>
          </cell>
          <cell r="S65" t="str">
            <v>-</v>
          </cell>
          <cell r="T65" t="str">
            <v>-</v>
          </cell>
        </row>
        <row r="66">
          <cell r="B66" t="str">
            <v>70～74歳</v>
          </cell>
          <cell r="C66">
            <v>13</v>
          </cell>
          <cell r="D66">
            <v>2</v>
          </cell>
          <cell r="E66">
            <v>2</v>
          </cell>
          <cell r="F66" t="str">
            <v>-</v>
          </cell>
          <cell r="G66">
            <v>1</v>
          </cell>
          <cell r="H66" t="str">
            <v>-</v>
          </cell>
          <cell r="I66">
            <v>1</v>
          </cell>
          <cell r="J66" t="str">
            <v>-</v>
          </cell>
          <cell r="K66">
            <v>7</v>
          </cell>
          <cell r="L66">
            <v>3</v>
          </cell>
          <cell r="M66" t="str">
            <v>-</v>
          </cell>
          <cell r="N66">
            <v>4</v>
          </cell>
          <cell r="O66">
            <v>4</v>
          </cell>
          <cell r="P66">
            <v>2</v>
          </cell>
          <cell r="Q66" t="str">
            <v>-</v>
          </cell>
          <cell r="R66">
            <v>1</v>
          </cell>
          <cell r="S66" t="str">
            <v>-</v>
          </cell>
          <cell r="T66">
            <v>1</v>
          </cell>
        </row>
        <row r="67">
          <cell r="B67" t="str">
            <v>75～79歳</v>
          </cell>
          <cell r="C67">
            <v>21</v>
          </cell>
          <cell r="D67">
            <v>3</v>
          </cell>
          <cell r="E67">
            <v>3</v>
          </cell>
          <cell r="F67">
            <v>1</v>
          </cell>
          <cell r="G67">
            <v>1</v>
          </cell>
          <cell r="H67" t="str">
            <v>-</v>
          </cell>
          <cell r="I67">
            <v>1</v>
          </cell>
          <cell r="J67" t="str">
            <v>-</v>
          </cell>
          <cell r="K67">
            <v>11</v>
          </cell>
          <cell r="L67">
            <v>4</v>
          </cell>
          <cell r="M67" t="str">
            <v>-</v>
          </cell>
          <cell r="N67">
            <v>7</v>
          </cell>
          <cell r="O67">
            <v>7</v>
          </cell>
          <cell r="P67">
            <v>1</v>
          </cell>
          <cell r="Q67" t="str">
            <v>-</v>
          </cell>
          <cell r="R67">
            <v>1</v>
          </cell>
          <cell r="S67" t="str">
            <v>-</v>
          </cell>
          <cell r="T67" t="str">
            <v>-</v>
          </cell>
        </row>
        <row r="68">
          <cell r="B68" t="str">
            <v>80～84歳</v>
          </cell>
          <cell r="C68">
            <v>18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>
            <v>9</v>
          </cell>
          <cell r="L68">
            <v>1</v>
          </cell>
          <cell r="M68" t="str">
            <v>-</v>
          </cell>
          <cell r="N68">
            <v>8</v>
          </cell>
          <cell r="O68">
            <v>9</v>
          </cell>
          <cell r="P68" t="str">
            <v>-</v>
          </cell>
          <cell r="Q68" t="str">
            <v>-</v>
          </cell>
          <cell r="R68" t="str">
            <v>-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12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 t="str">
            <v>-</v>
          </cell>
          <cell r="K69">
            <v>8</v>
          </cell>
          <cell r="L69">
            <v>2</v>
          </cell>
          <cell r="M69" t="str">
            <v>-</v>
          </cell>
          <cell r="N69">
            <v>6</v>
          </cell>
          <cell r="O69">
            <v>4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6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>
            <v>4</v>
          </cell>
          <cell r="L70" t="str">
            <v>-</v>
          </cell>
          <cell r="M70" t="str">
            <v>-</v>
          </cell>
          <cell r="N70">
            <v>4</v>
          </cell>
          <cell r="O70">
            <v>2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2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2</v>
          </cell>
          <cell r="L71" t="str">
            <v>-</v>
          </cell>
          <cell r="M71" t="str">
            <v>-</v>
          </cell>
          <cell r="N71">
            <v>2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91</v>
          </cell>
          <cell r="D72">
            <v>12</v>
          </cell>
          <cell r="E72">
            <v>12</v>
          </cell>
          <cell r="F72">
            <v>5</v>
          </cell>
          <cell r="G72">
            <v>5</v>
          </cell>
          <cell r="H72" t="str">
            <v>-</v>
          </cell>
          <cell r="I72">
            <v>2</v>
          </cell>
          <cell r="J72" t="str">
            <v>-</v>
          </cell>
          <cell r="K72">
            <v>51</v>
          </cell>
          <cell r="L72">
            <v>14</v>
          </cell>
          <cell r="M72" t="str">
            <v>-</v>
          </cell>
          <cell r="N72">
            <v>37</v>
          </cell>
          <cell r="O72">
            <v>28</v>
          </cell>
          <cell r="P72">
            <v>9</v>
          </cell>
          <cell r="Q72">
            <v>4</v>
          </cell>
          <cell r="R72">
            <v>4</v>
          </cell>
          <cell r="S72" t="str">
            <v>-</v>
          </cell>
          <cell r="T72">
            <v>1</v>
          </cell>
        </row>
        <row r="73">
          <cell r="B73" t="str">
            <v>（再掲）75歳以上</v>
          </cell>
          <cell r="C73">
            <v>59</v>
          </cell>
          <cell r="D73">
            <v>3</v>
          </cell>
          <cell r="E73">
            <v>3</v>
          </cell>
          <cell r="F73">
            <v>1</v>
          </cell>
          <cell r="G73">
            <v>1</v>
          </cell>
          <cell r="H73" t="str">
            <v>-</v>
          </cell>
          <cell r="I73">
            <v>1</v>
          </cell>
          <cell r="J73" t="str">
            <v>-</v>
          </cell>
          <cell r="K73">
            <v>34</v>
          </cell>
          <cell r="L73">
            <v>7</v>
          </cell>
          <cell r="M73" t="str">
            <v>-</v>
          </cell>
          <cell r="N73">
            <v>27</v>
          </cell>
          <cell r="O73">
            <v>22</v>
          </cell>
          <cell r="P73">
            <v>1</v>
          </cell>
          <cell r="Q73" t="str">
            <v>-</v>
          </cell>
          <cell r="R73">
            <v>1</v>
          </cell>
          <cell r="S73" t="str">
            <v>-</v>
          </cell>
          <cell r="T73" t="str">
            <v>-</v>
          </cell>
        </row>
        <row r="74">
          <cell r="B74" t="str">
            <v>（再掲）85歳以上</v>
          </cell>
          <cell r="C74">
            <v>20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>
            <v>14</v>
          </cell>
          <cell r="L74">
            <v>2</v>
          </cell>
          <cell r="M74" t="str">
            <v>-</v>
          </cell>
          <cell r="N74">
            <v>12</v>
          </cell>
          <cell r="O74">
            <v>6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64</v>
          </cell>
          <cell r="D75">
            <v>42</v>
          </cell>
          <cell r="E75">
            <v>42</v>
          </cell>
          <cell r="F75">
            <v>38</v>
          </cell>
          <cell r="G75">
            <v>3</v>
          </cell>
          <cell r="H75" t="str">
            <v>-</v>
          </cell>
          <cell r="I75">
            <v>1</v>
          </cell>
          <cell r="J75" t="str">
            <v>-</v>
          </cell>
          <cell r="K75">
            <v>15</v>
          </cell>
          <cell r="L75">
            <v>8</v>
          </cell>
          <cell r="M75">
            <v>1</v>
          </cell>
          <cell r="N75">
            <v>6</v>
          </cell>
          <cell r="O75">
            <v>7</v>
          </cell>
          <cell r="P75">
            <v>37</v>
          </cell>
          <cell r="Q75">
            <v>33</v>
          </cell>
          <cell r="R75">
            <v>3</v>
          </cell>
          <cell r="S75" t="str">
            <v>-</v>
          </cell>
          <cell r="T75">
            <v>1</v>
          </cell>
        </row>
        <row r="76">
          <cell r="B76" t="str">
            <v>65～74歳</v>
          </cell>
          <cell r="C76">
            <v>32</v>
          </cell>
          <cell r="D76">
            <v>9</v>
          </cell>
          <cell r="E76">
            <v>9</v>
          </cell>
          <cell r="F76">
            <v>4</v>
          </cell>
          <cell r="G76">
            <v>4</v>
          </cell>
          <cell r="H76" t="str">
            <v>-</v>
          </cell>
          <cell r="I76">
            <v>1</v>
          </cell>
          <cell r="J76" t="str">
            <v>-</v>
          </cell>
          <cell r="K76">
            <v>17</v>
          </cell>
          <cell r="L76">
            <v>7</v>
          </cell>
          <cell r="M76" t="str">
            <v>-</v>
          </cell>
          <cell r="N76">
            <v>10</v>
          </cell>
          <cell r="O76">
            <v>6</v>
          </cell>
          <cell r="P76">
            <v>8</v>
          </cell>
          <cell r="Q76">
            <v>4</v>
          </cell>
          <cell r="R76">
            <v>3</v>
          </cell>
          <cell r="S76" t="str">
            <v>-</v>
          </cell>
          <cell r="T76">
            <v>1</v>
          </cell>
        </row>
      </sheetData>
      <sheetData sheetId="5">
        <row r="6">
          <cell r="B6" t="str">
            <v>総数</v>
          </cell>
          <cell r="C6">
            <v>4314</v>
          </cell>
          <cell r="D6">
            <v>2022</v>
          </cell>
          <cell r="E6">
            <v>1908</v>
          </cell>
          <cell r="F6">
            <v>1625</v>
          </cell>
          <cell r="G6">
            <v>215</v>
          </cell>
          <cell r="H6">
            <v>10</v>
          </cell>
          <cell r="I6">
            <v>58</v>
          </cell>
          <cell r="J6">
            <v>114</v>
          </cell>
          <cell r="K6">
            <v>2227</v>
          </cell>
          <cell r="L6">
            <v>700</v>
          </cell>
          <cell r="M6">
            <v>102</v>
          </cell>
          <cell r="N6">
            <v>1425</v>
          </cell>
          <cell r="O6">
            <v>65</v>
          </cell>
          <cell r="P6">
            <v>1521</v>
          </cell>
          <cell r="Q6">
            <v>1327</v>
          </cell>
          <cell r="R6">
            <v>146</v>
          </cell>
          <cell r="S6">
            <v>9</v>
          </cell>
          <cell r="T6">
            <v>39</v>
          </cell>
        </row>
        <row r="7">
          <cell r="B7" t="str">
            <v>15～19歳</v>
          </cell>
          <cell r="C7">
            <v>113</v>
          </cell>
          <cell r="D7">
            <v>21</v>
          </cell>
          <cell r="E7">
            <v>21</v>
          </cell>
          <cell r="F7">
            <v>16</v>
          </cell>
          <cell r="G7" t="str">
            <v>-</v>
          </cell>
          <cell r="H7">
            <v>5</v>
          </cell>
          <cell r="I7" t="str">
            <v>-</v>
          </cell>
          <cell r="J7" t="str">
            <v>-</v>
          </cell>
          <cell r="K7">
            <v>91</v>
          </cell>
          <cell r="L7" t="str">
            <v>-</v>
          </cell>
          <cell r="M7">
            <v>90</v>
          </cell>
          <cell r="N7">
            <v>1</v>
          </cell>
          <cell r="O7">
            <v>1</v>
          </cell>
          <cell r="P7">
            <v>21</v>
          </cell>
          <cell r="Q7">
            <v>16</v>
          </cell>
          <cell r="R7" t="str">
            <v>-</v>
          </cell>
          <cell r="S7">
            <v>5</v>
          </cell>
          <cell r="T7" t="str">
            <v>-</v>
          </cell>
        </row>
        <row r="8">
          <cell r="B8" t="str">
            <v>20～24歳</v>
          </cell>
          <cell r="C8">
            <v>104</v>
          </cell>
          <cell r="D8">
            <v>91</v>
          </cell>
          <cell r="E8">
            <v>80</v>
          </cell>
          <cell r="F8">
            <v>74</v>
          </cell>
          <cell r="G8">
            <v>1</v>
          </cell>
          <cell r="H8">
            <v>3</v>
          </cell>
          <cell r="I8">
            <v>2</v>
          </cell>
          <cell r="J8">
            <v>11</v>
          </cell>
          <cell r="K8">
            <v>13</v>
          </cell>
          <cell r="L8">
            <v>1</v>
          </cell>
          <cell r="M8">
            <v>11</v>
          </cell>
          <cell r="N8">
            <v>1</v>
          </cell>
          <cell r="O8" t="str">
            <v>-</v>
          </cell>
          <cell r="P8">
            <v>76</v>
          </cell>
          <cell r="Q8">
            <v>70</v>
          </cell>
          <cell r="R8">
            <v>1</v>
          </cell>
          <cell r="S8">
            <v>3</v>
          </cell>
          <cell r="T8">
            <v>2</v>
          </cell>
        </row>
        <row r="9">
          <cell r="B9" t="str">
            <v>25～29歳</v>
          </cell>
          <cell r="C9">
            <v>109</v>
          </cell>
          <cell r="D9">
            <v>100</v>
          </cell>
          <cell r="E9">
            <v>92</v>
          </cell>
          <cell r="F9">
            <v>87</v>
          </cell>
          <cell r="G9">
            <v>2</v>
          </cell>
          <cell r="H9" t="str">
            <v>-</v>
          </cell>
          <cell r="I9">
            <v>3</v>
          </cell>
          <cell r="J9">
            <v>8</v>
          </cell>
          <cell r="K9">
            <v>5</v>
          </cell>
          <cell r="L9">
            <v>4</v>
          </cell>
          <cell r="M9" t="str">
            <v>-</v>
          </cell>
          <cell r="N9">
            <v>1</v>
          </cell>
          <cell r="O9">
            <v>4</v>
          </cell>
          <cell r="P9">
            <v>86</v>
          </cell>
          <cell r="Q9">
            <v>81</v>
          </cell>
          <cell r="R9">
            <v>2</v>
          </cell>
          <cell r="S9" t="str">
            <v>-</v>
          </cell>
          <cell r="T9">
            <v>3</v>
          </cell>
        </row>
        <row r="10">
          <cell r="B10" t="str">
            <v>30～34歳</v>
          </cell>
          <cell r="C10">
            <v>118</v>
          </cell>
          <cell r="D10">
            <v>102</v>
          </cell>
          <cell r="E10">
            <v>94</v>
          </cell>
          <cell r="F10">
            <v>91</v>
          </cell>
          <cell r="G10">
            <v>2</v>
          </cell>
          <cell r="H10" t="str">
            <v>-</v>
          </cell>
          <cell r="I10">
            <v>1</v>
          </cell>
          <cell r="J10">
            <v>8</v>
          </cell>
          <cell r="K10">
            <v>12</v>
          </cell>
          <cell r="L10">
            <v>8</v>
          </cell>
          <cell r="M10" t="str">
            <v>-</v>
          </cell>
          <cell r="N10">
            <v>4</v>
          </cell>
          <cell r="O10">
            <v>4</v>
          </cell>
          <cell r="P10">
            <v>84</v>
          </cell>
          <cell r="Q10">
            <v>83</v>
          </cell>
          <cell r="R10">
            <v>1</v>
          </cell>
          <cell r="S10" t="str">
            <v>-</v>
          </cell>
          <cell r="T10" t="str">
            <v>-</v>
          </cell>
        </row>
        <row r="11">
          <cell r="B11" t="str">
            <v>35～39歳</v>
          </cell>
          <cell r="C11">
            <v>147</v>
          </cell>
          <cell r="D11">
            <v>128</v>
          </cell>
          <cell r="E11">
            <v>123</v>
          </cell>
          <cell r="F11">
            <v>116</v>
          </cell>
          <cell r="G11">
            <v>6</v>
          </cell>
          <cell r="H11" t="str">
            <v>-</v>
          </cell>
          <cell r="I11">
            <v>1</v>
          </cell>
          <cell r="J11">
            <v>5</v>
          </cell>
          <cell r="K11">
            <v>17</v>
          </cell>
          <cell r="L11">
            <v>8</v>
          </cell>
          <cell r="M11">
            <v>1</v>
          </cell>
          <cell r="N11">
            <v>8</v>
          </cell>
          <cell r="O11">
            <v>2</v>
          </cell>
          <cell r="P11">
            <v>110</v>
          </cell>
          <cell r="Q11">
            <v>103</v>
          </cell>
          <cell r="R11">
            <v>6</v>
          </cell>
          <cell r="S11" t="str">
            <v>-</v>
          </cell>
          <cell r="T11">
            <v>1</v>
          </cell>
        </row>
        <row r="12">
          <cell r="B12" t="str">
            <v>40～44歳</v>
          </cell>
          <cell r="C12">
            <v>163</v>
          </cell>
          <cell r="D12">
            <v>141</v>
          </cell>
          <cell r="E12">
            <v>130</v>
          </cell>
          <cell r="F12">
            <v>121</v>
          </cell>
          <cell r="G12">
            <v>6</v>
          </cell>
          <cell r="H12" t="str">
            <v>-</v>
          </cell>
          <cell r="I12">
            <v>3</v>
          </cell>
          <cell r="J12">
            <v>11</v>
          </cell>
          <cell r="K12">
            <v>17</v>
          </cell>
          <cell r="L12">
            <v>10</v>
          </cell>
          <cell r="M12" t="str">
            <v>-</v>
          </cell>
          <cell r="N12">
            <v>7</v>
          </cell>
          <cell r="O12">
            <v>5</v>
          </cell>
          <cell r="P12">
            <v>117</v>
          </cell>
          <cell r="Q12">
            <v>109</v>
          </cell>
          <cell r="R12">
            <v>6</v>
          </cell>
          <cell r="S12" t="str">
            <v>-</v>
          </cell>
          <cell r="T12">
            <v>2</v>
          </cell>
        </row>
        <row r="13">
          <cell r="B13" t="str">
            <v>45～49歳</v>
          </cell>
          <cell r="C13">
            <v>225</v>
          </cell>
          <cell r="D13">
            <v>201</v>
          </cell>
          <cell r="E13">
            <v>192</v>
          </cell>
          <cell r="F13">
            <v>168</v>
          </cell>
          <cell r="G13">
            <v>20</v>
          </cell>
          <cell r="H13" t="str">
            <v>-</v>
          </cell>
          <cell r="I13">
            <v>4</v>
          </cell>
          <cell r="J13">
            <v>9</v>
          </cell>
          <cell r="K13">
            <v>21</v>
          </cell>
          <cell r="L13">
            <v>14</v>
          </cell>
          <cell r="M13" t="str">
            <v>-</v>
          </cell>
          <cell r="N13">
            <v>7</v>
          </cell>
          <cell r="O13">
            <v>3</v>
          </cell>
          <cell r="P13">
            <v>173</v>
          </cell>
          <cell r="Q13">
            <v>150</v>
          </cell>
          <cell r="R13">
            <v>20</v>
          </cell>
          <cell r="S13" t="str">
            <v>-</v>
          </cell>
          <cell r="T13">
            <v>3</v>
          </cell>
        </row>
        <row r="14">
          <cell r="B14" t="str">
            <v>50～54歳</v>
          </cell>
          <cell r="C14">
            <v>217</v>
          </cell>
          <cell r="D14">
            <v>179</v>
          </cell>
          <cell r="E14">
            <v>168</v>
          </cell>
          <cell r="F14">
            <v>141</v>
          </cell>
          <cell r="G14">
            <v>26</v>
          </cell>
          <cell r="H14" t="str">
            <v>-</v>
          </cell>
          <cell r="I14">
            <v>1</v>
          </cell>
          <cell r="J14">
            <v>11</v>
          </cell>
          <cell r="K14">
            <v>33</v>
          </cell>
          <cell r="L14">
            <v>24</v>
          </cell>
          <cell r="M14" t="str">
            <v>-</v>
          </cell>
          <cell r="N14">
            <v>9</v>
          </cell>
          <cell r="O14">
            <v>5</v>
          </cell>
          <cell r="P14">
            <v>146</v>
          </cell>
          <cell r="Q14">
            <v>126</v>
          </cell>
          <cell r="R14">
            <v>20</v>
          </cell>
          <cell r="S14" t="str">
            <v>-</v>
          </cell>
          <cell r="T14" t="str">
            <v>-</v>
          </cell>
        </row>
        <row r="15">
          <cell r="B15" t="str">
            <v>55～59歳</v>
          </cell>
          <cell r="C15">
            <v>312</v>
          </cell>
          <cell r="D15">
            <v>259</v>
          </cell>
          <cell r="E15">
            <v>242</v>
          </cell>
          <cell r="F15">
            <v>219</v>
          </cell>
          <cell r="G15">
            <v>18</v>
          </cell>
          <cell r="H15" t="str">
            <v>-</v>
          </cell>
          <cell r="I15">
            <v>5</v>
          </cell>
          <cell r="J15">
            <v>17</v>
          </cell>
          <cell r="K15">
            <v>50</v>
          </cell>
          <cell r="L15">
            <v>44</v>
          </cell>
          <cell r="M15" t="str">
            <v>-</v>
          </cell>
          <cell r="N15">
            <v>6</v>
          </cell>
          <cell r="O15">
            <v>3</v>
          </cell>
          <cell r="P15">
            <v>202</v>
          </cell>
          <cell r="Q15">
            <v>188</v>
          </cell>
          <cell r="R15">
            <v>10</v>
          </cell>
          <cell r="S15" t="str">
            <v>-</v>
          </cell>
          <cell r="T15">
            <v>4</v>
          </cell>
        </row>
        <row r="16">
          <cell r="B16" t="str">
            <v>60～64歳</v>
          </cell>
          <cell r="C16">
            <v>417</v>
          </cell>
          <cell r="D16">
            <v>280</v>
          </cell>
          <cell r="E16">
            <v>266</v>
          </cell>
          <cell r="F16">
            <v>223</v>
          </cell>
          <cell r="G16">
            <v>32</v>
          </cell>
          <cell r="H16">
            <v>2</v>
          </cell>
          <cell r="I16">
            <v>9</v>
          </cell>
          <cell r="J16">
            <v>14</v>
          </cell>
          <cell r="K16">
            <v>128</v>
          </cell>
          <cell r="L16">
            <v>78</v>
          </cell>
          <cell r="M16" t="str">
            <v>-</v>
          </cell>
          <cell r="N16">
            <v>50</v>
          </cell>
          <cell r="O16">
            <v>9</v>
          </cell>
          <cell r="P16">
            <v>215</v>
          </cell>
          <cell r="Q16">
            <v>183</v>
          </cell>
          <cell r="R16">
            <v>23</v>
          </cell>
          <cell r="S16">
            <v>1</v>
          </cell>
          <cell r="T16">
            <v>8</v>
          </cell>
        </row>
        <row r="17">
          <cell r="B17" t="str">
            <v>65～69歳</v>
          </cell>
          <cell r="C17">
            <v>630</v>
          </cell>
          <cell r="D17">
            <v>286</v>
          </cell>
          <cell r="E17">
            <v>273</v>
          </cell>
          <cell r="F17">
            <v>206</v>
          </cell>
          <cell r="G17">
            <v>51</v>
          </cell>
          <cell r="H17" t="str">
            <v>-</v>
          </cell>
          <cell r="I17">
            <v>16</v>
          </cell>
          <cell r="J17">
            <v>13</v>
          </cell>
          <cell r="K17">
            <v>335</v>
          </cell>
          <cell r="L17">
            <v>142</v>
          </cell>
          <cell r="M17" t="str">
            <v>-</v>
          </cell>
          <cell r="N17">
            <v>193</v>
          </cell>
          <cell r="O17">
            <v>9</v>
          </cell>
          <cell r="P17">
            <v>179</v>
          </cell>
          <cell r="Q17">
            <v>134</v>
          </cell>
          <cell r="R17">
            <v>34</v>
          </cell>
          <cell r="S17" t="str">
            <v>-</v>
          </cell>
          <cell r="T17">
            <v>11</v>
          </cell>
        </row>
        <row r="18">
          <cell r="B18" t="str">
            <v>70～74歳</v>
          </cell>
          <cell r="C18">
            <v>557</v>
          </cell>
          <cell r="D18">
            <v>152</v>
          </cell>
          <cell r="E18">
            <v>145</v>
          </cell>
          <cell r="F18">
            <v>110</v>
          </cell>
          <cell r="G18">
            <v>28</v>
          </cell>
          <cell r="H18" t="str">
            <v>-</v>
          </cell>
          <cell r="I18">
            <v>7</v>
          </cell>
          <cell r="J18">
            <v>7</v>
          </cell>
          <cell r="K18">
            <v>401</v>
          </cell>
          <cell r="L18">
            <v>125</v>
          </cell>
          <cell r="M18" t="str">
            <v>-</v>
          </cell>
          <cell r="N18">
            <v>276</v>
          </cell>
          <cell r="O18">
            <v>4</v>
          </cell>
          <cell r="P18">
            <v>79</v>
          </cell>
          <cell r="Q18">
            <v>65</v>
          </cell>
          <cell r="R18">
            <v>12</v>
          </cell>
          <cell r="S18" t="str">
            <v>-</v>
          </cell>
          <cell r="T18">
            <v>2</v>
          </cell>
        </row>
        <row r="19">
          <cell r="B19" t="str">
            <v>75～79歳</v>
          </cell>
          <cell r="C19">
            <v>353</v>
          </cell>
          <cell r="D19">
            <v>51</v>
          </cell>
          <cell r="E19">
            <v>51</v>
          </cell>
          <cell r="F19">
            <v>31</v>
          </cell>
          <cell r="G19">
            <v>15</v>
          </cell>
          <cell r="H19" t="str">
            <v>-</v>
          </cell>
          <cell r="I19">
            <v>5</v>
          </cell>
          <cell r="J19" t="str">
            <v>-</v>
          </cell>
          <cell r="K19">
            <v>295</v>
          </cell>
          <cell r="L19">
            <v>76</v>
          </cell>
          <cell r="M19" t="str">
            <v>-</v>
          </cell>
          <cell r="N19">
            <v>219</v>
          </cell>
          <cell r="O19">
            <v>7</v>
          </cell>
          <cell r="P19">
            <v>26</v>
          </cell>
          <cell r="Q19">
            <v>14</v>
          </cell>
          <cell r="R19">
            <v>9</v>
          </cell>
          <cell r="S19" t="str">
            <v>-</v>
          </cell>
          <cell r="T19">
            <v>3</v>
          </cell>
        </row>
        <row r="20">
          <cell r="B20" t="str">
            <v>80～84歳</v>
          </cell>
          <cell r="C20">
            <v>361</v>
          </cell>
          <cell r="D20">
            <v>24</v>
          </cell>
          <cell r="E20">
            <v>24</v>
          </cell>
          <cell r="F20">
            <v>17</v>
          </cell>
          <cell r="G20">
            <v>7</v>
          </cell>
          <cell r="H20" t="str">
            <v>-</v>
          </cell>
          <cell r="I20" t="str">
            <v>-</v>
          </cell>
          <cell r="J20" t="str">
            <v>-</v>
          </cell>
          <cell r="K20">
            <v>333</v>
          </cell>
          <cell r="L20">
            <v>86</v>
          </cell>
          <cell r="M20" t="str">
            <v>-</v>
          </cell>
          <cell r="N20">
            <v>247</v>
          </cell>
          <cell r="O20">
            <v>4</v>
          </cell>
          <cell r="P20">
            <v>4</v>
          </cell>
          <cell r="Q20">
            <v>2</v>
          </cell>
          <cell r="R20">
            <v>2</v>
          </cell>
          <cell r="S20" t="str">
            <v>-</v>
          </cell>
          <cell r="T20" t="str">
            <v>-</v>
          </cell>
        </row>
        <row r="21">
          <cell r="B21" t="str">
            <v>85～89歳</v>
          </cell>
          <cell r="C21">
            <v>271</v>
          </cell>
          <cell r="D21">
            <v>6</v>
          </cell>
          <cell r="E21">
            <v>6</v>
          </cell>
          <cell r="F21">
            <v>5</v>
          </cell>
          <cell r="G21">
            <v>1</v>
          </cell>
          <cell r="H21" t="str">
            <v>-</v>
          </cell>
          <cell r="I21" t="str">
            <v>-</v>
          </cell>
          <cell r="J21" t="str">
            <v>-</v>
          </cell>
          <cell r="K21">
            <v>260</v>
          </cell>
          <cell r="L21">
            <v>53</v>
          </cell>
          <cell r="M21" t="str">
            <v>-</v>
          </cell>
          <cell r="N21">
            <v>207</v>
          </cell>
          <cell r="O21">
            <v>5</v>
          </cell>
          <cell r="P21">
            <v>3</v>
          </cell>
          <cell r="Q21">
            <v>3</v>
          </cell>
          <cell r="R21" t="str">
            <v>-</v>
          </cell>
          <cell r="S21" t="str">
            <v>-</v>
          </cell>
          <cell r="T21" t="str">
            <v>-</v>
          </cell>
        </row>
        <row r="22">
          <cell r="B22" t="str">
            <v>90～94歳</v>
          </cell>
          <cell r="C22">
            <v>166</v>
          </cell>
          <cell r="D22">
            <v>1</v>
          </cell>
          <cell r="E22">
            <v>1</v>
          </cell>
          <cell r="F22" t="str">
            <v>-</v>
          </cell>
          <cell r="G22" t="str">
            <v>-</v>
          </cell>
          <cell r="H22" t="str">
            <v>-</v>
          </cell>
          <cell r="I22">
            <v>1</v>
          </cell>
          <cell r="J22" t="str">
            <v>-</v>
          </cell>
          <cell r="K22">
            <v>165</v>
          </cell>
          <cell r="L22">
            <v>25</v>
          </cell>
          <cell r="M22" t="str">
            <v>-</v>
          </cell>
          <cell r="N22">
            <v>140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51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51</v>
          </cell>
          <cell r="L23">
            <v>2</v>
          </cell>
          <cell r="M23" t="str">
            <v>-</v>
          </cell>
          <cell r="N23">
            <v>49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2389</v>
          </cell>
          <cell r="D24">
            <v>520</v>
          </cell>
          <cell r="E24">
            <v>500</v>
          </cell>
          <cell r="F24">
            <v>369</v>
          </cell>
          <cell r="G24">
            <v>102</v>
          </cell>
          <cell r="H24" t="str">
            <v>-</v>
          </cell>
          <cell r="I24">
            <v>29</v>
          </cell>
          <cell r="J24">
            <v>20</v>
          </cell>
          <cell r="K24">
            <v>1840</v>
          </cell>
          <cell r="L24">
            <v>509</v>
          </cell>
          <cell r="M24" t="str">
            <v>-</v>
          </cell>
          <cell r="N24">
            <v>1331</v>
          </cell>
          <cell r="O24">
            <v>29</v>
          </cell>
          <cell r="P24">
            <v>291</v>
          </cell>
          <cell r="Q24">
            <v>218</v>
          </cell>
          <cell r="R24">
            <v>57</v>
          </cell>
          <cell r="S24" t="str">
            <v>-</v>
          </cell>
          <cell r="T24">
            <v>16</v>
          </cell>
        </row>
        <row r="25">
          <cell r="B25" t="str">
            <v>（再掲）75歳以上</v>
          </cell>
          <cell r="C25">
            <v>1202</v>
          </cell>
          <cell r="D25">
            <v>82</v>
          </cell>
          <cell r="E25">
            <v>82</v>
          </cell>
          <cell r="F25">
            <v>53</v>
          </cell>
          <cell r="G25">
            <v>23</v>
          </cell>
          <cell r="H25" t="str">
            <v>-</v>
          </cell>
          <cell r="I25">
            <v>6</v>
          </cell>
          <cell r="J25" t="str">
            <v>-</v>
          </cell>
          <cell r="K25">
            <v>1104</v>
          </cell>
          <cell r="L25">
            <v>242</v>
          </cell>
          <cell r="M25" t="str">
            <v>-</v>
          </cell>
          <cell r="N25">
            <v>862</v>
          </cell>
          <cell r="O25">
            <v>16</v>
          </cell>
          <cell r="P25">
            <v>33</v>
          </cell>
          <cell r="Q25">
            <v>19</v>
          </cell>
          <cell r="R25">
            <v>11</v>
          </cell>
          <cell r="S25" t="str">
            <v>-</v>
          </cell>
          <cell r="T25">
            <v>3</v>
          </cell>
        </row>
        <row r="26">
          <cell r="B26" t="str">
            <v>（再掲）85歳以上</v>
          </cell>
          <cell r="C26">
            <v>488</v>
          </cell>
          <cell r="D26">
            <v>7</v>
          </cell>
          <cell r="E26">
            <v>7</v>
          </cell>
          <cell r="F26">
            <v>5</v>
          </cell>
          <cell r="G26">
            <v>1</v>
          </cell>
          <cell r="H26" t="str">
            <v>-</v>
          </cell>
          <cell r="I26">
            <v>1</v>
          </cell>
          <cell r="J26" t="str">
            <v>-</v>
          </cell>
          <cell r="K26">
            <v>476</v>
          </cell>
          <cell r="L26">
            <v>80</v>
          </cell>
          <cell r="M26" t="str">
            <v>-</v>
          </cell>
          <cell r="N26">
            <v>396</v>
          </cell>
          <cell r="O26">
            <v>5</v>
          </cell>
          <cell r="P26">
            <v>3</v>
          </cell>
          <cell r="Q26">
            <v>3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B27" t="str">
            <v>15～64歳</v>
          </cell>
          <cell r="C27">
            <v>1925</v>
          </cell>
          <cell r="D27">
            <v>1502</v>
          </cell>
          <cell r="E27">
            <v>1408</v>
          </cell>
          <cell r="F27">
            <v>1256</v>
          </cell>
          <cell r="G27">
            <v>113</v>
          </cell>
          <cell r="H27">
            <v>10</v>
          </cell>
          <cell r="I27">
            <v>29</v>
          </cell>
          <cell r="J27">
            <v>94</v>
          </cell>
          <cell r="K27">
            <v>387</v>
          </cell>
          <cell r="L27">
            <v>191</v>
          </cell>
          <cell r="M27">
            <v>102</v>
          </cell>
          <cell r="N27">
            <v>94</v>
          </cell>
          <cell r="O27">
            <v>36</v>
          </cell>
          <cell r="P27">
            <v>1230</v>
          </cell>
          <cell r="Q27">
            <v>1109</v>
          </cell>
          <cell r="R27">
            <v>89</v>
          </cell>
          <cell r="S27">
            <v>9</v>
          </cell>
          <cell r="T27">
            <v>23</v>
          </cell>
        </row>
        <row r="28">
          <cell r="B28" t="str">
            <v>65～74歳</v>
          </cell>
          <cell r="C28">
            <v>1187</v>
          </cell>
          <cell r="D28">
            <v>438</v>
          </cell>
          <cell r="E28">
            <v>418</v>
          </cell>
          <cell r="F28">
            <v>316</v>
          </cell>
          <cell r="G28">
            <v>79</v>
          </cell>
          <cell r="H28" t="str">
            <v>-</v>
          </cell>
          <cell r="I28">
            <v>23</v>
          </cell>
          <cell r="J28">
            <v>20</v>
          </cell>
          <cell r="K28">
            <v>736</v>
          </cell>
          <cell r="L28">
            <v>267</v>
          </cell>
          <cell r="M28" t="str">
            <v>-</v>
          </cell>
          <cell r="N28">
            <v>469</v>
          </cell>
          <cell r="O28">
            <v>13</v>
          </cell>
          <cell r="P28">
            <v>258</v>
          </cell>
          <cell r="Q28">
            <v>199</v>
          </cell>
          <cell r="R28">
            <v>46</v>
          </cell>
          <cell r="S28" t="str">
            <v>-</v>
          </cell>
          <cell r="T28">
            <v>13</v>
          </cell>
        </row>
        <row r="30">
          <cell r="B30" t="str">
            <v>男</v>
          </cell>
          <cell r="C30">
            <v>1961</v>
          </cell>
          <cell r="D30">
            <v>1074</v>
          </cell>
          <cell r="E30">
            <v>994</v>
          </cell>
          <cell r="F30">
            <v>933</v>
          </cell>
          <cell r="G30">
            <v>23</v>
          </cell>
          <cell r="H30">
            <v>2</v>
          </cell>
          <cell r="I30">
            <v>36</v>
          </cell>
          <cell r="J30">
            <v>80</v>
          </cell>
          <cell r="K30">
            <v>847</v>
          </cell>
          <cell r="L30">
            <v>105</v>
          </cell>
          <cell r="M30">
            <v>59</v>
          </cell>
          <cell r="N30">
            <v>683</v>
          </cell>
          <cell r="O30">
            <v>40</v>
          </cell>
          <cell r="P30">
            <v>737</v>
          </cell>
          <cell r="Q30">
            <v>702</v>
          </cell>
          <cell r="R30">
            <v>12</v>
          </cell>
          <cell r="S30">
            <v>2</v>
          </cell>
          <cell r="T30">
            <v>21</v>
          </cell>
        </row>
        <row r="31">
          <cell r="B31" t="str">
            <v>15～19歳</v>
          </cell>
          <cell r="C31">
            <v>62</v>
          </cell>
          <cell r="D31">
            <v>8</v>
          </cell>
          <cell r="E31">
            <v>8</v>
          </cell>
          <cell r="F31">
            <v>8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>
            <v>53</v>
          </cell>
          <cell r="L31" t="str">
            <v>-</v>
          </cell>
          <cell r="M31">
            <v>53</v>
          </cell>
          <cell r="N31" t="str">
            <v>-</v>
          </cell>
          <cell r="O31">
            <v>1</v>
          </cell>
          <cell r="P31">
            <v>8</v>
          </cell>
          <cell r="Q31">
            <v>8</v>
          </cell>
          <cell r="R31" t="str">
            <v>-</v>
          </cell>
          <cell r="S31" t="str">
            <v>-</v>
          </cell>
          <cell r="T31" t="str">
            <v>-</v>
          </cell>
        </row>
        <row r="32">
          <cell r="B32" t="str">
            <v>20～24歳</v>
          </cell>
          <cell r="C32">
            <v>48</v>
          </cell>
          <cell r="D32">
            <v>43</v>
          </cell>
          <cell r="E32">
            <v>39</v>
          </cell>
          <cell r="F32">
            <v>37</v>
          </cell>
          <cell r="G32" t="str">
            <v>-</v>
          </cell>
          <cell r="H32">
            <v>1</v>
          </cell>
          <cell r="I32">
            <v>1</v>
          </cell>
          <cell r="J32">
            <v>4</v>
          </cell>
          <cell r="K32">
            <v>5</v>
          </cell>
          <cell r="L32" t="str">
            <v>-</v>
          </cell>
          <cell r="M32">
            <v>5</v>
          </cell>
          <cell r="N32" t="str">
            <v>-</v>
          </cell>
          <cell r="O32" t="str">
            <v>-</v>
          </cell>
          <cell r="P32">
            <v>37</v>
          </cell>
          <cell r="Q32">
            <v>35</v>
          </cell>
          <cell r="R32" t="str">
            <v>-</v>
          </cell>
          <cell r="S32">
            <v>1</v>
          </cell>
          <cell r="T32">
            <v>1</v>
          </cell>
        </row>
        <row r="33">
          <cell r="B33" t="str">
            <v>25～29歳</v>
          </cell>
          <cell r="C33">
            <v>47</v>
          </cell>
          <cell r="D33">
            <v>46</v>
          </cell>
          <cell r="E33">
            <v>40</v>
          </cell>
          <cell r="F33">
            <v>40</v>
          </cell>
          <cell r="G33" t="str">
            <v>-</v>
          </cell>
          <cell r="H33" t="str">
            <v>-</v>
          </cell>
          <cell r="I33" t="str">
            <v>-</v>
          </cell>
          <cell r="J33">
            <v>6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>
            <v>1</v>
          </cell>
          <cell r="P33">
            <v>35</v>
          </cell>
          <cell r="Q33">
            <v>35</v>
          </cell>
          <cell r="R33" t="str">
            <v>-</v>
          </cell>
          <cell r="S33" t="str">
            <v>-</v>
          </cell>
          <cell r="T33" t="str">
            <v>-</v>
          </cell>
        </row>
        <row r="34">
          <cell r="B34" t="str">
            <v>30～34歳</v>
          </cell>
          <cell r="C34">
            <v>53</v>
          </cell>
          <cell r="D34">
            <v>49</v>
          </cell>
          <cell r="E34">
            <v>43</v>
          </cell>
          <cell r="F34">
            <v>43</v>
          </cell>
          <cell r="G34" t="str">
            <v>-</v>
          </cell>
          <cell r="H34" t="str">
            <v>-</v>
          </cell>
          <cell r="I34" t="str">
            <v>-</v>
          </cell>
          <cell r="J34">
            <v>6</v>
          </cell>
          <cell r="K34">
            <v>1</v>
          </cell>
          <cell r="L34">
            <v>1</v>
          </cell>
          <cell r="M34" t="str">
            <v>-</v>
          </cell>
          <cell r="N34" t="str">
            <v>-</v>
          </cell>
          <cell r="O34">
            <v>3</v>
          </cell>
          <cell r="P34">
            <v>40</v>
          </cell>
          <cell r="Q34">
            <v>40</v>
          </cell>
          <cell r="R34" t="str">
            <v>-</v>
          </cell>
          <cell r="S34" t="str">
            <v>-</v>
          </cell>
          <cell r="T34" t="str">
            <v>-</v>
          </cell>
        </row>
        <row r="35">
          <cell r="B35" t="str">
            <v>35～39歳</v>
          </cell>
          <cell r="C35">
            <v>76</v>
          </cell>
          <cell r="D35">
            <v>67</v>
          </cell>
          <cell r="E35">
            <v>62</v>
          </cell>
          <cell r="F35">
            <v>61</v>
          </cell>
          <cell r="G35" t="str">
            <v>-</v>
          </cell>
          <cell r="H35" t="str">
            <v>-</v>
          </cell>
          <cell r="I35">
            <v>1</v>
          </cell>
          <cell r="J35">
            <v>5</v>
          </cell>
          <cell r="K35">
            <v>8</v>
          </cell>
          <cell r="L35">
            <v>1</v>
          </cell>
          <cell r="M35">
            <v>1</v>
          </cell>
          <cell r="N35">
            <v>6</v>
          </cell>
          <cell r="O35">
            <v>1</v>
          </cell>
          <cell r="P35">
            <v>53</v>
          </cell>
          <cell r="Q35">
            <v>52</v>
          </cell>
          <cell r="R35" t="str">
            <v>-</v>
          </cell>
          <cell r="S35" t="str">
            <v>-</v>
          </cell>
          <cell r="T35">
            <v>1</v>
          </cell>
        </row>
        <row r="36">
          <cell r="B36" t="str">
            <v>40～44歳</v>
          </cell>
          <cell r="C36">
            <v>77</v>
          </cell>
          <cell r="D36">
            <v>69</v>
          </cell>
          <cell r="E36">
            <v>62</v>
          </cell>
          <cell r="F36">
            <v>61</v>
          </cell>
          <cell r="G36" t="str">
            <v>-</v>
          </cell>
          <cell r="H36" t="str">
            <v>-</v>
          </cell>
          <cell r="I36">
            <v>1</v>
          </cell>
          <cell r="J36">
            <v>7</v>
          </cell>
          <cell r="K36">
            <v>5</v>
          </cell>
          <cell r="L36" t="str">
            <v>-</v>
          </cell>
          <cell r="M36" t="str">
            <v>-</v>
          </cell>
          <cell r="N36">
            <v>5</v>
          </cell>
          <cell r="O36">
            <v>3</v>
          </cell>
          <cell r="P36">
            <v>54</v>
          </cell>
          <cell r="Q36">
            <v>53</v>
          </cell>
          <cell r="R36" t="str">
            <v>-</v>
          </cell>
          <cell r="S36" t="str">
            <v>-</v>
          </cell>
          <cell r="T36">
            <v>1</v>
          </cell>
        </row>
        <row r="37">
          <cell r="B37" t="str">
            <v>45～49歳</v>
          </cell>
          <cell r="C37">
            <v>120</v>
          </cell>
          <cell r="D37">
            <v>109</v>
          </cell>
          <cell r="E37">
            <v>101</v>
          </cell>
          <cell r="F37">
            <v>99</v>
          </cell>
          <cell r="G37" t="str">
            <v>-</v>
          </cell>
          <cell r="H37" t="str">
            <v>-</v>
          </cell>
          <cell r="I37">
            <v>2</v>
          </cell>
          <cell r="J37">
            <v>8</v>
          </cell>
          <cell r="K37">
            <v>8</v>
          </cell>
          <cell r="L37">
            <v>2</v>
          </cell>
          <cell r="M37" t="str">
            <v>-</v>
          </cell>
          <cell r="N37">
            <v>6</v>
          </cell>
          <cell r="O37">
            <v>3</v>
          </cell>
          <cell r="P37">
            <v>84</v>
          </cell>
          <cell r="Q37">
            <v>83</v>
          </cell>
          <cell r="R37" t="str">
            <v>-</v>
          </cell>
          <cell r="S37" t="str">
            <v>-</v>
          </cell>
          <cell r="T37">
            <v>1</v>
          </cell>
        </row>
        <row r="38">
          <cell r="B38" t="str">
            <v>50～54歳</v>
          </cell>
          <cell r="C38">
            <v>105</v>
          </cell>
          <cell r="D38">
            <v>89</v>
          </cell>
          <cell r="E38">
            <v>80</v>
          </cell>
          <cell r="F38">
            <v>78</v>
          </cell>
          <cell r="G38">
            <v>1</v>
          </cell>
          <cell r="H38" t="str">
            <v>-</v>
          </cell>
          <cell r="I38">
            <v>1</v>
          </cell>
          <cell r="J38">
            <v>9</v>
          </cell>
          <cell r="K38">
            <v>11</v>
          </cell>
          <cell r="L38">
            <v>4</v>
          </cell>
          <cell r="M38" t="str">
            <v>-</v>
          </cell>
          <cell r="N38">
            <v>7</v>
          </cell>
          <cell r="O38">
            <v>5</v>
          </cell>
          <cell r="P38">
            <v>68</v>
          </cell>
          <cell r="Q38">
            <v>68</v>
          </cell>
          <cell r="R38" t="str">
            <v>-</v>
          </cell>
          <cell r="S38" t="str">
            <v>-</v>
          </cell>
          <cell r="T38" t="str">
            <v>-</v>
          </cell>
        </row>
        <row r="39">
          <cell r="B39" t="str">
            <v>55～59歳</v>
          </cell>
          <cell r="C39">
            <v>143</v>
          </cell>
          <cell r="D39">
            <v>130</v>
          </cell>
          <cell r="E39">
            <v>117</v>
          </cell>
          <cell r="F39">
            <v>114</v>
          </cell>
          <cell r="G39">
            <v>1</v>
          </cell>
          <cell r="H39" t="str">
            <v>-</v>
          </cell>
          <cell r="I39">
            <v>2</v>
          </cell>
          <cell r="J39">
            <v>13</v>
          </cell>
          <cell r="K39">
            <v>11</v>
          </cell>
          <cell r="L39">
            <v>8</v>
          </cell>
          <cell r="M39" t="str">
            <v>-</v>
          </cell>
          <cell r="N39">
            <v>3</v>
          </cell>
          <cell r="O39">
            <v>2</v>
          </cell>
          <cell r="P39">
            <v>98</v>
          </cell>
          <cell r="Q39">
            <v>95</v>
          </cell>
          <cell r="R39">
            <v>1</v>
          </cell>
          <cell r="S39" t="str">
            <v>-</v>
          </cell>
          <cell r="T39">
            <v>2</v>
          </cell>
        </row>
        <row r="40">
          <cell r="B40" t="str">
            <v>60～64歳</v>
          </cell>
          <cell r="C40">
            <v>211</v>
          </cell>
          <cell r="D40">
            <v>153</v>
          </cell>
          <cell r="E40">
            <v>148</v>
          </cell>
          <cell r="F40">
            <v>138</v>
          </cell>
          <cell r="G40">
            <v>2</v>
          </cell>
          <cell r="H40">
            <v>1</v>
          </cell>
          <cell r="I40">
            <v>7</v>
          </cell>
          <cell r="J40">
            <v>5</v>
          </cell>
          <cell r="K40">
            <v>52</v>
          </cell>
          <cell r="L40">
            <v>13</v>
          </cell>
          <cell r="M40" t="str">
            <v>-</v>
          </cell>
          <cell r="N40">
            <v>39</v>
          </cell>
          <cell r="O40">
            <v>6</v>
          </cell>
          <cell r="P40">
            <v>112</v>
          </cell>
          <cell r="Q40">
            <v>104</v>
          </cell>
          <cell r="R40">
            <v>1</v>
          </cell>
          <cell r="S40">
            <v>1</v>
          </cell>
          <cell r="T40">
            <v>6</v>
          </cell>
        </row>
        <row r="41">
          <cell r="B41" t="str">
            <v>65～69歳</v>
          </cell>
          <cell r="C41">
            <v>317</v>
          </cell>
          <cell r="D41">
            <v>167</v>
          </cell>
          <cell r="E41">
            <v>156</v>
          </cell>
          <cell r="F41">
            <v>140</v>
          </cell>
          <cell r="G41">
            <v>5</v>
          </cell>
          <cell r="H41" t="str">
            <v>-</v>
          </cell>
          <cell r="I41">
            <v>11</v>
          </cell>
          <cell r="J41">
            <v>11</v>
          </cell>
          <cell r="K41">
            <v>146</v>
          </cell>
          <cell r="L41">
            <v>19</v>
          </cell>
          <cell r="M41" t="str">
            <v>-</v>
          </cell>
          <cell r="N41">
            <v>127</v>
          </cell>
          <cell r="O41">
            <v>4</v>
          </cell>
          <cell r="P41">
            <v>89</v>
          </cell>
          <cell r="Q41">
            <v>80</v>
          </cell>
          <cell r="R41">
            <v>3</v>
          </cell>
          <cell r="S41" t="str">
            <v>-</v>
          </cell>
          <cell r="T41">
            <v>6</v>
          </cell>
        </row>
        <row r="42">
          <cell r="B42" t="str">
            <v>70～74歳</v>
          </cell>
          <cell r="C42">
            <v>292</v>
          </cell>
          <cell r="D42">
            <v>100</v>
          </cell>
          <cell r="E42">
            <v>94</v>
          </cell>
          <cell r="F42">
            <v>82</v>
          </cell>
          <cell r="G42">
            <v>6</v>
          </cell>
          <cell r="H42" t="str">
            <v>-</v>
          </cell>
          <cell r="I42">
            <v>6</v>
          </cell>
          <cell r="J42">
            <v>6</v>
          </cell>
          <cell r="K42">
            <v>189</v>
          </cell>
          <cell r="L42">
            <v>25</v>
          </cell>
          <cell r="M42" t="str">
            <v>-</v>
          </cell>
          <cell r="N42">
            <v>164</v>
          </cell>
          <cell r="O42">
            <v>3</v>
          </cell>
          <cell r="P42">
            <v>45</v>
          </cell>
          <cell r="Q42">
            <v>42</v>
          </cell>
          <cell r="R42">
            <v>2</v>
          </cell>
          <cell r="S42" t="str">
            <v>-</v>
          </cell>
          <cell r="T42">
            <v>1</v>
          </cell>
        </row>
        <row r="43">
          <cell r="B43" t="str">
            <v>75～79歳</v>
          </cell>
          <cell r="C43">
            <v>136</v>
          </cell>
          <cell r="D43">
            <v>28</v>
          </cell>
          <cell r="E43">
            <v>28</v>
          </cell>
          <cell r="F43">
            <v>18</v>
          </cell>
          <cell r="G43">
            <v>6</v>
          </cell>
          <cell r="H43" t="str">
            <v>-</v>
          </cell>
          <cell r="I43">
            <v>4</v>
          </cell>
          <cell r="J43" t="str">
            <v>-</v>
          </cell>
          <cell r="K43">
            <v>104</v>
          </cell>
          <cell r="L43">
            <v>8</v>
          </cell>
          <cell r="M43" t="str">
            <v>-</v>
          </cell>
          <cell r="N43">
            <v>96</v>
          </cell>
          <cell r="O43">
            <v>4</v>
          </cell>
          <cell r="P43">
            <v>11</v>
          </cell>
          <cell r="Q43">
            <v>5</v>
          </cell>
          <cell r="R43">
            <v>4</v>
          </cell>
          <cell r="S43" t="str">
            <v>-</v>
          </cell>
          <cell r="T43">
            <v>2</v>
          </cell>
        </row>
        <row r="44">
          <cell r="B44" t="str">
            <v>80～84歳</v>
          </cell>
          <cell r="C44">
            <v>141</v>
          </cell>
          <cell r="D44">
            <v>13</v>
          </cell>
          <cell r="E44">
            <v>13</v>
          </cell>
          <cell r="F44">
            <v>11</v>
          </cell>
          <cell r="G44">
            <v>2</v>
          </cell>
          <cell r="H44" t="str">
            <v>-</v>
          </cell>
          <cell r="I44" t="str">
            <v>-</v>
          </cell>
          <cell r="J44" t="str">
            <v>-</v>
          </cell>
          <cell r="K44">
            <v>127</v>
          </cell>
          <cell r="L44">
            <v>12</v>
          </cell>
          <cell r="M44" t="str">
            <v>-</v>
          </cell>
          <cell r="N44">
            <v>115</v>
          </cell>
          <cell r="O44">
            <v>1</v>
          </cell>
          <cell r="P44">
            <v>1</v>
          </cell>
          <cell r="Q44" t="str">
            <v>-</v>
          </cell>
          <cell r="R44">
            <v>1</v>
          </cell>
          <cell r="S44" t="str">
            <v>-</v>
          </cell>
          <cell r="T44" t="str">
            <v>-</v>
          </cell>
        </row>
        <row r="45">
          <cell r="B45" t="str">
            <v>85～89歳</v>
          </cell>
          <cell r="C45">
            <v>83</v>
          </cell>
          <cell r="D45">
            <v>3</v>
          </cell>
          <cell r="E45">
            <v>3</v>
          </cell>
          <cell r="F45">
            <v>3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>
            <v>77</v>
          </cell>
          <cell r="L45">
            <v>8</v>
          </cell>
          <cell r="M45" t="str">
            <v>-</v>
          </cell>
          <cell r="N45">
            <v>69</v>
          </cell>
          <cell r="O45">
            <v>3</v>
          </cell>
          <cell r="P45">
            <v>2</v>
          </cell>
          <cell r="Q45">
            <v>2</v>
          </cell>
          <cell r="R45" t="str">
            <v>-</v>
          </cell>
          <cell r="S45" t="str">
            <v>-</v>
          </cell>
          <cell r="T45" t="str">
            <v>-</v>
          </cell>
        </row>
        <row r="46">
          <cell r="B46" t="str">
            <v>90～94歳</v>
          </cell>
          <cell r="C46">
            <v>36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>
            <v>36</v>
          </cell>
          <cell r="L46">
            <v>3</v>
          </cell>
          <cell r="M46" t="str">
            <v>-</v>
          </cell>
          <cell r="N46">
            <v>33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>
            <v>14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>
            <v>14</v>
          </cell>
          <cell r="L47">
            <v>1</v>
          </cell>
          <cell r="M47" t="str">
            <v>-</v>
          </cell>
          <cell r="N47">
            <v>13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1019</v>
          </cell>
          <cell r="D48">
            <v>311</v>
          </cell>
          <cell r="E48">
            <v>294</v>
          </cell>
          <cell r="F48">
            <v>254</v>
          </cell>
          <cell r="G48">
            <v>19</v>
          </cell>
          <cell r="H48" t="str">
            <v>-</v>
          </cell>
          <cell r="I48">
            <v>21</v>
          </cell>
          <cell r="J48">
            <v>17</v>
          </cell>
          <cell r="K48">
            <v>693</v>
          </cell>
          <cell r="L48">
            <v>76</v>
          </cell>
          <cell r="M48" t="str">
            <v>-</v>
          </cell>
          <cell r="N48">
            <v>617</v>
          </cell>
          <cell r="O48">
            <v>15</v>
          </cell>
          <cell r="P48">
            <v>148</v>
          </cell>
          <cell r="Q48">
            <v>129</v>
          </cell>
          <cell r="R48">
            <v>10</v>
          </cell>
          <cell r="S48" t="str">
            <v>-</v>
          </cell>
          <cell r="T48">
            <v>9</v>
          </cell>
        </row>
        <row r="49">
          <cell r="B49" t="str">
            <v>（再掲）75歳以上</v>
          </cell>
          <cell r="C49">
            <v>410</v>
          </cell>
          <cell r="D49">
            <v>44</v>
          </cell>
          <cell r="E49">
            <v>44</v>
          </cell>
          <cell r="F49">
            <v>32</v>
          </cell>
          <cell r="G49">
            <v>8</v>
          </cell>
          <cell r="H49" t="str">
            <v>-</v>
          </cell>
          <cell r="I49">
            <v>4</v>
          </cell>
          <cell r="J49" t="str">
            <v>-</v>
          </cell>
          <cell r="K49">
            <v>358</v>
          </cell>
          <cell r="L49">
            <v>32</v>
          </cell>
          <cell r="M49" t="str">
            <v>-</v>
          </cell>
          <cell r="N49">
            <v>326</v>
          </cell>
          <cell r="O49">
            <v>8</v>
          </cell>
          <cell r="P49">
            <v>14</v>
          </cell>
          <cell r="Q49">
            <v>7</v>
          </cell>
          <cell r="R49">
            <v>5</v>
          </cell>
          <cell r="S49" t="str">
            <v>-</v>
          </cell>
          <cell r="T49">
            <v>2</v>
          </cell>
        </row>
        <row r="50">
          <cell r="B50" t="str">
            <v>（再掲）85歳以上</v>
          </cell>
          <cell r="C50">
            <v>133</v>
          </cell>
          <cell r="D50">
            <v>3</v>
          </cell>
          <cell r="E50">
            <v>3</v>
          </cell>
          <cell r="F50">
            <v>3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>
            <v>127</v>
          </cell>
          <cell r="L50">
            <v>12</v>
          </cell>
          <cell r="M50" t="str">
            <v>-</v>
          </cell>
          <cell r="N50">
            <v>115</v>
          </cell>
          <cell r="O50">
            <v>3</v>
          </cell>
          <cell r="P50">
            <v>2</v>
          </cell>
          <cell r="Q50">
            <v>2</v>
          </cell>
          <cell r="R50" t="str">
            <v>-</v>
          </cell>
          <cell r="S50" t="str">
            <v>-</v>
          </cell>
          <cell r="T50" t="str">
            <v>-</v>
          </cell>
        </row>
        <row r="51">
          <cell r="B51" t="str">
            <v>15～64歳</v>
          </cell>
          <cell r="C51">
            <v>942</v>
          </cell>
          <cell r="D51">
            <v>763</v>
          </cell>
          <cell r="E51">
            <v>700</v>
          </cell>
          <cell r="F51">
            <v>679</v>
          </cell>
          <cell r="G51">
            <v>4</v>
          </cell>
          <cell r="H51">
            <v>2</v>
          </cell>
          <cell r="I51">
            <v>15</v>
          </cell>
          <cell r="J51">
            <v>63</v>
          </cell>
          <cell r="K51">
            <v>154</v>
          </cell>
          <cell r="L51">
            <v>29</v>
          </cell>
          <cell r="M51">
            <v>59</v>
          </cell>
          <cell r="N51">
            <v>66</v>
          </cell>
          <cell r="O51">
            <v>25</v>
          </cell>
          <cell r="P51">
            <v>589</v>
          </cell>
          <cell r="Q51">
            <v>573</v>
          </cell>
          <cell r="R51">
            <v>2</v>
          </cell>
          <cell r="S51">
            <v>2</v>
          </cell>
          <cell r="T51">
            <v>12</v>
          </cell>
        </row>
        <row r="52">
          <cell r="B52" t="str">
            <v>65～74歳</v>
          </cell>
          <cell r="C52">
            <v>609</v>
          </cell>
          <cell r="D52">
            <v>267</v>
          </cell>
          <cell r="E52">
            <v>250</v>
          </cell>
          <cell r="F52">
            <v>222</v>
          </cell>
          <cell r="G52">
            <v>11</v>
          </cell>
          <cell r="H52" t="str">
            <v>-</v>
          </cell>
          <cell r="I52">
            <v>17</v>
          </cell>
          <cell r="J52">
            <v>17</v>
          </cell>
          <cell r="K52">
            <v>335</v>
          </cell>
          <cell r="L52">
            <v>44</v>
          </cell>
          <cell r="M52" t="str">
            <v>-</v>
          </cell>
          <cell r="N52">
            <v>291</v>
          </cell>
          <cell r="O52">
            <v>7</v>
          </cell>
          <cell r="P52">
            <v>134</v>
          </cell>
          <cell r="Q52">
            <v>122</v>
          </cell>
          <cell r="R52">
            <v>5</v>
          </cell>
          <cell r="S52" t="str">
            <v>-</v>
          </cell>
          <cell r="T52">
            <v>7</v>
          </cell>
        </row>
        <row r="54">
          <cell r="B54" t="str">
            <v>女</v>
          </cell>
          <cell r="C54">
            <v>2353</v>
          </cell>
          <cell r="D54">
            <v>948</v>
          </cell>
          <cell r="E54">
            <v>914</v>
          </cell>
          <cell r="F54">
            <v>692</v>
          </cell>
          <cell r="G54">
            <v>192</v>
          </cell>
          <cell r="H54">
            <v>8</v>
          </cell>
          <cell r="I54">
            <v>22</v>
          </cell>
          <cell r="J54">
            <v>34</v>
          </cell>
          <cell r="K54">
            <v>1380</v>
          </cell>
          <cell r="L54">
            <v>595</v>
          </cell>
          <cell r="M54">
            <v>43</v>
          </cell>
          <cell r="N54">
            <v>742</v>
          </cell>
          <cell r="O54">
            <v>25</v>
          </cell>
          <cell r="P54">
            <v>784</v>
          </cell>
          <cell r="Q54">
            <v>625</v>
          </cell>
          <cell r="R54">
            <v>134</v>
          </cell>
          <cell r="S54">
            <v>7</v>
          </cell>
          <cell r="T54">
            <v>18</v>
          </cell>
        </row>
        <row r="55">
          <cell r="B55" t="str">
            <v>15～19歳</v>
          </cell>
          <cell r="C55">
            <v>51</v>
          </cell>
          <cell r="D55">
            <v>13</v>
          </cell>
          <cell r="E55">
            <v>13</v>
          </cell>
          <cell r="F55">
            <v>8</v>
          </cell>
          <cell r="G55" t="str">
            <v>-</v>
          </cell>
          <cell r="H55">
            <v>5</v>
          </cell>
          <cell r="I55" t="str">
            <v>-</v>
          </cell>
          <cell r="J55" t="str">
            <v>-</v>
          </cell>
          <cell r="K55">
            <v>38</v>
          </cell>
          <cell r="L55" t="str">
            <v>-</v>
          </cell>
          <cell r="M55">
            <v>37</v>
          </cell>
          <cell r="N55">
            <v>1</v>
          </cell>
          <cell r="O55" t="str">
            <v>-</v>
          </cell>
          <cell r="P55">
            <v>13</v>
          </cell>
          <cell r="Q55">
            <v>8</v>
          </cell>
          <cell r="R55" t="str">
            <v>-</v>
          </cell>
          <cell r="S55">
            <v>5</v>
          </cell>
          <cell r="T55" t="str">
            <v>-</v>
          </cell>
        </row>
        <row r="56">
          <cell r="B56" t="str">
            <v>20～24歳</v>
          </cell>
          <cell r="C56">
            <v>56</v>
          </cell>
          <cell r="D56">
            <v>48</v>
          </cell>
          <cell r="E56">
            <v>41</v>
          </cell>
          <cell r="F56">
            <v>37</v>
          </cell>
          <cell r="G56">
            <v>1</v>
          </cell>
          <cell r="H56">
            <v>2</v>
          </cell>
          <cell r="I56">
            <v>1</v>
          </cell>
          <cell r="J56">
            <v>7</v>
          </cell>
          <cell r="K56">
            <v>8</v>
          </cell>
          <cell r="L56">
            <v>1</v>
          </cell>
          <cell r="M56">
            <v>6</v>
          </cell>
          <cell r="N56">
            <v>1</v>
          </cell>
          <cell r="O56" t="str">
            <v>-</v>
          </cell>
          <cell r="P56">
            <v>39</v>
          </cell>
          <cell r="Q56">
            <v>35</v>
          </cell>
          <cell r="R56">
            <v>1</v>
          </cell>
          <cell r="S56">
            <v>2</v>
          </cell>
          <cell r="T56">
            <v>1</v>
          </cell>
        </row>
        <row r="57">
          <cell r="B57" t="str">
            <v>25～29歳</v>
          </cell>
          <cell r="C57">
            <v>62</v>
          </cell>
          <cell r="D57">
            <v>54</v>
          </cell>
          <cell r="E57">
            <v>52</v>
          </cell>
          <cell r="F57">
            <v>47</v>
          </cell>
          <cell r="G57">
            <v>2</v>
          </cell>
          <cell r="H57" t="str">
            <v>-</v>
          </cell>
          <cell r="I57">
            <v>3</v>
          </cell>
          <cell r="J57">
            <v>2</v>
          </cell>
          <cell r="K57">
            <v>5</v>
          </cell>
          <cell r="L57">
            <v>4</v>
          </cell>
          <cell r="M57" t="str">
            <v>-</v>
          </cell>
          <cell r="N57">
            <v>1</v>
          </cell>
          <cell r="O57">
            <v>3</v>
          </cell>
          <cell r="P57">
            <v>51</v>
          </cell>
          <cell r="Q57">
            <v>46</v>
          </cell>
          <cell r="R57">
            <v>2</v>
          </cell>
          <cell r="S57" t="str">
            <v>-</v>
          </cell>
          <cell r="T57">
            <v>3</v>
          </cell>
        </row>
        <row r="58">
          <cell r="B58" t="str">
            <v>30～34歳</v>
          </cell>
          <cell r="C58">
            <v>65</v>
          </cell>
          <cell r="D58">
            <v>53</v>
          </cell>
          <cell r="E58">
            <v>51</v>
          </cell>
          <cell r="F58">
            <v>48</v>
          </cell>
          <cell r="G58">
            <v>2</v>
          </cell>
          <cell r="H58" t="str">
            <v>-</v>
          </cell>
          <cell r="I58">
            <v>1</v>
          </cell>
          <cell r="J58">
            <v>2</v>
          </cell>
          <cell r="K58">
            <v>11</v>
          </cell>
          <cell r="L58">
            <v>7</v>
          </cell>
          <cell r="M58" t="str">
            <v>-</v>
          </cell>
          <cell r="N58">
            <v>4</v>
          </cell>
          <cell r="O58">
            <v>1</v>
          </cell>
          <cell r="P58">
            <v>44</v>
          </cell>
          <cell r="Q58">
            <v>43</v>
          </cell>
          <cell r="R58">
            <v>1</v>
          </cell>
          <cell r="S58" t="str">
            <v>-</v>
          </cell>
          <cell r="T58" t="str">
            <v>-</v>
          </cell>
        </row>
        <row r="59">
          <cell r="B59" t="str">
            <v>35～39歳</v>
          </cell>
          <cell r="C59">
            <v>71</v>
          </cell>
          <cell r="D59">
            <v>61</v>
          </cell>
          <cell r="E59">
            <v>61</v>
          </cell>
          <cell r="F59">
            <v>55</v>
          </cell>
          <cell r="G59">
            <v>6</v>
          </cell>
          <cell r="H59" t="str">
            <v>-</v>
          </cell>
          <cell r="I59" t="str">
            <v>-</v>
          </cell>
          <cell r="J59" t="str">
            <v>-</v>
          </cell>
          <cell r="K59">
            <v>9</v>
          </cell>
          <cell r="L59">
            <v>7</v>
          </cell>
          <cell r="M59" t="str">
            <v>-</v>
          </cell>
          <cell r="N59">
            <v>2</v>
          </cell>
          <cell r="O59">
            <v>1</v>
          </cell>
          <cell r="P59">
            <v>57</v>
          </cell>
          <cell r="Q59">
            <v>51</v>
          </cell>
          <cell r="R59">
            <v>6</v>
          </cell>
          <cell r="S59" t="str">
            <v>-</v>
          </cell>
          <cell r="T59" t="str">
            <v>-</v>
          </cell>
        </row>
        <row r="60">
          <cell r="B60" t="str">
            <v>40～44歳</v>
          </cell>
          <cell r="C60">
            <v>86</v>
          </cell>
          <cell r="D60">
            <v>72</v>
          </cell>
          <cell r="E60">
            <v>68</v>
          </cell>
          <cell r="F60">
            <v>60</v>
          </cell>
          <cell r="G60">
            <v>6</v>
          </cell>
          <cell r="H60" t="str">
            <v>-</v>
          </cell>
          <cell r="I60">
            <v>2</v>
          </cell>
          <cell r="J60">
            <v>4</v>
          </cell>
          <cell r="K60">
            <v>12</v>
          </cell>
          <cell r="L60">
            <v>10</v>
          </cell>
          <cell r="M60" t="str">
            <v>-</v>
          </cell>
          <cell r="N60">
            <v>2</v>
          </cell>
          <cell r="O60">
            <v>2</v>
          </cell>
          <cell r="P60">
            <v>63</v>
          </cell>
          <cell r="Q60">
            <v>56</v>
          </cell>
          <cell r="R60">
            <v>6</v>
          </cell>
          <cell r="S60" t="str">
            <v>-</v>
          </cell>
          <cell r="T60">
            <v>1</v>
          </cell>
        </row>
        <row r="61">
          <cell r="B61" t="str">
            <v>45～49歳</v>
          </cell>
          <cell r="C61">
            <v>105</v>
          </cell>
          <cell r="D61">
            <v>92</v>
          </cell>
          <cell r="E61">
            <v>91</v>
          </cell>
          <cell r="F61">
            <v>69</v>
          </cell>
          <cell r="G61">
            <v>20</v>
          </cell>
          <cell r="H61" t="str">
            <v>-</v>
          </cell>
          <cell r="I61">
            <v>2</v>
          </cell>
          <cell r="J61">
            <v>1</v>
          </cell>
          <cell r="K61">
            <v>13</v>
          </cell>
          <cell r="L61">
            <v>12</v>
          </cell>
          <cell r="M61" t="str">
            <v>-</v>
          </cell>
          <cell r="N61">
            <v>1</v>
          </cell>
          <cell r="O61" t="str">
            <v>-</v>
          </cell>
          <cell r="P61">
            <v>89</v>
          </cell>
          <cell r="Q61">
            <v>67</v>
          </cell>
          <cell r="R61">
            <v>20</v>
          </cell>
          <cell r="S61" t="str">
            <v>-</v>
          </cell>
          <cell r="T61">
            <v>2</v>
          </cell>
        </row>
        <row r="62">
          <cell r="B62" t="str">
            <v>50～54歳</v>
          </cell>
          <cell r="C62">
            <v>112</v>
          </cell>
          <cell r="D62">
            <v>90</v>
          </cell>
          <cell r="E62">
            <v>88</v>
          </cell>
          <cell r="F62">
            <v>63</v>
          </cell>
          <cell r="G62">
            <v>25</v>
          </cell>
          <cell r="H62" t="str">
            <v>-</v>
          </cell>
          <cell r="I62" t="str">
            <v>-</v>
          </cell>
          <cell r="J62">
            <v>2</v>
          </cell>
          <cell r="K62">
            <v>22</v>
          </cell>
          <cell r="L62">
            <v>20</v>
          </cell>
          <cell r="M62" t="str">
            <v>-</v>
          </cell>
          <cell r="N62">
            <v>2</v>
          </cell>
          <cell r="O62" t="str">
            <v>-</v>
          </cell>
          <cell r="P62">
            <v>78</v>
          </cell>
          <cell r="Q62">
            <v>58</v>
          </cell>
          <cell r="R62">
            <v>20</v>
          </cell>
          <cell r="S62" t="str">
            <v>-</v>
          </cell>
          <cell r="T62" t="str">
            <v>-</v>
          </cell>
        </row>
        <row r="63">
          <cell r="B63" t="str">
            <v>55～59歳</v>
          </cell>
          <cell r="C63">
            <v>169</v>
          </cell>
          <cell r="D63">
            <v>129</v>
          </cell>
          <cell r="E63">
            <v>125</v>
          </cell>
          <cell r="F63">
            <v>105</v>
          </cell>
          <cell r="G63">
            <v>17</v>
          </cell>
          <cell r="H63" t="str">
            <v>-</v>
          </cell>
          <cell r="I63">
            <v>3</v>
          </cell>
          <cell r="J63">
            <v>4</v>
          </cell>
          <cell r="K63">
            <v>39</v>
          </cell>
          <cell r="L63">
            <v>36</v>
          </cell>
          <cell r="M63" t="str">
            <v>-</v>
          </cell>
          <cell r="N63">
            <v>3</v>
          </cell>
          <cell r="O63">
            <v>1</v>
          </cell>
          <cell r="P63">
            <v>104</v>
          </cell>
          <cell r="Q63">
            <v>93</v>
          </cell>
          <cell r="R63">
            <v>9</v>
          </cell>
          <cell r="S63" t="str">
            <v>-</v>
          </cell>
          <cell r="T63">
            <v>2</v>
          </cell>
        </row>
        <row r="64">
          <cell r="B64" t="str">
            <v>60～64歳</v>
          </cell>
          <cell r="C64">
            <v>206</v>
          </cell>
          <cell r="D64">
            <v>127</v>
          </cell>
          <cell r="E64">
            <v>118</v>
          </cell>
          <cell r="F64">
            <v>85</v>
          </cell>
          <cell r="G64">
            <v>30</v>
          </cell>
          <cell r="H64">
            <v>1</v>
          </cell>
          <cell r="I64">
            <v>2</v>
          </cell>
          <cell r="J64">
            <v>9</v>
          </cell>
          <cell r="K64">
            <v>76</v>
          </cell>
          <cell r="L64">
            <v>65</v>
          </cell>
          <cell r="M64" t="str">
            <v>-</v>
          </cell>
          <cell r="N64">
            <v>11</v>
          </cell>
          <cell r="O64">
            <v>3</v>
          </cell>
          <cell r="P64">
            <v>103</v>
          </cell>
          <cell r="Q64">
            <v>79</v>
          </cell>
          <cell r="R64">
            <v>22</v>
          </cell>
          <cell r="S64" t="str">
            <v>-</v>
          </cell>
          <cell r="T64">
            <v>2</v>
          </cell>
        </row>
        <row r="65">
          <cell r="B65" t="str">
            <v>65～69歳</v>
          </cell>
          <cell r="C65">
            <v>313</v>
          </cell>
          <cell r="D65">
            <v>119</v>
          </cell>
          <cell r="E65">
            <v>117</v>
          </cell>
          <cell r="F65">
            <v>66</v>
          </cell>
          <cell r="G65">
            <v>46</v>
          </cell>
          <cell r="H65" t="str">
            <v>-</v>
          </cell>
          <cell r="I65">
            <v>5</v>
          </cell>
          <cell r="J65">
            <v>2</v>
          </cell>
          <cell r="K65">
            <v>189</v>
          </cell>
          <cell r="L65">
            <v>123</v>
          </cell>
          <cell r="M65" t="str">
            <v>-</v>
          </cell>
          <cell r="N65">
            <v>66</v>
          </cell>
          <cell r="O65">
            <v>5</v>
          </cell>
          <cell r="P65">
            <v>90</v>
          </cell>
          <cell r="Q65">
            <v>54</v>
          </cell>
          <cell r="R65">
            <v>31</v>
          </cell>
          <cell r="S65" t="str">
            <v>-</v>
          </cell>
          <cell r="T65">
            <v>5</v>
          </cell>
        </row>
        <row r="66">
          <cell r="B66" t="str">
            <v>70～74歳</v>
          </cell>
          <cell r="C66">
            <v>265</v>
          </cell>
          <cell r="D66">
            <v>52</v>
          </cell>
          <cell r="E66">
            <v>51</v>
          </cell>
          <cell r="F66">
            <v>28</v>
          </cell>
          <cell r="G66">
            <v>22</v>
          </cell>
          <cell r="H66" t="str">
            <v>-</v>
          </cell>
          <cell r="I66">
            <v>1</v>
          </cell>
          <cell r="J66">
            <v>1</v>
          </cell>
          <cell r="K66">
            <v>212</v>
          </cell>
          <cell r="L66">
            <v>100</v>
          </cell>
          <cell r="M66" t="str">
            <v>-</v>
          </cell>
          <cell r="N66">
            <v>112</v>
          </cell>
          <cell r="O66">
            <v>1</v>
          </cell>
          <cell r="P66">
            <v>34</v>
          </cell>
          <cell r="Q66">
            <v>23</v>
          </cell>
          <cell r="R66">
            <v>10</v>
          </cell>
          <cell r="S66" t="str">
            <v>-</v>
          </cell>
          <cell r="T66">
            <v>1</v>
          </cell>
        </row>
        <row r="67">
          <cell r="B67" t="str">
            <v>75～79歳</v>
          </cell>
          <cell r="C67">
            <v>217</v>
          </cell>
          <cell r="D67">
            <v>23</v>
          </cell>
          <cell r="E67">
            <v>23</v>
          </cell>
          <cell r="F67">
            <v>13</v>
          </cell>
          <cell r="G67">
            <v>9</v>
          </cell>
          <cell r="H67" t="str">
            <v>-</v>
          </cell>
          <cell r="I67">
            <v>1</v>
          </cell>
          <cell r="J67" t="str">
            <v>-</v>
          </cell>
          <cell r="K67">
            <v>191</v>
          </cell>
          <cell r="L67">
            <v>68</v>
          </cell>
          <cell r="M67" t="str">
            <v>-</v>
          </cell>
          <cell r="N67">
            <v>123</v>
          </cell>
          <cell r="O67">
            <v>3</v>
          </cell>
          <cell r="P67">
            <v>15</v>
          </cell>
          <cell r="Q67">
            <v>9</v>
          </cell>
          <cell r="R67">
            <v>5</v>
          </cell>
          <cell r="S67" t="str">
            <v>-</v>
          </cell>
          <cell r="T67">
            <v>1</v>
          </cell>
        </row>
        <row r="68">
          <cell r="B68" t="str">
            <v>80～84歳</v>
          </cell>
          <cell r="C68">
            <v>220</v>
          </cell>
          <cell r="D68">
            <v>11</v>
          </cell>
          <cell r="E68">
            <v>11</v>
          </cell>
          <cell r="F68">
            <v>6</v>
          </cell>
          <cell r="G68">
            <v>5</v>
          </cell>
          <cell r="H68" t="str">
            <v>-</v>
          </cell>
          <cell r="I68" t="str">
            <v>-</v>
          </cell>
          <cell r="J68" t="str">
            <v>-</v>
          </cell>
          <cell r="K68">
            <v>206</v>
          </cell>
          <cell r="L68">
            <v>74</v>
          </cell>
          <cell r="M68" t="str">
            <v>-</v>
          </cell>
          <cell r="N68">
            <v>132</v>
          </cell>
          <cell r="O68">
            <v>3</v>
          </cell>
          <cell r="P68">
            <v>3</v>
          </cell>
          <cell r="Q68">
            <v>2</v>
          </cell>
          <cell r="R68">
            <v>1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188</v>
          </cell>
          <cell r="D69">
            <v>3</v>
          </cell>
          <cell r="E69">
            <v>3</v>
          </cell>
          <cell r="F69">
            <v>2</v>
          </cell>
          <cell r="G69">
            <v>1</v>
          </cell>
          <cell r="H69" t="str">
            <v>-</v>
          </cell>
          <cell r="I69" t="str">
            <v>-</v>
          </cell>
          <cell r="J69" t="str">
            <v>-</v>
          </cell>
          <cell r="K69">
            <v>183</v>
          </cell>
          <cell r="L69">
            <v>45</v>
          </cell>
          <cell r="M69" t="str">
            <v>-</v>
          </cell>
          <cell r="N69">
            <v>138</v>
          </cell>
          <cell r="O69">
            <v>2</v>
          </cell>
          <cell r="P69">
            <v>1</v>
          </cell>
          <cell r="Q69">
            <v>1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130</v>
          </cell>
          <cell r="D70">
            <v>1</v>
          </cell>
          <cell r="E70">
            <v>1</v>
          </cell>
          <cell r="F70" t="str">
            <v>-</v>
          </cell>
          <cell r="G70" t="str">
            <v>-</v>
          </cell>
          <cell r="H70" t="str">
            <v>-</v>
          </cell>
          <cell r="I70">
            <v>1</v>
          </cell>
          <cell r="J70" t="str">
            <v>-</v>
          </cell>
          <cell r="K70">
            <v>129</v>
          </cell>
          <cell r="L70">
            <v>22</v>
          </cell>
          <cell r="M70" t="str">
            <v>-</v>
          </cell>
          <cell r="N70">
            <v>107</v>
          </cell>
          <cell r="O70" t="str">
            <v>-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37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37</v>
          </cell>
          <cell r="L71">
            <v>1</v>
          </cell>
          <cell r="M71" t="str">
            <v>-</v>
          </cell>
          <cell r="N71">
            <v>36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1370</v>
          </cell>
          <cell r="D72">
            <v>209</v>
          </cell>
          <cell r="E72">
            <v>206</v>
          </cell>
          <cell r="F72">
            <v>115</v>
          </cell>
          <cell r="G72">
            <v>83</v>
          </cell>
          <cell r="H72" t="str">
            <v>-</v>
          </cell>
          <cell r="I72">
            <v>8</v>
          </cell>
          <cell r="J72">
            <v>3</v>
          </cell>
          <cell r="K72">
            <v>1147</v>
          </cell>
          <cell r="L72">
            <v>433</v>
          </cell>
          <cell r="M72" t="str">
            <v>-</v>
          </cell>
          <cell r="N72">
            <v>714</v>
          </cell>
          <cell r="O72">
            <v>14</v>
          </cell>
          <cell r="P72">
            <v>143</v>
          </cell>
          <cell r="Q72">
            <v>89</v>
          </cell>
          <cell r="R72">
            <v>47</v>
          </cell>
          <cell r="S72" t="str">
            <v>-</v>
          </cell>
          <cell r="T72">
            <v>7</v>
          </cell>
        </row>
        <row r="73">
          <cell r="B73" t="str">
            <v>（再掲）75歳以上</v>
          </cell>
          <cell r="C73">
            <v>792</v>
          </cell>
          <cell r="D73">
            <v>38</v>
          </cell>
          <cell r="E73">
            <v>38</v>
          </cell>
          <cell r="F73">
            <v>21</v>
          </cell>
          <cell r="G73">
            <v>15</v>
          </cell>
          <cell r="H73" t="str">
            <v>-</v>
          </cell>
          <cell r="I73">
            <v>2</v>
          </cell>
          <cell r="J73" t="str">
            <v>-</v>
          </cell>
          <cell r="K73">
            <v>746</v>
          </cell>
          <cell r="L73">
            <v>210</v>
          </cell>
          <cell r="M73" t="str">
            <v>-</v>
          </cell>
          <cell r="N73">
            <v>536</v>
          </cell>
          <cell r="O73">
            <v>8</v>
          </cell>
          <cell r="P73">
            <v>19</v>
          </cell>
          <cell r="Q73">
            <v>12</v>
          </cell>
          <cell r="R73">
            <v>6</v>
          </cell>
          <cell r="S73" t="str">
            <v>-</v>
          </cell>
          <cell r="T73">
            <v>1</v>
          </cell>
        </row>
        <row r="74">
          <cell r="B74" t="str">
            <v>（再掲）85歳以上</v>
          </cell>
          <cell r="C74">
            <v>355</v>
          </cell>
          <cell r="D74">
            <v>4</v>
          </cell>
          <cell r="E74">
            <v>4</v>
          </cell>
          <cell r="F74">
            <v>2</v>
          </cell>
          <cell r="G74">
            <v>1</v>
          </cell>
          <cell r="H74" t="str">
            <v>-</v>
          </cell>
          <cell r="I74">
            <v>1</v>
          </cell>
          <cell r="J74" t="str">
            <v>-</v>
          </cell>
          <cell r="K74">
            <v>349</v>
          </cell>
          <cell r="L74">
            <v>68</v>
          </cell>
          <cell r="M74" t="str">
            <v>-</v>
          </cell>
          <cell r="N74">
            <v>281</v>
          </cell>
          <cell r="O74">
            <v>2</v>
          </cell>
          <cell r="P74">
            <v>1</v>
          </cell>
          <cell r="Q74">
            <v>1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983</v>
          </cell>
          <cell r="D75">
            <v>739</v>
          </cell>
          <cell r="E75">
            <v>708</v>
          </cell>
          <cell r="F75">
            <v>577</v>
          </cell>
          <cell r="G75">
            <v>109</v>
          </cell>
          <cell r="H75">
            <v>8</v>
          </cell>
          <cell r="I75">
            <v>14</v>
          </cell>
          <cell r="J75">
            <v>31</v>
          </cell>
          <cell r="K75">
            <v>233</v>
          </cell>
          <cell r="L75">
            <v>162</v>
          </cell>
          <cell r="M75">
            <v>43</v>
          </cell>
          <cell r="N75">
            <v>28</v>
          </cell>
          <cell r="O75">
            <v>11</v>
          </cell>
          <cell r="P75">
            <v>641</v>
          </cell>
          <cell r="Q75">
            <v>536</v>
          </cell>
          <cell r="R75">
            <v>87</v>
          </cell>
          <cell r="S75">
            <v>7</v>
          </cell>
          <cell r="T75">
            <v>11</v>
          </cell>
        </row>
        <row r="76">
          <cell r="B76" t="str">
            <v>65～74歳</v>
          </cell>
          <cell r="C76">
            <v>578</v>
          </cell>
          <cell r="D76">
            <v>171</v>
          </cell>
          <cell r="E76">
            <v>168</v>
          </cell>
          <cell r="F76">
            <v>94</v>
          </cell>
          <cell r="G76">
            <v>68</v>
          </cell>
          <cell r="H76" t="str">
            <v>-</v>
          </cell>
          <cell r="I76">
            <v>6</v>
          </cell>
          <cell r="J76">
            <v>3</v>
          </cell>
          <cell r="K76">
            <v>401</v>
          </cell>
          <cell r="L76">
            <v>223</v>
          </cell>
          <cell r="M76" t="str">
            <v>-</v>
          </cell>
          <cell r="N76">
            <v>178</v>
          </cell>
          <cell r="O76">
            <v>6</v>
          </cell>
          <cell r="P76">
            <v>124</v>
          </cell>
          <cell r="Q76">
            <v>77</v>
          </cell>
          <cell r="R76">
            <v>41</v>
          </cell>
          <cell r="S76" t="str">
            <v>-</v>
          </cell>
          <cell r="T76">
            <v>6</v>
          </cell>
        </row>
      </sheetData>
      <sheetData sheetId="6">
        <row r="6">
          <cell r="B6" t="str">
            <v>総数</v>
          </cell>
          <cell r="C6">
            <v>8939</v>
          </cell>
          <cell r="D6">
            <v>4011</v>
          </cell>
          <cell r="E6">
            <v>3834</v>
          </cell>
          <cell r="F6">
            <v>3288</v>
          </cell>
          <cell r="G6">
            <v>425</v>
          </cell>
          <cell r="H6">
            <v>19</v>
          </cell>
          <cell r="I6">
            <v>102</v>
          </cell>
          <cell r="J6">
            <v>177</v>
          </cell>
          <cell r="K6">
            <v>4540</v>
          </cell>
          <cell r="L6">
            <v>1147</v>
          </cell>
          <cell r="M6">
            <v>285</v>
          </cell>
          <cell r="N6">
            <v>3108</v>
          </cell>
          <cell r="O6">
            <v>388</v>
          </cell>
          <cell r="P6">
            <v>3239</v>
          </cell>
          <cell r="Q6">
            <v>2834</v>
          </cell>
          <cell r="R6">
            <v>313</v>
          </cell>
          <cell r="S6">
            <v>19</v>
          </cell>
          <cell r="T6">
            <v>73</v>
          </cell>
        </row>
        <row r="7">
          <cell r="B7" t="str">
            <v>15～19歳</v>
          </cell>
          <cell r="C7">
            <v>306</v>
          </cell>
          <cell r="D7">
            <v>32</v>
          </cell>
          <cell r="E7">
            <v>28</v>
          </cell>
          <cell r="F7">
            <v>24</v>
          </cell>
          <cell r="G7" t="str">
            <v>-</v>
          </cell>
          <cell r="H7">
            <v>4</v>
          </cell>
          <cell r="I7" t="str">
            <v>-</v>
          </cell>
          <cell r="J7">
            <v>4</v>
          </cell>
          <cell r="K7">
            <v>254</v>
          </cell>
          <cell r="L7">
            <v>1</v>
          </cell>
          <cell r="M7">
            <v>250</v>
          </cell>
          <cell r="N7">
            <v>3</v>
          </cell>
          <cell r="O7">
            <v>20</v>
          </cell>
          <cell r="P7">
            <v>28</v>
          </cell>
          <cell r="Q7">
            <v>24</v>
          </cell>
          <cell r="R7" t="str">
            <v>-</v>
          </cell>
          <cell r="S7">
            <v>4</v>
          </cell>
          <cell r="T7" t="str">
            <v>-</v>
          </cell>
        </row>
        <row r="8">
          <cell r="B8" t="str">
            <v>20～24歳</v>
          </cell>
          <cell r="C8">
            <v>217</v>
          </cell>
          <cell r="D8">
            <v>150</v>
          </cell>
          <cell r="E8">
            <v>141</v>
          </cell>
          <cell r="F8">
            <v>125</v>
          </cell>
          <cell r="G8">
            <v>2</v>
          </cell>
          <cell r="H8">
            <v>11</v>
          </cell>
          <cell r="I8">
            <v>3</v>
          </cell>
          <cell r="J8">
            <v>9</v>
          </cell>
          <cell r="K8">
            <v>49</v>
          </cell>
          <cell r="L8">
            <v>2</v>
          </cell>
          <cell r="M8">
            <v>29</v>
          </cell>
          <cell r="N8">
            <v>18</v>
          </cell>
          <cell r="O8">
            <v>18</v>
          </cell>
          <cell r="P8">
            <v>129</v>
          </cell>
          <cell r="Q8">
            <v>114</v>
          </cell>
          <cell r="R8">
            <v>1</v>
          </cell>
          <cell r="S8">
            <v>11</v>
          </cell>
          <cell r="T8">
            <v>3</v>
          </cell>
        </row>
        <row r="9">
          <cell r="B9" t="str">
            <v>25～29歳</v>
          </cell>
          <cell r="C9">
            <v>228</v>
          </cell>
          <cell r="D9">
            <v>185</v>
          </cell>
          <cell r="E9">
            <v>171</v>
          </cell>
          <cell r="F9">
            <v>160</v>
          </cell>
          <cell r="G9">
            <v>3</v>
          </cell>
          <cell r="H9">
            <v>1</v>
          </cell>
          <cell r="I9">
            <v>7</v>
          </cell>
          <cell r="J9">
            <v>14</v>
          </cell>
          <cell r="K9">
            <v>25</v>
          </cell>
          <cell r="L9">
            <v>13</v>
          </cell>
          <cell r="M9" t="str">
            <v>-</v>
          </cell>
          <cell r="N9">
            <v>12</v>
          </cell>
          <cell r="O9">
            <v>18</v>
          </cell>
          <cell r="P9">
            <v>161</v>
          </cell>
          <cell r="Q9">
            <v>150</v>
          </cell>
          <cell r="R9">
            <v>3</v>
          </cell>
          <cell r="S9">
            <v>1</v>
          </cell>
          <cell r="T9">
            <v>7</v>
          </cell>
        </row>
        <row r="10">
          <cell r="B10" t="str">
            <v>30～34歳</v>
          </cell>
          <cell r="C10">
            <v>286</v>
          </cell>
          <cell r="D10">
            <v>235</v>
          </cell>
          <cell r="E10">
            <v>224</v>
          </cell>
          <cell r="F10">
            <v>206</v>
          </cell>
          <cell r="G10">
            <v>11</v>
          </cell>
          <cell r="H10">
            <v>1</v>
          </cell>
          <cell r="I10">
            <v>6</v>
          </cell>
          <cell r="J10">
            <v>11</v>
          </cell>
          <cell r="K10">
            <v>29</v>
          </cell>
          <cell r="L10">
            <v>14</v>
          </cell>
          <cell r="M10" t="str">
            <v>-</v>
          </cell>
          <cell r="N10">
            <v>15</v>
          </cell>
          <cell r="O10">
            <v>22</v>
          </cell>
          <cell r="P10">
            <v>203</v>
          </cell>
          <cell r="Q10">
            <v>189</v>
          </cell>
          <cell r="R10">
            <v>8</v>
          </cell>
          <cell r="S10">
            <v>1</v>
          </cell>
          <cell r="T10">
            <v>5</v>
          </cell>
        </row>
        <row r="11">
          <cell r="B11" t="str">
            <v>35～39歳</v>
          </cell>
          <cell r="C11">
            <v>466</v>
          </cell>
          <cell r="D11">
            <v>369</v>
          </cell>
          <cell r="E11">
            <v>348</v>
          </cell>
          <cell r="F11">
            <v>314</v>
          </cell>
          <cell r="G11">
            <v>22</v>
          </cell>
          <cell r="H11">
            <v>1</v>
          </cell>
          <cell r="I11">
            <v>11</v>
          </cell>
          <cell r="J11">
            <v>21</v>
          </cell>
          <cell r="K11">
            <v>77</v>
          </cell>
          <cell r="L11">
            <v>32</v>
          </cell>
          <cell r="M11">
            <v>2</v>
          </cell>
          <cell r="N11">
            <v>43</v>
          </cell>
          <cell r="O11">
            <v>20</v>
          </cell>
          <cell r="P11">
            <v>323</v>
          </cell>
          <cell r="Q11">
            <v>292</v>
          </cell>
          <cell r="R11">
            <v>19</v>
          </cell>
          <cell r="S11">
            <v>1</v>
          </cell>
          <cell r="T11">
            <v>11</v>
          </cell>
        </row>
        <row r="12">
          <cell r="B12" t="str">
            <v>40～44歳</v>
          </cell>
          <cell r="C12">
            <v>510</v>
          </cell>
          <cell r="D12">
            <v>409</v>
          </cell>
          <cell r="E12">
            <v>392</v>
          </cell>
          <cell r="F12">
            <v>345</v>
          </cell>
          <cell r="G12">
            <v>38</v>
          </cell>
          <cell r="H12">
            <v>1</v>
          </cell>
          <cell r="I12">
            <v>8</v>
          </cell>
          <cell r="J12">
            <v>17</v>
          </cell>
          <cell r="K12">
            <v>74</v>
          </cell>
          <cell r="L12">
            <v>25</v>
          </cell>
          <cell r="M12">
            <v>1</v>
          </cell>
          <cell r="N12">
            <v>48</v>
          </cell>
          <cell r="O12">
            <v>27</v>
          </cell>
          <cell r="P12">
            <v>361</v>
          </cell>
          <cell r="Q12">
            <v>318</v>
          </cell>
          <cell r="R12">
            <v>36</v>
          </cell>
          <cell r="S12">
            <v>1</v>
          </cell>
          <cell r="T12">
            <v>6</v>
          </cell>
        </row>
        <row r="13">
          <cell r="B13" t="str">
            <v>45～49歳</v>
          </cell>
          <cell r="C13">
            <v>561</v>
          </cell>
          <cell r="D13">
            <v>456</v>
          </cell>
          <cell r="E13">
            <v>433</v>
          </cell>
          <cell r="F13">
            <v>393</v>
          </cell>
          <cell r="G13">
            <v>35</v>
          </cell>
          <cell r="H13" t="str">
            <v>-</v>
          </cell>
          <cell r="I13">
            <v>5</v>
          </cell>
          <cell r="J13">
            <v>23</v>
          </cell>
          <cell r="K13">
            <v>85</v>
          </cell>
          <cell r="L13">
            <v>28</v>
          </cell>
          <cell r="M13" t="str">
            <v>-</v>
          </cell>
          <cell r="N13">
            <v>57</v>
          </cell>
          <cell r="O13">
            <v>20</v>
          </cell>
          <cell r="P13">
            <v>379</v>
          </cell>
          <cell r="Q13">
            <v>345</v>
          </cell>
          <cell r="R13">
            <v>30</v>
          </cell>
          <cell r="S13" t="str">
            <v>-</v>
          </cell>
          <cell r="T13">
            <v>4</v>
          </cell>
        </row>
        <row r="14">
          <cell r="B14" t="str">
            <v>50～54歳</v>
          </cell>
          <cell r="C14">
            <v>521</v>
          </cell>
          <cell r="D14">
            <v>402</v>
          </cell>
          <cell r="E14">
            <v>383</v>
          </cell>
          <cell r="F14">
            <v>337</v>
          </cell>
          <cell r="G14">
            <v>42</v>
          </cell>
          <cell r="H14" t="str">
            <v>-</v>
          </cell>
          <cell r="I14">
            <v>4</v>
          </cell>
          <cell r="J14">
            <v>19</v>
          </cell>
          <cell r="K14">
            <v>95</v>
          </cell>
          <cell r="L14">
            <v>39</v>
          </cell>
          <cell r="M14">
            <v>1</v>
          </cell>
          <cell r="N14">
            <v>55</v>
          </cell>
          <cell r="O14">
            <v>24</v>
          </cell>
          <cell r="P14">
            <v>340</v>
          </cell>
          <cell r="Q14">
            <v>304</v>
          </cell>
          <cell r="R14">
            <v>33</v>
          </cell>
          <cell r="S14" t="str">
            <v>-</v>
          </cell>
          <cell r="T14">
            <v>3</v>
          </cell>
        </row>
        <row r="15">
          <cell r="B15" t="str">
            <v>55～59歳</v>
          </cell>
          <cell r="C15">
            <v>610</v>
          </cell>
          <cell r="D15">
            <v>441</v>
          </cell>
          <cell r="E15">
            <v>433</v>
          </cell>
          <cell r="F15">
            <v>374</v>
          </cell>
          <cell r="G15">
            <v>51</v>
          </cell>
          <cell r="H15" t="str">
            <v>-</v>
          </cell>
          <cell r="I15">
            <v>8</v>
          </cell>
          <cell r="J15">
            <v>8</v>
          </cell>
          <cell r="K15">
            <v>140</v>
          </cell>
          <cell r="L15">
            <v>62</v>
          </cell>
          <cell r="M15">
            <v>1</v>
          </cell>
          <cell r="N15">
            <v>77</v>
          </cell>
          <cell r="O15">
            <v>29</v>
          </cell>
          <cell r="P15">
            <v>375</v>
          </cell>
          <cell r="Q15">
            <v>329</v>
          </cell>
          <cell r="R15">
            <v>39</v>
          </cell>
          <cell r="S15" t="str">
            <v>-</v>
          </cell>
          <cell r="T15">
            <v>7</v>
          </cell>
        </row>
        <row r="16">
          <cell r="B16" t="str">
            <v>60～64歳</v>
          </cell>
          <cell r="C16">
            <v>838</v>
          </cell>
          <cell r="D16">
            <v>531</v>
          </cell>
          <cell r="E16">
            <v>511</v>
          </cell>
          <cell r="F16">
            <v>430</v>
          </cell>
          <cell r="G16">
            <v>69</v>
          </cell>
          <cell r="H16" t="str">
            <v>-</v>
          </cell>
          <cell r="I16">
            <v>12</v>
          </cell>
          <cell r="J16">
            <v>20</v>
          </cell>
          <cell r="K16">
            <v>278</v>
          </cell>
          <cell r="L16">
            <v>141</v>
          </cell>
          <cell r="M16" t="str">
            <v>-</v>
          </cell>
          <cell r="N16">
            <v>137</v>
          </cell>
          <cell r="O16">
            <v>29</v>
          </cell>
          <cell r="P16">
            <v>433</v>
          </cell>
          <cell r="Q16">
            <v>371</v>
          </cell>
          <cell r="R16">
            <v>52</v>
          </cell>
          <cell r="S16" t="str">
            <v>-</v>
          </cell>
          <cell r="T16">
            <v>10</v>
          </cell>
        </row>
        <row r="17">
          <cell r="B17" t="str">
            <v>65～69歳</v>
          </cell>
          <cell r="C17">
            <v>1197</v>
          </cell>
          <cell r="D17">
            <v>457</v>
          </cell>
          <cell r="E17">
            <v>432</v>
          </cell>
          <cell r="F17">
            <v>330</v>
          </cell>
          <cell r="G17">
            <v>84</v>
          </cell>
          <cell r="H17" t="str">
            <v>-</v>
          </cell>
          <cell r="I17">
            <v>18</v>
          </cell>
          <cell r="J17">
            <v>25</v>
          </cell>
          <cell r="K17">
            <v>691</v>
          </cell>
          <cell r="L17">
            <v>261</v>
          </cell>
          <cell r="M17" t="str">
            <v>-</v>
          </cell>
          <cell r="N17">
            <v>430</v>
          </cell>
          <cell r="O17">
            <v>49</v>
          </cell>
          <cell r="P17">
            <v>316</v>
          </cell>
          <cell r="Q17">
            <v>246</v>
          </cell>
          <cell r="R17">
            <v>62</v>
          </cell>
          <cell r="S17" t="str">
            <v>-</v>
          </cell>
          <cell r="T17">
            <v>8</v>
          </cell>
        </row>
        <row r="18">
          <cell r="B18" t="str">
            <v>70～74歳</v>
          </cell>
          <cell r="C18">
            <v>1146</v>
          </cell>
          <cell r="D18">
            <v>242</v>
          </cell>
          <cell r="E18">
            <v>238</v>
          </cell>
          <cell r="F18">
            <v>181</v>
          </cell>
          <cell r="G18">
            <v>47</v>
          </cell>
          <cell r="H18" t="str">
            <v>-</v>
          </cell>
          <cell r="I18">
            <v>10</v>
          </cell>
          <cell r="J18">
            <v>4</v>
          </cell>
          <cell r="K18">
            <v>854</v>
          </cell>
          <cell r="L18">
            <v>221</v>
          </cell>
          <cell r="M18" t="str">
            <v>-</v>
          </cell>
          <cell r="N18">
            <v>633</v>
          </cell>
          <cell r="O18">
            <v>50</v>
          </cell>
          <cell r="P18">
            <v>152</v>
          </cell>
          <cell r="Q18">
            <v>124</v>
          </cell>
          <cell r="R18">
            <v>21</v>
          </cell>
          <cell r="S18" t="str">
            <v>-</v>
          </cell>
          <cell r="T18">
            <v>7</v>
          </cell>
        </row>
        <row r="19">
          <cell r="B19" t="str">
            <v>75～79歳</v>
          </cell>
          <cell r="C19">
            <v>695</v>
          </cell>
          <cell r="D19">
            <v>67</v>
          </cell>
          <cell r="E19">
            <v>65</v>
          </cell>
          <cell r="F19">
            <v>45</v>
          </cell>
          <cell r="G19">
            <v>15</v>
          </cell>
          <cell r="H19" t="str">
            <v>-</v>
          </cell>
          <cell r="I19">
            <v>5</v>
          </cell>
          <cell r="J19">
            <v>2</v>
          </cell>
          <cell r="K19">
            <v>604</v>
          </cell>
          <cell r="L19">
            <v>132</v>
          </cell>
          <cell r="M19">
            <v>1</v>
          </cell>
          <cell r="N19">
            <v>471</v>
          </cell>
          <cell r="O19">
            <v>24</v>
          </cell>
          <cell r="P19">
            <v>28</v>
          </cell>
          <cell r="Q19">
            <v>19</v>
          </cell>
          <cell r="R19">
            <v>8</v>
          </cell>
          <cell r="S19" t="str">
            <v>-</v>
          </cell>
          <cell r="T19">
            <v>1</v>
          </cell>
        </row>
        <row r="20">
          <cell r="B20" t="str">
            <v>80～84歳</v>
          </cell>
          <cell r="C20">
            <v>557</v>
          </cell>
          <cell r="D20">
            <v>25</v>
          </cell>
          <cell r="E20">
            <v>25</v>
          </cell>
          <cell r="F20">
            <v>18</v>
          </cell>
          <cell r="G20">
            <v>3</v>
          </cell>
          <cell r="H20" t="str">
            <v>-</v>
          </cell>
          <cell r="I20">
            <v>4</v>
          </cell>
          <cell r="J20" t="str">
            <v>-</v>
          </cell>
          <cell r="K20">
            <v>512</v>
          </cell>
          <cell r="L20">
            <v>92</v>
          </cell>
          <cell r="M20" t="str">
            <v>-</v>
          </cell>
          <cell r="N20">
            <v>420</v>
          </cell>
          <cell r="O20">
            <v>20</v>
          </cell>
          <cell r="P20">
            <v>10</v>
          </cell>
          <cell r="Q20">
            <v>8</v>
          </cell>
          <cell r="R20">
            <v>1</v>
          </cell>
          <cell r="S20" t="str">
            <v>-</v>
          </cell>
          <cell r="T20">
            <v>1</v>
          </cell>
        </row>
        <row r="21">
          <cell r="B21" t="str">
            <v>85～89歳</v>
          </cell>
          <cell r="C21">
            <v>480</v>
          </cell>
          <cell r="D21">
            <v>10</v>
          </cell>
          <cell r="E21">
            <v>10</v>
          </cell>
          <cell r="F21">
            <v>6</v>
          </cell>
          <cell r="G21">
            <v>3</v>
          </cell>
          <cell r="H21" t="str">
            <v>-</v>
          </cell>
          <cell r="I21">
            <v>1</v>
          </cell>
          <cell r="J21" t="str">
            <v>-</v>
          </cell>
          <cell r="K21">
            <v>456</v>
          </cell>
          <cell r="L21">
            <v>67</v>
          </cell>
          <cell r="M21" t="str">
            <v>-</v>
          </cell>
          <cell r="N21">
            <v>389</v>
          </cell>
          <cell r="O21">
            <v>14</v>
          </cell>
          <cell r="P21">
            <v>1</v>
          </cell>
          <cell r="Q21">
            <v>1</v>
          </cell>
          <cell r="R21" t="str">
            <v>-</v>
          </cell>
          <cell r="S21" t="str">
            <v>-</v>
          </cell>
          <cell r="T21" t="str">
            <v>-</v>
          </cell>
        </row>
        <row r="22">
          <cell r="B22" t="str">
            <v>90～94歳</v>
          </cell>
          <cell r="C22">
            <v>241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>
            <v>238</v>
          </cell>
          <cell r="L22">
            <v>17</v>
          </cell>
          <cell r="M22" t="str">
            <v>-</v>
          </cell>
          <cell r="N22">
            <v>221</v>
          </cell>
          <cell r="O22">
            <v>3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80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79</v>
          </cell>
          <cell r="L23" t="str">
            <v>-</v>
          </cell>
          <cell r="M23" t="str">
            <v>-</v>
          </cell>
          <cell r="N23">
            <v>79</v>
          </cell>
          <cell r="O23">
            <v>1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4396</v>
          </cell>
          <cell r="D24">
            <v>801</v>
          </cell>
          <cell r="E24">
            <v>770</v>
          </cell>
          <cell r="F24">
            <v>580</v>
          </cell>
          <cell r="G24">
            <v>152</v>
          </cell>
          <cell r="H24" t="str">
            <v>-</v>
          </cell>
          <cell r="I24">
            <v>38</v>
          </cell>
          <cell r="J24">
            <v>31</v>
          </cell>
          <cell r="K24">
            <v>3434</v>
          </cell>
          <cell r="L24">
            <v>790</v>
          </cell>
          <cell r="M24">
            <v>1</v>
          </cell>
          <cell r="N24">
            <v>2643</v>
          </cell>
          <cell r="O24">
            <v>161</v>
          </cell>
          <cell r="P24">
            <v>507</v>
          </cell>
          <cell r="Q24">
            <v>398</v>
          </cell>
          <cell r="R24">
            <v>92</v>
          </cell>
          <cell r="S24" t="str">
            <v>-</v>
          </cell>
          <cell r="T24">
            <v>17</v>
          </cell>
        </row>
        <row r="25">
          <cell r="B25" t="str">
            <v>（再掲）75歳以上</v>
          </cell>
          <cell r="C25">
            <v>2053</v>
          </cell>
          <cell r="D25">
            <v>102</v>
          </cell>
          <cell r="E25">
            <v>100</v>
          </cell>
          <cell r="F25">
            <v>69</v>
          </cell>
          <cell r="G25">
            <v>21</v>
          </cell>
          <cell r="H25" t="str">
            <v>-</v>
          </cell>
          <cell r="I25">
            <v>10</v>
          </cell>
          <cell r="J25">
            <v>2</v>
          </cell>
          <cell r="K25">
            <v>1889</v>
          </cell>
          <cell r="L25">
            <v>308</v>
          </cell>
          <cell r="M25">
            <v>1</v>
          </cell>
          <cell r="N25">
            <v>1580</v>
          </cell>
          <cell r="O25">
            <v>62</v>
          </cell>
          <cell r="P25">
            <v>39</v>
          </cell>
          <cell r="Q25">
            <v>28</v>
          </cell>
          <cell r="R25">
            <v>9</v>
          </cell>
          <cell r="S25" t="str">
            <v>-</v>
          </cell>
          <cell r="T25">
            <v>2</v>
          </cell>
        </row>
        <row r="26">
          <cell r="B26" t="str">
            <v>（再掲）85歳以上</v>
          </cell>
          <cell r="C26">
            <v>801</v>
          </cell>
          <cell r="D26">
            <v>10</v>
          </cell>
          <cell r="E26">
            <v>10</v>
          </cell>
          <cell r="F26">
            <v>6</v>
          </cell>
          <cell r="G26">
            <v>3</v>
          </cell>
          <cell r="H26" t="str">
            <v>-</v>
          </cell>
          <cell r="I26">
            <v>1</v>
          </cell>
          <cell r="J26" t="str">
            <v>-</v>
          </cell>
          <cell r="K26">
            <v>773</v>
          </cell>
          <cell r="L26">
            <v>84</v>
          </cell>
          <cell r="M26" t="str">
            <v>-</v>
          </cell>
          <cell r="N26">
            <v>689</v>
          </cell>
          <cell r="O26">
            <v>18</v>
          </cell>
          <cell r="P26">
            <v>1</v>
          </cell>
          <cell r="Q26">
            <v>1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B27" t="str">
            <v>15～64歳</v>
          </cell>
          <cell r="C27">
            <v>4543</v>
          </cell>
          <cell r="D27">
            <v>3210</v>
          </cell>
          <cell r="E27">
            <v>3064</v>
          </cell>
          <cell r="F27">
            <v>2708</v>
          </cell>
          <cell r="G27">
            <v>273</v>
          </cell>
          <cell r="H27">
            <v>19</v>
          </cell>
          <cell r="I27">
            <v>64</v>
          </cell>
          <cell r="J27">
            <v>146</v>
          </cell>
          <cell r="K27">
            <v>1106</v>
          </cell>
          <cell r="L27">
            <v>357</v>
          </cell>
          <cell r="M27">
            <v>284</v>
          </cell>
          <cell r="N27">
            <v>465</v>
          </cell>
          <cell r="O27">
            <v>227</v>
          </cell>
          <cell r="P27">
            <v>2732</v>
          </cell>
          <cell r="Q27">
            <v>2436</v>
          </cell>
          <cell r="R27">
            <v>221</v>
          </cell>
          <cell r="S27">
            <v>19</v>
          </cell>
          <cell r="T27">
            <v>56</v>
          </cell>
        </row>
        <row r="28">
          <cell r="B28" t="str">
            <v>65～74歳</v>
          </cell>
          <cell r="C28">
            <v>2343</v>
          </cell>
          <cell r="D28">
            <v>699</v>
          </cell>
          <cell r="E28">
            <v>670</v>
          </cell>
          <cell r="F28">
            <v>511</v>
          </cell>
          <cell r="G28">
            <v>131</v>
          </cell>
          <cell r="H28" t="str">
            <v>-</v>
          </cell>
          <cell r="I28">
            <v>28</v>
          </cell>
          <cell r="J28">
            <v>29</v>
          </cell>
          <cell r="K28">
            <v>1545</v>
          </cell>
          <cell r="L28">
            <v>482</v>
          </cell>
          <cell r="M28" t="str">
            <v>-</v>
          </cell>
          <cell r="N28">
            <v>1063</v>
          </cell>
          <cell r="O28">
            <v>99</v>
          </cell>
          <cell r="P28">
            <v>468</v>
          </cell>
          <cell r="Q28">
            <v>370</v>
          </cell>
          <cell r="R28">
            <v>83</v>
          </cell>
          <cell r="S28" t="str">
            <v>-</v>
          </cell>
          <cell r="T28">
            <v>15</v>
          </cell>
        </row>
        <row r="30">
          <cell r="B30" t="str">
            <v>男</v>
          </cell>
          <cell r="C30">
            <v>4091</v>
          </cell>
          <cell r="D30">
            <v>2097</v>
          </cell>
          <cell r="E30">
            <v>1987</v>
          </cell>
          <cell r="F30">
            <v>1884</v>
          </cell>
          <cell r="G30">
            <v>37</v>
          </cell>
          <cell r="H30">
            <v>8</v>
          </cell>
          <cell r="I30">
            <v>58</v>
          </cell>
          <cell r="J30">
            <v>110</v>
          </cell>
          <cell r="K30">
            <v>1784</v>
          </cell>
          <cell r="L30">
            <v>145</v>
          </cell>
          <cell r="M30">
            <v>140</v>
          </cell>
          <cell r="N30">
            <v>1499</v>
          </cell>
          <cell r="O30">
            <v>210</v>
          </cell>
          <cell r="P30">
            <v>1594</v>
          </cell>
          <cell r="Q30">
            <v>1529</v>
          </cell>
          <cell r="R30">
            <v>22</v>
          </cell>
          <cell r="S30">
            <v>8</v>
          </cell>
          <cell r="T30">
            <v>35</v>
          </cell>
        </row>
        <row r="31">
          <cell r="B31" t="str">
            <v>15～19歳</v>
          </cell>
          <cell r="C31">
            <v>152</v>
          </cell>
          <cell r="D31">
            <v>15</v>
          </cell>
          <cell r="E31">
            <v>12</v>
          </cell>
          <cell r="F31">
            <v>10</v>
          </cell>
          <cell r="G31" t="str">
            <v>-</v>
          </cell>
          <cell r="H31">
            <v>2</v>
          </cell>
          <cell r="I31" t="str">
            <v>-</v>
          </cell>
          <cell r="J31">
            <v>3</v>
          </cell>
          <cell r="K31">
            <v>126</v>
          </cell>
          <cell r="L31" t="str">
            <v>-</v>
          </cell>
          <cell r="M31">
            <v>124</v>
          </cell>
          <cell r="N31">
            <v>2</v>
          </cell>
          <cell r="O31">
            <v>11</v>
          </cell>
          <cell r="P31">
            <v>12</v>
          </cell>
          <cell r="Q31">
            <v>10</v>
          </cell>
          <cell r="R31" t="str">
            <v>-</v>
          </cell>
          <cell r="S31">
            <v>2</v>
          </cell>
          <cell r="T31" t="str">
            <v>-</v>
          </cell>
        </row>
        <row r="32">
          <cell r="B32" t="str">
            <v>20～24歳</v>
          </cell>
          <cell r="C32">
            <v>116</v>
          </cell>
          <cell r="D32">
            <v>78</v>
          </cell>
          <cell r="E32">
            <v>74</v>
          </cell>
          <cell r="F32">
            <v>68</v>
          </cell>
          <cell r="G32" t="str">
            <v>-</v>
          </cell>
          <cell r="H32">
            <v>6</v>
          </cell>
          <cell r="I32" t="str">
            <v>-</v>
          </cell>
          <cell r="J32">
            <v>4</v>
          </cell>
          <cell r="K32">
            <v>28</v>
          </cell>
          <cell r="L32" t="str">
            <v>-</v>
          </cell>
          <cell r="M32">
            <v>16</v>
          </cell>
          <cell r="N32">
            <v>12</v>
          </cell>
          <cell r="O32">
            <v>10</v>
          </cell>
          <cell r="P32">
            <v>67</v>
          </cell>
          <cell r="Q32">
            <v>61</v>
          </cell>
          <cell r="R32" t="str">
            <v>-</v>
          </cell>
          <cell r="S32">
            <v>6</v>
          </cell>
          <cell r="T32" t="str">
            <v>-</v>
          </cell>
        </row>
        <row r="33">
          <cell r="B33" t="str">
            <v>25～29歳</v>
          </cell>
          <cell r="C33">
            <v>105</v>
          </cell>
          <cell r="D33">
            <v>91</v>
          </cell>
          <cell r="E33">
            <v>82</v>
          </cell>
          <cell r="F33">
            <v>81</v>
          </cell>
          <cell r="G33" t="str">
            <v>-</v>
          </cell>
          <cell r="H33" t="str">
            <v>-</v>
          </cell>
          <cell r="I33">
            <v>1</v>
          </cell>
          <cell r="J33">
            <v>9</v>
          </cell>
          <cell r="K33">
            <v>3</v>
          </cell>
          <cell r="L33" t="str">
            <v>-</v>
          </cell>
          <cell r="M33" t="str">
            <v>-</v>
          </cell>
          <cell r="N33">
            <v>3</v>
          </cell>
          <cell r="O33">
            <v>11</v>
          </cell>
          <cell r="P33">
            <v>76</v>
          </cell>
          <cell r="Q33">
            <v>75</v>
          </cell>
          <cell r="R33" t="str">
            <v>-</v>
          </cell>
          <cell r="S33" t="str">
            <v>-</v>
          </cell>
          <cell r="T33">
            <v>1</v>
          </cell>
        </row>
        <row r="34">
          <cell r="B34" t="str">
            <v>30～34歳</v>
          </cell>
          <cell r="C34">
            <v>148</v>
          </cell>
          <cell r="D34">
            <v>126</v>
          </cell>
          <cell r="E34">
            <v>117</v>
          </cell>
          <cell r="F34">
            <v>115</v>
          </cell>
          <cell r="G34">
            <v>1</v>
          </cell>
          <cell r="H34" t="str">
            <v>-</v>
          </cell>
          <cell r="I34">
            <v>1</v>
          </cell>
          <cell r="J34">
            <v>9</v>
          </cell>
          <cell r="K34">
            <v>8</v>
          </cell>
          <cell r="L34" t="str">
            <v>-</v>
          </cell>
          <cell r="M34" t="str">
            <v>-</v>
          </cell>
          <cell r="N34">
            <v>8</v>
          </cell>
          <cell r="O34">
            <v>14</v>
          </cell>
          <cell r="P34">
            <v>105</v>
          </cell>
          <cell r="Q34">
            <v>103</v>
          </cell>
          <cell r="R34">
            <v>1</v>
          </cell>
          <cell r="S34" t="str">
            <v>-</v>
          </cell>
          <cell r="T34">
            <v>1</v>
          </cell>
        </row>
        <row r="35">
          <cell r="B35" t="str">
            <v>35～39歳</v>
          </cell>
          <cell r="C35">
            <v>221</v>
          </cell>
          <cell r="D35">
            <v>181</v>
          </cell>
          <cell r="E35">
            <v>172</v>
          </cell>
          <cell r="F35">
            <v>170</v>
          </cell>
          <cell r="G35">
            <v>1</v>
          </cell>
          <cell r="H35" t="str">
            <v>-</v>
          </cell>
          <cell r="I35">
            <v>1</v>
          </cell>
          <cell r="J35">
            <v>9</v>
          </cell>
          <cell r="K35">
            <v>30</v>
          </cell>
          <cell r="L35">
            <v>3</v>
          </cell>
          <cell r="M35" t="str">
            <v>-</v>
          </cell>
          <cell r="N35">
            <v>27</v>
          </cell>
          <cell r="O35">
            <v>10</v>
          </cell>
          <cell r="P35">
            <v>156</v>
          </cell>
          <cell r="Q35">
            <v>154</v>
          </cell>
          <cell r="R35">
            <v>1</v>
          </cell>
          <cell r="S35" t="str">
            <v>-</v>
          </cell>
          <cell r="T35">
            <v>1</v>
          </cell>
        </row>
        <row r="36">
          <cell r="B36" t="str">
            <v>40～44歳</v>
          </cell>
          <cell r="C36">
            <v>258</v>
          </cell>
          <cell r="D36">
            <v>210</v>
          </cell>
          <cell r="E36">
            <v>197</v>
          </cell>
          <cell r="F36">
            <v>191</v>
          </cell>
          <cell r="G36">
            <v>2</v>
          </cell>
          <cell r="H36" t="str">
            <v>-</v>
          </cell>
          <cell r="I36">
            <v>4</v>
          </cell>
          <cell r="J36">
            <v>13</v>
          </cell>
          <cell r="K36">
            <v>33</v>
          </cell>
          <cell r="L36">
            <v>2</v>
          </cell>
          <cell r="M36" t="str">
            <v>-</v>
          </cell>
          <cell r="N36">
            <v>31</v>
          </cell>
          <cell r="O36">
            <v>15</v>
          </cell>
          <cell r="P36">
            <v>173</v>
          </cell>
          <cell r="Q36">
            <v>169</v>
          </cell>
          <cell r="R36">
            <v>2</v>
          </cell>
          <cell r="S36" t="str">
            <v>-</v>
          </cell>
          <cell r="T36">
            <v>2</v>
          </cell>
        </row>
        <row r="37">
          <cell r="B37" t="str">
            <v>45～49歳</v>
          </cell>
          <cell r="C37">
            <v>270</v>
          </cell>
          <cell r="D37">
            <v>230</v>
          </cell>
          <cell r="E37">
            <v>221</v>
          </cell>
          <cell r="F37">
            <v>217</v>
          </cell>
          <cell r="G37">
            <v>1</v>
          </cell>
          <cell r="H37" t="str">
            <v>-</v>
          </cell>
          <cell r="I37">
            <v>3</v>
          </cell>
          <cell r="J37">
            <v>9</v>
          </cell>
          <cell r="K37">
            <v>30</v>
          </cell>
          <cell r="L37">
            <v>3</v>
          </cell>
          <cell r="M37" t="str">
            <v>-</v>
          </cell>
          <cell r="N37">
            <v>27</v>
          </cell>
          <cell r="O37">
            <v>10</v>
          </cell>
          <cell r="P37">
            <v>179</v>
          </cell>
          <cell r="Q37">
            <v>176</v>
          </cell>
          <cell r="R37">
            <v>1</v>
          </cell>
          <cell r="S37" t="str">
            <v>-</v>
          </cell>
          <cell r="T37">
            <v>2</v>
          </cell>
        </row>
        <row r="38">
          <cell r="B38" t="str">
            <v>50～54歳</v>
          </cell>
          <cell r="C38">
            <v>243</v>
          </cell>
          <cell r="D38">
            <v>201</v>
          </cell>
          <cell r="E38">
            <v>190</v>
          </cell>
          <cell r="F38">
            <v>188</v>
          </cell>
          <cell r="G38" t="str">
            <v>-</v>
          </cell>
          <cell r="H38" t="str">
            <v>-</v>
          </cell>
          <cell r="I38">
            <v>2</v>
          </cell>
          <cell r="J38">
            <v>11</v>
          </cell>
          <cell r="K38">
            <v>30</v>
          </cell>
          <cell r="L38">
            <v>4</v>
          </cell>
          <cell r="M38" t="str">
            <v>-</v>
          </cell>
          <cell r="N38">
            <v>26</v>
          </cell>
          <cell r="O38">
            <v>12</v>
          </cell>
          <cell r="P38">
            <v>163</v>
          </cell>
          <cell r="Q38">
            <v>162</v>
          </cell>
          <cell r="R38" t="str">
            <v>-</v>
          </cell>
          <cell r="S38" t="str">
            <v>-</v>
          </cell>
          <cell r="T38">
            <v>1</v>
          </cell>
        </row>
        <row r="39">
          <cell r="B39" t="str">
            <v>55～59歳</v>
          </cell>
          <cell r="C39">
            <v>280</v>
          </cell>
          <cell r="D39">
            <v>206</v>
          </cell>
          <cell r="E39">
            <v>200</v>
          </cell>
          <cell r="F39">
            <v>193</v>
          </cell>
          <cell r="G39">
            <v>1</v>
          </cell>
          <cell r="H39" t="str">
            <v>-</v>
          </cell>
          <cell r="I39">
            <v>6</v>
          </cell>
          <cell r="J39">
            <v>6</v>
          </cell>
          <cell r="K39">
            <v>54</v>
          </cell>
          <cell r="L39">
            <v>5</v>
          </cell>
          <cell r="M39" t="str">
            <v>-</v>
          </cell>
          <cell r="N39">
            <v>49</v>
          </cell>
          <cell r="O39">
            <v>20</v>
          </cell>
          <cell r="P39">
            <v>168</v>
          </cell>
          <cell r="Q39">
            <v>162</v>
          </cell>
          <cell r="R39" t="str">
            <v>-</v>
          </cell>
          <cell r="S39" t="str">
            <v>-</v>
          </cell>
          <cell r="T39">
            <v>6</v>
          </cell>
        </row>
        <row r="40">
          <cell r="B40" t="str">
            <v>60～64歳</v>
          </cell>
          <cell r="C40">
            <v>404</v>
          </cell>
          <cell r="D40">
            <v>292</v>
          </cell>
          <cell r="E40">
            <v>279</v>
          </cell>
          <cell r="F40">
            <v>268</v>
          </cell>
          <cell r="G40">
            <v>3</v>
          </cell>
          <cell r="H40" t="str">
            <v>-</v>
          </cell>
          <cell r="I40">
            <v>8</v>
          </cell>
          <cell r="J40">
            <v>13</v>
          </cell>
          <cell r="K40">
            <v>97</v>
          </cell>
          <cell r="L40">
            <v>16</v>
          </cell>
          <cell r="M40" t="str">
            <v>-</v>
          </cell>
          <cell r="N40">
            <v>81</v>
          </cell>
          <cell r="O40">
            <v>15</v>
          </cell>
          <cell r="P40">
            <v>230</v>
          </cell>
          <cell r="Q40">
            <v>220</v>
          </cell>
          <cell r="R40">
            <v>3</v>
          </cell>
          <cell r="S40" t="str">
            <v>-</v>
          </cell>
          <cell r="T40">
            <v>7</v>
          </cell>
        </row>
        <row r="41">
          <cell r="B41" t="str">
            <v>65～69歳</v>
          </cell>
          <cell r="C41">
            <v>570</v>
          </cell>
          <cell r="D41">
            <v>257</v>
          </cell>
          <cell r="E41">
            <v>237</v>
          </cell>
          <cell r="F41">
            <v>207</v>
          </cell>
          <cell r="G41">
            <v>15</v>
          </cell>
          <cell r="H41" t="str">
            <v>-</v>
          </cell>
          <cell r="I41">
            <v>15</v>
          </cell>
          <cell r="J41">
            <v>20</v>
          </cell>
          <cell r="K41">
            <v>282</v>
          </cell>
          <cell r="L41">
            <v>31</v>
          </cell>
          <cell r="M41" t="str">
            <v>-</v>
          </cell>
          <cell r="N41">
            <v>251</v>
          </cell>
          <cell r="O41">
            <v>31</v>
          </cell>
          <cell r="P41">
            <v>157</v>
          </cell>
          <cell r="Q41">
            <v>142</v>
          </cell>
          <cell r="R41">
            <v>8</v>
          </cell>
          <cell r="S41" t="str">
            <v>-</v>
          </cell>
          <cell r="T41">
            <v>7</v>
          </cell>
        </row>
        <row r="42">
          <cell r="B42" t="str">
            <v>70～74歳</v>
          </cell>
          <cell r="C42">
            <v>576</v>
          </cell>
          <cell r="D42">
            <v>150</v>
          </cell>
          <cell r="E42">
            <v>147</v>
          </cell>
          <cell r="F42">
            <v>133</v>
          </cell>
          <cell r="G42">
            <v>7</v>
          </cell>
          <cell r="H42" t="str">
            <v>-</v>
          </cell>
          <cell r="I42">
            <v>7</v>
          </cell>
          <cell r="J42">
            <v>3</v>
          </cell>
          <cell r="K42">
            <v>400</v>
          </cell>
          <cell r="L42">
            <v>34</v>
          </cell>
          <cell r="M42" t="str">
            <v>-</v>
          </cell>
          <cell r="N42">
            <v>366</v>
          </cell>
          <cell r="O42">
            <v>26</v>
          </cell>
          <cell r="P42">
            <v>91</v>
          </cell>
          <cell r="Q42">
            <v>82</v>
          </cell>
          <cell r="R42">
            <v>4</v>
          </cell>
          <cell r="S42" t="str">
            <v>-</v>
          </cell>
          <cell r="T42">
            <v>5</v>
          </cell>
        </row>
        <row r="43">
          <cell r="B43" t="str">
            <v>75～79歳</v>
          </cell>
          <cell r="C43">
            <v>326</v>
          </cell>
          <cell r="D43">
            <v>34</v>
          </cell>
          <cell r="E43">
            <v>33</v>
          </cell>
          <cell r="F43">
            <v>26</v>
          </cell>
          <cell r="G43">
            <v>2</v>
          </cell>
          <cell r="H43" t="str">
            <v>-</v>
          </cell>
          <cell r="I43">
            <v>5</v>
          </cell>
          <cell r="J43">
            <v>1</v>
          </cell>
          <cell r="K43">
            <v>280</v>
          </cell>
          <cell r="L43">
            <v>27</v>
          </cell>
          <cell r="M43" t="str">
            <v>-</v>
          </cell>
          <cell r="N43">
            <v>253</v>
          </cell>
          <cell r="O43">
            <v>12</v>
          </cell>
          <cell r="P43">
            <v>10</v>
          </cell>
          <cell r="Q43">
            <v>8</v>
          </cell>
          <cell r="R43">
            <v>1</v>
          </cell>
          <cell r="S43" t="str">
            <v>-</v>
          </cell>
          <cell r="T43">
            <v>1</v>
          </cell>
        </row>
        <row r="44">
          <cell r="B44" t="str">
            <v>80～84歳</v>
          </cell>
          <cell r="C44">
            <v>209</v>
          </cell>
          <cell r="D44">
            <v>20</v>
          </cell>
          <cell r="E44">
            <v>20</v>
          </cell>
          <cell r="F44">
            <v>13</v>
          </cell>
          <cell r="G44">
            <v>3</v>
          </cell>
          <cell r="H44" t="str">
            <v>-</v>
          </cell>
          <cell r="I44">
            <v>4</v>
          </cell>
          <cell r="J44" t="str">
            <v>-</v>
          </cell>
          <cell r="K44">
            <v>181</v>
          </cell>
          <cell r="L44">
            <v>8</v>
          </cell>
          <cell r="M44" t="str">
            <v>-</v>
          </cell>
          <cell r="N44">
            <v>173</v>
          </cell>
          <cell r="O44">
            <v>8</v>
          </cell>
          <cell r="P44">
            <v>6</v>
          </cell>
          <cell r="Q44">
            <v>4</v>
          </cell>
          <cell r="R44">
            <v>1</v>
          </cell>
          <cell r="S44" t="str">
            <v>-</v>
          </cell>
          <cell r="T44">
            <v>1</v>
          </cell>
        </row>
        <row r="45">
          <cell r="B45" t="str">
            <v>85～89歳</v>
          </cell>
          <cell r="C45">
            <v>140</v>
          </cell>
          <cell r="D45">
            <v>6</v>
          </cell>
          <cell r="E45">
            <v>6</v>
          </cell>
          <cell r="F45">
            <v>4</v>
          </cell>
          <cell r="G45">
            <v>1</v>
          </cell>
          <cell r="H45" t="str">
            <v>-</v>
          </cell>
          <cell r="I45">
            <v>1</v>
          </cell>
          <cell r="J45" t="str">
            <v>-</v>
          </cell>
          <cell r="K45">
            <v>129</v>
          </cell>
          <cell r="L45">
            <v>10</v>
          </cell>
          <cell r="M45" t="str">
            <v>-</v>
          </cell>
          <cell r="N45">
            <v>119</v>
          </cell>
          <cell r="O45">
            <v>5</v>
          </cell>
          <cell r="P45">
            <v>1</v>
          </cell>
          <cell r="Q45">
            <v>1</v>
          </cell>
          <cell r="R45" t="str">
            <v>-</v>
          </cell>
          <cell r="S45" t="str">
            <v>-</v>
          </cell>
          <cell r="T45" t="str">
            <v>-</v>
          </cell>
        </row>
        <row r="46">
          <cell r="B46" t="str">
            <v>90～94歳</v>
          </cell>
          <cell r="C46">
            <v>60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>
            <v>60</v>
          </cell>
          <cell r="L46">
            <v>2</v>
          </cell>
          <cell r="M46" t="str">
            <v>-</v>
          </cell>
          <cell r="N46">
            <v>58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>
            <v>13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>
            <v>13</v>
          </cell>
          <cell r="L47" t="str">
            <v>-</v>
          </cell>
          <cell r="M47" t="str">
            <v>-</v>
          </cell>
          <cell r="N47">
            <v>13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1894</v>
          </cell>
          <cell r="D48">
            <v>467</v>
          </cell>
          <cell r="E48">
            <v>443</v>
          </cell>
          <cell r="F48">
            <v>383</v>
          </cell>
          <cell r="G48">
            <v>28</v>
          </cell>
          <cell r="H48" t="str">
            <v>-</v>
          </cell>
          <cell r="I48">
            <v>32</v>
          </cell>
          <cell r="J48">
            <v>24</v>
          </cell>
          <cell r="K48">
            <v>1345</v>
          </cell>
          <cell r="L48">
            <v>112</v>
          </cell>
          <cell r="M48" t="str">
            <v>-</v>
          </cell>
          <cell r="N48">
            <v>1233</v>
          </cell>
          <cell r="O48">
            <v>82</v>
          </cell>
          <cell r="P48">
            <v>265</v>
          </cell>
          <cell r="Q48">
            <v>237</v>
          </cell>
          <cell r="R48">
            <v>14</v>
          </cell>
          <cell r="S48" t="str">
            <v>-</v>
          </cell>
          <cell r="T48">
            <v>14</v>
          </cell>
        </row>
        <row r="49">
          <cell r="B49" t="str">
            <v>（再掲）75歳以上</v>
          </cell>
          <cell r="C49">
            <v>748</v>
          </cell>
          <cell r="D49">
            <v>60</v>
          </cell>
          <cell r="E49">
            <v>59</v>
          </cell>
          <cell r="F49">
            <v>43</v>
          </cell>
          <cell r="G49">
            <v>6</v>
          </cell>
          <cell r="H49" t="str">
            <v>-</v>
          </cell>
          <cell r="I49">
            <v>10</v>
          </cell>
          <cell r="J49">
            <v>1</v>
          </cell>
          <cell r="K49">
            <v>663</v>
          </cell>
          <cell r="L49">
            <v>47</v>
          </cell>
          <cell r="M49" t="str">
            <v>-</v>
          </cell>
          <cell r="N49">
            <v>616</v>
          </cell>
          <cell r="O49">
            <v>25</v>
          </cell>
          <cell r="P49">
            <v>17</v>
          </cell>
          <cell r="Q49">
            <v>13</v>
          </cell>
          <cell r="R49">
            <v>2</v>
          </cell>
          <cell r="S49" t="str">
            <v>-</v>
          </cell>
          <cell r="T49">
            <v>2</v>
          </cell>
        </row>
        <row r="50">
          <cell r="B50" t="str">
            <v>（再掲）85歳以上</v>
          </cell>
          <cell r="C50">
            <v>213</v>
          </cell>
          <cell r="D50">
            <v>6</v>
          </cell>
          <cell r="E50">
            <v>6</v>
          </cell>
          <cell r="F50">
            <v>4</v>
          </cell>
          <cell r="G50">
            <v>1</v>
          </cell>
          <cell r="H50" t="str">
            <v>-</v>
          </cell>
          <cell r="I50">
            <v>1</v>
          </cell>
          <cell r="J50" t="str">
            <v>-</v>
          </cell>
          <cell r="K50">
            <v>202</v>
          </cell>
          <cell r="L50">
            <v>12</v>
          </cell>
          <cell r="M50" t="str">
            <v>-</v>
          </cell>
          <cell r="N50">
            <v>190</v>
          </cell>
          <cell r="O50">
            <v>5</v>
          </cell>
          <cell r="P50">
            <v>1</v>
          </cell>
          <cell r="Q50">
            <v>1</v>
          </cell>
          <cell r="R50" t="str">
            <v>-</v>
          </cell>
          <cell r="S50" t="str">
            <v>-</v>
          </cell>
          <cell r="T50" t="str">
            <v>-</v>
          </cell>
        </row>
        <row r="51">
          <cell r="B51" t="str">
            <v>15～64歳</v>
          </cell>
          <cell r="C51">
            <v>2197</v>
          </cell>
          <cell r="D51">
            <v>1630</v>
          </cell>
          <cell r="E51">
            <v>1544</v>
          </cell>
          <cell r="F51">
            <v>1501</v>
          </cell>
          <cell r="G51">
            <v>9</v>
          </cell>
          <cell r="H51">
            <v>8</v>
          </cell>
          <cell r="I51">
            <v>26</v>
          </cell>
          <cell r="J51">
            <v>86</v>
          </cell>
          <cell r="K51">
            <v>439</v>
          </cell>
          <cell r="L51">
            <v>33</v>
          </cell>
          <cell r="M51">
            <v>140</v>
          </cell>
          <cell r="N51">
            <v>266</v>
          </cell>
          <cell r="O51">
            <v>128</v>
          </cell>
          <cell r="P51">
            <v>1329</v>
          </cell>
          <cell r="Q51">
            <v>1292</v>
          </cell>
          <cell r="R51">
            <v>8</v>
          </cell>
          <cell r="S51">
            <v>8</v>
          </cell>
          <cell r="T51">
            <v>21</v>
          </cell>
        </row>
        <row r="52">
          <cell r="B52" t="str">
            <v>65～74歳</v>
          </cell>
          <cell r="C52">
            <v>1146</v>
          </cell>
          <cell r="D52">
            <v>407</v>
          </cell>
          <cell r="E52">
            <v>384</v>
          </cell>
          <cell r="F52">
            <v>340</v>
          </cell>
          <cell r="G52">
            <v>22</v>
          </cell>
          <cell r="H52" t="str">
            <v>-</v>
          </cell>
          <cell r="I52">
            <v>22</v>
          </cell>
          <cell r="J52">
            <v>23</v>
          </cell>
          <cell r="K52">
            <v>682</v>
          </cell>
          <cell r="L52">
            <v>65</v>
          </cell>
          <cell r="M52" t="str">
            <v>-</v>
          </cell>
          <cell r="N52">
            <v>617</v>
          </cell>
          <cell r="O52">
            <v>57</v>
          </cell>
          <cell r="P52">
            <v>248</v>
          </cell>
          <cell r="Q52">
            <v>224</v>
          </cell>
          <cell r="R52">
            <v>12</v>
          </cell>
          <cell r="S52" t="str">
            <v>-</v>
          </cell>
          <cell r="T52">
            <v>12</v>
          </cell>
        </row>
        <row r="54">
          <cell r="B54" t="str">
            <v>女</v>
          </cell>
          <cell r="C54">
            <v>4848</v>
          </cell>
          <cell r="D54">
            <v>1914</v>
          </cell>
          <cell r="E54">
            <v>1847</v>
          </cell>
          <cell r="F54">
            <v>1404</v>
          </cell>
          <cell r="G54">
            <v>388</v>
          </cell>
          <cell r="H54">
            <v>11</v>
          </cell>
          <cell r="I54">
            <v>44</v>
          </cell>
          <cell r="J54">
            <v>67</v>
          </cell>
          <cell r="K54">
            <v>2756</v>
          </cell>
          <cell r="L54">
            <v>1002</v>
          </cell>
          <cell r="M54">
            <v>145</v>
          </cell>
          <cell r="N54">
            <v>1609</v>
          </cell>
          <cell r="O54">
            <v>178</v>
          </cell>
          <cell r="P54">
            <v>1645</v>
          </cell>
          <cell r="Q54">
            <v>1305</v>
          </cell>
          <cell r="R54">
            <v>291</v>
          </cell>
          <cell r="S54">
            <v>11</v>
          </cell>
          <cell r="T54">
            <v>38</v>
          </cell>
        </row>
        <row r="55">
          <cell r="B55" t="str">
            <v>15～19歳</v>
          </cell>
          <cell r="C55">
            <v>154</v>
          </cell>
          <cell r="D55">
            <v>17</v>
          </cell>
          <cell r="E55">
            <v>16</v>
          </cell>
          <cell r="F55">
            <v>14</v>
          </cell>
          <cell r="G55" t="str">
            <v>-</v>
          </cell>
          <cell r="H55">
            <v>2</v>
          </cell>
          <cell r="I55" t="str">
            <v>-</v>
          </cell>
          <cell r="J55">
            <v>1</v>
          </cell>
          <cell r="K55">
            <v>128</v>
          </cell>
          <cell r="L55">
            <v>1</v>
          </cell>
          <cell r="M55">
            <v>126</v>
          </cell>
          <cell r="N55">
            <v>1</v>
          </cell>
          <cell r="O55">
            <v>9</v>
          </cell>
          <cell r="P55">
            <v>16</v>
          </cell>
          <cell r="Q55">
            <v>14</v>
          </cell>
          <cell r="R55" t="str">
            <v>-</v>
          </cell>
          <cell r="S55">
            <v>2</v>
          </cell>
          <cell r="T55" t="str">
            <v>-</v>
          </cell>
        </row>
        <row r="56">
          <cell r="B56" t="str">
            <v>20～24歳</v>
          </cell>
          <cell r="C56">
            <v>101</v>
          </cell>
          <cell r="D56">
            <v>72</v>
          </cell>
          <cell r="E56">
            <v>67</v>
          </cell>
          <cell r="F56">
            <v>57</v>
          </cell>
          <cell r="G56">
            <v>2</v>
          </cell>
          <cell r="H56">
            <v>5</v>
          </cell>
          <cell r="I56">
            <v>3</v>
          </cell>
          <cell r="J56">
            <v>5</v>
          </cell>
          <cell r="K56">
            <v>21</v>
          </cell>
          <cell r="L56">
            <v>2</v>
          </cell>
          <cell r="M56">
            <v>13</v>
          </cell>
          <cell r="N56">
            <v>6</v>
          </cell>
          <cell r="O56">
            <v>8</v>
          </cell>
          <cell r="P56">
            <v>62</v>
          </cell>
          <cell r="Q56">
            <v>53</v>
          </cell>
          <cell r="R56">
            <v>1</v>
          </cell>
          <cell r="S56">
            <v>5</v>
          </cell>
          <cell r="T56">
            <v>3</v>
          </cell>
        </row>
        <row r="57">
          <cell r="B57" t="str">
            <v>25～29歳</v>
          </cell>
          <cell r="C57">
            <v>123</v>
          </cell>
          <cell r="D57">
            <v>94</v>
          </cell>
          <cell r="E57">
            <v>89</v>
          </cell>
          <cell r="F57">
            <v>79</v>
          </cell>
          <cell r="G57">
            <v>3</v>
          </cell>
          <cell r="H57">
            <v>1</v>
          </cell>
          <cell r="I57">
            <v>6</v>
          </cell>
          <cell r="J57">
            <v>5</v>
          </cell>
          <cell r="K57">
            <v>22</v>
          </cell>
          <cell r="L57">
            <v>13</v>
          </cell>
          <cell r="M57" t="str">
            <v>-</v>
          </cell>
          <cell r="N57">
            <v>9</v>
          </cell>
          <cell r="O57">
            <v>7</v>
          </cell>
          <cell r="P57">
            <v>85</v>
          </cell>
          <cell r="Q57">
            <v>75</v>
          </cell>
          <cell r="R57">
            <v>3</v>
          </cell>
          <cell r="S57">
            <v>1</v>
          </cell>
          <cell r="T57">
            <v>6</v>
          </cell>
        </row>
        <row r="58">
          <cell r="B58" t="str">
            <v>30～34歳</v>
          </cell>
          <cell r="C58">
            <v>138</v>
          </cell>
          <cell r="D58">
            <v>109</v>
          </cell>
          <cell r="E58">
            <v>107</v>
          </cell>
          <cell r="F58">
            <v>91</v>
          </cell>
          <cell r="G58">
            <v>10</v>
          </cell>
          <cell r="H58">
            <v>1</v>
          </cell>
          <cell r="I58">
            <v>5</v>
          </cell>
          <cell r="J58">
            <v>2</v>
          </cell>
          <cell r="K58">
            <v>21</v>
          </cell>
          <cell r="L58">
            <v>14</v>
          </cell>
          <cell r="M58" t="str">
            <v>-</v>
          </cell>
          <cell r="N58">
            <v>7</v>
          </cell>
          <cell r="O58">
            <v>8</v>
          </cell>
          <cell r="P58">
            <v>98</v>
          </cell>
          <cell r="Q58">
            <v>86</v>
          </cell>
          <cell r="R58">
            <v>7</v>
          </cell>
          <cell r="S58">
            <v>1</v>
          </cell>
          <cell r="T58">
            <v>4</v>
          </cell>
        </row>
        <row r="59">
          <cell r="B59" t="str">
            <v>35～39歳</v>
          </cell>
          <cell r="C59">
            <v>245</v>
          </cell>
          <cell r="D59">
            <v>188</v>
          </cell>
          <cell r="E59">
            <v>176</v>
          </cell>
          <cell r="F59">
            <v>144</v>
          </cell>
          <cell r="G59">
            <v>21</v>
          </cell>
          <cell r="H59">
            <v>1</v>
          </cell>
          <cell r="I59">
            <v>10</v>
          </cell>
          <cell r="J59">
            <v>12</v>
          </cell>
          <cell r="K59">
            <v>47</v>
          </cell>
          <cell r="L59">
            <v>29</v>
          </cell>
          <cell r="M59">
            <v>2</v>
          </cell>
          <cell r="N59">
            <v>16</v>
          </cell>
          <cell r="O59">
            <v>10</v>
          </cell>
          <cell r="P59">
            <v>167</v>
          </cell>
          <cell r="Q59">
            <v>138</v>
          </cell>
          <cell r="R59">
            <v>18</v>
          </cell>
          <cell r="S59">
            <v>1</v>
          </cell>
          <cell r="T59">
            <v>10</v>
          </cell>
        </row>
        <row r="60">
          <cell r="B60" t="str">
            <v>40～44歳</v>
          </cell>
          <cell r="C60">
            <v>252</v>
          </cell>
          <cell r="D60">
            <v>199</v>
          </cell>
          <cell r="E60">
            <v>195</v>
          </cell>
          <cell r="F60">
            <v>154</v>
          </cell>
          <cell r="G60">
            <v>36</v>
          </cell>
          <cell r="H60">
            <v>1</v>
          </cell>
          <cell r="I60">
            <v>4</v>
          </cell>
          <cell r="J60">
            <v>4</v>
          </cell>
          <cell r="K60">
            <v>41</v>
          </cell>
          <cell r="L60">
            <v>23</v>
          </cell>
          <cell r="M60">
            <v>1</v>
          </cell>
          <cell r="N60">
            <v>17</v>
          </cell>
          <cell r="O60">
            <v>12</v>
          </cell>
          <cell r="P60">
            <v>188</v>
          </cell>
          <cell r="Q60">
            <v>149</v>
          </cell>
          <cell r="R60">
            <v>34</v>
          </cell>
          <cell r="S60">
            <v>1</v>
          </cell>
          <cell r="T60">
            <v>4</v>
          </cell>
        </row>
        <row r="61">
          <cell r="B61" t="str">
            <v>45～49歳</v>
          </cell>
          <cell r="C61">
            <v>291</v>
          </cell>
          <cell r="D61">
            <v>226</v>
          </cell>
          <cell r="E61">
            <v>212</v>
          </cell>
          <cell r="F61">
            <v>176</v>
          </cell>
          <cell r="G61">
            <v>34</v>
          </cell>
          <cell r="H61" t="str">
            <v>-</v>
          </cell>
          <cell r="I61">
            <v>2</v>
          </cell>
          <cell r="J61">
            <v>14</v>
          </cell>
          <cell r="K61">
            <v>55</v>
          </cell>
          <cell r="L61">
            <v>25</v>
          </cell>
          <cell r="M61" t="str">
            <v>-</v>
          </cell>
          <cell r="N61">
            <v>30</v>
          </cell>
          <cell r="O61">
            <v>10</v>
          </cell>
          <cell r="P61">
            <v>200</v>
          </cell>
          <cell r="Q61">
            <v>169</v>
          </cell>
          <cell r="R61">
            <v>29</v>
          </cell>
          <cell r="S61" t="str">
            <v>-</v>
          </cell>
          <cell r="T61">
            <v>2</v>
          </cell>
        </row>
        <row r="62">
          <cell r="B62" t="str">
            <v>50～54歳</v>
          </cell>
          <cell r="C62">
            <v>278</v>
          </cell>
          <cell r="D62">
            <v>201</v>
          </cell>
          <cell r="E62">
            <v>193</v>
          </cell>
          <cell r="F62">
            <v>149</v>
          </cell>
          <cell r="G62">
            <v>42</v>
          </cell>
          <cell r="H62" t="str">
            <v>-</v>
          </cell>
          <cell r="I62">
            <v>2</v>
          </cell>
          <cell r="J62">
            <v>8</v>
          </cell>
          <cell r="K62">
            <v>65</v>
          </cell>
          <cell r="L62">
            <v>35</v>
          </cell>
          <cell r="M62">
            <v>1</v>
          </cell>
          <cell r="N62">
            <v>29</v>
          </cell>
          <cell r="O62">
            <v>12</v>
          </cell>
          <cell r="P62">
            <v>177</v>
          </cell>
          <cell r="Q62">
            <v>142</v>
          </cell>
          <cell r="R62">
            <v>33</v>
          </cell>
          <cell r="S62" t="str">
            <v>-</v>
          </cell>
          <cell r="T62">
            <v>2</v>
          </cell>
        </row>
        <row r="63">
          <cell r="B63" t="str">
            <v>55～59歳</v>
          </cell>
          <cell r="C63">
            <v>330</v>
          </cell>
          <cell r="D63">
            <v>235</v>
          </cell>
          <cell r="E63">
            <v>233</v>
          </cell>
          <cell r="F63">
            <v>181</v>
          </cell>
          <cell r="G63">
            <v>50</v>
          </cell>
          <cell r="H63" t="str">
            <v>-</v>
          </cell>
          <cell r="I63">
            <v>2</v>
          </cell>
          <cell r="J63">
            <v>2</v>
          </cell>
          <cell r="K63">
            <v>86</v>
          </cell>
          <cell r="L63">
            <v>57</v>
          </cell>
          <cell r="M63">
            <v>1</v>
          </cell>
          <cell r="N63">
            <v>28</v>
          </cell>
          <cell r="O63">
            <v>9</v>
          </cell>
          <cell r="P63">
            <v>207</v>
          </cell>
          <cell r="Q63">
            <v>167</v>
          </cell>
          <cell r="R63">
            <v>39</v>
          </cell>
          <cell r="S63" t="str">
            <v>-</v>
          </cell>
          <cell r="T63">
            <v>1</v>
          </cell>
        </row>
        <row r="64">
          <cell r="B64" t="str">
            <v>60～64歳</v>
          </cell>
          <cell r="C64">
            <v>434</v>
          </cell>
          <cell r="D64">
            <v>239</v>
          </cell>
          <cell r="E64">
            <v>232</v>
          </cell>
          <cell r="F64">
            <v>162</v>
          </cell>
          <cell r="G64">
            <v>66</v>
          </cell>
          <cell r="H64" t="str">
            <v>-</v>
          </cell>
          <cell r="I64">
            <v>4</v>
          </cell>
          <cell r="J64">
            <v>7</v>
          </cell>
          <cell r="K64">
            <v>181</v>
          </cell>
          <cell r="L64">
            <v>125</v>
          </cell>
          <cell r="M64" t="str">
            <v>-</v>
          </cell>
          <cell r="N64">
            <v>56</v>
          </cell>
          <cell r="O64">
            <v>14</v>
          </cell>
          <cell r="P64">
            <v>203</v>
          </cell>
          <cell r="Q64">
            <v>151</v>
          </cell>
          <cell r="R64">
            <v>49</v>
          </cell>
          <cell r="S64" t="str">
            <v>-</v>
          </cell>
          <cell r="T64">
            <v>3</v>
          </cell>
        </row>
        <row r="65">
          <cell r="B65" t="str">
            <v>65～69歳</v>
          </cell>
          <cell r="C65">
            <v>627</v>
          </cell>
          <cell r="D65">
            <v>200</v>
          </cell>
          <cell r="E65">
            <v>195</v>
          </cell>
          <cell r="F65">
            <v>123</v>
          </cell>
          <cell r="G65">
            <v>69</v>
          </cell>
          <cell r="H65" t="str">
            <v>-</v>
          </cell>
          <cell r="I65">
            <v>3</v>
          </cell>
          <cell r="J65">
            <v>5</v>
          </cell>
          <cell r="K65">
            <v>409</v>
          </cell>
          <cell r="L65">
            <v>230</v>
          </cell>
          <cell r="M65" t="str">
            <v>-</v>
          </cell>
          <cell r="N65">
            <v>179</v>
          </cell>
          <cell r="O65">
            <v>18</v>
          </cell>
          <cell r="P65">
            <v>159</v>
          </cell>
          <cell r="Q65">
            <v>104</v>
          </cell>
          <cell r="R65">
            <v>54</v>
          </cell>
          <cell r="S65" t="str">
            <v>-</v>
          </cell>
          <cell r="T65">
            <v>1</v>
          </cell>
        </row>
        <row r="66">
          <cell r="B66" t="str">
            <v>70～74歳</v>
          </cell>
          <cell r="C66">
            <v>570</v>
          </cell>
          <cell r="D66">
            <v>92</v>
          </cell>
          <cell r="E66">
            <v>91</v>
          </cell>
          <cell r="F66">
            <v>48</v>
          </cell>
          <cell r="G66">
            <v>40</v>
          </cell>
          <cell r="H66" t="str">
            <v>-</v>
          </cell>
          <cell r="I66">
            <v>3</v>
          </cell>
          <cell r="J66">
            <v>1</v>
          </cell>
          <cell r="K66">
            <v>454</v>
          </cell>
          <cell r="L66">
            <v>187</v>
          </cell>
          <cell r="M66" t="str">
            <v>-</v>
          </cell>
          <cell r="N66">
            <v>267</v>
          </cell>
          <cell r="O66">
            <v>24</v>
          </cell>
          <cell r="P66">
            <v>61</v>
          </cell>
          <cell r="Q66">
            <v>42</v>
          </cell>
          <cell r="R66">
            <v>17</v>
          </cell>
          <cell r="S66" t="str">
            <v>-</v>
          </cell>
          <cell r="T66">
            <v>2</v>
          </cell>
        </row>
        <row r="67">
          <cell r="B67" t="str">
            <v>75～79歳</v>
          </cell>
          <cell r="C67">
            <v>369</v>
          </cell>
          <cell r="D67">
            <v>33</v>
          </cell>
          <cell r="E67">
            <v>32</v>
          </cell>
          <cell r="F67">
            <v>19</v>
          </cell>
          <cell r="G67">
            <v>13</v>
          </cell>
          <cell r="H67" t="str">
            <v>-</v>
          </cell>
          <cell r="I67" t="str">
            <v>-</v>
          </cell>
          <cell r="J67">
            <v>1</v>
          </cell>
          <cell r="K67">
            <v>324</v>
          </cell>
          <cell r="L67">
            <v>105</v>
          </cell>
          <cell r="M67">
            <v>1</v>
          </cell>
          <cell r="N67">
            <v>218</v>
          </cell>
          <cell r="O67">
            <v>12</v>
          </cell>
          <cell r="P67">
            <v>18</v>
          </cell>
          <cell r="Q67">
            <v>11</v>
          </cell>
          <cell r="R67">
            <v>7</v>
          </cell>
          <cell r="S67" t="str">
            <v>-</v>
          </cell>
          <cell r="T67" t="str">
            <v>-</v>
          </cell>
        </row>
        <row r="68">
          <cell r="B68" t="str">
            <v>80～84歳</v>
          </cell>
          <cell r="C68">
            <v>348</v>
          </cell>
          <cell r="D68">
            <v>5</v>
          </cell>
          <cell r="E68">
            <v>5</v>
          </cell>
          <cell r="F68">
            <v>5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>
            <v>331</v>
          </cell>
          <cell r="L68">
            <v>84</v>
          </cell>
          <cell r="M68" t="str">
            <v>-</v>
          </cell>
          <cell r="N68">
            <v>247</v>
          </cell>
          <cell r="O68">
            <v>12</v>
          </cell>
          <cell r="P68">
            <v>4</v>
          </cell>
          <cell r="Q68">
            <v>4</v>
          </cell>
          <cell r="R68" t="str">
            <v>-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340</v>
          </cell>
          <cell r="D69">
            <v>4</v>
          </cell>
          <cell r="E69">
            <v>4</v>
          </cell>
          <cell r="F69">
            <v>2</v>
          </cell>
          <cell r="G69">
            <v>2</v>
          </cell>
          <cell r="H69" t="str">
            <v>-</v>
          </cell>
          <cell r="I69" t="str">
            <v>-</v>
          </cell>
          <cell r="J69" t="str">
            <v>-</v>
          </cell>
          <cell r="K69">
            <v>327</v>
          </cell>
          <cell r="L69">
            <v>57</v>
          </cell>
          <cell r="M69" t="str">
            <v>-</v>
          </cell>
          <cell r="N69">
            <v>270</v>
          </cell>
          <cell r="O69">
            <v>9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181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>
            <v>178</v>
          </cell>
          <cell r="L70">
            <v>15</v>
          </cell>
          <cell r="M70" t="str">
            <v>-</v>
          </cell>
          <cell r="N70">
            <v>163</v>
          </cell>
          <cell r="O70">
            <v>3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67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66</v>
          </cell>
          <cell r="L71" t="str">
            <v>-</v>
          </cell>
          <cell r="M71" t="str">
            <v>-</v>
          </cell>
          <cell r="N71">
            <v>66</v>
          </cell>
          <cell r="O71">
            <v>1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2502</v>
          </cell>
          <cell r="D72">
            <v>334</v>
          </cell>
          <cell r="E72">
            <v>327</v>
          </cell>
          <cell r="F72">
            <v>197</v>
          </cell>
          <cell r="G72">
            <v>124</v>
          </cell>
          <cell r="H72" t="str">
            <v>-</v>
          </cell>
          <cell r="I72">
            <v>6</v>
          </cell>
          <cell r="J72">
            <v>7</v>
          </cell>
          <cell r="K72">
            <v>2089</v>
          </cell>
          <cell r="L72">
            <v>678</v>
          </cell>
          <cell r="M72">
            <v>1</v>
          </cell>
          <cell r="N72">
            <v>1410</v>
          </cell>
          <cell r="O72">
            <v>79</v>
          </cell>
          <cell r="P72">
            <v>242</v>
          </cell>
          <cell r="Q72">
            <v>161</v>
          </cell>
          <cell r="R72">
            <v>78</v>
          </cell>
          <cell r="S72" t="str">
            <v>-</v>
          </cell>
          <cell r="T72">
            <v>3</v>
          </cell>
        </row>
        <row r="73">
          <cell r="B73" t="str">
            <v>（再掲）75歳以上</v>
          </cell>
          <cell r="C73">
            <v>1305</v>
          </cell>
          <cell r="D73">
            <v>42</v>
          </cell>
          <cell r="E73">
            <v>41</v>
          </cell>
          <cell r="F73">
            <v>26</v>
          </cell>
          <cell r="G73">
            <v>15</v>
          </cell>
          <cell r="H73" t="str">
            <v>-</v>
          </cell>
          <cell r="I73" t="str">
            <v>-</v>
          </cell>
          <cell r="J73">
            <v>1</v>
          </cell>
          <cell r="K73">
            <v>1226</v>
          </cell>
          <cell r="L73">
            <v>261</v>
          </cell>
          <cell r="M73">
            <v>1</v>
          </cell>
          <cell r="N73">
            <v>964</v>
          </cell>
          <cell r="O73">
            <v>37</v>
          </cell>
          <cell r="P73">
            <v>22</v>
          </cell>
          <cell r="Q73">
            <v>15</v>
          </cell>
          <cell r="R73">
            <v>7</v>
          </cell>
          <cell r="S73" t="str">
            <v>-</v>
          </cell>
          <cell r="T73" t="str">
            <v>-</v>
          </cell>
        </row>
        <row r="74">
          <cell r="B74" t="str">
            <v>（再掲）85歳以上</v>
          </cell>
          <cell r="C74">
            <v>588</v>
          </cell>
          <cell r="D74">
            <v>4</v>
          </cell>
          <cell r="E74">
            <v>4</v>
          </cell>
          <cell r="F74">
            <v>2</v>
          </cell>
          <cell r="G74">
            <v>2</v>
          </cell>
          <cell r="H74" t="str">
            <v>-</v>
          </cell>
          <cell r="I74" t="str">
            <v>-</v>
          </cell>
          <cell r="J74" t="str">
            <v>-</v>
          </cell>
          <cell r="K74">
            <v>571</v>
          </cell>
          <cell r="L74">
            <v>72</v>
          </cell>
          <cell r="M74" t="str">
            <v>-</v>
          </cell>
          <cell r="N74">
            <v>499</v>
          </cell>
          <cell r="O74">
            <v>13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2346</v>
          </cell>
          <cell r="D75">
            <v>1580</v>
          </cell>
          <cell r="E75">
            <v>1520</v>
          </cell>
          <cell r="F75">
            <v>1207</v>
          </cell>
          <cell r="G75">
            <v>264</v>
          </cell>
          <cell r="H75">
            <v>11</v>
          </cell>
          <cell r="I75">
            <v>38</v>
          </cell>
          <cell r="J75">
            <v>60</v>
          </cell>
          <cell r="K75">
            <v>667</v>
          </cell>
          <cell r="L75">
            <v>324</v>
          </cell>
          <cell r="M75">
            <v>144</v>
          </cell>
          <cell r="N75">
            <v>199</v>
          </cell>
          <cell r="O75">
            <v>99</v>
          </cell>
          <cell r="P75">
            <v>1403</v>
          </cell>
          <cell r="Q75">
            <v>1144</v>
          </cell>
          <cell r="R75">
            <v>213</v>
          </cell>
          <cell r="S75">
            <v>11</v>
          </cell>
          <cell r="T75">
            <v>35</v>
          </cell>
        </row>
        <row r="76">
          <cell r="B76" t="str">
            <v>65～74歳</v>
          </cell>
          <cell r="C76">
            <v>1197</v>
          </cell>
          <cell r="D76">
            <v>292</v>
          </cell>
          <cell r="E76">
            <v>286</v>
          </cell>
          <cell r="F76">
            <v>171</v>
          </cell>
          <cell r="G76">
            <v>109</v>
          </cell>
          <cell r="H76" t="str">
            <v>-</v>
          </cell>
          <cell r="I76">
            <v>6</v>
          </cell>
          <cell r="J76">
            <v>6</v>
          </cell>
          <cell r="K76">
            <v>863</v>
          </cell>
          <cell r="L76">
            <v>417</v>
          </cell>
          <cell r="M76" t="str">
            <v>-</v>
          </cell>
          <cell r="N76">
            <v>446</v>
          </cell>
          <cell r="O76">
            <v>42</v>
          </cell>
          <cell r="P76">
            <v>220</v>
          </cell>
          <cell r="Q76">
            <v>146</v>
          </cell>
          <cell r="R76">
            <v>71</v>
          </cell>
          <cell r="S76" t="str">
            <v>-</v>
          </cell>
          <cell r="T76">
            <v>3</v>
          </cell>
        </row>
      </sheetData>
      <sheetData sheetId="7">
        <row r="6">
          <cell r="B6" t="str">
            <v>総数</v>
          </cell>
          <cell r="C6">
            <v>10059</v>
          </cell>
          <cell r="D6">
            <v>5838</v>
          </cell>
          <cell r="E6">
            <v>5666</v>
          </cell>
          <cell r="F6">
            <v>4816</v>
          </cell>
          <cell r="G6">
            <v>649</v>
          </cell>
          <cell r="H6">
            <v>37</v>
          </cell>
          <cell r="I6">
            <v>164</v>
          </cell>
          <cell r="J6">
            <v>172</v>
          </cell>
          <cell r="K6">
            <v>3711</v>
          </cell>
          <cell r="L6">
            <v>1176</v>
          </cell>
          <cell r="M6">
            <v>398</v>
          </cell>
          <cell r="N6">
            <v>2137</v>
          </cell>
          <cell r="O6">
            <v>510</v>
          </cell>
          <cell r="P6">
            <v>4494</v>
          </cell>
          <cell r="Q6">
            <v>3928</v>
          </cell>
          <cell r="R6">
            <v>428</v>
          </cell>
          <cell r="S6">
            <v>37</v>
          </cell>
          <cell r="T6">
            <v>101</v>
          </cell>
        </row>
        <row r="7">
          <cell r="B7" t="str">
            <v>15～19歳</v>
          </cell>
          <cell r="C7">
            <v>473</v>
          </cell>
          <cell r="D7">
            <v>86</v>
          </cell>
          <cell r="E7">
            <v>80</v>
          </cell>
          <cell r="F7">
            <v>59</v>
          </cell>
          <cell r="G7">
            <v>1</v>
          </cell>
          <cell r="H7">
            <v>19</v>
          </cell>
          <cell r="I7">
            <v>1</v>
          </cell>
          <cell r="J7">
            <v>6</v>
          </cell>
          <cell r="K7">
            <v>366</v>
          </cell>
          <cell r="L7">
            <v>3</v>
          </cell>
          <cell r="M7">
            <v>355</v>
          </cell>
          <cell r="N7">
            <v>8</v>
          </cell>
          <cell r="O7">
            <v>21</v>
          </cell>
          <cell r="P7">
            <v>78</v>
          </cell>
          <cell r="Q7">
            <v>57</v>
          </cell>
          <cell r="R7">
            <v>1</v>
          </cell>
          <cell r="S7">
            <v>19</v>
          </cell>
          <cell r="T7">
            <v>1</v>
          </cell>
        </row>
        <row r="8">
          <cell r="B8" t="str">
            <v>20～24歳</v>
          </cell>
          <cell r="C8">
            <v>390</v>
          </cell>
          <cell r="D8">
            <v>306</v>
          </cell>
          <cell r="E8">
            <v>292</v>
          </cell>
          <cell r="F8">
            <v>262</v>
          </cell>
          <cell r="G8">
            <v>9</v>
          </cell>
          <cell r="H8">
            <v>15</v>
          </cell>
          <cell r="I8">
            <v>6</v>
          </cell>
          <cell r="J8">
            <v>14</v>
          </cell>
          <cell r="K8">
            <v>53</v>
          </cell>
          <cell r="L8">
            <v>9</v>
          </cell>
          <cell r="M8">
            <v>37</v>
          </cell>
          <cell r="N8">
            <v>7</v>
          </cell>
          <cell r="O8">
            <v>31</v>
          </cell>
          <cell r="P8">
            <v>270</v>
          </cell>
          <cell r="Q8">
            <v>240</v>
          </cell>
          <cell r="R8">
            <v>9</v>
          </cell>
          <cell r="S8">
            <v>15</v>
          </cell>
          <cell r="T8">
            <v>6</v>
          </cell>
        </row>
        <row r="9">
          <cell r="B9" t="str">
            <v>25～29歳</v>
          </cell>
          <cell r="C9">
            <v>400</v>
          </cell>
          <cell r="D9">
            <v>351</v>
          </cell>
          <cell r="E9">
            <v>337</v>
          </cell>
          <cell r="F9">
            <v>311</v>
          </cell>
          <cell r="G9">
            <v>14</v>
          </cell>
          <cell r="H9">
            <v>1</v>
          </cell>
          <cell r="I9">
            <v>11</v>
          </cell>
          <cell r="J9">
            <v>14</v>
          </cell>
          <cell r="K9">
            <v>29</v>
          </cell>
          <cell r="L9">
            <v>21</v>
          </cell>
          <cell r="M9">
            <v>2</v>
          </cell>
          <cell r="N9">
            <v>6</v>
          </cell>
          <cell r="O9">
            <v>20</v>
          </cell>
          <cell r="P9">
            <v>311</v>
          </cell>
          <cell r="Q9">
            <v>287</v>
          </cell>
          <cell r="R9">
            <v>12</v>
          </cell>
          <cell r="S9">
            <v>1</v>
          </cell>
          <cell r="T9">
            <v>11</v>
          </cell>
        </row>
        <row r="10">
          <cell r="B10" t="str">
            <v>30～34歳</v>
          </cell>
          <cell r="C10">
            <v>524</v>
          </cell>
          <cell r="D10">
            <v>443</v>
          </cell>
          <cell r="E10">
            <v>424</v>
          </cell>
          <cell r="F10">
            <v>377</v>
          </cell>
          <cell r="G10">
            <v>28</v>
          </cell>
          <cell r="H10" t="str">
            <v>-</v>
          </cell>
          <cell r="I10">
            <v>19</v>
          </cell>
          <cell r="J10">
            <v>19</v>
          </cell>
          <cell r="K10">
            <v>49</v>
          </cell>
          <cell r="L10">
            <v>38</v>
          </cell>
          <cell r="M10">
            <v>4</v>
          </cell>
          <cell r="N10">
            <v>7</v>
          </cell>
          <cell r="O10">
            <v>32</v>
          </cell>
          <cell r="P10">
            <v>389</v>
          </cell>
          <cell r="Q10">
            <v>346</v>
          </cell>
          <cell r="R10">
            <v>25</v>
          </cell>
          <cell r="S10" t="str">
            <v>-</v>
          </cell>
          <cell r="T10">
            <v>18</v>
          </cell>
        </row>
        <row r="11">
          <cell r="B11" t="str">
            <v>35～39歳</v>
          </cell>
          <cell r="C11">
            <v>553</v>
          </cell>
          <cell r="D11">
            <v>479</v>
          </cell>
          <cell r="E11">
            <v>460</v>
          </cell>
          <cell r="F11">
            <v>421</v>
          </cell>
          <cell r="G11">
            <v>33</v>
          </cell>
          <cell r="H11" t="str">
            <v>-</v>
          </cell>
          <cell r="I11">
            <v>6</v>
          </cell>
          <cell r="J11">
            <v>19</v>
          </cell>
          <cell r="K11">
            <v>33</v>
          </cell>
          <cell r="L11">
            <v>27</v>
          </cell>
          <cell r="M11" t="str">
            <v>-</v>
          </cell>
          <cell r="N11">
            <v>6</v>
          </cell>
          <cell r="O11">
            <v>41</v>
          </cell>
          <cell r="P11">
            <v>404</v>
          </cell>
          <cell r="Q11">
            <v>376</v>
          </cell>
          <cell r="R11">
            <v>24</v>
          </cell>
          <cell r="S11" t="str">
            <v>-</v>
          </cell>
          <cell r="T11">
            <v>4</v>
          </cell>
        </row>
        <row r="12">
          <cell r="B12" t="str">
            <v>40～44歳</v>
          </cell>
          <cell r="C12">
            <v>609</v>
          </cell>
          <cell r="D12">
            <v>519</v>
          </cell>
          <cell r="E12">
            <v>500</v>
          </cell>
          <cell r="F12">
            <v>456</v>
          </cell>
          <cell r="G12">
            <v>35</v>
          </cell>
          <cell r="H12" t="str">
            <v>-</v>
          </cell>
          <cell r="I12">
            <v>9</v>
          </cell>
          <cell r="J12">
            <v>19</v>
          </cell>
          <cell r="K12">
            <v>49</v>
          </cell>
          <cell r="L12">
            <v>35</v>
          </cell>
          <cell r="M12" t="str">
            <v>-</v>
          </cell>
          <cell r="N12">
            <v>14</v>
          </cell>
          <cell r="O12">
            <v>41</v>
          </cell>
          <cell r="P12">
            <v>429</v>
          </cell>
          <cell r="Q12">
            <v>392</v>
          </cell>
          <cell r="R12">
            <v>29</v>
          </cell>
          <cell r="S12" t="str">
            <v>-</v>
          </cell>
          <cell r="T12">
            <v>8</v>
          </cell>
        </row>
        <row r="13">
          <cell r="B13" t="str">
            <v>45～49歳</v>
          </cell>
          <cell r="C13">
            <v>730</v>
          </cell>
          <cell r="D13">
            <v>634</v>
          </cell>
          <cell r="E13">
            <v>615</v>
          </cell>
          <cell r="F13">
            <v>542</v>
          </cell>
          <cell r="G13">
            <v>63</v>
          </cell>
          <cell r="H13">
            <v>1</v>
          </cell>
          <cell r="I13">
            <v>9</v>
          </cell>
          <cell r="J13">
            <v>19</v>
          </cell>
          <cell r="K13">
            <v>60</v>
          </cell>
          <cell r="L13">
            <v>46</v>
          </cell>
          <cell r="M13" t="str">
            <v>-</v>
          </cell>
          <cell r="N13">
            <v>14</v>
          </cell>
          <cell r="O13">
            <v>36</v>
          </cell>
          <cell r="P13">
            <v>525</v>
          </cell>
          <cell r="Q13">
            <v>470</v>
          </cell>
          <cell r="R13">
            <v>48</v>
          </cell>
          <cell r="S13">
            <v>1</v>
          </cell>
          <cell r="T13">
            <v>6</v>
          </cell>
        </row>
        <row r="14">
          <cell r="B14" t="str">
            <v>50～54歳</v>
          </cell>
          <cell r="C14">
            <v>662</v>
          </cell>
          <cell r="D14">
            <v>558</v>
          </cell>
          <cell r="E14">
            <v>544</v>
          </cell>
          <cell r="F14">
            <v>475</v>
          </cell>
          <cell r="G14">
            <v>55</v>
          </cell>
          <cell r="H14">
            <v>1</v>
          </cell>
          <cell r="I14">
            <v>13</v>
          </cell>
          <cell r="J14">
            <v>14</v>
          </cell>
          <cell r="K14">
            <v>77</v>
          </cell>
          <cell r="L14">
            <v>57</v>
          </cell>
          <cell r="M14" t="str">
            <v>-</v>
          </cell>
          <cell r="N14">
            <v>20</v>
          </cell>
          <cell r="O14">
            <v>27</v>
          </cell>
          <cell r="P14">
            <v>480</v>
          </cell>
          <cell r="Q14">
            <v>419</v>
          </cell>
          <cell r="R14">
            <v>50</v>
          </cell>
          <cell r="S14">
            <v>1</v>
          </cell>
          <cell r="T14">
            <v>10</v>
          </cell>
        </row>
        <row r="15">
          <cell r="B15" t="str">
            <v>55～59歳</v>
          </cell>
          <cell r="C15">
            <v>777</v>
          </cell>
          <cell r="D15">
            <v>659</v>
          </cell>
          <cell r="E15">
            <v>645</v>
          </cell>
          <cell r="F15">
            <v>566</v>
          </cell>
          <cell r="G15">
            <v>65</v>
          </cell>
          <cell r="H15" t="str">
            <v>-</v>
          </cell>
          <cell r="I15">
            <v>14</v>
          </cell>
          <cell r="J15">
            <v>14</v>
          </cell>
          <cell r="K15">
            <v>98</v>
          </cell>
          <cell r="L15">
            <v>78</v>
          </cell>
          <cell r="M15" t="str">
            <v>-</v>
          </cell>
          <cell r="N15">
            <v>20</v>
          </cell>
          <cell r="O15">
            <v>20</v>
          </cell>
          <cell r="P15">
            <v>532</v>
          </cell>
          <cell r="Q15">
            <v>472</v>
          </cell>
          <cell r="R15">
            <v>50</v>
          </cell>
          <cell r="S15" t="str">
            <v>-</v>
          </cell>
          <cell r="T15">
            <v>10</v>
          </cell>
        </row>
        <row r="16">
          <cell r="B16" t="str">
            <v>60～64歳</v>
          </cell>
          <cell r="C16">
            <v>869</v>
          </cell>
          <cell r="D16">
            <v>669</v>
          </cell>
          <cell r="E16">
            <v>647</v>
          </cell>
          <cell r="F16">
            <v>536</v>
          </cell>
          <cell r="G16">
            <v>93</v>
          </cell>
          <cell r="H16" t="str">
            <v>-</v>
          </cell>
          <cell r="I16">
            <v>18</v>
          </cell>
          <cell r="J16">
            <v>22</v>
          </cell>
          <cell r="K16">
            <v>174</v>
          </cell>
          <cell r="L16">
            <v>104</v>
          </cell>
          <cell r="M16" t="str">
            <v>-</v>
          </cell>
          <cell r="N16">
            <v>70</v>
          </cell>
          <cell r="O16">
            <v>26</v>
          </cell>
          <cell r="P16">
            <v>520</v>
          </cell>
          <cell r="Q16">
            <v>438</v>
          </cell>
          <cell r="R16">
            <v>69</v>
          </cell>
          <cell r="S16" t="str">
            <v>-</v>
          </cell>
          <cell r="T16">
            <v>13</v>
          </cell>
        </row>
        <row r="17">
          <cell r="B17" t="str">
            <v>65～69歳</v>
          </cell>
          <cell r="C17">
            <v>969</v>
          </cell>
          <cell r="D17">
            <v>495</v>
          </cell>
          <cell r="E17">
            <v>487</v>
          </cell>
          <cell r="F17">
            <v>377</v>
          </cell>
          <cell r="G17">
            <v>96</v>
          </cell>
          <cell r="H17" t="str">
            <v>-</v>
          </cell>
          <cell r="I17">
            <v>14</v>
          </cell>
          <cell r="J17">
            <v>8</v>
          </cell>
          <cell r="K17">
            <v>433</v>
          </cell>
          <cell r="L17">
            <v>205</v>
          </cell>
          <cell r="M17" t="str">
            <v>-</v>
          </cell>
          <cell r="N17">
            <v>228</v>
          </cell>
          <cell r="O17">
            <v>41</v>
          </cell>
          <cell r="P17">
            <v>302</v>
          </cell>
          <cell r="Q17">
            <v>243</v>
          </cell>
          <cell r="R17">
            <v>53</v>
          </cell>
          <cell r="S17" t="str">
            <v>-</v>
          </cell>
          <cell r="T17">
            <v>6</v>
          </cell>
        </row>
        <row r="18">
          <cell r="B18" t="str">
            <v>70～74歳</v>
          </cell>
          <cell r="C18">
            <v>1091</v>
          </cell>
          <cell r="D18">
            <v>377</v>
          </cell>
          <cell r="E18">
            <v>374</v>
          </cell>
          <cell r="F18">
            <v>254</v>
          </cell>
          <cell r="G18">
            <v>98</v>
          </cell>
          <cell r="H18" t="str">
            <v>-</v>
          </cell>
          <cell r="I18">
            <v>22</v>
          </cell>
          <cell r="J18">
            <v>3</v>
          </cell>
          <cell r="K18">
            <v>658</v>
          </cell>
          <cell r="L18">
            <v>220</v>
          </cell>
          <cell r="M18" t="str">
            <v>-</v>
          </cell>
          <cell r="N18">
            <v>438</v>
          </cell>
          <cell r="O18">
            <v>56</v>
          </cell>
          <cell r="P18">
            <v>188</v>
          </cell>
          <cell r="Q18">
            <v>134</v>
          </cell>
          <cell r="R18">
            <v>49</v>
          </cell>
          <cell r="S18" t="str">
            <v>-</v>
          </cell>
          <cell r="T18">
            <v>5</v>
          </cell>
        </row>
        <row r="19">
          <cell r="B19" t="str">
            <v>75～79歳</v>
          </cell>
          <cell r="C19">
            <v>751</v>
          </cell>
          <cell r="D19">
            <v>150</v>
          </cell>
          <cell r="E19">
            <v>149</v>
          </cell>
          <cell r="F19">
            <v>111</v>
          </cell>
          <cell r="G19">
            <v>30</v>
          </cell>
          <cell r="H19" t="str">
            <v>-</v>
          </cell>
          <cell r="I19">
            <v>8</v>
          </cell>
          <cell r="J19">
            <v>1</v>
          </cell>
          <cell r="K19">
            <v>548</v>
          </cell>
          <cell r="L19">
            <v>166</v>
          </cell>
          <cell r="M19" t="str">
            <v>-</v>
          </cell>
          <cell r="N19">
            <v>382</v>
          </cell>
          <cell r="O19">
            <v>53</v>
          </cell>
          <cell r="P19">
            <v>53</v>
          </cell>
          <cell r="Q19">
            <v>47</v>
          </cell>
          <cell r="R19">
            <v>4</v>
          </cell>
          <cell r="S19" t="str">
            <v>-</v>
          </cell>
          <cell r="T19">
            <v>2</v>
          </cell>
        </row>
        <row r="20">
          <cell r="B20" t="str">
            <v>80～84歳</v>
          </cell>
          <cell r="C20">
            <v>589</v>
          </cell>
          <cell r="D20">
            <v>73</v>
          </cell>
          <cell r="E20">
            <v>73</v>
          </cell>
          <cell r="F20">
            <v>47</v>
          </cell>
          <cell r="G20">
            <v>19</v>
          </cell>
          <cell r="H20" t="str">
            <v>-</v>
          </cell>
          <cell r="I20">
            <v>7</v>
          </cell>
          <cell r="J20" t="str">
            <v>-</v>
          </cell>
          <cell r="K20">
            <v>481</v>
          </cell>
          <cell r="L20">
            <v>105</v>
          </cell>
          <cell r="M20" t="str">
            <v>-</v>
          </cell>
          <cell r="N20">
            <v>376</v>
          </cell>
          <cell r="O20">
            <v>35</v>
          </cell>
          <cell r="P20">
            <v>10</v>
          </cell>
          <cell r="Q20">
            <v>5</v>
          </cell>
          <cell r="R20">
            <v>5</v>
          </cell>
          <cell r="S20" t="str">
            <v>-</v>
          </cell>
          <cell r="T20" t="str">
            <v>-</v>
          </cell>
        </row>
        <row r="21">
          <cell r="B21" t="str">
            <v>85～89歳</v>
          </cell>
          <cell r="C21">
            <v>400</v>
          </cell>
          <cell r="D21">
            <v>30</v>
          </cell>
          <cell r="E21">
            <v>30</v>
          </cell>
          <cell r="F21">
            <v>19</v>
          </cell>
          <cell r="G21">
            <v>8</v>
          </cell>
          <cell r="H21" t="str">
            <v>-</v>
          </cell>
          <cell r="I21">
            <v>3</v>
          </cell>
          <cell r="J21" t="str">
            <v>-</v>
          </cell>
          <cell r="K21">
            <v>351</v>
          </cell>
          <cell r="L21">
            <v>44</v>
          </cell>
          <cell r="M21" t="str">
            <v>-</v>
          </cell>
          <cell r="N21">
            <v>307</v>
          </cell>
          <cell r="O21">
            <v>19</v>
          </cell>
          <cell r="P21">
            <v>3</v>
          </cell>
          <cell r="Q21">
            <v>2</v>
          </cell>
          <cell r="R21" t="str">
            <v>-</v>
          </cell>
          <cell r="S21" t="str">
            <v>-</v>
          </cell>
          <cell r="T21">
            <v>1</v>
          </cell>
        </row>
        <row r="22">
          <cell r="B22" t="str">
            <v>90～94歳</v>
          </cell>
          <cell r="C22">
            <v>192</v>
          </cell>
          <cell r="D22">
            <v>7</v>
          </cell>
          <cell r="E22">
            <v>7</v>
          </cell>
          <cell r="F22">
            <v>1</v>
          </cell>
          <cell r="G22">
            <v>2</v>
          </cell>
          <cell r="H22" t="str">
            <v>-</v>
          </cell>
          <cell r="I22">
            <v>4</v>
          </cell>
          <cell r="J22" t="str">
            <v>-</v>
          </cell>
          <cell r="K22">
            <v>178</v>
          </cell>
          <cell r="L22">
            <v>13</v>
          </cell>
          <cell r="M22" t="str">
            <v>-</v>
          </cell>
          <cell r="N22">
            <v>165</v>
          </cell>
          <cell r="O22">
            <v>7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80</v>
          </cell>
          <cell r="D23">
            <v>2</v>
          </cell>
          <cell r="E23">
            <v>2</v>
          </cell>
          <cell r="F23">
            <v>2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74</v>
          </cell>
          <cell r="L23">
            <v>5</v>
          </cell>
          <cell r="M23" t="str">
            <v>-</v>
          </cell>
          <cell r="N23">
            <v>69</v>
          </cell>
          <cell r="O23">
            <v>4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4072</v>
          </cell>
          <cell r="D24">
            <v>1134</v>
          </cell>
          <cell r="E24">
            <v>1122</v>
          </cell>
          <cell r="F24">
            <v>811</v>
          </cell>
          <cell r="G24">
            <v>253</v>
          </cell>
          <cell r="H24" t="str">
            <v>-</v>
          </cell>
          <cell r="I24">
            <v>58</v>
          </cell>
          <cell r="J24">
            <v>12</v>
          </cell>
          <cell r="K24">
            <v>2723</v>
          </cell>
          <cell r="L24">
            <v>758</v>
          </cell>
          <cell r="M24" t="str">
            <v>-</v>
          </cell>
          <cell r="N24">
            <v>1965</v>
          </cell>
          <cell r="O24">
            <v>215</v>
          </cell>
          <cell r="P24">
            <v>556</v>
          </cell>
          <cell r="Q24">
            <v>431</v>
          </cell>
          <cell r="R24">
            <v>111</v>
          </cell>
          <cell r="S24" t="str">
            <v>-</v>
          </cell>
          <cell r="T24">
            <v>14</v>
          </cell>
        </row>
        <row r="25">
          <cell r="B25" t="str">
            <v>（再掲）75歳以上</v>
          </cell>
          <cell r="C25">
            <v>2012</v>
          </cell>
          <cell r="D25">
            <v>262</v>
          </cell>
          <cell r="E25">
            <v>261</v>
          </cell>
          <cell r="F25">
            <v>180</v>
          </cell>
          <cell r="G25">
            <v>59</v>
          </cell>
          <cell r="H25" t="str">
            <v>-</v>
          </cell>
          <cell r="I25">
            <v>22</v>
          </cell>
          <cell r="J25">
            <v>1</v>
          </cell>
          <cell r="K25">
            <v>1632</v>
          </cell>
          <cell r="L25">
            <v>333</v>
          </cell>
          <cell r="M25" t="str">
            <v>-</v>
          </cell>
          <cell r="N25">
            <v>1299</v>
          </cell>
          <cell r="O25">
            <v>118</v>
          </cell>
          <cell r="P25">
            <v>66</v>
          </cell>
          <cell r="Q25">
            <v>54</v>
          </cell>
          <cell r="R25">
            <v>9</v>
          </cell>
          <cell r="S25" t="str">
            <v>-</v>
          </cell>
          <cell r="T25">
            <v>3</v>
          </cell>
        </row>
        <row r="26">
          <cell r="B26" t="str">
            <v>（再掲）85歳以上</v>
          </cell>
          <cell r="C26">
            <v>672</v>
          </cell>
          <cell r="D26">
            <v>39</v>
          </cell>
          <cell r="E26">
            <v>39</v>
          </cell>
          <cell r="F26">
            <v>22</v>
          </cell>
          <cell r="G26">
            <v>10</v>
          </cell>
          <cell r="H26" t="str">
            <v>-</v>
          </cell>
          <cell r="I26">
            <v>7</v>
          </cell>
          <cell r="J26" t="str">
            <v>-</v>
          </cell>
          <cell r="K26">
            <v>603</v>
          </cell>
          <cell r="L26">
            <v>62</v>
          </cell>
          <cell r="M26" t="str">
            <v>-</v>
          </cell>
          <cell r="N26">
            <v>541</v>
          </cell>
          <cell r="O26">
            <v>30</v>
          </cell>
          <cell r="P26">
            <v>3</v>
          </cell>
          <cell r="Q26">
            <v>2</v>
          </cell>
          <cell r="R26" t="str">
            <v>-</v>
          </cell>
          <cell r="S26" t="str">
            <v>-</v>
          </cell>
          <cell r="T26">
            <v>1</v>
          </cell>
        </row>
        <row r="27">
          <cell r="B27" t="str">
            <v>15～64歳</v>
          </cell>
          <cell r="C27">
            <v>5987</v>
          </cell>
          <cell r="D27">
            <v>4704</v>
          </cell>
          <cell r="E27">
            <v>4544</v>
          </cell>
          <cell r="F27">
            <v>4005</v>
          </cell>
          <cell r="G27">
            <v>396</v>
          </cell>
          <cell r="H27">
            <v>37</v>
          </cell>
          <cell r="I27">
            <v>106</v>
          </cell>
          <cell r="J27">
            <v>160</v>
          </cell>
          <cell r="K27">
            <v>988</v>
          </cell>
          <cell r="L27">
            <v>418</v>
          </cell>
          <cell r="M27">
            <v>398</v>
          </cell>
          <cell r="N27">
            <v>172</v>
          </cell>
          <cell r="O27">
            <v>295</v>
          </cell>
          <cell r="P27">
            <v>3938</v>
          </cell>
          <cell r="Q27">
            <v>3497</v>
          </cell>
          <cell r="R27">
            <v>317</v>
          </cell>
          <cell r="S27">
            <v>37</v>
          </cell>
          <cell r="T27">
            <v>87</v>
          </cell>
        </row>
        <row r="28">
          <cell r="B28" t="str">
            <v>65～74歳</v>
          </cell>
          <cell r="C28">
            <v>2060</v>
          </cell>
          <cell r="D28">
            <v>872</v>
          </cell>
          <cell r="E28">
            <v>861</v>
          </cell>
          <cell r="F28">
            <v>631</v>
          </cell>
          <cell r="G28">
            <v>194</v>
          </cell>
          <cell r="H28" t="str">
            <v>-</v>
          </cell>
          <cell r="I28">
            <v>36</v>
          </cell>
          <cell r="J28">
            <v>11</v>
          </cell>
          <cell r="K28">
            <v>1091</v>
          </cell>
          <cell r="L28">
            <v>425</v>
          </cell>
          <cell r="M28" t="str">
            <v>-</v>
          </cell>
          <cell r="N28">
            <v>666</v>
          </cell>
          <cell r="O28">
            <v>97</v>
          </cell>
          <cell r="P28">
            <v>490</v>
          </cell>
          <cell r="Q28">
            <v>377</v>
          </cell>
          <cell r="R28">
            <v>102</v>
          </cell>
          <cell r="S28" t="str">
            <v>-</v>
          </cell>
          <cell r="T28">
            <v>11</v>
          </cell>
        </row>
        <row r="30">
          <cell r="B30" t="str">
            <v>男</v>
          </cell>
          <cell r="C30">
            <v>4699</v>
          </cell>
          <cell r="D30">
            <v>3074</v>
          </cell>
          <cell r="E30">
            <v>2968</v>
          </cell>
          <cell r="F30">
            <v>2797</v>
          </cell>
          <cell r="G30">
            <v>66</v>
          </cell>
          <cell r="H30">
            <v>19</v>
          </cell>
          <cell r="I30">
            <v>86</v>
          </cell>
          <cell r="J30">
            <v>106</v>
          </cell>
          <cell r="K30">
            <v>1381</v>
          </cell>
          <cell r="L30">
            <v>164</v>
          </cell>
          <cell r="M30">
            <v>183</v>
          </cell>
          <cell r="N30">
            <v>1034</v>
          </cell>
          <cell r="O30">
            <v>244</v>
          </cell>
          <cell r="P30">
            <v>2228</v>
          </cell>
          <cell r="Q30">
            <v>2142</v>
          </cell>
          <cell r="R30">
            <v>27</v>
          </cell>
          <cell r="S30">
            <v>19</v>
          </cell>
          <cell r="T30">
            <v>40</v>
          </cell>
        </row>
        <row r="31">
          <cell r="B31" t="str">
            <v>15～19歳</v>
          </cell>
          <cell r="C31">
            <v>215</v>
          </cell>
          <cell r="D31">
            <v>41</v>
          </cell>
          <cell r="E31">
            <v>40</v>
          </cell>
          <cell r="F31">
            <v>29</v>
          </cell>
          <cell r="G31" t="str">
            <v>-</v>
          </cell>
          <cell r="H31">
            <v>10</v>
          </cell>
          <cell r="I31">
            <v>1</v>
          </cell>
          <cell r="J31">
            <v>1</v>
          </cell>
          <cell r="K31">
            <v>166</v>
          </cell>
          <cell r="L31" t="str">
            <v>-</v>
          </cell>
          <cell r="M31">
            <v>164</v>
          </cell>
          <cell r="N31">
            <v>2</v>
          </cell>
          <cell r="O31">
            <v>8</v>
          </cell>
          <cell r="P31">
            <v>39</v>
          </cell>
          <cell r="Q31">
            <v>28</v>
          </cell>
          <cell r="R31" t="str">
            <v>-</v>
          </cell>
          <cell r="S31">
            <v>10</v>
          </cell>
          <cell r="T31">
            <v>1</v>
          </cell>
        </row>
        <row r="32">
          <cell r="B32" t="str">
            <v>20～24歳</v>
          </cell>
          <cell r="C32">
            <v>181</v>
          </cell>
          <cell r="D32">
            <v>147</v>
          </cell>
          <cell r="E32">
            <v>142</v>
          </cell>
          <cell r="F32">
            <v>134</v>
          </cell>
          <cell r="G32" t="str">
            <v>-</v>
          </cell>
          <cell r="H32">
            <v>7</v>
          </cell>
          <cell r="I32">
            <v>1</v>
          </cell>
          <cell r="J32">
            <v>5</v>
          </cell>
          <cell r="K32">
            <v>22</v>
          </cell>
          <cell r="L32">
            <v>1</v>
          </cell>
          <cell r="M32">
            <v>18</v>
          </cell>
          <cell r="N32">
            <v>3</v>
          </cell>
          <cell r="O32">
            <v>12</v>
          </cell>
          <cell r="P32">
            <v>127</v>
          </cell>
          <cell r="Q32">
            <v>119</v>
          </cell>
          <cell r="R32" t="str">
            <v>-</v>
          </cell>
          <cell r="S32">
            <v>7</v>
          </cell>
          <cell r="T32">
            <v>1</v>
          </cell>
        </row>
        <row r="33">
          <cell r="B33" t="str">
            <v>25～29歳</v>
          </cell>
          <cell r="C33">
            <v>203</v>
          </cell>
          <cell r="D33">
            <v>188</v>
          </cell>
          <cell r="E33">
            <v>178</v>
          </cell>
          <cell r="F33">
            <v>173</v>
          </cell>
          <cell r="G33">
            <v>2</v>
          </cell>
          <cell r="H33">
            <v>1</v>
          </cell>
          <cell r="I33">
            <v>2</v>
          </cell>
          <cell r="J33">
            <v>10</v>
          </cell>
          <cell r="K33">
            <v>5</v>
          </cell>
          <cell r="L33">
            <v>2</v>
          </cell>
          <cell r="M33">
            <v>1</v>
          </cell>
          <cell r="N33">
            <v>2</v>
          </cell>
          <cell r="O33">
            <v>10</v>
          </cell>
          <cell r="P33">
            <v>160</v>
          </cell>
          <cell r="Q33">
            <v>155</v>
          </cell>
          <cell r="R33">
            <v>2</v>
          </cell>
          <cell r="S33">
            <v>1</v>
          </cell>
          <cell r="T33">
            <v>2</v>
          </cell>
        </row>
        <row r="34">
          <cell r="B34" t="str">
            <v>30～34歳</v>
          </cell>
          <cell r="C34">
            <v>251</v>
          </cell>
          <cell r="D34">
            <v>227</v>
          </cell>
          <cell r="E34">
            <v>216</v>
          </cell>
          <cell r="F34">
            <v>214</v>
          </cell>
          <cell r="G34">
            <v>1</v>
          </cell>
          <cell r="H34" t="str">
            <v>-</v>
          </cell>
          <cell r="I34">
            <v>1</v>
          </cell>
          <cell r="J34">
            <v>11</v>
          </cell>
          <cell r="K34">
            <v>8</v>
          </cell>
          <cell r="L34">
            <v>3</v>
          </cell>
          <cell r="M34" t="str">
            <v>-</v>
          </cell>
          <cell r="N34">
            <v>5</v>
          </cell>
          <cell r="O34">
            <v>16</v>
          </cell>
          <cell r="P34">
            <v>196</v>
          </cell>
          <cell r="Q34">
            <v>194</v>
          </cell>
          <cell r="R34">
            <v>1</v>
          </cell>
          <cell r="S34" t="str">
            <v>-</v>
          </cell>
          <cell r="T34">
            <v>1</v>
          </cell>
        </row>
        <row r="35">
          <cell r="B35" t="str">
            <v>35～39歳</v>
          </cell>
          <cell r="C35">
            <v>295</v>
          </cell>
          <cell r="D35">
            <v>269</v>
          </cell>
          <cell r="E35">
            <v>257</v>
          </cell>
          <cell r="F35">
            <v>256</v>
          </cell>
          <cell r="G35" t="str">
            <v>-</v>
          </cell>
          <cell r="H35" t="str">
            <v>-</v>
          </cell>
          <cell r="I35">
            <v>1</v>
          </cell>
          <cell r="J35">
            <v>12</v>
          </cell>
          <cell r="K35">
            <v>5</v>
          </cell>
          <cell r="L35">
            <v>1</v>
          </cell>
          <cell r="M35" t="str">
            <v>-</v>
          </cell>
          <cell r="N35">
            <v>4</v>
          </cell>
          <cell r="O35">
            <v>21</v>
          </cell>
          <cell r="P35">
            <v>219</v>
          </cell>
          <cell r="Q35">
            <v>219</v>
          </cell>
          <cell r="R35" t="str">
            <v>-</v>
          </cell>
          <cell r="S35" t="str">
            <v>-</v>
          </cell>
          <cell r="T35" t="str">
            <v>-</v>
          </cell>
        </row>
        <row r="36">
          <cell r="B36" t="str">
            <v>40～44歳</v>
          </cell>
          <cell r="C36">
            <v>279</v>
          </cell>
          <cell r="D36">
            <v>255</v>
          </cell>
          <cell r="E36">
            <v>249</v>
          </cell>
          <cell r="F36">
            <v>246</v>
          </cell>
          <cell r="G36">
            <v>1</v>
          </cell>
          <cell r="H36" t="str">
            <v>-</v>
          </cell>
          <cell r="I36">
            <v>2</v>
          </cell>
          <cell r="J36">
            <v>6</v>
          </cell>
          <cell r="K36">
            <v>8</v>
          </cell>
          <cell r="L36">
            <v>2</v>
          </cell>
          <cell r="M36" t="str">
            <v>-</v>
          </cell>
          <cell r="N36">
            <v>6</v>
          </cell>
          <cell r="O36">
            <v>16</v>
          </cell>
          <cell r="P36">
            <v>198</v>
          </cell>
          <cell r="Q36">
            <v>196</v>
          </cell>
          <cell r="R36" t="str">
            <v>-</v>
          </cell>
          <cell r="S36" t="str">
            <v>-</v>
          </cell>
          <cell r="T36">
            <v>2</v>
          </cell>
        </row>
        <row r="37">
          <cell r="B37" t="str">
            <v>45～49歳</v>
          </cell>
          <cell r="C37">
            <v>370</v>
          </cell>
          <cell r="D37">
            <v>333</v>
          </cell>
          <cell r="E37">
            <v>319</v>
          </cell>
          <cell r="F37">
            <v>308</v>
          </cell>
          <cell r="G37">
            <v>4</v>
          </cell>
          <cell r="H37">
            <v>1</v>
          </cell>
          <cell r="I37">
            <v>6</v>
          </cell>
          <cell r="J37">
            <v>14</v>
          </cell>
          <cell r="K37">
            <v>16</v>
          </cell>
          <cell r="L37">
            <v>5</v>
          </cell>
          <cell r="M37" t="str">
            <v>-</v>
          </cell>
          <cell r="N37">
            <v>11</v>
          </cell>
          <cell r="O37">
            <v>21</v>
          </cell>
          <cell r="P37">
            <v>265</v>
          </cell>
          <cell r="Q37">
            <v>259</v>
          </cell>
          <cell r="R37">
            <v>1</v>
          </cell>
          <cell r="S37">
            <v>1</v>
          </cell>
          <cell r="T37">
            <v>4</v>
          </cell>
        </row>
        <row r="38">
          <cell r="B38" t="str">
            <v>50～54歳</v>
          </cell>
          <cell r="C38">
            <v>299</v>
          </cell>
          <cell r="D38">
            <v>271</v>
          </cell>
          <cell r="E38">
            <v>259</v>
          </cell>
          <cell r="F38">
            <v>248</v>
          </cell>
          <cell r="G38">
            <v>3</v>
          </cell>
          <cell r="H38" t="str">
            <v>-</v>
          </cell>
          <cell r="I38">
            <v>8</v>
          </cell>
          <cell r="J38">
            <v>12</v>
          </cell>
          <cell r="K38">
            <v>17</v>
          </cell>
          <cell r="L38">
            <v>2</v>
          </cell>
          <cell r="M38" t="str">
            <v>-</v>
          </cell>
          <cell r="N38">
            <v>15</v>
          </cell>
          <cell r="O38">
            <v>11</v>
          </cell>
          <cell r="P38">
            <v>218</v>
          </cell>
          <cell r="Q38">
            <v>210</v>
          </cell>
          <cell r="R38">
            <v>2</v>
          </cell>
          <cell r="S38" t="str">
            <v>-</v>
          </cell>
          <cell r="T38">
            <v>6</v>
          </cell>
        </row>
        <row r="39">
          <cell r="B39" t="str">
            <v>55～59歳</v>
          </cell>
          <cell r="C39">
            <v>350</v>
          </cell>
          <cell r="D39">
            <v>316</v>
          </cell>
          <cell r="E39">
            <v>309</v>
          </cell>
          <cell r="F39">
            <v>299</v>
          </cell>
          <cell r="G39">
            <v>3</v>
          </cell>
          <cell r="H39" t="str">
            <v>-</v>
          </cell>
          <cell r="I39">
            <v>7</v>
          </cell>
          <cell r="J39">
            <v>7</v>
          </cell>
          <cell r="K39">
            <v>22</v>
          </cell>
          <cell r="L39">
            <v>7</v>
          </cell>
          <cell r="M39" t="str">
            <v>-</v>
          </cell>
          <cell r="N39">
            <v>15</v>
          </cell>
          <cell r="O39">
            <v>12</v>
          </cell>
          <cell r="P39">
            <v>233</v>
          </cell>
          <cell r="Q39">
            <v>230</v>
          </cell>
          <cell r="R39" t="str">
            <v>-</v>
          </cell>
          <cell r="S39" t="str">
            <v>-</v>
          </cell>
          <cell r="T39">
            <v>3</v>
          </cell>
        </row>
        <row r="40">
          <cell r="B40" t="str">
            <v>60～64歳</v>
          </cell>
          <cell r="C40">
            <v>428</v>
          </cell>
          <cell r="D40">
            <v>348</v>
          </cell>
          <cell r="E40">
            <v>332</v>
          </cell>
          <cell r="F40">
            <v>318</v>
          </cell>
          <cell r="G40">
            <v>3</v>
          </cell>
          <cell r="H40" t="str">
            <v>-</v>
          </cell>
          <cell r="I40">
            <v>11</v>
          </cell>
          <cell r="J40">
            <v>16</v>
          </cell>
          <cell r="K40">
            <v>64</v>
          </cell>
          <cell r="L40">
            <v>14</v>
          </cell>
          <cell r="M40" t="str">
            <v>-</v>
          </cell>
          <cell r="N40">
            <v>50</v>
          </cell>
          <cell r="O40">
            <v>16</v>
          </cell>
          <cell r="P40">
            <v>252</v>
          </cell>
          <cell r="Q40">
            <v>243</v>
          </cell>
          <cell r="R40">
            <v>2</v>
          </cell>
          <cell r="S40" t="str">
            <v>-</v>
          </cell>
          <cell r="T40">
            <v>7</v>
          </cell>
        </row>
        <row r="41">
          <cell r="B41" t="str">
            <v>65～69歳</v>
          </cell>
          <cell r="C41">
            <v>480</v>
          </cell>
          <cell r="D41">
            <v>296</v>
          </cell>
          <cell r="E41">
            <v>288</v>
          </cell>
          <cell r="F41">
            <v>266</v>
          </cell>
          <cell r="G41">
            <v>10</v>
          </cell>
          <cell r="H41" t="str">
            <v>-</v>
          </cell>
          <cell r="I41">
            <v>12</v>
          </cell>
          <cell r="J41">
            <v>8</v>
          </cell>
          <cell r="K41">
            <v>158</v>
          </cell>
          <cell r="L41">
            <v>24</v>
          </cell>
          <cell r="M41" t="str">
            <v>-</v>
          </cell>
          <cell r="N41">
            <v>134</v>
          </cell>
          <cell r="O41">
            <v>26</v>
          </cell>
          <cell r="P41">
            <v>173</v>
          </cell>
          <cell r="Q41">
            <v>161</v>
          </cell>
          <cell r="R41">
            <v>7</v>
          </cell>
          <cell r="S41" t="str">
            <v>-</v>
          </cell>
          <cell r="T41">
            <v>5</v>
          </cell>
        </row>
        <row r="42">
          <cell r="B42" t="str">
            <v>70～74歳</v>
          </cell>
          <cell r="C42">
            <v>529</v>
          </cell>
          <cell r="D42">
            <v>219</v>
          </cell>
          <cell r="E42">
            <v>216</v>
          </cell>
          <cell r="F42">
            <v>177</v>
          </cell>
          <cell r="G42">
            <v>21</v>
          </cell>
          <cell r="H42" t="str">
            <v>-</v>
          </cell>
          <cell r="I42">
            <v>18</v>
          </cell>
          <cell r="J42">
            <v>3</v>
          </cell>
          <cell r="K42">
            <v>284</v>
          </cell>
          <cell r="L42">
            <v>30</v>
          </cell>
          <cell r="M42" t="str">
            <v>-</v>
          </cell>
          <cell r="N42">
            <v>254</v>
          </cell>
          <cell r="O42">
            <v>26</v>
          </cell>
          <cell r="P42">
            <v>102</v>
          </cell>
          <cell r="Q42">
            <v>89</v>
          </cell>
          <cell r="R42">
            <v>8</v>
          </cell>
          <cell r="S42" t="str">
            <v>-</v>
          </cell>
          <cell r="T42">
            <v>5</v>
          </cell>
        </row>
        <row r="43">
          <cell r="B43" t="str">
            <v>75～79歳</v>
          </cell>
          <cell r="C43">
            <v>342</v>
          </cell>
          <cell r="D43">
            <v>89</v>
          </cell>
          <cell r="E43">
            <v>88</v>
          </cell>
          <cell r="F43">
            <v>75</v>
          </cell>
          <cell r="G43">
            <v>7</v>
          </cell>
          <cell r="H43" t="str">
            <v>-</v>
          </cell>
          <cell r="I43">
            <v>6</v>
          </cell>
          <cell r="J43">
            <v>1</v>
          </cell>
          <cell r="K43">
            <v>233</v>
          </cell>
          <cell r="L43">
            <v>35</v>
          </cell>
          <cell r="M43" t="str">
            <v>-</v>
          </cell>
          <cell r="N43">
            <v>198</v>
          </cell>
          <cell r="O43">
            <v>20</v>
          </cell>
          <cell r="P43">
            <v>37</v>
          </cell>
          <cell r="Q43">
            <v>34</v>
          </cell>
          <cell r="R43">
            <v>1</v>
          </cell>
          <cell r="S43" t="str">
            <v>-</v>
          </cell>
          <cell r="T43">
            <v>2</v>
          </cell>
        </row>
        <row r="44">
          <cell r="B44" t="str">
            <v>80～84歳</v>
          </cell>
          <cell r="C44">
            <v>262</v>
          </cell>
          <cell r="D44">
            <v>48</v>
          </cell>
          <cell r="E44">
            <v>48</v>
          </cell>
          <cell r="F44">
            <v>35</v>
          </cell>
          <cell r="G44">
            <v>8</v>
          </cell>
          <cell r="H44" t="str">
            <v>-</v>
          </cell>
          <cell r="I44">
            <v>5</v>
          </cell>
          <cell r="J44" t="str">
            <v>-</v>
          </cell>
          <cell r="K44">
            <v>197</v>
          </cell>
          <cell r="L44">
            <v>26</v>
          </cell>
          <cell r="M44" t="str">
            <v>-</v>
          </cell>
          <cell r="N44">
            <v>171</v>
          </cell>
          <cell r="O44">
            <v>17</v>
          </cell>
          <cell r="P44">
            <v>7</v>
          </cell>
          <cell r="Q44">
            <v>4</v>
          </cell>
          <cell r="R44">
            <v>3</v>
          </cell>
          <cell r="S44" t="str">
            <v>-</v>
          </cell>
          <cell r="T44" t="str">
            <v>-</v>
          </cell>
        </row>
        <row r="45">
          <cell r="B45" t="str">
            <v>85～89歳</v>
          </cell>
          <cell r="C45">
            <v>144</v>
          </cell>
          <cell r="D45">
            <v>22</v>
          </cell>
          <cell r="E45">
            <v>22</v>
          </cell>
          <cell r="F45">
            <v>17</v>
          </cell>
          <cell r="G45">
            <v>2</v>
          </cell>
          <cell r="H45" t="str">
            <v>-</v>
          </cell>
          <cell r="I45">
            <v>3</v>
          </cell>
          <cell r="J45" t="str">
            <v>-</v>
          </cell>
          <cell r="K45">
            <v>113</v>
          </cell>
          <cell r="L45">
            <v>9</v>
          </cell>
          <cell r="M45" t="str">
            <v>-</v>
          </cell>
          <cell r="N45">
            <v>104</v>
          </cell>
          <cell r="O45">
            <v>9</v>
          </cell>
          <cell r="P45">
            <v>2</v>
          </cell>
          <cell r="Q45">
            <v>1</v>
          </cell>
          <cell r="R45" t="str">
            <v>-</v>
          </cell>
          <cell r="S45" t="str">
            <v>-</v>
          </cell>
          <cell r="T45">
            <v>1</v>
          </cell>
        </row>
        <row r="46">
          <cell r="B46" t="str">
            <v>90～94歳</v>
          </cell>
          <cell r="C46">
            <v>57</v>
          </cell>
          <cell r="D46">
            <v>4</v>
          </cell>
          <cell r="E46">
            <v>4</v>
          </cell>
          <cell r="F46">
            <v>1</v>
          </cell>
          <cell r="G46">
            <v>1</v>
          </cell>
          <cell r="H46" t="str">
            <v>-</v>
          </cell>
          <cell r="I46">
            <v>2</v>
          </cell>
          <cell r="J46" t="str">
            <v>-</v>
          </cell>
          <cell r="K46">
            <v>51</v>
          </cell>
          <cell r="L46">
            <v>1</v>
          </cell>
          <cell r="M46" t="str">
            <v>-</v>
          </cell>
          <cell r="N46">
            <v>50</v>
          </cell>
          <cell r="O46">
            <v>2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>
            <v>14</v>
          </cell>
          <cell r="D47">
            <v>1</v>
          </cell>
          <cell r="E47">
            <v>1</v>
          </cell>
          <cell r="F47">
            <v>1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>
            <v>12</v>
          </cell>
          <cell r="L47">
            <v>2</v>
          </cell>
          <cell r="M47" t="str">
            <v>-</v>
          </cell>
          <cell r="N47">
            <v>10</v>
          </cell>
          <cell r="O47">
            <v>1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1828</v>
          </cell>
          <cell r="D48">
            <v>679</v>
          </cell>
          <cell r="E48">
            <v>667</v>
          </cell>
          <cell r="F48">
            <v>572</v>
          </cell>
          <cell r="G48">
            <v>49</v>
          </cell>
          <cell r="H48" t="str">
            <v>-</v>
          </cell>
          <cell r="I48">
            <v>46</v>
          </cell>
          <cell r="J48">
            <v>12</v>
          </cell>
          <cell r="K48">
            <v>1048</v>
          </cell>
          <cell r="L48">
            <v>127</v>
          </cell>
          <cell r="M48" t="str">
            <v>-</v>
          </cell>
          <cell r="N48">
            <v>921</v>
          </cell>
          <cell r="O48">
            <v>101</v>
          </cell>
          <cell r="P48">
            <v>321</v>
          </cell>
          <cell r="Q48">
            <v>289</v>
          </cell>
          <cell r="R48">
            <v>19</v>
          </cell>
          <cell r="S48" t="str">
            <v>-</v>
          </cell>
          <cell r="T48">
            <v>13</v>
          </cell>
        </row>
        <row r="49">
          <cell r="B49" t="str">
            <v>（再掲）75歳以上</v>
          </cell>
          <cell r="C49">
            <v>819</v>
          </cell>
          <cell r="D49">
            <v>164</v>
          </cell>
          <cell r="E49">
            <v>163</v>
          </cell>
          <cell r="F49">
            <v>129</v>
          </cell>
          <cell r="G49">
            <v>18</v>
          </cell>
          <cell r="H49" t="str">
            <v>-</v>
          </cell>
          <cell r="I49">
            <v>16</v>
          </cell>
          <cell r="J49">
            <v>1</v>
          </cell>
          <cell r="K49">
            <v>606</v>
          </cell>
          <cell r="L49">
            <v>73</v>
          </cell>
          <cell r="M49" t="str">
            <v>-</v>
          </cell>
          <cell r="N49">
            <v>533</v>
          </cell>
          <cell r="O49">
            <v>49</v>
          </cell>
          <cell r="P49">
            <v>46</v>
          </cell>
          <cell r="Q49">
            <v>39</v>
          </cell>
          <cell r="R49">
            <v>4</v>
          </cell>
          <cell r="S49" t="str">
            <v>-</v>
          </cell>
          <cell r="T49">
            <v>3</v>
          </cell>
        </row>
        <row r="50">
          <cell r="B50" t="str">
            <v>（再掲）85歳以上</v>
          </cell>
          <cell r="C50">
            <v>215</v>
          </cell>
          <cell r="D50">
            <v>27</v>
          </cell>
          <cell r="E50">
            <v>27</v>
          </cell>
          <cell r="F50">
            <v>19</v>
          </cell>
          <cell r="G50">
            <v>3</v>
          </cell>
          <cell r="H50" t="str">
            <v>-</v>
          </cell>
          <cell r="I50">
            <v>5</v>
          </cell>
          <cell r="J50" t="str">
            <v>-</v>
          </cell>
          <cell r="K50">
            <v>176</v>
          </cell>
          <cell r="L50">
            <v>12</v>
          </cell>
          <cell r="M50" t="str">
            <v>-</v>
          </cell>
          <cell r="N50">
            <v>164</v>
          </cell>
          <cell r="O50">
            <v>12</v>
          </cell>
          <cell r="P50">
            <v>2</v>
          </cell>
          <cell r="Q50">
            <v>1</v>
          </cell>
          <cell r="R50" t="str">
            <v>-</v>
          </cell>
          <cell r="S50" t="str">
            <v>-</v>
          </cell>
          <cell r="T50">
            <v>1</v>
          </cell>
        </row>
        <row r="51">
          <cell r="B51" t="str">
            <v>15～64歳</v>
          </cell>
          <cell r="C51">
            <v>2871</v>
          </cell>
          <cell r="D51">
            <v>2395</v>
          </cell>
          <cell r="E51">
            <v>2301</v>
          </cell>
          <cell r="F51">
            <v>2225</v>
          </cell>
          <cell r="G51">
            <v>17</v>
          </cell>
          <cell r="H51">
            <v>19</v>
          </cell>
          <cell r="I51">
            <v>40</v>
          </cell>
          <cell r="J51">
            <v>94</v>
          </cell>
          <cell r="K51">
            <v>333</v>
          </cell>
          <cell r="L51">
            <v>37</v>
          </cell>
          <cell r="M51">
            <v>183</v>
          </cell>
          <cell r="N51">
            <v>113</v>
          </cell>
          <cell r="O51">
            <v>143</v>
          </cell>
          <cell r="P51">
            <v>1907</v>
          </cell>
          <cell r="Q51">
            <v>1853</v>
          </cell>
          <cell r="R51">
            <v>8</v>
          </cell>
          <cell r="S51">
            <v>19</v>
          </cell>
          <cell r="T51">
            <v>27</v>
          </cell>
        </row>
        <row r="52">
          <cell r="B52" t="str">
            <v>65～74歳</v>
          </cell>
          <cell r="C52">
            <v>1009</v>
          </cell>
          <cell r="D52">
            <v>515</v>
          </cell>
          <cell r="E52">
            <v>504</v>
          </cell>
          <cell r="F52">
            <v>443</v>
          </cell>
          <cell r="G52">
            <v>31</v>
          </cell>
          <cell r="H52" t="str">
            <v>-</v>
          </cell>
          <cell r="I52">
            <v>30</v>
          </cell>
          <cell r="J52">
            <v>11</v>
          </cell>
          <cell r="K52">
            <v>442</v>
          </cell>
          <cell r="L52">
            <v>54</v>
          </cell>
          <cell r="M52" t="str">
            <v>-</v>
          </cell>
          <cell r="N52">
            <v>388</v>
          </cell>
          <cell r="O52">
            <v>52</v>
          </cell>
          <cell r="P52">
            <v>275</v>
          </cell>
          <cell r="Q52">
            <v>250</v>
          </cell>
          <cell r="R52">
            <v>15</v>
          </cell>
          <cell r="S52" t="str">
            <v>-</v>
          </cell>
          <cell r="T52">
            <v>10</v>
          </cell>
        </row>
        <row r="54">
          <cell r="B54" t="str">
            <v>女</v>
          </cell>
          <cell r="C54">
            <v>5360</v>
          </cell>
          <cell r="D54">
            <v>2764</v>
          </cell>
          <cell r="E54">
            <v>2698</v>
          </cell>
          <cell r="F54">
            <v>2019</v>
          </cell>
          <cell r="G54">
            <v>583</v>
          </cell>
          <cell r="H54">
            <v>18</v>
          </cell>
          <cell r="I54">
            <v>78</v>
          </cell>
          <cell r="J54">
            <v>66</v>
          </cell>
          <cell r="K54">
            <v>2330</v>
          </cell>
          <cell r="L54">
            <v>1012</v>
          </cell>
          <cell r="M54">
            <v>215</v>
          </cell>
          <cell r="N54">
            <v>1103</v>
          </cell>
          <cell r="O54">
            <v>266</v>
          </cell>
          <cell r="P54">
            <v>2266</v>
          </cell>
          <cell r="Q54">
            <v>1786</v>
          </cell>
          <cell r="R54">
            <v>401</v>
          </cell>
          <cell r="S54">
            <v>18</v>
          </cell>
          <cell r="T54">
            <v>61</v>
          </cell>
        </row>
        <row r="55">
          <cell r="B55" t="str">
            <v>15～19歳</v>
          </cell>
          <cell r="C55">
            <v>258</v>
          </cell>
          <cell r="D55">
            <v>45</v>
          </cell>
          <cell r="E55">
            <v>40</v>
          </cell>
          <cell r="F55">
            <v>30</v>
          </cell>
          <cell r="G55">
            <v>1</v>
          </cell>
          <cell r="H55">
            <v>9</v>
          </cell>
          <cell r="I55" t="str">
            <v>-</v>
          </cell>
          <cell r="J55">
            <v>5</v>
          </cell>
          <cell r="K55">
            <v>200</v>
          </cell>
          <cell r="L55">
            <v>3</v>
          </cell>
          <cell r="M55">
            <v>191</v>
          </cell>
          <cell r="N55">
            <v>6</v>
          </cell>
          <cell r="O55">
            <v>13</v>
          </cell>
          <cell r="P55">
            <v>39</v>
          </cell>
          <cell r="Q55">
            <v>29</v>
          </cell>
          <cell r="R55">
            <v>1</v>
          </cell>
          <cell r="S55">
            <v>9</v>
          </cell>
          <cell r="T55" t="str">
            <v>-</v>
          </cell>
        </row>
        <row r="56">
          <cell r="B56" t="str">
            <v>20～24歳</v>
          </cell>
          <cell r="C56">
            <v>209</v>
          </cell>
          <cell r="D56">
            <v>159</v>
          </cell>
          <cell r="E56">
            <v>150</v>
          </cell>
          <cell r="F56">
            <v>128</v>
          </cell>
          <cell r="G56">
            <v>9</v>
          </cell>
          <cell r="H56">
            <v>8</v>
          </cell>
          <cell r="I56">
            <v>5</v>
          </cell>
          <cell r="J56">
            <v>9</v>
          </cell>
          <cell r="K56">
            <v>31</v>
          </cell>
          <cell r="L56">
            <v>8</v>
          </cell>
          <cell r="M56">
            <v>19</v>
          </cell>
          <cell r="N56">
            <v>4</v>
          </cell>
          <cell r="O56">
            <v>19</v>
          </cell>
          <cell r="P56">
            <v>143</v>
          </cell>
          <cell r="Q56">
            <v>121</v>
          </cell>
          <cell r="R56">
            <v>9</v>
          </cell>
          <cell r="S56">
            <v>8</v>
          </cell>
          <cell r="T56">
            <v>5</v>
          </cell>
        </row>
        <row r="57">
          <cell r="B57" t="str">
            <v>25～29歳</v>
          </cell>
          <cell r="C57">
            <v>197</v>
          </cell>
          <cell r="D57">
            <v>163</v>
          </cell>
          <cell r="E57">
            <v>159</v>
          </cell>
          <cell r="F57">
            <v>138</v>
          </cell>
          <cell r="G57">
            <v>12</v>
          </cell>
          <cell r="H57" t="str">
            <v>-</v>
          </cell>
          <cell r="I57">
            <v>9</v>
          </cell>
          <cell r="J57">
            <v>4</v>
          </cell>
          <cell r="K57">
            <v>24</v>
          </cell>
          <cell r="L57">
            <v>19</v>
          </cell>
          <cell r="M57">
            <v>1</v>
          </cell>
          <cell r="N57">
            <v>4</v>
          </cell>
          <cell r="O57">
            <v>10</v>
          </cell>
          <cell r="P57">
            <v>151</v>
          </cell>
          <cell r="Q57">
            <v>132</v>
          </cell>
          <cell r="R57">
            <v>10</v>
          </cell>
          <cell r="S57" t="str">
            <v>-</v>
          </cell>
          <cell r="T57">
            <v>9</v>
          </cell>
        </row>
        <row r="58">
          <cell r="B58" t="str">
            <v>30～34歳</v>
          </cell>
          <cell r="C58">
            <v>273</v>
          </cell>
          <cell r="D58">
            <v>216</v>
          </cell>
          <cell r="E58">
            <v>208</v>
          </cell>
          <cell r="F58">
            <v>163</v>
          </cell>
          <cell r="G58">
            <v>27</v>
          </cell>
          <cell r="H58" t="str">
            <v>-</v>
          </cell>
          <cell r="I58">
            <v>18</v>
          </cell>
          <cell r="J58">
            <v>8</v>
          </cell>
          <cell r="K58">
            <v>41</v>
          </cell>
          <cell r="L58">
            <v>35</v>
          </cell>
          <cell r="M58">
            <v>4</v>
          </cell>
          <cell r="N58">
            <v>2</v>
          </cell>
          <cell r="O58">
            <v>16</v>
          </cell>
          <cell r="P58">
            <v>193</v>
          </cell>
          <cell r="Q58">
            <v>152</v>
          </cell>
          <cell r="R58">
            <v>24</v>
          </cell>
          <cell r="S58" t="str">
            <v>-</v>
          </cell>
          <cell r="T58">
            <v>17</v>
          </cell>
        </row>
        <row r="59">
          <cell r="B59" t="str">
            <v>35～39歳</v>
          </cell>
          <cell r="C59">
            <v>258</v>
          </cell>
          <cell r="D59">
            <v>210</v>
          </cell>
          <cell r="E59">
            <v>203</v>
          </cell>
          <cell r="F59">
            <v>165</v>
          </cell>
          <cell r="G59">
            <v>33</v>
          </cell>
          <cell r="H59" t="str">
            <v>-</v>
          </cell>
          <cell r="I59">
            <v>5</v>
          </cell>
          <cell r="J59">
            <v>7</v>
          </cell>
          <cell r="K59">
            <v>28</v>
          </cell>
          <cell r="L59">
            <v>26</v>
          </cell>
          <cell r="M59" t="str">
            <v>-</v>
          </cell>
          <cell r="N59">
            <v>2</v>
          </cell>
          <cell r="O59">
            <v>20</v>
          </cell>
          <cell r="P59">
            <v>185</v>
          </cell>
          <cell r="Q59">
            <v>157</v>
          </cell>
          <cell r="R59">
            <v>24</v>
          </cell>
          <cell r="S59" t="str">
            <v>-</v>
          </cell>
          <cell r="T59">
            <v>4</v>
          </cell>
        </row>
        <row r="60">
          <cell r="B60" t="str">
            <v>40～44歳</v>
          </cell>
          <cell r="C60">
            <v>330</v>
          </cell>
          <cell r="D60">
            <v>264</v>
          </cell>
          <cell r="E60">
            <v>251</v>
          </cell>
          <cell r="F60">
            <v>210</v>
          </cell>
          <cell r="G60">
            <v>34</v>
          </cell>
          <cell r="H60" t="str">
            <v>-</v>
          </cell>
          <cell r="I60">
            <v>7</v>
          </cell>
          <cell r="J60">
            <v>13</v>
          </cell>
          <cell r="K60">
            <v>41</v>
          </cell>
          <cell r="L60">
            <v>33</v>
          </cell>
          <cell r="M60" t="str">
            <v>-</v>
          </cell>
          <cell r="N60">
            <v>8</v>
          </cell>
          <cell r="O60">
            <v>25</v>
          </cell>
          <cell r="P60">
            <v>231</v>
          </cell>
          <cell r="Q60">
            <v>196</v>
          </cell>
          <cell r="R60">
            <v>29</v>
          </cell>
          <cell r="S60" t="str">
            <v>-</v>
          </cell>
          <cell r="T60">
            <v>6</v>
          </cell>
        </row>
        <row r="61">
          <cell r="B61" t="str">
            <v>45～49歳</v>
          </cell>
          <cell r="C61">
            <v>360</v>
          </cell>
          <cell r="D61">
            <v>301</v>
          </cell>
          <cell r="E61">
            <v>296</v>
          </cell>
          <cell r="F61">
            <v>234</v>
          </cell>
          <cell r="G61">
            <v>59</v>
          </cell>
          <cell r="H61" t="str">
            <v>-</v>
          </cell>
          <cell r="I61">
            <v>3</v>
          </cell>
          <cell r="J61">
            <v>5</v>
          </cell>
          <cell r="K61">
            <v>44</v>
          </cell>
          <cell r="L61">
            <v>41</v>
          </cell>
          <cell r="M61" t="str">
            <v>-</v>
          </cell>
          <cell r="N61">
            <v>3</v>
          </cell>
          <cell r="O61">
            <v>15</v>
          </cell>
          <cell r="P61">
            <v>260</v>
          </cell>
          <cell r="Q61">
            <v>211</v>
          </cell>
          <cell r="R61">
            <v>47</v>
          </cell>
          <cell r="S61" t="str">
            <v>-</v>
          </cell>
          <cell r="T61">
            <v>2</v>
          </cell>
        </row>
        <row r="62">
          <cell r="B62" t="str">
            <v>50～54歳</v>
          </cell>
          <cell r="C62">
            <v>363</v>
          </cell>
          <cell r="D62">
            <v>287</v>
          </cell>
          <cell r="E62">
            <v>285</v>
          </cell>
          <cell r="F62">
            <v>227</v>
          </cell>
          <cell r="G62">
            <v>52</v>
          </cell>
          <cell r="H62">
            <v>1</v>
          </cell>
          <cell r="I62">
            <v>5</v>
          </cell>
          <cell r="J62">
            <v>2</v>
          </cell>
          <cell r="K62">
            <v>60</v>
          </cell>
          <cell r="L62">
            <v>55</v>
          </cell>
          <cell r="M62" t="str">
            <v>-</v>
          </cell>
          <cell r="N62">
            <v>5</v>
          </cell>
          <cell r="O62">
            <v>16</v>
          </cell>
          <cell r="P62">
            <v>262</v>
          </cell>
          <cell r="Q62">
            <v>209</v>
          </cell>
          <cell r="R62">
            <v>48</v>
          </cell>
          <cell r="S62">
            <v>1</v>
          </cell>
          <cell r="T62">
            <v>4</v>
          </cell>
        </row>
        <row r="63">
          <cell r="B63" t="str">
            <v>55～59歳</v>
          </cell>
          <cell r="C63">
            <v>427</v>
          </cell>
          <cell r="D63">
            <v>343</v>
          </cell>
          <cell r="E63">
            <v>336</v>
          </cell>
          <cell r="F63">
            <v>267</v>
          </cell>
          <cell r="G63">
            <v>62</v>
          </cell>
          <cell r="H63" t="str">
            <v>-</v>
          </cell>
          <cell r="I63">
            <v>7</v>
          </cell>
          <cell r="J63">
            <v>7</v>
          </cell>
          <cell r="K63">
            <v>76</v>
          </cell>
          <cell r="L63">
            <v>71</v>
          </cell>
          <cell r="M63" t="str">
            <v>-</v>
          </cell>
          <cell r="N63">
            <v>5</v>
          </cell>
          <cell r="O63">
            <v>8</v>
          </cell>
          <cell r="P63">
            <v>299</v>
          </cell>
          <cell r="Q63">
            <v>242</v>
          </cell>
          <cell r="R63">
            <v>50</v>
          </cell>
          <cell r="S63" t="str">
            <v>-</v>
          </cell>
          <cell r="T63">
            <v>7</v>
          </cell>
        </row>
        <row r="64">
          <cell r="B64" t="str">
            <v>60～64歳</v>
          </cell>
          <cell r="C64">
            <v>441</v>
          </cell>
          <cell r="D64">
            <v>321</v>
          </cell>
          <cell r="E64">
            <v>315</v>
          </cell>
          <cell r="F64">
            <v>218</v>
          </cell>
          <cell r="G64">
            <v>90</v>
          </cell>
          <cell r="H64" t="str">
            <v>-</v>
          </cell>
          <cell r="I64">
            <v>7</v>
          </cell>
          <cell r="J64">
            <v>6</v>
          </cell>
          <cell r="K64">
            <v>110</v>
          </cell>
          <cell r="L64">
            <v>90</v>
          </cell>
          <cell r="M64" t="str">
            <v>-</v>
          </cell>
          <cell r="N64">
            <v>20</v>
          </cell>
          <cell r="O64">
            <v>10</v>
          </cell>
          <cell r="P64">
            <v>268</v>
          </cell>
          <cell r="Q64">
            <v>195</v>
          </cell>
          <cell r="R64">
            <v>67</v>
          </cell>
          <cell r="S64" t="str">
            <v>-</v>
          </cell>
          <cell r="T64">
            <v>6</v>
          </cell>
        </row>
        <row r="65">
          <cell r="B65" t="str">
            <v>65～69歳</v>
          </cell>
          <cell r="C65">
            <v>489</v>
          </cell>
          <cell r="D65">
            <v>199</v>
          </cell>
          <cell r="E65">
            <v>199</v>
          </cell>
          <cell r="F65">
            <v>111</v>
          </cell>
          <cell r="G65">
            <v>86</v>
          </cell>
          <cell r="H65" t="str">
            <v>-</v>
          </cell>
          <cell r="I65">
            <v>2</v>
          </cell>
          <cell r="J65" t="str">
            <v>-</v>
          </cell>
          <cell r="K65">
            <v>275</v>
          </cell>
          <cell r="L65">
            <v>181</v>
          </cell>
          <cell r="M65" t="str">
            <v>-</v>
          </cell>
          <cell r="N65">
            <v>94</v>
          </cell>
          <cell r="O65">
            <v>15</v>
          </cell>
          <cell r="P65">
            <v>129</v>
          </cell>
          <cell r="Q65">
            <v>82</v>
          </cell>
          <cell r="R65">
            <v>46</v>
          </cell>
          <cell r="S65" t="str">
            <v>-</v>
          </cell>
          <cell r="T65">
            <v>1</v>
          </cell>
        </row>
        <row r="66">
          <cell r="B66" t="str">
            <v>70～74歳</v>
          </cell>
          <cell r="C66">
            <v>562</v>
          </cell>
          <cell r="D66">
            <v>158</v>
          </cell>
          <cell r="E66">
            <v>158</v>
          </cell>
          <cell r="F66">
            <v>77</v>
          </cell>
          <cell r="G66">
            <v>77</v>
          </cell>
          <cell r="H66" t="str">
            <v>-</v>
          </cell>
          <cell r="I66">
            <v>4</v>
          </cell>
          <cell r="J66" t="str">
            <v>-</v>
          </cell>
          <cell r="K66">
            <v>374</v>
          </cell>
          <cell r="L66">
            <v>190</v>
          </cell>
          <cell r="M66" t="str">
            <v>-</v>
          </cell>
          <cell r="N66">
            <v>184</v>
          </cell>
          <cell r="O66">
            <v>30</v>
          </cell>
          <cell r="P66">
            <v>86</v>
          </cell>
          <cell r="Q66">
            <v>45</v>
          </cell>
          <cell r="R66">
            <v>41</v>
          </cell>
          <cell r="S66" t="str">
            <v>-</v>
          </cell>
          <cell r="T66" t="str">
            <v>-</v>
          </cell>
        </row>
        <row r="67">
          <cell r="B67" t="str">
            <v>75～79歳</v>
          </cell>
          <cell r="C67">
            <v>409</v>
          </cell>
          <cell r="D67">
            <v>61</v>
          </cell>
          <cell r="E67">
            <v>61</v>
          </cell>
          <cell r="F67">
            <v>36</v>
          </cell>
          <cell r="G67">
            <v>23</v>
          </cell>
          <cell r="H67" t="str">
            <v>-</v>
          </cell>
          <cell r="I67">
            <v>2</v>
          </cell>
          <cell r="J67" t="str">
            <v>-</v>
          </cell>
          <cell r="K67">
            <v>315</v>
          </cell>
          <cell r="L67">
            <v>131</v>
          </cell>
          <cell r="M67" t="str">
            <v>-</v>
          </cell>
          <cell r="N67">
            <v>184</v>
          </cell>
          <cell r="O67">
            <v>33</v>
          </cell>
          <cell r="P67">
            <v>16</v>
          </cell>
          <cell r="Q67">
            <v>13</v>
          </cell>
          <cell r="R67">
            <v>3</v>
          </cell>
          <cell r="S67" t="str">
            <v>-</v>
          </cell>
          <cell r="T67" t="str">
            <v>-</v>
          </cell>
        </row>
        <row r="68">
          <cell r="B68" t="str">
            <v>80～84歳</v>
          </cell>
          <cell r="C68">
            <v>327</v>
          </cell>
          <cell r="D68">
            <v>25</v>
          </cell>
          <cell r="E68">
            <v>25</v>
          </cell>
          <cell r="F68">
            <v>12</v>
          </cell>
          <cell r="G68">
            <v>11</v>
          </cell>
          <cell r="H68" t="str">
            <v>-</v>
          </cell>
          <cell r="I68">
            <v>2</v>
          </cell>
          <cell r="J68" t="str">
            <v>-</v>
          </cell>
          <cell r="K68">
            <v>284</v>
          </cell>
          <cell r="L68">
            <v>79</v>
          </cell>
          <cell r="M68" t="str">
            <v>-</v>
          </cell>
          <cell r="N68">
            <v>205</v>
          </cell>
          <cell r="O68">
            <v>18</v>
          </cell>
          <cell r="P68">
            <v>3</v>
          </cell>
          <cell r="Q68">
            <v>1</v>
          </cell>
          <cell r="R68">
            <v>2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256</v>
          </cell>
          <cell r="D69">
            <v>8</v>
          </cell>
          <cell r="E69">
            <v>8</v>
          </cell>
          <cell r="F69">
            <v>2</v>
          </cell>
          <cell r="G69">
            <v>6</v>
          </cell>
          <cell r="H69" t="str">
            <v>-</v>
          </cell>
          <cell r="I69" t="str">
            <v>-</v>
          </cell>
          <cell r="J69" t="str">
            <v>-</v>
          </cell>
          <cell r="K69">
            <v>238</v>
          </cell>
          <cell r="L69">
            <v>35</v>
          </cell>
          <cell r="M69" t="str">
            <v>-</v>
          </cell>
          <cell r="N69">
            <v>203</v>
          </cell>
          <cell r="O69">
            <v>10</v>
          </cell>
          <cell r="P69">
            <v>1</v>
          </cell>
          <cell r="Q69">
            <v>1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135</v>
          </cell>
          <cell r="D70">
            <v>3</v>
          </cell>
          <cell r="E70">
            <v>3</v>
          </cell>
          <cell r="F70" t="str">
            <v>-</v>
          </cell>
          <cell r="G70">
            <v>1</v>
          </cell>
          <cell r="H70" t="str">
            <v>-</v>
          </cell>
          <cell r="I70">
            <v>2</v>
          </cell>
          <cell r="J70" t="str">
            <v>-</v>
          </cell>
          <cell r="K70">
            <v>127</v>
          </cell>
          <cell r="L70">
            <v>12</v>
          </cell>
          <cell r="M70" t="str">
            <v>-</v>
          </cell>
          <cell r="N70">
            <v>115</v>
          </cell>
          <cell r="O70">
            <v>5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66</v>
          </cell>
          <cell r="D71">
            <v>1</v>
          </cell>
          <cell r="E71">
            <v>1</v>
          </cell>
          <cell r="F71">
            <v>1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62</v>
          </cell>
          <cell r="L71">
            <v>3</v>
          </cell>
          <cell r="M71" t="str">
            <v>-</v>
          </cell>
          <cell r="N71">
            <v>59</v>
          </cell>
          <cell r="O71">
            <v>3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2244</v>
          </cell>
          <cell r="D72">
            <v>455</v>
          </cell>
          <cell r="E72">
            <v>455</v>
          </cell>
          <cell r="F72">
            <v>239</v>
          </cell>
          <cell r="G72">
            <v>204</v>
          </cell>
          <cell r="H72" t="str">
            <v>-</v>
          </cell>
          <cell r="I72">
            <v>12</v>
          </cell>
          <cell r="J72" t="str">
            <v>-</v>
          </cell>
          <cell r="K72">
            <v>1675</v>
          </cell>
          <cell r="L72">
            <v>631</v>
          </cell>
          <cell r="M72" t="str">
            <v>-</v>
          </cell>
          <cell r="N72">
            <v>1044</v>
          </cell>
          <cell r="O72">
            <v>114</v>
          </cell>
          <cell r="P72">
            <v>235</v>
          </cell>
          <cell r="Q72">
            <v>142</v>
          </cell>
          <cell r="R72">
            <v>92</v>
          </cell>
          <cell r="S72" t="str">
            <v>-</v>
          </cell>
          <cell r="T72">
            <v>1</v>
          </cell>
        </row>
        <row r="73">
          <cell r="B73" t="str">
            <v>（再掲）75歳以上</v>
          </cell>
          <cell r="C73">
            <v>1193</v>
          </cell>
          <cell r="D73">
            <v>98</v>
          </cell>
          <cell r="E73">
            <v>98</v>
          </cell>
          <cell r="F73">
            <v>51</v>
          </cell>
          <cell r="G73">
            <v>41</v>
          </cell>
          <cell r="H73" t="str">
            <v>-</v>
          </cell>
          <cell r="I73">
            <v>6</v>
          </cell>
          <cell r="J73" t="str">
            <v>-</v>
          </cell>
          <cell r="K73">
            <v>1026</v>
          </cell>
          <cell r="L73">
            <v>260</v>
          </cell>
          <cell r="M73" t="str">
            <v>-</v>
          </cell>
          <cell r="N73">
            <v>766</v>
          </cell>
          <cell r="O73">
            <v>69</v>
          </cell>
          <cell r="P73">
            <v>20</v>
          </cell>
          <cell r="Q73">
            <v>15</v>
          </cell>
          <cell r="R73">
            <v>5</v>
          </cell>
          <cell r="S73" t="str">
            <v>-</v>
          </cell>
          <cell r="T73" t="str">
            <v>-</v>
          </cell>
        </row>
        <row r="74">
          <cell r="B74" t="str">
            <v>（再掲）85歳以上</v>
          </cell>
          <cell r="C74">
            <v>457</v>
          </cell>
          <cell r="D74">
            <v>12</v>
          </cell>
          <cell r="E74">
            <v>12</v>
          </cell>
          <cell r="F74">
            <v>3</v>
          </cell>
          <cell r="G74">
            <v>7</v>
          </cell>
          <cell r="H74" t="str">
            <v>-</v>
          </cell>
          <cell r="I74">
            <v>2</v>
          </cell>
          <cell r="J74" t="str">
            <v>-</v>
          </cell>
          <cell r="K74">
            <v>427</v>
          </cell>
          <cell r="L74">
            <v>50</v>
          </cell>
          <cell r="M74" t="str">
            <v>-</v>
          </cell>
          <cell r="N74">
            <v>377</v>
          </cell>
          <cell r="O74">
            <v>18</v>
          </cell>
          <cell r="P74">
            <v>1</v>
          </cell>
          <cell r="Q74">
            <v>1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3116</v>
          </cell>
          <cell r="D75">
            <v>2309</v>
          </cell>
          <cell r="E75">
            <v>2243</v>
          </cell>
          <cell r="F75">
            <v>1780</v>
          </cell>
          <cell r="G75">
            <v>379</v>
          </cell>
          <cell r="H75">
            <v>18</v>
          </cell>
          <cell r="I75">
            <v>66</v>
          </cell>
          <cell r="J75">
            <v>66</v>
          </cell>
          <cell r="K75">
            <v>655</v>
          </cell>
          <cell r="L75">
            <v>381</v>
          </cell>
          <cell r="M75">
            <v>215</v>
          </cell>
          <cell r="N75">
            <v>59</v>
          </cell>
          <cell r="O75">
            <v>152</v>
          </cell>
          <cell r="P75">
            <v>2031</v>
          </cell>
          <cell r="Q75">
            <v>1644</v>
          </cell>
          <cell r="R75">
            <v>309</v>
          </cell>
          <cell r="S75">
            <v>18</v>
          </cell>
          <cell r="T75">
            <v>60</v>
          </cell>
        </row>
        <row r="76">
          <cell r="B76" t="str">
            <v>65～74歳</v>
          </cell>
          <cell r="C76">
            <v>1051</v>
          </cell>
          <cell r="D76">
            <v>357</v>
          </cell>
          <cell r="E76">
            <v>357</v>
          </cell>
          <cell r="F76">
            <v>188</v>
          </cell>
          <cell r="G76">
            <v>163</v>
          </cell>
          <cell r="H76" t="str">
            <v>-</v>
          </cell>
          <cell r="I76">
            <v>6</v>
          </cell>
          <cell r="J76" t="str">
            <v>-</v>
          </cell>
          <cell r="K76">
            <v>649</v>
          </cell>
          <cell r="L76">
            <v>371</v>
          </cell>
          <cell r="M76" t="str">
            <v>-</v>
          </cell>
          <cell r="N76">
            <v>278</v>
          </cell>
          <cell r="O76">
            <v>45</v>
          </cell>
          <cell r="P76">
            <v>215</v>
          </cell>
          <cell r="Q76">
            <v>127</v>
          </cell>
          <cell r="R76">
            <v>87</v>
          </cell>
          <cell r="S76" t="str">
            <v>-</v>
          </cell>
          <cell r="T76">
            <v>1</v>
          </cell>
        </row>
      </sheetData>
      <sheetData sheetId="8">
        <row r="6">
          <cell r="B6" t="str">
            <v>総数</v>
          </cell>
          <cell r="C6">
            <v>3255</v>
          </cell>
          <cell r="D6">
            <v>1368</v>
          </cell>
          <cell r="E6">
            <v>1314</v>
          </cell>
          <cell r="F6">
            <v>1130</v>
          </cell>
          <cell r="G6">
            <v>149</v>
          </cell>
          <cell r="H6">
            <v>9</v>
          </cell>
          <cell r="I6">
            <v>26</v>
          </cell>
          <cell r="J6">
            <v>54</v>
          </cell>
          <cell r="K6">
            <v>1810</v>
          </cell>
          <cell r="L6">
            <v>422</v>
          </cell>
          <cell r="M6">
            <v>79</v>
          </cell>
          <cell r="N6">
            <v>1309</v>
          </cell>
          <cell r="O6">
            <v>77</v>
          </cell>
          <cell r="P6">
            <v>1066</v>
          </cell>
          <cell r="Q6">
            <v>948</v>
          </cell>
          <cell r="R6">
            <v>97</v>
          </cell>
          <cell r="S6">
            <v>9</v>
          </cell>
          <cell r="T6">
            <v>12</v>
          </cell>
        </row>
        <row r="7">
          <cell r="B7" t="str">
            <v>15～19歳</v>
          </cell>
          <cell r="C7">
            <v>89</v>
          </cell>
          <cell r="D7">
            <v>14</v>
          </cell>
          <cell r="E7">
            <v>14</v>
          </cell>
          <cell r="F7">
            <v>11</v>
          </cell>
          <cell r="G7" t="str">
            <v>-</v>
          </cell>
          <cell r="H7">
            <v>3</v>
          </cell>
          <cell r="I7" t="str">
            <v>-</v>
          </cell>
          <cell r="J7" t="str">
            <v>-</v>
          </cell>
          <cell r="K7">
            <v>73</v>
          </cell>
          <cell r="L7" t="str">
            <v>-</v>
          </cell>
          <cell r="M7">
            <v>73</v>
          </cell>
          <cell r="N7" t="str">
            <v>-</v>
          </cell>
          <cell r="O7">
            <v>2</v>
          </cell>
          <cell r="P7">
            <v>14</v>
          </cell>
          <cell r="Q7">
            <v>11</v>
          </cell>
          <cell r="R7" t="str">
            <v>-</v>
          </cell>
          <cell r="S7">
            <v>3</v>
          </cell>
          <cell r="T7" t="str">
            <v>-</v>
          </cell>
        </row>
        <row r="8">
          <cell r="B8" t="str">
            <v>20～24歳</v>
          </cell>
          <cell r="C8">
            <v>70</v>
          </cell>
          <cell r="D8">
            <v>60</v>
          </cell>
          <cell r="E8">
            <v>58</v>
          </cell>
          <cell r="F8">
            <v>52</v>
          </cell>
          <cell r="G8" t="str">
            <v>-</v>
          </cell>
          <cell r="H8">
            <v>6</v>
          </cell>
          <cell r="I8" t="str">
            <v>-</v>
          </cell>
          <cell r="J8">
            <v>2</v>
          </cell>
          <cell r="K8">
            <v>8</v>
          </cell>
          <cell r="L8">
            <v>4</v>
          </cell>
          <cell r="M8">
            <v>4</v>
          </cell>
          <cell r="N8" t="str">
            <v>-</v>
          </cell>
          <cell r="O8">
            <v>2</v>
          </cell>
          <cell r="P8">
            <v>57</v>
          </cell>
          <cell r="Q8">
            <v>51</v>
          </cell>
          <cell r="R8" t="str">
            <v>-</v>
          </cell>
          <cell r="S8">
            <v>6</v>
          </cell>
          <cell r="T8" t="str">
            <v>-</v>
          </cell>
        </row>
        <row r="9">
          <cell r="B9" t="str">
            <v>25～29歳</v>
          </cell>
          <cell r="C9">
            <v>79</v>
          </cell>
          <cell r="D9">
            <v>74</v>
          </cell>
          <cell r="E9">
            <v>68</v>
          </cell>
          <cell r="F9">
            <v>66</v>
          </cell>
          <cell r="G9">
            <v>1</v>
          </cell>
          <cell r="H9" t="str">
            <v>-</v>
          </cell>
          <cell r="I9">
            <v>1</v>
          </cell>
          <cell r="J9">
            <v>6</v>
          </cell>
          <cell r="K9">
            <v>5</v>
          </cell>
          <cell r="L9">
            <v>3</v>
          </cell>
          <cell r="M9">
            <v>2</v>
          </cell>
          <cell r="N9" t="str">
            <v>-</v>
          </cell>
          <cell r="O9" t="str">
            <v>-</v>
          </cell>
          <cell r="P9">
            <v>65</v>
          </cell>
          <cell r="Q9">
            <v>63</v>
          </cell>
          <cell r="R9">
            <v>1</v>
          </cell>
          <cell r="S9" t="str">
            <v>-</v>
          </cell>
          <cell r="T9">
            <v>1</v>
          </cell>
        </row>
        <row r="10">
          <cell r="B10" t="str">
            <v>30～34歳</v>
          </cell>
          <cell r="C10">
            <v>67</v>
          </cell>
          <cell r="D10">
            <v>55</v>
          </cell>
          <cell r="E10">
            <v>50</v>
          </cell>
          <cell r="F10">
            <v>49</v>
          </cell>
          <cell r="G10" t="str">
            <v>-</v>
          </cell>
          <cell r="H10" t="str">
            <v>-</v>
          </cell>
          <cell r="I10">
            <v>1</v>
          </cell>
          <cell r="J10">
            <v>5</v>
          </cell>
          <cell r="K10">
            <v>9</v>
          </cell>
          <cell r="L10">
            <v>3</v>
          </cell>
          <cell r="M10" t="str">
            <v>-</v>
          </cell>
          <cell r="N10">
            <v>6</v>
          </cell>
          <cell r="O10">
            <v>3</v>
          </cell>
          <cell r="P10">
            <v>45</v>
          </cell>
          <cell r="Q10">
            <v>44</v>
          </cell>
          <cell r="R10" t="str">
            <v>-</v>
          </cell>
          <cell r="S10" t="str">
            <v>-</v>
          </cell>
          <cell r="T10">
            <v>1</v>
          </cell>
        </row>
        <row r="11">
          <cell r="B11" t="str">
            <v>35～39歳</v>
          </cell>
          <cell r="C11">
            <v>81</v>
          </cell>
          <cell r="D11">
            <v>68</v>
          </cell>
          <cell r="E11">
            <v>60</v>
          </cell>
          <cell r="F11">
            <v>57</v>
          </cell>
          <cell r="G11">
            <v>2</v>
          </cell>
          <cell r="H11" t="str">
            <v>-</v>
          </cell>
          <cell r="I11">
            <v>1</v>
          </cell>
          <cell r="J11">
            <v>8</v>
          </cell>
          <cell r="K11">
            <v>9</v>
          </cell>
          <cell r="L11">
            <v>5</v>
          </cell>
          <cell r="M11" t="str">
            <v>-</v>
          </cell>
          <cell r="N11">
            <v>4</v>
          </cell>
          <cell r="O11">
            <v>4</v>
          </cell>
          <cell r="P11">
            <v>56</v>
          </cell>
          <cell r="Q11">
            <v>55</v>
          </cell>
          <cell r="R11">
            <v>1</v>
          </cell>
          <cell r="S11" t="str">
            <v>-</v>
          </cell>
          <cell r="T11" t="str">
            <v>-</v>
          </cell>
        </row>
        <row r="12">
          <cell r="B12" t="str">
            <v>40～44歳</v>
          </cell>
          <cell r="C12">
            <v>136</v>
          </cell>
          <cell r="D12">
            <v>118</v>
          </cell>
          <cell r="E12">
            <v>113</v>
          </cell>
          <cell r="F12">
            <v>105</v>
          </cell>
          <cell r="G12">
            <v>8</v>
          </cell>
          <cell r="H12" t="str">
            <v>-</v>
          </cell>
          <cell r="I12" t="str">
            <v>-</v>
          </cell>
          <cell r="J12">
            <v>5</v>
          </cell>
          <cell r="K12">
            <v>10</v>
          </cell>
          <cell r="L12">
            <v>9</v>
          </cell>
          <cell r="M12" t="str">
            <v>-</v>
          </cell>
          <cell r="N12">
            <v>1</v>
          </cell>
          <cell r="O12">
            <v>8</v>
          </cell>
          <cell r="P12">
            <v>103</v>
          </cell>
          <cell r="Q12">
            <v>96</v>
          </cell>
          <cell r="R12">
            <v>7</v>
          </cell>
          <cell r="S12" t="str">
            <v>-</v>
          </cell>
          <cell r="T12" t="str">
            <v>-</v>
          </cell>
        </row>
        <row r="13">
          <cell r="B13" t="str">
            <v>45～49歳</v>
          </cell>
          <cell r="C13">
            <v>163</v>
          </cell>
          <cell r="D13">
            <v>141</v>
          </cell>
          <cell r="E13">
            <v>134</v>
          </cell>
          <cell r="F13">
            <v>125</v>
          </cell>
          <cell r="G13">
            <v>7</v>
          </cell>
          <cell r="H13" t="str">
            <v>-</v>
          </cell>
          <cell r="I13">
            <v>2</v>
          </cell>
          <cell r="J13">
            <v>7</v>
          </cell>
          <cell r="K13">
            <v>19</v>
          </cell>
          <cell r="L13">
            <v>13</v>
          </cell>
          <cell r="M13" t="str">
            <v>-</v>
          </cell>
          <cell r="N13">
            <v>6</v>
          </cell>
          <cell r="O13">
            <v>3</v>
          </cell>
          <cell r="P13">
            <v>120</v>
          </cell>
          <cell r="Q13">
            <v>115</v>
          </cell>
          <cell r="R13">
            <v>3</v>
          </cell>
          <cell r="S13" t="str">
            <v>-</v>
          </cell>
          <cell r="T13">
            <v>2</v>
          </cell>
        </row>
        <row r="14">
          <cell r="B14" t="str">
            <v>50～54歳</v>
          </cell>
          <cell r="C14">
            <v>160</v>
          </cell>
          <cell r="D14">
            <v>125</v>
          </cell>
          <cell r="E14">
            <v>120</v>
          </cell>
          <cell r="F14">
            <v>107</v>
          </cell>
          <cell r="G14">
            <v>10</v>
          </cell>
          <cell r="H14" t="str">
            <v>-</v>
          </cell>
          <cell r="I14">
            <v>3</v>
          </cell>
          <cell r="J14">
            <v>5</v>
          </cell>
          <cell r="K14">
            <v>32</v>
          </cell>
          <cell r="L14">
            <v>20</v>
          </cell>
          <cell r="M14" t="str">
            <v>-</v>
          </cell>
          <cell r="N14">
            <v>12</v>
          </cell>
          <cell r="O14">
            <v>3</v>
          </cell>
          <cell r="P14">
            <v>106</v>
          </cell>
          <cell r="Q14">
            <v>95</v>
          </cell>
          <cell r="R14">
            <v>8</v>
          </cell>
          <cell r="S14" t="str">
            <v>-</v>
          </cell>
          <cell r="T14">
            <v>3</v>
          </cell>
        </row>
        <row r="15">
          <cell r="B15" t="str">
            <v>55～59歳</v>
          </cell>
          <cell r="C15">
            <v>234</v>
          </cell>
          <cell r="D15">
            <v>192</v>
          </cell>
          <cell r="E15">
            <v>187</v>
          </cell>
          <cell r="F15">
            <v>158</v>
          </cell>
          <cell r="G15">
            <v>27</v>
          </cell>
          <cell r="H15" t="str">
            <v>-</v>
          </cell>
          <cell r="I15">
            <v>2</v>
          </cell>
          <cell r="J15">
            <v>5</v>
          </cell>
          <cell r="K15">
            <v>33</v>
          </cell>
          <cell r="L15">
            <v>20</v>
          </cell>
          <cell r="M15" t="str">
            <v>-</v>
          </cell>
          <cell r="N15">
            <v>13</v>
          </cell>
          <cell r="O15">
            <v>9</v>
          </cell>
          <cell r="P15">
            <v>159</v>
          </cell>
          <cell r="Q15">
            <v>134</v>
          </cell>
          <cell r="R15">
            <v>23</v>
          </cell>
          <cell r="S15" t="str">
            <v>-</v>
          </cell>
          <cell r="T15">
            <v>2</v>
          </cell>
        </row>
        <row r="16">
          <cell r="B16" t="str">
            <v>60～64歳</v>
          </cell>
          <cell r="C16">
            <v>300</v>
          </cell>
          <cell r="D16">
            <v>216</v>
          </cell>
          <cell r="E16">
            <v>210</v>
          </cell>
          <cell r="F16">
            <v>184</v>
          </cell>
          <cell r="G16">
            <v>20</v>
          </cell>
          <cell r="H16" t="str">
            <v>-</v>
          </cell>
          <cell r="I16">
            <v>6</v>
          </cell>
          <cell r="J16">
            <v>6</v>
          </cell>
          <cell r="K16">
            <v>78</v>
          </cell>
          <cell r="L16">
            <v>47</v>
          </cell>
          <cell r="M16" t="str">
            <v>-</v>
          </cell>
          <cell r="N16">
            <v>31</v>
          </cell>
          <cell r="O16">
            <v>6</v>
          </cell>
          <cell r="P16">
            <v>170</v>
          </cell>
          <cell r="Q16">
            <v>152</v>
          </cell>
          <cell r="R16">
            <v>16</v>
          </cell>
          <cell r="S16" t="str">
            <v>-</v>
          </cell>
          <cell r="T16">
            <v>2</v>
          </cell>
        </row>
        <row r="17">
          <cell r="B17" t="str">
            <v>65～69歳</v>
          </cell>
          <cell r="C17">
            <v>333</v>
          </cell>
          <cell r="D17">
            <v>147</v>
          </cell>
          <cell r="E17">
            <v>143</v>
          </cell>
          <cell r="F17">
            <v>109</v>
          </cell>
          <cell r="G17">
            <v>31</v>
          </cell>
          <cell r="H17" t="str">
            <v>-</v>
          </cell>
          <cell r="I17">
            <v>3</v>
          </cell>
          <cell r="J17">
            <v>4</v>
          </cell>
          <cell r="K17">
            <v>171</v>
          </cell>
          <cell r="L17">
            <v>63</v>
          </cell>
          <cell r="M17" t="str">
            <v>-</v>
          </cell>
          <cell r="N17">
            <v>108</v>
          </cell>
          <cell r="O17">
            <v>15</v>
          </cell>
          <cell r="P17">
            <v>101</v>
          </cell>
          <cell r="Q17">
            <v>82</v>
          </cell>
          <cell r="R17">
            <v>18</v>
          </cell>
          <cell r="S17" t="str">
            <v>-</v>
          </cell>
          <cell r="T17">
            <v>1</v>
          </cell>
        </row>
        <row r="18">
          <cell r="B18" t="str">
            <v>70～74歳</v>
          </cell>
          <cell r="C18">
            <v>344</v>
          </cell>
          <cell r="D18">
            <v>97</v>
          </cell>
          <cell r="E18">
            <v>96</v>
          </cell>
          <cell r="F18">
            <v>68</v>
          </cell>
          <cell r="G18">
            <v>26</v>
          </cell>
          <cell r="H18" t="str">
            <v>-</v>
          </cell>
          <cell r="I18">
            <v>2</v>
          </cell>
          <cell r="J18">
            <v>1</v>
          </cell>
          <cell r="K18">
            <v>236</v>
          </cell>
          <cell r="L18">
            <v>81</v>
          </cell>
          <cell r="M18" t="str">
            <v>-</v>
          </cell>
          <cell r="N18">
            <v>155</v>
          </cell>
          <cell r="O18">
            <v>11</v>
          </cell>
          <cell r="P18">
            <v>58</v>
          </cell>
          <cell r="Q18">
            <v>41</v>
          </cell>
          <cell r="R18">
            <v>17</v>
          </cell>
          <cell r="S18" t="str">
            <v>-</v>
          </cell>
          <cell r="T18" t="str">
            <v>-</v>
          </cell>
        </row>
        <row r="19">
          <cell r="B19" t="str">
            <v>75～79歳</v>
          </cell>
          <cell r="C19">
            <v>296</v>
          </cell>
          <cell r="D19">
            <v>27</v>
          </cell>
          <cell r="E19">
            <v>27</v>
          </cell>
          <cell r="F19">
            <v>15</v>
          </cell>
          <cell r="G19">
            <v>10</v>
          </cell>
          <cell r="H19" t="str">
            <v>-</v>
          </cell>
          <cell r="I19">
            <v>2</v>
          </cell>
          <cell r="J19" t="str">
            <v>-</v>
          </cell>
          <cell r="K19">
            <v>265</v>
          </cell>
          <cell r="L19">
            <v>60</v>
          </cell>
          <cell r="M19" t="str">
            <v>-</v>
          </cell>
          <cell r="N19">
            <v>205</v>
          </cell>
          <cell r="O19">
            <v>4</v>
          </cell>
          <cell r="P19">
            <v>4</v>
          </cell>
          <cell r="Q19">
            <v>2</v>
          </cell>
          <cell r="R19">
            <v>2</v>
          </cell>
          <cell r="S19" t="str">
            <v>-</v>
          </cell>
          <cell r="T19" t="str">
            <v>-</v>
          </cell>
        </row>
        <row r="20">
          <cell r="B20" t="str">
            <v>80～84歳</v>
          </cell>
          <cell r="C20">
            <v>344</v>
          </cell>
          <cell r="D20">
            <v>31</v>
          </cell>
          <cell r="E20">
            <v>31</v>
          </cell>
          <cell r="F20">
            <v>21</v>
          </cell>
          <cell r="G20">
            <v>7</v>
          </cell>
          <cell r="H20" t="str">
            <v>-</v>
          </cell>
          <cell r="I20">
            <v>3</v>
          </cell>
          <cell r="J20" t="str">
            <v>-</v>
          </cell>
          <cell r="K20">
            <v>310</v>
          </cell>
          <cell r="L20">
            <v>50</v>
          </cell>
          <cell r="M20" t="str">
            <v>-</v>
          </cell>
          <cell r="N20">
            <v>260</v>
          </cell>
          <cell r="O20">
            <v>3</v>
          </cell>
          <cell r="P20">
            <v>8</v>
          </cell>
          <cell r="Q20">
            <v>7</v>
          </cell>
          <cell r="R20">
            <v>1</v>
          </cell>
          <cell r="S20" t="str">
            <v>-</v>
          </cell>
          <cell r="T20" t="str">
            <v>-</v>
          </cell>
        </row>
        <row r="21">
          <cell r="B21" t="str">
            <v>85～89歳</v>
          </cell>
          <cell r="C21">
            <v>294</v>
          </cell>
          <cell r="D21">
            <v>2</v>
          </cell>
          <cell r="E21">
            <v>2</v>
          </cell>
          <cell r="F21">
            <v>2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>
            <v>289</v>
          </cell>
          <cell r="L21">
            <v>33</v>
          </cell>
          <cell r="M21" t="str">
            <v>-</v>
          </cell>
          <cell r="N21">
            <v>256</v>
          </cell>
          <cell r="O21">
            <v>3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</row>
        <row r="22">
          <cell r="B22" t="str">
            <v>90～94歳</v>
          </cell>
          <cell r="C22">
            <v>182</v>
          </cell>
          <cell r="D22">
            <v>1</v>
          </cell>
          <cell r="E22">
            <v>1</v>
          </cell>
          <cell r="F22">
            <v>1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>
            <v>181</v>
          </cell>
          <cell r="L22">
            <v>9</v>
          </cell>
          <cell r="M22" t="str">
            <v>-</v>
          </cell>
          <cell r="N22">
            <v>172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</row>
        <row r="23">
          <cell r="B23" t="str">
            <v>95歳以上</v>
          </cell>
          <cell r="C23">
            <v>83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>
            <v>82</v>
          </cell>
          <cell r="L23">
            <v>2</v>
          </cell>
          <cell r="M23" t="str">
            <v>-</v>
          </cell>
          <cell r="N23">
            <v>80</v>
          </cell>
          <cell r="O23">
            <v>1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</row>
        <row r="24">
          <cell r="B24" t="str">
            <v>（再掲）65歳以上</v>
          </cell>
          <cell r="C24">
            <v>1876</v>
          </cell>
          <cell r="D24">
            <v>305</v>
          </cell>
          <cell r="E24">
            <v>300</v>
          </cell>
          <cell r="F24">
            <v>216</v>
          </cell>
          <cell r="G24">
            <v>74</v>
          </cell>
          <cell r="H24" t="str">
            <v>-</v>
          </cell>
          <cell r="I24">
            <v>10</v>
          </cell>
          <cell r="J24">
            <v>5</v>
          </cell>
          <cell r="K24">
            <v>1534</v>
          </cell>
          <cell r="L24">
            <v>298</v>
          </cell>
          <cell r="M24" t="str">
            <v>-</v>
          </cell>
          <cell r="N24">
            <v>1236</v>
          </cell>
          <cell r="O24">
            <v>37</v>
          </cell>
          <cell r="P24">
            <v>171</v>
          </cell>
          <cell r="Q24">
            <v>132</v>
          </cell>
          <cell r="R24">
            <v>38</v>
          </cell>
          <cell r="S24" t="str">
            <v>-</v>
          </cell>
          <cell r="T24">
            <v>1</v>
          </cell>
        </row>
        <row r="25">
          <cell r="B25" t="str">
            <v>（再掲）75歳以上</v>
          </cell>
          <cell r="C25">
            <v>1199</v>
          </cell>
          <cell r="D25">
            <v>61</v>
          </cell>
          <cell r="E25">
            <v>61</v>
          </cell>
          <cell r="F25">
            <v>39</v>
          </cell>
          <cell r="G25">
            <v>17</v>
          </cell>
          <cell r="H25" t="str">
            <v>-</v>
          </cell>
          <cell r="I25">
            <v>5</v>
          </cell>
          <cell r="J25" t="str">
            <v>-</v>
          </cell>
          <cell r="K25">
            <v>1127</v>
          </cell>
          <cell r="L25">
            <v>154</v>
          </cell>
          <cell r="M25" t="str">
            <v>-</v>
          </cell>
          <cell r="N25">
            <v>973</v>
          </cell>
          <cell r="O25">
            <v>11</v>
          </cell>
          <cell r="P25">
            <v>12</v>
          </cell>
          <cell r="Q25">
            <v>9</v>
          </cell>
          <cell r="R25">
            <v>3</v>
          </cell>
          <cell r="S25" t="str">
            <v>-</v>
          </cell>
          <cell r="T25" t="str">
            <v>-</v>
          </cell>
        </row>
        <row r="26">
          <cell r="B26" t="str">
            <v>（再掲）85歳以上</v>
          </cell>
          <cell r="C26">
            <v>559</v>
          </cell>
          <cell r="D26">
            <v>3</v>
          </cell>
          <cell r="E26">
            <v>3</v>
          </cell>
          <cell r="F26">
            <v>3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>
            <v>552</v>
          </cell>
          <cell r="L26">
            <v>44</v>
          </cell>
          <cell r="M26" t="str">
            <v>-</v>
          </cell>
          <cell r="N26">
            <v>508</v>
          </cell>
          <cell r="O26">
            <v>4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</row>
        <row r="27">
          <cell r="B27" t="str">
            <v>15～64歳</v>
          </cell>
          <cell r="C27">
            <v>1379</v>
          </cell>
          <cell r="D27">
            <v>1063</v>
          </cell>
          <cell r="E27">
            <v>1014</v>
          </cell>
          <cell r="F27">
            <v>914</v>
          </cell>
          <cell r="G27">
            <v>75</v>
          </cell>
          <cell r="H27">
            <v>9</v>
          </cell>
          <cell r="I27">
            <v>16</v>
          </cell>
          <cell r="J27">
            <v>49</v>
          </cell>
          <cell r="K27">
            <v>276</v>
          </cell>
          <cell r="L27">
            <v>124</v>
          </cell>
          <cell r="M27">
            <v>79</v>
          </cell>
          <cell r="N27">
            <v>73</v>
          </cell>
          <cell r="O27">
            <v>40</v>
          </cell>
          <cell r="P27">
            <v>895</v>
          </cell>
          <cell r="Q27">
            <v>816</v>
          </cell>
          <cell r="R27">
            <v>59</v>
          </cell>
          <cell r="S27">
            <v>9</v>
          </cell>
          <cell r="T27">
            <v>11</v>
          </cell>
        </row>
        <row r="28">
          <cell r="B28" t="str">
            <v>65～74歳</v>
          </cell>
          <cell r="C28">
            <v>677</v>
          </cell>
          <cell r="D28">
            <v>244</v>
          </cell>
          <cell r="E28">
            <v>239</v>
          </cell>
          <cell r="F28">
            <v>177</v>
          </cell>
          <cell r="G28">
            <v>57</v>
          </cell>
          <cell r="H28" t="str">
            <v>-</v>
          </cell>
          <cell r="I28">
            <v>5</v>
          </cell>
          <cell r="J28">
            <v>5</v>
          </cell>
          <cell r="K28">
            <v>407</v>
          </cell>
          <cell r="L28">
            <v>144</v>
          </cell>
          <cell r="M28" t="str">
            <v>-</v>
          </cell>
          <cell r="N28">
            <v>263</v>
          </cell>
          <cell r="O28">
            <v>26</v>
          </cell>
          <cell r="P28">
            <v>159</v>
          </cell>
          <cell r="Q28">
            <v>123</v>
          </cell>
          <cell r="R28">
            <v>35</v>
          </cell>
          <cell r="S28" t="str">
            <v>-</v>
          </cell>
          <cell r="T28">
            <v>1</v>
          </cell>
        </row>
        <row r="30">
          <cell r="B30" t="str">
            <v>男</v>
          </cell>
          <cell r="C30">
            <v>1376</v>
          </cell>
          <cell r="D30">
            <v>718</v>
          </cell>
          <cell r="E30">
            <v>682</v>
          </cell>
          <cell r="F30">
            <v>636</v>
          </cell>
          <cell r="G30">
            <v>24</v>
          </cell>
          <cell r="H30">
            <v>4</v>
          </cell>
          <cell r="I30">
            <v>18</v>
          </cell>
          <cell r="J30">
            <v>36</v>
          </cell>
          <cell r="K30">
            <v>614</v>
          </cell>
          <cell r="L30">
            <v>76</v>
          </cell>
          <cell r="M30">
            <v>33</v>
          </cell>
          <cell r="N30">
            <v>505</v>
          </cell>
          <cell r="O30">
            <v>44</v>
          </cell>
          <cell r="P30">
            <v>520</v>
          </cell>
          <cell r="Q30">
            <v>499</v>
          </cell>
          <cell r="R30">
            <v>9</v>
          </cell>
          <cell r="S30">
            <v>4</v>
          </cell>
          <cell r="T30">
            <v>8</v>
          </cell>
        </row>
        <row r="31">
          <cell r="B31" t="str">
            <v>15～19歳</v>
          </cell>
          <cell r="C31">
            <v>41</v>
          </cell>
          <cell r="D31">
            <v>9</v>
          </cell>
          <cell r="E31">
            <v>9</v>
          </cell>
          <cell r="F31">
            <v>7</v>
          </cell>
          <cell r="G31" t="str">
            <v>-</v>
          </cell>
          <cell r="H31">
            <v>2</v>
          </cell>
          <cell r="I31" t="str">
            <v>-</v>
          </cell>
          <cell r="J31" t="str">
            <v>-</v>
          </cell>
          <cell r="K31">
            <v>30</v>
          </cell>
          <cell r="L31" t="str">
            <v>-</v>
          </cell>
          <cell r="M31">
            <v>30</v>
          </cell>
          <cell r="N31" t="str">
            <v>-</v>
          </cell>
          <cell r="O31">
            <v>2</v>
          </cell>
          <cell r="P31">
            <v>9</v>
          </cell>
          <cell r="Q31">
            <v>7</v>
          </cell>
          <cell r="R31" t="str">
            <v>-</v>
          </cell>
          <cell r="S31">
            <v>2</v>
          </cell>
          <cell r="T31" t="str">
            <v>-</v>
          </cell>
        </row>
        <row r="32">
          <cell r="B32" t="str">
            <v>20～24歳</v>
          </cell>
          <cell r="C32">
            <v>32</v>
          </cell>
          <cell r="D32">
            <v>29</v>
          </cell>
          <cell r="E32">
            <v>28</v>
          </cell>
          <cell r="F32">
            <v>26</v>
          </cell>
          <cell r="G32" t="str">
            <v>-</v>
          </cell>
          <cell r="H32">
            <v>2</v>
          </cell>
          <cell r="I32" t="str">
            <v>-</v>
          </cell>
          <cell r="J32">
            <v>1</v>
          </cell>
          <cell r="K32">
            <v>2</v>
          </cell>
          <cell r="L32" t="str">
            <v>-</v>
          </cell>
          <cell r="M32">
            <v>2</v>
          </cell>
          <cell r="N32" t="str">
            <v>-</v>
          </cell>
          <cell r="O32">
            <v>1</v>
          </cell>
          <cell r="P32">
            <v>27</v>
          </cell>
          <cell r="Q32">
            <v>25</v>
          </cell>
          <cell r="R32" t="str">
            <v>-</v>
          </cell>
          <cell r="S32">
            <v>2</v>
          </cell>
          <cell r="T32" t="str">
            <v>-</v>
          </cell>
        </row>
        <row r="33">
          <cell r="B33" t="str">
            <v>25～29歳</v>
          </cell>
          <cell r="C33">
            <v>36</v>
          </cell>
          <cell r="D33">
            <v>35</v>
          </cell>
          <cell r="E33">
            <v>33</v>
          </cell>
          <cell r="F33">
            <v>32</v>
          </cell>
          <cell r="G33" t="str">
            <v>-</v>
          </cell>
          <cell r="H33" t="str">
            <v>-</v>
          </cell>
          <cell r="I33">
            <v>1</v>
          </cell>
          <cell r="J33">
            <v>2</v>
          </cell>
          <cell r="K33">
            <v>1</v>
          </cell>
          <cell r="L33" t="str">
            <v>-</v>
          </cell>
          <cell r="M33">
            <v>1</v>
          </cell>
          <cell r="N33" t="str">
            <v>-</v>
          </cell>
          <cell r="O33" t="str">
            <v>-</v>
          </cell>
          <cell r="P33">
            <v>30</v>
          </cell>
          <cell r="Q33">
            <v>29</v>
          </cell>
          <cell r="R33" t="str">
            <v>-</v>
          </cell>
          <cell r="S33" t="str">
            <v>-</v>
          </cell>
          <cell r="T33">
            <v>1</v>
          </cell>
        </row>
        <row r="34">
          <cell r="B34" t="str">
            <v>30～34歳</v>
          </cell>
          <cell r="C34">
            <v>35</v>
          </cell>
          <cell r="D34">
            <v>30</v>
          </cell>
          <cell r="E34">
            <v>26</v>
          </cell>
          <cell r="F34">
            <v>26</v>
          </cell>
          <cell r="G34" t="str">
            <v>-</v>
          </cell>
          <cell r="H34" t="str">
            <v>-</v>
          </cell>
          <cell r="I34" t="str">
            <v>-</v>
          </cell>
          <cell r="J34">
            <v>4</v>
          </cell>
          <cell r="K34">
            <v>3</v>
          </cell>
          <cell r="L34" t="str">
            <v>-</v>
          </cell>
          <cell r="M34" t="str">
            <v>-</v>
          </cell>
          <cell r="N34">
            <v>3</v>
          </cell>
          <cell r="O34">
            <v>2</v>
          </cell>
          <cell r="P34">
            <v>24</v>
          </cell>
          <cell r="Q34">
            <v>24</v>
          </cell>
          <cell r="R34" t="str">
            <v>-</v>
          </cell>
          <cell r="S34" t="str">
            <v>-</v>
          </cell>
          <cell r="T34" t="str">
            <v>-</v>
          </cell>
        </row>
        <row r="35">
          <cell r="B35" t="str">
            <v>35～39歳</v>
          </cell>
          <cell r="C35">
            <v>43</v>
          </cell>
          <cell r="D35">
            <v>36</v>
          </cell>
          <cell r="E35">
            <v>30</v>
          </cell>
          <cell r="F35">
            <v>29</v>
          </cell>
          <cell r="G35" t="str">
            <v>-</v>
          </cell>
          <cell r="H35" t="str">
            <v>-</v>
          </cell>
          <cell r="I35">
            <v>1</v>
          </cell>
          <cell r="J35">
            <v>6</v>
          </cell>
          <cell r="K35">
            <v>4</v>
          </cell>
          <cell r="L35">
            <v>2</v>
          </cell>
          <cell r="M35" t="str">
            <v>-</v>
          </cell>
          <cell r="N35">
            <v>2</v>
          </cell>
          <cell r="O35">
            <v>3</v>
          </cell>
          <cell r="P35">
            <v>27</v>
          </cell>
          <cell r="Q35">
            <v>27</v>
          </cell>
          <cell r="R35" t="str">
            <v>-</v>
          </cell>
          <cell r="S35" t="str">
            <v>-</v>
          </cell>
          <cell r="T35" t="str">
            <v>-</v>
          </cell>
        </row>
        <row r="36">
          <cell r="B36" t="str">
            <v>40～44歳</v>
          </cell>
          <cell r="C36">
            <v>62</v>
          </cell>
          <cell r="D36">
            <v>51</v>
          </cell>
          <cell r="E36">
            <v>46</v>
          </cell>
          <cell r="F36">
            <v>46</v>
          </cell>
          <cell r="G36" t="str">
            <v>-</v>
          </cell>
          <cell r="H36" t="str">
            <v>-</v>
          </cell>
          <cell r="I36" t="str">
            <v>-</v>
          </cell>
          <cell r="J36">
            <v>5</v>
          </cell>
          <cell r="K36">
            <v>6</v>
          </cell>
          <cell r="L36">
            <v>5</v>
          </cell>
          <cell r="M36" t="str">
            <v>-</v>
          </cell>
          <cell r="N36">
            <v>1</v>
          </cell>
          <cell r="O36">
            <v>5</v>
          </cell>
          <cell r="P36">
            <v>39</v>
          </cell>
          <cell r="Q36">
            <v>39</v>
          </cell>
          <cell r="R36" t="str">
            <v>-</v>
          </cell>
          <cell r="S36" t="str">
            <v>-</v>
          </cell>
          <cell r="T36" t="str">
            <v>-</v>
          </cell>
        </row>
        <row r="37">
          <cell r="B37" t="str">
            <v>45～49歳</v>
          </cell>
          <cell r="C37">
            <v>84</v>
          </cell>
          <cell r="D37">
            <v>77</v>
          </cell>
          <cell r="E37">
            <v>72</v>
          </cell>
          <cell r="F37">
            <v>68</v>
          </cell>
          <cell r="G37">
            <v>2</v>
          </cell>
          <cell r="H37" t="str">
            <v>-</v>
          </cell>
          <cell r="I37">
            <v>2</v>
          </cell>
          <cell r="J37">
            <v>5</v>
          </cell>
          <cell r="K37">
            <v>5</v>
          </cell>
          <cell r="L37">
            <v>2</v>
          </cell>
          <cell r="M37" t="str">
            <v>-</v>
          </cell>
          <cell r="N37">
            <v>3</v>
          </cell>
          <cell r="O37">
            <v>2</v>
          </cell>
          <cell r="P37">
            <v>61</v>
          </cell>
          <cell r="Q37">
            <v>59</v>
          </cell>
          <cell r="R37" t="str">
            <v>-</v>
          </cell>
          <cell r="S37" t="str">
            <v>-</v>
          </cell>
          <cell r="T37">
            <v>2</v>
          </cell>
        </row>
        <row r="38">
          <cell r="B38" t="str">
            <v>50～54歳</v>
          </cell>
          <cell r="C38">
            <v>78</v>
          </cell>
          <cell r="D38">
            <v>62</v>
          </cell>
          <cell r="E38">
            <v>60</v>
          </cell>
          <cell r="F38">
            <v>56</v>
          </cell>
          <cell r="G38">
            <v>1</v>
          </cell>
          <cell r="H38" t="str">
            <v>-</v>
          </cell>
          <cell r="I38">
            <v>3</v>
          </cell>
          <cell r="J38">
            <v>2</v>
          </cell>
          <cell r="K38">
            <v>15</v>
          </cell>
          <cell r="L38">
            <v>4</v>
          </cell>
          <cell r="M38" t="str">
            <v>-</v>
          </cell>
          <cell r="N38">
            <v>11</v>
          </cell>
          <cell r="O38">
            <v>1</v>
          </cell>
          <cell r="P38">
            <v>51</v>
          </cell>
          <cell r="Q38">
            <v>48</v>
          </cell>
          <cell r="R38" t="str">
            <v>-</v>
          </cell>
          <cell r="S38" t="str">
            <v>-</v>
          </cell>
          <cell r="T38">
            <v>3</v>
          </cell>
        </row>
        <row r="39">
          <cell r="B39" t="str">
            <v>55～59歳</v>
          </cell>
          <cell r="C39">
            <v>120</v>
          </cell>
          <cell r="D39">
            <v>105</v>
          </cell>
          <cell r="E39">
            <v>102</v>
          </cell>
          <cell r="F39">
            <v>100</v>
          </cell>
          <cell r="G39">
            <v>2</v>
          </cell>
          <cell r="H39" t="str">
            <v>-</v>
          </cell>
          <cell r="I39" t="str">
            <v>-</v>
          </cell>
          <cell r="J39">
            <v>3</v>
          </cell>
          <cell r="K39">
            <v>9</v>
          </cell>
          <cell r="L39">
            <v>4</v>
          </cell>
          <cell r="M39" t="str">
            <v>-</v>
          </cell>
          <cell r="N39">
            <v>5</v>
          </cell>
          <cell r="O39">
            <v>6</v>
          </cell>
          <cell r="P39">
            <v>83</v>
          </cell>
          <cell r="Q39">
            <v>81</v>
          </cell>
          <cell r="R39">
            <v>2</v>
          </cell>
          <cell r="S39" t="str">
            <v>-</v>
          </cell>
          <cell r="T39" t="str">
            <v>-</v>
          </cell>
        </row>
        <row r="40">
          <cell r="B40" t="str">
            <v>60～64歳</v>
          </cell>
          <cell r="C40">
            <v>151</v>
          </cell>
          <cell r="D40">
            <v>118</v>
          </cell>
          <cell r="E40">
            <v>114</v>
          </cell>
          <cell r="F40">
            <v>106</v>
          </cell>
          <cell r="G40">
            <v>2</v>
          </cell>
          <cell r="H40" t="str">
            <v>-</v>
          </cell>
          <cell r="I40">
            <v>6</v>
          </cell>
          <cell r="J40">
            <v>4</v>
          </cell>
          <cell r="K40">
            <v>28</v>
          </cell>
          <cell r="L40">
            <v>6</v>
          </cell>
          <cell r="M40" t="str">
            <v>-</v>
          </cell>
          <cell r="N40">
            <v>22</v>
          </cell>
          <cell r="O40">
            <v>5</v>
          </cell>
          <cell r="P40">
            <v>83</v>
          </cell>
          <cell r="Q40">
            <v>81</v>
          </cell>
          <cell r="R40" t="str">
            <v>-</v>
          </cell>
          <cell r="S40" t="str">
            <v>-</v>
          </cell>
          <cell r="T40">
            <v>2</v>
          </cell>
        </row>
        <row r="41">
          <cell r="B41" t="str">
            <v>65～69歳</v>
          </cell>
          <cell r="C41">
            <v>177</v>
          </cell>
          <cell r="D41">
            <v>82</v>
          </cell>
          <cell r="E41">
            <v>79</v>
          </cell>
          <cell r="F41">
            <v>74</v>
          </cell>
          <cell r="G41">
            <v>4</v>
          </cell>
          <cell r="H41" t="str">
            <v>-</v>
          </cell>
          <cell r="I41">
            <v>1</v>
          </cell>
          <cell r="J41">
            <v>3</v>
          </cell>
          <cell r="K41">
            <v>87</v>
          </cell>
          <cell r="L41">
            <v>12</v>
          </cell>
          <cell r="M41" t="str">
            <v>-</v>
          </cell>
          <cell r="N41">
            <v>75</v>
          </cell>
          <cell r="O41">
            <v>8</v>
          </cell>
          <cell r="P41">
            <v>54</v>
          </cell>
          <cell r="Q41">
            <v>52</v>
          </cell>
          <cell r="R41">
            <v>2</v>
          </cell>
          <cell r="S41" t="str">
            <v>-</v>
          </cell>
          <cell r="T41" t="str">
            <v>-</v>
          </cell>
        </row>
        <row r="42">
          <cell r="B42" t="str">
            <v>70～74歳</v>
          </cell>
          <cell r="C42">
            <v>164</v>
          </cell>
          <cell r="D42">
            <v>49</v>
          </cell>
          <cell r="E42">
            <v>48</v>
          </cell>
          <cell r="F42">
            <v>40</v>
          </cell>
          <cell r="G42">
            <v>7</v>
          </cell>
          <cell r="H42" t="str">
            <v>-</v>
          </cell>
          <cell r="I42">
            <v>1</v>
          </cell>
          <cell r="J42">
            <v>1</v>
          </cell>
          <cell r="K42">
            <v>110</v>
          </cell>
          <cell r="L42">
            <v>18</v>
          </cell>
          <cell r="M42" t="str">
            <v>-</v>
          </cell>
          <cell r="N42">
            <v>92</v>
          </cell>
          <cell r="O42">
            <v>5</v>
          </cell>
          <cell r="P42">
            <v>26</v>
          </cell>
          <cell r="Q42">
            <v>22</v>
          </cell>
          <cell r="R42">
            <v>4</v>
          </cell>
          <cell r="S42" t="str">
            <v>-</v>
          </cell>
          <cell r="T42" t="str">
            <v>-</v>
          </cell>
        </row>
        <row r="43">
          <cell r="B43" t="str">
            <v>75～79歳</v>
          </cell>
          <cell r="C43">
            <v>115</v>
          </cell>
          <cell r="D43">
            <v>13</v>
          </cell>
          <cell r="E43">
            <v>13</v>
          </cell>
          <cell r="F43">
            <v>9</v>
          </cell>
          <cell r="G43">
            <v>2</v>
          </cell>
          <cell r="H43" t="str">
            <v>-</v>
          </cell>
          <cell r="I43">
            <v>2</v>
          </cell>
          <cell r="J43" t="str">
            <v>-</v>
          </cell>
          <cell r="K43">
            <v>101</v>
          </cell>
          <cell r="L43">
            <v>11</v>
          </cell>
          <cell r="M43" t="str">
            <v>-</v>
          </cell>
          <cell r="N43">
            <v>90</v>
          </cell>
          <cell r="O43">
            <v>1</v>
          </cell>
          <cell r="P43">
            <v>2</v>
          </cell>
          <cell r="Q43">
            <v>1</v>
          </cell>
          <cell r="R43">
            <v>1</v>
          </cell>
          <cell r="S43" t="str">
            <v>-</v>
          </cell>
          <cell r="T43" t="str">
            <v>-</v>
          </cell>
        </row>
        <row r="44">
          <cell r="B44" t="str">
            <v>80～84歳</v>
          </cell>
          <cell r="C44">
            <v>123</v>
          </cell>
          <cell r="D44">
            <v>20</v>
          </cell>
          <cell r="E44">
            <v>20</v>
          </cell>
          <cell r="F44">
            <v>15</v>
          </cell>
          <cell r="G44">
            <v>4</v>
          </cell>
          <cell r="H44" t="str">
            <v>-</v>
          </cell>
          <cell r="I44">
            <v>1</v>
          </cell>
          <cell r="J44" t="str">
            <v>-</v>
          </cell>
          <cell r="K44">
            <v>101</v>
          </cell>
          <cell r="L44">
            <v>6</v>
          </cell>
          <cell r="M44" t="str">
            <v>-</v>
          </cell>
          <cell r="N44">
            <v>95</v>
          </cell>
          <cell r="O44">
            <v>2</v>
          </cell>
          <cell r="P44">
            <v>4</v>
          </cell>
          <cell r="Q44">
            <v>4</v>
          </cell>
          <cell r="R44" t="str">
            <v>-</v>
          </cell>
          <cell r="S44" t="str">
            <v>-</v>
          </cell>
          <cell r="T44" t="str">
            <v>-</v>
          </cell>
        </row>
        <row r="45">
          <cell r="B45" t="str">
            <v>85～89歳</v>
          </cell>
          <cell r="C45">
            <v>68</v>
          </cell>
          <cell r="D45">
            <v>2</v>
          </cell>
          <cell r="E45">
            <v>2</v>
          </cell>
          <cell r="F45">
            <v>2</v>
          </cell>
          <cell r="G45" t="str">
            <v>-</v>
          </cell>
          <cell r="H45" t="str">
            <v>-</v>
          </cell>
          <cell r="I45" t="str">
            <v>-</v>
          </cell>
          <cell r="J45" t="str">
            <v>-</v>
          </cell>
          <cell r="K45">
            <v>66</v>
          </cell>
          <cell r="L45">
            <v>4</v>
          </cell>
          <cell r="M45" t="str">
            <v>-</v>
          </cell>
          <cell r="N45">
            <v>62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</row>
        <row r="46">
          <cell r="B46" t="str">
            <v>90～94歳</v>
          </cell>
          <cell r="C46">
            <v>33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>
            <v>33</v>
          </cell>
          <cell r="L46">
            <v>1</v>
          </cell>
          <cell r="M46" t="str">
            <v>-</v>
          </cell>
          <cell r="N46">
            <v>32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</row>
        <row r="47">
          <cell r="B47" t="str">
            <v>95歳以上</v>
          </cell>
          <cell r="C47">
            <v>14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>
            <v>13</v>
          </cell>
          <cell r="L47">
            <v>1</v>
          </cell>
          <cell r="M47" t="str">
            <v>-</v>
          </cell>
          <cell r="N47">
            <v>12</v>
          </cell>
          <cell r="O47">
            <v>1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</row>
        <row r="48">
          <cell r="B48" t="str">
            <v>（再掲）65歳以上</v>
          </cell>
          <cell r="C48">
            <v>694</v>
          </cell>
          <cell r="D48">
            <v>166</v>
          </cell>
          <cell r="E48">
            <v>162</v>
          </cell>
          <cell r="F48">
            <v>140</v>
          </cell>
          <cell r="G48">
            <v>17</v>
          </cell>
          <cell r="H48" t="str">
            <v>-</v>
          </cell>
          <cell r="I48">
            <v>5</v>
          </cell>
          <cell r="J48">
            <v>4</v>
          </cell>
          <cell r="K48">
            <v>511</v>
          </cell>
          <cell r="L48">
            <v>53</v>
          </cell>
          <cell r="M48" t="str">
            <v>-</v>
          </cell>
          <cell r="N48">
            <v>458</v>
          </cell>
          <cell r="O48">
            <v>17</v>
          </cell>
          <cell r="P48">
            <v>86</v>
          </cell>
          <cell r="Q48">
            <v>79</v>
          </cell>
          <cell r="R48">
            <v>7</v>
          </cell>
          <cell r="S48" t="str">
            <v>-</v>
          </cell>
          <cell r="T48" t="str">
            <v>-</v>
          </cell>
        </row>
        <row r="49">
          <cell r="B49" t="str">
            <v>（再掲）75歳以上</v>
          </cell>
          <cell r="C49">
            <v>353</v>
          </cell>
          <cell r="D49">
            <v>35</v>
          </cell>
          <cell r="E49">
            <v>35</v>
          </cell>
          <cell r="F49">
            <v>26</v>
          </cell>
          <cell r="G49">
            <v>6</v>
          </cell>
          <cell r="H49" t="str">
            <v>-</v>
          </cell>
          <cell r="I49">
            <v>3</v>
          </cell>
          <cell r="J49" t="str">
            <v>-</v>
          </cell>
          <cell r="K49">
            <v>314</v>
          </cell>
          <cell r="L49">
            <v>23</v>
          </cell>
          <cell r="M49" t="str">
            <v>-</v>
          </cell>
          <cell r="N49">
            <v>291</v>
          </cell>
          <cell r="O49">
            <v>4</v>
          </cell>
          <cell r="P49">
            <v>6</v>
          </cell>
          <cell r="Q49">
            <v>5</v>
          </cell>
          <cell r="R49">
            <v>1</v>
          </cell>
          <cell r="S49" t="str">
            <v>-</v>
          </cell>
          <cell r="T49" t="str">
            <v>-</v>
          </cell>
        </row>
        <row r="50">
          <cell r="B50" t="str">
            <v>（再掲）85歳以上</v>
          </cell>
          <cell r="C50">
            <v>115</v>
          </cell>
          <cell r="D50">
            <v>2</v>
          </cell>
          <cell r="E50">
            <v>2</v>
          </cell>
          <cell r="F50">
            <v>2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>
            <v>112</v>
          </cell>
          <cell r="L50">
            <v>6</v>
          </cell>
          <cell r="M50" t="str">
            <v>-</v>
          </cell>
          <cell r="N50">
            <v>106</v>
          </cell>
          <cell r="O50">
            <v>1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</row>
        <row r="51">
          <cell r="B51" t="str">
            <v>15～64歳</v>
          </cell>
          <cell r="C51">
            <v>682</v>
          </cell>
          <cell r="D51">
            <v>552</v>
          </cell>
          <cell r="E51">
            <v>520</v>
          </cell>
          <cell r="F51">
            <v>496</v>
          </cell>
          <cell r="G51">
            <v>7</v>
          </cell>
          <cell r="H51">
            <v>4</v>
          </cell>
          <cell r="I51">
            <v>13</v>
          </cell>
          <cell r="J51">
            <v>32</v>
          </cell>
          <cell r="K51">
            <v>103</v>
          </cell>
          <cell r="L51">
            <v>23</v>
          </cell>
          <cell r="M51">
            <v>33</v>
          </cell>
          <cell r="N51">
            <v>47</v>
          </cell>
          <cell r="O51">
            <v>27</v>
          </cell>
          <cell r="P51">
            <v>434</v>
          </cell>
          <cell r="Q51">
            <v>420</v>
          </cell>
          <cell r="R51">
            <v>2</v>
          </cell>
          <cell r="S51">
            <v>4</v>
          </cell>
          <cell r="T51">
            <v>8</v>
          </cell>
        </row>
        <row r="52">
          <cell r="B52" t="str">
            <v>65～74歳</v>
          </cell>
          <cell r="C52">
            <v>341</v>
          </cell>
          <cell r="D52">
            <v>131</v>
          </cell>
          <cell r="E52">
            <v>127</v>
          </cell>
          <cell r="F52">
            <v>114</v>
          </cell>
          <cell r="G52">
            <v>11</v>
          </cell>
          <cell r="H52" t="str">
            <v>-</v>
          </cell>
          <cell r="I52">
            <v>2</v>
          </cell>
          <cell r="J52">
            <v>4</v>
          </cell>
          <cell r="K52">
            <v>197</v>
          </cell>
          <cell r="L52">
            <v>30</v>
          </cell>
          <cell r="M52" t="str">
            <v>-</v>
          </cell>
          <cell r="N52">
            <v>167</v>
          </cell>
          <cell r="O52">
            <v>13</v>
          </cell>
          <cell r="P52">
            <v>80</v>
          </cell>
          <cell r="Q52">
            <v>74</v>
          </cell>
          <cell r="R52">
            <v>6</v>
          </cell>
          <cell r="S52" t="str">
            <v>-</v>
          </cell>
          <cell r="T52" t="str">
            <v>-</v>
          </cell>
        </row>
        <row r="54">
          <cell r="B54" t="str">
            <v>女</v>
          </cell>
          <cell r="C54">
            <v>1879</v>
          </cell>
          <cell r="D54">
            <v>650</v>
          </cell>
          <cell r="E54">
            <v>632</v>
          </cell>
          <cell r="F54">
            <v>494</v>
          </cell>
          <cell r="G54">
            <v>125</v>
          </cell>
          <cell r="H54">
            <v>5</v>
          </cell>
          <cell r="I54">
            <v>8</v>
          </cell>
          <cell r="J54">
            <v>18</v>
          </cell>
          <cell r="K54">
            <v>1196</v>
          </cell>
          <cell r="L54">
            <v>346</v>
          </cell>
          <cell r="M54">
            <v>46</v>
          </cell>
          <cell r="N54">
            <v>804</v>
          </cell>
          <cell r="O54">
            <v>33</v>
          </cell>
          <cell r="P54">
            <v>546</v>
          </cell>
          <cell r="Q54">
            <v>449</v>
          </cell>
          <cell r="R54">
            <v>88</v>
          </cell>
          <cell r="S54">
            <v>5</v>
          </cell>
          <cell r="T54">
            <v>4</v>
          </cell>
        </row>
        <row r="55">
          <cell r="B55" t="str">
            <v>15～19歳</v>
          </cell>
          <cell r="C55">
            <v>48</v>
          </cell>
          <cell r="D55">
            <v>5</v>
          </cell>
          <cell r="E55">
            <v>5</v>
          </cell>
          <cell r="F55">
            <v>4</v>
          </cell>
          <cell r="G55" t="str">
            <v>-</v>
          </cell>
          <cell r="H55">
            <v>1</v>
          </cell>
          <cell r="I55" t="str">
            <v>-</v>
          </cell>
          <cell r="J55" t="str">
            <v>-</v>
          </cell>
          <cell r="K55">
            <v>43</v>
          </cell>
          <cell r="L55" t="str">
            <v>-</v>
          </cell>
          <cell r="M55">
            <v>43</v>
          </cell>
          <cell r="N55" t="str">
            <v>-</v>
          </cell>
          <cell r="O55" t="str">
            <v>-</v>
          </cell>
          <cell r="P55">
            <v>5</v>
          </cell>
          <cell r="Q55">
            <v>4</v>
          </cell>
          <cell r="R55" t="str">
            <v>-</v>
          </cell>
          <cell r="S55">
            <v>1</v>
          </cell>
          <cell r="T55" t="str">
            <v>-</v>
          </cell>
        </row>
        <row r="56">
          <cell r="B56" t="str">
            <v>20～24歳</v>
          </cell>
          <cell r="C56">
            <v>38</v>
          </cell>
          <cell r="D56">
            <v>31</v>
          </cell>
          <cell r="E56">
            <v>30</v>
          </cell>
          <cell r="F56">
            <v>26</v>
          </cell>
          <cell r="G56" t="str">
            <v>-</v>
          </cell>
          <cell r="H56">
            <v>4</v>
          </cell>
          <cell r="I56" t="str">
            <v>-</v>
          </cell>
          <cell r="J56">
            <v>1</v>
          </cell>
          <cell r="K56">
            <v>6</v>
          </cell>
          <cell r="L56">
            <v>4</v>
          </cell>
          <cell r="M56">
            <v>2</v>
          </cell>
          <cell r="N56" t="str">
            <v>-</v>
          </cell>
          <cell r="O56">
            <v>1</v>
          </cell>
          <cell r="P56">
            <v>30</v>
          </cell>
          <cell r="Q56">
            <v>26</v>
          </cell>
          <cell r="R56" t="str">
            <v>-</v>
          </cell>
          <cell r="S56">
            <v>4</v>
          </cell>
          <cell r="T56" t="str">
            <v>-</v>
          </cell>
        </row>
        <row r="57">
          <cell r="B57" t="str">
            <v>25～29歳</v>
          </cell>
          <cell r="C57">
            <v>43</v>
          </cell>
          <cell r="D57">
            <v>39</v>
          </cell>
          <cell r="E57">
            <v>35</v>
          </cell>
          <cell r="F57">
            <v>34</v>
          </cell>
          <cell r="G57">
            <v>1</v>
          </cell>
          <cell r="H57" t="str">
            <v>-</v>
          </cell>
          <cell r="I57" t="str">
            <v>-</v>
          </cell>
          <cell r="J57">
            <v>4</v>
          </cell>
          <cell r="K57">
            <v>4</v>
          </cell>
          <cell r="L57">
            <v>3</v>
          </cell>
          <cell r="M57">
            <v>1</v>
          </cell>
          <cell r="N57" t="str">
            <v>-</v>
          </cell>
          <cell r="O57" t="str">
            <v>-</v>
          </cell>
          <cell r="P57">
            <v>35</v>
          </cell>
          <cell r="Q57">
            <v>34</v>
          </cell>
          <cell r="R57">
            <v>1</v>
          </cell>
          <cell r="S57" t="str">
            <v>-</v>
          </cell>
          <cell r="T57" t="str">
            <v>-</v>
          </cell>
        </row>
        <row r="58">
          <cell r="B58" t="str">
            <v>30～34歳</v>
          </cell>
          <cell r="C58">
            <v>32</v>
          </cell>
          <cell r="D58">
            <v>25</v>
          </cell>
          <cell r="E58">
            <v>24</v>
          </cell>
          <cell r="F58">
            <v>23</v>
          </cell>
          <cell r="G58" t="str">
            <v>-</v>
          </cell>
          <cell r="H58" t="str">
            <v>-</v>
          </cell>
          <cell r="I58">
            <v>1</v>
          </cell>
          <cell r="J58">
            <v>1</v>
          </cell>
          <cell r="K58">
            <v>6</v>
          </cell>
          <cell r="L58">
            <v>3</v>
          </cell>
          <cell r="M58" t="str">
            <v>-</v>
          </cell>
          <cell r="N58">
            <v>3</v>
          </cell>
          <cell r="O58">
            <v>1</v>
          </cell>
          <cell r="P58">
            <v>21</v>
          </cell>
          <cell r="Q58">
            <v>20</v>
          </cell>
          <cell r="R58" t="str">
            <v>-</v>
          </cell>
          <cell r="S58" t="str">
            <v>-</v>
          </cell>
          <cell r="T58">
            <v>1</v>
          </cell>
        </row>
        <row r="59">
          <cell r="B59" t="str">
            <v>35～39歳</v>
          </cell>
          <cell r="C59">
            <v>38</v>
          </cell>
          <cell r="D59">
            <v>32</v>
          </cell>
          <cell r="E59">
            <v>30</v>
          </cell>
          <cell r="F59">
            <v>28</v>
          </cell>
          <cell r="G59">
            <v>2</v>
          </cell>
          <cell r="H59" t="str">
            <v>-</v>
          </cell>
          <cell r="I59" t="str">
            <v>-</v>
          </cell>
          <cell r="J59">
            <v>2</v>
          </cell>
          <cell r="K59">
            <v>5</v>
          </cell>
          <cell r="L59">
            <v>3</v>
          </cell>
          <cell r="M59" t="str">
            <v>-</v>
          </cell>
          <cell r="N59">
            <v>2</v>
          </cell>
          <cell r="O59">
            <v>1</v>
          </cell>
          <cell r="P59">
            <v>29</v>
          </cell>
          <cell r="Q59">
            <v>28</v>
          </cell>
          <cell r="R59">
            <v>1</v>
          </cell>
          <cell r="S59" t="str">
            <v>-</v>
          </cell>
          <cell r="T59" t="str">
            <v>-</v>
          </cell>
        </row>
        <row r="60">
          <cell r="B60" t="str">
            <v>40～44歳</v>
          </cell>
          <cell r="C60">
            <v>74</v>
          </cell>
          <cell r="D60">
            <v>67</v>
          </cell>
          <cell r="E60">
            <v>67</v>
          </cell>
          <cell r="F60">
            <v>59</v>
          </cell>
          <cell r="G60">
            <v>8</v>
          </cell>
          <cell r="H60" t="str">
            <v>-</v>
          </cell>
          <cell r="I60" t="str">
            <v>-</v>
          </cell>
          <cell r="J60" t="str">
            <v>-</v>
          </cell>
          <cell r="K60">
            <v>4</v>
          </cell>
          <cell r="L60">
            <v>4</v>
          </cell>
          <cell r="M60" t="str">
            <v>-</v>
          </cell>
          <cell r="N60" t="str">
            <v>-</v>
          </cell>
          <cell r="O60">
            <v>3</v>
          </cell>
          <cell r="P60">
            <v>64</v>
          </cell>
          <cell r="Q60">
            <v>57</v>
          </cell>
          <cell r="R60">
            <v>7</v>
          </cell>
          <cell r="S60" t="str">
            <v>-</v>
          </cell>
          <cell r="T60" t="str">
            <v>-</v>
          </cell>
        </row>
        <row r="61">
          <cell r="B61" t="str">
            <v>45～49歳</v>
          </cell>
          <cell r="C61">
            <v>79</v>
          </cell>
          <cell r="D61">
            <v>64</v>
          </cell>
          <cell r="E61">
            <v>62</v>
          </cell>
          <cell r="F61">
            <v>57</v>
          </cell>
          <cell r="G61">
            <v>5</v>
          </cell>
          <cell r="H61" t="str">
            <v>-</v>
          </cell>
          <cell r="I61" t="str">
            <v>-</v>
          </cell>
          <cell r="J61">
            <v>2</v>
          </cell>
          <cell r="K61">
            <v>14</v>
          </cell>
          <cell r="L61">
            <v>11</v>
          </cell>
          <cell r="M61" t="str">
            <v>-</v>
          </cell>
          <cell r="N61">
            <v>3</v>
          </cell>
          <cell r="O61">
            <v>1</v>
          </cell>
          <cell r="P61">
            <v>59</v>
          </cell>
          <cell r="Q61">
            <v>56</v>
          </cell>
          <cell r="R61">
            <v>3</v>
          </cell>
          <cell r="S61" t="str">
            <v>-</v>
          </cell>
          <cell r="T61" t="str">
            <v>-</v>
          </cell>
        </row>
        <row r="62">
          <cell r="B62" t="str">
            <v>50～54歳</v>
          </cell>
          <cell r="C62">
            <v>82</v>
          </cell>
          <cell r="D62">
            <v>63</v>
          </cell>
          <cell r="E62">
            <v>60</v>
          </cell>
          <cell r="F62">
            <v>51</v>
          </cell>
          <cell r="G62">
            <v>9</v>
          </cell>
          <cell r="H62" t="str">
            <v>-</v>
          </cell>
          <cell r="I62" t="str">
            <v>-</v>
          </cell>
          <cell r="J62">
            <v>3</v>
          </cell>
          <cell r="K62">
            <v>17</v>
          </cell>
          <cell r="L62">
            <v>16</v>
          </cell>
          <cell r="M62" t="str">
            <v>-</v>
          </cell>
          <cell r="N62">
            <v>1</v>
          </cell>
          <cell r="O62">
            <v>2</v>
          </cell>
          <cell r="P62">
            <v>55</v>
          </cell>
          <cell r="Q62">
            <v>47</v>
          </cell>
          <cell r="R62">
            <v>8</v>
          </cell>
          <cell r="S62" t="str">
            <v>-</v>
          </cell>
          <cell r="T62" t="str">
            <v>-</v>
          </cell>
        </row>
        <row r="63">
          <cell r="B63" t="str">
            <v>55～59歳</v>
          </cell>
          <cell r="C63">
            <v>114</v>
          </cell>
          <cell r="D63">
            <v>87</v>
          </cell>
          <cell r="E63">
            <v>85</v>
          </cell>
          <cell r="F63">
            <v>58</v>
          </cell>
          <cell r="G63">
            <v>25</v>
          </cell>
          <cell r="H63" t="str">
            <v>-</v>
          </cell>
          <cell r="I63">
            <v>2</v>
          </cell>
          <cell r="J63">
            <v>2</v>
          </cell>
          <cell r="K63">
            <v>24</v>
          </cell>
          <cell r="L63">
            <v>16</v>
          </cell>
          <cell r="M63" t="str">
            <v>-</v>
          </cell>
          <cell r="N63">
            <v>8</v>
          </cell>
          <cell r="O63">
            <v>3</v>
          </cell>
          <cell r="P63">
            <v>76</v>
          </cell>
          <cell r="Q63">
            <v>53</v>
          </cell>
          <cell r="R63">
            <v>21</v>
          </cell>
          <cell r="S63" t="str">
            <v>-</v>
          </cell>
          <cell r="T63">
            <v>2</v>
          </cell>
        </row>
        <row r="64">
          <cell r="B64" t="str">
            <v>60～64歳</v>
          </cell>
          <cell r="C64">
            <v>149</v>
          </cell>
          <cell r="D64">
            <v>98</v>
          </cell>
          <cell r="E64">
            <v>96</v>
          </cell>
          <cell r="F64">
            <v>78</v>
          </cell>
          <cell r="G64">
            <v>18</v>
          </cell>
          <cell r="H64" t="str">
            <v>-</v>
          </cell>
          <cell r="I64" t="str">
            <v>-</v>
          </cell>
          <cell r="J64">
            <v>2</v>
          </cell>
          <cell r="K64">
            <v>50</v>
          </cell>
          <cell r="L64">
            <v>41</v>
          </cell>
          <cell r="M64" t="str">
            <v>-</v>
          </cell>
          <cell r="N64">
            <v>9</v>
          </cell>
          <cell r="O64">
            <v>1</v>
          </cell>
          <cell r="P64">
            <v>87</v>
          </cell>
          <cell r="Q64">
            <v>71</v>
          </cell>
          <cell r="R64">
            <v>16</v>
          </cell>
          <cell r="S64" t="str">
            <v>-</v>
          </cell>
          <cell r="T64" t="str">
            <v>-</v>
          </cell>
        </row>
        <row r="65">
          <cell r="B65" t="str">
            <v>65～69歳</v>
          </cell>
          <cell r="C65">
            <v>156</v>
          </cell>
          <cell r="D65">
            <v>65</v>
          </cell>
          <cell r="E65">
            <v>64</v>
          </cell>
          <cell r="F65">
            <v>35</v>
          </cell>
          <cell r="G65">
            <v>27</v>
          </cell>
          <cell r="H65" t="str">
            <v>-</v>
          </cell>
          <cell r="I65">
            <v>2</v>
          </cell>
          <cell r="J65">
            <v>1</v>
          </cell>
          <cell r="K65">
            <v>84</v>
          </cell>
          <cell r="L65">
            <v>51</v>
          </cell>
          <cell r="M65" t="str">
            <v>-</v>
          </cell>
          <cell r="N65">
            <v>33</v>
          </cell>
          <cell r="O65">
            <v>7</v>
          </cell>
          <cell r="P65">
            <v>47</v>
          </cell>
          <cell r="Q65">
            <v>30</v>
          </cell>
          <cell r="R65">
            <v>16</v>
          </cell>
          <cell r="S65" t="str">
            <v>-</v>
          </cell>
          <cell r="T65">
            <v>1</v>
          </cell>
        </row>
        <row r="66">
          <cell r="B66" t="str">
            <v>70～74歳</v>
          </cell>
          <cell r="C66">
            <v>180</v>
          </cell>
          <cell r="D66">
            <v>48</v>
          </cell>
          <cell r="E66">
            <v>48</v>
          </cell>
          <cell r="F66">
            <v>28</v>
          </cell>
          <cell r="G66">
            <v>19</v>
          </cell>
          <cell r="H66" t="str">
            <v>-</v>
          </cell>
          <cell r="I66">
            <v>1</v>
          </cell>
          <cell r="J66" t="str">
            <v>-</v>
          </cell>
          <cell r="K66">
            <v>126</v>
          </cell>
          <cell r="L66">
            <v>63</v>
          </cell>
          <cell r="M66" t="str">
            <v>-</v>
          </cell>
          <cell r="N66">
            <v>63</v>
          </cell>
          <cell r="O66">
            <v>6</v>
          </cell>
          <cell r="P66">
            <v>32</v>
          </cell>
          <cell r="Q66">
            <v>19</v>
          </cell>
          <cell r="R66">
            <v>13</v>
          </cell>
          <cell r="S66" t="str">
            <v>-</v>
          </cell>
          <cell r="T66" t="str">
            <v>-</v>
          </cell>
        </row>
        <row r="67">
          <cell r="B67" t="str">
            <v>75～79歳</v>
          </cell>
          <cell r="C67">
            <v>181</v>
          </cell>
          <cell r="D67">
            <v>14</v>
          </cell>
          <cell r="E67">
            <v>14</v>
          </cell>
          <cell r="F67">
            <v>6</v>
          </cell>
          <cell r="G67">
            <v>8</v>
          </cell>
          <cell r="H67" t="str">
            <v>-</v>
          </cell>
          <cell r="I67" t="str">
            <v>-</v>
          </cell>
          <cell r="J67" t="str">
            <v>-</v>
          </cell>
          <cell r="K67">
            <v>164</v>
          </cell>
          <cell r="L67">
            <v>49</v>
          </cell>
          <cell r="M67" t="str">
            <v>-</v>
          </cell>
          <cell r="N67">
            <v>115</v>
          </cell>
          <cell r="O67">
            <v>3</v>
          </cell>
          <cell r="P67">
            <v>2</v>
          </cell>
          <cell r="Q67">
            <v>1</v>
          </cell>
          <cell r="R67">
            <v>1</v>
          </cell>
          <cell r="S67" t="str">
            <v>-</v>
          </cell>
          <cell r="T67" t="str">
            <v>-</v>
          </cell>
        </row>
        <row r="68">
          <cell r="B68" t="str">
            <v>80～84歳</v>
          </cell>
          <cell r="C68">
            <v>221</v>
          </cell>
          <cell r="D68">
            <v>11</v>
          </cell>
          <cell r="E68">
            <v>11</v>
          </cell>
          <cell r="F68">
            <v>6</v>
          </cell>
          <cell r="G68">
            <v>3</v>
          </cell>
          <cell r="H68" t="str">
            <v>-</v>
          </cell>
          <cell r="I68">
            <v>2</v>
          </cell>
          <cell r="J68" t="str">
            <v>-</v>
          </cell>
          <cell r="K68">
            <v>209</v>
          </cell>
          <cell r="L68">
            <v>44</v>
          </cell>
          <cell r="M68" t="str">
            <v>-</v>
          </cell>
          <cell r="N68">
            <v>165</v>
          </cell>
          <cell r="O68">
            <v>1</v>
          </cell>
          <cell r="P68">
            <v>4</v>
          </cell>
          <cell r="Q68">
            <v>3</v>
          </cell>
          <cell r="R68">
            <v>1</v>
          </cell>
          <cell r="S68" t="str">
            <v>-</v>
          </cell>
          <cell r="T68" t="str">
            <v>-</v>
          </cell>
        </row>
        <row r="69">
          <cell r="B69" t="str">
            <v>85～89歳</v>
          </cell>
          <cell r="C69">
            <v>226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 t="str">
            <v>-</v>
          </cell>
          <cell r="K69">
            <v>223</v>
          </cell>
          <cell r="L69">
            <v>29</v>
          </cell>
          <cell r="M69" t="str">
            <v>-</v>
          </cell>
          <cell r="N69">
            <v>194</v>
          </cell>
          <cell r="O69">
            <v>3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-</v>
          </cell>
        </row>
        <row r="70">
          <cell r="B70" t="str">
            <v>90～94歳</v>
          </cell>
          <cell r="C70">
            <v>149</v>
          </cell>
          <cell r="D70">
            <v>1</v>
          </cell>
          <cell r="E70">
            <v>1</v>
          </cell>
          <cell r="F70">
            <v>1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>
            <v>148</v>
          </cell>
          <cell r="L70">
            <v>8</v>
          </cell>
          <cell r="M70" t="str">
            <v>-</v>
          </cell>
          <cell r="N70">
            <v>140</v>
          </cell>
          <cell r="O70" t="str">
            <v>-</v>
          </cell>
          <cell r="P70" t="str">
            <v>-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</row>
        <row r="71">
          <cell r="B71" t="str">
            <v>95歳以上</v>
          </cell>
          <cell r="C71">
            <v>69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>
            <v>69</v>
          </cell>
          <cell r="L71">
            <v>1</v>
          </cell>
          <cell r="M71" t="str">
            <v>-</v>
          </cell>
          <cell r="N71">
            <v>68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</row>
        <row r="72">
          <cell r="B72" t="str">
            <v>（再掲）65歳以上</v>
          </cell>
          <cell r="C72">
            <v>1182</v>
          </cell>
          <cell r="D72">
            <v>139</v>
          </cell>
          <cell r="E72">
            <v>138</v>
          </cell>
          <cell r="F72">
            <v>76</v>
          </cell>
          <cell r="G72">
            <v>57</v>
          </cell>
          <cell r="H72" t="str">
            <v>-</v>
          </cell>
          <cell r="I72">
            <v>5</v>
          </cell>
          <cell r="J72">
            <v>1</v>
          </cell>
          <cell r="K72">
            <v>1023</v>
          </cell>
          <cell r="L72">
            <v>245</v>
          </cell>
          <cell r="M72" t="str">
            <v>-</v>
          </cell>
          <cell r="N72">
            <v>778</v>
          </cell>
          <cell r="O72">
            <v>20</v>
          </cell>
          <cell r="P72">
            <v>85</v>
          </cell>
          <cell r="Q72">
            <v>53</v>
          </cell>
          <cell r="R72">
            <v>31</v>
          </cell>
          <cell r="S72" t="str">
            <v>-</v>
          </cell>
          <cell r="T72">
            <v>1</v>
          </cell>
        </row>
        <row r="73">
          <cell r="B73" t="str">
            <v>（再掲）75歳以上</v>
          </cell>
          <cell r="C73">
            <v>846</v>
          </cell>
          <cell r="D73">
            <v>26</v>
          </cell>
          <cell r="E73">
            <v>26</v>
          </cell>
          <cell r="F73">
            <v>13</v>
          </cell>
          <cell r="G73">
            <v>11</v>
          </cell>
          <cell r="H73" t="str">
            <v>-</v>
          </cell>
          <cell r="I73">
            <v>2</v>
          </cell>
          <cell r="J73" t="str">
            <v>-</v>
          </cell>
          <cell r="K73">
            <v>813</v>
          </cell>
          <cell r="L73">
            <v>131</v>
          </cell>
          <cell r="M73" t="str">
            <v>-</v>
          </cell>
          <cell r="N73">
            <v>682</v>
          </cell>
          <cell r="O73">
            <v>7</v>
          </cell>
          <cell r="P73">
            <v>6</v>
          </cell>
          <cell r="Q73">
            <v>4</v>
          </cell>
          <cell r="R73">
            <v>2</v>
          </cell>
          <cell r="S73" t="str">
            <v>-</v>
          </cell>
          <cell r="T73" t="str">
            <v>-</v>
          </cell>
        </row>
        <row r="74">
          <cell r="B74" t="str">
            <v>（再掲）85歳以上</v>
          </cell>
          <cell r="C74">
            <v>444</v>
          </cell>
          <cell r="D74">
            <v>1</v>
          </cell>
          <cell r="E74">
            <v>1</v>
          </cell>
          <cell r="F74">
            <v>1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>
            <v>440</v>
          </cell>
          <cell r="L74">
            <v>38</v>
          </cell>
          <cell r="M74" t="str">
            <v>-</v>
          </cell>
          <cell r="N74">
            <v>402</v>
          </cell>
          <cell r="O74">
            <v>3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</row>
        <row r="75">
          <cell r="B75" t="str">
            <v>15～64歳</v>
          </cell>
          <cell r="C75">
            <v>697</v>
          </cell>
          <cell r="D75">
            <v>511</v>
          </cell>
          <cell r="E75">
            <v>494</v>
          </cell>
          <cell r="F75">
            <v>418</v>
          </cell>
          <cell r="G75">
            <v>68</v>
          </cell>
          <cell r="H75">
            <v>5</v>
          </cell>
          <cell r="I75">
            <v>3</v>
          </cell>
          <cell r="J75">
            <v>17</v>
          </cell>
          <cell r="K75">
            <v>173</v>
          </cell>
          <cell r="L75">
            <v>101</v>
          </cell>
          <cell r="M75">
            <v>46</v>
          </cell>
          <cell r="N75">
            <v>26</v>
          </cell>
          <cell r="O75">
            <v>13</v>
          </cell>
          <cell r="P75">
            <v>461</v>
          </cell>
          <cell r="Q75">
            <v>396</v>
          </cell>
          <cell r="R75">
            <v>57</v>
          </cell>
          <cell r="S75">
            <v>5</v>
          </cell>
          <cell r="T75">
            <v>3</v>
          </cell>
        </row>
        <row r="76">
          <cell r="B76" t="str">
            <v>65～74歳</v>
          </cell>
          <cell r="C76">
            <v>336</v>
          </cell>
          <cell r="D76">
            <v>113</v>
          </cell>
          <cell r="E76">
            <v>112</v>
          </cell>
          <cell r="F76">
            <v>63</v>
          </cell>
          <cell r="G76">
            <v>46</v>
          </cell>
          <cell r="H76" t="str">
            <v>-</v>
          </cell>
          <cell r="I76">
            <v>3</v>
          </cell>
          <cell r="J76">
            <v>1</v>
          </cell>
          <cell r="K76">
            <v>210</v>
          </cell>
          <cell r="L76">
            <v>114</v>
          </cell>
          <cell r="M76" t="str">
            <v>-</v>
          </cell>
          <cell r="N76">
            <v>96</v>
          </cell>
          <cell r="O76">
            <v>13</v>
          </cell>
          <cell r="P76">
            <v>79</v>
          </cell>
          <cell r="Q76">
            <v>49</v>
          </cell>
          <cell r="R76">
            <v>29</v>
          </cell>
          <cell r="S76" t="str">
            <v>-</v>
          </cell>
          <cell r="T76">
            <v>1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数"/>
      <sheetName val="旧長崎市"/>
      <sheetName val="旧香焼町"/>
      <sheetName val="旧伊王島町"/>
      <sheetName val="旧高島町"/>
      <sheetName val="旧野母崎町"/>
      <sheetName val="旧三和町"/>
      <sheetName val="旧琴海町"/>
      <sheetName val="旧外海町"/>
      <sheetName val="旧市町"/>
    </sheetNames>
    <sheetDataSet>
      <sheetData sheetId="0">
        <row r="6">
          <cell r="B6" t="str">
            <v>総数</v>
          </cell>
          <cell r="C6">
            <v>184533</v>
          </cell>
          <cell r="D6">
            <v>152033</v>
          </cell>
          <cell r="E6">
            <v>99407</v>
          </cell>
          <cell r="F6">
            <v>3320</v>
          </cell>
          <cell r="G6">
            <v>49306</v>
          </cell>
          <cell r="H6">
            <v>9206</v>
          </cell>
          <cell r="I6">
            <v>4054</v>
          </cell>
          <cell r="J6">
            <v>11053</v>
          </cell>
          <cell r="K6">
            <v>4332</v>
          </cell>
          <cell r="L6">
            <v>120</v>
          </cell>
          <cell r="M6">
            <v>3735</v>
          </cell>
        </row>
        <row r="7">
          <cell r="B7" t="str">
            <v>　Ａ 農業，林業</v>
          </cell>
          <cell r="C7">
            <v>2207</v>
          </cell>
          <cell r="D7">
            <v>423</v>
          </cell>
          <cell r="E7">
            <v>230</v>
          </cell>
          <cell r="F7">
            <v>2</v>
          </cell>
          <cell r="G7">
            <v>191</v>
          </cell>
          <cell r="H7">
            <v>58</v>
          </cell>
          <cell r="I7">
            <v>134</v>
          </cell>
          <cell r="J7">
            <v>921</v>
          </cell>
          <cell r="K7">
            <v>656</v>
          </cell>
          <cell r="L7" t="str">
            <v>-</v>
          </cell>
          <cell r="M7">
            <v>15</v>
          </cell>
        </row>
        <row r="8">
          <cell r="B8" t="str">
            <v>　　うち農業</v>
          </cell>
          <cell r="C8">
            <v>2122</v>
          </cell>
          <cell r="D8">
            <v>358</v>
          </cell>
          <cell r="E8">
            <v>179</v>
          </cell>
          <cell r="F8">
            <v>2</v>
          </cell>
          <cell r="G8">
            <v>177</v>
          </cell>
          <cell r="H8">
            <v>49</v>
          </cell>
          <cell r="I8">
            <v>132</v>
          </cell>
          <cell r="J8">
            <v>915</v>
          </cell>
          <cell r="K8">
            <v>654</v>
          </cell>
          <cell r="L8" t="str">
            <v>-</v>
          </cell>
          <cell r="M8">
            <v>14</v>
          </cell>
        </row>
        <row r="9">
          <cell r="B9" t="str">
            <v>　Ｂ 漁業</v>
          </cell>
          <cell r="C9">
            <v>804</v>
          </cell>
          <cell r="D9">
            <v>437</v>
          </cell>
          <cell r="E9">
            <v>372</v>
          </cell>
          <cell r="F9">
            <v>4</v>
          </cell>
          <cell r="G9">
            <v>61</v>
          </cell>
          <cell r="H9">
            <v>42</v>
          </cell>
          <cell r="I9">
            <v>31</v>
          </cell>
          <cell r="J9">
            <v>208</v>
          </cell>
          <cell r="K9">
            <v>76</v>
          </cell>
          <cell r="L9" t="str">
            <v>-</v>
          </cell>
          <cell r="M9">
            <v>10</v>
          </cell>
        </row>
        <row r="10">
          <cell r="B10" t="str">
            <v>　Ｃ 鉱業，採石業，砂利採取業</v>
          </cell>
          <cell r="C10">
            <v>40</v>
          </cell>
          <cell r="D10">
            <v>33</v>
          </cell>
          <cell r="E10">
            <v>27</v>
          </cell>
          <cell r="F10" t="str">
            <v>-</v>
          </cell>
          <cell r="G10">
            <v>6</v>
          </cell>
          <cell r="H10">
            <v>5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>
            <v>2</v>
          </cell>
        </row>
        <row r="11">
          <cell r="B11" t="str">
            <v>　Ｄ 建設業</v>
          </cell>
          <cell r="C11">
            <v>14337</v>
          </cell>
          <cell r="D11">
            <v>9253</v>
          </cell>
          <cell r="E11">
            <v>7985</v>
          </cell>
          <cell r="F11">
            <v>123</v>
          </cell>
          <cell r="G11">
            <v>1145</v>
          </cell>
          <cell r="H11">
            <v>1820</v>
          </cell>
          <cell r="I11">
            <v>641</v>
          </cell>
          <cell r="J11">
            <v>2033</v>
          </cell>
          <cell r="K11">
            <v>415</v>
          </cell>
          <cell r="L11" t="str">
            <v>-</v>
          </cell>
          <cell r="M11">
            <v>175</v>
          </cell>
        </row>
        <row r="12">
          <cell r="B12" t="str">
            <v>　Ｅ 製造業</v>
          </cell>
          <cell r="C12">
            <v>16626</v>
          </cell>
          <cell r="D12">
            <v>14546</v>
          </cell>
          <cell r="E12">
            <v>11434</v>
          </cell>
          <cell r="F12">
            <v>625</v>
          </cell>
          <cell r="G12">
            <v>2487</v>
          </cell>
          <cell r="H12">
            <v>885</v>
          </cell>
          <cell r="I12">
            <v>216</v>
          </cell>
          <cell r="J12">
            <v>548</v>
          </cell>
          <cell r="K12">
            <v>175</v>
          </cell>
          <cell r="L12">
            <v>105</v>
          </cell>
          <cell r="M12">
            <v>151</v>
          </cell>
        </row>
        <row r="13">
          <cell r="B13" t="str">
            <v>　Ｆ 電気・ガス・熱供給・水道業</v>
          </cell>
          <cell r="C13">
            <v>993</v>
          </cell>
          <cell r="D13">
            <v>967</v>
          </cell>
          <cell r="E13">
            <v>845</v>
          </cell>
          <cell r="F13">
            <v>47</v>
          </cell>
          <cell r="G13">
            <v>75</v>
          </cell>
          <cell r="H13">
            <v>13</v>
          </cell>
          <cell r="I13">
            <v>1</v>
          </cell>
          <cell r="J13">
            <v>3</v>
          </cell>
          <cell r="K13" t="str">
            <v>-</v>
          </cell>
          <cell r="L13" t="str">
            <v>-</v>
          </cell>
          <cell r="M13">
            <v>9</v>
          </cell>
        </row>
        <row r="14">
          <cell r="B14" t="str">
            <v>　Ｇ 情報通信業</v>
          </cell>
          <cell r="C14">
            <v>3330</v>
          </cell>
          <cell r="D14">
            <v>2919</v>
          </cell>
          <cell r="E14">
            <v>2362</v>
          </cell>
          <cell r="F14">
            <v>156</v>
          </cell>
          <cell r="G14">
            <v>401</v>
          </cell>
          <cell r="H14">
            <v>183</v>
          </cell>
          <cell r="I14">
            <v>20</v>
          </cell>
          <cell r="J14">
            <v>173</v>
          </cell>
          <cell r="K14">
            <v>14</v>
          </cell>
          <cell r="L14" t="str">
            <v>-</v>
          </cell>
          <cell r="M14">
            <v>21</v>
          </cell>
        </row>
        <row r="15">
          <cell r="B15" t="str">
            <v>　Ｈ 運輸業，郵便業</v>
          </cell>
          <cell r="C15">
            <v>8457</v>
          </cell>
          <cell r="D15">
            <v>7510</v>
          </cell>
          <cell r="E15">
            <v>5845</v>
          </cell>
          <cell r="F15">
            <v>123</v>
          </cell>
          <cell r="G15">
            <v>1542</v>
          </cell>
          <cell r="H15">
            <v>258</v>
          </cell>
          <cell r="I15">
            <v>43</v>
          </cell>
          <cell r="J15">
            <v>487</v>
          </cell>
          <cell r="K15">
            <v>30</v>
          </cell>
          <cell r="L15" t="str">
            <v>-</v>
          </cell>
          <cell r="M15">
            <v>129</v>
          </cell>
        </row>
        <row r="16">
          <cell r="B16" t="str">
            <v>　Ｉ 卸売業，小売業</v>
          </cell>
          <cell r="C16">
            <v>29499</v>
          </cell>
          <cell r="D16">
            <v>24235</v>
          </cell>
          <cell r="E16">
            <v>11955</v>
          </cell>
          <cell r="F16">
            <v>360</v>
          </cell>
          <cell r="G16">
            <v>11920</v>
          </cell>
          <cell r="H16">
            <v>1972</v>
          </cell>
          <cell r="I16">
            <v>708</v>
          </cell>
          <cell r="J16">
            <v>1359</v>
          </cell>
          <cell r="K16">
            <v>990</v>
          </cell>
          <cell r="L16" t="str">
            <v>-</v>
          </cell>
          <cell r="M16">
            <v>235</v>
          </cell>
        </row>
        <row r="17">
          <cell r="B17" t="str">
            <v>　Ｊ 金融業，保険業</v>
          </cell>
          <cell r="C17">
            <v>6755</v>
          </cell>
          <cell r="D17">
            <v>6388</v>
          </cell>
          <cell r="E17">
            <v>5266</v>
          </cell>
          <cell r="F17">
            <v>260</v>
          </cell>
          <cell r="G17">
            <v>862</v>
          </cell>
          <cell r="H17">
            <v>210</v>
          </cell>
          <cell r="I17">
            <v>20</v>
          </cell>
          <cell r="J17">
            <v>82</v>
          </cell>
          <cell r="K17">
            <v>13</v>
          </cell>
          <cell r="L17" t="str">
            <v>-</v>
          </cell>
          <cell r="M17">
            <v>42</v>
          </cell>
        </row>
        <row r="18">
          <cell r="B18" t="str">
            <v>　Ｋ 不動産業，物品賃貸業</v>
          </cell>
          <cell r="C18">
            <v>3691</v>
          </cell>
          <cell r="D18">
            <v>2153</v>
          </cell>
          <cell r="E18">
            <v>1302</v>
          </cell>
          <cell r="F18">
            <v>28</v>
          </cell>
          <cell r="G18">
            <v>823</v>
          </cell>
          <cell r="H18">
            <v>834</v>
          </cell>
          <cell r="I18">
            <v>92</v>
          </cell>
          <cell r="J18">
            <v>461</v>
          </cell>
          <cell r="K18">
            <v>129</v>
          </cell>
          <cell r="L18" t="str">
            <v>-</v>
          </cell>
          <cell r="M18">
            <v>22</v>
          </cell>
        </row>
        <row r="19">
          <cell r="B19" t="str">
            <v>　Ｌ 学術研究，専門・技術サービス業</v>
          </cell>
          <cell r="C19">
            <v>7302</v>
          </cell>
          <cell r="D19">
            <v>5554</v>
          </cell>
          <cell r="E19">
            <v>4663</v>
          </cell>
          <cell r="F19">
            <v>168</v>
          </cell>
          <cell r="G19">
            <v>723</v>
          </cell>
          <cell r="H19">
            <v>537</v>
          </cell>
          <cell r="I19">
            <v>250</v>
          </cell>
          <cell r="J19">
            <v>716</v>
          </cell>
          <cell r="K19">
            <v>211</v>
          </cell>
          <cell r="L19" t="str">
            <v>-</v>
          </cell>
          <cell r="M19">
            <v>34</v>
          </cell>
        </row>
        <row r="20">
          <cell r="B20" t="str">
            <v>　Ｍ 宿泊業，飲食サービス業</v>
          </cell>
          <cell r="C20">
            <v>12042</v>
          </cell>
          <cell r="D20">
            <v>9581</v>
          </cell>
          <cell r="E20">
            <v>2737</v>
          </cell>
          <cell r="F20">
            <v>104</v>
          </cell>
          <cell r="G20">
            <v>6740</v>
          </cell>
          <cell r="H20">
            <v>392</v>
          </cell>
          <cell r="I20">
            <v>652</v>
          </cell>
          <cell r="J20">
            <v>756</v>
          </cell>
          <cell r="K20">
            <v>534</v>
          </cell>
          <cell r="L20" t="str">
            <v>-</v>
          </cell>
          <cell r="M20">
            <v>127</v>
          </cell>
        </row>
        <row r="21">
          <cell r="B21" t="str">
            <v>　Ｎ 生活関連サービス業，娯楽業</v>
          </cell>
          <cell r="C21">
            <v>6507</v>
          </cell>
          <cell r="D21">
            <v>4442</v>
          </cell>
          <cell r="E21">
            <v>2027</v>
          </cell>
          <cell r="F21">
            <v>45</v>
          </cell>
          <cell r="G21">
            <v>2370</v>
          </cell>
          <cell r="H21">
            <v>239</v>
          </cell>
          <cell r="I21">
            <v>347</v>
          </cell>
          <cell r="J21">
            <v>1064</v>
          </cell>
          <cell r="K21">
            <v>347</v>
          </cell>
          <cell r="L21">
            <v>7</v>
          </cell>
          <cell r="M21">
            <v>61</v>
          </cell>
        </row>
        <row r="22">
          <cell r="B22" t="str">
            <v>　Ｏ 教育，学習支援業</v>
          </cell>
          <cell r="C22">
            <v>9691</v>
          </cell>
          <cell r="D22">
            <v>8733</v>
          </cell>
          <cell r="E22">
            <v>5779</v>
          </cell>
          <cell r="F22">
            <v>89</v>
          </cell>
          <cell r="G22">
            <v>2865</v>
          </cell>
          <cell r="H22">
            <v>146</v>
          </cell>
          <cell r="I22">
            <v>121</v>
          </cell>
          <cell r="J22">
            <v>592</v>
          </cell>
          <cell r="K22">
            <v>52</v>
          </cell>
          <cell r="L22" t="str">
            <v>-</v>
          </cell>
          <cell r="M22">
            <v>47</v>
          </cell>
        </row>
        <row r="23">
          <cell r="B23" t="str">
            <v>　Ｐ 医療，福祉</v>
          </cell>
          <cell r="C23">
            <v>35621</v>
          </cell>
          <cell r="D23">
            <v>33126</v>
          </cell>
          <cell r="E23">
            <v>22675</v>
          </cell>
          <cell r="F23">
            <v>361</v>
          </cell>
          <cell r="G23">
            <v>10090</v>
          </cell>
          <cell r="H23">
            <v>901</v>
          </cell>
          <cell r="I23">
            <v>597</v>
          </cell>
          <cell r="J23">
            <v>330</v>
          </cell>
          <cell r="K23">
            <v>382</v>
          </cell>
          <cell r="L23" t="str">
            <v>-</v>
          </cell>
          <cell r="M23">
            <v>285</v>
          </cell>
        </row>
        <row r="24">
          <cell r="B24" t="str">
            <v>　Ｑ 複合サービス事業</v>
          </cell>
          <cell r="C24">
            <v>1218</v>
          </cell>
          <cell r="D24">
            <v>1193</v>
          </cell>
          <cell r="E24">
            <v>841</v>
          </cell>
          <cell r="F24">
            <v>22</v>
          </cell>
          <cell r="G24">
            <v>330</v>
          </cell>
          <cell r="H24">
            <v>13</v>
          </cell>
          <cell r="I24">
            <v>6</v>
          </cell>
          <cell r="J24" t="str">
            <v>-</v>
          </cell>
          <cell r="K24">
            <v>1</v>
          </cell>
          <cell r="L24" t="str">
            <v>-</v>
          </cell>
          <cell r="M24">
            <v>5</v>
          </cell>
        </row>
        <row r="25">
          <cell r="B25" t="str">
            <v>　Ｒ サービス業（他に分類されないもの）</v>
          </cell>
          <cell r="C25">
            <v>12711</v>
          </cell>
          <cell r="D25">
            <v>10928</v>
          </cell>
          <cell r="E25">
            <v>6160</v>
          </cell>
          <cell r="F25">
            <v>422</v>
          </cell>
          <cell r="G25">
            <v>4346</v>
          </cell>
          <cell r="H25">
            <v>647</v>
          </cell>
          <cell r="I25">
            <v>116</v>
          </cell>
          <cell r="J25">
            <v>760</v>
          </cell>
          <cell r="K25">
            <v>135</v>
          </cell>
          <cell r="L25">
            <v>8</v>
          </cell>
          <cell r="M25">
            <v>117</v>
          </cell>
        </row>
        <row r="26">
          <cell r="B26" t="str">
            <v>　Ｓ 公務（他に分類されるものを除く）</v>
          </cell>
          <cell r="C26">
            <v>7423</v>
          </cell>
          <cell r="D26">
            <v>7423</v>
          </cell>
          <cell r="E26">
            <v>6060</v>
          </cell>
          <cell r="F26">
            <v>46</v>
          </cell>
          <cell r="G26">
            <v>1317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5279</v>
          </cell>
          <cell r="D27">
            <v>2189</v>
          </cell>
          <cell r="E27">
            <v>842</v>
          </cell>
          <cell r="F27">
            <v>335</v>
          </cell>
          <cell r="G27">
            <v>1012</v>
          </cell>
          <cell r="H27">
            <v>51</v>
          </cell>
          <cell r="I27">
            <v>59</v>
          </cell>
          <cell r="J27">
            <v>560</v>
          </cell>
          <cell r="K27">
            <v>172</v>
          </cell>
          <cell r="L27" t="str">
            <v>-</v>
          </cell>
          <cell r="M27">
            <v>2248</v>
          </cell>
        </row>
        <row r="28">
          <cell r="B28" t="str">
            <v>　（再掲）第1次産業</v>
          </cell>
          <cell r="C28">
            <v>3011</v>
          </cell>
          <cell r="D28">
            <v>860</v>
          </cell>
          <cell r="E28">
            <v>602</v>
          </cell>
          <cell r="F28">
            <v>6</v>
          </cell>
          <cell r="G28">
            <v>252</v>
          </cell>
          <cell r="H28">
            <v>100</v>
          </cell>
          <cell r="I28">
            <v>165</v>
          </cell>
          <cell r="J28">
            <v>1129</v>
          </cell>
          <cell r="K28">
            <v>732</v>
          </cell>
          <cell r="L28" t="str">
            <v>-</v>
          </cell>
          <cell r="M28">
            <v>25</v>
          </cell>
        </row>
        <row r="29">
          <cell r="B29" t="str">
            <v>　（再掲）第2次産業</v>
          </cell>
          <cell r="C29">
            <v>31003</v>
          </cell>
          <cell r="D29">
            <v>23832</v>
          </cell>
          <cell r="E29">
            <v>19446</v>
          </cell>
          <cell r="F29">
            <v>748</v>
          </cell>
          <cell r="G29">
            <v>3638</v>
          </cell>
          <cell r="H29">
            <v>2710</v>
          </cell>
          <cell r="I29">
            <v>857</v>
          </cell>
          <cell r="J29">
            <v>2581</v>
          </cell>
          <cell r="K29">
            <v>590</v>
          </cell>
          <cell r="L29">
            <v>105</v>
          </cell>
          <cell r="M29">
            <v>328</v>
          </cell>
        </row>
        <row r="30">
          <cell r="B30" t="str">
            <v>　（再掲）第3次産業</v>
          </cell>
          <cell r="C30">
            <v>145240</v>
          </cell>
          <cell r="D30">
            <v>125152</v>
          </cell>
          <cell r="E30">
            <v>78517</v>
          </cell>
          <cell r="F30">
            <v>2231</v>
          </cell>
          <cell r="G30">
            <v>44404</v>
          </cell>
          <cell r="H30">
            <v>6345</v>
          </cell>
          <cell r="I30">
            <v>2973</v>
          </cell>
          <cell r="J30">
            <v>6783</v>
          </cell>
          <cell r="K30">
            <v>2838</v>
          </cell>
          <cell r="L30">
            <v>15</v>
          </cell>
          <cell r="M30">
            <v>1134</v>
          </cell>
        </row>
        <row r="35">
          <cell r="B35" t="str">
            <v>総数</v>
          </cell>
          <cell r="C35">
            <v>95201</v>
          </cell>
          <cell r="D35">
            <v>74347</v>
          </cell>
          <cell r="E35">
            <v>60169</v>
          </cell>
          <cell r="F35">
            <v>1363</v>
          </cell>
          <cell r="G35">
            <v>12815</v>
          </cell>
          <cell r="H35">
            <v>6710</v>
          </cell>
          <cell r="I35">
            <v>3211</v>
          </cell>
          <cell r="J35">
            <v>8034</v>
          </cell>
          <cell r="K35">
            <v>750</v>
          </cell>
          <cell r="L35">
            <v>11</v>
          </cell>
          <cell r="M35">
            <v>2138</v>
          </cell>
        </row>
        <row r="36">
          <cell r="B36" t="str">
            <v>　Ａ 農業，林業</v>
          </cell>
          <cell r="C36">
            <v>1388</v>
          </cell>
          <cell r="D36">
            <v>283</v>
          </cell>
          <cell r="E36">
            <v>182</v>
          </cell>
          <cell r="F36">
            <v>2</v>
          </cell>
          <cell r="G36">
            <v>99</v>
          </cell>
          <cell r="H36">
            <v>37</v>
          </cell>
          <cell r="I36">
            <v>125</v>
          </cell>
          <cell r="J36">
            <v>809</v>
          </cell>
          <cell r="K36">
            <v>123</v>
          </cell>
          <cell r="L36" t="str">
            <v>-</v>
          </cell>
          <cell r="M36">
            <v>11</v>
          </cell>
        </row>
        <row r="37">
          <cell r="B37" t="str">
            <v>　　うち農業</v>
          </cell>
          <cell r="C37">
            <v>1314</v>
          </cell>
          <cell r="D37">
            <v>225</v>
          </cell>
          <cell r="E37">
            <v>135</v>
          </cell>
          <cell r="F37">
            <v>2</v>
          </cell>
          <cell r="G37">
            <v>88</v>
          </cell>
          <cell r="H37">
            <v>30</v>
          </cell>
          <cell r="I37">
            <v>123</v>
          </cell>
          <cell r="J37">
            <v>803</v>
          </cell>
          <cell r="K37">
            <v>123</v>
          </cell>
          <cell r="L37" t="str">
            <v>-</v>
          </cell>
          <cell r="M37">
            <v>10</v>
          </cell>
        </row>
        <row r="38">
          <cell r="B38" t="str">
            <v>　Ｂ 漁業</v>
          </cell>
          <cell r="C38">
            <v>681</v>
          </cell>
          <cell r="D38">
            <v>372</v>
          </cell>
          <cell r="E38">
            <v>332</v>
          </cell>
          <cell r="F38">
            <v>4</v>
          </cell>
          <cell r="G38">
            <v>36</v>
          </cell>
          <cell r="H38">
            <v>35</v>
          </cell>
          <cell r="I38">
            <v>30</v>
          </cell>
          <cell r="J38">
            <v>206</v>
          </cell>
          <cell r="K38">
            <v>28</v>
          </cell>
          <cell r="L38" t="str">
            <v>-</v>
          </cell>
          <cell r="M38">
            <v>10</v>
          </cell>
        </row>
        <row r="39">
          <cell r="B39" t="str">
            <v>　Ｃ 鉱業，採石業，砂利採取業</v>
          </cell>
          <cell r="C39">
            <v>29</v>
          </cell>
          <cell r="D39">
            <v>22</v>
          </cell>
          <cell r="E39">
            <v>20</v>
          </cell>
          <cell r="F39" t="str">
            <v>-</v>
          </cell>
          <cell r="G39">
            <v>2</v>
          </cell>
          <cell r="H39">
            <v>5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>
            <v>2</v>
          </cell>
        </row>
        <row r="40">
          <cell r="B40" t="str">
            <v>　Ｄ 建設業</v>
          </cell>
          <cell r="C40">
            <v>11974</v>
          </cell>
          <cell r="D40">
            <v>7573</v>
          </cell>
          <cell r="E40">
            <v>6794</v>
          </cell>
          <cell r="F40">
            <v>69</v>
          </cell>
          <cell r="G40">
            <v>710</v>
          </cell>
          <cell r="H40">
            <v>1478</v>
          </cell>
          <cell r="I40">
            <v>631</v>
          </cell>
          <cell r="J40">
            <v>2014</v>
          </cell>
          <cell r="K40">
            <v>114</v>
          </cell>
          <cell r="L40" t="str">
            <v>-</v>
          </cell>
          <cell r="M40">
            <v>164</v>
          </cell>
        </row>
        <row r="41">
          <cell r="B41" t="str">
            <v>　Ｅ 製造業</v>
          </cell>
          <cell r="C41">
            <v>12474</v>
          </cell>
          <cell r="D41">
            <v>11031</v>
          </cell>
          <cell r="E41">
            <v>9785</v>
          </cell>
          <cell r="F41">
            <v>434</v>
          </cell>
          <cell r="G41">
            <v>812</v>
          </cell>
          <cell r="H41">
            <v>693</v>
          </cell>
          <cell r="I41">
            <v>195</v>
          </cell>
          <cell r="J41">
            <v>396</v>
          </cell>
          <cell r="K41">
            <v>34</v>
          </cell>
          <cell r="L41">
            <v>9</v>
          </cell>
          <cell r="M41">
            <v>116</v>
          </cell>
        </row>
        <row r="42">
          <cell r="B42" t="str">
            <v>　Ｆ 電気・ガス・熱供給・水道業</v>
          </cell>
          <cell r="C42">
            <v>824</v>
          </cell>
          <cell r="D42">
            <v>802</v>
          </cell>
          <cell r="E42">
            <v>753</v>
          </cell>
          <cell r="F42">
            <v>14</v>
          </cell>
          <cell r="G42">
            <v>35</v>
          </cell>
          <cell r="H42">
            <v>11</v>
          </cell>
          <cell r="I42">
            <v>1</v>
          </cell>
          <cell r="J42">
            <v>2</v>
          </cell>
          <cell r="K42" t="str">
            <v>-</v>
          </cell>
          <cell r="L42" t="str">
            <v>-</v>
          </cell>
          <cell r="M42">
            <v>8</v>
          </cell>
        </row>
        <row r="43">
          <cell r="B43" t="str">
            <v>　Ｇ 情報通信業</v>
          </cell>
          <cell r="C43">
            <v>2151</v>
          </cell>
          <cell r="D43">
            <v>1835</v>
          </cell>
          <cell r="E43">
            <v>1659</v>
          </cell>
          <cell r="F43">
            <v>54</v>
          </cell>
          <cell r="G43">
            <v>122</v>
          </cell>
          <cell r="H43">
            <v>156</v>
          </cell>
          <cell r="I43">
            <v>17</v>
          </cell>
          <cell r="J43">
            <v>129</v>
          </cell>
          <cell r="K43">
            <v>2</v>
          </cell>
          <cell r="L43" t="str">
            <v>-</v>
          </cell>
          <cell r="M43">
            <v>12</v>
          </cell>
        </row>
        <row r="44">
          <cell r="B44" t="str">
            <v>　Ｈ 運輸業，郵便業</v>
          </cell>
          <cell r="C44">
            <v>7331</v>
          </cell>
          <cell r="D44">
            <v>6475</v>
          </cell>
          <cell r="E44">
            <v>5268</v>
          </cell>
          <cell r="F44">
            <v>90</v>
          </cell>
          <cell r="G44">
            <v>1117</v>
          </cell>
          <cell r="H44">
            <v>219</v>
          </cell>
          <cell r="I44">
            <v>40</v>
          </cell>
          <cell r="J44">
            <v>475</v>
          </cell>
          <cell r="K44">
            <v>8</v>
          </cell>
          <cell r="L44" t="str">
            <v>-</v>
          </cell>
          <cell r="M44">
            <v>114</v>
          </cell>
        </row>
        <row r="45">
          <cell r="B45" t="str">
            <v>　Ｉ 卸売業，小売業</v>
          </cell>
          <cell r="C45">
            <v>13271</v>
          </cell>
          <cell r="D45">
            <v>10161</v>
          </cell>
          <cell r="E45">
            <v>7354</v>
          </cell>
          <cell r="F45">
            <v>112</v>
          </cell>
          <cell r="G45">
            <v>2695</v>
          </cell>
          <cell r="H45">
            <v>1384</v>
          </cell>
          <cell r="I45">
            <v>562</v>
          </cell>
          <cell r="J45">
            <v>887</v>
          </cell>
          <cell r="K45">
            <v>169</v>
          </cell>
          <cell r="L45" t="str">
            <v>-</v>
          </cell>
          <cell r="M45">
            <v>108</v>
          </cell>
        </row>
        <row r="46">
          <cell r="B46" t="str">
            <v>　Ｊ 金融業，保険業</v>
          </cell>
          <cell r="C46">
            <v>2372</v>
          </cell>
          <cell r="D46">
            <v>2146</v>
          </cell>
          <cell r="E46">
            <v>2039</v>
          </cell>
          <cell r="F46">
            <v>18</v>
          </cell>
          <cell r="G46">
            <v>89</v>
          </cell>
          <cell r="H46">
            <v>151</v>
          </cell>
          <cell r="I46">
            <v>12</v>
          </cell>
          <cell r="J46">
            <v>48</v>
          </cell>
          <cell r="K46">
            <v>2</v>
          </cell>
          <cell r="L46" t="str">
            <v>-</v>
          </cell>
          <cell r="M46">
            <v>13</v>
          </cell>
        </row>
        <row r="47">
          <cell r="B47" t="str">
            <v>　Ｋ 不動産業，物品賃貸業</v>
          </cell>
          <cell r="C47">
            <v>2037</v>
          </cell>
          <cell r="D47">
            <v>1151</v>
          </cell>
          <cell r="E47">
            <v>777</v>
          </cell>
          <cell r="F47">
            <v>12</v>
          </cell>
          <cell r="G47">
            <v>362</v>
          </cell>
          <cell r="H47">
            <v>507</v>
          </cell>
          <cell r="I47">
            <v>62</v>
          </cell>
          <cell r="J47">
            <v>275</v>
          </cell>
          <cell r="K47">
            <v>24</v>
          </cell>
          <cell r="L47" t="str">
            <v>-</v>
          </cell>
          <cell r="M47">
            <v>18</v>
          </cell>
        </row>
        <row r="48">
          <cell r="B48" t="str">
            <v>　Ｌ 学術研究，専門・技術サービス業</v>
          </cell>
          <cell r="C48">
            <v>4896</v>
          </cell>
          <cell r="D48">
            <v>3643</v>
          </cell>
          <cell r="E48">
            <v>3350</v>
          </cell>
          <cell r="F48">
            <v>104</v>
          </cell>
          <cell r="G48">
            <v>189</v>
          </cell>
          <cell r="H48">
            <v>438</v>
          </cell>
          <cell r="I48">
            <v>215</v>
          </cell>
          <cell r="J48">
            <v>551</v>
          </cell>
          <cell r="K48">
            <v>24</v>
          </cell>
          <cell r="L48" t="str">
            <v>-</v>
          </cell>
          <cell r="M48">
            <v>25</v>
          </cell>
        </row>
        <row r="49">
          <cell r="B49" t="str">
            <v>　Ｍ 宿泊業，飲食サービス業</v>
          </cell>
          <cell r="C49">
            <v>4609</v>
          </cell>
          <cell r="D49">
            <v>3394</v>
          </cell>
          <cell r="E49">
            <v>1665</v>
          </cell>
          <cell r="F49">
            <v>42</v>
          </cell>
          <cell r="G49">
            <v>1687</v>
          </cell>
          <cell r="H49">
            <v>239</v>
          </cell>
          <cell r="I49">
            <v>408</v>
          </cell>
          <cell r="J49">
            <v>437</v>
          </cell>
          <cell r="K49">
            <v>81</v>
          </cell>
          <cell r="L49" t="str">
            <v>-</v>
          </cell>
          <cell r="M49">
            <v>50</v>
          </cell>
        </row>
        <row r="50">
          <cell r="B50" t="str">
            <v>　Ｎ 生活関連サービス業，娯楽業</v>
          </cell>
          <cell r="C50">
            <v>2565</v>
          </cell>
          <cell r="D50">
            <v>1684</v>
          </cell>
          <cell r="E50">
            <v>1074</v>
          </cell>
          <cell r="F50">
            <v>17</v>
          </cell>
          <cell r="G50">
            <v>593</v>
          </cell>
          <cell r="H50">
            <v>151</v>
          </cell>
          <cell r="I50">
            <v>189</v>
          </cell>
          <cell r="J50">
            <v>459</v>
          </cell>
          <cell r="K50">
            <v>60</v>
          </cell>
          <cell r="L50" t="str">
            <v>-</v>
          </cell>
          <cell r="M50">
            <v>22</v>
          </cell>
        </row>
        <row r="51">
          <cell r="B51" t="str">
            <v>　Ｏ 教育，学習支援業</v>
          </cell>
          <cell r="C51">
            <v>3978</v>
          </cell>
          <cell r="D51">
            <v>3646</v>
          </cell>
          <cell r="E51">
            <v>2887</v>
          </cell>
          <cell r="F51">
            <v>25</v>
          </cell>
          <cell r="G51">
            <v>734</v>
          </cell>
          <cell r="H51">
            <v>99</v>
          </cell>
          <cell r="I51">
            <v>41</v>
          </cell>
          <cell r="J51">
            <v>167</v>
          </cell>
          <cell r="K51">
            <v>9</v>
          </cell>
          <cell r="L51" t="str">
            <v>-</v>
          </cell>
          <cell r="M51">
            <v>16</v>
          </cell>
        </row>
        <row r="52">
          <cell r="B52" t="str">
            <v>　Ｐ 医療，福祉</v>
          </cell>
          <cell r="C52">
            <v>9369</v>
          </cell>
          <cell r="D52">
            <v>7934</v>
          </cell>
          <cell r="E52">
            <v>6407</v>
          </cell>
          <cell r="F52">
            <v>75</v>
          </cell>
          <cell r="G52">
            <v>1452</v>
          </cell>
          <cell r="H52">
            <v>557</v>
          </cell>
          <cell r="I52">
            <v>538</v>
          </cell>
          <cell r="J52">
            <v>237</v>
          </cell>
          <cell r="K52">
            <v>24</v>
          </cell>
          <cell r="L52" t="str">
            <v>-</v>
          </cell>
          <cell r="M52">
            <v>79</v>
          </cell>
        </row>
        <row r="53">
          <cell r="B53" t="str">
            <v>　Ｑ 複合サービス事業</v>
          </cell>
          <cell r="C53">
            <v>794</v>
          </cell>
          <cell r="D53">
            <v>777</v>
          </cell>
          <cell r="E53">
            <v>619</v>
          </cell>
          <cell r="F53">
            <v>17</v>
          </cell>
          <cell r="G53">
            <v>141</v>
          </cell>
          <cell r="H53">
            <v>11</v>
          </cell>
          <cell r="I53">
            <v>2</v>
          </cell>
          <cell r="J53" t="str">
            <v>-</v>
          </cell>
          <cell r="K53" t="str">
            <v>-</v>
          </cell>
          <cell r="L53" t="str">
            <v>-</v>
          </cell>
          <cell r="M53">
            <v>4</v>
          </cell>
        </row>
        <row r="54">
          <cell r="B54" t="str">
            <v>　Ｒ サービス業（他に分類されないもの）</v>
          </cell>
          <cell r="C54">
            <v>6791</v>
          </cell>
          <cell r="D54">
            <v>5517</v>
          </cell>
          <cell r="E54">
            <v>4075</v>
          </cell>
          <cell r="F54">
            <v>147</v>
          </cell>
          <cell r="G54">
            <v>1295</v>
          </cell>
          <cell r="H54">
            <v>504</v>
          </cell>
          <cell r="I54">
            <v>98</v>
          </cell>
          <cell r="J54">
            <v>568</v>
          </cell>
          <cell r="K54">
            <v>23</v>
          </cell>
          <cell r="L54">
            <v>2</v>
          </cell>
          <cell r="M54">
            <v>79</v>
          </cell>
        </row>
        <row r="55">
          <cell r="B55" t="str">
            <v>　Ｓ 公務（他に分類されるものを除く）</v>
          </cell>
          <cell r="C55">
            <v>4864</v>
          </cell>
          <cell r="D55">
            <v>4864</v>
          </cell>
          <cell r="E55">
            <v>4577</v>
          </cell>
          <cell r="F55">
            <v>7</v>
          </cell>
          <cell r="G55">
            <v>280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2803</v>
          </cell>
          <cell r="D56">
            <v>1037</v>
          </cell>
          <cell r="E56">
            <v>552</v>
          </cell>
          <cell r="F56">
            <v>120</v>
          </cell>
          <cell r="G56">
            <v>365</v>
          </cell>
          <cell r="H56">
            <v>35</v>
          </cell>
          <cell r="I56">
            <v>45</v>
          </cell>
          <cell r="J56">
            <v>374</v>
          </cell>
          <cell r="K56">
            <v>25</v>
          </cell>
          <cell r="L56" t="str">
            <v>-</v>
          </cell>
          <cell r="M56">
            <v>1287</v>
          </cell>
        </row>
        <row r="57">
          <cell r="B57" t="str">
            <v>　（再掲）第1次産業</v>
          </cell>
          <cell r="C57">
            <v>2069</v>
          </cell>
          <cell r="D57">
            <v>655</v>
          </cell>
          <cell r="E57">
            <v>514</v>
          </cell>
          <cell r="F57">
            <v>6</v>
          </cell>
          <cell r="G57">
            <v>135</v>
          </cell>
          <cell r="H57">
            <v>72</v>
          </cell>
          <cell r="I57">
            <v>155</v>
          </cell>
          <cell r="J57">
            <v>1015</v>
          </cell>
          <cell r="K57">
            <v>151</v>
          </cell>
          <cell r="L57" t="str">
            <v>-</v>
          </cell>
          <cell r="M57">
            <v>21</v>
          </cell>
        </row>
        <row r="58">
          <cell r="B58" t="str">
            <v>　（再掲）第2次産業</v>
          </cell>
          <cell r="C58">
            <v>24477</v>
          </cell>
          <cell r="D58">
            <v>18626</v>
          </cell>
          <cell r="E58">
            <v>16599</v>
          </cell>
          <cell r="F58">
            <v>503</v>
          </cell>
          <cell r="G58">
            <v>1524</v>
          </cell>
          <cell r="H58">
            <v>2176</v>
          </cell>
          <cell r="I58">
            <v>826</v>
          </cell>
          <cell r="J58">
            <v>2410</v>
          </cell>
          <cell r="K58">
            <v>148</v>
          </cell>
          <cell r="L58">
            <v>9</v>
          </cell>
          <cell r="M58">
            <v>282</v>
          </cell>
        </row>
        <row r="59">
          <cell r="B59" t="str">
            <v>　（再掲）第3次産業</v>
          </cell>
          <cell r="C59">
            <v>65852</v>
          </cell>
          <cell r="D59">
            <v>54029</v>
          </cell>
          <cell r="E59">
            <v>42504</v>
          </cell>
          <cell r="F59">
            <v>734</v>
          </cell>
          <cell r="G59">
            <v>10791</v>
          </cell>
          <cell r="H59">
            <v>4427</v>
          </cell>
          <cell r="I59">
            <v>2185</v>
          </cell>
          <cell r="J59">
            <v>4235</v>
          </cell>
          <cell r="K59">
            <v>426</v>
          </cell>
          <cell r="L59">
            <v>2</v>
          </cell>
          <cell r="M59">
            <v>548</v>
          </cell>
        </row>
        <row r="64">
          <cell r="B64" t="str">
            <v>総数</v>
          </cell>
          <cell r="C64">
            <v>89332</v>
          </cell>
          <cell r="D64">
            <v>77686</v>
          </cell>
          <cell r="E64">
            <v>39238</v>
          </cell>
          <cell r="F64">
            <v>1957</v>
          </cell>
          <cell r="G64">
            <v>36491</v>
          </cell>
          <cell r="H64">
            <v>2496</v>
          </cell>
          <cell r="I64">
            <v>843</v>
          </cell>
          <cell r="J64">
            <v>3019</v>
          </cell>
          <cell r="K64">
            <v>3582</v>
          </cell>
          <cell r="L64">
            <v>109</v>
          </cell>
          <cell r="M64">
            <v>1597</v>
          </cell>
        </row>
        <row r="65">
          <cell r="B65" t="str">
            <v>　Ａ 農業，林業</v>
          </cell>
          <cell r="C65">
            <v>819</v>
          </cell>
          <cell r="D65">
            <v>140</v>
          </cell>
          <cell r="E65">
            <v>48</v>
          </cell>
          <cell r="F65" t="str">
            <v>-</v>
          </cell>
          <cell r="G65">
            <v>92</v>
          </cell>
          <cell r="H65">
            <v>21</v>
          </cell>
          <cell r="I65">
            <v>9</v>
          </cell>
          <cell r="J65">
            <v>112</v>
          </cell>
          <cell r="K65">
            <v>533</v>
          </cell>
          <cell r="L65" t="str">
            <v>-</v>
          </cell>
          <cell r="M65">
            <v>4</v>
          </cell>
        </row>
        <row r="66">
          <cell r="B66" t="str">
            <v>　　うち農業</v>
          </cell>
          <cell r="C66">
            <v>808</v>
          </cell>
          <cell r="D66">
            <v>133</v>
          </cell>
          <cell r="E66">
            <v>44</v>
          </cell>
          <cell r="F66" t="str">
            <v>-</v>
          </cell>
          <cell r="G66">
            <v>89</v>
          </cell>
          <cell r="H66">
            <v>19</v>
          </cell>
          <cell r="I66">
            <v>9</v>
          </cell>
          <cell r="J66">
            <v>112</v>
          </cell>
          <cell r="K66">
            <v>531</v>
          </cell>
          <cell r="L66" t="str">
            <v>-</v>
          </cell>
          <cell r="M66">
            <v>4</v>
          </cell>
        </row>
        <row r="67">
          <cell r="B67" t="str">
            <v>　Ｂ 漁業</v>
          </cell>
          <cell r="C67">
            <v>123</v>
          </cell>
          <cell r="D67">
            <v>65</v>
          </cell>
          <cell r="E67">
            <v>40</v>
          </cell>
          <cell r="F67" t="str">
            <v>-</v>
          </cell>
          <cell r="G67">
            <v>25</v>
          </cell>
          <cell r="H67">
            <v>7</v>
          </cell>
          <cell r="I67">
            <v>1</v>
          </cell>
          <cell r="J67">
            <v>2</v>
          </cell>
          <cell r="K67">
            <v>48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>
            <v>11</v>
          </cell>
          <cell r="D68">
            <v>11</v>
          </cell>
          <cell r="E68">
            <v>7</v>
          </cell>
          <cell r="F68" t="str">
            <v>-</v>
          </cell>
          <cell r="G68">
            <v>4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2363</v>
          </cell>
          <cell r="D69">
            <v>1680</v>
          </cell>
          <cell r="E69">
            <v>1191</v>
          </cell>
          <cell r="F69">
            <v>54</v>
          </cell>
          <cell r="G69">
            <v>435</v>
          </cell>
          <cell r="H69">
            <v>342</v>
          </cell>
          <cell r="I69">
            <v>10</v>
          </cell>
          <cell r="J69">
            <v>19</v>
          </cell>
          <cell r="K69">
            <v>301</v>
          </cell>
          <cell r="L69" t="str">
            <v>-</v>
          </cell>
          <cell r="M69">
            <v>11</v>
          </cell>
        </row>
        <row r="70">
          <cell r="B70" t="str">
            <v>　Ｅ 製造業</v>
          </cell>
          <cell r="C70">
            <v>4152</v>
          </cell>
          <cell r="D70">
            <v>3515</v>
          </cell>
          <cell r="E70">
            <v>1649</v>
          </cell>
          <cell r="F70">
            <v>191</v>
          </cell>
          <cell r="G70">
            <v>1675</v>
          </cell>
          <cell r="H70">
            <v>192</v>
          </cell>
          <cell r="I70">
            <v>21</v>
          </cell>
          <cell r="J70">
            <v>152</v>
          </cell>
          <cell r="K70">
            <v>141</v>
          </cell>
          <cell r="L70">
            <v>96</v>
          </cell>
          <cell r="M70">
            <v>35</v>
          </cell>
        </row>
        <row r="71">
          <cell r="B71" t="str">
            <v>　Ｆ 電気・ガス・熱供給・水道業</v>
          </cell>
          <cell r="C71">
            <v>169</v>
          </cell>
          <cell r="D71">
            <v>165</v>
          </cell>
          <cell r="E71">
            <v>92</v>
          </cell>
          <cell r="F71">
            <v>33</v>
          </cell>
          <cell r="G71">
            <v>40</v>
          </cell>
          <cell r="H71">
            <v>2</v>
          </cell>
          <cell r="I71" t="str">
            <v>-</v>
          </cell>
          <cell r="J71">
            <v>1</v>
          </cell>
          <cell r="K71" t="str">
            <v>-</v>
          </cell>
          <cell r="L71" t="str">
            <v>-</v>
          </cell>
          <cell r="M71">
            <v>1</v>
          </cell>
        </row>
        <row r="72">
          <cell r="B72" t="str">
            <v>　Ｇ 情報通信業</v>
          </cell>
          <cell r="C72">
            <v>1179</v>
          </cell>
          <cell r="D72">
            <v>1084</v>
          </cell>
          <cell r="E72">
            <v>703</v>
          </cell>
          <cell r="F72">
            <v>102</v>
          </cell>
          <cell r="G72">
            <v>279</v>
          </cell>
          <cell r="H72">
            <v>27</v>
          </cell>
          <cell r="I72">
            <v>3</v>
          </cell>
          <cell r="J72">
            <v>44</v>
          </cell>
          <cell r="K72">
            <v>12</v>
          </cell>
          <cell r="L72" t="str">
            <v>-</v>
          </cell>
          <cell r="M72">
            <v>9</v>
          </cell>
        </row>
        <row r="73">
          <cell r="B73" t="str">
            <v>　Ｈ 運輸業，郵便業</v>
          </cell>
          <cell r="C73">
            <v>1126</v>
          </cell>
          <cell r="D73">
            <v>1035</v>
          </cell>
          <cell r="E73">
            <v>577</v>
          </cell>
          <cell r="F73">
            <v>33</v>
          </cell>
          <cell r="G73">
            <v>425</v>
          </cell>
          <cell r="H73">
            <v>39</v>
          </cell>
          <cell r="I73">
            <v>3</v>
          </cell>
          <cell r="J73">
            <v>12</v>
          </cell>
          <cell r="K73">
            <v>22</v>
          </cell>
          <cell r="L73" t="str">
            <v>-</v>
          </cell>
          <cell r="M73">
            <v>15</v>
          </cell>
        </row>
        <row r="74">
          <cell r="B74" t="str">
            <v>　Ｉ 卸売業，小売業</v>
          </cell>
          <cell r="C74">
            <v>16228</v>
          </cell>
          <cell r="D74">
            <v>14074</v>
          </cell>
          <cell r="E74">
            <v>4601</v>
          </cell>
          <cell r="F74">
            <v>248</v>
          </cell>
          <cell r="G74">
            <v>9225</v>
          </cell>
          <cell r="H74">
            <v>588</v>
          </cell>
          <cell r="I74">
            <v>146</v>
          </cell>
          <cell r="J74">
            <v>472</v>
          </cell>
          <cell r="K74">
            <v>821</v>
          </cell>
          <cell r="L74" t="str">
            <v>-</v>
          </cell>
          <cell r="M74">
            <v>127</v>
          </cell>
        </row>
        <row r="75">
          <cell r="B75" t="str">
            <v>　Ｊ 金融業，保険業</v>
          </cell>
          <cell r="C75">
            <v>4383</v>
          </cell>
          <cell r="D75">
            <v>4242</v>
          </cell>
          <cell r="E75">
            <v>3227</v>
          </cell>
          <cell r="F75">
            <v>242</v>
          </cell>
          <cell r="G75">
            <v>773</v>
          </cell>
          <cell r="H75">
            <v>59</v>
          </cell>
          <cell r="I75">
            <v>8</v>
          </cell>
          <cell r="J75">
            <v>34</v>
          </cell>
          <cell r="K75">
            <v>11</v>
          </cell>
          <cell r="L75" t="str">
            <v>-</v>
          </cell>
          <cell r="M75">
            <v>29</v>
          </cell>
        </row>
        <row r="76">
          <cell r="B76" t="str">
            <v>　Ｋ 不動産業，物品賃貸業</v>
          </cell>
          <cell r="C76">
            <v>1654</v>
          </cell>
          <cell r="D76">
            <v>1002</v>
          </cell>
          <cell r="E76">
            <v>525</v>
          </cell>
          <cell r="F76">
            <v>16</v>
          </cell>
          <cell r="G76">
            <v>461</v>
          </cell>
          <cell r="H76">
            <v>327</v>
          </cell>
          <cell r="I76">
            <v>30</v>
          </cell>
          <cell r="J76">
            <v>186</v>
          </cell>
          <cell r="K76">
            <v>105</v>
          </cell>
          <cell r="L76" t="str">
            <v>-</v>
          </cell>
          <cell r="M76">
            <v>4</v>
          </cell>
        </row>
        <row r="77">
          <cell r="B77" t="str">
            <v>　Ｌ 学術研究，専門・技術サービス業</v>
          </cell>
          <cell r="C77">
            <v>2406</v>
          </cell>
          <cell r="D77">
            <v>1911</v>
          </cell>
          <cell r="E77">
            <v>1313</v>
          </cell>
          <cell r="F77">
            <v>64</v>
          </cell>
          <cell r="G77">
            <v>534</v>
          </cell>
          <cell r="H77">
            <v>99</v>
          </cell>
          <cell r="I77">
            <v>35</v>
          </cell>
          <cell r="J77">
            <v>165</v>
          </cell>
          <cell r="K77">
            <v>187</v>
          </cell>
          <cell r="L77" t="str">
            <v>-</v>
          </cell>
          <cell r="M77">
            <v>9</v>
          </cell>
        </row>
        <row r="78">
          <cell r="B78" t="str">
            <v>　Ｍ 宿泊業，飲食サービス業</v>
          </cell>
          <cell r="C78">
            <v>7433</v>
          </cell>
          <cell r="D78">
            <v>6187</v>
          </cell>
          <cell r="E78">
            <v>1072</v>
          </cell>
          <cell r="F78">
            <v>62</v>
          </cell>
          <cell r="G78">
            <v>5053</v>
          </cell>
          <cell r="H78">
            <v>153</v>
          </cell>
          <cell r="I78">
            <v>244</v>
          </cell>
          <cell r="J78">
            <v>319</v>
          </cell>
          <cell r="K78">
            <v>453</v>
          </cell>
          <cell r="L78" t="str">
            <v>-</v>
          </cell>
          <cell r="M78">
            <v>77</v>
          </cell>
        </row>
        <row r="79">
          <cell r="B79" t="str">
            <v>　Ｎ 生活関連サービス業，娯楽業</v>
          </cell>
          <cell r="C79">
            <v>3942</v>
          </cell>
          <cell r="D79">
            <v>2758</v>
          </cell>
          <cell r="E79">
            <v>953</v>
          </cell>
          <cell r="F79">
            <v>28</v>
          </cell>
          <cell r="G79">
            <v>1777</v>
          </cell>
          <cell r="H79">
            <v>88</v>
          </cell>
          <cell r="I79">
            <v>158</v>
          </cell>
          <cell r="J79">
            <v>605</v>
          </cell>
          <cell r="K79">
            <v>287</v>
          </cell>
          <cell r="L79">
            <v>7</v>
          </cell>
          <cell r="M79">
            <v>39</v>
          </cell>
        </row>
        <row r="80">
          <cell r="B80" t="str">
            <v>　Ｏ 教育，学習支援業</v>
          </cell>
          <cell r="C80">
            <v>5713</v>
          </cell>
          <cell r="D80">
            <v>5087</v>
          </cell>
          <cell r="E80">
            <v>2892</v>
          </cell>
          <cell r="F80">
            <v>64</v>
          </cell>
          <cell r="G80">
            <v>2131</v>
          </cell>
          <cell r="H80">
            <v>47</v>
          </cell>
          <cell r="I80">
            <v>80</v>
          </cell>
          <cell r="J80">
            <v>425</v>
          </cell>
          <cell r="K80">
            <v>43</v>
          </cell>
          <cell r="L80" t="str">
            <v>-</v>
          </cell>
          <cell r="M80">
            <v>31</v>
          </cell>
        </row>
        <row r="81">
          <cell r="B81" t="str">
            <v>　Ｐ 医療，福祉</v>
          </cell>
          <cell r="C81">
            <v>26252</v>
          </cell>
          <cell r="D81">
            <v>25192</v>
          </cell>
          <cell r="E81">
            <v>16268</v>
          </cell>
          <cell r="F81">
            <v>286</v>
          </cell>
          <cell r="G81">
            <v>8638</v>
          </cell>
          <cell r="H81">
            <v>344</v>
          </cell>
          <cell r="I81">
            <v>59</v>
          </cell>
          <cell r="J81">
            <v>93</v>
          </cell>
          <cell r="K81">
            <v>358</v>
          </cell>
          <cell r="L81" t="str">
            <v>-</v>
          </cell>
          <cell r="M81">
            <v>206</v>
          </cell>
        </row>
        <row r="82">
          <cell r="B82" t="str">
            <v>　Ｑ 複合サービス事業</v>
          </cell>
          <cell r="C82">
            <v>424</v>
          </cell>
          <cell r="D82">
            <v>416</v>
          </cell>
          <cell r="E82">
            <v>222</v>
          </cell>
          <cell r="F82">
            <v>5</v>
          </cell>
          <cell r="G82">
            <v>189</v>
          </cell>
          <cell r="H82">
            <v>2</v>
          </cell>
          <cell r="I82">
            <v>4</v>
          </cell>
          <cell r="J82" t="str">
            <v>-</v>
          </cell>
          <cell r="K82">
            <v>1</v>
          </cell>
          <cell r="L82" t="str">
            <v>-</v>
          </cell>
          <cell r="M82">
            <v>1</v>
          </cell>
        </row>
        <row r="83">
          <cell r="B83" t="str">
            <v>　Ｒ サービス業（他に分類されないもの）</v>
          </cell>
          <cell r="C83">
            <v>5920</v>
          </cell>
          <cell r="D83">
            <v>5411</v>
          </cell>
          <cell r="E83">
            <v>2085</v>
          </cell>
          <cell r="F83">
            <v>275</v>
          </cell>
          <cell r="G83">
            <v>3051</v>
          </cell>
          <cell r="H83">
            <v>143</v>
          </cell>
          <cell r="I83">
            <v>18</v>
          </cell>
          <cell r="J83">
            <v>192</v>
          </cell>
          <cell r="K83">
            <v>112</v>
          </cell>
          <cell r="L83">
            <v>6</v>
          </cell>
          <cell r="M83">
            <v>38</v>
          </cell>
        </row>
        <row r="84">
          <cell r="B84" t="str">
            <v>　Ｓ 公務（他に分類されるものを除く）</v>
          </cell>
          <cell r="C84">
            <v>2559</v>
          </cell>
          <cell r="D84">
            <v>2559</v>
          </cell>
          <cell r="E84">
            <v>1483</v>
          </cell>
          <cell r="F84">
            <v>39</v>
          </cell>
          <cell r="G84">
            <v>1037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2476</v>
          </cell>
          <cell r="D85">
            <v>1152</v>
          </cell>
          <cell r="E85">
            <v>290</v>
          </cell>
          <cell r="F85">
            <v>215</v>
          </cell>
          <cell r="G85">
            <v>647</v>
          </cell>
          <cell r="H85">
            <v>16</v>
          </cell>
          <cell r="I85">
            <v>14</v>
          </cell>
          <cell r="J85">
            <v>186</v>
          </cell>
          <cell r="K85">
            <v>147</v>
          </cell>
          <cell r="L85" t="str">
            <v>-</v>
          </cell>
          <cell r="M85">
            <v>961</v>
          </cell>
        </row>
        <row r="86">
          <cell r="B86" t="str">
            <v>　（再掲）第1次産業</v>
          </cell>
          <cell r="C86">
            <v>942</v>
          </cell>
          <cell r="D86">
            <v>205</v>
          </cell>
          <cell r="E86">
            <v>88</v>
          </cell>
          <cell r="F86" t="str">
            <v>-</v>
          </cell>
          <cell r="G86">
            <v>117</v>
          </cell>
          <cell r="H86">
            <v>28</v>
          </cell>
          <cell r="I86">
            <v>10</v>
          </cell>
          <cell r="J86">
            <v>114</v>
          </cell>
          <cell r="K86">
            <v>581</v>
          </cell>
          <cell r="L86" t="str">
            <v>-</v>
          </cell>
          <cell r="M86">
            <v>4</v>
          </cell>
        </row>
        <row r="87">
          <cell r="B87" t="str">
            <v>　（再掲）第2次産業</v>
          </cell>
          <cell r="C87">
            <v>6526</v>
          </cell>
          <cell r="D87">
            <v>5206</v>
          </cell>
          <cell r="E87">
            <v>2847</v>
          </cell>
          <cell r="F87">
            <v>245</v>
          </cell>
          <cell r="G87">
            <v>2114</v>
          </cell>
          <cell r="H87">
            <v>534</v>
          </cell>
          <cell r="I87">
            <v>31</v>
          </cell>
          <cell r="J87">
            <v>171</v>
          </cell>
          <cell r="K87">
            <v>442</v>
          </cell>
          <cell r="L87">
            <v>96</v>
          </cell>
          <cell r="M87">
            <v>46</v>
          </cell>
        </row>
        <row r="88">
          <cell r="B88" t="str">
            <v>　（再掲）第3次産業</v>
          </cell>
          <cell r="C88">
            <v>79388</v>
          </cell>
          <cell r="D88">
            <v>71123</v>
          </cell>
          <cell r="E88">
            <v>36013</v>
          </cell>
          <cell r="F88">
            <v>1497</v>
          </cell>
          <cell r="G88">
            <v>33613</v>
          </cell>
          <cell r="H88">
            <v>1918</v>
          </cell>
          <cell r="I88">
            <v>788</v>
          </cell>
          <cell r="J88">
            <v>2548</v>
          </cell>
          <cell r="K88">
            <v>2412</v>
          </cell>
          <cell r="L88">
            <v>13</v>
          </cell>
          <cell r="M88">
            <v>586</v>
          </cell>
        </row>
      </sheetData>
      <sheetData sheetId="1">
        <row r="6">
          <cell r="B6" t="str">
            <v>総数</v>
          </cell>
          <cell r="C6">
            <v>170048</v>
          </cell>
          <cell r="D6">
            <v>140785</v>
          </cell>
          <cell r="E6">
            <v>92235</v>
          </cell>
          <cell r="F6">
            <v>3124</v>
          </cell>
          <cell r="G6">
            <v>45426</v>
          </cell>
          <cell r="H6">
            <v>8622</v>
          </cell>
          <cell r="I6">
            <v>3710</v>
          </cell>
          <cell r="J6">
            <v>9759</v>
          </cell>
          <cell r="K6">
            <v>3760</v>
          </cell>
          <cell r="L6">
            <v>110</v>
          </cell>
          <cell r="M6">
            <v>3302</v>
          </cell>
        </row>
        <row r="7">
          <cell r="B7" t="str">
            <v>　Ａ 農業，林業</v>
          </cell>
          <cell r="C7">
            <v>1579</v>
          </cell>
          <cell r="D7">
            <v>316</v>
          </cell>
          <cell r="E7">
            <v>180</v>
          </cell>
          <cell r="F7">
            <v>2</v>
          </cell>
          <cell r="G7">
            <v>134</v>
          </cell>
          <cell r="H7">
            <v>47</v>
          </cell>
          <cell r="I7">
            <v>93</v>
          </cell>
          <cell r="J7">
            <v>657</v>
          </cell>
          <cell r="K7">
            <v>455</v>
          </cell>
          <cell r="L7" t="str">
            <v>-</v>
          </cell>
          <cell r="M7">
            <v>11</v>
          </cell>
        </row>
        <row r="8">
          <cell r="B8" t="str">
            <v>　　うち農業</v>
          </cell>
          <cell r="C8">
            <v>1517</v>
          </cell>
          <cell r="D8">
            <v>267</v>
          </cell>
          <cell r="E8">
            <v>144</v>
          </cell>
          <cell r="F8">
            <v>2</v>
          </cell>
          <cell r="G8">
            <v>121</v>
          </cell>
          <cell r="H8">
            <v>41</v>
          </cell>
          <cell r="I8">
            <v>91</v>
          </cell>
          <cell r="J8">
            <v>653</v>
          </cell>
          <cell r="K8">
            <v>454</v>
          </cell>
          <cell r="L8" t="str">
            <v>-</v>
          </cell>
          <cell r="M8">
            <v>11</v>
          </cell>
        </row>
        <row r="9">
          <cell r="B9" t="str">
            <v>　Ｂ 漁業</v>
          </cell>
          <cell r="C9">
            <v>562</v>
          </cell>
          <cell r="D9">
            <v>328</v>
          </cell>
          <cell r="E9">
            <v>282</v>
          </cell>
          <cell r="F9">
            <v>4</v>
          </cell>
          <cell r="G9">
            <v>42</v>
          </cell>
          <cell r="H9">
            <v>24</v>
          </cell>
          <cell r="I9">
            <v>20</v>
          </cell>
          <cell r="J9">
            <v>139</v>
          </cell>
          <cell r="K9">
            <v>43</v>
          </cell>
          <cell r="L9" t="str">
            <v>-</v>
          </cell>
          <cell r="M9">
            <v>8</v>
          </cell>
        </row>
        <row r="10">
          <cell r="B10" t="str">
            <v>　Ｃ 鉱業，採石業，砂利採取業</v>
          </cell>
          <cell r="C10">
            <v>29</v>
          </cell>
          <cell r="D10">
            <v>22</v>
          </cell>
          <cell r="E10">
            <v>17</v>
          </cell>
          <cell r="F10" t="str">
            <v>-</v>
          </cell>
          <cell r="G10">
            <v>5</v>
          </cell>
          <cell r="H10">
            <v>5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>
            <v>2</v>
          </cell>
        </row>
        <row r="11">
          <cell r="B11" t="str">
            <v>　Ｄ 建設業</v>
          </cell>
          <cell r="C11">
            <v>12669</v>
          </cell>
          <cell r="D11">
            <v>8234</v>
          </cell>
          <cell r="E11">
            <v>7135</v>
          </cell>
          <cell r="F11">
            <v>113</v>
          </cell>
          <cell r="G11">
            <v>986</v>
          </cell>
          <cell r="H11">
            <v>1640</v>
          </cell>
          <cell r="I11">
            <v>550</v>
          </cell>
          <cell r="J11">
            <v>1745</v>
          </cell>
          <cell r="K11">
            <v>361</v>
          </cell>
          <cell r="L11" t="str">
            <v>-</v>
          </cell>
          <cell r="M11">
            <v>139</v>
          </cell>
        </row>
        <row r="12">
          <cell r="B12" t="str">
            <v>　Ｅ 製造業</v>
          </cell>
          <cell r="C12">
            <v>14817</v>
          </cell>
          <cell r="D12">
            <v>12951</v>
          </cell>
          <cell r="E12">
            <v>10293</v>
          </cell>
          <cell r="F12">
            <v>576</v>
          </cell>
          <cell r="G12">
            <v>2082</v>
          </cell>
          <cell r="H12">
            <v>808</v>
          </cell>
          <cell r="I12">
            <v>187</v>
          </cell>
          <cell r="J12">
            <v>484</v>
          </cell>
          <cell r="K12">
            <v>155</v>
          </cell>
          <cell r="L12">
            <v>95</v>
          </cell>
          <cell r="M12">
            <v>137</v>
          </cell>
        </row>
        <row r="13">
          <cell r="B13" t="str">
            <v>　Ｆ 電気・ガス・熱供給・水道業</v>
          </cell>
          <cell r="C13">
            <v>949</v>
          </cell>
          <cell r="D13">
            <v>926</v>
          </cell>
          <cell r="E13">
            <v>813</v>
          </cell>
          <cell r="F13">
            <v>43</v>
          </cell>
          <cell r="G13">
            <v>70</v>
          </cell>
          <cell r="H13">
            <v>12</v>
          </cell>
          <cell r="I13">
            <v>1</v>
          </cell>
          <cell r="J13">
            <v>2</v>
          </cell>
          <cell r="K13" t="str">
            <v>-</v>
          </cell>
          <cell r="L13" t="str">
            <v>-</v>
          </cell>
          <cell r="M13">
            <v>8</v>
          </cell>
        </row>
        <row r="14">
          <cell r="B14" t="str">
            <v>　Ｇ 情報通信業</v>
          </cell>
          <cell r="C14">
            <v>3232</v>
          </cell>
          <cell r="D14">
            <v>2836</v>
          </cell>
          <cell r="E14">
            <v>2293</v>
          </cell>
          <cell r="F14">
            <v>152</v>
          </cell>
          <cell r="G14">
            <v>391</v>
          </cell>
          <cell r="H14">
            <v>181</v>
          </cell>
          <cell r="I14">
            <v>20</v>
          </cell>
          <cell r="J14">
            <v>162</v>
          </cell>
          <cell r="K14">
            <v>13</v>
          </cell>
          <cell r="L14" t="str">
            <v>-</v>
          </cell>
          <cell r="M14">
            <v>20</v>
          </cell>
        </row>
        <row r="15">
          <cell r="B15" t="str">
            <v>　Ｈ 運輸業，郵便業</v>
          </cell>
          <cell r="C15">
            <v>7706</v>
          </cell>
          <cell r="D15">
            <v>6853</v>
          </cell>
          <cell r="E15">
            <v>5317</v>
          </cell>
          <cell r="F15">
            <v>115</v>
          </cell>
          <cell r="G15">
            <v>1421</v>
          </cell>
          <cell r="H15">
            <v>238</v>
          </cell>
          <cell r="I15">
            <v>35</v>
          </cell>
          <cell r="J15">
            <v>438</v>
          </cell>
          <cell r="K15">
            <v>27</v>
          </cell>
          <cell r="L15" t="str">
            <v>-</v>
          </cell>
          <cell r="M15">
            <v>115</v>
          </cell>
        </row>
        <row r="16">
          <cell r="B16" t="str">
            <v>　Ｉ 卸売業，小売業</v>
          </cell>
          <cell r="C16">
            <v>27524</v>
          </cell>
          <cell r="D16">
            <v>22674</v>
          </cell>
          <cell r="E16">
            <v>11260</v>
          </cell>
          <cell r="F16">
            <v>343</v>
          </cell>
          <cell r="G16">
            <v>11071</v>
          </cell>
          <cell r="H16">
            <v>1874</v>
          </cell>
          <cell r="I16">
            <v>656</v>
          </cell>
          <cell r="J16">
            <v>1219</v>
          </cell>
          <cell r="K16">
            <v>886</v>
          </cell>
          <cell r="L16" t="str">
            <v>-</v>
          </cell>
          <cell r="M16">
            <v>215</v>
          </cell>
        </row>
        <row r="17">
          <cell r="B17" t="str">
            <v>　Ｊ 金融業，保険業</v>
          </cell>
          <cell r="C17">
            <v>6530</v>
          </cell>
          <cell r="D17">
            <v>6177</v>
          </cell>
          <cell r="E17">
            <v>5096</v>
          </cell>
          <cell r="F17">
            <v>254</v>
          </cell>
          <cell r="G17">
            <v>827</v>
          </cell>
          <cell r="H17">
            <v>202</v>
          </cell>
          <cell r="I17">
            <v>19</v>
          </cell>
          <cell r="J17">
            <v>78</v>
          </cell>
          <cell r="K17">
            <v>13</v>
          </cell>
          <cell r="L17" t="str">
            <v>-</v>
          </cell>
          <cell r="M17">
            <v>41</v>
          </cell>
        </row>
        <row r="18">
          <cell r="B18" t="str">
            <v>　Ｋ 不動産業，物品賃貸業</v>
          </cell>
          <cell r="C18">
            <v>3575</v>
          </cell>
          <cell r="D18">
            <v>2070</v>
          </cell>
          <cell r="E18">
            <v>1248</v>
          </cell>
          <cell r="F18">
            <v>27</v>
          </cell>
          <cell r="G18">
            <v>795</v>
          </cell>
          <cell r="H18">
            <v>822</v>
          </cell>
          <cell r="I18">
            <v>89</v>
          </cell>
          <cell r="J18">
            <v>448</v>
          </cell>
          <cell r="K18">
            <v>126</v>
          </cell>
          <cell r="L18" t="str">
            <v>-</v>
          </cell>
          <cell r="M18">
            <v>20</v>
          </cell>
        </row>
        <row r="19">
          <cell r="B19" t="str">
            <v>　Ｌ 学術研究，専門・技術サービス業</v>
          </cell>
          <cell r="C19">
            <v>7008</v>
          </cell>
          <cell r="D19">
            <v>5333</v>
          </cell>
          <cell r="E19">
            <v>4485</v>
          </cell>
          <cell r="F19">
            <v>163</v>
          </cell>
          <cell r="G19">
            <v>685</v>
          </cell>
          <cell r="H19">
            <v>526</v>
          </cell>
          <cell r="I19">
            <v>241</v>
          </cell>
          <cell r="J19">
            <v>674</v>
          </cell>
          <cell r="K19">
            <v>202</v>
          </cell>
          <cell r="L19" t="str">
            <v>-</v>
          </cell>
          <cell r="M19">
            <v>32</v>
          </cell>
        </row>
        <row r="20">
          <cell r="B20" t="str">
            <v>　Ｍ 宿泊業，飲食サービス業</v>
          </cell>
          <cell r="C20">
            <v>11314</v>
          </cell>
          <cell r="D20">
            <v>8991</v>
          </cell>
          <cell r="E20">
            <v>2572</v>
          </cell>
          <cell r="F20">
            <v>96</v>
          </cell>
          <cell r="G20">
            <v>6323</v>
          </cell>
          <cell r="H20">
            <v>379</v>
          </cell>
          <cell r="I20">
            <v>621</v>
          </cell>
          <cell r="J20">
            <v>713</v>
          </cell>
          <cell r="K20">
            <v>493</v>
          </cell>
          <cell r="L20" t="str">
            <v>-</v>
          </cell>
          <cell r="M20">
            <v>117</v>
          </cell>
        </row>
        <row r="21">
          <cell r="B21" t="str">
            <v>　Ｎ 生活関連サービス業，娯楽業</v>
          </cell>
          <cell r="C21">
            <v>6016</v>
          </cell>
          <cell r="D21">
            <v>4106</v>
          </cell>
          <cell r="E21">
            <v>1851</v>
          </cell>
          <cell r="F21">
            <v>45</v>
          </cell>
          <cell r="G21">
            <v>2210</v>
          </cell>
          <cell r="H21">
            <v>232</v>
          </cell>
          <cell r="I21">
            <v>318</v>
          </cell>
          <cell r="J21">
            <v>984</v>
          </cell>
          <cell r="K21">
            <v>318</v>
          </cell>
          <cell r="L21">
            <v>7</v>
          </cell>
          <cell r="M21">
            <v>51</v>
          </cell>
        </row>
        <row r="22">
          <cell r="B22" t="str">
            <v>　Ｏ 教育，学習支援業</v>
          </cell>
          <cell r="C22">
            <v>9206</v>
          </cell>
          <cell r="D22">
            <v>8292</v>
          </cell>
          <cell r="E22">
            <v>5530</v>
          </cell>
          <cell r="F22">
            <v>85</v>
          </cell>
          <cell r="G22">
            <v>2677</v>
          </cell>
          <cell r="H22">
            <v>142</v>
          </cell>
          <cell r="I22">
            <v>114</v>
          </cell>
          <cell r="J22">
            <v>567</v>
          </cell>
          <cell r="K22">
            <v>50</v>
          </cell>
          <cell r="L22" t="str">
            <v>-</v>
          </cell>
          <cell r="M22">
            <v>41</v>
          </cell>
        </row>
        <row r="23">
          <cell r="B23" t="str">
            <v>　Ｐ 医療，福祉</v>
          </cell>
          <cell r="C23">
            <v>32597</v>
          </cell>
          <cell r="D23">
            <v>30241</v>
          </cell>
          <cell r="E23">
            <v>20742</v>
          </cell>
          <cell r="F23">
            <v>334</v>
          </cell>
          <cell r="G23">
            <v>9165</v>
          </cell>
          <cell r="H23">
            <v>855</v>
          </cell>
          <cell r="I23">
            <v>585</v>
          </cell>
          <cell r="J23">
            <v>299</v>
          </cell>
          <cell r="K23">
            <v>371</v>
          </cell>
          <cell r="L23" t="str">
            <v>-</v>
          </cell>
          <cell r="M23">
            <v>246</v>
          </cell>
        </row>
        <row r="24">
          <cell r="B24" t="str">
            <v>　Ｑ 複合サービス事業</v>
          </cell>
          <cell r="C24">
            <v>1089</v>
          </cell>
          <cell r="D24">
            <v>1069</v>
          </cell>
          <cell r="E24">
            <v>758</v>
          </cell>
          <cell r="F24">
            <v>19</v>
          </cell>
          <cell r="G24">
            <v>292</v>
          </cell>
          <cell r="H24">
            <v>10</v>
          </cell>
          <cell r="I24">
            <v>6</v>
          </cell>
          <cell r="J24" t="str">
            <v>-</v>
          </cell>
          <cell r="K24">
            <v>1</v>
          </cell>
          <cell r="L24" t="str">
            <v>-</v>
          </cell>
          <cell r="M24">
            <v>3</v>
          </cell>
        </row>
        <row r="25">
          <cell r="B25" t="str">
            <v>　Ｒ サービス業（他に分類されないもの）</v>
          </cell>
          <cell r="C25">
            <v>11728</v>
          </cell>
          <cell r="D25">
            <v>10157</v>
          </cell>
          <cell r="E25">
            <v>5710</v>
          </cell>
          <cell r="F25">
            <v>396</v>
          </cell>
          <cell r="G25">
            <v>4051</v>
          </cell>
          <cell r="H25">
            <v>578</v>
          </cell>
          <cell r="I25">
            <v>105</v>
          </cell>
          <cell r="J25">
            <v>671</v>
          </cell>
          <cell r="K25">
            <v>110</v>
          </cell>
          <cell r="L25">
            <v>8</v>
          </cell>
          <cell r="M25">
            <v>99</v>
          </cell>
        </row>
        <row r="26">
          <cell r="B26" t="str">
            <v>　Ｓ 公務（他に分類されるものを除く）</v>
          </cell>
          <cell r="C26">
            <v>7194</v>
          </cell>
          <cell r="D26">
            <v>7194</v>
          </cell>
          <cell r="E26">
            <v>5889</v>
          </cell>
          <cell r="F26">
            <v>44</v>
          </cell>
          <cell r="G26">
            <v>1261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4724</v>
          </cell>
          <cell r="D27">
            <v>2015</v>
          </cell>
          <cell r="E27">
            <v>764</v>
          </cell>
          <cell r="F27">
            <v>313</v>
          </cell>
          <cell r="G27">
            <v>938</v>
          </cell>
          <cell r="H27">
            <v>47</v>
          </cell>
          <cell r="I27">
            <v>50</v>
          </cell>
          <cell r="J27">
            <v>479</v>
          </cell>
          <cell r="K27">
            <v>136</v>
          </cell>
          <cell r="L27" t="str">
            <v>-</v>
          </cell>
          <cell r="M27">
            <v>1997</v>
          </cell>
        </row>
        <row r="28">
          <cell r="B28" t="str">
            <v>　（再掲）第1次産業</v>
          </cell>
          <cell r="C28">
            <v>2141</v>
          </cell>
          <cell r="D28">
            <v>644</v>
          </cell>
          <cell r="E28">
            <v>462</v>
          </cell>
          <cell r="F28">
            <v>6</v>
          </cell>
          <cell r="G28">
            <v>176</v>
          </cell>
          <cell r="H28">
            <v>71</v>
          </cell>
          <cell r="I28">
            <v>113</v>
          </cell>
          <cell r="J28">
            <v>796</v>
          </cell>
          <cell r="K28">
            <v>498</v>
          </cell>
          <cell r="L28" t="str">
            <v>-</v>
          </cell>
          <cell r="M28">
            <v>19</v>
          </cell>
        </row>
        <row r="29">
          <cell r="B29" t="str">
            <v>　（再掲）第2次産業</v>
          </cell>
          <cell r="C29">
            <v>27515</v>
          </cell>
          <cell r="D29">
            <v>21207</v>
          </cell>
          <cell r="E29">
            <v>17445</v>
          </cell>
          <cell r="F29">
            <v>689</v>
          </cell>
          <cell r="G29">
            <v>3073</v>
          </cell>
          <cell r="H29">
            <v>2453</v>
          </cell>
          <cell r="I29">
            <v>737</v>
          </cell>
          <cell r="J29">
            <v>2229</v>
          </cell>
          <cell r="K29">
            <v>516</v>
          </cell>
          <cell r="L29">
            <v>95</v>
          </cell>
          <cell r="M29">
            <v>278</v>
          </cell>
        </row>
        <row r="30">
          <cell r="B30" t="str">
            <v>　（再掲）第3次産業</v>
          </cell>
          <cell r="C30">
            <v>135668</v>
          </cell>
          <cell r="D30">
            <v>116919</v>
          </cell>
          <cell r="E30">
            <v>73564</v>
          </cell>
          <cell r="F30">
            <v>2116</v>
          </cell>
          <cell r="G30">
            <v>41239</v>
          </cell>
          <cell r="H30">
            <v>6051</v>
          </cell>
          <cell r="I30">
            <v>2810</v>
          </cell>
          <cell r="J30">
            <v>6255</v>
          </cell>
          <cell r="K30">
            <v>2610</v>
          </cell>
          <cell r="L30">
            <v>15</v>
          </cell>
          <cell r="M30">
            <v>1008</v>
          </cell>
        </row>
        <row r="35">
          <cell r="B35" t="str">
            <v>総数</v>
          </cell>
          <cell r="C35">
            <v>87684</v>
          </cell>
          <cell r="D35">
            <v>68949</v>
          </cell>
          <cell r="E35">
            <v>55851</v>
          </cell>
          <cell r="F35">
            <v>1265</v>
          </cell>
          <cell r="G35">
            <v>11833</v>
          </cell>
          <cell r="H35">
            <v>6286</v>
          </cell>
          <cell r="I35">
            <v>2924</v>
          </cell>
          <cell r="J35">
            <v>6982</v>
          </cell>
          <cell r="K35">
            <v>642</v>
          </cell>
          <cell r="L35">
            <v>8</v>
          </cell>
          <cell r="M35">
            <v>1893</v>
          </cell>
        </row>
        <row r="36">
          <cell r="B36" t="str">
            <v>　Ａ 農業，林業</v>
          </cell>
          <cell r="C36">
            <v>1005</v>
          </cell>
          <cell r="D36">
            <v>224</v>
          </cell>
          <cell r="E36">
            <v>143</v>
          </cell>
          <cell r="F36">
            <v>2</v>
          </cell>
          <cell r="G36">
            <v>79</v>
          </cell>
          <cell r="H36">
            <v>29</v>
          </cell>
          <cell r="I36">
            <v>85</v>
          </cell>
          <cell r="J36">
            <v>570</v>
          </cell>
          <cell r="K36">
            <v>88</v>
          </cell>
          <cell r="L36" t="str">
            <v>-</v>
          </cell>
          <cell r="M36">
            <v>9</v>
          </cell>
        </row>
        <row r="37">
          <cell r="B37" t="str">
            <v>　　うち農業</v>
          </cell>
          <cell r="C37">
            <v>951</v>
          </cell>
          <cell r="D37">
            <v>181</v>
          </cell>
          <cell r="E37">
            <v>110</v>
          </cell>
          <cell r="F37">
            <v>2</v>
          </cell>
          <cell r="G37">
            <v>69</v>
          </cell>
          <cell r="H37">
            <v>24</v>
          </cell>
          <cell r="I37">
            <v>83</v>
          </cell>
          <cell r="J37">
            <v>566</v>
          </cell>
          <cell r="K37">
            <v>88</v>
          </cell>
          <cell r="L37" t="str">
            <v>-</v>
          </cell>
          <cell r="M37">
            <v>9</v>
          </cell>
        </row>
        <row r="38">
          <cell r="B38" t="str">
            <v>　Ｂ 漁業</v>
          </cell>
          <cell r="C38">
            <v>487</v>
          </cell>
          <cell r="D38">
            <v>282</v>
          </cell>
          <cell r="E38">
            <v>249</v>
          </cell>
          <cell r="F38">
            <v>4</v>
          </cell>
          <cell r="G38">
            <v>29</v>
          </cell>
          <cell r="H38">
            <v>22</v>
          </cell>
          <cell r="I38">
            <v>20</v>
          </cell>
          <cell r="J38">
            <v>138</v>
          </cell>
          <cell r="K38">
            <v>17</v>
          </cell>
          <cell r="L38" t="str">
            <v>-</v>
          </cell>
          <cell r="M38">
            <v>8</v>
          </cell>
        </row>
        <row r="39">
          <cell r="B39" t="str">
            <v>　Ｃ 鉱業，採石業，砂利採取業</v>
          </cell>
          <cell r="C39">
            <v>19</v>
          </cell>
          <cell r="D39">
            <v>12</v>
          </cell>
          <cell r="E39">
            <v>11</v>
          </cell>
          <cell r="F39" t="str">
            <v>-</v>
          </cell>
          <cell r="G39">
            <v>1</v>
          </cell>
          <cell r="H39">
            <v>5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>
            <v>2</v>
          </cell>
        </row>
        <row r="40">
          <cell r="B40" t="str">
            <v>　Ｄ 建設業</v>
          </cell>
          <cell r="C40">
            <v>10533</v>
          </cell>
          <cell r="D40">
            <v>6708</v>
          </cell>
          <cell r="E40">
            <v>6033</v>
          </cell>
          <cell r="F40">
            <v>62</v>
          </cell>
          <cell r="G40">
            <v>613</v>
          </cell>
          <cell r="H40">
            <v>1332</v>
          </cell>
          <cell r="I40">
            <v>541</v>
          </cell>
          <cell r="J40">
            <v>1728</v>
          </cell>
          <cell r="K40">
            <v>94</v>
          </cell>
          <cell r="L40" t="str">
            <v>-</v>
          </cell>
          <cell r="M40">
            <v>130</v>
          </cell>
        </row>
        <row r="41">
          <cell r="B41" t="str">
            <v>　Ｅ 製造業</v>
          </cell>
          <cell r="C41">
            <v>11287</v>
          </cell>
          <cell r="D41">
            <v>9986</v>
          </cell>
          <cell r="E41">
            <v>8883</v>
          </cell>
          <cell r="F41">
            <v>397</v>
          </cell>
          <cell r="G41">
            <v>706</v>
          </cell>
          <cell r="H41">
            <v>641</v>
          </cell>
          <cell r="I41">
            <v>169</v>
          </cell>
          <cell r="J41">
            <v>352</v>
          </cell>
          <cell r="K41">
            <v>29</v>
          </cell>
          <cell r="L41">
            <v>6</v>
          </cell>
          <cell r="M41">
            <v>104</v>
          </cell>
        </row>
        <row r="42">
          <cell r="B42" t="str">
            <v>　Ｆ 電気・ガス・熱供給・水道業</v>
          </cell>
          <cell r="C42">
            <v>785</v>
          </cell>
          <cell r="D42">
            <v>766</v>
          </cell>
          <cell r="E42">
            <v>724</v>
          </cell>
          <cell r="F42">
            <v>12</v>
          </cell>
          <cell r="G42">
            <v>30</v>
          </cell>
          <cell r="H42">
            <v>10</v>
          </cell>
          <cell r="I42">
            <v>1</v>
          </cell>
          <cell r="J42">
            <v>1</v>
          </cell>
          <cell r="K42" t="str">
            <v>-</v>
          </cell>
          <cell r="L42" t="str">
            <v>-</v>
          </cell>
          <cell r="M42">
            <v>7</v>
          </cell>
        </row>
        <row r="43">
          <cell r="B43" t="str">
            <v>　Ｇ 情報通信業</v>
          </cell>
          <cell r="C43">
            <v>2084</v>
          </cell>
          <cell r="D43">
            <v>1778</v>
          </cell>
          <cell r="E43">
            <v>1607</v>
          </cell>
          <cell r="F43">
            <v>54</v>
          </cell>
          <cell r="G43">
            <v>117</v>
          </cell>
          <cell r="H43">
            <v>154</v>
          </cell>
          <cell r="I43">
            <v>17</v>
          </cell>
          <cell r="J43">
            <v>122</v>
          </cell>
          <cell r="K43">
            <v>2</v>
          </cell>
          <cell r="L43" t="str">
            <v>-</v>
          </cell>
          <cell r="M43">
            <v>11</v>
          </cell>
        </row>
        <row r="44">
          <cell r="B44" t="str">
            <v>　Ｈ 運輸業，郵便業</v>
          </cell>
          <cell r="C44">
            <v>6650</v>
          </cell>
          <cell r="D44">
            <v>5875</v>
          </cell>
          <cell r="E44">
            <v>4767</v>
          </cell>
          <cell r="F44">
            <v>83</v>
          </cell>
          <cell r="G44">
            <v>1025</v>
          </cell>
          <cell r="H44">
            <v>203</v>
          </cell>
          <cell r="I44">
            <v>33</v>
          </cell>
          <cell r="J44">
            <v>429</v>
          </cell>
          <cell r="K44">
            <v>8</v>
          </cell>
          <cell r="L44" t="str">
            <v>-</v>
          </cell>
          <cell r="M44">
            <v>102</v>
          </cell>
        </row>
        <row r="45">
          <cell r="B45" t="str">
            <v>　Ｉ 卸売業，小売業</v>
          </cell>
          <cell r="C45">
            <v>12454</v>
          </cell>
          <cell r="D45">
            <v>9565</v>
          </cell>
          <cell r="E45">
            <v>6918</v>
          </cell>
          <cell r="F45">
            <v>106</v>
          </cell>
          <cell r="G45">
            <v>2541</v>
          </cell>
          <cell r="H45">
            <v>1319</v>
          </cell>
          <cell r="I45">
            <v>518</v>
          </cell>
          <cell r="J45">
            <v>800</v>
          </cell>
          <cell r="K45">
            <v>149</v>
          </cell>
          <cell r="L45" t="str">
            <v>-</v>
          </cell>
          <cell r="M45">
            <v>103</v>
          </cell>
        </row>
        <row r="46">
          <cell r="B46" t="str">
            <v>　Ｊ 金融業，保険業</v>
          </cell>
          <cell r="C46">
            <v>2328</v>
          </cell>
          <cell r="D46">
            <v>2110</v>
          </cell>
          <cell r="E46">
            <v>2005</v>
          </cell>
          <cell r="F46">
            <v>18</v>
          </cell>
          <cell r="G46">
            <v>87</v>
          </cell>
          <cell r="H46">
            <v>146</v>
          </cell>
          <cell r="I46">
            <v>12</v>
          </cell>
          <cell r="J46">
            <v>46</v>
          </cell>
          <cell r="K46">
            <v>2</v>
          </cell>
          <cell r="L46" t="str">
            <v>-</v>
          </cell>
          <cell r="M46">
            <v>12</v>
          </cell>
        </row>
        <row r="47">
          <cell r="B47" t="str">
            <v>　Ｋ 不動産業，物品賃貸業</v>
          </cell>
          <cell r="C47">
            <v>1976</v>
          </cell>
          <cell r="D47">
            <v>1112</v>
          </cell>
          <cell r="E47">
            <v>746</v>
          </cell>
          <cell r="F47">
            <v>12</v>
          </cell>
          <cell r="G47">
            <v>354</v>
          </cell>
          <cell r="H47">
            <v>499</v>
          </cell>
          <cell r="I47">
            <v>59</v>
          </cell>
          <cell r="J47">
            <v>265</v>
          </cell>
          <cell r="K47">
            <v>24</v>
          </cell>
          <cell r="L47" t="str">
            <v>-</v>
          </cell>
          <cell r="M47">
            <v>17</v>
          </cell>
        </row>
        <row r="48">
          <cell r="B48" t="str">
            <v>　Ｌ 学術研究，専門・技術サービス業</v>
          </cell>
          <cell r="C48">
            <v>4709</v>
          </cell>
          <cell r="D48">
            <v>3510</v>
          </cell>
          <cell r="E48">
            <v>3231</v>
          </cell>
          <cell r="F48">
            <v>102</v>
          </cell>
          <cell r="G48">
            <v>177</v>
          </cell>
          <cell r="H48">
            <v>427</v>
          </cell>
          <cell r="I48">
            <v>208</v>
          </cell>
          <cell r="J48">
            <v>517</v>
          </cell>
          <cell r="K48">
            <v>24</v>
          </cell>
          <cell r="L48" t="str">
            <v>-</v>
          </cell>
          <cell r="M48">
            <v>23</v>
          </cell>
        </row>
        <row r="49">
          <cell r="B49" t="str">
            <v>　Ｍ 宿泊業，飲食サービス業</v>
          </cell>
          <cell r="C49">
            <v>4365</v>
          </cell>
          <cell r="D49">
            <v>3214</v>
          </cell>
          <cell r="E49">
            <v>1576</v>
          </cell>
          <cell r="F49">
            <v>40</v>
          </cell>
          <cell r="G49">
            <v>1598</v>
          </cell>
          <cell r="H49">
            <v>233</v>
          </cell>
          <cell r="I49">
            <v>386</v>
          </cell>
          <cell r="J49">
            <v>408</v>
          </cell>
          <cell r="K49">
            <v>78</v>
          </cell>
          <cell r="L49" t="str">
            <v>-</v>
          </cell>
          <cell r="M49">
            <v>46</v>
          </cell>
        </row>
        <row r="50">
          <cell r="B50" t="str">
            <v>　Ｎ 生活関連サービス業，娯楽業</v>
          </cell>
          <cell r="C50">
            <v>2374</v>
          </cell>
          <cell r="D50">
            <v>1553</v>
          </cell>
          <cell r="E50">
            <v>983</v>
          </cell>
          <cell r="F50">
            <v>17</v>
          </cell>
          <cell r="G50">
            <v>553</v>
          </cell>
          <cell r="H50">
            <v>146</v>
          </cell>
          <cell r="I50">
            <v>176</v>
          </cell>
          <cell r="J50">
            <v>422</v>
          </cell>
          <cell r="K50">
            <v>57</v>
          </cell>
          <cell r="L50" t="str">
            <v>-</v>
          </cell>
          <cell r="M50">
            <v>20</v>
          </cell>
        </row>
        <row r="51">
          <cell r="B51" t="str">
            <v>　Ｏ 教育，学習支援業</v>
          </cell>
          <cell r="C51">
            <v>3815</v>
          </cell>
          <cell r="D51">
            <v>3489</v>
          </cell>
          <cell r="E51">
            <v>2771</v>
          </cell>
          <cell r="F51">
            <v>24</v>
          </cell>
          <cell r="G51">
            <v>694</v>
          </cell>
          <cell r="H51">
            <v>96</v>
          </cell>
          <cell r="I51">
            <v>40</v>
          </cell>
          <cell r="J51">
            <v>165</v>
          </cell>
          <cell r="K51">
            <v>9</v>
          </cell>
          <cell r="L51" t="str">
            <v>-</v>
          </cell>
          <cell r="M51">
            <v>16</v>
          </cell>
        </row>
        <row r="52">
          <cell r="B52" t="str">
            <v>　Ｐ 医療，福祉</v>
          </cell>
          <cell r="C52">
            <v>8707</v>
          </cell>
          <cell r="D52">
            <v>7347</v>
          </cell>
          <cell r="E52">
            <v>5955</v>
          </cell>
          <cell r="F52">
            <v>71</v>
          </cell>
          <cell r="G52">
            <v>1321</v>
          </cell>
          <cell r="H52">
            <v>526</v>
          </cell>
          <cell r="I52">
            <v>529</v>
          </cell>
          <cell r="J52">
            <v>212</v>
          </cell>
          <cell r="K52">
            <v>23</v>
          </cell>
          <cell r="L52" t="str">
            <v>-</v>
          </cell>
          <cell r="M52">
            <v>70</v>
          </cell>
        </row>
        <row r="53">
          <cell r="B53" t="str">
            <v>　Ｑ 複合サービス事業</v>
          </cell>
          <cell r="C53">
            <v>710</v>
          </cell>
          <cell r="D53">
            <v>695</v>
          </cell>
          <cell r="E53">
            <v>556</v>
          </cell>
          <cell r="F53">
            <v>14</v>
          </cell>
          <cell r="G53">
            <v>125</v>
          </cell>
          <cell r="H53">
            <v>10</v>
          </cell>
          <cell r="I53">
            <v>2</v>
          </cell>
          <cell r="J53" t="str">
            <v>-</v>
          </cell>
          <cell r="K53" t="str">
            <v>-</v>
          </cell>
          <cell r="L53" t="str">
            <v>-</v>
          </cell>
          <cell r="M53">
            <v>3</v>
          </cell>
        </row>
        <row r="54">
          <cell r="B54" t="str">
            <v>　Ｒ サービス業（他に分類されないもの）</v>
          </cell>
          <cell r="C54">
            <v>6193</v>
          </cell>
          <cell r="D54">
            <v>5066</v>
          </cell>
          <cell r="E54">
            <v>3747</v>
          </cell>
          <cell r="F54">
            <v>132</v>
          </cell>
          <cell r="G54">
            <v>1187</v>
          </cell>
          <cell r="H54">
            <v>455</v>
          </cell>
          <cell r="I54">
            <v>88</v>
          </cell>
          <cell r="J54">
            <v>497</v>
          </cell>
          <cell r="K54">
            <v>20</v>
          </cell>
          <cell r="L54">
            <v>2</v>
          </cell>
          <cell r="M54">
            <v>65</v>
          </cell>
        </row>
        <row r="55">
          <cell r="B55" t="str">
            <v>　Ｓ 公務（他に分類されるものを除く）</v>
          </cell>
          <cell r="C55">
            <v>4717</v>
          </cell>
          <cell r="D55">
            <v>4717</v>
          </cell>
          <cell r="E55">
            <v>4448</v>
          </cell>
          <cell r="F55">
            <v>6</v>
          </cell>
          <cell r="G55">
            <v>263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2486</v>
          </cell>
          <cell r="D56">
            <v>940</v>
          </cell>
          <cell r="E56">
            <v>498</v>
          </cell>
          <cell r="F56">
            <v>109</v>
          </cell>
          <cell r="G56">
            <v>333</v>
          </cell>
          <cell r="H56">
            <v>33</v>
          </cell>
          <cell r="I56">
            <v>40</v>
          </cell>
          <cell r="J56">
            <v>310</v>
          </cell>
          <cell r="K56">
            <v>18</v>
          </cell>
          <cell r="L56" t="str">
            <v>-</v>
          </cell>
          <cell r="M56">
            <v>1145</v>
          </cell>
        </row>
        <row r="57">
          <cell r="B57" t="str">
            <v>　（再掲）第1次産業</v>
          </cell>
          <cell r="C57">
            <v>1492</v>
          </cell>
          <cell r="D57">
            <v>506</v>
          </cell>
          <cell r="E57">
            <v>392</v>
          </cell>
          <cell r="F57">
            <v>6</v>
          </cell>
          <cell r="G57">
            <v>108</v>
          </cell>
          <cell r="H57">
            <v>51</v>
          </cell>
          <cell r="I57">
            <v>105</v>
          </cell>
          <cell r="J57">
            <v>708</v>
          </cell>
          <cell r="K57">
            <v>105</v>
          </cell>
          <cell r="L57" t="str">
            <v>-</v>
          </cell>
          <cell r="M57">
            <v>17</v>
          </cell>
        </row>
        <row r="58">
          <cell r="B58" t="str">
            <v>　（再掲）第2次産業</v>
          </cell>
          <cell r="C58">
            <v>21839</v>
          </cell>
          <cell r="D58">
            <v>16706</v>
          </cell>
          <cell r="E58">
            <v>14927</v>
          </cell>
          <cell r="F58">
            <v>459</v>
          </cell>
          <cell r="G58">
            <v>1320</v>
          </cell>
          <cell r="H58">
            <v>1978</v>
          </cell>
          <cell r="I58">
            <v>710</v>
          </cell>
          <cell r="J58">
            <v>2080</v>
          </cell>
          <cell r="K58">
            <v>123</v>
          </cell>
          <cell r="L58">
            <v>6</v>
          </cell>
          <cell r="M58">
            <v>236</v>
          </cell>
        </row>
        <row r="59">
          <cell r="B59" t="str">
            <v>　（再掲）第3次産業</v>
          </cell>
          <cell r="C59">
            <v>61867</v>
          </cell>
          <cell r="D59">
            <v>50797</v>
          </cell>
          <cell r="E59">
            <v>40034</v>
          </cell>
          <cell r="F59">
            <v>691</v>
          </cell>
          <cell r="G59">
            <v>10072</v>
          </cell>
          <cell r="H59">
            <v>4224</v>
          </cell>
          <cell r="I59">
            <v>2069</v>
          </cell>
          <cell r="J59">
            <v>3884</v>
          </cell>
          <cell r="K59">
            <v>396</v>
          </cell>
          <cell r="L59">
            <v>2</v>
          </cell>
          <cell r="M59">
            <v>495</v>
          </cell>
        </row>
        <row r="64">
          <cell r="B64" t="str">
            <v>総数</v>
          </cell>
          <cell r="C64">
            <v>82364</v>
          </cell>
          <cell r="D64">
            <v>71836</v>
          </cell>
          <cell r="E64">
            <v>36384</v>
          </cell>
          <cell r="F64">
            <v>1859</v>
          </cell>
          <cell r="G64">
            <v>33593</v>
          </cell>
          <cell r="H64">
            <v>2336</v>
          </cell>
          <cell r="I64">
            <v>786</v>
          </cell>
          <cell r="J64">
            <v>2777</v>
          </cell>
          <cell r="K64">
            <v>3118</v>
          </cell>
          <cell r="L64">
            <v>102</v>
          </cell>
          <cell r="M64">
            <v>1409</v>
          </cell>
        </row>
        <row r="65">
          <cell r="B65" t="str">
            <v>　Ａ 農業，林業</v>
          </cell>
          <cell r="C65">
            <v>574</v>
          </cell>
          <cell r="D65">
            <v>92</v>
          </cell>
          <cell r="E65">
            <v>37</v>
          </cell>
          <cell r="F65" t="str">
            <v>-</v>
          </cell>
          <cell r="G65">
            <v>55</v>
          </cell>
          <cell r="H65">
            <v>18</v>
          </cell>
          <cell r="I65">
            <v>8</v>
          </cell>
          <cell r="J65">
            <v>87</v>
          </cell>
          <cell r="K65">
            <v>367</v>
          </cell>
          <cell r="L65" t="str">
            <v>-</v>
          </cell>
          <cell r="M65">
            <v>2</v>
          </cell>
        </row>
        <row r="66">
          <cell r="B66" t="str">
            <v>　　うち農業</v>
          </cell>
          <cell r="C66">
            <v>566</v>
          </cell>
          <cell r="D66">
            <v>86</v>
          </cell>
          <cell r="E66">
            <v>34</v>
          </cell>
          <cell r="F66" t="str">
            <v>-</v>
          </cell>
          <cell r="G66">
            <v>52</v>
          </cell>
          <cell r="H66">
            <v>17</v>
          </cell>
          <cell r="I66">
            <v>8</v>
          </cell>
          <cell r="J66">
            <v>87</v>
          </cell>
          <cell r="K66">
            <v>366</v>
          </cell>
          <cell r="L66" t="str">
            <v>-</v>
          </cell>
          <cell r="M66">
            <v>2</v>
          </cell>
        </row>
        <row r="67">
          <cell r="B67" t="str">
            <v>　Ｂ 漁業</v>
          </cell>
          <cell r="C67">
            <v>75</v>
          </cell>
          <cell r="D67">
            <v>46</v>
          </cell>
          <cell r="E67">
            <v>33</v>
          </cell>
          <cell r="F67" t="str">
            <v>-</v>
          </cell>
          <cell r="G67">
            <v>13</v>
          </cell>
          <cell r="H67">
            <v>2</v>
          </cell>
          <cell r="I67" t="str">
            <v>-</v>
          </cell>
          <cell r="J67">
            <v>1</v>
          </cell>
          <cell r="K67">
            <v>26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>
            <v>10</v>
          </cell>
          <cell r="D68">
            <v>10</v>
          </cell>
          <cell r="E68">
            <v>6</v>
          </cell>
          <cell r="F68" t="str">
            <v>-</v>
          </cell>
          <cell r="G68">
            <v>4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2136</v>
          </cell>
          <cell r="D69">
            <v>1526</v>
          </cell>
          <cell r="E69">
            <v>1102</v>
          </cell>
          <cell r="F69">
            <v>51</v>
          </cell>
          <cell r="G69">
            <v>373</v>
          </cell>
          <cell r="H69">
            <v>308</v>
          </cell>
          <cell r="I69">
            <v>9</v>
          </cell>
          <cell r="J69">
            <v>17</v>
          </cell>
          <cell r="K69">
            <v>267</v>
          </cell>
          <cell r="L69" t="str">
            <v>-</v>
          </cell>
          <cell r="M69">
            <v>9</v>
          </cell>
        </row>
        <row r="70">
          <cell r="B70" t="str">
            <v>　Ｅ 製造業</v>
          </cell>
          <cell r="C70">
            <v>3530</v>
          </cell>
          <cell r="D70">
            <v>2965</v>
          </cell>
          <cell r="E70">
            <v>1410</v>
          </cell>
          <cell r="F70">
            <v>179</v>
          </cell>
          <cell r="G70">
            <v>1376</v>
          </cell>
          <cell r="H70">
            <v>167</v>
          </cell>
          <cell r="I70">
            <v>18</v>
          </cell>
          <cell r="J70">
            <v>132</v>
          </cell>
          <cell r="K70">
            <v>126</v>
          </cell>
          <cell r="L70">
            <v>89</v>
          </cell>
          <cell r="M70">
            <v>33</v>
          </cell>
        </row>
        <row r="71">
          <cell r="B71" t="str">
            <v>　Ｆ 電気・ガス・熱供給・水道業</v>
          </cell>
          <cell r="C71">
            <v>164</v>
          </cell>
          <cell r="D71">
            <v>160</v>
          </cell>
          <cell r="E71">
            <v>89</v>
          </cell>
          <cell r="F71">
            <v>31</v>
          </cell>
          <cell r="G71">
            <v>40</v>
          </cell>
          <cell r="H71">
            <v>2</v>
          </cell>
          <cell r="I71" t="str">
            <v>-</v>
          </cell>
          <cell r="J71">
            <v>1</v>
          </cell>
          <cell r="K71" t="str">
            <v>-</v>
          </cell>
          <cell r="L71" t="str">
            <v>-</v>
          </cell>
          <cell r="M71">
            <v>1</v>
          </cell>
        </row>
        <row r="72">
          <cell r="B72" t="str">
            <v>　Ｇ 情報通信業</v>
          </cell>
          <cell r="C72">
            <v>1148</v>
          </cell>
          <cell r="D72">
            <v>1058</v>
          </cell>
          <cell r="E72">
            <v>686</v>
          </cell>
          <cell r="F72">
            <v>98</v>
          </cell>
          <cell r="G72">
            <v>274</v>
          </cell>
          <cell r="H72">
            <v>27</v>
          </cell>
          <cell r="I72">
            <v>3</v>
          </cell>
          <cell r="J72">
            <v>40</v>
          </cell>
          <cell r="K72">
            <v>11</v>
          </cell>
          <cell r="L72" t="str">
            <v>-</v>
          </cell>
          <cell r="M72">
            <v>9</v>
          </cell>
        </row>
        <row r="73">
          <cell r="B73" t="str">
            <v>　Ｈ 運輸業，郵便業</v>
          </cell>
          <cell r="C73">
            <v>1056</v>
          </cell>
          <cell r="D73">
            <v>978</v>
          </cell>
          <cell r="E73">
            <v>550</v>
          </cell>
          <cell r="F73">
            <v>32</v>
          </cell>
          <cell r="G73">
            <v>396</v>
          </cell>
          <cell r="H73">
            <v>35</v>
          </cell>
          <cell r="I73">
            <v>2</v>
          </cell>
          <cell r="J73">
            <v>9</v>
          </cell>
          <cell r="K73">
            <v>19</v>
          </cell>
          <cell r="L73" t="str">
            <v>-</v>
          </cell>
          <cell r="M73">
            <v>13</v>
          </cell>
        </row>
        <row r="74">
          <cell r="B74" t="str">
            <v>　Ｉ 卸売業，小売業</v>
          </cell>
          <cell r="C74">
            <v>15070</v>
          </cell>
          <cell r="D74">
            <v>13109</v>
          </cell>
          <cell r="E74">
            <v>4342</v>
          </cell>
          <cell r="F74">
            <v>237</v>
          </cell>
          <cell r="G74">
            <v>8530</v>
          </cell>
          <cell r="H74">
            <v>555</v>
          </cell>
          <cell r="I74">
            <v>138</v>
          </cell>
          <cell r="J74">
            <v>419</v>
          </cell>
          <cell r="K74">
            <v>737</v>
          </cell>
          <cell r="L74" t="str">
            <v>-</v>
          </cell>
          <cell r="M74">
            <v>112</v>
          </cell>
        </row>
        <row r="75">
          <cell r="B75" t="str">
            <v>　Ｊ 金融業，保険業</v>
          </cell>
          <cell r="C75">
            <v>4202</v>
          </cell>
          <cell r="D75">
            <v>4067</v>
          </cell>
          <cell r="E75">
            <v>3091</v>
          </cell>
          <cell r="F75">
            <v>236</v>
          </cell>
          <cell r="G75">
            <v>740</v>
          </cell>
          <cell r="H75">
            <v>56</v>
          </cell>
          <cell r="I75">
            <v>7</v>
          </cell>
          <cell r="J75">
            <v>32</v>
          </cell>
          <cell r="K75">
            <v>11</v>
          </cell>
          <cell r="L75" t="str">
            <v>-</v>
          </cell>
          <cell r="M75">
            <v>29</v>
          </cell>
        </row>
        <row r="76">
          <cell r="B76" t="str">
            <v>　Ｋ 不動産業，物品賃貸業</v>
          </cell>
          <cell r="C76">
            <v>1599</v>
          </cell>
          <cell r="D76">
            <v>958</v>
          </cell>
          <cell r="E76">
            <v>502</v>
          </cell>
          <cell r="F76">
            <v>15</v>
          </cell>
          <cell r="G76">
            <v>441</v>
          </cell>
          <cell r="H76">
            <v>323</v>
          </cell>
          <cell r="I76">
            <v>30</v>
          </cell>
          <cell r="J76">
            <v>183</v>
          </cell>
          <cell r="K76">
            <v>102</v>
          </cell>
          <cell r="L76" t="str">
            <v>-</v>
          </cell>
          <cell r="M76">
            <v>3</v>
          </cell>
        </row>
        <row r="77">
          <cell r="B77" t="str">
            <v>　Ｌ 学術研究，専門・技術サービス業</v>
          </cell>
          <cell r="C77">
            <v>2299</v>
          </cell>
          <cell r="D77">
            <v>1823</v>
          </cell>
          <cell r="E77">
            <v>1254</v>
          </cell>
          <cell r="F77">
            <v>61</v>
          </cell>
          <cell r="G77">
            <v>508</v>
          </cell>
          <cell r="H77">
            <v>99</v>
          </cell>
          <cell r="I77">
            <v>33</v>
          </cell>
          <cell r="J77">
            <v>157</v>
          </cell>
          <cell r="K77">
            <v>178</v>
          </cell>
          <cell r="L77" t="str">
            <v>-</v>
          </cell>
          <cell r="M77">
            <v>9</v>
          </cell>
        </row>
        <row r="78">
          <cell r="B78" t="str">
            <v>　Ｍ 宿泊業，飲食サービス業</v>
          </cell>
          <cell r="C78">
            <v>6949</v>
          </cell>
          <cell r="D78">
            <v>5777</v>
          </cell>
          <cell r="E78">
            <v>996</v>
          </cell>
          <cell r="F78">
            <v>56</v>
          </cell>
          <cell r="G78">
            <v>4725</v>
          </cell>
          <cell r="H78">
            <v>146</v>
          </cell>
          <cell r="I78">
            <v>235</v>
          </cell>
          <cell r="J78">
            <v>305</v>
          </cell>
          <cell r="K78">
            <v>415</v>
          </cell>
          <cell r="L78" t="str">
            <v>-</v>
          </cell>
          <cell r="M78">
            <v>71</v>
          </cell>
        </row>
        <row r="79">
          <cell r="B79" t="str">
            <v>　Ｎ 生活関連サービス業，娯楽業</v>
          </cell>
          <cell r="C79">
            <v>3642</v>
          </cell>
          <cell r="D79">
            <v>2553</v>
          </cell>
          <cell r="E79">
            <v>868</v>
          </cell>
          <cell r="F79">
            <v>28</v>
          </cell>
          <cell r="G79">
            <v>1657</v>
          </cell>
          <cell r="H79">
            <v>86</v>
          </cell>
          <cell r="I79">
            <v>142</v>
          </cell>
          <cell r="J79">
            <v>562</v>
          </cell>
          <cell r="K79">
            <v>261</v>
          </cell>
          <cell r="L79">
            <v>7</v>
          </cell>
          <cell r="M79">
            <v>31</v>
          </cell>
        </row>
        <row r="80">
          <cell r="B80" t="str">
            <v>　Ｏ 教育，学習支援業</v>
          </cell>
          <cell r="C80">
            <v>5391</v>
          </cell>
          <cell r="D80">
            <v>4803</v>
          </cell>
          <cell r="E80">
            <v>2759</v>
          </cell>
          <cell r="F80">
            <v>61</v>
          </cell>
          <cell r="G80">
            <v>1983</v>
          </cell>
          <cell r="H80">
            <v>46</v>
          </cell>
          <cell r="I80">
            <v>74</v>
          </cell>
          <cell r="J80">
            <v>402</v>
          </cell>
          <cell r="K80">
            <v>41</v>
          </cell>
          <cell r="L80" t="str">
            <v>-</v>
          </cell>
          <cell r="M80">
            <v>25</v>
          </cell>
        </row>
        <row r="81">
          <cell r="B81" t="str">
            <v>　Ｐ 医療，福祉</v>
          </cell>
          <cell r="C81">
            <v>23890</v>
          </cell>
          <cell r="D81">
            <v>22894</v>
          </cell>
          <cell r="E81">
            <v>14787</v>
          </cell>
          <cell r="F81">
            <v>263</v>
          </cell>
          <cell r="G81">
            <v>7844</v>
          </cell>
          <cell r="H81">
            <v>329</v>
          </cell>
          <cell r="I81">
            <v>56</v>
          </cell>
          <cell r="J81">
            <v>87</v>
          </cell>
          <cell r="K81">
            <v>348</v>
          </cell>
          <cell r="L81" t="str">
            <v>-</v>
          </cell>
          <cell r="M81">
            <v>176</v>
          </cell>
        </row>
        <row r="82">
          <cell r="B82" t="str">
            <v>　Ｑ 複合サービス事業</v>
          </cell>
          <cell r="C82">
            <v>379</v>
          </cell>
          <cell r="D82">
            <v>374</v>
          </cell>
          <cell r="E82">
            <v>202</v>
          </cell>
          <cell r="F82">
            <v>5</v>
          </cell>
          <cell r="G82">
            <v>167</v>
          </cell>
          <cell r="H82" t="str">
            <v>-</v>
          </cell>
          <cell r="I82">
            <v>4</v>
          </cell>
          <cell r="J82" t="str">
            <v>-</v>
          </cell>
          <cell r="K82">
            <v>1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5535</v>
          </cell>
          <cell r="D83">
            <v>5091</v>
          </cell>
          <cell r="E83">
            <v>1963</v>
          </cell>
          <cell r="F83">
            <v>264</v>
          </cell>
          <cell r="G83">
            <v>2864</v>
          </cell>
          <cell r="H83">
            <v>123</v>
          </cell>
          <cell r="I83">
            <v>17</v>
          </cell>
          <cell r="J83">
            <v>174</v>
          </cell>
          <cell r="K83">
            <v>90</v>
          </cell>
          <cell r="L83">
            <v>6</v>
          </cell>
          <cell r="M83">
            <v>34</v>
          </cell>
        </row>
        <row r="84">
          <cell r="B84" t="str">
            <v>　Ｓ 公務（他に分類されるものを除く）</v>
          </cell>
          <cell r="C84">
            <v>2477</v>
          </cell>
          <cell r="D84">
            <v>2477</v>
          </cell>
          <cell r="E84">
            <v>1441</v>
          </cell>
          <cell r="F84">
            <v>38</v>
          </cell>
          <cell r="G84">
            <v>998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2238</v>
          </cell>
          <cell r="D85">
            <v>1075</v>
          </cell>
          <cell r="E85">
            <v>266</v>
          </cell>
          <cell r="F85">
            <v>204</v>
          </cell>
          <cell r="G85">
            <v>605</v>
          </cell>
          <cell r="H85">
            <v>14</v>
          </cell>
          <cell r="I85">
            <v>10</v>
          </cell>
          <cell r="J85">
            <v>169</v>
          </cell>
          <cell r="K85">
            <v>118</v>
          </cell>
          <cell r="L85" t="str">
            <v>-</v>
          </cell>
          <cell r="M85">
            <v>852</v>
          </cell>
        </row>
        <row r="86">
          <cell r="B86" t="str">
            <v>　（再掲）第1次産業</v>
          </cell>
          <cell r="C86">
            <v>649</v>
          </cell>
          <cell r="D86">
            <v>138</v>
          </cell>
          <cell r="E86">
            <v>70</v>
          </cell>
          <cell r="F86" t="str">
            <v>-</v>
          </cell>
          <cell r="G86">
            <v>68</v>
          </cell>
          <cell r="H86">
            <v>20</v>
          </cell>
          <cell r="I86">
            <v>8</v>
          </cell>
          <cell r="J86">
            <v>88</v>
          </cell>
          <cell r="K86">
            <v>393</v>
          </cell>
          <cell r="L86" t="str">
            <v>-</v>
          </cell>
          <cell r="M86">
            <v>2</v>
          </cell>
        </row>
        <row r="87">
          <cell r="B87" t="str">
            <v>　（再掲）第2次産業</v>
          </cell>
          <cell r="C87">
            <v>5676</v>
          </cell>
          <cell r="D87">
            <v>4501</v>
          </cell>
          <cell r="E87">
            <v>2518</v>
          </cell>
          <cell r="F87">
            <v>230</v>
          </cell>
          <cell r="G87">
            <v>1753</v>
          </cell>
          <cell r="H87">
            <v>475</v>
          </cell>
          <cell r="I87">
            <v>27</v>
          </cell>
          <cell r="J87">
            <v>149</v>
          </cell>
          <cell r="K87">
            <v>393</v>
          </cell>
          <cell r="L87">
            <v>89</v>
          </cell>
          <cell r="M87">
            <v>42</v>
          </cell>
        </row>
        <row r="88">
          <cell r="B88" t="str">
            <v>　（再掲）第3次産業</v>
          </cell>
          <cell r="C88">
            <v>73801</v>
          </cell>
          <cell r="D88">
            <v>66122</v>
          </cell>
          <cell r="E88">
            <v>33530</v>
          </cell>
          <cell r="F88">
            <v>1425</v>
          </cell>
          <cell r="G88">
            <v>31167</v>
          </cell>
          <cell r="H88">
            <v>1827</v>
          </cell>
          <cell r="I88">
            <v>741</v>
          </cell>
          <cell r="J88">
            <v>2371</v>
          </cell>
          <cell r="K88">
            <v>2214</v>
          </cell>
          <cell r="L88">
            <v>13</v>
          </cell>
          <cell r="M88">
            <v>513</v>
          </cell>
        </row>
      </sheetData>
      <sheetData sheetId="2">
        <row r="6">
          <cell r="B6" t="str">
            <v>総数</v>
          </cell>
          <cell r="C6">
            <v>1415</v>
          </cell>
          <cell r="D6">
            <v>1158</v>
          </cell>
          <cell r="E6">
            <v>702</v>
          </cell>
          <cell r="F6">
            <v>31</v>
          </cell>
          <cell r="G6">
            <v>425</v>
          </cell>
          <cell r="H6">
            <v>77</v>
          </cell>
          <cell r="I6">
            <v>27</v>
          </cell>
          <cell r="J6">
            <v>75</v>
          </cell>
          <cell r="K6">
            <v>31</v>
          </cell>
          <cell r="L6">
            <v>1</v>
          </cell>
          <cell r="M6">
            <v>46</v>
          </cell>
        </row>
        <row r="7">
          <cell r="B7" t="str">
            <v>　Ａ 農業，林業</v>
          </cell>
          <cell r="C7">
            <v>8</v>
          </cell>
          <cell r="D7">
            <v>1</v>
          </cell>
          <cell r="E7" t="str">
            <v>-</v>
          </cell>
          <cell r="F7" t="str">
            <v>-</v>
          </cell>
          <cell r="G7">
            <v>1</v>
          </cell>
          <cell r="H7" t="str">
            <v>-</v>
          </cell>
          <cell r="I7">
            <v>1</v>
          </cell>
          <cell r="J7">
            <v>4</v>
          </cell>
          <cell r="K7">
            <v>2</v>
          </cell>
          <cell r="L7" t="str">
            <v>-</v>
          </cell>
          <cell r="M7" t="str">
            <v>-</v>
          </cell>
        </row>
        <row r="8">
          <cell r="B8" t="str">
            <v>　　うち農業</v>
          </cell>
          <cell r="C8">
            <v>8</v>
          </cell>
          <cell r="D8">
            <v>1</v>
          </cell>
          <cell r="E8" t="str">
            <v>-</v>
          </cell>
          <cell r="F8" t="str">
            <v>-</v>
          </cell>
          <cell r="G8">
            <v>1</v>
          </cell>
          <cell r="H8" t="str">
            <v>-</v>
          </cell>
          <cell r="I8">
            <v>1</v>
          </cell>
          <cell r="J8">
            <v>4</v>
          </cell>
          <cell r="K8">
            <v>2</v>
          </cell>
          <cell r="L8" t="str">
            <v>-</v>
          </cell>
          <cell r="M8" t="str">
            <v>-</v>
          </cell>
        </row>
        <row r="9">
          <cell r="B9" t="str">
            <v>　Ｂ 漁業</v>
          </cell>
          <cell r="C9">
            <v>1</v>
          </cell>
          <cell r="D9">
            <v>1</v>
          </cell>
          <cell r="E9">
            <v>1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B10" t="str">
            <v>　Ｃ 鉱業，採石業，砂利採取業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189</v>
          </cell>
          <cell r="D11">
            <v>127</v>
          </cell>
          <cell r="E11">
            <v>99</v>
          </cell>
          <cell r="F11">
            <v>4</v>
          </cell>
          <cell r="G11">
            <v>24</v>
          </cell>
          <cell r="H11">
            <v>33</v>
          </cell>
          <cell r="I11">
            <v>7</v>
          </cell>
          <cell r="J11">
            <v>13</v>
          </cell>
          <cell r="K11">
            <v>6</v>
          </cell>
          <cell r="L11" t="str">
            <v>-</v>
          </cell>
          <cell r="M11">
            <v>3</v>
          </cell>
        </row>
        <row r="12">
          <cell r="B12" t="str">
            <v>　Ｅ 製造業</v>
          </cell>
          <cell r="C12">
            <v>242</v>
          </cell>
          <cell r="D12">
            <v>217</v>
          </cell>
          <cell r="E12">
            <v>163</v>
          </cell>
          <cell r="F12">
            <v>12</v>
          </cell>
          <cell r="G12">
            <v>42</v>
          </cell>
          <cell r="H12">
            <v>11</v>
          </cell>
          <cell r="I12">
            <v>3</v>
          </cell>
          <cell r="J12">
            <v>6</v>
          </cell>
          <cell r="K12">
            <v>3</v>
          </cell>
          <cell r="L12">
            <v>1</v>
          </cell>
          <cell r="M12">
            <v>1</v>
          </cell>
        </row>
        <row r="13">
          <cell r="B13" t="str">
            <v>　Ｆ 電気・ガス・熱供給・水道業</v>
          </cell>
          <cell r="C13">
            <v>6</v>
          </cell>
          <cell r="D13">
            <v>6</v>
          </cell>
          <cell r="E13">
            <v>5</v>
          </cell>
          <cell r="F13" t="str">
            <v>-</v>
          </cell>
          <cell r="G13">
            <v>1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 t="str">
            <v>　Ｇ 情報通信業</v>
          </cell>
          <cell r="C14">
            <v>15</v>
          </cell>
          <cell r="D14">
            <v>12</v>
          </cell>
          <cell r="E14">
            <v>11</v>
          </cell>
          <cell r="F14" t="str">
            <v>-</v>
          </cell>
          <cell r="G14">
            <v>1</v>
          </cell>
          <cell r="H14">
            <v>2</v>
          </cell>
          <cell r="I14" t="str">
            <v>-</v>
          </cell>
          <cell r="J14">
            <v>1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 t="str">
            <v>　Ｈ 運輸業，郵便業</v>
          </cell>
          <cell r="C15">
            <v>78</v>
          </cell>
          <cell r="D15">
            <v>65</v>
          </cell>
          <cell r="E15">
            <v>50</v>
          </cell>
          <cell r="F15" t="str">
            <v>-</v>
          </cell>
          <cell r="G15">
            <v>15</v>
          </cell>
          <cell r="H15">
            <v>4</v>
          </cell>
          <cell r="I15">
            <v>2</v>
          </cell>
          <cell r="J15">
            <v>7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B16" t="str">
            <v>　Ｉ 卸売業，小売業</v>
          </cell>
          <cell r="C16">
            <v>179</v>
          </cell>
          <cell r="D16">
            <v>135</v>
          </cell>
          <cell r="E16">
            <v>49</v>
          </cell>
          <cell r="F16">
            <v>3</v>
          </cell>
          <cell r="G16">
            <v>83</v>
          </cell>
          <cell r="H16">
            <v>9</v>
          </cell>
          <cell r="I16">
            <v>5</v>
          </cell>
          <cell r="J16">
            <v>13</v>
          </cell>
          <cell r="K16">
            <v>9</v>
          </cell>
          <cell r="L16" t="str">
            <v>-</v>
          </cell>
          <cell r="M16">
            <v>8</v>
          </cell>
        </row>
        <row r="17">
          <cell r="B17" t="str">
            <v>　Ｊ 金融業，保険業</v>
          </cell>
          <cell r="C17">
            <v>21</v>
          </cell>
          <cell r="D17">
            <v>18</v>
          </cell>
          <cell r="E17">
            <v>12</v>
          </cell>
          <cell r="F17">
            <v>1</v>
          </cell>
          <cell r="G17">
            <v>5</v>
          </cell>
          <cell r="H17">
            <v>1</v>
          </cell>
          <cell r="I17" t="str">
            <v>-</v>
          </cell>
          <cell r="J17">
            <v>2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 t="str">
            <v>　Ｋ 不動産業，物品賃貸業</v>
          </cell>
          <cell r="C18">
            <v>13</v>
          </cell>
          <cell r="D18">
            <v>10</v>
          </cell>
          <cell r="E18">
            <v>7</v>
          </cell>
          <cell r="F18">
            <v>1</v>
          </cell>
          <cell r="G18">
            <v>2</v>
          </cell>
          <cell r="H18">
            <v>1</v>
          </cell>
          <cell r="I18" t="str">
            <v>-</v>
          </cell>
          <cell r="J18">
            <v>2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B19" t="str">
            <v>　Ｌ 学術研究，専門・技術サービス業</v>
          </cell>
          <cell r="C19">
            <v>48</v>
          </cell>
          <cell r="D19">
            <v>33</v>
          </cell>
          <cell r="E19">
            <v>25</v>
          </cell>
          <cell r="F19">
            <v>1</v>
          </cell>
          <cell r="G19">
            <v>7</v>
          </cell>
          <cell r="H19">
            <v>3</v>
          </cell>
          <cell r="I19">
            <v>3</v>
          </cell>
          <cell r="J19">
            <v>5</v>
          </cell>
          <cell r="K19">
            <v>3</v>
          </cell>
          <cell r="L19" t="str">
            <v>-</v>
          </cell>
          <cell r="M19">
            <v>1</v>
          </cell>
        </row>
        <row r="20">
          <cell r="B20" t="str">
            <v>　Ｍ 宿泊業，飲食サービス業</v>
          </cell>
          <cell r="C20">
            <v>93</v>
          </cell>
          <cell r="D20">
            <v>81</v>
          </cell>
          <cell r="E20">
            <v>15</v>
          </cell>
          <cell r="F20" t="str">
            <v>-</v>
          </cell>
          <cell r="G20">
            <v>66</v>
          </cell>
          <cell r="H20">
            <v>1</v>
          </cell>
          <cell r="I20">
            <v>1</v>
          </cell>
          <cell r="J20">
            <v>3</v>
          </cell>
          <cell r="K20">
            <v>5</v>
          </cell>
          <cell r="L20" t="str">
            <v>-</v>
          </cell>
          <cell r="M20">
            <v>2</v>
          </cell>
        </row>
        <row r="21">
          <cell r="B21" t="str">
            <v>　Ｎ 生活関連サービス業，娯楽業</v>
          </cell>
          <cell r="C21">
            <v>42</v>
          </cell>
          <cell r="D21">
            <v>27</v>
          </cell>
          <cell r="E21">
            <v>13</v>
          </cell>
          <cell r="F21" t="str">
            <v>-</v>
          </cell>
          <cell r="G21">
            <v>14</v>
          </cell>
          <cell r="H21">
            <v>2</v>
          </cell>
          <cell r="I21">
            <v>5</v>
          </cell>
          <cell r="J21">
            <v>5</v>
          </cell>
          <cell r="K21">
            <v>2</v>
          </cell>
          <cell r="L21" t="str">
            <v>-</v>
          </cell>
          <cell r="M21">
            <v>1</v>
          </cell>
        </row>
        <row r="22">
          <cell r="B22" t="str">
            <v>　Ｏ 教育，学習支援業</v>
          </cell>
          <cell r="C22">
            <v>37</v>
          </cell>
          <cell r="D22">
            <v>34</v>
          </cell>
          <cell r="E22">
            <v>20</v>
          </cell>
          <cell r="F22">
            <v>1</v>
          </cell>
          <cell r="G22">
            <v>13</v>
          </cell>
          <cell r="H22" t="str">
            <v>-</v>
          </cell>
          <cell r="I22" t="str">
            <v>-</v>
          </cell>
          <cell r="J22">
            <v>2</v>
          </cell>
          <cell r="K22" t="str">
            <v>-</v>
          </cell>
          <cell r="L22" t="str">
            <v>-</v>
          </cell>
          <cell r="M22">
            <v>1</v>
          </cell>
        </row>
        <row r="23">
          <cell r="B23" t="str">
            <v>　Ｐ 医療，福祉</v>
          </cell>
          <cell r="C23">
            <v>264</v>
          </cell>
          <cell r="D23">
            <v>260</v>
          </cell>
          <cell r="E23">
            <v>167</v>
          </cell>
          <cell r="F23">
            <v>1</v>
          </cell>
          <cell r="G23">
            <v>92</v>
          </cell>
          <cell r="H23">
            <v>2</v>
          </cell>
          <cell r="I23" t="str">
            <v>-</v>
          </cell>
          <cell r="J23">
            <v>2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B24" t="str">
            <v>　Ｑ 複合サービス事業</v>
          </cell>
          <cell r="C24">
            <v>5</v>
          </cell>
          <cell r="D24">
            <v>5</v>
          </cell>
          <cell r="E24">
            <v>3</v>
          </cell>
          <cell r="F24" t="str">
            <v>-</v>
          </cell>
          <cell r="G24">
            <v>2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B25" t="str">
            <v>　Ｒ サービス業（他に分類されないもの）</v>
          </cell>
          <cell r="C25">
            <v>89</v>
          </cell>
          <cell r="D25">
            <v>76</v>
          </cell>
          <cell r="E25">
            <v>39</v>
          </cell>
          <cell r="F25">
            <v>3</v>
          </cell>
          <cell r="G25">
            <v>34</v>
          </cell>
          <cell r="H25">
            <v>5</v>
          </cell>
          <cell r="I25" t="str">
            <v>-</v>
          </cell>
          <cell r="J25">
            <v>7</v>
          </cell>
          <cell r="K25">
            <v>1</v>
          </cell>
          <cell r="L25" t="str">
            <v>-</v>
          </cell>
          <cell r="M25" t="str">
            <v>-</v>
          </cell>
        </row>
        <row r="26">
          <cell r="B26" t="str">
            <v>　Ｓ 公務（他に分類されるものを除く）</v>
          </cell>
          <cell r="C26">
            <v>24</v>
          </cell>
          <cell r="D26">
            <v>24</v>
          </cell>
          <cell r="E26">
            <v>17</v>
          </cell>
          <cell r="F26">
            <v>2</v>
          </cell>
          <cell r="G26">
            <v>5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61</v>
          </cell>
          <cell r="D27">
            <v>26</v>
          </cell>
          <cell r="E27">
            <v>6</v>
          </cell>
          <cell r="F27">
            <v>2</v>
          </cell>
          <cell r="G27">
            <v>18</v>
          </cell>
          <cell r="H27">
            <v>3</v>
          </cell>
          <cell r="I27" t="str">
            <v>-</v>
          </cell>
          <cell r="J27">
            <v>3</v>
          </cell>
          <cell r="K27" t="str">
            <v>-</v>
          </cell>
          <cell r="L27" t="str">
            <v>-</v>
          </cell>
          <cell r="M27">
            <v>29</v>
          </cell>
        </row>
        <row r="28">
          <cell r="B28" t="str">
            <v>　（再掲）第1次産業</v>
          </cell>
          <cell r="C28">
            <v>9</v>
          </cell>
          <cell r="D28">
            <v>2</v>
          </cell>
          <cell r="E28">
            <v>1</v>
          </cell>
          <cell r="F28" t="str">
            <v>-</v>
          </cell>
          <cell r="G28">
            <v>1</v>
          </cell>
          <cell r="H28" t="str">
            <v>-</v>
          </cell>
          <cell r="I28">
            <v>1</v>
          </cell>
          <cell r="J28">
            <v>4</v>
          </cell>
          <cell r="K28">
            <v>2</v>
          </cell>
          <cell r="L28" t="str">
            <v>-</v>
          </cell>
          <cell r="M28" t="str">
            <v>-</v>
          </cell>
        </row>
        <row r="29">
          <cell r="B29" t="str">
            <v>　（再掲）第2次産業</v>
          </cell>
          <cell r="C29">
            <v>431</v>
          </cell>
          <cell r="D29">
            <v>344</v>
          </cell>
          <cell r="E29">
            <v>262</v>
          </cell>
          <cell r="F29">
            <v>16</v>
          </cell>
          <cell r="G29">
            <v>66</v>
          </cell>
          <cell r="H29">
            <v>44</v>
          </cell>
          <cell r="I29">
            <v>10</v>
          </cell>
          <cell r="J29">
            <v>19</v>
          </cell>
          <cell r="K29">
            <v>9</v>
          </cell>
          <cell r="L29">
            <v>1</v>
          </cell>
          <cell r="M29">
            <v>4</v>
          </cell>
        </row>
        <row r="30">
          <cell r="B30" t="str">
            <v>　（再掲）第3次産業</v>
          </cell>
          <cell r="C30">
            <v>914</v>
          </cell>
          <cell r="D30">
            <v>786</v>
          </cell>
          <cell r="E30">
            <v>433</v>
          </cell>
          <cell r="F30">
            <v>13</v>
          </cell>
          <cell r="G30">
            <v>340</v>
          </cell>
          <cell r="H30">
            <v>30</v>
          </cell>
          <cell r="I30">
            <v>16</v>
          </cell>
          <cell r="J30">
            <v>49</v>
          </cell>
          <cell r="K30">
            <v>20</v>
          </cell>
          <cell r="L30" t="str">
            <v>-</v>
          </cell>
          <cell r="M30">
            <v>13</v>
          </cell>
        </row>
        <row r="35">
          <cell r="B35" t="str">
            <v>総数</v>
          </cell>
          <cell r="C35">
            <v>699</v>
          </cell>
          <cell r="D35">
            <v>548</v>
          </cell>
          <cell r="E35">
            <v>427</v>
          </cell>
          <cell r="F35">
            <v>19</v>
          </cell>
          <cell r="G35">
            <v>102</v>
          </cell>
          <cell r="H35">
            <v>52</v>
          </cell>
          <cell r="I35">
            <v>20</v>
          </cell>
          <cell r="J35">
            <v>50</v>
          </cell>
          <cell r="K35">
            <v>4</v>
          </cell>
          <cell r="L35" t="str">
            <v>-</v>
          </cell>
          <cell r="M35">
            <v>25</v>
          </cell>
        </row>
        <row r="36">
          <cell r="B36" t="str">
            <v>　Ａ 農業，林業</v>
          </cell>
          <cell r="C36">
            <v>6</v>
          </cell>
          <cell r="D36">
            <v>1</v>
          </cell>
          <cell r="E36" t="str">
            <v>-</v>
          </cell>
          <cell r="F36" t="str">
            <v>-</v>
          </cell>
          <cell r="G36">
            <v>1</v>
          </cell>
          <cell r="H36" t="str">
            <v>-</v>
          </cell>
          <cell r="I36">
            <v>1</v>
          </cell>
          <cell r="J36">
            <v>4</v>
          </cell>
          <cell r="K36" t="str">
            <v>-</v>
          </cell>
          <cell r="L36" t="str">
            <v>-</v>
          </cell>
          <cell r="M36" t="str">
            <v>-</v>
          </cell>
        </row>
        <row r="37">
          <cell r="B37" t="str">
            <v>　　うち農業</v>
          </cell>
          <cell r="C37">
            <v>6</v>
          </cell>
          <cell r="D37">
            <v>1</v>
          </cell>
          <cell r="E37" t="str">
            <v>-</v>
          </cell>
          <cell r="F37" t="str">
            <v>-</v>
          </cell>
          <cell r="G37">
            <v>1</v>
          </cell>
          <cell r="H37" t="str">
            <v>-</v>
          </cell>
          <cell r="I37">
            <v>1</v>
          </cell>
          <cell r="J37">
            <v>4</v>
          </cell>
          <cell r="K37" t="str">
            <v>-</v>
          </cell>
          <cell r="L37" t="str">
            <v>-</v>
          </cell>
          <cell r="M37" t="str">
            <v>-</v>
          </cell>
        </row>
        <row r="38">
          <cell r="B38" t="str">
            <v>　Ｂ 漁業</v>
          </cell>
          <cell r="C38">
            <v>1</v>
          </cell>
          <cell r="D38">
            <v>1</v>
          </cell>
          <cell r="E38">
            <v>1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</row>
        <row r="39">
          <cell r="B39" t="str">
            <v>　Ｃ 鉱業，採石業，砂利採取業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145</v>
          </cell>
          <cell r="D40">
            <v>99</v>
          </cell>
          <cell r="E40">
            <v>83</v>
          </cell>
          <cell r="F40">
            <v>3</v>
          </cell>
          <cell r="G40">
            <v>13</v>
          </cell>
          <cell r="H40">
            <v>22</v>
          </cell>
          <cell r="I40">
            <v>7</v>
          </cell>
          <cell r="J40">
            <v>13</v>
          </cell>
          <cell r="K40">
            <v>1</v>
          </cell>
          <cell r="L40" t="str">
            <v>-</v>
          </cell>
          <cell r="M40">
            <v>3</v>
          </cell>
        </row>
        <row r="41">
          <cell r="B41" t="str">
            <v>　Ｅ 製造業</v>
          </cell>
          <cell r="C41">
            <v>181</v>
          </cell>
          <cell r="D41">
            <v>167</v>
          </cell>
          <cell r="E41">
            <v>142</v>
          </cell>
          <cell r="F41">
            <v>10</v>
          </cell>
          <cell r="G41">
            <v>15</v>
          </cell>
          <cell r="H41">
            <v>7</v>
          </cell>
          <cell r="I41">
            <v>2</v>
          </cell>
          <cell r="J41">
            <v>4</v>
          </cell>
          <cell r="K41" t="str">
            <v>-</v>
          </cell>
          <cell r="L41" t="str">
            <v>-</v>
          </cell>
          <cell r="M41">
            <v>1</v>
          </cell>
        </row>
        <row r="42">
          <cell r="B42" t="str">
            <v>　Ｆ 電気・ガス・熱供給・水道業</v>
          </cell>
          <cell r="C42">
            <v>6</v>
          </cell>
          <cell r="D42">
            <v>6</v>
          </cell>
          <cell r="E42">
            <v>5</v>
          </cell>
          <cell r="F42" t="str">
            <v>-</v>
          </cell>
          <cell r="G42">
            <v>1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B43" t="str">
            <v>　Ｇ 情報通信業</v>
          </cell>
          <cell r="C43">
            <v>8</v>
          </cell>
          <cell r="D43">
            <v>6</v>
          </cell>
          <cell r="E43">
            <v>6</v>
          </cell>
          <cell r="F43" t="str">
            <v>-</v>
          </cell>
          <cell r="G43" t="str">
            <v>-</v>
          </cell>
          <cell r="H43">
            <v>2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</row>
        <row r="44">
          <cell r="B44" t="str">
            <v>　Ｈ 運輸業，郵便業</v>
          </cell>
          <cell r="C44">
            <v>66</v>
          </cell>
          <cell r="D44">
            <v>54</v>
          </cell>
          <cell r="E44">
            <v>46</v>
          </cell>
          <cell r="F44" t="str">
            <v>-</v>
          </cell>
          <cell r="G44">
            <v>8</v>
          </cell>
          <cell r="H44">
            <v>3</v>
          </cell>
          <cell r="I44">
            <v>2</v>
          </cell>
          <cell r="J44">
            <v>7</v>
          </cell>
          <cell r="K44" t="str">
            <v>-</v>
          </cell>
          <cell r="L44" t="str">
            <v>-</v>
          </cell>
          <cell r="M44" t="str">
            <v>-</v>
          </cell>
        </row>
        <row r="45">
          <cell r="B45" t="str">
            <v>　Ｉ 卸売業，小売業</v>
          </cell>
          <cell r="C45">
            <v>64</v>
          </cell>
          <cell r="D45">
            <v>46</v>
          </cell>
          <cell r="E45">
            <v>29</v>
          </cell>
          <cell r="F45">
            <v>2</v>
          </cell>
          <cell r="G45">
            <v>15</v>
          </cell>
          <cell r="H45">
            <v>5</v>
          </cell>
          <cell r="I45">
            <v>3</v>
          </cell>
          <cell r="J45">
            <v>6</v>
          </cell>
          <cell r="K45">
            <v>2</v>
          </cell>
          <cell r="L45" t="str">
            <v>-</v>
          </cell>
          <cell r="M45">
            <v>2</v>
          </cell>
        </row>
        <row r="46">
          <cell r="B46" t="str">
            <v>　Ｊ 金融業，保険業</v>
          </cell>
          <cell r="C46">
            <v>4</v>
          </cell>
          <cell r="D46">
            <v>3</v>
          </cell>
          <cell r="E46">
            <v>3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>
            <v>1</v>
          </cell>
          <cell r="K46" t="str">
            <v>-</v>
          </cell>
          <cell r="L46" t="str">
            <v>-</v>
          </cell>
          <cell r="M46" t="str">
            <v>-</v>
          </cell>
        </row>
        <row r="47">
          <cell r="B47" t="str">
            <v>　Ｋ 不動産業，物品賃貸業</v>
          </cell>
          <cell r="C47">
            <v>6</v>
          </cell>
          <cell r="D47">
            <v>4</v>
          </cell>
          <cell r="E47">
            <v>4</v>
          </cell>
          <cell r="F47" t="str">
            <v>-</v>
          </cell>
          <cell r="G47" t="str">
            <v>-</v>
          </cell>
          <cell r="H47">
            <v>1</v>
          </cell>
          <cell r="I47" t="str">
            <v>-</v>
          </cell>
          <cell r="J47">
            <v>1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B48" t="str">
            <v>　Ｌ 学術研究，専門・技術サービス業</v>
          </cell>
          <cell r="C48">
            <v>26</v>
          </cell>
          <cell r="D48">
            <v>16</v>
          </cell>
          <cell r="E48">
            <v>14</v>
          </cell>
          <cell r="F48" t="str">
            <v>-</v>
          </cell>
          <cell r="G48">
            <v>2</v>
          </cell>
          <cell r="H48">
            <v>3</v>
          </cell>
          <cell r="I48">
            <v>2</v>
          </cell>
          <cell r="J48">
            <v>4</v>
          </cell>
          <cell r="K48" t="str">
            <v>-</v>
          </cell>
          <cell r="L48" t="str">
            <v>-</v>
          </cell>
          <cell r="M48">
            <v>1</v>
          </cell>
        </row>
        <row r="49">
          <cell r="B49" t="str">
            <v>　Ｍ 宿泊業，飲食サービス業</v>
          </cell>
          <cell r="C49">
            <v>21</v>
          </cell>
          <cell r="D49">
            <v>16</v>
          </cell>
          <cell r="E49">
            <v>8</v>
          </cell>
          <cell r="F49" t="str">
            <v>-</v>
          </cell>
          <cell r="G49">
            <v>8</v>
          </cell>
          <cell r="H49">
            <v>1</v>
          </cell>
          <cell r="I49">
            <v>1</v>
          </cell>
          <cell r="J49">
            <v>2</v>
          </cell>
          <cell r="K49">
            <v>1</v>
          </cell>
          <cell r="L49" t="str">
            <v>-</v>
          </cell>
          <cell r="M49" t="str">
            <v>-</v>
          </cell>
        </row>
        <row r="50">
          <cell r="B50" t="str">
            <v>　Ｎ 生活関連サービス業，娯楽業</v>
          </cell>
          <cell r="C50">
            <v>13</v>
          </cell>
          <cell r="D50">
            <v>8</v>
          </cell>
          <cell r="E50">
            <v>4</v>
          </cell>
          <cell r="F50" t="str">
            <v>-</v>
          </cell>
          <cell r="G50">
            <v>4</v>
          </cell>
          <cell r="H50">
            <v>1</v>
          </cell>
          <cell r="I50">
            <v>2</v>
          </cell>
          <cell r="J50">
            <v>2</v>
          </cell>
          <cell r="K50" t="str">
            <v>-</v>
          </cell>
          <cell r="L50" t="str">
            <v>-</v>
          </cell>
          <cell r="M50" t="str">
            <v>-</v>
          </cell>
        </row>
        <row r="51">
          <cell r="B51" t="str">
            <v>　Ｏ 教育，学習支援業</v>
          </cell>
          <cell r="C51">
            <v>9</v>
          </cell>
          <cell r="D51">
            <v>9</v>
          </cell>
          <cell r="E51">
            <v>7</v>
          </cell>
          <cell r="F51">
            <v>1</v>
          </cell>
          <cell r="G51">
            <v>1</v>
          </cell>
          <cell r="H51" t="str">
            <v>-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49</v>
          </cell>
          <cell r="D52">
            <v>47</v>
          </cell>
          <cell r="E52">
            <v>30</v>
          </cell>
          <cell r="F52" t="str">
            <v>-</v>
          </cell>
          <cell r="G52">
            <v>17</v>
          </cell>
          <cell r="H52">
            <v>2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 t="str">
            <v>-</v>
          </cell>
        </row>
        <row r="53">
          <cell r="B53" t="str">
            <v>　Ｑ 複合サービス事業</v>
          </cell>
          <cell r="C53">
            <v>4</v>
          </cell>
          <cell r="D53">
            <v>4</v>
          </cell>
          <cell r="E53">
            <v>2</v>
          </cell>
          <cell r="F53" t="str">
            <v>-</v>
          </cell>
          <cell r="G53">
            <v>2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</row>
        <row r="54">
          <cell r="B54" t="str">
            <v>　Ｒ サービス業（他に分類されないもの）</v>
          </cell>
          <cell r="C54">
            <v>41</v>
          </cell>
          <cell r="D54">
            <v>34</v>
          </cell>
          <cell r="E54">
            <v>23</v>
          </cell>
          <cell r="F54">
            <v>2</v>
          </cell>
          <cell r="G54">
            <v>9</v>
          </cell>
          <cell r="H54">
            <v>3</v>
          </cell>
          <cell r="I54" t="str">
            <v>-</v>
          </cell>
          <cell r="J54">
            <v>4</v>
          </cell>
          <cell r="K54" t="str">
            <v>-</v>
          </cell>
          <cell r="L54" t="str">
            <v>-</v>
          </cell>
          <cell r="M54" t="str">
            <v>-</v>
          </cell>
        </row>
        <row r="55">
          <cell r="B55" t="str">
            <v>　Ｓ 公務（他に分類されるものを除く）</v>
          </cell>
          <cell r="C55">
            <v>17</v>
          </cell>
          <cell r="D55">
            <v>17</v>
          </cell>
          <cell r="E55">
            <v>15</v>
          </cell>
          <cell r="F55">
            <v>1</v>
          </cell>
          <cell r="G55">
            <v>1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32</v>
          </cell>
          <cell r="D56">
            <v>10</v>
          </cell>
          <cell r="E56">
            <v>5</v>
          </cell>
          <cell r="F56" t="str">
            <v>-</v>
          </cell>
          <cell r="G56">
            <v>5</v>
          </cell>
          <cell r="H56">
            <v>2</v>
          </cell>
          <cell r="I56" t="str">
            <v>-</v>
          </cell>
          <cell r="J56">
            <v>2</v>
          </cell>
          <cell r="K56" t="str">
            <v>-</v>
          </cell>
          <cell r="L56" t="str">
            <v>-</v>
          </cell>
          <cell r="M56">
            <v>18</v>
          </cell>
        </row>
        <row r="57">
          <cell r="B57" t="str">
            <v>　（再掲）第1次産業</v>
          </cell>
          <cell r="C57">
            <v>7</v>
          </cell>
          <cell r="D57">
            <v>2</v>
          </cell>
          <cell r="E57">
            <v>1</v>
          </cell>
          <cell r="F57" t="str">
            <v>-</v>
          </cell>
          <cell r="G57">
            <v>1</v>
          </cell>
          <cell r="H57" t="str">
            <v>-</v>
          </cell>
          <cell r="I57">
            <v>1</v>
          </cell>
          <cell r="J57">
            <v>4</v>
          </cell>
          <cell r="K57" t="str">
            <v>-</v>
          </cell>
          <cell r="L57" t="str">
            <v>-</v>
          </cell>
          <cell r="M57" t="str">
            <v>-</v>
          </cell>
        </row>
        <row r="58">
          <cell r="B58" t="str">
            <v>　（再掲）第2次産業</v>
          </cell>
          <cell r="C58">
            <v>326</v>
          </cell>
          <cell r="D58">
            <v>266</v>
          </cell>
          <cell r="E58">
            <v>225</v>
          </cell>
          <cell r="F58">
            <v>13</v>
          </cell>
          <cell r="G58">
            <v>28</v>
          </cell>
          <cell r="H58">
            <v>29</v>
          </cell>
          <cell r="I58">
            <v>9</v>
          </cell>
          <cell r="J58">
            <v>17</v>
          </cell>
          <cell r="K58">
            <v>1</v>
          </cell>
          <cell r="L58" t="str">
            <v>-</v>
          </cell>
          <cell r="M58">
            <v>4</v>
          </cell>
        </row>
        <row r="59">
          <cell r="B59" t="str">
            <v>　（再掲）第3次産業</v>
          </cell>
          <cell r="C59">
            <v>334</v>
          </cell>
          <cell r="D59">
            <v>270</v>
          </cell>
          <cell r="E59">
            <v>196</v>
          </cell>
          <cell r="F59">
            <v>6</v>
          </cell>
          <cell r="G59">
            <v>68</v>
          </cell>
          <cell r="H59">
            <v>21</v>
          </cell>
          <cell r="I59">
            <v>10</v>
          </cell>
          <cell r="J59">
            <v>27</v>
          </cell>
          <cell r="K59">
            <v>3</v>
          </cell>
          <cell r="L59" t="str">
            <v>-</v>
          </cell>
          <cell r="M59">
            <v>3</v>
          </cell>
        </row>
        <row r="64">
          <cell r="B64" t="str">
            <v>総数</v>
          </cell>
          <cell r="C64">
            <v>716</v>
          </cell>
          <cell r="D64">
            <v>610</v>
          </cell>
          <cell r="E64">
            <v>275</v>
          </cell>
          <cell r="F64">
            <v>12</v>
          </cell>
          <cell r="G64">
            <v>323</v>
          </cell>
          <cell r="H64">
            <v>25</v>
          </cell>
          <cell r="I64">
            <v>7</v>
          </cell>
          <cell r="J64">
            <v>25</v>
          </cell>
          <cell r="K64">
            <v>27</v>
          </cell>
          <cell r="L64">
            <v>1</v>
          </cell>
          <cell r="M64">
            <v>21</v>
          </cell>
        </row>
        <row r="65">
          <cell r="B65" t="str">
            <v>　Ａ 農業，林業</v>
          </cell>
          <cell r="C65">
            <v>2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 t="str">
            <v>-</v>
          </cell>
          <cell r="J65" t="str">
            <v>-</v>
          </cell>
          <cell r="K65">
            <v>2</v>
          </cell>
          <cell r="L65" t="str">
            <v>-</v>
          </cell>
          <cell r="M65" t="str">
            <v>-</v>
          </cell>
        </row>
        <row r="66">
          <cell r="B66" t="str">
            <v>　　うち農業</v>
          </cell>
          <cell r="C66">
            <v>2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>
            <v>2</v>
          </cell>
          <cell r="L66" t="str">
            <v>-</v>
          </cell>
          <cell r="M66" t="str">
            <v>-</v>
          </cell>
        </row>
        <row r="67">
          <cell r="B67" t="str">
            <v>　Ｂ 漁業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44</v>
          </cell>
          <cell r="D69">
            <v>28</v>
          </cell>
          <cell r="E69">
            <v>16</v>
          </cell>
          <cell r="F69">
            <v>1</v>
          </cell>
          <cell r="G69">
            <v>11</v>
          </cell>
          <cell r="H69">
            <v>11</v>
          </cell>
          <cell r="I69" t="str">
            <v>-</v>
          </cell>
          <cell r="J69" t="str">
            <v>-</v>
          </cell>
          <cell r="K69">
            <v>5</v>
          </cell>
          <cell r="L69" t="str">
            <v>-</v>
          </cell>
          <cell r="M69" t="str">
            <v>-</v>
          </cell>
        </row>
        <row r="70">
          <cell r="B70" t="str">
            <v>　Ｅ 製造業</v>
          </cell>
          <cell r="C70">
            <v>61</v>
          </cell>
          <cell r="D70">
            <v>50</v>
          </cell>
          <cell r="E70">
            <v>21</v>
          </cell>
          <cell r="F70">
            <v>2</v>
          </cell>
          <cell r="G70">
            <v>27</v>
          </cell>
          <cell r="H70">
            <v>4</v>
          </cell>
          <cell r="I70">
            <v>1</v>
          </cell>
          <cell r="J70">
            <v>2</v>
          </cell>
          <cell r="K70">
            <v>3</v>
          </cell>
          <cell r="L70">
            <v>1</v>
          </cell>
          <cell r="M70" t="str">
            <v>-</v>
          </cell>
        </row>
        <row r="71">
          <cell r="B71" t="str">
            <v>　Ｆ 電気・ガス・熱供給・水道業</v>
          </cell>
          <cell r="C71" t="str">
            <v>-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>
            <v>7</v>
          </cell>
          <cell r="D72">
            <v>6</v>
          </cell>
          <cell r="E72">
            <v>5</v>
          </cell>
          <cell r="F72" t="str">
            <v>-</v>
          </cell>
          <cell r="G72">
            <v>1</v>
          </cell>
          <cell r="H72" t="str">
            <v>-</v>
          </cell>
          <cell r="I72" t="str">
            <v>-</v>
          </cell>
          <cell r="J72">
            <v>1</v>
          </cell>
          <cell r="K72" t="str">
            <v>-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12</v>
          </cell>
          <cell r="D73">
            <v>11</v>
          </cell>
          <cell r="E73">
            <v>4</v>
          </cell>
          <cell r="F73" t="str">
            <v>-</v>
          </cell>
          <cell r="G73">
            <v>7</v>
          </cell>
          <cell r="H73">
            <v>1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</row>
        <row r="74">
          <cell r="B74" t="str">
            <v>　Ｉ 卸売業，小売業</v>
          </cell>
          <cell r="C74">
            <v>115</v>
          </cell>
          <cell r="D74">
            <v>89</v>
          </cell>
          <cell r="E74">
            <v>20</v>
          </cell>
          <cell r="F74">
            <v>1</v>
          </cell>
          <cell r="G74">
            <v>68</v>
          </cell>
          <cell r="H74">
            <v>4</v>
          </cell>
          <cell r="I74">
            <v>2</v>
          </cell>
          <cell r="J74">
            <v>7</v>
          </cell>
          <cell r="K74">
            <v>7</v>
          </cell>
          <cell r="L74" t="str">
            <v>-</v>
          </cell>
          <cell r="M74">
            <v>6</v>
          </cell>
        </row>
        <row r="75">
          <cell r="B75" t="str">
            <v>　Ｊ 金融業，保険業</v>
          </cell>
          <cell r="C75">
            <v>17</v>
          </cell>
          <cell r="D75">
            <v>15</v>
          </cell>
          <cell r="E75">
            <v>9</v>
          </cell>
          <cell r="F75">
            <v>1</v>
          </cell>
          <cell r="G75">
            <v>5</v>
          </cell>
          <cell r="H75">
            <v>1</v>
          </cell>
          <cell r="I75" t="str">
            <v>-</v>
          </cell>
          <cell r="J75">
            <v>1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>
            <v>7</v>
          </cell>
          <cell r="D76">
            <v>6</v>
          </cell>
          <cell r="E76">
            <v>3</v>
          </cell>
          <cell r="F76">
            <v>1</v>
          </cell>
          <cell r="G76">
            <v>2</v>
          </cell>
          <cell r="H76" t="str">
            <v>-</v>
          </cell>
          <cell r="I76" t="str">
            <v>-</v>
          </cell>
          <cell r="J76">
            <v>1</v>
          </cell>
          <cell r="K76" t="str">
            <v>-</v>
          </cell>
          <cell r="L76" t="str">
            <v>-</v>
          </cell>
          <cell r="M76" t="str">
            <v>-</v>
          </cell>
        </row>
        <row r="77">
          <cell r="B77" t="str">
            <v>　Ｌ 学術研究，専門・技術サービス業</v>
          </cell>
          <cell r="C77">
            <v>22</v>
          </cell>
          <cell r="D77">
            <v>17</v>
          </cell>
          <cell r="E77">
            <v>11</v>
          </cell>
          <cell r="F77">
            <v>1</v>
          </cell>
          <cell r="G77">
            <v>5</v>
          </cell>
          <cell r="H77" t="str">
            <v>-</v>
          </cell>
          <cell r="I77">
            <v>1</v>
          </cell>
          <cell r="J77">
            <v>1</v>
          </cell>
          <cell r="K77">
            <v>3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72</v>
          </cell>
          <cell r="D78">
            <v>65</v>
          </cell>
          <cell r="E78">
            <v>7</v>
          </cell>
          <cell r="F78" t="str">
            <v>-</v>
          </cell>
          <cell r="G78">
            <v>58</v>
          </cell>
          <cell r="H78" t="str">
            <v>-</v>
          </cell>
          <cell r="I78" t="str">
            <v>-</v>
          </cell>
          <cell r="J78">
            <v>1</v>
          </cell>
          <cell r="K78">
            <v>4</v>
          </cell>
          <cell r="L78" t="str">
            <v>-</v>
          </cell>
          <cell r="M78">
            <v>2</v>
          </cell>
        </row>
        <row r="79">
          <cell r="B79" t="str">
            <v>　Ｎ 生活関連サービス業，娯楽業</v>
          </cell>
          <cell r="C79">
            <v>29</v>
          </cell>
          <cell r="D79">
            <v>19</v>
          </cell>
          <cell r="E79">
            <v>9</v>
          </cell>
          <cell r="F79" t="str">
            <v>-</v>
          </cell>
          <cell r="G79">
            <v>10</v>
          </cell>
          <cell r="H79">
            <v>1</v>
          </cell>
          <cell r="I79">
            <v>3</v>
          </cell>
          <cell r="J79">
            <v>3</v>
          </cell>
          <cell r="K79">
            <v>2</v>
          </cell>
          <cell r="L79" t="str">
            <v>-</v>
          </cell>
          <cell r="M79">
            <v>1</v>
          </cell>
        </row>
        <row r="80">
          <cell r="B80" t="str">
            <v>　Ｏ 教育，学習支援業</v>
          </cell>
          <cell r="C80">
            <v>28</v>
          </cell>
          <cell r="D80">
            <v>25</v>
          </cell>
          <cell r="E80">
            <v>13</v>
          </cell>
          <cell r="F80" t="str">
            <v>-</v>
          </cell>
          <cell r="G80">
            <v>12</v>
          </cell>
          <cell r="H80" t="str">
            <v>-</v>
          </cell>
          <cell r="I80" t="str">
            <v>-</v>
          </cell>
          <cell r="J80">
            <v>2</v>
          </cell>
          <cell r="K80" t="str">
            <v>-</v>
          </cell>
          <cell r="L80" t="str">
            <v>-</v>
          </cell>
          <cell r="M80">
            <v>1</v>
          </cell>
        </row>
        <row r="81">
          <cell r="B81" t="str">
            <v>　Ｐ 医療，福祉</v>
          </cell>
          <cell r="C81">
            <v>215</v>
          </cell>
          <cell r="D81">
            <v>213</v>
          </cell>
          <cell r="E81">
            <v>137</v>
          </cell>
          <cell r="F81">
            <v>1</v>
          </cell>
          <cell r="G81">
            <v>75</v>
          </cell>
          <cell r="H81" t="str">
            <v>-</v>
          </cell>
          <cell r="I81" t="str">
            <v>-</v>
          </cell>
          <cell r="J81">
            <v>2</v>
          </cell>
          <cell r="K81" t="str">
            <v>-</v>
          </cell>
          <cell r="L81" t="str">
            <v>-</v>
          </cell>
          <cell r="M81" t="str">
            <v>-</v>
          </cell>
        </row>
        <row r="82">
          <cell r="B82" t="str">
            <v>　Ｑ 複合サービス事業</v>
          </cell>
          <cell r="C82">
            <v>1</v>
          </cell>
          <cell r="D82">
            <v>1</v>
          </cell>
          <cell r="E82">
            <v>1</v>
          </cell>
          <cell r="F82" t="str">
            <v>-</v>
          </cell>
          <cell r="G82" t="str">
            <v>-</v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48</v>
          </cell>
          <cell r="D83">
            <v>42</v>
          </cell>
          <cell r="E83">
            <v>16</v>
          </cell>
          <cell r="F83">
            <v>1</v>
          </cell>
          <cell r="G83">
            <v>25</v>
          </cell>
          <cell r="H83">
            <v>2</v>
          </cell>
          <cell r="I83" t="str">
            <v>-</v>
          </cell>
          <cell r="J83">
            <v>3</v>
          </cell>
          <cell r="K83">
            <v>1</v>
          </cell>
          <cell r="L83" t="str">
            <v>-</v>
          </cell>
          <cell r="M83" t="str">
            <v>-</v>
          </cell>
        </row>
        <row r="84">
          <cell r="B84" t="str">
            <v>　Ｓ 公務（他に分類されるものを除く）</v>
          </cell>
          <cell r="C84">
            <v>7</v>
          </cell>
          <cell r="D84">
            <v>7</v>
          </cell>
          <cell r="E84">
            <v>2</v>
          </cell>
          <cell r="F84">
            <v>1</v>
          </cell>
          <cell r="G84">
            <v>4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29</v>
          </cell>
          <cell r="D85">
            <v>16</v>
          </cell>
          <cell r="E85">
            <v>1</v>
          </cell>
          <cell r="F85">
            <v>2</v>
          </cell>
          <cell r="G85">
            <v>13</v>
          </cell>
          <cell r="H85">
            <v>1</v>
          </cell>
          <cell r="I85" t="str">
            <v>-</v>
          </cell>
          <cell r="J85">
            <v>1</v>
          </cell>
          <cell r="K85" t="str">
            <v>-</v>
          </cell>
          <cell r="L85" t="str">
            <v>-</v>
          </cell>
          <cell r="M85">
            <v>11</v>
          </cell>
        </row>
        <row r="86">
          <cell r="B86" t="str">
            <v>　（再掲）第1次産業</v>
          </cell>
          <cell r="C86">
            <v>2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 t="str">
            <v>-</v>
          </cell>
          <cell r="K86">
            <v>2</v>
          </cell>
          <cell r="L86" t="str">
            <v>-</v>
          </cell>
          <cell r="M86" t="str">
            <v>-</v>
          </cell>
        </row>
        <row r="87">
          <cell r="B87" t="str">
            <v>　（再掲）第2次産業</v>
          </cell>
          <cell r="C87">
            <v>105</v>
          </cell>
          <cell r="D87">
            <v>78</v>
          </cell>
          <cell r="E87">
            <v>37</v>
          </cell>
          <cell r="F87">
            <v>3</v>
          </cell>
          <cell r="G87">
            <v>38</v>
          </cell>
          <cell r="H87">
            <v>15</v>
          </cell>
          <cell r="I87">
            <v>1</v>
          </cell>
          <cell r="J87">
            <v>2</v>
          </cell>
          <cell r="K87">
            <v>8</v>
          </cell>
          <cell r="L87">
            <v>1</v>
          </cell>
          <cell r="M87" t="str">
            <v>-</v>
          </cell>
        </row>
        <row r="88">
          <cell r="B88" t="str">
            <v>　（再掲）第3次産業</v>
          </cell>
          <cell r="C88">
            <v>580</v>
          </cell>
          <cell r="D88">
            <v>516</v>
          </cell>
          <cell r="E88">
            <v>237</v>
          </cell>
          <cell r="F88">
            <v>7</v>
          </cell>
          <cell r="G88">
            <v>272</v>
          </cell>
          <cell r="H88">
            <v>9</v>
          </cell>
          <cell r="I88">
            <v>6</v>
          </cell>
          <cell r="J88">
            <v>22</v>
          </cell>
          <cell r="K88">
            <v>17</v>
          </cell>
          <cell r="L88" t="str">
            <v>-</v>
          </cell>
          <cell r="M88">
            <v>10</v>
          </cell>
        </row>
      </sheetData>
      <sheetData sheetId="3">
        <row r="6">
          <cell r="B6" t="str">
            <v>総数</v>
          </cell>
          <cell r="C6">
            <v>225</v>
          </cell>
          <cell r="D6">
            <v>169</v>
          </cell>
          <cell r="E6">
            <v>90</v>
          </cell>
          <cell r="F6">
            <v>4</v>
          </cell>
          <cell r="G6">
            <v>75</v>
          </cell>
          <cell r="H6">
            <v>5</v>
          </cell>
          <cell r="I6">
            <v>5</v>
          </cell>
          <cell r="J6">
            <v>22</v>
          </cell>
          <cell r="K6">
            <v>6</v>
          </cell>
          <cell r="L6">
            <v>1</v>
          </cell>
          <cell r="M6">
            <v>17</v>
          </cell>
        </row>
        <row r="7">
          <cell r="B7" t="str">
            <v>　Ａ 農業，林業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B8" t="str">
            <v>　　うち農業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B9" t="str">
            <v>　Ｂ 漁業</v>
          </cell>
          <cell r="C9">
            <v>11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10</v>
          </cell>
          <cell r="K9">
            <v>1</v>
          </cell>
          <cell r="L9" t="str">
            <v>-</v>
          </cell>
          <cell r="M9" t="str">
            <v>-</v>
          </cell>
        </row>
        <row r="10">
          <cell r="B10" t="str">
            <v>　Ｃ 鉱業，採石業，砂利採取業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11</v>
          </cell>
          <cell r="D11">
            <v>6</v>
          </cell>
          <cell r="E11">
            <v>5</v>
          </cell>
          <cell r="F11" t="str">
            <v>-</v>
          </cell>
          <cell r="G11">
            <v>1</v>
          </cell>
          <cell r="H11">
            <v>1</v>
          </cell>
          <cell r="I11" t="str">
            <v>-</v>
          </cell>
          <cell r="J11">
            <v>2</v>
          </cell>
          <cell r="K11">
            <v>1</v>
          </cell>
          <cell r="L11" t="str">
            <v>-</v>
          </cell>
          <cell r="M11">
            <v>1</v>
          </cell>
        </row>
        <row r="12">
          <cell r="B12" t="str">
            <v>　Ｅ 製造業</v>
          </cell>
          <cell r="C12">
            <v>18</v>
          </cell>
          <cell r="D12">
            <v>16</v>
          </cell>
          <cell r="E12">
            <v>12</v>
          </cell>
          <cell r="F12">
            <v>1</v>
          </cell>
          <cell r="G12">
            <v>3</v>
          </cell>
          <cell r="H12">
            <v>1</v>
          </cell>
          <cell r="I12" t="str">
            <v>-</v>
          </cell>
          <cell r="J12" t="str">
            <v>-</v>
          </cell>
          <cell r="K12" t="str">
            <v>-</v>
          </cell>
          <cell r="L12">
            <v>1</v>
          </cell>
          <cell r="M12" t="str">
            <v>-</v>
          </cell>
        </row>
        <row r="13">
          <cell r="B13" t="str">
            <v>　Ｆ 電気・ガス・熱供給・水道業</v>
          </cell>
          <cell r="C13">
            <v>1</v>
          </cell>
          <cell r="D13">
            <v>1</v>
          </cell>
          <cell r="E13" t="str">
            <v>-</v>
          </cell>
          <cell r="F13">
            <v>1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 t="str">
            <v>　Ｇ 情報通信業</v>
          </cell>
          <cell r="C14">
            <v>2</v>
          </cell>
          <cell r="D14">
            <v>2</v>
          </cell>
          <cell r="E14">
            <v>1</v>
          </cell>
          <cell r="F14" t="str">
            <v>-</v>
          </cell>
          <cell r="G14">
            <v>1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 t="str">
            <v>　Ｈ 運輸業，郵便業</v>
          </cell>
          <cell r="C15">
            <v>10</v>
          </cell>
          <cell r="D15">
            <v>9</v>
          </cell>
          <cell r="E15">
            <v>2</v>
          </cell>
          <cell r="F15" t="str">
            <v>-</v>
          </cell>
          <cell r="G15">
            <v>7</v>
          </cell>
          <cell r="H15" t="str">
            <v>-</v>
          </cell>
          <cell r="I15">
            <v>1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B16" t="str">
            <v>　Ｉ 卸売業，小売業</v>
          </cell>
          <cell r="C16">
            <v>18</v>
          </cell>
          <cell r="D16">
            <v>12</v>
          </cell>
          <cell r="E16">
            <v>5</v>
          </cell>
          <cell r="F16" t="str">
            <v>-</v>
          </cell>
          <cell r="G16">
            <v>7</v>
          </cell>
          <cell r="H16">
            <v>1</v>
          </cell>
          <cell r="I16" t="str">
            <v>-</v>
          </cell>
          <cell r="J16">
            <v>4</v>
          </cell>
          <cell r="K16" t="str">
            <v>-</v>
          </cell>
          <cell r="L16" t="str">
            <v>-</v>
          </cell>
          <cell r="M16">
            <v>1</v>
          </cell>
        </row>
        <row r="17">
          <cell r="B17" t="str">
            <v>　Ｊ 金融業，保険業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 t="str">
            <v>　Ｋ 不動産業，物品賃貸業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B19" t="str">
            <v>　Ｌ 学術研究，専門・技術サービス業</v>
          </cell>
          <cell r="C19">
            <v>4</v>
          </cell>
          <cell r="D19">
            <v>4</v>
          </cell>
          <cell r="E19">
            <v>2</v>
          </cell>
          <cell r="F19">
            <v>1</v>
          </cell>
          <cell r="G19">
            <v>1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B20" t="str">
            <v>　Ｍ 宿泊業，飲食サービス業</v>
          </cell>
          <cell r="C20">
            <v>46</v>
          </cell>
          <cell r="D20">
            <v>41</v>
          </cell>
          <cell r="E20">
            <v>17</v>
          </cell>
          <cell r="F20" t="str">
            <v>-</v>
          </cell>
          <cell r="G20">
            <v>24</v>
          </cell>
          <cell r="H20" t="str">
            <v>-</v>
          </cell>
          <cell r="I20">
            <v>1</v>
          </cell>
          <cell r="J20">
            <v>1</v>
          </cell>
          <cell r="K20">
            <v>3</v>
          </cell>
          <cell r="L20" t="str">
            <v>-</v>
          </cell>
          <cell r="M20" t="str">
            <v>-</v>
          </cell>
        </row>
        <row r="21">
          <cell r="B21" t="str">
            <v>　Ｎ 生活関連サービス業，娯楽業</v>
          </cell>
          <cell r="C21">
            <v>5</v>
          </cell>
          <cell r="D21">
            <v>2</v>
          </cell>
          <cell r="E21">
            <v>1</v>
          </cell>
          <cell r="F21" t="str">
            <v>-</v>
          </cell>
          <cell r="G21">
            <v>1</v>
          </cell>
          <cell r="H21" t="str">
            <v>-</v>
          </cell>
          <cell r="I21">
            <v>1</v>
          </cell>
          <cell r="J21">
            <v>1</v>
          </cell>
          <cell r="K21">
            <v>1</v>
          </cell>
          <cell r="L21" t="str">
            <v>-</v>
          </cell>
          <cell r="M21" t="str">
            <v>-</v>
          </cell>
        </row>
        <row r="22">
          <cell r="B22" t="str">
            <v>　Ｏ 教育，学習支援業</v>
          </cell>
          <cell r="C22">
            <v>3</v>
          </cell>
          <cell r="D22">
            <v>3</v>
          </cell>
          <cell r="E22">
            <v>1</v>
          </cell>
          <cell r="F22" t="str">
            <v>-</v>
          </cell>
          <cell r="G22">
            <v>2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B23" t="str">
            <v>　Ｐ 医療，福祉</v>
          </cell>
          <cell r="C23">
            <v>41</v>
          </cell>
          <cell r="D23">
            <v>39</v>
          </cell>
          <cell r="E23">
            <v>23</v>
          </cell>
          <cell r="F23" t="str">
            <v>-</v>
          </cell>
          <cell r="G23">
            <v>16</v>
          </cell>
          <cell r="H23">
            <v>1</v>
          </cell>
          <cell r="I23">
            <v>1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B24" t="str">
            <v>　Ｑ 複合サービス事業</v>
          </cell>
          <cell r="C24">
            <v>2</v>
          </cell>
          <cell r="D24">
            <v>2</v>
          </cell>
          <cell r="E24">
            <v>2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B25" t="str">
            <v>　Ｒ サービス業（他に分類されないもの）</v>
          </cell>
          <cell r="C25">
            <v>25</v>
          </cell>
          <cell r="D25">
            <v>20</v>
          </cell>
          <cell r="E25">
            <v>10</v>
          </cell>
          <cell r="F25">
            <v>1</v>
          </cell>
          <cell r="G25">
            <v>9</v>
          </cell>
          <cell r="H25">
            <v>1</v>
          </cell>
          <cell r="I25">
            <v>1</v>
          </cell>
          <cell r="J25">
            <v>2</v>
          </cell>
          <cell r="K25" t="str">
            <v>-</v>
          </cell>
          <cell r="L25" t="str">
            <v>-</v>
          </cell>
          <cell r="M25">
            <v>1</v>
          </cell>
        </row>
        <row r="26">
          <cell r="B26" t="str">
            <v>　Ｓ 公務（他に分類されるものを除く）</v>
          </cell>
          <cell r="C26">
            <v>11</v>
          </cell>
          <cell r="D26">
            <v>11</v>
          </cell>
          <cell r="E26">
            <v>8</v>
          </cell>
          <cell r="F26" t="str">
            <v>-</v>
          </cell>
          <cell r="G26">
            <v>3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17</v>
          </cell>
          <cell r="D27">
            <v>1</v>
          </cell>
          <cell r="E27">
            <v>1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>
            <v>2</v>
          </cell>
          <cell r="K27" t="str">
            <v>-</v>
          </cell>
          <cell r="L27" t="str">
            <v>-</v>
          </cell>
          <cell r="M27">
            <v>14</v>
          </cell>
        </row>
        <row r="28">
          <cell r="B28" t="str">
            <v>　（再掲）第1次産業</v>
          </cell>
          <cell r="C28">
            <v>11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>
            <v>10</v>
          </cell>
          <cell r="K28">
            <v>1</v>
          </cell>
          <cell r="L28" t="str">
            <v>-</v>
          </cell>
          <cell r="M28" t="str">
            <v>-</v>
          </cell>
        </row>
        <row r="29">
          <cell r="B29" t="str">
            <v>　（再掲）第2次産業</v>
          </cell>
          <cell r="C29">
            <v>29</v>
          </cell>
          <cell r="D29">
            <v>22</v>
          </cell>
          <cell r="E29">
            <v>17</v>
          </cell>
          <cell r="F29">
            <v>1</v>
          </cell>
          <cell r="G29">
            <v>4</v>
          </cell>
          <cell r="H29">
            <v>2</v>
          </cell>
          <cell r="I29" t="str">
            <v>-</v>
          </cell>
          <cell r="J29">
            <v>2</v>
          </cell>
          <cell r="K29">
            <v>1</v>
          </cell>
          <cell r="L29">
            <v>1</v>
          </cell>
          <cell r="M29">
            <v>1</v>
          </cell>
        </row>
        <row r="30">
          <cell r="B30" t="str">
            <v>　（再掲）第3次産業</v>
          </cell>
          <cell r="C30">
            <v>168</v>
          </cell>
          <cell r="D30">
            <v>146</v>
          </cell>
          <cell r="E30">
            <v>72</v>
          </cell>
          <cell r="F30">
            <v>3</v>
          </cell>
          <cell r="G30">
            <v>71</v>
          </cell>
          <cell r="H30">
            <v>3</v>
          </cell>
          <cell r="I30">
            <v>5</v>
          </cell>
          <cell r="J30">
            <v>8</v>
          </cell>
          <cell r="K30">
            <v>4</v>
          </cell>
          <cell r="L30" t="str">
            <v>-</v>
          </cell>
          <cell r="M30">
            <v>2</v>
          </cell>
        </row>
        <row r="35">
          <cell r="B35" t="str">
            <v>総数</v>
          </cell>
          <cell r="C35">
            <v>118</v>
          </cell>
          <cell r="D35">
            <v>82</v>
          </cell>
          <cell r="E35">
            <v>53</v>
          </cell>
          <cell r="F35">
            <v>1</v>
          </cell>
          <cell r="G35">
            <v>28</v>
          </cell>
          <cell r="H35">
            <v>4</v>
          </cell>
          <cell r="I35">
            <v>4</v>
          </cell>
          <cell r="J35">
            <v>17</v>
          </cell>
          <cell r="K35">
            <v>1</v>
          </cell>
          <cell r="L35" t="str">
            <v>-</v>
          </cell>
          <cell r="M35">
            <v>10</v>
          </cell>
        </row>
        <row r="36">
          <cell r="B36" t="str">
            <v>　Ａ 農業，林業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7">
          <cell r="B37" t="str">
            <v>　　うち農業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</row>
        <row r="38">
          <cell r="B38" t="str">
            <v>　Ｂ 漁業</v>
          </cell>
          <cell r="C38">
            <v>11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>
            <v>10</v>
          </cell>
          <cell r="K38">
            <v>1</v>
          </cell>
          <cell r="L38" t="str">
            <v>-</v>
          </cell>
          <cell r="M38" t="str">
            <v>-</v>
          </cell>
        </row>
        <row r="39">
          <cell r="B39" t="str">
            <v>　Ｃ 鉱業，採石業，砂利採取業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9</v>
          </cell>
          <cell r="D40">
            <v>5</v>
          </cell>
          <cell r="E40">
            <v>5</v>
          </cell>
          <cell r="F40" t="str">
            <v>-</v>
          </cell>
          <cell r="G40" t="str">
            <v>-</v>
          </cell>
          <cell r="H40">
            <v>1</v>
          </cell>
          <cell r="I40" t="str">
            <v>-</v>
          </cell>
          <cell r="J40">
            <v>2</v>
          </cell>
          <cell r="K40" t="str">
            <v>-</v>
          </cell>
          <cell r="L40" t="str">
            <v>-</v>
          </cell>
          <cell r="M40">
            <v>1</v>
          </cell>
        </row>
        <row r="41">
          <cell r="B41" t="str">
            <v>　Ｅ 製造業</v>
          </cell>
          <cell r="C41">
            <v>14</v>
          </cell>
          <cell r="D41">
            <v>13</v>
          </cell>
          <cell r="E41">
            <v>11</v>
          </cell>
          <cell r="F41">
            <v>1</v>
          </cell>
          <cell r="G41">
            <v>1</v>
          </cell>
          <cell r="H41">
            <v>1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</row>
        <row r="42">
          <cell r="B42" t="str">
            <v>　Ｆ 電気・ガス・熱供給・水道業</v>
          </cell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B43" t="str">
            <v>　Ｇ 情報通信業</v>
          </cell>
          <cell r="C43">
            <v>1</v>
          </cell>
          <cell r="D43">
            <v>1</v>
          </cell>
          <cell r="E43">
            <v>1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</row>
        <row r="44">
          <cell r="B44" t="str">
            <v>　Ｈ 運輸業，郵便業</v>
          </cell>
          <cell r="C44">
            <v>8</v>
          </cell>
          <cell r="D44">
            <v>7</v>
          </cell>
          <cell r="E44">
            <v>2</v>
          </cell>
          <cell r="F44" t="str">
            <v>-</v>
          </cell>
          <cell r="G44">
            <v>5</v>
          </cell>
          <cell r="H44" t="str">
            <v>-</v>
          </cell>
          <cell r="I44">
            <v>1</v>
          </cell>
          <cell r="J44" t="str">
            <v>-</v>
          </cell>
          <cell r="K44" t="str">
            <v>-</v>
          </cell>
          <cell r="L44" t="str">
            <v>-</v>
          </cell>
          <cell r="M44" t="str">
            <v>-</v>
          </cell>
        </row>
        <row r="45">
          <cell r="B45" t="str">
            <v>　Ｉ 卸売業，小売業</v>
          </cell>
          <cell r="C45">
            <v>6</v>
          </cell>
          <cell r="D45">
            <v>3</v>
          </cell>
          <cell r="E45">
            <v>2</v>
          </cell>
          <cell r="F45" t="str">
            <v>-</v>
          </cell>
          <cell r="G45">
            <v>1</v>
          </cell>
          <cell r="H45">
            <v>1</v>
          </cell>
          <cell r="I45" t="str">
            <v>-</v>
          </cell>
          <cell r="J45">
            <v>2</v>
          </cell>
          <cell r="K45" t="str">
            <v>-</v>
          </cell>
          <cell r="L45" t="str">
            <v>-</v>
          </cell>
          <cell r="M45" t="str">
            <v>-</v>
          </cell>
        </row>
        <row r="46">
          <cell r="B46" t="str">
            <v>　Ｊ 金融業，保険業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</row>
        <row r="47">
          <cell r="B47" t="str">
            <v>　Ｋ 不動産業，物品賃貸業</v>
          </cell>
          <cell r="C47" t="str">
            <v>-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B48" t="str">
            <v>　Ｌ 学術研究，専門・技術サービス業</v>
          </cell>
          <cell r="C48">
            <v>2</v>
          </cell>
          <cell r="D48">
            <v>2</v>
          </cell>
          <cell r="E48">
            <v>1</v>
          </cell>
          <cell r="F48" t="str">
            <v>-</v>
          </cell>
          <cell r="G48">
            <v>1</v>
          </cell>
          <cell r="H48" t="str">
            <v>-</v>
          </cell>
          <cell r="I48" t="str">
            <v>-</v>
          </cell>
          <cell r="J48" t="str">
            <v>-</v>
          </cell>
          <cell r="K48" t="str">
            <v>-</v>
          </cell>
          <cell r="L48" t="str">
            <v>-</v>
          </cell>
          <cell r="M48" t="str">
            <v>-</v>
          </cell>
        </row>
        <row r="49">
          <cell r="B49" t="str">
            <v>　Ｍ 宿泊業，飲食サービス業</v>
          </cell>
          <cell r="C49">
            <v>22</v>
          </cell>
          <cell r="D49">
            <v>20</v>
          </cell>
          <cell r="E49">
            <v>10</v>
          </cell>
          <cell r="F49" t="str">
            <v>-</v>
          </cell>
          <cell r="G49">
            <v>10</v>
          </cell>
          <cell r="H49" t="str">
            <v>-</v>
          </cell>
          <cell r="I49">
            <v>1</v>
          </cell>
          <cell r="J49">
            <v>1</v>
          </cell>
          <cell r="K49" t="str">
            <v>-</v>
          </cell>
          <cell r="L49" t="str">
            <v>-</v>
          </cell>
          <cell r="M49" t="str">
            <v>-</v>
          </cell>
        </row>
        <row r="50">
          <cell r="B50" t="str">
            <v>　Ｎ 生活関連サービス業，娯楽業</v>
          </cell>
          <cell r="C50">
            <v>1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>
            <v>1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</row>
        <row r="51">
          <cell r="B51" t="str">
            <v>　Ｏ 教育，学習支援業</v>
          </cell>
          <cell r="C51" t="str">
            <v>-</v>
          </cell>
          <cell r="D51" t="str">
            <v>-</v>
          </cell>
          <cell r="E51" t="str">
            <v>-</v>
          </cell>
          <cell r="F51" t="str">
            <v>-</v>
          </cell>
          <cell r="G51" t="str">
            <v>-</v>
          </cell>
          <cell r="H51" t="str">
            <v>-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11</v>
          </cell>
          <cell r="D52">
            <v>11</v>
          </cell>
          <cell r="E52">
            <v>7</v>
          </cell>
          <cell r="F52" t="str">
            <v>-</v>
          </cell>
          <cell r="G52">
            <v>4</v>
          </cell>
          <cell r="H52" t="str">
            <v>-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 t="str">
            <v>-</v>
          </cell>
        </row>
        <row r="53">
          <cell r="B53" t="str">
            <v>　Ｑ 複合サービス事業</v>
          </cell>
          <cell r="C53">
            <v>1</v>
          </cell>
          <cell r="D53">
            <v>1</v>
          </cell>
          <cell r="E53">
            <v>1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</row>
        <row r="54">
          <cell r="B54" t="str">
            <v>　Ｒ サービス業（他に分類されないもの）</v>
          </cell>
          <cell r="C54">
            <v>13</v>
          </cell>
          <cell r="D54">
            <v>10</v>
          </cell>
          <cell r="E54">
            <v>6</v>
          </cell>
          <cell r="F54" t="str">
            <v>-</v>
          </cell>
          <cell r="G54">
            <v>4</v>
          </cell>
          <cell r="H54">
            <v>1</v>
          </cell>
          <cell r="I54">
            <v>1</v>
          </cell>
          <cell r="J54" t="str">
            <v>-</v>
          </cell>
          <cell r="K54" t="str">
            <v>-</v>
          </cell>
          <cell r="L54" t="str">
            <v>-</v>
          </cell>
          <cell r="M54">
            <v>1</v>
          </cell>
        </row>
        <row r="55">
          <cell r="B55" t="str">
            <v>　Ｓ 公務（他に分類されるものを除く）</v>
          </cell>
          <cell r="C55">
            <v>8</v>
          </cell>
          <cell r="D55">
            <v>8</v>
          </cell>
          <cell r="E55">
            <v>6</v>
          </cell>
          <cell r="F55" t="str">
            <v>-</v>
          </cell>
          <cell r="G55">
            <v>2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11</v>
          </cell>
          <cell r="D56">
            <v>1</v>
          </cell>
          <cell r="E56">
            <v>1</v>
          </cell>
          <cell r="F56" t="str">
            <v>-</v>
          </cell>
          <cell r="G56" t="str">
            <v>-</v>
          </cell>
          <cell r="H56" t="str">
            <v>-</v>
          </cell>
          <cell r="I56" t="str">
            <v>-</v>
          </cell>
          <cell r="J56">
            <v>2</v>
          </cell>
          <cell r="K56" t="str">
            <v>-</v>
          </cell>
          <cell r="L56" t="str">
            <v>-</v>
          </cell>
          <cell r="M56">
            <v>8</v>
          </cell>
        </row>
        <row r="57">
          <cell r="B57" t="str">
            <v>　（再掲）第1次産業</v>
          </cell>
          <cell r="C57">
            <v>11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 t="str">
            <v>-</v>
          </cell>
          <cell r="J57">
            <v>10</v>
          </cell>
          <cell r="K57">
            <v>1</v>
          </cell>
          <cell r="L57" t="str">
            <v>-</v>
          </cell>
          <cell r="M57" t="str">
            <v>-</v>
          </cell>
        </row>
        <row r="58">
          <cell r="B58" t="str">
            <v>　（再掲）第2次産業</v>
          </cell>
          <cell r="C58">
            <v>23</v>
          </cell>
          <cell r="D58">
            <v>18</v>
          </cell>
          <cell r="E58">
            <v>16</v>
          </cell>
          <cell r="F58">
            <v>1</v>
          </cell>
          <cell r="G58">
            <v>1</v>
          </cell>
          <cell r="H58">
            <v>2</v>
          </cell>
          <cell r="I58" t="str">
            <v>-</v>
          </cell>
          <cell r="J58">
            <v>2</v>
          </cell>
          <cell r="K58" t="str">
            <v>-</v>
          </cell>
          <cell r="L58" t="str">
            <v>-</v>
          </cell>
          <cell r="M58">
            <v>1</v>
          </cell>
        </row>
        <row r="59">
          <cell r="B59" t="str">
            <v>　（再掲）第3次産業</v>
          </cell>
          <cell r="C59">
            <v>73</v>
          </cell>
          <cell r="D59">
            <v>63</v>
          </cell>
          <cell r="E59">
            <v>36</v>
          </cell>
          <cell r="F59" t="str">
            <v>-</v>
          </cell>
          <cell r="G59">
            <v>27</v>
          </cell>
          <cell r="H59">
            <v>2</v>
          </cell>
          <cell r="I59">
            <v>4</v>
          </cell>
          <cell r="J59">
            <v>3</v>
          </cell>
          <cell r="K59" t="str">
            <v>-</v>
          </cell>
          <cell r="L59" t="str">
            <v>-</v>
          </cell>
          <cell r="M59">
            <v>1</v>
          </cell>
        </row>
        <row r="64">
          <cell r="B64" t="str">
            <v>総数</v>
          </cell>
          <cell r="C64">
            <v>107</v>
          </cell>
          <cell r="D64">
            <v>87</v>
          </cell>
          <cell r="E64">
            <v>37</v>
          </cell>
          <cell r="F64">
            <v>3</v>
          </cell>
          <cell r="G64">
            <v>47</v>
          </cell>
          <cell r="H64">
            <v>1</v>
          </cell>
          <cell r="I64">
            <v>1</v>
          </cell>
          <cell r="J64">
            <v>5</v>
          </cell>
          <cell r="K64">
            <v>5</v>
          </cell>
          <cell r="L64">
            <v>1</v>
          </cell>
          <cell r="M64">
            <v>7</v>
          </cell>
        </row>
        <row r="65">
          <cell r="B65" t="str">
            <v>　Ａ 農業，林業</v>
          </cell>
          <cell r="C65" t="str">
            <v>-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</row>
        <row r="66">
          <cell r="B66" t="str">
            <v>　　うち農業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</row>
        <row r="67">
          <cell r="B67" t="str">
            <v>　Ｂ 漁業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2</v>
          </cell>
          <cell r="D69">
            <v>1</v>
          </cell>
          <cell r="E69" t="str">
            <v>-</v>
          </cell>
          <cell r="F69" t="str">
            <v>-</v>
          </cell>
          <cell r="G69">
            <v>1</v>
          </cell>
          <cell r="H69" t="str">
            <v>-</v>
          </cell>
          <cell r="I69" t="str">
            <v>-</v>
          </cell>
          <cell r="J69" t="str">
            <v>-</v>
          </cell>
          <cell r="K69">
            <v>1</v>
          </cell>
          <cell r="L69" t="str">
            <v>-</v>
          </cell>
          <cell r="M69" t="str">
            <v>-</v>
          </cell>
        </row>
        <row r="70">
          <cell r="B70" t="str">
            <v>　Ｅ 製造業</v>
          </cell>
          <cell r="C70">
            <v>4</v>
          </cell>
          <cell r="D70">
            <v>3</v>
          </cell>
          <cell r="E70">
            <v>1</v>
          </cell>
          <cell r="F70" t="str">
            <v>-</v>
          </cell>
          <cell r="G70">
            <v>2</v>
          </cell>
          <cell r="H70" t="str">
            <v>-</v>
          </cell>
          <cell r="I70" t="str">
            <v>-</v>
          </cell>
          <cell r="J70" t="str">
            <v>-</v>
          </cell>
          <cell r="K70" t="str">
            <v>-</v>
          </cell>
          <cell r="L70">
            <v>1</v>
          </cell>
          <cell r="M70" t="str">
            <v>-</v>
          </cell>
        </row>
        <row r="71">
          <cell r="B71" t="str">
            <v>　Ｆ 電気・ガス・熱供給・水道業</v>
          </cell>
          <cell r="C71">
            <v>1</v>
          </cell>
          <cell r="D71">
            <v>1</v>
          </cell>
          <cell r="E71" t="str">
            <v>-</v>
          </cell>
          <cell r="F71">
            <v>1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>
            <v>1</v>
          </cell>
          <cell r="D72">
            <v>1</v>
          </cell>
          <cell r="E72" t="str">
            <v>-</v>
          </cell>
          <cell r="F72" t="str">
            <v>-</v>
          </cell>
          <cell r="G72">
            <v>1</v>
          </cell>
          <cell r="H72" t="str">
            <v>-</v>
          </cell>
          <cell r="I72" t="str">
            <v>-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2</v>
          </cell>
          <cell r="D73">
            <v>2</v>
          </cell>
          <cell r="E73" t="str">
            <v>-</v>
          </cell>
          <cell r="F73" t="str">
            <v>-</v>
          </cell>
          <cell r="G73">
            <v>2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</row>
        <row r="74">
          <cell r="B74" t="str">
            <v>　Ｉ 卸売業，小売業</v>
          </cell>
          <cell r="C74">
            <v>12</v>
          </cell>
          <cell r="D74">
            <v>9</v>
          </cell>
          <cell r="E74">
            <v>3</v>
          </cell>
          <cell r="F74" t="str">
            <v>-</v>
          </cell>
          <cell r="G74">
            <v>6</v>
          </cell>
          <cell r="H74" t="str">
            <v>-</v>
          </cell>
          <cell r="I74" t="str">
            <v>-</v>
          </cell>
          <cell r="J74">
            <v>2</v>
          </cell>
          <cell r="K74" t="str">
            <v>-</v>
          </cell>
          <cell r="L74" t="str">
            <v>-</v>
          </cell>
          <cell r="M74">
            <v>1</v>
          </cell>
        </row>
        <row r="75">
          <cell r="B75" t="str">
            <v>　Ｊ 金融業，保険業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 t="str">
            <v>-</v>
          </cell>
          <cell r="J76" t="str">
            <v>-</v>
          </cell>
          <cell r="K76" t="str">
            <v>-</v>
          </cell>
          <cell r="L76" t="str">
            <v>-</v>
          </cell>
          <cell r="M76" t="str">
            <v>-</v>
          </cell>
        </row>
        <row r="77">
          <cell r="B77" t="str">
            <v>　Ｌ 学術研究，専門・技術サービス業</v>
          </cell>
          <cell r="C77">
            <v>2</v>
          </cell>
          <cell r="D77">
            <v>2</v>
          </cell>
          <cell r="E77">
            <v>1</v>
          </cell>
          <cell r="F77">
            <v>1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24</v>
          </cell>
          <cell r="D78">
            <v>21</v>
          </cell>
          <cell r="E78">
            <v>7</v>
          </cell>
          <cell r="F78" t="str">
            <v>-</v>
          </cell>
          <cell r="G78">
            <v>14</v>
          </cell>
          <cell r="H78" t="str">
            <v>-</v>
          </cell>
          <cell r="I78" t="str">
            <v>-</v>
          </cell>
          <cell r="J78" t="str">
            <v>-</v>
          </cell>
          <cell r="K78">
            <v>3</v>
          </cell>
          <cell r="L78" t="str">
            <v>-</v>
          </cell>
          <cell r="M78" t="str">
            <v>-</v>
          </cell>
        </row>
        <row r="79">
          <cell r="B79" t="str">
            <v>　Ｎ 生活関連サービス業，娯楽業</v>
          </cell>
          <cell r="C79">
            <v>4</v>
          </cell>
          <cell r="D79">
            <v>2</v>
          </cell>
          <cell r="E79">
            <v>1</v>
          </cell>
          <cell r="F79" t="str">
            <v>-</v>
          </cell>
          <cell r="G79">
            <v>1</v>
          </cell>
          <cell r="H79" t="str">
            <v>-</v>
          </cell>
          <cell r="I79" t="str">
            <v>-</v>
          </cell>
          <cell r="J79">
            <v>1</v>
          </cell>
          <cell r="K79">
            <v>1</v>
          </cell>
          <cell r="L79" t="str">
            <v>-</v>
          </cell>
          <cell r="M79" t="str">
            <v>-</v>
          </cell>
        </row>
        <row r="80">
          <cell r="B80" t="str">
            <v>　Ｏ 教育，学習支援業</v>
          </cell>
          <cell r="C80">
            <v>3</v>
          </cell>
          <cell r="D80">
            <v>3</v>
          </cell>
          <cell r="E80">
            <v>1</v>
          </cell>
          <cell r="F80" t="str">
            <v>-</v>
          </cell>
          <cell r="G80">
            <v>2</v>
          </cell>
          <cell r="H80" t="str">
            <v>-</v>
          </cell>
          <cell r="I80" t="str">
            <v>-</v>
          </cell>
          <cell r="J80" t="str">
            <v>-</v>
          </cell>
          <cell r="K80" t="str">
            <v>-</v>
          </cell>
          <cell r="L80" t="str">
            <v>-</v>
          </cell>
          <cell r="M80" t="str">
            <v>-</v>
          </cell>
        </row>
        <row r="81">
          <cell r="B81" t="str">
            <v>　Ｐ 医療，福祉</v>
          </cell>
          <cell r="C81">
            <v>30</v>
          </cell>
          <cell r="D81">
            <v>28</v>
          </cell>
          <cell r="E81">
            <v>16</v>
          </cell>
          <cell r="F81" t="str">
            <v>-</v>
          </cell>
          <cell r="G81">
            <v>12</v>
          </cell>
          <cell r="H81">
            <v>1</v>
          </cell>
          <cell r="I81">
            <v>1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</row>
        <row r="82">
          <cell r="B82" t="str">
            <v>　Ｑ 複合サービス事業</v>
          </cell>
          <cell r="C82">
            <v>1</v>
          </cell>
          <cell r="D82">
            <v>1</v>
          </cell>
          <cell r="E82">
            <v>1</v>
          </cell>
          <cell r="F82" t="str">
            <v>-</v>
          </cell>
          <cell r="G82" t="str">
            <v>-</v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12</v>
          </cell>
          <cell r="D83">
            <v>10</v>
          </cell>
          <cell r="E83">
            <v>4</v>
          </cell>
          <cell r="F83">
            <v>1</v>
          </cell>
          <cell r="G83">
            <v>5</v>
          </cell>
          <cell r="H83" t="str">
            <v>-</v>
          </cell>
          <cell r="I83" t="str">
            <v>-</v>
          </cell>
          <cell r="J83">
            <v>2</v>
          </cell>
          <cell r="K83" t="str">
            <v>-</v>
          </cell>
          <cell r="L83" t="str">
            <v>-</v>
          </cell>
          <cell r="M83" t="str">
            <v>-</v>
          </cell>
        </row>
        <row r="84">
          <cell r="B84" t="str">
            <v>　Ｓ 公務（他に分類されるものを除く）</v>
          </cell>
          <cell r="C84">
            <v>3</v>
          </cell>
          <cell r="D84">
            <v>3</v>
          </cell>
          <cell r="E84">
            <v>2</v>
          </cell>
          <cell r="F84" t="str">
            <v>-</v>
          </cell>
          <cell r="G84">
            <v>1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6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 t="str">
            <v>-</v>
          </cell>
          <cell r="K85" t="str">
            <v>-</v>
          </cell>
          <cell r="L85" t="str">
            <v>-</v>
          </cell>
          <cell r="M85">
            <v>6</v>
          </cell>
        </row>
        <row r="86">
          <cell r="B86" t="str">
            <v>　（再掲）第1次産業</v>
          </cell>
          <cell r="C86" t="str">
            <v>-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 t="str">
            <v>-</v>
          </cell>
          <cell r="K86" t="str">
            <v>-</v>
          </cell>
          <cell r="L86" t="str">
            <v>-</v>
          </cell>
          <cell r="M86" t="str">
            <v>-</v>
          </cell>
        </row>
        <row r="87">
          <cell r="B87" t="str">
            <v>　（再掲）第2次産業</v>
          </cell>
          <cell r="C87">
            <v>6</v>
          </cell>
          <cell r="D87">
            <v>4</v>
          </cell>
          <cell r="E87">
            <v>1</v>
          </cell>
          <cell r="F87" t="str">
            <v>-</v>
          </cell>
          <cell r="G87">
            <v>3</v>
          </cell>
          <cell r="H87" t="str">
            <v>-</v>
          </cell>
          <cell r="I87" t="str">
            <v>-</v>
          </cell>
          <cell r="J87" t="str">
            <v>-</v>
          </cell>
          <cell r="K87">
            <v>1</v>
          </cell>
          <cell r="L87">
            <v>1</v>
          </cell>
          <cell r="M87" t="str">
            <v>-</v>
          </cell>
        </row>
        <row r="88">
          <cell r="B88" t="str">
            <v>　（再掲）第3次産業</v>
          </cell>
          <cell r="C88">
            <v>95</v>
          </cell>
          <cell r="D88">
            <v>83</v>
          </cell>
          <cell r="E88">
            <v>36</v>
          </cell>
          <cell r="F88">
            <v>3</v>
          </cell>
          <cell r="G88">
            <v>44</v>
          </cell>
          <cell r="H88">
            <v>1</v>
          </cell>
          <cell r="I88">
            <v>1</v>
          </cell>
          <cell r="J88">
            <v>5</v>
          </cell>
          <cell r="K88">
            <v>4</v>
          </cell>
          <cell r="L88" t="str">
            <v>-</v>
          </cell>
          <cell r="M88">
            <v>1</v>
          </cell>
        </row>
      </sheetData>
      <sheetData sheetId="4">
        <row r="6">
          <cell r="B6" t="str">
            <v>総数</v>
          </cell>
          <cell r="C6">
            <v>123</v>
          </cell>
          <cell r="D6">
            <v>97</v>
          </cell>
          <cell r="E6">
            <v>59</v>
          </cell>
          <cell r="F6">
            <v>2</v>
          </cell>
          <cell r="G6">
            <v>36</v>
          </cell>
          <cell r="H6">
            <v>6</v>
          </cell>
          <cell r="I6">
            <v>3</v>
          </cell>
          <cell r="J6">
            <v>10</v>
          </cell>
          <cell r="K6">
            <v>2</v>
          </cell>
          <cell r="L6" t="str">
            <v>-</v>
          </cell>
          <cell r="M6">
            <v>5</v>
          </cell>
        </row>
        <row r="7">
          <cell r="B7" t="str">
            <v>　Ａ 農業，林業</v>
          </cell>
          <cell r="C7">
            <v>12</v>
          </cell>
          <cell r="D7">
            <v>11</v>
          </cell>
          <cell r="E7">
            <v>7</v>
          </cell>
          <cell r="F7" t="str">
            <v>-</v>
          </cell>
          <cell r="G7">
            <v>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>
            <v>1</v>
          </cell>
        </row>
        <row r="8">
          <cell r="B8" t="str">
            <v>　　うち農業</v>
          </cell>
          <cell r="C8">
            <v>12</v>
          </cell>
          <cell r="D8">
            <v>11</v>
          </cell>
          <cell r="E8">
            <v>7</v>
          </cell>
          <cell r="F8" t="str">
            <v>-</v>
          </cell>
          <cell r="G8">
            <v>4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>
            <v>1</v>
          </cell>
        </row>
        <row r="9">
          <cell r="B9" t="str">
            <v>　Ｂ 漁業</v>
          </cell>
          <cell r="C9">
            <v>6</v>
          </cell>
          <cell r="D9">
            <v>2</v>
          </cell>
          <cell r="E9" t="str">
            <v>-</v>
          </cell>
          <cell r="F9" t="str">
            <v>-</v>
          </cell>
          <cell r="G9">
            <v>2</v>
          </cell>
          <cell r="H9" t="str">
            <v>-</v>
          </cell>
          <cell r="I9">
            <v>1</v>
          </cell>
          <cell r="J9">
            <v>2</v>
          </cell>
          <cell r="K9">
            <v>1</v>
          </cell>
          <cell r="L9" t="str">
            <v>-</v>
          </cell>
          <cell r="M9" t="str">
            <v>-</v>
          </cell>
        </row>
        <row r="10">
          <cell r="B10" t="str">
            <v>　Ｃ 鉱業，採石業，砂利採取業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6</v>
          </cell>
          <cell r="D11">
            <v>5</v>
          </cell>
          <cell r="E11">
            <v>4</v>
          </cell>
          <cell r="F11" t="str">
            <v>-</v>
          </cell>
          <cell r="G11">
            <v>1</v>
          </cell>
          <cell r="H11">
            <v>1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B12" t="str">
            <v>　Ｅ 製造業</v>
          </cell>
          <cell r="C12">
            <v>1</v>
          </cell>
          <cell r="D12">
            <v>1</v>
          </cell>
          <cell r="E12">
            <v>1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B13" t="str">
            <v>　Ｆ 電気・ガス・熱供給・水道業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 t="str">
            <v>　Ｇ 情報通信業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 t="str">
            <v>　Ｈ 運輸業，郵便業</v>
          </cell>
          <cell r="C15">
            <v>9</v>
          </cell>
          <cell r="D15">
            <v>6</v>
          </cell>
          <cell r="E15">
            <v>5</v>
          </cell>
          <cell r="F15" t="str">
            <v>-</v>
          </cell>
          <cell r="G15">
            <v>1</v>
          </cell>
          <cell r="H15">
            <v>2</v>
          </cell>
          <cell r="I15">
            <v>1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B16" t="str">
            <v>　Ｉ 卸売業，小売業</v>
          </cell>
          <cell r="C16">
            <v>10</v>
          </cell>
          <cell r="D16">
            <v>5</v>
          </cell>
          <cell r="E16">
            <v>2</v>
          </cell>
          <cell r="F16" t="str">
            <v>-</v>
          </cell>
          <cell r="G16">
            <v>3</v>
          </cell>
          <cell r="H16">
            <v>1</v>
          </cell>
          <cell r="I16">
            <v>1</v>
          </cell>
          <cell r="J16">
            <v>2</v>
          </cell>
          <cell r="K16">
            <v>1</v>
          </cell>
          <cell r="L16" t="str">
            <v>-</v>
          </cell>
          <cell r="M16" t="str">
            <v>-</v>
          </cell>
        </row>
        <row r="17">
          <cell r="B17" t="str">
            <v>　Ｊ 金融業，保険業</v>
          </cell>
          <cell r="C17">
            <v>1</v>
          </cell>
          <cell r="D17">
            <v>1</v>
          </cell>
          <cell r="E17" t="str">
            <v>-</v>
          </cell>
          <cell r="F17" t="str">
            <v>-</v>
          </cell>
          <cell r="G17">
            <v>1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 t="str">
            <v>　Ｋ 不動産業，物品賃貸業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B19" t="str">
            <v>　Ｌ 学術研究，専門・技術サービス業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B20" t="str">
            <v>　Ｍ 宿泊業，飲食サービス業</v>
          </cell>
          <cell r="C20">
            <v>6</v>
          </cell>
          <cell r="D20">
            <v>4</v>
          </cell>
          <cell r="E20" t="str">
            <v>-</v>
          </cell>
          <cell r="F20">
            <v>1</v>
          </cell>
          <cell r="G20">
            <v>3</v>
          </cell>
          <cell r="H20" t="str">
            <v>-</v>
          </cell>
          <cell r="I20" t="str">
            <v>-</v>
          </cell>
          <cell r="J20">
            <v>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B21" t="str">
            <v>　Ｎ 生活関連サービス業，娯楽業</v>
          </cell>
          <cell r="C21">
            <v>11</v>
          </cell>
          <cell r="D21">
            <v>11</v>
          </cell>
          <cell r="E21">
            <v>6</v>
          </cell>
          <cell r="F21" t="str">
            <v>-</v>
          </cell>
          <cell r="G21">
            <v>5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B22" t="str">
            <v>　Ｏ 教育，学習支援業</v>
          </cell>
          <cell r="C22">
            <v>17</v>
          </cell>
          <cell r="D22">
            <v>15</v>
          </cell>
          <cell r="E22">
            <v>12</v>
          </cell>
          <cell r="F22" t="str">
            <v>-</v>
          </cell>
          <cell r="G22">
            <v>3</v>
          </cell>
          <cell r="H22">
            <v>1</v>
          </cell>
          <cell r="I22" t="str">
            <v>-</v>
          </cell>
          <cell r="J22">
            <v>1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B23" t="str">
            <v>　Ｐ 医療，福祉</v>
          </cell>
          <cell r="C23">
            <v>18</v>
          </cell>
          <cell r="D23">
            <v>18</v>
          </cell>
          <cell r="E23">
            <v>11</v>
          </cell>
          <cell r="F23" t="str">
            <v>-</v>
          </cell>
          <cell r="G23">
            <v>7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B24" t="str">
            <v>　Ｑ 複合サービス事業</v>
          </cell>
          <cell r="C24">
            <v>3</v>
          </cell>
          <cell r="D24">
            <v>3</v>
          </cell>
          <cell r="E24">
            <v>3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B25" t="str">
            <v>　Ｒ サービス業（他に分類されないもの）</v>
          </cell>
          <cell r="C25">
            <v>14</v>
          </cell>
          <cell r="D25">
            <v>10</v>
          </cell>
          <cell r="E25">
            <v>6</v>
          </cell>
          <cell r="F25">
            <v>1</v>
          </cell>
          <cell r="G25">
            <v>3</v>
          </cell>
          <cell r="H25">
            <v>1</v>
          </cell>
          <cell r="I25" t="str">
            <v>-</v>
          </cell>
          <cell r="J25">
            <v>3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B26" t="str">
            <v>　Ｓ 公務（他に分類されるものを除く）</v>
          </cell>
          <cell r="C26">
            <v>3</v>
          </cell>
          <cell r="D26">
            <v>3</v>
          </cell>
          <cell r="E26">
            <v>2</v>
          </cell>
          <cell r="F26" t="str">
            <v>-</v>
          </cell>
          <cell r="G26">
            <v>1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6</v>
          </cell>
          <cell r="D27">
            <v>2</v>
          </cell>
          <cell r="E27" t="str">
            <v>-</v>
          </cell>
          <cell r="F27" t="str">
            <v>-</v>
          </cell>
          <cell r="G27">
            <v>2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>
            <v>4</v>
          </cell>
        </row>
        <row r="28">
          <cell r="B28" t="str">
            <v>　（再掲）第1次産業</v>
          </cell>
          <cell r="C28">
            <v>18</v>
          </cell>
          <cell r="D28">
            <v>13</v>
          </cell>
          <cell r="E28">
            <v>7</v>
          </cell>
          <cell r="F28" t="str">
            <v>-</v>
          </cell>
          <cell r="G28">
            <v>6</v>
          </cell>
          <cell r="H28" t="str">
            <v>-</v>
          </cell>
          <cell r="I28">
            <v>1</v>
          </cell>
          <cell r="J28">
            <v>2</v>
          </cell>
          <cell r="K28">
            <v>1</v>
          </cell>
          <cell r="L28" t="str">
            <v>-</v>
          </cell>
          <cell r="M28">
            <v>1</v>
          </cell>
        </row>
        <row r="29">
          <cell r="B29" t="str">
            <v>　（再掲）第2次産業</v>
          </cell>
          <cell r="C29">
            <v>7</v>
          </cell>
          <cell r="D29">
            <v>6</v>
          </cell>
          <cell r="E29">
            <v>5</v>
          </cell>
          <cell r="F29" t="str">
            <v>-</v>
          </cell>
          <cell r="G29">
            <v>1</v>
          </cell>
          <cell r="H29">
            <v>1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B30" t="str">
            <v>　（再掲）第3次産業</v>
          </cell>
          <cell r="C30">
            <v>92</v>
          </cell>
          <cell r="D30">
            <v>76</v>
          </cell>
          <cell r="E30">
            <v>47</v>
          </cell>
          <cell r="F30">
            <v>2</v>
          </cell>
          <cell r="G30">
            <v>27</v>
          </cell>
          <cell r="H30">
            <v>5</v>
          </cell>
          <cell r="I30">
            <v>2</v>
          </cell>
          <cell r="J30">
            <v>8</v>
          </cell>
          <cell r="K30">
            <v>1</v>
          </cell>
          <cell r="L30" t="str">
            <v>-</v>
          </cell>
          <cell r="M30" t="str">
            <v>-</v>
          </cell>
        </row>
        <row r="35">
          <cell r="B35" t="str">
            <v>総数</v>
          </cell>
          <cell r="C35">
            <v>69</v>
          </cell>
          <cell r="D35">
            <v>52</v>
          </cell>
          <cell r="E35">
            <v>36</v>
          </cell>
          <cell r="F35">
            <v>2</v>
          </cell>
          <cell r="G35">
            <v>14</v>
          </cell>
          <cell r="H35">
            <v>5</v>
          </cell>
          <cell r="I35">
            <v>2</v>
          </cell>
          <cell r="J35">
            <v>7</v>
          </cell>
          <cell r="K35" t="str">
            <v>-</v>
          </cell>
          <cell r="L35" t="str">
            <v>-</v>
          </cell>
          <cell r="M35">
            <v>3</v>
          </cell>
        </row>
        <row r="36">
          <cell r="B36" t="str">
            <v>　Ａ 農業，林業</v>
          </cell>
          <cell r="C36">
            <v>9</v>
          </cell>
          <cell r="D36">
            <v>9</v>
          </cell>
          <cell r="E36">
            <v>7</v>
          </cell>
          <cell r="F36" t="str">
            <v>-</v>
          </cell>
          <cell r="G36">
            <v>2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</row>
        <row r="37">
          <cell r="B37" t="str">
            <v>　　うち農業</v>
          </cell>
          <cell r="C37">
            <v>9</v>
          </cell>
          <cell r="D37">
            <v>9</v>
          </cell>
          <cell r="E37">
            <v>7</v>
          </cell>
          <cell r="F37" t="str">
            <v>-</v>
          </cell>
          <cell r="G37">
            <v>2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</row>
        <row r="38">
          <cell r="B38" t="str">
            <v>　Ｂ 漁業</v>
          </cell>
          <cell r="C38">
            <v>4</v>
          </cell>
          <cell r="D38">
            <v>1</v>
          </cell>
          <cell r="E38" t="str">
            <v>-</v>
          </cell>
          <cell r="F38" t="str">
            <v>-</v>
          </cell>
          <cell r="G38">
            <v>1</v>
          </cell>
          <cell r="H38" t="str">
            <v>-</v>
          </cell>
          <cell r="I38">
            <v>1</v>
          </cell>
          <cell r="J38">
            <v>2</v>
          </cell>
          <cell r="K38" t="str">
            <v>-</v>
          </cell>
          <cell r="L38" t="str">
            <v>-</v>
          </cell>
          <cell r="M38" t="str">
            <v>-</v>
          </cell>
        </row>
        <row r="39">
          <cell r="B39" t="str">
            <v>　Ｃ 鉱業，採石業，砂利採取業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5</v>
          </cell>
          <cell r="D40">
            <v>4</v>
          </cell>
          <cell r="E40">
            <v>3</v>
          </cell>
          <cell r="F40" t="str">
            <v>-</v>
          </cell>
          <cell r="G40">
            <v>1</v>
          </cell>
          <cell r="H40">
            <v>1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</row>
        <row r="41">
          <cell r="B41" t="str">
            <v>　Ｅ 製造業</v>
          </cell>
          <cell r="C41">
            <v>1</v>
          </cell>
          <cell r="D41">
            <v>1</v>
          </cell>
          <cell r="E41">
            <v>1</v>
          </cell>
          <cell r="F41" t="str">
            <v>-</v>
          </cell>
          <cell r="G41" t="str">
            <v>-</v>
          </cell>
          <cell r="H41" t="str">
            <v>-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</row>
        <row r="42">
          <cell r="B42" t="str">
            <v>　Ｆ 電気・ガス・熱供給・水道業</v>
          </cell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B43" t="str">
            <v>　Ｇ 情報通信業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</row>
        <row r="44">
          <cell r="B44" t="str">
            <v>　Ｈ 運輸業，郵便業</v>
          </cell>
          <cell r="C44">
            <v>6</v>
          </cell>
          <cell r="D44">
            <v>5</v>
          </cell>
          <cell r="E44">
            <v>4</v>
          </cell>
          <cell r="F44" t="str">
            <v>-</v>
          </cell>
          <cell r="G44">
            <v>1</v>
          </cell>
          <cell r="H44">
            <v>1</v>
          </cell>
          <cell r="I44" t="str">
            <v>-</v>
          </cell>
          <cell r="J44" t="str">
            <v>-</v>
          </cell>
          <cell r="K44" t="str">
            <v>-</v>
          </cell>
          <cell r="L44" t="str">
            <v>-</v>
          </cell>
          <cell r="M44" t="str">
            <v>-</v>
          </cell>
        </row>
        <row r="45">
          <cell r="B45" t="str">
            <v>　Ｉ 卸売業，小売業</v>
          </cell>
          <cell r="C45">
            <v>5</v>
          </cell>
          <cell r="D45">
            <v>2</v>
          </cell>
          <cell r="E45">
            <v>1</v>
          </cell>
          <cell r="F45" t="str">
            <v>-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 t="str">
            <v>-</v>
          </cell>
          <cell r="L45" t="str">
            <v>-</v>
          </cell>
          <cell r="M45" t="str">
            <v>-</v>
          </cell>
        </row>
        <row r="46">
          <cell r="B46" t="str">
            <v>　Ｊ 金融業，保険業</v>
          </cell>
          <cell r="C46" t="str">
            <v>-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</row>
        <row r="47">
          <cell r="B47" t="str">
            <v>　Ｋ 不動産業，物品賃貸業</v>
          </cell>
          <cell r="C47" t="str">
            <v>-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B48" t="str">
            <v>　Ｌ 学術研究，専門・技術サービス業</v>
          </cell>
          <cell r="C48" t="str">
            <v>-</v>
          </cell>
          <cell r="D48" t="str">
            <v>-</v>
          </cell>
          <cell r="E48" t="str">
            <v>-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  <cell r="K48" t="str">
            <v>-</v>
          </cell>
          <cell r="L48" t="str">
            <v>-</v>
          </cell>
          <cell r="M48" t="str">
            <v>-</v>
          </cell>
        </row>
        <row r="49">
          <cell r="B49" t="str">
            <v>　Ｍ 宿泊業，飲食サービス業</v>
          </cell>
          <cell r="C49">
            <v>4</v>
          </cell>
          <cell r="D49">
            <v>2</v>
          </cell>
          <cell r="E49" t="str">
            <v>-</v>
          </cell>
          <cell r="F49">
            <v>1</v>
          </cell>
          <cell r="G49">
            <v>1</v>
          </cell>
          <cell r="H49" t="str">
            <v>-</v>
          </cell>
          <cell r="I49" t="str">
            <v>-</v>
          </cell>
          <cell r="J49">
            <v>2</v>
          </cell>
          <cell r="K49" t="str">
            <v>-</v>
          </cell>
          <cell r="L49" t="str">
            <v>-</v>
          </cell>
          <cell r="M49" t="str">
            <v>-</v>
          </cell>
        </row>
        <row r="50">
          <cell r="B50" t="str">
            <v>　Ｎ 生活関連サービス業，娯楽業</v>
          </cell>
          <cell r="C50">
            <v>4</v>
          </cell>
          <cell r="D50">
            <v>4</v>
          </cell>
          <cell r="E50">
            <v>2</v>
          </cell>
          <cell r="F50" t="str">
            <v>-</v>
          </cell>
          <cell r="G50">
            <v>2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</row>
        <row r="51">
          <cell r="B51" t="str">
            <v>　Ｏ 教育，学習支援業</v>
          </cell>
          <cell r="C51">
            <v>6</v>
          </cell>
          <cell r="D51">
            <v>5</v>
          </cell>
          <cell r="E51">
            <v>5</v>
          </cell>
          <cell r="F51" t="str">
            <v>-</v>
          </cell>
          <cell r="G51" t="str">
            <v>-</v>
          </cell>
          <cell r="H51">
            <v>1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5</v>
          </cell>
          <cell r="D52">
            <v>5</v>
          </cell>
          <cell r="E52">
            <v>3</v>
          </cell>
          <cell r="F52" t="str">
            <v>-</v>
          </cell>
          <cell r="G52">
            <v>2</v>
          </cell>
          <cell r="H52" t="str">
            <v>-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 t="str">
            <v>-</v>
          </cell>
        </row>
        <row r="53">
          <cell r="B53" t="str">
            <v>　Ｑ 複合サービス事業</v>
          </cell>
          <cell r="C53">
            <v>3</v>
          </cell>
          <cell r="D53">
            <v>3</v>
          </cell>
          <cell r="E53">
            <v>3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</row>
        <row r="54">
          <cell r="B54" t="str">
            <v>　Ｒ サービス業（他に分類されないもの）</v>
          </cell>
          <cell r="C54">
            <v>11</v>
          </cell>
          <cell r="D54">
            <v>8</v>
          </cell>
          <cell r="E54">
            <v>6</v>
          </cell>
          <cell r="F54">
            <v>1</v>
          </cell>
          <cell r="G54">
            <v>1</v>
          </cell>
          <cell r="H54">
            <v>1</v>
          </cell>
          <cell r="I54" t="str">
            <v>-</v>
          </cell>
          <cell r="J54">
            <v>2</v>
          </cell>
          <cell r="K54" t="str">
            <v>-</v>
          </cell>
          <cell r="L54" t="str">
            <v>-</v>
          </cell>
          <cell r="M54" t="str">
            <v>-</v>
          </cell>
        </row>
        <row r="55">
          <cell r="B55" t="str">
            <v>　Ｓ 公務（他に分類されるものを除く）</v>
          </cell>
          <cell r="C55">
            <v>2</v>
          </cell>
          <cell r="D55">
            <v>2</v>
          </cell>
          <cell r="E55">
            <v>1</v>
          </cell>
          <cell r="F55" t="str">
            <v>-</v>
          </cell>
          <cell r="G55">
            <v>1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4</v>
          </cell>
          <cell r="D56">
            <v>1</v>
          </cell>
          <cell r="E56" t="str">
            <v>-</v>
          </cell>
          <cell r="F56" t="str">
            <v>-</v>
          </cell>
          <cell r="G56">
            <v>1</v>
          </cell>
          <cell r="H56" t="str">
            <v>-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  <cell r="M56">
            <v>3</v>
          </cell>
        </row>
        <row r="57">
          <cell r="B57" t="str">
            <v>　（再掲）第1次産業</v>
          </cell>
          <cell r="C57">
            <v>13</v>
          </cell>
          <cell r="D57">
            <v>10</v>
          </cell>
          <cell r="E57">
            <v>7</v>
          </cell>
          <cell r="F57" t="str">
            <v>-</v>
          </cell>
          <cell r="G57">
            <v>3</v>
          </cell>
          <cell r="H57" t="str">
            <v>-</v>
          </cell>
          <cell r="I57">
            <v>1</v>
          </cell>
          <cell r="J57">
            <v>2</v>
          </cell>
          <cell r="K57" t="str">
            <v>-</v>
          </cell>
          <cell r="L57" t="str">
            <v>-</v>
          </cell>
          <cell r="M57" t="str">
            <v>-</v>
          </cell>
        </row>
        <row r="58">
          <cell r="B58" t="str">
            <v>　（再掲）第2次産業</v>
          </cell>
          <cell r="C58">
            <v>6</v>
          </cell>
          <cell r="D58">
            <v>5</v>
          </cell>
          <cell r="E58">
            <v>4</v>
          </cell>
          <cell r="F58" t="str">
            <v>-</v>
          </cell>
          <cell r="G58">
            <v>1</v>
          </cell>
          <cell r="H58">
            <v>1</v>
          </cell>
          <cell r="I58" t="str">
            <v>-</v>
          </cell>
          <cell r="J58" t="str">
            <v>-</v>
          </cell>
          <cell r="K58" t="str">
            <v>-</v>
          </cell>
          <cell r="L58" t="str">
            <v>-</v>
          </cell>
          <cell r="M58" t="str">
            <v>-</v>
          </cell>
        </row>
        <row r="59">
          <cell r="B59" t="str">
            <v>　（再掲）第3次産業</v>
          </cell>
          <cell r="C59">
            <v>46</v>
          </cell>
          <cell r="D59">
            <v>36</v>
          </cell>
          <cell r="E59">
            <v>25</v>
          </cell>
          <cell r="F59">
            <v>2</v>
          </cell>
          <cell r="G59">
            <v>9</v>
          </cell>
          <cell r="H59">
            <v>4</v>
          </cell>
          <cell r="I59">
            <v>1</v>
          </cell>
          <cell r="J59">
            <v>5</v>
          </cell>
          <cell r="K59" t="str">
            <v>-</v>
          </cell>
          <cell r="L59" t="str">
            <v>-</v>
          </cell>
          <cell r="M59" t="str">
            <v>-</v>
          </cell>
        </row>
        <row r="64">
          <cell r="B64" t="str">
            <v>総数</v>
          </cell>
          <cell r="C64">
            <v>54</v>
          </cell>
          <cell r="D64">
            <v>45</v>
          </cell>
          <cell r="E64">
            <v>23</v>
          </cell>
          <cell r="F64" t="str">
            <v>-</v>
          </cell>
          <cell r="G64">
            <v>22</v>
          </cell>
          <cell r="H64">
            <v>1</v>
          </cell>
          <cell r="I64">
            <v>1</v>
          </cell>
          <cell r="J64">
            <v>3</v>
          </cell>
          <cell r="K64">
            <v>2</v>
          </cell>
          <cell r="L64" t="str">
            <v>-</v>
          </cell>
          <cell r="M64">
            <v>2</v>
          </cell>
        </row>
        <row r="65">
          <cell r="B65" t="str">
            <v>　Ａ 農業，林業</v>
          </cell>
          <cell r="C65">
            <v>3</v>
          </cell>
          <cell r="D65">
            <v>2</v>
          </cell>
          <cell r="E65" t="str">
            <v>-</v>
          </cell>
          <cell r="F65" t="str">
            <v>-</v>
          </cell>
          <cell r="G65">
            <v>2</v>
          </cell>
          <cell r="H65" t="str">
            <v>-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>
            <v>1</v>
          </cell>
        </row>
        <row r="66">
          <cell r="B66" t="str">
            <v>　　うち農業</v>
          </cell>
          <cell r="C66">
            <v>3</v>
          </cell>
          <cell r="D66">
            <v>2</v>
          </cell>
          <cell r="E66" t="str">
            <v>-</v>
          </cell>
          <cell r="F66" t="str">
            <v>-</v>
          </cell>
          <cell r="G66">
            <v>2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>
            <v>1</v>
          </cell>
        </row>
        <row r="67">
          <cell r="B67" t="str">
            <v>　Ｂ 漁業</v>
          </cell>
          <cell r="C67">
            <v>2</v>
          </cell>
          <cell r="D67">
            <v>1</v>
          </cell>
          <cell r="E67" t="str">
            <v>-</v>
          </cell>
          <cell r="F67" t="str">
            <v>-</v>
          </cell>
          <cell r="G67">
            <v>1</v>
          </cell>
          <cell r="H67" t="str">
            <v>-</v>
          </cell>
          <cell r="I67" t="str">
            <v>-</v>
          </cell>
          <cell r="J67" t="str">
            <v>-</v>
          </cell>
          <cell r="K67">
            <v>1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1</v>
          </cell>
          <cell r="D69">
            <v>1</v>
          </cell>
          <cell r="E69">
            <v>1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 t="str">
            <v>-</v>
          </cell>
          <cell r="K69" t="str">
            <v>-</v>
          </cell>
          <cell r="L69" t="str">
            <v>-</v>
          </cell>
          <cell r="M69" t="str">
            <v>-</v>
          </cell>
        </row>
        <row r="70">
          <cell r="B70" t="str">
            <v>　Ｅ 製造業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 t="str">
            <v>-</v>
          </cell>
          <cell r="L70" t="str">
            <v>-</v>
          </cell>
          <cell r="M70" t="str">
            <v>-</v>
          </cell>
        </row>
        <row r="71">
          <cell r="B71" t="str">
            <v>　Ｆ 電気・ガス・熱供給・水道業</v>
          </cell>
          <cell r="C71" t="str">
            <v>-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 t="str">
            <v>-</v>
          </cell>
          <cell r="D72" t="str">
            <v>-</v>
          </cell>
          <cell r="E72" t="str">
            <v>-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3</v>
          </cell>
          <cell r="D73">
            <v>1</v>
          </cell>
          <cell r="E73">
            <v>1</v>
          </cell>
          <cell r="F73" t="str">
            <v>-</v>
          </cell>
          <cell r="G73" t="str">
            <v>-</v>
          </cell>
          <cell r="H73">
            <v>1</v>
          </cell>
          <cell r="I73">
            <v>1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</row>
        <row r="74">
          <cell r="B74" t="str">
            <v>　Ｉ 卸売業，小売業</v>
          </cell>
          <cell r="C74">
            <v>5</v>
          </cell>
          <cell r="D74">
            <v>3</v>
          </cell>
          <cell r="E74">
            <v>1</v>
          </cell>
          <cell r="F74" t="str">
            <v>-</v>
          </cell>
          <cell r="G74">
            <v>2</v>
          </cell>
          <cell r="H74" t="str">
            <v>-</v>
          </cell>
          <cell r="I74" t="str">
            <v>-</v>
          </cell>
          <cell r="J74">
            <v>1</v>
          </cell>
          <cell r="K74">
            <v>1</v>
          </cell>
          <cell r="L74" t="str">
            <v>-</v>
          </cell>
          <cell r="M74" t="str">
            <v>-</v>
          </cell>
        </row>
        <row r="75">
          <cell r="B75" t="str">
            <v>　Ｊ 金融業，保険業</v>
          </cell>
          <cell r="C75">
            <v>1</v>
          </cell>
          <cell r="D75">
            <v>1</v>
          </cell>
          <cell r="E75" t="str">
            <v>-</v>
          </cell>
          <cell r="F75" t="str">
            <v>-</v>
          </cell>
          <cell r="G75">
            <v>1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 t="str">
            <v>-</v>
          </cell>
          <cell r="J76" t="str">
            <v>-</v>
          </cell>
          <cell r="K76" t="str">
            <v>-</v>
          </cell>
          <cell r="L76" t="str">
            <v>-</v>
          </cell>
          <cell r="M76" t="str">
            <v>-</v>
          </cell>
        </row>
        <row r="77">
          <cell r="B77" t="str">
            <v>　Ｌ 学術研究，専門・技術サービス業</v>
          </cell>
          <cell r="C77" t="str">
            <v>-</v>
          </cell>
          <cell r="D77" t="str">
            <v>-</v>
          </cell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2</v>
          </cell>
          <cell r="D78">
            <v>2</v>
          </cell>
          <cell r="E78" t="str">
            <v>-</v>
          </cell>
          <cell r="F78" t="str">
            <v>-</v>
          </cell>
          <cell r="G78">
            <v>2</v>
          </cell>
          <cell r="H78" t="str">
            <v>-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 t="str">
            <v>-</v>
          </cell>
        </row>
        <row r="79">
          <cell r="B79" t="str">
            <v>　Ｎ 生活関連サービス業，娯楽業</v>
          </cell>
          <cell r="C79">
            <v>7</v>
          </cell>
          <cell r="D79">
            <v>7</v>
          </cell>
          <cell r="E79">
            <v>4</v>
          </cell>
          <cell r="F79" t="str">
            <v>-</v>
          </cell>
          <cell r="G79">
            <v>3</v>
          </cell>
          <cell r="H79" t="str">
            <v>-</v>
          </cell>
          <cell r="I79" t="str">
            <v>-</v>
          </cell>
          <cell r="J79" t="str">
            <v>-</v>
          </cell>
          <cell r="K79" t="str">
            <v>-</v>
          </cell>
          <cell r="L79" t="str">
            <v>-</v>
          </cell>
          <cell r="M79" t="str">
            <v>-</v>
          </cell>
        </row>
        <row r="80">
          <cell r="B80" t="str">
            <v>　Ｏ 教育，学習支援業</v>
          </cell>
          <cell r="C80">
            <v>11</v>
          </cell>
          <cell r="D80">
            <v>10</v>
          </cell>
          <cell r="E80">
            <v>7</v>
          </cell>
          <cell r="F80" t="str">
            <v>-</v>
          </cell>
          <cell r="G80">
            <v>3</v>
          </cell>
          <cell r="H80" t="str">
            <v>-</v>
          </cell>
          <cell r="I80" t="str">
            <v>-</v>
          </cell>
          <cell r="J80">
            <v>1</v>
          </cell>
          <cell r="K80" t="str">
            <v>-</v>
          </cell>
          <cell r="L80" t="str">
            <v>-</v>
          </cell>
          <cell r="M80" t="str">
            <v>-</v>
          </cell>
        </row>
        <row r="81">
          <cell r="B81" t="str">
            <v>　Ｐ 医療，福祉</v>
          </cell>
          <cell r="C81">
            <v>13</v>
          </cell>
          <cell r="D81">
            <v>13</v>
          </cell>
          <cell r="E81">
            <v>8</v>
          </cell>
          <cell r="F81" t="str">
            <v>-</v>
          </cell>
          <cell r="G81">
            <v>5</v>
          </cell>
          <cell r="H81" t="str">
            <v>-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</row>
        <row r="82">
          <cell r="B82" t="str">
            <v>　Ｑ 複合サービス事業</v>
          </cell>
          <cell r="C82" t="str">
            <v>-</v>
          </cell>
          <cell r="D82" t="str">
            <v>-</v>
          </cell>
          <cell r="E82" t="str">
            <v>-</v>
          </cell>
          <cell r="F82" t="str">
            <v>-</v>
          </cell>
          <cell r="G82" t="str">
            <v>-</v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3</v>
          </cell>
          <cell r="D83">
            <v>2</v>
          </cell>
          <cell r="E83" t="str">
            <v>-</v>
          </cell>
          <cell r="F83" t="str">
            <v>-</v>
          </cell>
          <cell r="G83">
            <v>2</v>
          </cell>
          <cell r="H83" t="str">
            <v>-</v>
          </cell>
          <cell r="I83" t="str">
            <v>-</v>
          </cell>
          <cell r="J83">
            <v>1</v>
          </cell>
          <cell r="K83" t="str">
            <v>-</v>
          </cell>
          <cell r="L83" t="str">
            <v>-</v>
          </cell>
          <cell r="M83" t="str">
            <v>-</v>
          </cell>
        </row>
        <row r="84">
          <cell r="B84" t="str">
            <v>　Ｓ 公務（他に分類されるものを除く）</v>
          </cell>
          <cell r="C84">
            <v>1</v>
          </cell>
          <cell r="D84">
            <v>1</v>
          </cell>
          <cell r="E84">
            <v>1</v>
          </cell>
          <cell r="F84" t="str">
            <v>-</v>
          </cell>
          <cell r="G84" t="str">
            <v>-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2</v>
          </cell>
          <cell r="D85">
            <v>1</v>
          </cell>
          <cell r="E85" t="str">
            <v>-</v>
          </cell>
          <cell r="F85" t="str">
            <v>-</v>
          </cell>
          <cell r="G85">
            <v>1</v>
          </cell>
          <cell r="H85" t="str">
            <v>-</v>
          </cell>
          <cell r="I85" t="str">
            <v>-</v>
          </cell>
          <cell r="J85" t="str">
            <v>-</v>
          </cell>
          <cell r="K85" t="str">
            <v>-</v>
          </cell>
          <cell r="L85" t="str">
            <v>-</v>
          </cell>
          <cell r="M85">
            <v>1</v>
          </cell>
        </row>
        <row r="86">
          <cell r="B86" t="str">
            <v>　（再掲）第1次産業</v>
          </cell>
          <cell r="C86">
            <v>5</v>
          </cell>
          <cell r="D86">
            <v>3</v>
          </cell>
          <cell r="E86" t="str">
            <v>-</v>
          </cell>
          <cell r="F86" t="str">
            <v>-</v>
          </cell>
          <cell r="G86">
            <v>3</v>
          </cell>
          <cell r="H86" t="str">
            <v>-</v>
          </cell>
          <cell r="I86" t="str">
            <v>-</v>
          </cell>
          <cell r="J86" t="str">
            <v>-</v>
          </cell>
          <cell r="K86">
            <v>1</v>
          </cell>
          <cell r="L86" t="str">
            <v>-</v>
          </cell>
          <cell r="M86">
            <v>1</v>
          </cell>
        </row>
        <row r="87">
          <cell r="B87" t="str">
            <v>　（再掲）第2次産業</v>
          </cell>
          <cell r="C87">
            <v>1</v>
          </cell>
          <cell r="D87">
            <v>1</v>
          </cell>
          <cell r="E87">
            <v>1</v>
          </cell>
          <cell r="F87" t="str">
            <v>-</v>
          </cell>
          <cell r="G87" t="str">
            <v>-</v>
          </cell>
          <cell r="H87" t="str">
            <v>-</v>
          </cell>
          <cell r="I87" t="str">
            <v>-</v>
          </cell>
          <cell r="J87" t="str">
            <v>-</v>
          </cell>
          <cell r="K87" t="str">
            <v>-</v>
          </cell>
          <cell r="L87" t="str">
            <v>-</v>
          </cell>
          <cell r="M87" t="str">
            <v>-</v>
          </cell>
        </row>
        <row r="88">
          <cell r="B88" t="str">
            <v>　（再掲）第3次産業</v>
          </cell>
          <cell r="C88">
            <v>46</v>
          </cell>
          <cell r="D88">
            <v>40</v>
          </cell>
          <cell r="E88">
            <v>22</v>
          </cell>
          <cell r="F88" t="str">
            <v>-</v>
          </cell>
          <cell r="G88">
            <v>18</v>
          </cell>
          <cell r="H88">
            <v>1</v>
          </cell>
          <cell r="I88">
            <v>1</v>
          </cell>
          <cell r="J88">
            <v>3</v>
          </cell>
          <cell r="K88">
            <v>1</v>
          </cell>
          <cell r="L88" t="str">
            <v>-</v>
          </cell>
          <cell r="M88" t="str">
            <v>-</v>
          </cell>
        </row>
      </sheetData>
      <sheetData sheetId="5">
        <row r="6">
          <cell r="B6" t="str">
            <v>総数</v>
          </cell>
          <cell r="C6">
            <v>1908</v>
          </cell>
          <cell r="D6">
            <v>1439</v>
          </cell>
          <cell r="E6">
            <v>908</v>
          </cell>
          <cell r="F6">
            <v>26</v>
          </cell>
          <cell r="G6">
            <v>505</v>
          </cell>
          <cell r="H6">
            <v>82</v>
          </cell>
          <cell r="I6">
            <v>57</v>
          </cell>
          <cell r="J6">
            <v>194</v>
          </cell>
          <cell r="K6">
            <v>90</v>
          </cell>
          <cell r="L6" t="str">
            <v>-</v>
          </cell>
          <cell r="M6">
            <v>46</v>
          </cell>
        </row>
        <row r="7">
          <cell r="B7" t="str">
            <v>　Ａ 農業，林業</v>
          </cell>
          <cell r="C7">
            <v>48</v>
          </cell>
          <cell r="D7">
            <v>4</v>
          </cell>
          <cell r="E7">
            <v>2</v>
          </cell>
          <cell r="F7" t="str">
            <v>-</v>
          </cell>
          <cell r="G7">
            <v>2</v>
          </cell>
          <cell r="H7" t="str">
            <v>-</v>
          </cell>
          <cell r="I7" t="str">
            <v>-</v>
          </cell>
          <cell r="J7">
            <v>30</v>
          </cell>
          <cell r="K7">
            <v>14</v>
          </cell>
          <cell r="L7" t="str">
            <v>-</v>
          </cell>
          <cell r="M7" t="str">
            <v>-</v>
          </cell>
        </row>
        <row r="8">
          <cell r="B8" t="str">
            <v>　　うち農業</v>
          </cell>
          <cell r="C8">
            <v>47</v>
          </cell>
          <cell r="D8">
            <v>3</v>
          </cell>
          <cell r="E8">
            <v>1</v>
          </cell>
          <cell r="F8" t="str">
            <v>-</v>
          </cell>
          <cell r="G8">
            <v>2</v>
          </cell>
          <cell r="H8" t="str">
            <v>-</v>
          </cell>
          <cell r="I8" t="str">
            <v>-</v>
          </cell>
          <cell r="J8">
            <v>30</v>
          </cell>
          <cell r="K8">
            <v>14</v>
          </cell>
          <cell r="L8" t="str">
            <v>-</v>
          </cell>
          <cell r="M8" t="str">
            <v>-</v>
          </cell>
        </row>
        <row r="9">
          <cell r="B9" t="str">
            <v>　Ｂ 漁業</v>
          </cell>
          <cell r="C9">
            <v>119</v>
          </cell>
          <cell r="D9">
            <v>56</v>
          </cell>
          <cell r="E9">
            <v>45</v>
          </cell>
          <cell r="F9" t="str">
            <v>-</v>
          </cell>
          <cell r="G9">
            <v>11</v>
          </cell>
          <cell r="H9">
            <v>6</v>
          </cell>
          <cell r="I9">
            <v>9</v>
          </cell>
          <cell r="J9">
            <v>32</v>
          </cell>
          <cell r="K9">
            <v>15</v>
          </cell>
          <cell r="L9" t="str">
            <v>-</v>
          </cell>
          <cell r="M9">
            <v>1</v>
          </cell>
        </row>
        <row r="10">
          <cell r="B10" t="str">
            <v>　Ｃ 鉱業，採石業，砂利採取業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229</v>
          </cell>
          <cell r="D11">
            <v>136</v>
          </cell>
          <cell r="E11">
            <v>109</v>
          </cell>
          <cell r="F11">
            <v>1</v>
          </cell>
          <cell r="G11">
            <v>26</v>
          </cell>
          <cell r="H11">
            <v>23</v>
          </cell>
          <cell r="I11">
            <v>14</v>
          </cell>
          <cell r="J11">
            <v>48</v>
          </cell>
          <cell r="K11">
            <v>6</v>
          </cell>
          <cell r="L11" t="str">
            <v>-</v>
          </cell>
          <cell r="M11">
            <v>2</v>
          </cell>
        </row>
        <row r="12">
          <cell r="B12" t="str">
            <v>　Ｅ 製造業</v>
          </cell>
          <cell r="C12">
            <v>295</v>
          </cell>
          <cell r="D12">
            <v>259</v>
          </cell>
          <cell r="E12">
            <v>166</v>
          </cell>
          <cell r="F12">
            <v>5</v>
          </cell>
          <cell r="G12">
            <v>88</v>
          </cell>
          <cell r="H12">
            <v>16</v>
          </cell>
          <cell r="I12">
            <v>8</v>
          </cell>
          <cell r="J12">
            <v>6</v>
          </cell>
          <cell r="K12">
            <v>4</v>
          </cell>
          <cell r="L12" t="str">
            <v>-</v>
          </cell>
          <cell r="M12">
            <v>2</v>
          </cell>
        </row>
        <row r="13">
          <cell r="B13" t="str">
            <v>　Ｆ 電気・ガス・熱供給・水道業</v>
          </cell>
          <cell r="C13">
            <v>7</v>
          </cell>
          <cell r="D13">
            <v>6</v>
          </cell>
          <cell r="E13">
            <v>5</v>
          </cell>
          <cell r="F13" t="str">
            <v>-</v>
          </cell>
          <cell r="G13">
            <v>1</v>
          </cell>
          <cell r="H13" t="str">
            <v>-</v>
          </cell>
          <cell r="I13" t="str">
            <v>-</v>
          </cell>
          <cell r="J13">
            <v>1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 t="str">
            <v>　Ｇ 情報通信業</v>
          </cell>
          <cell r="C14">
            <v>6</v>
          </cell>
          <cell r="D14">
            <v>4</v>
          </cell>
          <cell r="E14">
            <v>4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>
            <v>2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 t="str">
            <v>　Ｈ 運輸業，郵便業</v>
          </cell>
          <cell r="C15">
            <v>97</v>
          </cell>
          <cell r="D15">
            <v>83</v>
          </cell>
          <cell r="E15">
            <v>75</v>
          </cell>
          <cell r="F15">
            <v>1</v>
          </cell>
          <cell r="G15">
            <v>7</v>
          </cell>
          <cell r="H15">
            <v>3</v>
          </cell>
          <cell r="I15">
            <v>1</v>
          </cell>
          <cell r="J15">
            <v>8</v>
          </cell>
          <cell r="K15" t="str">
            <v>-</v>
          </cell>
          <cell r="L15" t="str">
            <v>-</v>
          </cell>
          <cell r="M15">
            <v>2</v>
          </cell>
        </row>
        <row r="16">
          <cell r="B16" t="str">
            <v>　Ｉ 卸売業，小売業</v>
          </cell>
          <cell r="C16">
            <v>272</v>
          </cell>
          <cell r="D16">
            <v>202</v>
          </cell>
          <cell r="E16">
            <v>81</v>
          </cell>
          <cell r="F16">
            <v>3</v>
          </cell>
          <cell r="G16">
            <v>118</v>
          </cell>
          <cell r="H16">
            <v>12</v>
          </cell>
          <cell r="I16">
            <v>7</v>
          </cell>
          <cell r="J16">
            <v>23</v>
          </cell>
          <cell r="K16">
            <v>25</v>
          </cell>
          <cell r="L16" t="str">
            <v>-</v>
          </cell>
          <cell r="M16">
            <v>3</v>
          </cell>
        </row>
        <row r="17">
          <cell r="B17" t="str">
            <v>　Ｊ 金融業，保険業</v>
          </cell>
          <cell r="C17">
            <v>31</v>
          </cell>
          <cell r="D17">
            <v>30</v>
          </cell>
          <cell r="E17">
            <v>24</v>
          </cell>
          <cell r="F17">
            <v>1</v>
          </cell>
          <cell r="G17">
            <v>5</v>
          </cell>
          <cell r="H17">
            <v>1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 t="str">
            <v>　Ｋ 不動産業，物品賃貸業</v>
          </cell>
          <cell r="C18">
            <v>16</v>
          </cell>
          <cell r="D18">
            <v>11</v>
          </cell>
          <cell r="E18">
            <v>7</v>
          </cell>
          <cell r="F18" t="str">
            <v>-</v>
          </cell>
          <cell r="G18">
            <v>4</v>
          </cell>
          <cell r="H18">
            <v>3</v>
          </cell>
          <cell r="I18" t="str">
            <v>-</v>
          </cell>
          <cell r="J18">
            <v>2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B19" t="str">
            <v>　Ｌ 学術研究，専門・技術サービス業</v>
          </cell>
          <cell r="C19">
            <v>16</v>
          </cell>
          <cell r="D19">
            <v>12</v>
          </cell>
          <cell r="E19">
            <v>11</v>
          </cell>
          <cell r="F19" t="str">
            <v>-</v>
          </cell>
          <cell r="G19">
            <v>1</v>
          </cell>
          <cell r="H19">
            <v>1</v>
          </cell>
          <cell r="I19" t="str">
            <v>-</v>
          </cell>
          <cell r="J19">
            <v>3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B20" t="str">
            <v>　Ｍ 宿泊業，飲食サービス業</v>
          </cell>
          <cell r="C20">
            <v>96</v>
          </cell>
          <cell r="D20">
            <v>59</v>
          </cell>
          <cell r="E20">
            <v>13</v>
          </cell>
          <cell r="F20">
            <v>1</v>
          </cell>
          <cell r="G20">
            <v>45</v>
          </cell>
          <cell r="H20">
            <v>2</v>
          </cell>
          <cell r="I20">
            <v>12</v>
          </cell>
          <cell r="J20">
            <v>7</v>
          </cell>
          <cell r="K20">
            <v>14</v>
          </cell>
          <cell r="L20" t="str">
            <v>-</v>
          </cell>
          <cell r="M20">
            <v>2</v>
          </cell>
        </row>
        <row r="21">
          <cell r="B21" t="str">
            <v>　Ｎ 生活関連サービス業，娯楽業</v>
          </cell>
          <cell r="C21">
            <v>53</v>
          </cell>
          <cell r="D21">
            <v>26</v>
          </cell>
          <cell r="E21">
            <v>15</v>
          </cell>
          <cell r="F21" t="str">
            <v>-</v>
          </cell>
          <cell r="G21">
            <v>11</v>
          </cell>
          <cell r="H21">
            <v>1</v>
          </cell>
          <cell r="I21">
            <v>3</v>
          </cell>
          <cell r="J21">
            <v>18</v>
          </cell>
          <cell r="K21">
            <v>5</v>
          </cell>
          <cell r="L21" t="str">
            <v>-</v>
          </cell>
          <cell r="M21" t="str">
            <v>-</v>
          </cell>
        </row>
        <row r="22">
          <cell r="B22" t="str">
            <v>　Ｏ 教育，学習支援業</v>
          </cell>
          <cell r="C22">
            <v>44</v>
          </cell>
          <cell r="D22">
            <v>41</v>
          </cell>
          <cell r="E22">
            <v>20</v>
          </cell>
          <cell r="F22" t="str">
            <v>-</v>
          </cell>
          <cell r="G22">
            <v>21</v>
          </cell>
          <cell r="H22" t="str">
            <v>-</v>
          </cell>
          <cell r="I22">
            <v>1</v>
          </cell>
          <cell r="J22">
            <v>1</v>
          </cell>
          <cell r="K22">
            <v>1</v>
          </cell>
          <cell r="L22" t="str">
            <v>-</v>
          </cell>
          <cell r="M22" t="str">
            <v>-</v>
          </cell>
        </row>
        <row r="23">
          <cell r="B23" t="str">
            <v>　Ｐ 医療，福祉</v>
          </cell>
          <cell r="C23">
            <v>366</v>
          </cell>
          <cell r="D23">
            <v>351</v>
          </cell>
          <cell r="E23">
            <v>241</v>
          </cell>
          <cell r="F23">
            <v>9</v>
          </cell>
          <cell r="G23">
            <v>101</v>
          </cell>
          <cell r="H23">
            <v>3</v>
          </cell>
          <cell r="I23">
            <v>1</v>
          </cell>
          <cell r="J23">
            <v>3</v>
          </cell>
          <cell r="K23" t="str">
            <v>-</v>
          </cell>
          <cell r="L23" t="str">
            <v>-</v>
          </cell>
          <cell r="M23">
            <v>8</v>
          </cell>
        </row>
        <row r="24">
          <cell r="B24" t="str">
            <v>　Ｑ 複合サービス事業</v>
          </cell>
          <cell r="C24">
            <v>17</v>
          </cell>
          <cell r="D24">
            <v>17</v>
          </cell>
          <cell r="E24">
            <v>13</v>
          </cell>
          <cell r="F24" t="str">
            <v>-</v>
          </cell>
          <cell r="G24">
            <v>4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B25" t="str">
            <v>　Ｒ サービス業（他に分類されないもの）</v>
          </cell>
          <cell r="C25">
            <v>127</v>
          </cell>
          <cell r="D25">
            <v>100</v>
          </cell>
          <cell r="E25">
            <v>53</v>
          </cell>
          <cell r="F25">
            <v>1</v>
          </cell>
          <cell r="G25">
            <v>46</v>
          </cell>
          <cell r="H25">
            <v>11</v>
          </cell>
          <cell r="I25" t="str">
            <v>-</v>
          </cell>
          <cell r="J25">
            <v>7</v>
          </cell>
          <cell r="K25">
            <v>5</v>
          </cell>
          <cell r="L25" t="str">
            <v>-</v>
          </cell>
          <cell r="M25">
            <v>4</v>
          </cell>
        </row>
        <row r="26">
          <cell r="B26" t="str">
            <v>　Ｓ 公務（他に分類されるものを除く）</v>
          </cell>
          <cell r="C26">
            <v>25</v>
          </cell>
          <cell r="D26">
            <v>25</v>
          </cell>
          <cell r="E26">
            <v>19</v>
          </cell>
          <cell r="F26" t="str">
            <v>-</v>
          </cell>
          <cell r="G26">
            <v>6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44</v>
          </cell>
          <cell r="D27">
            <v>17</v>
          </cell>
          <cell r="E27">
            <v>5</v>
          </cell>
          <cell r="F27">
            <v>4</v>
          </cell>
          <cell r="G27">
            <v>8</v>
          </cell>
          <cell r="H27" t="str">
            <v>-</v>
          </cell>
          <cell r="I27">
            <v>1</v>
          </cell>
          <cell r="J27">
            <v>3</v>
          </cell>
          <cell r="K27">
            <v>1</v>
          </cell>
          <cell r="L27" t="str">
            <v>-</v>
          </cell>
          <cell r="M27">
            <v>22</v>
          </cell>
        </row>
        <row r="28">
          <cell r="B28" t="str">
            <v>　（再掲）第1次産業</v>
          </cell>
          <cell r="C28">
            <v>167</v>
          </cell>
          <cell r="D28">
            <v>60</v>
          </cell>
          <cell r="E28">
            <v>47</v>
          </cell>
          <cell r="F28" t="str">
            <v>-</v>
          </cell>
          <cell r="G28">
            <v>13</v>
          </cell>
          <cell r="H28">
            <v>6</v>
          </cell>
          <cell r="I28">
            <v>9</v>
          </cell>
          <cell r="J28">
            <v>62</v>
          </cell>
          <cell r="K28">
            <v>29</v>
          </cell>
          <cell r="L28" t="str">
            <v>-</v>
          </cell>
          <cell r="M28">
            <v>1</v>
          </cell>
        </row>
        <row r="29">
          <cell r="B29" t="str">
            <v>　（再掲）第2次産業</v>
          </cell>
          <cell r="C29">
            <v>524</v>
          </cell>
          <cell r="D29">
            <v>395</v>
          </cell>
          <cell r="E29">
            <v>275</v>
          </cell>
          <cell r="F29">
            <v>6</v>
          </cell>
          <cell r="G29">
            <v>114</v>
          </cell>
          <cell r="H29">
            <v>39</v>
          </cell>
          <cell r="I29">
            <v>22</v>
          </cell>
          <cell r="J29">
            <v>54</v>
          </cell>
          <cell r="K29">
            <v>10</v>
          </cell>
          <cell r="L29" t="str">
            <v>-</v>
          </cell>
          <cell r="M29">
            <v>4</v>
          </cell>
        </row>
        <row r="30">
          <cell r="B30" t="str">
            <v>　（再掲）第3次産業</v>
          </cell>
          <cell r="C30">
            <v>1173</v>
          </cell>
          <cell r="D30">
            <v>967</v>
          </cell>
          <cell r="E30">
            <v>581</v>
          </cell>
          <cell r="F30">
            <v>16</v>
          </cell>
          <cell r="G30">
            <v>370</v>
          </cell>
          <cell r="H30">
            <v>37</v>
          </cell>
          <cell r="I30">
            <v>25</v>
          </cell>
          <cell r="J30">
            <v>75</v>
          </cell>
          <cell r="K30">
            <v>50</v>
          </cell>
          <cell r="L30" t="str">
            <v>-</v>
          </cell>
          <cell r="M30">
            <v>19</v>
          </cell>
        </row>
        <row r="35">
          <cell r="B35" t="str">
            <v>総数</v>
          </cell>
          <cell r="C35">
            <v>994</v>
          </cell>
          <cell r="D35">
            <v>674</v>
          </cell>
          <cell r="E35">
            <v>538</v>
          </cell>
          <cell r="F35">
            <v>12</v>
          </cell>
          <cell r="G35">
            <v>124</v>
          </cell>
          <cell r="H35">
            <v>63</v>
          </cell>
          <cell r="I35">
            <v>52</v>
          </cell>
          <cell r="J35">
            <v>170</v>
          </cell>
          <cell r="K35">
            <v>12</v>
          </cell>
          <cell r="L35" t="str">
            <v>-</v>
          </cell>
          <cell r="M35">
            <v>23</v>
          </cell>
        </row>
        <row r="36">
          <cell r="B36" t="str">
            <v>　Ａ 農業，林業</v>
          </cell>
          <cell r="C36">
            <v>30</v>
          </cell>
          <cell r="D36">
            <v>2</v>
          </cell>
          <cell r="E36">
            <v>1</v>
          </cell>
          <cell r="F36" t="str">
            <v>-</v>
          </cell>
          <cell r="G36">
            <v>1</v>
          </cell>
          <cell r="H36" t="str">
            <v>-</v>
          </cell>
          <cell r="I36" t="str">
            <v>-</v>
          </cell>
          <cell r="J36">
            <v>28</v>
          </cell>
          <cell r="K36" t="str">
            <v>-</v>
          </cell>
          <cell r="L36" t="str">
            <v>-</v>
          </cell>
          <cell r="M36" t="str">
            <v>-</v>
          </cell>
        </row>
        <row r="37">
          <cell r="B37" t="str">
            <v>　　うち農業</v>
          </cell>
          <cell r="C37">
            <v>29</v>
          </cell>
          <cell r="D37">
            <v>1</v>
          </cell>
          <cell r="E37" t="str">
            <v>-</v>
          </cell>
          <cell r="F37" t="str">
            <v>-</v>
          </cell>
          <cell r="G37">
            <v>1</v>
          </cell>
          <cell r="H37" t="str">
            <v>-</v>
          </cell>
          <cell r="I37" t="str">
            <v>-</v>
          </cell>
          <cell r="J37">
            <v>28</v>
          </cell>
          <cell r="K37" t="str">
            <v>-</v>
          </cell>
          <cell r="L37" t="str">
            <v>-</v>
          </cell>
          <cell r="M37" t="str">
            <v>-</v>
          </cell>
        </row>
        <row r="38">
          <cell r="B38" t="str">
            <v>　Ｂ 漁業</v>
          </cell>
          <cell r="C38">
            <v>94</v>
          </cell>
          <cell r="D38">
            <v>44</v>
          </cell>
          <cell r="E38">
            <v>41</v>
          </cell>
          <cell r="F38" t="str">
            <v>-</v>
          </cell>
          <cell r="G38">
            <v>3</v>
          </cell>
          <cell r="H38">
            <v>6</v>
          </cell>
          <cell r="I38">
            <v>9</v>
          </cell>
          <cell r="J38">
            <v>31</v>
          </cell>
          <cell r="K38">
            <v>3</v>
          </cell>
          <cell r="L38" t="str">
            <v>-</v>
          </cell>
          <cell r="M38">
            <v>1</v>
          </cell>
        </row>
        <row r="39">
          <cell r="B39" t="str">
            <v>　Ｃ 鉱業，採石業，砂利採取業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207</v>
          </cell>
          <cell r="D40">
            <v>123</v>
          </cell>
          <cell r="E40">
            <v>103</v>
          </cell>
          <cell r="F40">
            <v>1</v>
          </cell>
          <cell r="G40">
            <v>19</v>
          </cell>
          <cell r="H40">
            <v>19</v>
          </cell>
          <cell r="I40">
            <v>14</v>
          </cell>
          <cell r="J40">
            <v>48</v>
          </cell>
          <cell r="K40">
            <v>1</v>
          </cell>
          <cell r="L40" t="str">
            <v>-</v>
          </cell>
          <cell r="M40">
            <v>2</v>
          </cell>
        </row>
        <row r="41">
          <cell r="B41" t="str">
            <v>　Ｅ 製造業</v>
          </cell>
          <cell r="C41">
            <v>145</v>
          </cell>
          <cell r="D41">
            <v>120</v>
          </cell>
          <cell r="E41">
            <v>99</v>
          </cell>
          <cell r="F41">
            <v>4</v>
          </cell>
          <cell r="G41">
            <v>17</v>
          </cell>
          <cell r="H41">
            <v>10</v>
          </cell>
          <cell r="I41">
            <v>7</v>
          </cell>
          <cell r="J41">
            <v>5</v>
          </cell>
          <cell r="K41">
            <v>1</v>
          </cell>
          <cell r="L41" t="str">
            <v>-</v>
          </cell>
          <cell r="M41">
            <v>2</v>
          </cell>
        </row>
        <row r="42">
          <cell r="B42" t="str">
            <v>　Ｆ 電気・ガス・熱供給・水道業</v>
          </cell>
          <cell r="C42">
            <v>7</v>
          </cell>
          <cell r="D42">
            <v>6</v>
          </cell>
          <cell r="E42">
            <v>5</v>
          </cell>
          <cell r="F42" t="str">
            <v>-</v>
          </cell>
          <cell r="G42">
            <v>1</v>
          </cell>
          <cell r="H42" t="str">
            <v>-</v>
          </cell>
          <cell r="I42" t="str">
            <v>-</v>
          </cell>
          <cell r="J42">
            <v>1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B43" t="str">
            <v>　Ｇ 情報通信業</v>
          </cell>
          <cell r="C43">
            <v>4</v>
          </cell>
          <cell r="D43">
            <v>3</v>
          </cell>
          <cell r="E43">
            <v>3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>
            <v>1</v>
          </cell>
          <cell r="K43" t="str">
            <v>-</v>
          </cell>
          <cell r="L43" t="str">
            <v>-</v>
          </cell>
          <cell r="M43" t="str">
            <v>-</v>
          </cell>
        </row>
        <row r="44">
          <cell r="B44" t="str">
            <v>　Ｈ 運輸業，郵便業</v>
          </cell>
          <cell r="C44">
            <v>92</v>
          </cell>
          <cell r="D44">
            <v>78</v>
          </cell>
          <cell r="E44">
            <v>73</v>
          </cell>
          <cell r="F44">
            <v>1</v>
          </cell>
          <cell r="G44">
            <v>4</v>
          </cell>
          <cell r="H44">
            <v>3</v>
          </cell>
          <cell r="I44">
            <v>1</v>
          </cell>
          <cell r="J44">
            <v>8</v>
          </cell>
          <cell r="K44" t="str">
            <v>-</v>
          </cell>
          <cell r="L44" t="str">
            <v>-</v>
          </cell>
          <cell r="M44">
            <v>2</v>
          </cell>
        </row>
        <row r="45">
          <cell r="B45" t="str">
            <v>　Ｉ 卸売業，小売業</v>
          </cell>
          <cell r="C45">
            <v>106</v>
          </cell>
          <cell r="D45">
            <v>72</v>
          </cell>
          <cell r="E45">
            <v>49</v>
          </cell>
          <cell r="F45">
            <v>1</v>
          </cell>
          <cell r="G45">
            <v>22</v>
          </cell>
          <cell r="H45">
            <v>9</v>
          </cell>
          <cell r="I45">
            <v>7</v>
          </cell>
          <cell r="J45">
            <v>14</v>
          </cell>
          <cell r="K45">
            <v>4</v>
          </cell>
          <cell r="L45" t="str">
            <v>-</v>
          </cell>
          <cell r="M45" t="str">
            <v>-</v>
          </cell>
        </row>
        <row r="46">
          <cell r="B46" t="str">
            <v>　Ｊ 金融業，保険業</v>
          </cell>
          <cell r="C46">
            <v>4</v>
          </cell>
          <cell r="D46">
            <v>3</v>
          </cell>
          <cell r="E46">
            <v>3</v>
          </cell>
          <cell r="F46" t="str">
            <v>-</v>
          </cell>
          <cell r="G46" t="str">
            <v>-</v>
          </cell>
          <cell r="H46">
            <v>1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</row>
        <row r="47">
          <cell r="B47" t="str">
            <v>　Ｋ 不動産業，物品賃貸業</v>
          </cell>
          <cell r="C47">
            <v>7</v>
          </cell>
          <cell r="D47">
            <v>5</v>
          </cell>
          <cell r="E47">
            <v>4</v>
          </cell>
          <cell r="F47" t="str">
            <v>-</v>
          </cell>
          <cell r="G47">
            <v>1</v>
          </cell>
          <cell r="H47">
            <v>1</v>
          </cell>
          <cell r="I47" t="str">
            <v>-</v>
          </cell>
          <cell r="J47">
            <v>1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B48" t="str">
            <v>　Ｌ 学術研究，専門・技術サービス業</v>
          </cell>
          <cell r="C48">
            <v>11</v>
          </cell>
          <cell r="D48">
            <v>8</v>
          </cell>
          <cell r="E48">
            <v>8</v>
          </cell>
          <cell r="F48" t="str">
            <v>-</v>
          </cell>
          <cell r="G48" t="str">
            <v>-</v>
          </cell>
          <cell r="H48">
            <v>1</v>
          </cell>
          <cell r="I48" t="str">
            <v>-</v>
          </cell>
          <cell r="J48">
            <v>2</v>
          </cell>
          <cell r="K48" t="str">
            <v>-</v>
          </cell>
          <cell r="L48" t="str">
            <v>-</v>
          </cell>
          <cell r="M48" t="str">
            <v>-</v>
          </cell>
        </row>
        <row r="49">
          <cell r="B49" t="str">
            <v>　Ｍ 宿泊業，飲食サービス業</v>
          </cell>
          <cell r="C49">
            <v>37</v>
          </cell>
          <cell r="D49">
            <v>19</v>
          </cell>
          <cell r="E49">
            <v>7</v>
          </cell>
          <cell r="F49">
            <v>1</v>
          </cell>
          <cell r="G49">
            <v>11</v>
          </cell>
          <cell r="H49">
            <v>1</v>
          </cell>
          <cell r="I49">
            <v>11</v>
          </cell>
          <cell r="J49">
            <v>5</v>
          </cell>
          <cell r="K49" t="str">
            <v>-</v>
          </cell>
          <cell r="L49" t="str">
            <v>-</v>
          </cell>
          <cell r="M49">
            <v>1</v>
          </cell>
        </row>
        <row r="50">
          <cell r="B50" t="str">
            <v>　Ｎ 生活関連サービス業，娯楽業</v>
          </cell>
          <cell r="C50">
            <v>31</v>
          </cell>
          <cell r="D50">
            <v>14</v>
          </cell>
          <cell r="E50">
            <v>12</v>
          </cell>
          <cell r="F50" t="str">
            <v>-</v>
          </cell>
          <cell r="G50">
            <v>2</v>
          </cell>
          <cell r="H50">
            <v>1</v>
          </cell>
          <cell r="I50">
            <v>2</v>
          </cell>
          <cell r="J50">
            <v>14</v>
          </cell>
          <cell r="K50" t="str">
            <v>-</v>
          </cell>
          <cell r="L50" t="str">
            <v>-</v>
          </cell>
          <cell r="M50" t="str">
            <v>-</v>
          </cell>
        </row>
        <row r="51">
          <cell r="B51" t="str">
            <v>　Ｏ 教育，学習支援業</v>
          </cell>
          <cell r="C51">
            <v>18</v>
          </cell>
          <cell r="D51">
            <v>17</v>
          </cell>
          <cell r="E51">
            <v>11</v>
          </cell>
          <cell r="F51" t="str">
            <v>-</v>
          </cell>
          <cell r="G51">
            <v>6</v>
          </cell>
          <cell r="H51" t="str">
            <v>-</v>
          </cell>
          <cell r="I51">
            <v>1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75</v>
          </cell>
          <cell r="D52">
            <v>68</v>
          </cell>
          <cell r="E52">
            <v>56</v>
          </cell>
          <cell r="F52" t="str">
            <v>-</v>
          </cell>
          <cell r="G52">
            <v>12</v>
          </cell>
          <cell r="H52">
            <v>2</v>
          </cell>
          <cell r="I52" t="str">
            <v>-</v>
          </cell>
          <cell r="J52">
            <v>3</v>
          </cell>
          <cell r="K52" t="str">
            <v>-</v>
          </cell>
          <cell r="L52" t="str">
            <v>-</v>
          </cell>
          <cell r="M52">
            <v>2</v>
          </cell>
        </row>
        <row r="53">
          <cell r="B53" t="str">
            <v>　Ｑ 複合サービス事業</v>
          </cell>
          <cell r="C53">
            <v>11</v>
          </cell>
          <cell r="D53">
            <v>11</v>
          </cell>
          <cell r="E53">
            <v>10</v>
          </cell>
          <cell r="F53" t="str">
            <v>-</v>
          </cell>
          <cell r="G53">
            <v>1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</row>
        <row r="54">
          <cell r="B54" t="str">
            <v>　Ｒ サービス業（他に分類されないもの）</v>
          </cell>
          <cell r="C54">
            <v>77</v>
          </cell>
          <cell r="D54">
            <v>56</v>
          </cell>
          <cell r="E54">
            <v>37</v>
          </cell>
          <cell r="F54">
            <v>1</v>
          </cell>
          <cell r="G54">
            <v>18</v>
          </cell>
          <cell r="H54">
            <v>9</v>
          </cell>
          <cell r="I54" t="str">
            <v>-</v>
          </cell>
          <cell r="J54">
            <v>7</v>
          </cell>
          <cell r="K54">
            <v>2</v>
          </cell>
          <cell r="L54" t="str">
            <v>-</v>
          </cell>
          <cell r="M54">
            <v>3</v>
          </cell>
        </row>
        <row r="55">
          <cell r="B55" t="str">
            <v>　Ｓ 公務（他に分類されるものを除く）</v>
          </cell>
          <cell r="C55">
            <v>15</v>
          </cell>
          <cell r="D55">
            <v>15</v>
          </cell>
          <cell r="E55">
            <v>14</v>
          </cell>
          <cell r="F55" t="str">
            <v>-</v>
          </cell>
          <cell r="G55">
            <v>1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23</v>
          </cell>
          <cell r="D56">
            <v>10</v>
          </cell>
          <cell r="E56">
            <v>2</v>
          </cell>
          <cell r="F56">
            <v>3</v>
          </cell>
          <cell r="G56">
            <v>5</v>
          </cell>
          <cell r="H56" t="str">
            <v>-</v>
          </cell>
          <cell r="I56" t="str">
            <v>-</v>
          </cell>
          <cell r="J56">
            <v>2</v>
          </cell>
          <cell r="K56">
            <v>1</v>
          </cell>
          <cell r="L56" t="str">
            <v>-</v>
          </cell>
          <cell r="M56">
            <v>10</v>
          </cell>
        </row>
        <row r="57">
          <cell r="B57" t="str">
            <v>　（再掲）第1次産業</v>
          </cell>
          <cell r="C57">
            <v>124</v>
          </cell>
          <cell r="D57">
            <v>46</v>
          </cell>
          <cell r="E57">
            <v>42</v>
          </cell>
          <cell r="F57" t="str">
            <v>-</v>
          </cell>
          <cell r="G57">
            <v>4</v>
          </cell>
          <cell r="H57">
            <v>6</v>
          </cell>
          <cell r="I57">
            <v>9</v>
          </cell>
          <cell r="J57">
            <v>59</v>
          </cell>
          <cell r="K57">
            <v>3</v>
          </cell>
          <cell r="L57" t="str">
            <v>-</v>
          </cell>
          <cell r="M57">
            <v>1</v>
          </cell>
        </row>
        <row r="58">
          <cell r="B58" t="str">
            <v>　（再掲）第2次産業</v>
          </cell>
          <cell r="C58">
            <v>352</v>
          </cell>
          <cell r="D58">
            <v>243</v>
          </cell>
          <cell r="E58">
            <v>202</v>
          </cell>
          <cell r="F58">
            <v>5</v>
          </cell>
          <cell r="G58">
            <v>36</v>
          </cell>
          <cell r="H58">
            <v>29</v>
          </cell>
          <cell r="I58">
            <v>21</v>
          </cell>
          <cell r="J58">
            <v>53</v>
          </cell>
          <cell r="K58">
            <v>2</v>
          </cell>
          <cell r="L58" t="str">
            <v>-</v>
          </cell>
          <cell r="M58">
            <v>4</v>
          </cell>
        </row>
        <row r="59">
          <cell r="B59" t="str">
            <v>　（再掲）第3次産業</v>
          </cell>
          <cell r="C59">
            <v>495</v>
          </cell>
          <cell r="D59">
            <v>375</v>
          </cell>
          <cell r="E59">
            <v>292</v>
          </cell>
          <cell r="F59">
            <v>4</v>
          </cell>
          <cell r="G59">
            <v>79</v>
          </cell>
          <cell r="H59">
            <v>28</v>
          </cell>
          <cell r="I59">
            <v>22</v>
          </cell>
          <cell r="J59">
            <v>56</v>
          </cell>
          <cell r="K59">
            <v>6</v>
          </cell>
          <cell r="L59" t="str">
            <v>-</v>
          </cell>
          <cell r="M59">
            <v>8</v>
          </cell>
        </row>
        <row r="64">
          <cell r="B64" t="str">
            <v>総数</v>
          </cell>
          <cell r="C64">
            <v>914</v>
          </cell>
          <cell r="D64">
            <v>765</v>
          </cell>
          <cell r="E64">
            <v>370</v>
          </cell>
          <cell r="F64">
            <v>14</v>
          </cell>
          <cell r="G64">
            <v>381</v>
          </cell>
          <cell r="H64">
            <v>19</v>
          </cell>
          <cell r="I64">
            <v>5</v>
          </cell>
          <cell r="J64">
            <v>24</v>
          </cell>
          <cell r="K64">
            <v>78</v>
          </cell>
          <cell r="L64" t="str">
            <v>-</v>
          </cell>
          <cell r="M64">
            <v>23</v>
          </cell>
        </row>
        <row r="65">
          <cell r="B65" t="str">
            <v>　Ａ 農業，林業</v>
          </cell>
          <cell r="C65">
            <v>18</v>
          </cell>
          <cell r="D65">
            <v>2</v>
          </cell>
          <cell r="E65">
            <v>1</v>
          </cell>
          <cell r="F65" t="str">
            <v>-</v>
          </cell>
          <cell r="G65">
            <v>1</v>
          </cell>
          <cell r="H65" t="str">
            <v>-</v>
          </cell>
          <cell r="I65" t="str">
            <v>-</v>
          </cell>
          <cell r="J65">
            <v>2</v>
          </cell>
          <cell r="K65">
            <v>14</v>
          </cell>
          <cell r="L65" t="str">
            <v>-</v>
          </cell>
          <cell r="M65" t="str">
            <v>-</v>
          </cell>
        </row>
        <row r="66">
          <cell r="B66" t="str">
            <v>　　うち農業</v>
          </cell>
          <cell r="C66">
            <v>18</v>
          </cell>
          <cell r="D66">
            <v>2</v>
          </cell>
          <cell r="E66">
            <v>1</v>
          </cell>
          <cell r="F66" t="str">
            <v>-</v>
          </cell>
          <cell r="G66">
            <v>1</v>
          </cell>
          <cell r="H66" t="str">
            <v>-</v>
          </cell>
          <cell r="I66" t="str">
            <v>-</v>
          </cell>
          <cell r="J66">
            <v>2</v>
          </cell>
          <cell r="K66">
            <v>14</v>
          </cell>
          <cell r="L66" t="str">
            <v>-</v>
          </cell>
          <cell r="M66" t="str">
            <v>-</v>
          </cell>
        </row>
        <row r="67">
          <cell r="B67" t="str">
            <v>　Ｂ 漁業</v>
          </cell>
          <cell r="C67">
            <v>25</v>
          </cell>
          <cell r="D67">
            <v>12</v>
          </cell>
          <cell r="E67">
            <v>4</v>
          </cell>
          <cell r="F67" t="str">
            <v>-</v>
          </cell>
          <cell r="G67">
            <v>8</v>
          </cell>
          <cell r="H67" t="str">
            <v>-</v>
          </cell>
          <cell r="I67" t="str">
            <v>-</v>
          </cell>
          <cell r="J67">
            <v>1</v>
          </cell>
          <cell r="K67">
            <v>12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22</v>
          </cell>
          <cell r="D69">
            <v>13</v>
          </cell>
          <cell r="E69">
            <v>6</v>
          </cell>
          <cell r="F69" t="str">
            <v>-</v>
          </cell>
          <cell r="G69">
            <v>7</v>
          </cell>
          <cell r="H69">
            <v>4</v>
          </cell>
          <cell r="I69" t="str">
            <v>-</v>
          </cell>
          <cell r="J69" t="str">
            <v>-</v>
          </cell>
          <cell r="K69">
            <v>5</v>
          </cell>
          <cell r="L69" t="str">
            <v>-</v>
          </cell>
          <cell r="M69" t="str">
            <v>-</v>
          </cell>
        </row>
        <row r="70">
          <cell r="B70" t="str">
            <v>　Ｅ 製造業</v>
          </cell>
          <cell r="C70">
            <v>150</v>
          </cell>
          <cell r="D70">
            <v>139</v>
          </cell>
          <cell r="E70">
            <v>67</v>
          </cell>
          <cell r="F70">
            <v>1</v>
          </cell>
          <cell r="G70">
            <v>71</v>
          </cell>
          <cell r="H70">
            <v>6</v>
          </cell>
          <cell r="I70">
            <v>1</v>
          </cell>
          <cell r="J70">
            <v>1</v>
          </cell>
          <cell r="K70">
            <v>3</v>
          </cell>
          <cell r="L70" t="str">
            <v>-</v>
          </cell>
          <cell r="M70" t="str">
            <v>-</v>
          </cell>
        </row>
        <row r="71">
          <cell r="B71" t="str">
            <v>　Ｆ 電気・ガス・熱供給・水道業</v>
          </cell>
          <cell r="C71" t="str">
            <v>-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>
            <v>2</v>
          </cell>
          <cell r="D72">
            <v>1</v>
          </cell>
          <cell r="E72">
            <v>1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>
            <v>1</v>
          </cell>
          <cell r="K72" t="str">
            <v>-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5</v>
          </cell>
          <cell r="D73">
            <v>5</v>
          </cell>
          <cell r="E73">
            <v>2</v>
          </cell>
          <cell r="F73" t="str">
            <v>-</v>
          </cell>
          <cell r="G73">
            <v>3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</row>
        <row r="74">
          <cell r="B74" t="str">
            <v>　Ｉ 卸売業，小売業</v>
          </cell>
          <cell r="C74">
            <v>166</v>
          </cell>
          <cell r="D74">
            <v>130</v>
          </cell>
          <cell r="E74">
            <v>32</v>
          </cell>
          <cell r="F74">
            <v>2</v>
          </cell>
          <cell r="G74">
            <v>96</v>
          </cell>
          <cell r="H74">
            <v>3</v>
          </cell>
          <cell r="I74" t="str">
            <v>-</v>
          </cell>
          <cell r="J74">
            <v>9</v>
          </cell>
          <cell r="K74">
            <v>21</v>
          </cell>
          <cell r="L74" t="str">
            <v>-</v>
          </cell>
          <cell r="M74">
            <v>3</v>
          </cell>
        </row>
        <row r="75">
          <cell r="B75" t="str">
            <v>　Ｊ 金融業，保険業</v>
          </cell>
          <cell r="C75">
            <v>27</v>
          </cell>
          <cell r="D75">
            <v>27</v>
          </cell>
          <cell r="E75">
            <v>21</v>
          </cell>
          <cell r="F75">
            <v>1</v>
          </cell>
          <cell r="G75">
            <v>5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>
            <v>9</v>
          </cell>
          <cell r="D76">
            <v>6</v>
          </cell>
          <cell r="E76">
            <v>3</v>
          </cell>
          <cell r="F76" t="str">
            <v>-</v>
          </cell>
          <cell r="G76">
            <v>3</v>
          </cell>
          <cell r="H76">
            <v>2</v>
          </cell>
          <cell r="I76" t="str">
            <v>-</v>
          </cell>
          <cell r="J76">
            <v>1</v>
          </cell>
          <cell r="K76" t="str">
            <v>-</v>
          </cell>
          <cell r="L76" t="str">
            <v>-</v>
          </cell>
          <cell r="M76" t="str">
            <v>-</v>
          </cell>
        </row>
        <row r="77">
          <cell r="B77" t="str">
            <v>　Ｌ 学術研究，専門・技術サービス業</v>
          </cell>
          <cell r="C77">
            <v>5</v>
          </cell>
          <cell r="D77">
            <v>4</v>
          </cell>
          <cell r="E77">
            <v>3</v>
          </cell>
          <cell r="F77" t="str">
            <v>-</v>
          </cell>
          <cell r="G77">
            <v>1</v>
          </cell>
          <cell r="H77" t="str">
            <v>-</v>
          </cell>
          <cell r="I77" t="str">
            <v>-</v>
          </cell>
          <cell r="J77">
            <v>1</v>
          </cell>
          <cell r="K77" t="str">
            <v>-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59</v>
          </cell>
          <cell r="D78">
            <v>40</v>
          </cell>
          <cell r="E78">
            <v>6</v>
          </cell>
          <cell r="F78" t="str">
            <v>-</v>
          </cell>
          <cell r="G78">
            <v>34</v>
          </cell>
          <cell r="H78">
            <v>1</v>
          </cell>
          <cell r="I78">
            <v>1</v>
          </cell>
          <cell r="J78">
            <v>2</v>
          </cell>
          <cell r="K78">
            <v>14</v>
          </cell>
          <cell r="L78" t="str">
            <v>-</v>
          </cell>
          <cell r="M78">
            <v>1</v>
          </cell>
        </row>
        <row r="79">
          <cell r="B79" t="str">
            <v>　Ｎ 生活関連サービス業，娯楽業</v>
          </cell>
          <cell r="C79">
            <v>22</v>
          </cell>
          <cell r="D79">
            <v>12</v>
          </cell>
          <cell r="E79">
            <v>3</v>
          </cell>
          <cell r="F79" t="str">
            <v>-</v>
          </cell>
          <cell r="G79">
            <v>9</v>
          </cell>
          <cell r="H79" t="str">
            <v>-</v>
          </cell>
          <cell r="I79">
            <v>1</v>
          </cell>
          <cell r="J79">
            <v>4</v>
          </cell>
          <cell r="K79">
            <v>5</v>
          </cell>
          <cell r="L79" t="str">
            <v>-</v>
          </cell>
          <cell r="M79" t="str">
            <v>-</v>
          </cell>
        </row>
        <row r="80">
          <cell r="B80" t="str">
            <v>　Ｏ 教育，学習支援業</v>
          </cell>
          <cell r="C80">
            <v>26</v>
          </cell>
          <cell r="D80">
            <v>24</v>
          </cell>
          <cell r="E80">
            <v>9</v>
          </cell>
          <cell r="F80" t="str">
            <v>-</v>
          </cell>
          <cell r="G80">
            <v>15</v>
          </cell>
          <cell r="H80" t="str">
            <v>-</v>
          </cell>
          <cell r="I80" t="str">
            <v>-</v>
          </cell>
          <cell r="J80">
            <v>1</v>
          </cell>
          <cell r="K80">
            <v>1</v>
          </cell>
          <cell r="L80" t="str">
            <v>-</v>
          </cell>
          <cell r="M80" t="str">
            <v>-</v>
          </cell>
        </row>
        <row r="81">
          <cell r="B81" t="str">
            <v>　Ｐ 医療，福祉</v>
          </cell>
          <cell r="C81">
            <v>291</v>
          </cell>
          <cell r="D81">
            <v>283</v>
          </cell>
          <cell r="E81">
            <v>185</v>
          </cell>
          <cell r="F81">
            <v>9</v>
          </cell>
          <cell r="G81">
            <v>89</v>
          </cell>
          <cell r="H81">
            <v>1</v>
          </cell>
          <cell r="I81">
            <v>1</v>
          </cell>
          <cell r="J81" t="str">
            <v>-</v>
          </cell>
          <cell r="K81" t="str">
            <v>-</v>
          </cell>
          <cell r="L81" t="str">
            <v>-</v>
          </cell>
          <cell r="M81">
            <v>6</v>
          </cell>
        </row>
        <row r="82">
          <cell r="B82" t="str">
            <v>　Ｑ 複合サービス事業</v>
          </cell>
          <cell r="C82">
            <v>6</v>
          </cell>
          <cell r="D82">
            <v>6</v>
          </cell>
          <cell r="E82">
            <v>3</v>
          </cell>
          <cell r="F82" t="str">
            <v>-</v>
          </cell>
          <cell r="G82">
            <v>3</v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50</v>
          </cell>
          <cell r="D83">
            <v>44</v>
          </cell>
          <cell r="E83">
            <v>16</v>
          </cell>
          <cell r="F83" t="str">
            <v>-</v>
          </cell>
          <cell r="G83">
            <v>28</v>
          </cell>
          <cell r="H83">
            <v>2</v>
          </cell>
          <cell r="I83" t="str">
            <v>-</v>
          </cell>
          <cell r="J83" t="str">
            <v>-</v>
          </cell>
          <cell r="K83">
            <v>3</v>
          </cell>
          <cell r="L83" t="str">
            <v>-</v>
          </cell>
          <cell r="M83">
            <v>1</v>
          </cell>
        </row>
        <row r="84">
          <cell r="B84" t="str">
            <v>　Ｓ 公務（他に分類されるものを除く）</v>
          </cell>
          <cell r="C84">
            <v>10</v>
          </cell>
          <cell r="D84">
            <v>10</v>
          </cell>
          <cell r="E84">
            <v>5</v>
          </cell>
          <cell r="F84" t="str">
            <v>-</v>
          </cell>
          <cell r="G84">
            <v>5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21</v>
          </cell>
          <cell r="D85">
            <v>7</v>
          </cell>
          <cell r="E85">
            <v>3</v>
          </cell>
          <cell r="F85">
            <v>1</v>
          </cell>
          <cell r="G85">
            <v>3</v>
          </cell>
          <cell r="H85" t="str">
            <v>-</v>
          </cell>
          <cell r="I85">
            <v>1</v>
          </cell>
          <cell r="J85">
            <v>1</v>
          </cell>
          <cell r="K85" t="str">
            <v>-</v>
          </cell>
          <cell r="L85" t="str">
            <v>-</v>
          </cell>
          <cell r="M85">
            <v>12</v>
          </cell>
        </row>
        <row r="86">
          <cell r="B86" t="str">
            <v>　（再掲）第1次産業</v>
          </cell>
          <cell r="C86">
            <v>43</v>
          </cell>
          <cell r="D86">
            <v>14</v>
          </cell>
          <cell r="E86">
            <v>5</v>
          </cell>
          <cell r="F86" t="str">
            <v>-</v>
          </cell>
          <cell r="G86">
            <v>9</v>
          </cell>
          <cell r="H86" t="str">
            <v>-</v>
          </cell>
          <cell r="I86" t="str">
            <v>-</v>
          </cell>
          <cell r="J86">
            <v>3</v>
          </cell>
          <cell r="K86">
            <v>26</v>
          </cell>
          <cell r="L86" t="str">
            <v>-</v>
          </cell>
          <cell r="M86" t="str">
            <v>-</v>
          </cell>
        </row>
        <row r="87">
          <cell r="B87" t="str">
            <v>　（再掲）第2次産業</v>
          </cell>
          <cell r="C87">
            <v>172</v>
          </cell>
          <cell r="D87">
            <v>152</v>
          </cell>
          <cell r="E87">
            <v>73</v>
          </cell>
          <cell r="F87">
            <v>1</v>
          </cell>
          <cell r="G87">
            <v>78</v>
          </cell>
          <cell r="H87">
            <v>10</v>
          </cell>
          <cell r="I87">
            <v>1</v>
          </cell>
          <cell r="J87">
            <v>1</v>
          </cell>
          <cell r="K87">
            <v>8</v>
          </cell>
          <cell r="L87" t="str">
            <v>-</v>
          </cell>
          <cell r="M87" t="str">
            <v>-</v>
          </cell>
        </row>
        <row r="88">
          <cell r="B88" t="str">
            <v>　（再掲）第3次産業</v>
          </cell>
          <cell r="C88">
            <v>678</v>
          </cell>
          <cell r="D88">
            <v>592</v>
          </cell>
          <cell r="E88">
            <v>289</v>
          </cell>
          <cell r="F88">
            <v>12</v>
          </cell>
          <cell r="G88">
            <v>291</v>
          </cell>
          <cell r="H88">
            <v>9</v>
          </cell>
          <cell r="I88">
            <v>3</v>
          </cell>
          <cell r="J88">
            <v>19</v>
          </cell>
          <cell r="K88">
            <v>44</v>
          </cell>
          <cell r="L88" t="str">
            <v>-</v>
          </cell>
          <cell r="M88">
            <v>11</v>
          </cell>
        </row>
      </sheetData>
      <sheetData sheetId="6">
        <row r="6">
          <cell r="B6" t="str">
            <v>総数</v>
          </cell>
          <cell r="C6">
            <v>3834</v>
          </cell>
          <cell r="D6">
            <v>3109</v>
          </cell>
          <cell r="E6">
            <v>1958</v>
          </cell>
          <cell r="F6">
            <v>64</v>
          </cell>
          <cell r="G6">
            <v>1087</v>
          </cell>
          <cell r="H6">
            <v>130</v>
          </cell>
          <cell r="I6">
            <v>63</v>
          </cell>
          <cell r="J6">
            <v>320</v>
          </cell>
          <cell r="K6">
            <v>112</v>
          </cell>
          <cell r="L6">
            <v>1</v>
          </cell>
          <cell r="M6">
            <v>99</v>
          </cell>
        </row>
        <row r="7">
          <cell r="B7" t="str">
            <v>　Ａ 農業，林業</v>
          </cell>
          <cell r="C7">
            <v>125</v>
          </cell>
          <cell r="D7">
            <v>9</v>
          </cell>
          <cell r="E7">
            <v>3</v>
          </cell>
          <cell r="F7" t="str">
            <v>-</v>
          </cell>
          <cell r="G7">
            <v>6</v>
          </cell>
          <cell r="H7">
            <v>2</v>
          </cell>
          <cell r="I7">
            <v>4</v>
          </cell>
          <cell r="J7">
            <v>71</v>
          </cell>
          <cell r="K7">
            <v>39</v>
          </cell>
          <cell r="L7" t="str">
            <v>-</v>
          </cell>
          <cell r="M7" t="str">
            <v>-</v>
          </cell>
        </row>
        <row r="8">
          <cell r="B8" t="str">
            <v>　　うち農業</v>
          </cell>
          <cell r="C8">
            <v>125</v>
          </cell>
          <cell r="D8">
            <v>9</v>
          </cell>
          <cell r="E8">
            <v>3</v>
          </cell>
          <cell r="F8" t="str">
            <v>-</v>
          </cell>
          <cell r="G8">
            <v>6</v>
          </cell>
          <cell r="H8">
            <v>2</v>
          </cell>
          <cell r="I8">
            <v>4</v>
          </cell>
          <cell r="J8">
            <v>71</v>
          </cell>
          <cell r="K8">
            <v>39</v>
          </cell>
          <cell r="L8" t="str">
            <v>-</v>
          </cell>
          <cell r="M8" t="str">
            <v>-</v>
          </cell>
        </row>
        <row r="9">
          <cell r="B9" t="str">
            <v>　Ｂ 漁業</v>
          </cell>
          <cell r="C9">
            <v>34</v>
          </cell>
          <cell r="D9">
            <v>15</v>
          </cell>
          <cell r="E9">
            <v>15</v>
          </cell>
          <cell r="F9" t="str">
            <v>-</v>
          </cell>
          <cell r="G9" t="str">
            <v>-</v>
          </cell>
          <cell r="H9">
            <v>3</v>
          </cell>
          <cell r="I9">
            <v>1</v>
          </cell>
          <cell r="J9">
            <v>11</v>
          </cell>
          <cell r="K9">
            <v>3</v>
          </cell>
          <cell r="L9" t="str">
            <v>-</v>
          </cell>
          <cell r="M9">
            <v>1</v>
          </cell>
        </row>
        <row r="10">
          <cell r="B10" t="str">
            <v>　Ｃ 鉱業，採石業，砂利採取業</v>
          </cell>
          <cell r="C10">
            <v>4</v>
          </cell>
          <cell r="D10">
            <v>4</v>
          </cell>
          <cell r="E10">
            <v>4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355</v>
          </cell>
          <cell r="D11">
            <v>225</v>
          </cell>
          <cell r="E11">
            <v>189</v>
          </cell>
          <cell r="F11">
            <v>3</v>
          </cell>
          <cell r="G11">
            <v>33</v>
          </cell>
          <cell r="H11">
            <v>38</v>
          </cell>
          <cell r="I11">
            <v>16</v>
          </cell>
          <cell r="J11">
            <v>60</v>
          </cell>
          <cell r="K11">
            <v>6</v>
          </cell>
          <cell r="L11" t="str">
            <v>-</v>
          </cell>
          <cell r="M11">
            <v>10</v>
          </cell>
        </row>
        <row r="12">
          <cell r="B12" t="str">
            <v>　Ｅ 製造業</v>
          </cell>
          <cell r="C12">
            <v>489</v>
          </cell>
          <cell r="D12">
            <v>425</v>
          </cell>
          <cell r="E12">
            <v>316</v>
          </cell>
          <cell r="F12">
            <v>14</v>
          </cell>
          <cell r="G12">
            <v>95</v>
          </cell>
          <cell r="H12">
            <v>17</v>
          </cell>
          <cell r="I12">
            <v>7</v>
          </cell>
          <cell r="J12">
            <v>27</v>
          </cell>
          <cell r="K12">
            <v>8</v>
          </cell>
          <cell r="L12">
            <v>1</v>
          </cell>
          <cell r="M12">
            <v>4</v>
          </cell>
        </row>
        <row r="13">
          <cell r="B13" t="str">
            <v>　Ｆ 電気・ガス・熱供給・水道業</v>
          </cell>
          <cell r="C13">
            <v>10</v>
          </cell>
          <cell r="D13">
            <v>9</v>
          </cell>
          <cell r="E13">
            <v>7</v>
          </cell>
          <cell r="F13">
            <v>2</v>
          </cell>
          <cell r="G13" t="str">
            <v>-</v>
          </cell>
          <cell r="H13">
            <v>1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 t="str">
            <v>　Ｇ 情報通信業</v>
          </cell>
          <cell r="C14">
            <v>36</v>
          </cell>
          <cell r="D14">
            <v>31</v>
          </cell>
          <cell r="E14">
            <v>25</v>
          </cell>
          <cell r="F14">
            <v>3</v>
          </cell>
          <cell r="G14">
            <v>3</v>
          </cell>
          <cell r="H14" t="str">
            <v>-</v>
          </cell>
          <cell r="I14" t="str">
            <v>-</v>
          </cell>
          <cell r="J14">
            <v>3</v>
          </cell>
          <cell r="K14">
            <v>1</v>
          </cell>
          <cell r="L14" t="str">
            <v>-</v>
          </cell>
          <cell r="M14">
            <v>1</v>
          </cell>
        </row>
        <row r="15">
          <cell r="B15" t="str">
            <v>　Ｈ 運輸業，郵便業</v>
          </cell>
          <cell r="C15">
            <v>227</v>
          </cell>
          <cell r="D15">
            <v>194</v>
          </cell>
          <cell r="E15">
            <v>152</v>
          </cell>
          <cell r="F15">
            <v>1</v>
          </cell>
          <cell r="G15">
            <v>41</v>
          </cell>
          <cell r="H15">
            <v>4</v>
          </cell>
          <cell r="I15">
            <v>1</v>
          </cell>
          <cell r="J15">
            <v>20</v>
          </cell>
          <cell r="K15">
            <v>1</v>
          </cell>
          <cell r="L15" t="str">
            <v>-</v>
          </cell>
          <cell r="M15">
            <v>7</v>
          </cell>
        </row>
        <row r="16">
          <cell r="B16" t="str">
            <v>　Ｉ 卸売業，小売業</v>
          </cell>
          <cell r="C16">
            <v>513</v>
          </cell>
          <cell r="D16">
            <v>433</v>
          </cell>
          <cell r="E16">
            <v>192</v>
          </cell>
          <cell r="F16">
            <v>3</v>
          </cell>
          <cell r="G16">
            <v>238</v>
          </cell>
          <cell r="H16">
            <v>19</v>
          </cell>
          <cell r="I16">
            <v>12</v>
          </cell>
          <cell r="J16">
            <v>23</v>
          </cell>
          <cell r="K16">
            <v>24</v>
          </cell>
          <cell r="L16" t="str">
            <v>-</v>
          </cell>
          <cell r="M16">
            <v>2</v>
          </cell>
        </row>
        <row r="17">
          <cell r="B17" t="str">
            <v>　Ｊ 金融業，保険業</v>
          </cell>
          <cell r="C17">
            <v>92</v>
          </cell>
          <cell r="D17">
            <v>88</v>
          </cell>
          <cell r="E17">
            <v>69</v>
          </cell>
          <cell r="F17">
            <v>3</v>
          </cell>
          <cell r="G17">
            <v>16</v>
          </cell>
          <cell r="H17">
            <v>2</v>
          </cell>
          <cell r="I17">
            <v>1</v>
          </cell>
          <cell r="J17">
            <v>1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 t="str">
            <v>　Ｋ 不動産業，物品賃貸業</v>
          </cell>
          <cell r="C18">
            <v>30</v>
          </cell>
          <cell r="D18">
            <v>21</v>
          </cell>
          <cell r="E18">
            <v>13</v>
          </cell>
          <cell r="F18" t="str">
            <v>-</v>
          </cell>
          <cell r="G18">
            <v>8</v>
          </cell>
          <cell r="H18">
            <v>3</v>
          </cell>
          <cell r="I18">
            <v>1</v>
          </cell>
          <cell r="J18">
            <v>3</v>
          </cell>
          <cell r="K18">
            <v>2</v>
          </cell>
          <cell r="L18" t="str">
            <v>-</v>
          </cell>
          <cell r="M18" t="str">
            <v>-</v>
          </cell>
        </row>
        <row r="19">
          <cell r="B19" t="str">
            <v>　Ｌ 学術研究，専門・技術サービス業</v>
          </cell>
          <cell r="C19">
            <v>113</v>
          </cell>
          <cell r="D19">
            <v>91</v>
          </cell>
          <cell r="E19">
            <v>77</v>
          </cell>
          <cell r="F19">
            <v>2</v>
          </cell>
          <cell r="G19">
            <v>12</v>
          </cell>
          <cell r="H19">
            <v>3</v>
          </cell>
          <cell r="I19">
            <v>2</v>
          </cell>
          <cell r="J19">
            <v>13</v>
          </cell>
          <cell r="K19">
            <v>3</v>
          </cell>
          <cell r="L19" t="str">
            <v>-</v>
          </cell>
          <cell r="M19">
            <v>1</v>
          </cell>
        </row>
        <row r="20">
          <cell r="B20" t="str">
            <v>　Ｍ 宿泊業，飲食サービス業</v>
          </cell>
          <cell r="C20">
            <v>165</v>
          </cell>
          <cell r="D20">
            <v>144</v>
          </cell>
          <cell r="E20">
            <v>36</v>
          </cell>
          <cell r="F20">
            <v>1</v>
          </cell>
          <cell r="G20">
            <v>107</v>
          </cell>
          <cell r="H20">
            <v>1</v>
          </cell>
          <cell r="I20">
            <v>2</v>
          </cell>
          <cell r="J20">
            <v>10</v>
          </cell>
          <cell r="K20">
            <v>4</v>
          </cell>
          <cell r="L20" t="str">
            <v>-</v>
          </cell>
          <cell r="M20">
            <v>4</v>
          </cell>
        </row>
        <row r="21">
          <cell r="B21" t="str">
            <v>　Ｎ 生活関連サービス業，娯楽業</v>
          </cell>
          <cell r="C21">
            <v>107</v>
          </cell>
          <cell r="D21">
            <v>68</v>
          </cell>
          <cell r="E21">
            <v>30</v>
          </cell>
          <cell r="F21" t="str">
            <v>-</v>
          </cell>
          <cell r="G21">
            <v>38</v>
          </cell>
          <cell r="H21">
            <v>1</v>
          </cell>
          <cell r="I21">
            <v>10</v>
          </cell>
          <cell r="J21">
            <v>20</v>
          </cell>
          <cell r="K21">
            <v>6</v>
          </cell>
          <cell r="L21" t="str">
            <v>-</v>
          </cell>
          <cell r="M21">
            <v>2</v>
          </cell>
        </row>
        <row r="22">
          <cell r="B22" t="str">
            <v>　Ｏ 教育，学習支援業</v>
          </cell>
          <cell r="C22">
            <v>149</v>
          </cell>
          <cell r="D22">
            <v>138</v>
          </cell>
          <cell r="E22">
            <v>73</v>
          </cell>
          <cell r="F22">
            <v>1</v>
          </cell>
          <cell r="G22">
            <v>64</v>
          </cell>
          <cell r="H22">
            <v>1</v>
          </cell>
          <cell r="I22">
            <v>3</v>
          </cell>
          <cell r="J22">
            <v>7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B23" t="str">
            <v>　Ｐ 医療，福祉</v>
          </cell>
          <cell r="C23">
            <v>889</v>
          </cell>
          <cell r="D23">
            <v>848</v>
          </cell>
          <cell r="E23">
            <v>560</v>
          </cell>
          <cell r="F23">
            <v>11</v>
          </cell>
          <cell r="G23">
            <v>277</v>
          </cell>
          <cell r="H23">
            <v>14</v>
          </cell>
          <cell r="I23">
            <v>1</v>
          </cell>
          <cell r="J23">
            <v>9</v>
          </cell>
          <cell r="K23">
            <v>3</v>
          </cell>
          <cell r="L23" t="str">
            <v>-</v>
          </cell>
          <cell r="M23">
            <v>14</v>
          </cell>
        </row>
        <row r="24">
          <cell r="B24" t="str">
            <v>　Ｑ 複合サービス事業</v>
          </cell>
          <cell r="C24">
            <v>33</v>
          </cell>
          <cell r="D24">
            <v>31</v>
          </cell>
          <cell r="E24">
            <v>20</v>
          </cell>
          <cell r="F24">
            <v>2</v>
          </cell>
          <cell r="G24">
            <v>9</v>
          </cell>
          <cell r="H24">
            <v>1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>
            <v>1</v>
          </cell>
        </row>
        <row r="25">
          <cell r="B25" t="str">
            <v>　Ｒ サービス業（他に分類されないもの）</v>
          </cell>
          <cell r="C25">
            <v>271</v>
          </cell>
          <cell r="D25">
            <v>213</v>
          </cell>
          <cell r="E25">
            <v>102</v>
          </cell>
          <cell r="F25">
            <v>10</v>
          </cell>
          <cell r="G25">
            <v>101</v>
          </cell>
          <cell r="H25">
            <v>19</v>
          </cell>
          <cell r="I25">
            <v>1</v>
          </cell>
          <cell r="J25">
            <v>27</v>
          </cell>
          <cell r="K25">
            <v>3</v>
          </cell>
          <cell r="L25" t="str">
            <v>-</v>
          </cell>
          <cell r="M25">
            <v>8</v>
          </cell>
        </row>
        <row r="26">
          <cell r="B26" t="str">
            <v>　Ｓ 公務（他に分類されるものを除く）</v>
          </cell>
          <cell r="C26">
            <v>67</v>
          </cell>
          <cell r="D26">
            <v>67</v>
          </cell>
          <cell r="E26">
            <v>43</v>
          </cell>
          <cell r="F26" t="str">
            <v>-</v>
          </cell>
          <cell r="G26">
            <v>24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125</v>
          </cell>
          <cell r="D27">
            <v>55</v>
          </cell>
          <cell r="E27">
            <v>32</v>
          </cell>
          <cell r="F27">
            <v>8</v>
          </cell>
          <cell r="G27">
            <v>15</v>
          </cell>
          <cell r="H27">
            <v>1</v>
          </cell>
          <cell r="I27">
            <v>1</v>
          </cell>
          <cell r="J27">
            <v>15</v>
          </cell>
          <cell r="K27">
            <v>9</v>
          </cell>
          <cell r="L27" t="str">
            <v>-</v>
          </cell>
          <cell r="M27">
            <v>44</v>
          </cell>
        </row>
        <row r="28">
          <cell r="B28" t="str">
            <v>　（再掲）第1次産業</v>
          </cell>
          <cell r="C28">
            <v>159</v>
          </cell>
          <cell r="D28">
            <v>24</v>
          </cell>
          <cell r="E28">
            <v>18</v>
          </cell>
          <cell r="F28" t="str">
            <v>-</v>
          </cell>
          <cell r="G28">
            <v>6</v>
          </cell>
          <cell r="H28">
            <v>5</v>
          </cell>
          <cell r="I28">
            <v>5</v>
          </cell>
          <cell r="J28">
            <v>82</v>
          </cell>
          <cell r="K28">
            <v>42</v>
          </cell>
          <cell r="L28" t="str">
            <v>-</v>
          </cell>
          <cell r="M28">
            <v>1</v>
          </cell>
        </row>
        <row r="29">
          <cell r="B29" t="str">
            <v>　（再掲）第2次産業</v>
          </cell>
          <cell r="C29">
            <v>848</v>
          </cell>
          <cell r="D29">
            <v>654</v>
          </cell>
          <cell r="E29">
            <v>509</v>
          </cell>
          <cell r="F29">
            <v>17</v>
          </cell>
          <cell r="G29">
            <v>128</v>
          </cell>
          <cell r="H29">
            <v>55</v>
          </cell>
          <cell r="I29">
            <v>23</v>
          </cell>
          <cell r="J29">
            <v>87</v>
          </cell>
          <cell r="K29">
            <v>14</v>
          </cell>
          <cell r="L29">
            <v>1</v>
          </cell>
          <cell r="M29">
            <v>14</v>
          </cell>
        </row>
        <row r="30">
          <cell r="B30" t="str">
            <v>　（再掲）第3次産業</v>
          </cell>
          <cell r="C30">
            <v>2702</v>
          </cell>
          <cell r="D30">
            <v>2376</v>
          </cell>
          <cell r="E30">
            <v>1399</v>
          </cell>
          <cell r="F30">
            <v>39</v>
          </cell>
          <cell r="G30">
            <v>938</v>
          </cell>
          <cell r="H30">
            <v>69</v>
          </cell>
          <cell r="I30">
            <v>34</v>
          </cell>
          <cell r="J30">
            <v>136</v>
          </cell>
          <cell r="K30">
            <v>47</v>
          </cell>
          <cell r="L30" t="str">
            <v>-</v>
          </cell>
          <cell r="M30">
            <v>40</v>
          </cell>
        </row>
        <row r="35">
          <cell r="B35" t="str">
            <v>総数</v>
          </cell>
          <cell r="C35">
            <v>1987</v>
          </cell>
          <cell r="D35">
            <v>1494</v>
          </cell>
          <cell r="E35">
            <v>1167</v>
          </cell>
          <cell r="F35">
            <v>32</v>
          </cell>
          <cell r="G35">
            <v>295</v>
          </cell>
          <cell r="H35">
            <v>100</v>
          </cell>
          <cell r="I35">
            <v>47</v>
          </cell>
          <cell r="J35">
            <v>268</v>
          </cell>
          <cell r="K35">
            <v>18</v>
          </cell>
          <cell r="L35" t="str">
            <v>-</v>
          </cell>
          <cell r="M35">
            <v>60</v>
          </cell>
        </row>
        <row r="36">
          <cell r="B36" t="str">
            <v>　Ａ 農業，林業</v>
          </cell>
          <cell r="C36">
            <v>78</v>
          </cell>
          <cell r="D36">
            <v>4</v>
          </cell>
          <cell r="E36">
            <v>2</v>
          </cell>
          <cell r="F36" t="str">
            <v>-</v>
          </cell>
          <cell r="G36">
            <v>2</v>
          </cell>
          <cell r="H36">
            <v>2</v>
          </cell>
          <cell r="I36">
            <v>4</v>
          </cell>
          <cell r="J36">
            <v>62</v>
          </cell>
          <cell r="K36">
            <v>6</v>
          </cell>
          <cell r="L36" t="str">
            <v>-</v>
          </cell>
          <cell r="M36" t="str">
            <v>-</v>
          </cell>
        </row>
        <row r="37">
          <cell r="B37" t="str">
            <v>　　うち農業</v>
          </cell>
          <cell r="C37">
            <v>78</v>
          </cell>
          <cell r="D37">
            <v>4</v>
          </cell>
          <cell r="E37">
            <v>2</v>
          </cell>
          <cell r="F37" t="str">
            <v>-</v>
          </cell>
          <cell r="G37">
            <v>2</v>
          </cell>
          <cell r="H37">
            <v>2</v>
          </cell>
          <cell r="I37">
            <v>4</v>
          </cell>
          <cell r="J37">
            <v>62</v>
          </cell>
          <cell r="K37">
            <v>6</v>
          </cell>
          <cell r="L37" t="str">
            <v>-</v>
          </cell>
          <cell r="M37" t="str">
            <v>-</v>
          </cell>
        </row>
        <row r="38">
          <cell r="B38" t="str">
            <v>　Ｂ 漁業</v>
          </cell>
          <cell r="C38">
            <v>31</v>
          </cell>
          <cell r="D38">
            <v>15</v>
          </cell>
          <cell r="E38">
            <v>15</v>
          </cell>
          <cell r="F38" t="str">
            <v>-</v>
          </cell>
          <cell r="G38" t="str">
            <v>-</v>
          </cell>
          <cell r="H38">
            <v>2</v>
          </cell>
          <cell r="I38" t="str">
            <v>-</v>
          </cell>
          <cell r="J38">
            <v>11</v>
          </cell>
          <cell r="K38">
            <v>2</v>
          </cell>
          <cell r="L38" t="str">
            <v>-</v>
          </cell>
          <cell r="M38">
            <v>1</v>
          </cell>
        </row>
        <row r="39">
          <cell r="B39" t="str">
            <v>　Ｃ 鉱業，採石業，砂利採取業</v>
          </cell>
          <cell r="C39">
            <v>3</v>
          </cell>
          <cell r="D39">
            <v>3</v>
          </cell>
          <cell r="E39">
            <v>3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300</v>
          </cell>
          <cell r="D40">
            <v>182</v>
          </cell>
          <cell r="E40">
            <v>162</v>
          </cell>
          <cell r="F40">
            <v>2</v>
          </cell>
          <cell r="G40">
            <v>18</v>
          </cell>
          <cell r="H40">
            <v>34</v>
          </cell>
          <cell r="I40">
            <v>16</v>
          </cell>
          <cell r="J40">
            <v>58</v>
          </cell>
          <cell r="K40">
            <v>1</v>
          </cell>
          <cell r="L40" t="str">
            <v>-</v>
          </cell>
          <cell r="M40">
            <v>9</v>
          </cell>
        </row>
        <row r="41">
          <cell r="B41" t="str">
            <v>　Ｅ 製造業</v>
          </cell>
          <cell r="C41">
            <v>350</v>
          </cell>
          <cell r="D41">
            <v>305</v>
          </cell>
          <cell r="E41">
            <v>264</v>
          </cell>
          <cell r="F41">
            <v>11</v>
          </cell>
          <cell r="G41">
            <v>30</v>
          </cell>
          <cell r="H41">
            <v>14</v>
          </cell>
          <cell r="I41">
            <v>7</v>
          </cell>
          <cell r="J41">
            <v>19</v>
          </cell>
          <cell r="K41">
            <v>2</v>
          </cell>
          <cell r="L41" t="str">
            <v>-</v>
          </cell>
          <cell r="M41">
            <v>3</v>
          </cell>
        </row>
        <row r="42">
          <cell r="B42" t="str">
            <v>　Ｆ 電気・ガス・熱供給・水道業</v>
          </cell>
          <cell r="C42">
            <v>10</v>
          </cell>
          <cell r="D42">
            <v>9</v>
          </cell>
          <cell r="E42">
            <v>7</v>
          </cell>
          <cell r="F42">
            <v>2</v>
          </cell>
          <cell r="G42" t="str">
            <v>-</v>
          </cell>
          <cell r="H42">
            <v>1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B43" t="str">
            <v>　Ｇ 情報通信業</v>
          </cell>
          <cell r="C43">
            <v>27</v>
          </cell>
          <cell r="D43">
            <v>23</v>
          </cell>
          <cell r="E43">
            <v>22</v>
          </cell>
          <cell r="F43" t="str">
            <v>-</v>
          </cell>
          <cell r="G43">
            <v>1</v>
          </cell>
          <cell r="H43" t="str">
            <v>-</v>
          </cell>
          <cell r="I43" t="str">
            <v>-</v>
          </cell>
          <cell r="J43">
            <v>3</v>
          </cell>
          <cell r="K43" t="str">
            <v>-</v>
          </cell>
          <cell r="L43" t="str">
            <v>-</v>
          </cell>
          <cell r="M43">
            <v>1</v>
          </cell>
        </row>
        <row r="44">
          <cell r="B44" t="str">
            <v>　Ｈ 運輸業，郵便業</v>
          </cell>
          <cell r="C44">
            <v>207</v>
          </cell>
          <cell r="D44">
            <v>178</v>
          </cell>
          <cell r="E44">
            <v>144</v>
          </cell>
          <cell r="F44">
            <v>1</v>
          </cell>
          <cell r="G44">
            <v>33</v>
          </cell>
          <cell r="H44">
            <v>3</v>
          </cell>
          <cell r="I44">
            <v>1</v>
          </cell>
          <cell r="J44">
            <v>18</v>
          </cell>
          <cell r="K44" t="str">
            <v>-</v>
          </cell>
          <cell r="L44" t="str">
            <v>-</v>
          </cell>
          <cell r="M44">
            <v>7</v>
          </cell>
        </row>
        <row r="45">
          <cell r="B45" t="str">
            <v>　Ｉ 卸売業，小売業</v>
          </cell>
          <cell r="C45">
            <v>216</v>
          </cell>
          <cell r="D45">
            <v>171</v>
          </cell>
          <cell r="E45">
            <v>124</v>
          </cell>
          <cell r="F45">
            <v>1</v>
          </cell>
          <cell r="G45">
            <v>46</v>
          </cell>
          <cell r="H45">
            <v>11</v>
          </cell>
          <cell r="I45">
            <v>11</v>
          </cell>
          <cell r="J45">
            <v>19</v>
          </cell>
          <cell r="K45">
            <v>4</v>
          </cell>
          <cell r="L45" t="str">
            <v>-</v>
          </cell>
          <cell r="M45" t="str">
            <v>-</v>
          </cell>
        </row>
        <row r="46">
          <cell r="B46" t="str">
            <v>　Ｊ 金融業，保険業</v>
          </cell>
          <cell r="C46">
            <v>11</v>
          </cell>
          <cell r="D46">
            <v>9</v>
          </cell>
          <cell r="E46">
            <v>8</v>
          </cell>
          <cell r="F46" t="str">
            <v>-</v>
          </cell>
          <cell r="G46">
            <v>1</v>
          </cell>
          <cell r="H46">
            <v>1</v>
          </cell>
          <cell r="I46" t="str">
            <v>-</v>
          </cell>
          <cell r="J46">
            <v>1</v>
          </cell>
          <cell r="K46" t="str">
            <v>-</v>
          </cell>
          <cell r="L46" t="str">
            <v>-</v>
          </cell>
          <cell r="M46" t="str">
            <v>-</v>
          </cell>
        </row>
        <row r="47">
          <cell r="B47" t="str">
            <v>　Ｋ 不動産業，物品賃貸業</v>
          </cell>
          <cell r="C47">
            <v>18</v>
          </cell>
          <cell r="D47">
            <v>12</v>
          </cell>
          <cell r="E47">
            <v>8</v>
          </cell>
          <cell r="F47" t="str">
            <v>-</v>
          </cell>
          <cell r="G47">
            <v>4</v>
          </cell>
          <cell r="H47">
            <v>2</v>
          </cell>
          <cell r="I47">
            <v>1</v>
          </cell>
          <cell r="J47">
            <v>3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B48" t="str">
            <v>　Ｌ 学術研究，専門・技術サービス業</v>
          </cell>
          <cell r="C48">
            <v>82</v>
          </cell>
          <cell r="D48">
            <v>64</v>
          </cell>
          <cell r="E48">
            <v>56</v>
          </cell>
          <cell r="F48">
            <v>1</v>
          </cell>
          <cell r="G48">
            <v>7</v>
          </cell>
          <cell r="H48">
            <v>3</v>
          </cell>
          <cell r="I48">
            <v>2</v>
          </cell>
          <cell r="J48">
            <v>12</v>
          </cell>
          <cell r="K48" t="str">
            <v>-</v>
          </cell>
          <cell r="L48" t="str">
            <v>-</v>
          </cell>
          <cell r="M48">
            <v>1</v>
          </cell>
        </row>
        <row r="49">
          <cell r="B49" t="str">
            <v>　Ｍ 宿泊業，飲食サービス業</v>
          </cell>
          <cell r="C49">
            <v>54</v>
          </cell>
          <cell r="D49">
            <v>44</v>
          </cell>
          <cell r="E49">
            <v>17</v>
          </cell>
          <cell r="F49" t="str">
            <v>-</v>
          </cell>
          <cell r="G49">
            <v>27</v>
          </cell>
          <cell r="H49">
            <v>1</v>
          </cell>
          <cell r="I49">
            <v>1</v>
          </cell>
          <cell r="J49">
            <v>6</v>
          </cell>
          <cell r="K49" t="str">
            <v>-</v>
          </cell>
          <cell r="L49" t="str">
            <v>-</v>
          </cell>
          <cell r="M49">
            <v>2</v>
          </cell>
        </row>
        <row r="50">
          <cell r="B50" t="str">
            <v>　Ｎ 生活関連サービス業，娯楽業</v>
          </cell>
          <cell r="C50">
            <v>39</v>
          </cell>
          <cell r="D50">
            <v>22</v>
          </cell>
          <cell r="E50">
            <v>13</v>
          </cell>
          <cell r="F50" t="str">
            <v>-</v>
          </cell>
          <cell r="G50">
            <v>9</v>
          </cell>
          <cell r="H50">
            <v>1</v>
          </cell>
          <cell r="I50">
            <v>3</v>
          </cell>
          <cell r="J50">
            <v>12</v>
          </cell>
          <cell r="K50" t="str">
            <v>-</v>
          </cell>
          <cell r="L50" t="str">
            <v>-</v>
          </cell>
          <cell r="M50">
            <v>1</v>
          </cell>
        </row>
        <row r="51">
          <cell r="B51" t="str">
            <v>　Ｏ 教育，学習支援業</v>
          </cell>
          <cell r="C51">
            <v>52</v>
          </cell>
          <cell r="D51">
            <v>50</v>
          </cell>
          <cell r="E51">
            <v>32</v>
          </cell>
          <cell r="F51" t="str">
            <v>-</v>
          </cell>
          <cell r="G51">
            <v>18</v>
          </cell>
          <cell r="H51">
            <v>1</v>
          </cell>
          <cell r="I51" t="str">
            <v>-</v>
          </cell>
          <cell r="J51">
            <v>1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214</v>
          </cell>
          <cell r="D52">
            <v>193</v>
          </cell>
          <cell r="E52">
            <v>146</v>
          </cell>
          <cell r="F52">
            <v>2</v>
          </cell>
          <cell r="G52">
            <v>45</v>
          </cell>
          <cell r="H52">
            <v>9</v>
          </cell>
          <cell r="I52">
            <v>1</v>
          </cell>
          <cell r="J52">
            <v>9</v>
          </cell>
          <cell r="K52" t="str">
            <v>-</v>
          </cell>
          <cell r="L52" t="str">
            <v>-</v>
          </cell>
          <cell r="M52">
            <v>2</v>
          </cell>
        </row>
        <row r="53">
          <cell r="B53" t="str">
            <v>　Ｑ 複合サービス事業</v>
          </cell>
          <cell r="C53">
            <v>21</v>
          </cell>
          <cell r="D53">
            <v>21</v>
          </cell>
          <cell r="E53">
            <v>17</v>
          </cell>
          <cell r="F53">
            <v>2</v>
          </cell>
          <cell r="G53">
            <v>2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</row>
        <row r="54">
          <cell r="B54" t="str">
            <v>　Ｒ サービス業（他に分類されないもの）</v>
          </cell>
          <cell r="C54">
            <v>163</v>
          </cell>
          <cell r="D54">
            <v>116</v>
          </cell>
          <cell r="E54">
            <v>72</v>
          </cell>
          <cell r="F54">
            <v>5</v>
          </cell>
          <cell r="G54">
            <v>39</v>
          </cell>
          <cell r="H54">
            <v>15</v>
          </cell>
          <cell r="I54" t="str">
            <v>-</v>
          </cell>
          <cell r="J54">
            <v>23</v>
          </cell>
          <cell r="K54">
            <v>1</v>
          </cell>
          <cell r="L54" t="str">
            <v>-</v>
          </cell>
          <cell r="M54">
            <v>8</v>
          </cell>
        </row>
        <row r="55">
          <cell r="B55" t="str">
            <v>　Ｓ 公務（他に分類されるものを除く）</v>
          </cell>
          <cell r="C55">
            <v>41</v>
          </cell>
          <cell r="D55">
            <v>41</v>
          </cell>
          <cell r="E55">
            <v>33</v>
          </cell>
          <cell r="F55" t="str">
            <v>-</v>
          </cell>
          <cell r="G55">
            <v>8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70</v>
          </cell>
          <cell r="D56">
            <v>32</v>
          </cell>
          <cell r="E56">
            <v>22</v>
          </cell>
          <cell r="F56">
            <v>5</v>
          </cell>
          <cell r="G56">
            <v>5</v>
          </cell>
          <cell r="H56" t="str">
            <v>-</v>
          </cell>
          <cell r="I56" t="str">
            <v>-</v>
          </cell>
          <cell r="J56">
            <v>11</v>
          </cell>
          <cell r="K56">
            <v>2</v>
          </cell>
          <cell r="L56" t="str">
            <v>-</v>
          </cell>
          <cell r="M56">
            <v>25</v>
          </cell>
        </row>
        <row r="57">
          <cell r="B57" t="str">
            <v>　（再掲）第1次産業</v>
          </cell>
          <cell r="C57">
            <v>109</v>
          </cell>
          <cell r="D57">
            <v>19</v>
          </cell>
          <cell r="E57">
            <v>17</v>
          </cell>
          <cell r="F57" t="str">
            <v>-</v>
          </cell>
          <cell r="G57">
            <v>2</v>
          </cell>
          <cell r="H57">
            <v>4</v>
          </cell>
          <cell r="I57">
            <v>4</v>
          </cell>
          <cell r="J57">
            <v>73</v>
          </cell>
          <cell r="K57">
            <v>8</v>
          </cell>
          <cell r="L57" t="str">
            <v>-</v>
          </cell>
          <cell r="M57">
            <v>1</v>
          </cell>
        </row>
        <row r="58">
          <cell r="B58" t="str">
            <v>　（再掲）第2次産業</v>
          </cell>
          <cell r="C58">
            <v>653</v>
          </cell>
          <cell r="D58">
            <v>490</v>
          </cell>
          <cell r="E58">
            <v>429</v>
          </cell>
          <cell r="F58">
            <v>13</v>
          </cell>
          <cell r="G58">
            <v>48</v>
          </cell>
          <cell r="H58">
            <v>48</v>
          </cell>
          <cell r="I58">
            <v>23</v>
          </cell>
          <cell r="J58">
            <v>77</v>
          </cell>
          <cell r="K58">
            <v>3</v>
          </cell>
          <cell r="L58" t="str">
            <v>-</v>
          </cell>
          <cell r="M58">
            <v>12</v>
          </cell>
        </row>
        <row r="59">
          <cell r="B59" t="str">
            <v>　（再掲）第3次産業</v>
          </cell>
          <cell r="C59">
            <v>1155</v>
          </cell>
          <cell r="D59">
            <v>953</v>
          </cell>
          <cell r="E59">
            <v>699</v>
          </cell>
          <cell r="F59">
            <v>14</v>
          </cell>
          <cell r="G59">
            <v>240</v>
          </cell>
          <cell r="H59">
            <v>48</v>
          </cell>
          <cell r="I59">
            <v>20</v>
          </cell>
          <cell r="J59">
            <v>107</v>
          </cell>
          <cell r="K59">
            <v>5</v>
          </cell>
          <cell r="L59" t="str">
            <v>-</v>
          </cell>
          <cell r="M59">
            <v>22</v>
          </cell>
        </row>
        <row r="64">
          <cell r="B64" t="str">
            <v>総数</v>
          </cell>
          <cell r="C64">
            <v>1847</v>
          </cell>
          <cell r="D64">
            <v>1615</v>
          </cell>
          <cell r="E64">
            <v>791</v>
          </cell>
          <cell r="F64">
            <v>32</v>
          </cell>
          <cell r="G64">
            <v>792</v>
          </cell>
          <cell r="H64">
            <v>30</v>
          </cell>
          <cell r="I64">
            <v>16</v>
          </cell>
          <cell r="J64">
            <v>52</v>
          </cell>
          <cell r="K64">
            <v>94</v>
          </cell>
          <cell r="L64">
            <v>1</v>
          </cell>
          <cell r="M64">
            <v>39</v>
          </cell>
        </row>
        <row r="65">
          <cell r="B65" t="str">
            <v>　Ａ 農業，林業</v>
          </cell>
          <cell r="C65">
            <v>47</v>
          </cell>
          <cell r="D65">
            <v>5</v>
          </cell>
          <cell r="E65">
            <v>1</v>
          </cell>
          <cell r="F65" t="str">
            <v>-</v>
          </cell>
          <cell r="G65">
            <v>4</v>
          </cell>
          <cell r="H65" t="str">
            <v>-</v>
          </cell>
          <cell r="I65" t="str">
            <v>-</v>
          </cell>
          <cell r="J65">
            <v>9</v>
          </cell>
          <cell r="K65">
            <v>33</v>
          </cell>
          <cell r="L65" t="str">
            <v>-</v>
          </cell>
          <cell r="M65" t="str">
            <v>-</v>
          </cell>
        </row>
        <row r="66">
          <cell r="B66" t="str">
            <v>　　うち農業</v>
          </cell>
          <cell r="C66">
            <v>47</v>
          </cell>
          <cell r="D66">
            <v>5</v>
          </cell>
          <cell r="E66">
            <v>1</v>
          </cell>
          <cell r="F66" t="str">
            <v>-</v>
          </cell>
          <cell r="G66">
            <v>4</v>
          </cell>
          <cell r="H66" t="str">
            <v>-</v>
          </cell>
          <cell r="I66" t="str">
            <v>-</v>
          </cell>
          <cell r="J66">
            <v>9</v>
          </cell>
          <cell r="K66">
            <v>33</v>
          </cell>
          <cell r="L66" t="str">
            <v>-</v>
          </cell>
          <cell r="M66" t="str">
            <v>-</v>
          </cell>
        </row>
        <row r="67">
          <cell r="B67" t="str">
            <v>　Ｂ 漁業</v>
          </cell>
          <cell r="C67">
            <v>3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>
            <v>1</v>
          </cell>
          <cell r="I67">
            <v>1</v>
          </cell>
          <cell r="J67" t="str">
            <v>-</v>
          </cell>
          <cell r="K67">
            <v>1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>
            <v>1</v>
          </cell>
          <cell r="D68">
            <v>1</v>
          </cell>
          <cell r="E68">
            <v>1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55</v>
          </cell>
          <cell r="D69">
            <v>43</v>
          </cell>
          <cell r="E69">
            <v>27</v>
          </cell>
          <cell r="F69">
            <v>1</v>
          </cell>
          <cell r="G69">
            <v>15</v>
          </cell>
          <cell r="H69">
            <v>4</v>
          </cell>
          <cell r="I69" t="str">
            <v>-</v>
          </cell>
          <cell r="J69">
            <v>2</v>
          </cell>
          <cell r="K69">
            <v>5</v>
          </cell>
          <cell r="L69" t="str">
            <v>-</v>
          </cell>
          <cell r="M69">
            <v>1</v>
          </cell>
        </row>
        <row r="70">
          <cell r="B70" t="str">
            <v>　Ｅ 製造業</v>
          </cell>
          <cell r="C70">
            <v>139</v>
          </cell>
          <cell r="D70">
            <v>120</v>
          </cell>
          <cell r="E70">
            <v>52</v>
          </cell>
          <cell r="F70">
            <v>3</v>
          </cell>
          <cell r="G70">
            <v>65</v>
          </cell>
          <cell r="H70">
            <v>3</v>
          </cell>
          <cell r="I70" t="str">
            <v>-</v>
          </cell>
          <cell r="J70">
            <v>8</v>
          </cell>
          <cell r="K70">
            <v>6</v>
          </cell>
          <cell r="L70">
            <v>1</v>
          </cell>
          <cell r="M70">
            <v>1</v>
          </cell>
        </row>
        <row r="71">
          <cell r="B71" t="str">
            <v>　Ｆ 電気・ガス・熱供給・水道業</v>
          </cell>
          <cell r="C71" t="str">
            <v>-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>
            <v>9</v>
          </cell>
          <cell r="D72">
            <v>8</v>
          </cell>
          <cell r="E72">
            <v>3</v>
          </cell>
          <cell r="F72">
            <v>3</v>
          </cell>
          <cell r="G72">
            <v>2</v>
          </cell>
          <cell r="H72" t="str">
            <v>-</v>
          </cell>
          <cell r="I72" t="str">
            <v>-</v>
          </cell>
          <cell r="J72" t="str">
            <v>-</v>
          </cell>
          <cell r="K72">
            <v>1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20</v>
          </cell>
          <cell r="D73">
            <v>16</v>
          </cell>
          <cell r="E73">
            <v>8</v>
          </cell>
          <cell r="F73" t="str">
            <v>-</v>
          </cell>
          <cell r="G73">
            <v>8</v>
          </cell>
          <cell r="H73">
            <v>1</v>
          </cell>
          <cell r="I73" t="str">
            <v>-</v>
          </cell>
          <cell r="J73">
            <v>2</v>
          </cell>
          <cell r="K73">
            <v>1</v>
          </cell>
          <cell r="L73" t="str">
            <v>-</v>
          </cell>
          <cell r="M73" t="str">
            <v>-</v>
          </cell>
        </row>
        <row r="74">
          <cell r="B74" t="str">
            <v>　Ｉ 卸売業，小売業</v>
          </cell>
          <cell r="C74">
            <v>297</v>
          </cell>
          <cell r="D74">
            <v>262</v>
          </cell>
          <cell r="E74">
            <v>68</v>
          </cell>
          <cell r="F74">
            <v>2</v>
          </cell>
          <cell r="G74">
            <v>192</v>
          </cell>
          <cell r="H74">
            <v>8</v>
          </cell>
          <cell r="I74">
            <v>1</v>
          </cell>
          <cell r="J74">
            <v>4</v>
          </cell>
          <cell r="K74">
            <v>20</v>
          </cell>
          <cell r="L74" t="str">
            <v>-</v>
          </cell>
          <cell r="M74">
            <v>2</v>
          </cell>
        </row>
        <row r="75">
          <cell r="B75" t="str">
            <v>　Ｊ 金融業，保険業</v>
          </cell>
          <cell r="C75">
            <v>81</v>
          </cell>
          <cell r="D75">
            <v>79</v>
          </cell>
          <cell r="E75">
            <v>61</v>
          </cell>
          <cell r="F75">
            <v>3</v>
          </cell>
          <cell r="G75">
            <v>15</v>
          </cell>
          <cell r="H75">
            <v>1</v>
          </cell>
          <cell r="I75">
            <v>1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>
            <v>12</v>
          </cell>
          <cell r="D76">
            <v>9</v>
          </cell>
          <cell r="E76">
            <v>5</v>
          </cell>
          <cell r="F76" t="str">
            <v>-</v>
          </cell>
          <cell r="G76">
            <v>4</v>
          </cell>
          <cell r="H76">
            <v>1</v>
          </cell>
          <cell r="I76" t="str">
            <v>-</v>
          </cell>
          <cell r="J76" t="str">
            <v>-</v>
          </cell>
          <cell r="K76">
            <v>2</v>
          </cell>
          <cell r="L76" t="str">
            <v>-</v>
          </cell>
          <cell r="M76" t="str">
            <v>-</v>
          </cell>
        </row>
        <row r="77">
          <cell r="B77" t="str">
            <v>　Ｌ 学術研究，専門・技術サービス業</v>
          </cell>
          <cell r="C77">
            <v>31</v>
          </cell>
          <cell r="D77">
            <v>27</v>
          </cell>
          <cell r="E77">
            <v>21</v>
          </cell>
          <cell r="F77">
            <v>1</v>
          </cell>
          <cell r="G77">
            <v>5</v>
          </cell>
          <cell r="H77" t="str">
            <v>-</v>
          </cell>
          <cell r="I77" t="str">
            <v>-</v>
          </cell>
          <cell r="J77">
            <v>1</v>
          </cell>
          <cell r="K77">
            <v>3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111</v>
          </cell>
          <cell r="D78">
            <v>100</v>
          </cell>
          <cell r="E78">
            <v>19</v>
          </cell>
          <cell r="F78">
            <v>1</v>
          </cell>
          <cell r="G78">
            <v>80</v>
          </cell>
          <cell r="H78" t="str">
            <v>-</v>
          </cell>
          <cell r="I78">
            <v>1</v>
          </cell>
          <cell r="J78">
            <v>4</v>
          </cell>
          <cell r="K78">
            <v>4</v>
          </cell>
          <cell r="L78" t="str">
            <v>-</v>
          </cell>
          <cell r="M78">
            <v>2</v>
          </cell>
        </row>
        <row r="79">
          <cell r="B79" t="str">
            <v>　Ｎ 生活関連サービス業，娯楽業</v>
          </cell>
          <cell r="C79">
            <v>68</v>
          </cell>
          <cell r="D79">
            <v>46</v>
          </cell>
          <cell r="E79">
            <v>17</v>
          </cell>
          <cell r="F79" t="str">
            <v>-</v>
          </cell>
          <cell r="G79">
            <v>29</v>
          </cell>
          <cell r="H79" t="str">
            <v>-</v>
          </cell>
          <cell r="I79">
            <v>7</v>
          </cell>
          <cell r="J79">
            <v>8</v>
          </cell>
          <cell r="K79">
            <v>6</v>
          </cell>
          <cell r="L79" t="str">
            <v>-</v>
          </cell>
          <cell r="M79">
            <v>1</v>
          </cell>
        </row>
        <row r="80">
          <cell r="B80" t="str">
            <v>　Ｏ 教育，学習支援業</v>
          </cell>
          <cell r="C80">
            <v>97</v>
          </cell>
          <cell r="D80">
            <v>88</v>
          </cell>
          <cell r="E80">
            <v>41</v>
          </cell>
          <cell r="F80">
            <v>1</v>
          </cell>
          <cell r="G80">
            <v>46</v>
          </cell>
          <cell r="H80" t="str">
            <v>-</v>
          </cell>
          <cell r="I80">
            <v>3</v>
          </cell>
          <cell r="J80">
            <v>6</v>
          </cell>
          <cell r="K80" t="str">
            <v>-</v>
          </cell>
          <cell r="L80" t="str">
            <v>-</v>
          </cell>
          <cell r="M80" t="str">
            <v>-</v>
          </cell>
        </row>
        <row r="81">
          <cell r="B81" t="str">
            <v>　Ｐ 医療，福祉</v>
          </cell>
          <cell r="C81">
            <v>675</v>
          </cell>
          <cell r="D81">
            <v>655</v>
          </cell>
          <cell r="E81">
            <v>414</v>
          </cell>
          <cell r="F81">
            <v>9</v>
          </cell>
          <cell r="G81">
            <v>232</v>
          </cell>
          <cell r="H81">
            <v>5</v>
          </cell>
          <cell r="I81" t="str">
            <v>-</v>
          </cell>
          <cell r="J81" t="str">
            <v>-</v>
          </cell>
          <cell r="K81">
            <v>3</v>
          </cell>
          <cell r="L81" t="str">
            <v>-</v>
          </cell>
          <cell r="M81">
            <v>12</v>
          </cell>
        </row>
        <row r="82">
          <cell r="B82" t="str">
            <v>　Ｑ 複合サービス事業</v>
          </cell>
          <cell r="C82">
            <v>12</v>
          </cell>
          <cell r="D82">
            <v>10</v>
          </cell>
          <cell r="E82">
            <v>3</v>
          </cell>
          <cell r="F82" t="str">
            <v>-</v>
          </cell>
          <cell r="G82">
            <v>7</v>
          </cell>
          <cell r="H82">
            <v>1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>
            <v>1</v>
          </cell>
        </row>
        <row r="83">
          <cell r="B83" t="str">
            <v>　Ｒ サービス業（他に分類されないもの）</v>
          </cell>
          <cell r="C83">
            <v>108</v>
          </cell>
          <cell r="D83">
            <v>97</v>
          </cell>
          <cell r="E83">
            <v>30</v>
          </cell>
          <cell r="F83">
            <v>5</v>
          </cell>
          <cell r="G83">
            <v>62</v>
          </cell>
          <cell r="H83">
            <v>4</v>
          </cell>
          <cell r="I83">
            <v>1</v>
          </cell>
          <cell r="J83">
            <v>4</v>
          </cell>
          <cell r="K83">
            <v>2</v>
          </cell>
          <cell r="L83" t="str">
            <v>-</v>
          </cell>
          <cell r="M83" t="str">
            <v>-</v>
          </cell>
        </row>
        <row r="84">
          <cell r="B84" t="str">
            <v>　Ｓ 公務（他に分類されるものを除く）</v>
          </cell>
          <cell r="C84">
            <v>26</v>
          </cell>
          <cell r="D84">
            <v>26</v>
          </cell>
          <cell r="E84">
            <v>10</v>
          </cell>
          <cell r="F84" t="str">
            <v>-</v>
          </cell>
          <cell r="G84">
            <v>16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55</v>
          </cell>
          <cell r="D85">
            <v>23</v>
          </cell>
          <cell r="E85">
            <v>10</v>
          </cell>
          <cell r="F85">
            <v>3</v>
          </cell>
          <cell r="G85">
            <v>10</v>
          </cell>
          <cell r="H85">
            <v>1</v>
          </cell>
          <cell r="I85">
            <v>1</v>
          </cell>
          <cell r="J85">
            <v>4</v>
          </cell>
          <cell r="K85">
            <v>7</v>
          </cell>
          <cell r="L85" t="str">
            <v>-</v>
          </cell>
          <cell r="M85">
            <v>19</v>
          </cell>
        </row>
        <row r="86">
          <cell r="B86" t="str">
            <v>　（再掲）第1次産業</v>
          </cell>
          <cell r="C86">
            <v>50</v>
          </cell>
          <cell r="D86">
            <v>5</v>
          </cell>
          <cell r="E86">
            <v>1</v>
          </cell>
          <cell r="F86" t="str">
            <v>-</v>
          </cell>
          <cell r="G86">
            <v>4</v>
          </cell>
          <cell r="H86">
            <v>1</v>
          </cell>
          <cell r="I86">
            <v>1</v>
          </cell>
          <cell r="J86">
            <v>9</v>
          </cell>
          <cell r="K86">
            <v>34</v>
          </cell>
          <cell r="L86" t="str">
            <v>-</v>
          </cell>
          <cell r="M86" t="str">
            <v>-</v>
          </cell>
        </row>
        <row r="87">
          <cell r="B87" t="str">
            <v>　（再掲）第2次産業</v>
          </cell>
          <cell r="C87">
            <v>195</v>
          </cell>
          <cell r="D87">
            <v>164</v>
          </cell>
          <cell r="E87">
            <v>80</v>
          </cell>
          <cell r="F87">
            <v>4</v>
          </cell>
          <cell r="G87">
            <v>80</v>
          </cell>
          <cell r="H87">
            <v>7</v>
          </cell>
          <cell r="I87" t="str">
            <v>-</v>
          </cell>
          <cell r="J87">
            <v>10</v>
          </cell>
          <cell r="K87">
            <v>11</v>
          </cell>
          <cell r="L87">
            <v>1</v>
          </cell>
          <cell r="M87">
            <v>2</v>
          </cell>
        </row>
        <row r="88">
          <cell r="B88" t="str">
            <v>　（再掲）第3次産業</v>
          </cell>
          <cell r="C88">
            <v>1547</v>
          </cell>
          <cell r="D88">
            <v>1423</v>
          </cell>
          <cell r="E88">
            <v>700</v>
          </cell>
          <cell r="F88">
            <v>25</v>
          </cell>
          <cell r="G88">
            <v>698</v>
          </cell>
          <cell r="H88">
            <v>21</v>
          </cell>
          <cell r="I88">
            <v>14</v>
          </cell>
          <cell r="J88">
            <v>29</v>
          </cell>
          <cell r="K88">
            <v>42</v>
          </cell>
          <cell r="L88" t="str">
            <v>-</v>
          </cell>
          <cell r="M88">
            <v>18</v>
          </cell>
        </row>
      </sheetData>
      <sheetData sheetId="7">
        <row r="6">
          <cell r="B6" t="str">
            <v>総数</v>
          </cell>
          <cell r="C6">
            <v>5666</v>
          </cell>
          <cell r="D6">
            <v>4247</v>
          </cell>
          <cell r="E6">
            <v>2782</v>
          </cell>
          <cell r="F6">
            <v>59</v>
          </cell>
          <cell r="G6">
            <v>1406</v>
          </cell>
          <cell r="H6">
            <v>247</v>
          </cell>
          <cell r="I6">
            <v>152</v>
          </cell>
          <cell r="J6">
            <v>543</v>
          </cell>
          <cell r="K6">
            <v>283</v>
          </cell>
          <cell r="L6">
            <v>5</v>
          </cell>
          <cell r="M6">
            <v>189</v>
          </cell>
        </row>
        <row r="7">
          <cell r="B7" t="str">
            <v>　Ａ 農業，林業</v>
          </cell>
          <cell r="C7">
            <v>384</v>
          </cell>
          <cell r="D7">
            <v>76</v>
          </cell>
          <cell r="E7">
            <v>37</v>
          </cell>
          <cell r="F7" t="str">
            <v>-</v>
          </cell>
          <cell r="G7">
            <v>39</v>
          </cell>
          <cell r="H7">
            <v>7</v>
          </cell>
          <cell r="I7">
            <v>31</v>
          </cell>
          <cell r="J7">
            <v>136</v>
          </cell>
          <cell r="K7">
            <v>132</v>
          </cell>
          <cell r="L7" t="str">
            <v>-</v>
          </cell>
          <cell r="M7">
            <v>2</v>
          </cell>
        </row>
        <row r="8">
          <cell r="B8" t="str">
            <v>　　うち農業</v>
          </cell>
          <cell r="C8">
            <v>368</v>
          </cell>
          <cell r="D8">
            <v>63</v>
          </cell>
          <cell r="E8">
            <v>24</v>
          </cell>
          <cell r="F8" t="str">
            <v>-</v>
          </cell>
          <cell r="G8">
            <v>39</v>
          </cell>
          <cell r="H8">
            <v>6</v>
          </cell>
          <cell r="I8">
            <v>31</v>
          </cell>
          <cell r="J8">
            <v>135</v>
          </cell>
          <cell r="K8">
            <v>132</v>
          </cell>
          <cell r="L8" t="str">
            <v>-</v>
          </cell>
          <cell r="M8">
            <v>1</v>
          </cell>
        </row>
        <row r="9">
          <cell r="B9" t="str">
            <v>　Ｂ 漁業</v>
          </cell>
          <cell r="C9">
            <v>62</v>
          </cell>
          <cell r="D9">
            <v>31</v>
          </cell>
          <cell r="E9">
            <v>26</v>
          </cell>
          <cell r="F9" t="str">
            <v>-</v>
          </cell>
          <cell r="G9">
            <v>5</v>
          </cell>
          <cell r="H9">
            <v>9</v>
          </cell>
          <cell r="I9" t="str">
            <v>-</v>
          </cell>
          <cell r="J9">
            <v>9</v>
          </cell>
          <cell r="K9">
            <v>13</v>
          </cell>
          <cell r="L9" t="str">
            <v>-</v>
          </cell>
          <cell r="M9" t="str">
            <v>-</v>
          </cell>
        </row>
        <row r="10">
          <cell r="B10" t="str">
            <v>　Ｃ 鉱業，採石業，砂利採取業</v>
          </cell>
          <cell r="C10">
            <v>6</v>
          </cell>
          <cell r="D10">
            <v>6</v>
          </cell>
          <cell r="E10">
            <v>5</v>
          </cell>
          <cell r="F10" t="str">
            <v>-</v>
          </cell>
          <cell r="G10">
            <v>1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695</v>
          </cell>
          <cell r="D11">
            <v>401</v>
          </cell>
          <cell r="E11">
            <v>343</v>
          </cell>
          <cell r="F11">
            <v>1</v>
          </cell>
          <cell r="G11">
            <v>57</v>
          </cell>
          <cell r="H11">
            <v>75</v>
          </cell>
          <cell r="I11">
            <v>44</v>
          </cell>
          <cell r="J11">
            <v>127</v>
          </cell>
          <cell r="K11">
            <v>31</v>
          </cell>
          <cell r="L11" t="str">
            <v>-</v>
          </cell>
          <cell r="M11">
            <v>17</v>
          </cell>
        </row>
        <row r="12">
          <cell r="B12" t="str">
            <v>　Ｅ 製造業</v>
          </cell>
          <cell r="C12">
            <v>632</v>
          </cell>
          <cell r="D12">
            <v>558</v>
          </cell>
          <cell r="E12">
            <v>399</v>
          </cell>
          <cell r="F12">
            <v>16</v>
          </cell>
          <cell r="G12">
            <v>143</v>
          </cell>
          <cell r="H12">
            <v>27</v>
          </cell>
          <cell r="I12">
            <v>10</v>
          </cell>
          <cell r="J12">
            <v>20</v>
          </cell>
          <cell r="K12">
            <v>5</v>
          </cell>
          <cell r="L12">
            <v>5</v>
          </cell>
          <cell r="M12">
            <v>7</v>
          </cell>
        </row>
        <row r="13">
          <cell r="B13" t="str">
            <v>　Ｆ 電気・ガス・熱供給・水道業</v>
          </cell>
          <cell r="C13">
            <v>15</v>
          </cell>
          <cell r="D13">
            <v>14</v>
          </cell>
          <cell r="E13">
            <v>11</v>
          </cell>
          <cell r="F13">
            <v>1</v>
          </cell>
          <cell r="G13">
            <v>2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>
            <v>1</v>
          </cell>
        </row>
        <row r="14">
          <cell r="B14" t="str">
            <v>　Ｇ 情報通信業</v>
          </cell>
          <cell r="C14">
            <v>34</v>
          </cell>
          <cell r="D14">
            <v>29</v>
          </cell>
          <cell r="E14">
            <v>24</v>
          </cell>
          <cell r="F14">
            <v>1</v>
          </cell>
          <cell r="G14">
            <v>4</v>
          </cell>
          <cell r="H14" t="str">
            <v>-</v>
          </cell>
          <cell r="I14" t="str">
            <v>-</v>
          </cell>
          <cell r="J14">
            <v>5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 t="str">
            <v>　Ｈ 運輸業，郵便業</v>
          </cell>
          <cell r="C15">
            <v>273</v>
          </cell>
          <cell r="D15">
            <v>246</v>
          </cell>
          <cell r="E15">
            <v>206</v>
          </cell>
          <cell r="F15">
            <v>5</v>
          </cell>
          <cell r="G15">
            <v>35</v>
          </cell>
          <cell r="H15">
            <v>7</v>
          </cell>
          <cell r="I15">
            <v>1</v>
          </cell>
          <cell r="J15">
            <v>13</v>
          </cell>
          <cell r="K15">
            <v>2</v>
          </cell>
          <cell r="L15" t="str">
            <v>-</v>
          </cell>
          <cell r="M15">
            <v>4</v>
          </cell>
        </row>
        <row r="16">
          <cell r="B16" t="str">
            <v>　Ｉ 卸売業，小売業</v>
          </cell>
          <cell r="C16">
            <v>835</v>
          </cell>
          <cell r="D16">
            <v>674</v>
          </cell>
          <cell r="E16">
            <v>328</v>
          </cell>
          <cell r="F16">
            <v>6</v>
          </cell>
          <cell r="G16">
            <v>340</v>
          </cell>
          <cell r="H16">
            <v>52</v>
          </cell>
          <cell r="I16">
            <v>18</v>
          </cell>
          <cell r="J16">
            <v>56</v>
          </cell>
          <cell r="K16">
            <v>31</v>
          </cell>
          <cell r="L16" t="str">
            <v>-</v>
          </cell>
          <cell r="M16">
            <v>4</v>
          </cell>
        </row>
        <row r="17">
          <cell r="B17" t="str">
            <v>　Ｊ 金融業，保険業</v>
          </cell>
          <cell r="C17">
            <v>70</v>
          </cell>
          <cell r="D17">
            <v>64</v>
          </cell>
          <cell r="E17">
            <v>55</v>
          </cell>
          <cell r="F17">
            <v>1</v>
          </cell>
          <cell r="G17">
            <v>8</v>
          </cell>
          <cell r="H17">
            <v>4</v>
          </cell>
          <cell r="I17" t="str">
            <v>-</v>
          </cell>
          <cell r="J17">
            <v>1</v>
          </cell>
          <cell r="K17" t="str">
            <v>-</v>
          </cell>
          <cell r="L17" t="str">
            <v>-</v>
          </cell>
          <cell r="M17">
            <v>1</v>
          </cell>
        </row>
        <row r="18">
          <cell r="B18" t="str">
            <v>　Ｋ 不動産業，物品賃貸業</v>
          </cell>
          <cell r="C18">
            <v>46</v>
          </cell>
          <cell r="D18">
            <v>31</v>
          </cell>
          <cell r="E18">
            <v>18</v>
          </cell>
          <cell r="F18" t="str">
            <v>-</v>
          </cell>
          <cell r="G18">
            <v>13</v>
          </cell>
          <cell r="H18">
            <v>5</v>
          </cell>
          <cell r="I18">
            <v>2</v>
          </cell>
          <cell r="J18">
            <v>5</v>
          </cell>
          <cell r="K18">
            <v>1</v>
          </cell>
          <cell r="L18" t="str">
            <v>-</v>
          </cell>
          <cell r="M18">
            <v>2</v>
          </cell>
        </row>
        <row r="19">
          <cell r="B19" t="str">
            <v>　Ｌ 学術研究，専門・技術サービス業</v>
          </cell>
          <cell r="C19">
            <v>98</v>
          </cell>
          <cell r="D19">
            <v>68</v>
          </cell>
          <cell r="E19">
            <v>52</v>
          </cell>
          <cell r="F19">
            <v>1</v>
          </cell>
          <cell r="G19">
            <v>15</v>
          </cell>
          <cell r="H19">
            <v>3</v>
          </cell>
          <cell r="I19">
            <v>4</v>
          </cell>
          <cell r="J19">
            <v>20</v>
          </cell>
          <cell r="K19">
            <v>3</v>
          </cell>
          <cell r="L19" t="str">
            <v>-</v>
          </cell>
          <cell r="M19" t="str">
            <v>-</v>
          </cell>
        </row>
        <row r="20">
          <cell r="B20" t="str">
            <v>　Ｍ 宿泊業，飲食サービス業</v>
          </cell>
          <cell r="C20">
            <v>265</v>
          </cell>
          <cell r="D20">
            <v>220</v>
          </cell>
          <cell r="E20">
            <v>76</v>
          </cell>
          <cell r="F20">
            <v>3</v>
          </cell>
          <cell r="G20">
            <v>141</v>
          </cell>
          <cell r="H20">
            <v>9</v>
          </cell>
          <cell r="I20">
            <v>13</v>
          </cell>
          <cell r="J20">
            <v>11</v>
          </cell>
          <cell r="K20">
            <v>11</v>
          </cell>
          <cell r="L20" t="str">
            <v>-</v>
          </cell>
          <cell r="M20">
            <v>1</v>
          </cell>
        </row>
        <row r="21">
          <cell r="B21" t="str">
            <v>　Ｎ 生活関連サービス業，娯楽業</v>
          </cell>
          <cell r="C21">
            <v>223</v>
          </cell>
          <cell r="D21">
            <v>173</v>
          </cell>
          <cell r="E21">
            <v>98</v>
          </cell>
          <cell r="F21" t="str">
            <v>-</v>
          </cell>
          <cell r="G21">
            <v>75</v>
          </cell>
          <cell r="H21">
            <v>3</v>
          </cell>
          <cell r="I21">
            <v>3</v>
          </cell>
          <cell r="J21">
            <v>28</v>
          </cell>
          <cell r="K21">
            <v>9</v>
          </cell>
          <cell r="L21" t="str">
            <v>-</v>
          </cell>
          <cell r="M21">
            <v>7</v>
          </cell>
        </row>
        <row r="22">
          <cell r="B22" t="str">
            <v>　Ｏ 教育，学習支援業</v>
          </cell>
          <cell r="C22">
            <v>184</v>
          </cell>
          <cell r="D22">
            <v>161</v>
          </cell>
          <cell r="E22">
            <v>100</v>
          </cell>
          <cell r="F22">
            <v>1</v>
          </cell>
          <cell r="G22">
            <v>60</v>
          </cell>
          <cell r="H22">
            <v>2</v>
          </cell>
          <cell r="I22">
            <v>3</v>
          </cell>
          <cell r="J22">
            <v>13</v>
          </cell>
          <cell r="K22">
            <v>1</v>
          </cell>
          <cell r="L22" t="str">
            <v>-</v>
          </cell>
          <cell r="M22">
            <v>4</v>
          </cell>
        </row>
        <row r="23">
          <cell r="B23" t="str">
            <v>　Ｐ 医療，福祉</v>
          </cell>
          <cell r="C23">
            <v>1092</v>
          </cell>
          <cell r="D23">
            <v>1028</v>
          </cell>
          <cell r="E23">
            <v>691</v>
          </cell>
          <cell r="F23">
            <v>6</v>
          </cell>
          <cell r="G23">
            <v>331</v>
          </cell>
          <cell r="H23">
            <v>20</v>
          </cell>
          <cell r="I23">
            <v>8</v>
          </cell>
          <cell r="J23">
            <v>15</v>
          </cell>
          <cell r="K23">
            <v>7</v>
          </cell>
          <cell r="L23" t="str">
            <v>-</v>
          </cell>
          <cell r="M23">
            <v>14</v>
          </cell>
        </row>
        <row r="24">
          <cell r="B24" t="str">
            <v>　Ｑ 複合サービス事業</v>
          </cell>
          <cell r="C24">
            <v>48</v>
          </cell>
          <cell r="D24">
            <v>46</v>
          </cell>
          <cell r="E24">
            <v>31</v>
          </cell>
          <cell r="F24" t="str">
            <v>-</v>
          </cell>
          <cell r="G24">
            <v>15</v>
          </cell>
          <cell r="H24">
            <v>1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>
            <v>1</v>
          </cell>
        </row>
        <row r="25">
          <cell r="B25" t="str">
            <v>　Ｒ サービス業（他に分類されないもの）</v>
          </cell>
          <cell r="C25">
            <v>362</v>
          </cell>
          <cell r="D25">
            <v>277</v>
          </cell>
          <cell r="E25">
            <v>187</v>
          </cell>
          <cell r="F25">
            <v>9</v>
          </cell>
          <cell r="G25">
            <v>81</v>
          </cell>
          <cell r="H25">
            <v>23</v>
          </cell>
          <cell r="I25">
            <v>8</v>
          </cell>
          <cell r="J25">
            <v>35</v>
          </cell>
          <cell r="K25">
            <v>14</v>
          </cell>
          <cell r="L25" t="str">
            <v>-</v>
          </cell>
          <cell r="M25">
            <v>5</v>
          </cell>
        </row>
        <row r="26">
          <cell r="B26" t="str">
            <v>　Ｓ 公務（他に分類されるものを除く）</v>
          </cell>
          <cell r="C26">
            <v>75</v>
          </cell>
          <cell r="D26">
            <v>75</v>
          </cell>
          <cell r="E26">
            <v>63</v>
          </cell>
          <cell r="F26" t="str">
            <v>-</v>
          </cell>
          <cell r="G26">
            <v>12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267</v>
          </cell>
          <cell r="D27">
            <v>69</v>
          </cell>
          <cell r="E27">
            <v>32</v>
          </cell>
          <cell r="F27">
            <v>8</v>
          </cell>
          <cell r="G27">
            <v>29</v>
          </cell>
          <cell r="H27" t="str">
            <v>-</v>
          </cell>
          <cell r="I27">
            <v>7</v>
          </cell>
          <cell r="J27">
            <v>49</v>
          </cell>
          <cell r="K27">
            <v>23</v>
          </cell>
          <cell r="L27" t="str">
            <v>-</v>
          </cell>
          <cell r="M27">
            <v>119</v>
          </cell>
        </row>
        <row r="28">
          <cell r="B28" t="str">
            <v>　（再掲）第1次産業</v>
          </cell>
          <cell r="C28">
            <v>446</v>
          </cell>
          <cell r="D28">
            <v>107</v>
          </cell>
          <cell r="E28">
            <v>63</v>
          </cell>
          <cell r="F28" t="str">
            <v>-</v>
          </cell>
          <cell r="G28">
            <v>44</v>
          </cell>
          <cell r="H28">
            <v>16</v>
          </cell>
          <cell r="I28">
            <v>31</v>
          </cell>
          <cell r="J28">
            <v>145</v>
          </cell>
          <cell r="K28">
            <v>145</v>
          </cell>
          <cell r="L28" t="str">
            <v>-</v>
          </cell>
          <cell r="M28">
            <v>2</v>
          </cell>
        </row>
        <row r="29">
          <cell r="B29" t="str">
            <v>　（再掲）第2次産業</v>
          </cell>
          <cell r="C29">
            <v>1333</v>
          </cell>
          <cell r="D29">
            <v>965</v>
          </cell>
          <cell r="E29">
            <v>747</v>
          </cell>
          <cell r="F29">
            <v>17</v>
          </cell>
          <cell r="G29">
            <v>201</v>
          </cell>
          <cell r="H29">
            <v>102</v>
          </cell>
          <cell r="I29">
            <v>54</v>
          </cell>
          <cell r="J29">
            <v>147</v>
          </cell>
          <cell r="K29">
            <v>36</v>
          </cell>
          <cell r="L29">
            <v>5</v>
          </cell>
          <cell r="M29">
            <v>24</v>
          </cell>
        </row>
        <row r="30">
          <cell r="B30" t="str">
            <v>　（再掲）第3次産業</v>
          </cell>
          <cell r="C30">
            <v>3620</v>
          </cell>
          <cell r="D30">
            <v>3106</v>
          </cell>
          <cell r="E30">
            <v>1940</v>
          </cell>
          <cell r="F30">
            <v>34</v>
          </cell>
          <cell r="G30">
            <v>1132</v>
          </cell>
          <cell r="H30">
            <v>129</v>
          </cell>
          <cell r="I30">
            <v>60</v>
          </cell>
          <cell r="J30">
            <v>202</v>
          </cell>
          <cell r="K30">
            <v>79</v>
          </cell>
          <cell r="L30" t="str">
            <v>-</v>
          </cell>
          <cell r="M30">
            <v>44</v>
          </cell>
        </row>
        <row r="35">
          <cell r="B35" t="str">
            <v>総数</v>
          </cell>
          <cell r="C35">
            <v>2968</v>
          </cell>
          <cell r="D35">
            <v>2054</v>
          </cell>
          <cell r="E35">
            <v>1719</v>
          </cell>
          <cell r="F35">
            <v>28</v>
          </cell>
          <cell r="G35">
            <v>307</v>
          </cell>
          <cell r="H35">
            <v>174</v>
          </cell>
          <cell r="I35">
            <v>132</v>
          </cell>
          <cell r="J35">
            <v>438</v>
          </cell>
          <cell r="K35">
            <v>62</v>
          </cell>
          <cell r="L35">
            <v>3</v>
          </cell>
          <cell r="M35">
            <v>105</v>
          </cell>
        </row>
        <row r="36">
          <cell r="B36" t="str">
            <v>　Ａ 農業，林業</v>
          </cell>
          <cell r="C36">
            <v>225</v>
          </cell>
          <cell r="D36">
            <v>38</v>
          </cell>
          <cell r="E36">
            <v>28</v>
          </cell>
          <cell r="F36" t="str">
            <v>-</v>
          </cell>
          <cell r="G36">
            <v>10</v>
          </cell>
          <cell r="H36">
            <v>5</v>
          </cell>
          <cell r="I36">
            <v>30</v>
          </cell>
          <cell r="J36">
            <v>123</v>
          </cell>
          <cell r="K36">
            <v>27</v>
          </cell>
          <cell r="L36" t="str">
            <v>-</v>
          </cell>
          <cell r="M36">
            <v>2</v>
          </cell>
        </row>
        <row r="37">
          <cell r="B37" t="str">
            <v>　　うち農業</v>
          </cell>
          <cell r="C37">
            <v>210</v>
          </cell>
          <cell r="D37">
            <v>26</v>
          </cell>
          <cell r="E37">
            <v>16</v>
          </cell>
          <cell r="F37" t="str">
            <v>-</v>
          </cell>
          <cell r="G37">
            <v>10</v>
          </cell>
          <cell r="H37">
            <v>4</v>
          </cell>
          <cell r="I37">
            <v>30</v>
          </cell>
          <cell r="J37">
            <v>122</v>
          </cell>
          <cell r="K37">
            <v>27</v>
          </cell>
          <cell r="L37" t="str">
            <v>-</v>
          </cell>
          <cell r="M37">
            <v>1</v>
          </cell>
        </row>
        <row r="38">
          <cell r="B38" t="str">
            <v>　Ｂ 漁業</v>
          </cell>
          <cell r="C38">
            <v>45</v>
          </cell>
          <cell r="D38">
            <v>26</v>
          </cell>
          <cell r="E38">
            <v>24</v>
          </cell>
          <cell r="F38" t="str">
            <v>-</v>
          </cell>
          <cell r="G38">
            <v>2</v>
          </cell>
          <cell r="H38">
            <v>5</v>
          </cell>
          <cell r="I38" t="str">
            <v>-</v>
          </cell>
          <cell r="J38">
            <v>9</v>
          </cell>
          <cell r="K38">
            <v>5</v>
          </cell>
          <cell r="L38" t="str">
            <v>-</v>
          </cell>
          <cell r="M38" t="str">
            <v>-</v>
          </cell>
        </row>
        <row r="39">
          <cell r="B39" t="str">
            <v>　Ｃ 鉱業，採石業，砂利採取業</v>
          </cell>
          <cell r="C39">
            <v>6</v>
          </cell>
          <cell r="D39">
            <v>6</v>
          </cell>
          <cell r="E39">
            <v>5</v>
          </cell>
          <cell r="F39" t="str">
            <v>-</v>
          </cell>
          <cell r="G39">
            <v>1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608</v>
          </cell>
          <cell r="D40">
            <v>348</v>
          </cell>
          <cell r="E40">
            <v>312</v>
          </cell>
          <cell r="F40">
            <v>1</v>
          </cell>
          <cell r="G40">
            <v>35</v>
          </cell>
          <cell r="H40">
            <v>60</v>
          </cell>
          <cell r="I40">
            <v>43</v>
          </cell>
          <cell r="J40">
            <v>127</v>
          </cell>
          <cell r="K40">
            <v>14</v>
          </cell>
          <cell r="L40" t="str">
            <v>-</v>
          </cell>
          <cell r="M40">
            <v>16</v>
          </cell>
        </row>
        <row r="41">
          <cell r="B41" t="str">
            <v>　Ｅ 製造業</v>
          </cell>
          <cell r="C41">
            <v>415</v>
          </cell>
          <cell r="D41">
            <v>365</v>
          </cell>
          <cell r="E41">
            <v>323</v>
          </cell>
          <cell r="F41">
            <v>10</v>
          </cell>
          <cell r="G41">
            <v>32</v>
          </cell>
          <cell r="H41">
            <v>16</v>
          </cell>
          <cell r="I41">
            <v>9</v>
          </cell>
          <cell r="J41">
            <v>14</v>
          </cell>
          <cell r="K41">
            <v>2</v>
          </cell>
          <cell r="L41">
            <v>3</v>
          </cell>
          <cell r="M41">
            <v>6</v>
          </cell>
        </row>
        <row r="42">
          <cell r="B42" t="str">
            <v>　Ｆ 電気・ガス・熱供給・水道業</v>
          </cell>
          <cell r="C42">
            <v>12</v>
          </cell>
          <cell r="D42">
            <v>11</v>
          </cell>
          <cell r="E42">
            <v>9</v>
          </cell>
          <cell r="F42" t="str">
            <v>-</v>
          </cell>
          <cell r="G42">
            <v>2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>
            <v>1</v>
          </cell>
        </row>
        <row r="43">
          <cell r="B43" t="str">
            <v>　Ｇ 情報通信業</v>
          </cell>
          <cell r="C43">
            <v>24</v>
          </cell>
          <cell r="D43">
            <v>21</v>
          </cell>
          <cell r="E43">
            <v>18</v>
          </cell>
          <cell r="F43" t="str">
            <v>-</v>
          </cell>
          <cell r="G43">
            <v>3</v>
          </cell>
          <cell r="H43" t="str">
            <v>-</v>
          </cell>
          <cell r="I43" t="str">
            <v>-</v>
          </cell>
          <cell r="J43">
            <v>3</v>
          </cell>
          <cell r="K43" t="str">
            <v>-</v>
          </cell>
          <cell r="L43" t="str">
            <v>-</v>
          </cell>
          <cell r="M43" t="str">
            <v>-</v>
          </cell>
        </row>
        <row r="44">
          <cell r="B44" t="str">
            <v>　Ｈ 運輸業，郵便業</v>
          </cell>
          <cell r="C44">
            <v>249</v>
          </cell>
          <cell r="D44">
            <v>228</v>
          </cell>
          <cell r="E44">
            <v>196</v>
          </cell>
          <cell r="F44">
            <v>4</v>
          </cell>
          <cell r="G44">
            <v>28</v>
          </cell>
          <cell r="H44">
            <v>6</v>
          </cell>
          <cell r="I44">
            <v>1</v>
          </cell>
          <cell r="J44">
            <v>12</v>
          </cell>
          <cell r="K44" t="str">
            <v>-</v>
          </cell>
          <cell r="L44" t="str">
            <v>-</v>
          </cell>
          <cell r="M44">
            <v>2</v>
          </cell>
        </row>
        <row r="45">
          <cell r="B45" t="str">
            <v>　Ｉ 卸売業，小売業</v>
          </cell>
          <cell r="C45">
            <v>363</v>
          </cell>
          <cell r="D45">
            <v>270</v>
          </cell>
          <cell r="E45">
            <v>211</v>
          </cell>
          <cell r="F45">
            <v>2</v>
          </cell>
          <cell r="G45">
            <v>57</v>
          </cell>
          <cell r="H45">
            <v>35</v>
          </cell>
          <cell r="I45">
            <v>14</v>
          </cell>
          <cell r="J45">
            <v>36</v>
          </cell>
          <cell r="K45">
            <v>7</v>
          </cell>
          <cell r="L45" t="str">
            <v>-</v>
          </cell>
          <cell r="M45">
            <v>1</v>
          </cell>
        </row>
        <row r="46">
          <cell r="B46" t="str">
            <v>　Ｊ 金融業，保険業</v>
          </cell>
          <cell r="C46">
            <v>22</v>
          </cell>
          <cell r="D46">
            <v>18</v>
          </cell>
          <cell r="E46">
            <v>17</v>
          </cell>
          <cell r="F46" t="str">
            <v>-</v>
          </cell>
          <cell r="G46">
            <v>1</v>
          </cell>
          <cell r="H46">
            <v>3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>
            <v>1</v>
          </cell>
        </row>
        <row r="47">
          <cell r="B47" t="str">
            <v>　Ｋ 不動産業，物品賃貸業</v>
          </cell>
          <cell r="C47">
            <v>25</v>
          </cell>
          <cell r="D47">
            <v>13</v>
          </cell>
          <cell r="E47">
            <v>10</v>
          </cell>
          <cell r="F47" t="str">
            <v>-</v>
          </cell>
          <cell r="G47">
            <v>3</v>
          </cell>
          <cell r="H47">
            <v>4</v>
          </cell>
          <cell r="I47">
            <v>2</v>
          </cell>
          <cell r="J47">
            <v>5</v>
          </cell>
          <cell r="K47" t="str">
            <v>-</v>
          </cell>
          <cell r="L47" t="str">
            <v>-</v>
          </cell>
          <cell r="M47">
            <v>1</v>
          </cell>
        </row>
        <row r="48">
          <cell r="B48" t="str">
            <v>　Ｌ 学術研究，専門・技術サービス業</v>
          </cell>
          <cell r="C48">
            <v>56</v>
          </cell>
          <cell r="D48">
            <v>35</v>
          </cell>
          <cell r="E48">
            <v>32</v>
          </cell>
          <cell r="F48">
            <v>1</v>
          </cell>
          <cell r="G48">
            <v>2</v>
          </cell>
          <cell r="H48">
            <v>3</v>
          </cell>
          <cell r="I48">
            <v>3</v>
          </cell>
          <cell r="J48">
            <v>15</v>
          </cell>
          <cell r="K48" t="str">
            <v>-</v>
          </cell>
          <cell r="L48" t="str">
            <v>-</v>
          </cell>
          <cell r="M48" t="str">
            <v>-</v>
          </cell>
        </row>
        <row r="49">
          <cell r="B49" t="str">
            <v>　Ｍ 宿泊業，飲食サービス業</v>
          </cell>
          <cell r="C49">
            <v>83</v>
          </cell>
          <cell r="D49">
            <v>64</v>
          </cell>
          <cell r="E49">
            <v>44</v>
          </cell>
          <cell r="F49" t="str">
            <v>-</v>
          </cell>
          <cell r="G49">
            <v>20</v>
          </cell>
          <cell r="H49">
            <v>3</v>
          </cell>
          <cell r="I49">
            <v>8</v>
          </cell>
          <cell r="J49">
            <v>7</v>
          </cell>
          <cell r="K49">
            <v>1</v>
          </cell>
          <cell r="L49" t="str">
            <v>-</v>
          </cell>
          <cell r="M49" t="str">
            <v>-</v>
          </cell>
        </row>
        <row r="50">
          <cell r="B50" t="str">
            <v>　Ｎ 生活関連サービス業，娯楽業</v>
          </cell>
          <cell r="C50">
            <v>85</v>
          </cell>
          <cell r="D50">
            <v>72</v>
          </cell>
          <cell r="E50">
            <v>55</v>
          </cell>
          <cell r="F50" t="str">
            <v>-</v>
          </cell>
          <cell r="G50">
            <v>17</v>
          </cell>
          <cell r="H50">
            <v>2</v>
          </cell>
          <cell r="I50">
            <v>2</v>
          </cell>
          <cell r="J50">
            <v>6</v>
          </cell>
          <cell r="K50">
            <v>2</v>
          </cell>
          <cell r="L50" t="str">
            <v>-</v>
          </cell>
          <cell r="M50">
            <v>1</v>
          </cell>
        </row>
        <row r="51">
          <cell r="B51" t="str">
            <v>　Ｏ 教育，学習支援業</v>
          </cell>
          <cell r="C51">
            <v>60</v>
          </cell>
          <cell r="D51">
            <v>58</v>
          </cell>
          <cell r="E51">
            <v>49</v>
          </cell>
          <cell r="F51" t="str">
            <v>-</v>
          </cell>
          <cell r="G51">
            <v>9</v>
          </cell>
          <cell r="H51">
            <v>1</v>
          </cell>
          <cell r="I51" t="str">
            <v>-</v>
          </cell>
          <cell r="J51">
            <v>1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239</v>
          </cell>
          <cell r="D52">
            <v>200</v>
          </cell>
          <cell r="E52">
            <v>158</v>
          </cell>
          <cell r="F52">
            <v>2</v>
          </cell>
          <cell r="G52">
            <v>40</v>
          </cell>
          <cell r="H52">
            <v>15</v>
          </cell>
          <cell r="I52">
            <v>7</v>
          </cell>
          <cell r="J52">
            <v>11</v>
          </cell>
          <cell r="K52">
            <v>1</v>
          </cell>
          <cell r="L52" t="str">
            <v>-</v>
          </cell>
          <cell r="M52">
            <v>5</v>
          </cell>
        </row>
        <row r="53">
          <cell r="B53" t="str">
            <v>　Ｑ 複合サービス事業</v>
          </cell>
          <cell r="C53">
            <v>29</v>
          </cell>
          <cell r="D53">
            <v>27</v>
          </cell>
          <cell r="E53">
            <v>21</v>
          </cell>
          <cell r="F53" t="str">
            <v>-</v>
          </cell>
          <cell r="G53">
            <v>6</v>
          </cell>
          <cell r="H53">
            <v>1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>
            <v>1</v>
          </cell>
        </row>
        <row r="54">
          <cell r="B54" t="str">
            <v>　Ｒ サービス業（他に分類されないもの）</v>
          </cell>
          <cell r="C54">
            <v>220</v>
          </cell>
          <cell r="D54">
            <v>167</v>
          </cell>
          <cell r="E54">
            <v>139</v>
          </cell>
          <cell r="F54">
            <v>5</v>
          </cell>
          <cell r="G54">
            <v>23</v>
          </cell>
          <cell r="H54">
            <v>15</v>
          </cell>
          <cell r="I54">
            <v>8</v>
          </cell>
          <cell r="J54">
            <v>28</v>
          </cell>
          <cell r="K54" t="str">
            <v>-</v>
          </cell>
          <cell r="L54" t="str">
            <v>-</v>
          </cell>
          <cell r="M54">
            <v>2</v>
          </cell>
        </row>
        <row r="55">
          <cell r="B55" t="str">
            <v>　Ｓ 公務（他に分類されるものを除く）</v>
          </cell>
          <cell r="C55">
            <v>48</v>
          </cell>
          <cell r="D55">
            <v>48</v>
          </cell>
          <cell r="E55">
            <v>46</v>
          </cell>
          <cell r="F55" t="str">
            <v>-</v>
          </cell>
          <cell r="G55">
            <v>2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154</v>
          </cell>
          <cell r="D56">
            <v>39</v>
          </cell>
          <cell r="E56">
            <v>22</v>
          </cell>
          <cell r="F56">
            <v>3</v>
          </cell>
          <cell r="G56">
            <v>14</v>
          </cell>
          <cell r="H56" t="str">
            <v>-</v>
          </cell>
          <cell r="I56">
            <v>5</v>
          </cell>
          <cell r="J56">
            <v>41</v>
          </cell>
          <cell r="K56">
            <v>3</v>
          </cell>
          <cell r="L56" t="str">
            <v>-</v>
          </cell>
          <cell r="M56">
            <v>66</v>
          </cell>
        </row>
        <row r="57">
          <cell r="B57" t="str">
            <v>　（再掲）第1次産業</v>
          </cell>
          <cell r="C57">
            <v>270</v>
          </cell>
          <cell r="D57">
            <v>64</v>
          </cell>
          <cell r="E57">
            <v>52</v>
          </cell>
          <cell r="F57" t="str">
            <v>-</v>
          </cell>
          <cell r="G57">
            <v>12</v>
          </cell>
          <cell r="H57">
            <v>10</v>
          </cell>
          <cell r="I57">
            <v>30</v>
          </cell>
          <cell r="J57">
            <v>132</v>
          </cell>
          <cell r="K57">
            <v>32</v>
          </cell>
          <cell r="L57" t="str">
            <v>-</v>
          </cell>
          <cell r="M57">
            <v>2</v>
          </cell>
        </row>
        <row r="58">
          <cell r="B58" t="str">
            <v>　（再掲）第2次産業</v>
          </cell>
          <cell r="C58">
            <v>1029</v>
          </cell>
          <cell r="D58">
            <v>719</v>
          </cell>
          <cell r="E58">
            <v>640</v>
          </cell>
          <cell r="F58">
            <v>11</v>
          </cell>
          <cell r="G58">
            <v>68</v>
          </cell>
          <cell r="H58">
            <v>76</v>
          </cell>
          <cell r="I58">
            <v>52</v>
          </cell>
          <cell r="J58">
            <v>141</v>
          </cell>
          <cell r="K58">
            <v>16</v>
          </cell>
          <cell r="L58">
            <v>3</v>
          </cell>
          <cell r="M58">
            <v>22</v>
          </cell>
        </row>
        <row r="59">
          <cell r="B59" t="str">
            <v>　（再掲）第3次産業</v>
          </cell>
          <cell r="C59">
            <v>1515</v>
          </cell>
          <cell r="D59">
            <v>1232</v>
          </cell>
          <cell r="E59">
            <v>1005</v>
          </cell>
          <cell r="F59">
            <v>14</v>
          </cell>
          <cell r="G59">
            <v>213</v>
          </cell>
          <cell r="H59">
            <v>88</v>
          </cell>
          <cell r="I59">
            <v>45</v>
          </cell>
          <cell r="J59">
            <v>124</v>
          </cell>
          <cell r="K59">
            <v>11</v>
          </cell>
          <cell r="L59" t="str">
            <v>-</v>
          </cell>
          <cell r="M59">
            <v>15</v>
          </cell>
        </row>
        <row r="64">
          <cell r="B64" t="str">
            <v>総数</v>
          </cell>
          <cell r="C64">
            <v>2698</v>
          </cell>
          <cell r="D64">
            <v>2193</v>
          </cell>
          <cell r="E64">
            <v>1063</v>
          </cell>
          <cell r="F64">
            <v>31</v>
          </cell>
          <cell r="G64">
            <v>1099</v>
          </cell>
          <cell r="H64">
            <v>73</v>
          </cell>
          <cell r="I64">
            <v>20</v>
          </cell>
          <cell r="J64">
            <v>105</v>
          </cell>
          <cell r="K64">
            <v>221</v>
          </cell>
          <cell r="L64">
            <v>2</v>
          </cell>
          <cell r="M64">
            <v>84</v>
          </cell>
        </row>
        <row r="65">
          <cell r="B65" t="str">
            <v>　Ａ 農業，林業</v>
          </cell>
          <cell r="C65">
            <v>159</v>
          </cell>
          <cell r="D65">
            <v>38</v>
          </cell>
          <cell r="E65">
            <v>9</v>
          </cell>
          <cell r="F65" t="str">
            <v>-</v>
          </cell>
          <cell r="G65">
            <v>29</v>
          </cell>
          <cell r="H65">
            <v>2</v>
          </cell>
          <cell r="I65">
            <v>1</v>
          </cell>
          <cell r="J65">
            <v>13</v>
          </cell>
          <cell r="K65">
            <v>105</v>
          </cell>
          <cell r="L65" t="str">
            <v>-</v>
          </cell>
          <cell r="M65" t="str">
            <v>-</v>
          </cell>
        </row>
        <row r="66">
          <cell r="B66" t="str">
            <v>　　うち農業</v>
          </cell>
          <cell r="C66">
            <v>158</v>
          </cell>
          <cell r="D66">
            <v>37</v>
          </cell>
          <cell r="E66">
            <v>8</v>
          </cell>
          <cell r="F66" t="str">
            <v>-</v>
          </cell>
          <cell r="G66">
            <v>29</v>
          </cell>
          <cell r="H66">
            <v>2</v>
          </cell>
          <cell r="I66">
            <v>1</v>
          </cell>
          <cell r="J66">
            <v>13</v>
          </cell>
          <cell r="K66">
            <v>105</v>
          </cell>
          <cell r="L66" t="str">
            <v>-</v>
          </cell>
          <cell r="M66" t="str">
            <v>-</v>
          </cell>
        </row>
        <row r="67">
          <cell r="B67" t="str">
            <v>　Ｂ 漁業</v>
          </cell>
          <cell r="C67">
            <v>17</v>
          </cell>
          <cell r="D67">
            <v>5</v>
          </cell>
          <cell r="E67">
            <v>2</v>
          </cell>
          <cell r="F67" t="str">
            <v>-</v>
          </cell>
          <cell r="G67">
            <v>3</v>
          </cell>
          <cell r="H67">
            <v>4</v>
          </cell>
          <cell r="I67" t="str">
            <v>-</v>
          </cell>
          <cell r="J67" t="str">
            <v>-</v>
          </cell>
          <cell r="K67">
            <v>8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87</v>
          </cell>
          <cell r="D69">
            <v>53</v>
          </cell>
          <cell r="E69">
            <v>31</v>
          </cell>
          <cell r="F69" t="str">
            <v>-</v>
          </cell>
          <cell r="G69">
            <v>22</v>
          </cell>
          <cell r="H69">
            <v>15</v>
          </cell>
          <cell r="I69">
            <v>1</v>
          </cell>
          <cell r="J69" t="str">
            <v>-</v>
          </cell>
          <cell r="K69">
            <v>17</v>
          </cell>
          <cell r="L69" t="str">
            <v>-</v>
          </cell>
          <cell r="M69">
            <v>1</v>
          </cell>
        </row>
        <row r="70">
          <cell r="B70" t="str">
            <v>　Ｅ 製造業</v>
          </cell>
          <cell r="C70">
            <v>217</v>
          </cell>
          <cell r="D70">
            <v>193</v>
          </cell>
          <cell r="E70">
            <v>76</v>
          </cell>
          <cell r="F70">
            <v>6</v>
          </cell>
          <cell r="G70">
            <v>111</v>
          </cell>
          <cell r="H70">
            <v>11</v>
          </cell>
          <cell r="I70">
            <v>1</v>
          </cell>
          <cell r="J70">
            <v>6</v>
          </cell>
          <cell r="K70">
            <v>3</v>
          </cell>
          <cell r="L70">
            <v>2</v>
          </cell>
          <cell r="M70">
            <v>1</v>
          </cell>
        </row>
        <row r="71">
          <cell r="B71" t="str">
            <v>　Ｆ 電気・ガス・熱供給・水道業</v>
          </cell>
          <cell r="C71">
            <v>3</v>
          </cell>
          <cell r="D71">
            <v>3</v>
          </cell>
          <cell r="E71">
            <v>2</v>
          </cell>
          <cell r="F71">
            <v>1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>
            <v>10</v>
          </cell>
          <cell r="D72">
            <v>8</v>
          </cell>
          <cell r="E72">
            <v>6</v>
          </cell>
          <cell r="F72">
            <v>1</v>
          </cell>
          <cell r="G72">
            <v>1</v>
          </cell>
          <cell r="H72" t="str">
            <v>-</v>
          </cell>
          <cell r="I72" t="str">
            <v>-</v>
          </cell>
          <cell r="J72">
            <v>2</v>
          </cell>
          <cell r="K72" t="str">
            <v>-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24</v>
          </cell>
          <cell r="D73">
            <v>18</v>
          </cell>
          <cell r="E73">
            <v>10</v>
          </cell>
          <cell r="F73">
            <v>1</v>
          </cell>
          <cell r="G73">
            <v>7</v>
          </cell>
          <cell r="H73">
            <v>1</v>
          </cell>
          <cell r="I73" t="str">
            <v>-</v>
          </cell>
          <cell r="J73">
            <v>1</v>
          </cell>
          <cell r="K73">
            <v>2</v>
          </cell>
          <cell r="L73" t="str">
            <v>-</v>
          </cell>
          <cell r="M73">
            <v>2</v>
          </cell>
        </row>
        <row r="74">
          <cell r="B74" t="str">
            <v>　Ｉ 卸売業，小売業</v>
          </cell>
          <cell r="C74">
            <v>472</v>
          </cell>
          <cell r="D74">
            <v>404</v>
          </cell>
          <cell r="E74">
            <v>117</v>
          </cell>
          <cell r="F74">
            <v>4</v>
          </cell>
          <cell r="G74">
            <v>283</v>
          </cell>
          <cell r="H74">
            <v>17</v>
          </cell>
          <cell r="I74">
            <v>4</v>
          </cell>
          <cell r="J74">
            <v>20</v>
          </cell>
          <cell r="K74">
            <v>24</v>
          </cell>
          <cell r="L74" t="str">
            <v>-</v>
          </cell>
          <cell r="M74">
            <v>3</v>
          </cell>
        </row>
        <row r="75">
          <cell r="B75" t="str">
            <v>　Ｊ 金融業，保険業</v>
          </cell>
          <cell r="C75">
            <v>48</v>
          </cell>
          <cell r="D75">
            <v>46</v>
          </cell>
          <cell r="E75">
            <v>38</v>
          </cell>
          <cell r="F75">
            <v>1</v>
          </cell>
          <cell r="G75">
            <v>7</v>
          </cell>
          <cell r="H75">
            <v>1</v>
          </cell>
          <cell r="I75" t="str">
            <v>-</v>
          </cell>
          <cell r="J75">
            <v>1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>
            <v>21</v>
          </cell>
          <cell r="D76">
            <v>18</v>
          </cell>
          <cell r="E76">
            <v>8</v>
          </cell>
          <cell r="F76" t="str">
            <v>-</v>
          </cell>
          <cell r="G76">
            <v>10</v>
          </cell>
          <cell r="H76">
            <v>1</v>
          </cell>
          <cell r="I76" t="str">
            <v>-</v>
          </cell>
          <cell r="J76" t="str">
            <v>-</v>
          </cell>
          <cell r="K76">
            <v>1</v>
          </cell>
          <cell r="L76" t="str">
            <v>-</v>
          </cell>
          <cell r="M76">
            <v>1</v>
          </cell>
        </row>
        <row r="77">
          <cell r="B77" t="str">
            <v>　Ｌ 学術研究，専門・技術サービス業</v>
          </cell>
          <cell r="C77">
            <v>42</v>
          </cell>
          <cell r="D77">
            <v>33</v>
          </cell>
          <cell r="E77">
            <v>20</v>
          </cell>
          <cell r="F77" t="str">
            <v>-</v>
          </cell>
          <cell r="G77">
            <v>13</v>
          </cell>
          <cell r="H77" t="str">
            <v>-</v>
          </cell>
          <cell r="I77">
            <v>1</v>
          </cell>
          <cell r="J77">
            <v>5</v>
          </cell>
          <cell r="K77">
            <v>3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182</v>
          </cell>
          <cell r="D78">
            <v>156</v>
          </cell>
          <cell r="E78">
            <v>32</v>
          </cell>
          <cell r="F78">
            <v>3</v>
          </cell>
          <cell r="G78">
            <v>121</v>
          </cell>
          <cell r="H78">
            <v>6</v>
          </cell>
          <cell r="I78">
            <v>5</v>
          </cell>
          <cell r="J78">
            <v>4</v>
          </cell>
          <cell r="K78">
            <v>10</v>
          </cell>
          <cell r="L78" t="str">
            <v>-</v>
          </cell>
          <cell r="M78">
            <v>1</v>
          </cell>
        </row>
        <row r="79">
          <cell r="B79" t="str">
            <v>　Ｎ 生活関連サービス業，娯楽業</v>
          </cell>
          <cell r="C79">
            <v>138</v>
          </cell>
          <cell r="D79">
            <v>101</v>
          </cell>
          <cell r="E79">
            <v>43</v>
          </cell>
          <cell r="F79" t="str">
            <v>-</v>
          </cell>
          <cell r="G79">
            <v>58</v>
          </cell>
          <cell r="H79">
            <v>1</v>
          </cell>
          <cell r="I79">
            <v>1</v>
          </cell>
          <cell r="J79">
            <v>22</v>
          </cell>
          <cell r="K79">
            <v>7</v>
          </cell>
          <cell r="L79" t="str">
            <v>-</v>
          </cell>
          <cell r="M79">
            <v>6</v>
          </cell>
        </row>
        <row r="80">
          <cell r="B80" t="str">
            <v>　Ｏ 教育，学習支援業</v>
          </cell>
          <cell r="C80">
            <v>124</v>
          </cell>
          <cell r="D80">
            <v>103</v>
          </cell>
          <cell r="E80">
            <v>51</v>
          </cell>
          <cell r="F80">
            <v>1</v>
          </cell>
          <cell r="G80">
            <v>51</v>
          </cell>
          <cell r="H80">
            <v>1</v>
          </cell>
          <cell r="I80">
            <v>3</v>
          </cell>
          <cell r="J80">
            <v>12</v>
          </cell>
          <cell r="K80">
            <v>1</v>
          </cell>
          <cell r="L80" t="str">
            <v>-</v>
          </cell>
          <cell r="M80">
            <v>4</v>
          </cell>
        </row>
        <row r="81">
          <cell r="B81" t="str">
            <v>　Ｐ 医療，福祉</v>
          </cell>
          <cell r="C81">
            <v>853</v>
          </cell>
          <cell r="D81">
            <v>828</v>
          </cell>
          <cell r="E81">
            <v>533</v>
          </cell>
          <cell r="F81">
            <v>4</v>
          </cell>
          <cell r="G81">
            <v>291</v>
          </cell>
          <cell r="H81">
            <v>5</v>
          </cell>
          <cell r="I81">
            <v>1</v>
          </cell>
          <cell r="J81">
            <v>4</v>
          </cell>
          <cell r="K81">
            <v>6</v>
          </cell>
          <cell r="L81" t="str">
            <v>-</v>
          </cell>
          <cell r="M81">
            <v>9</v>
          </cell>
        </row>
        <row r="82">
          <cell r="B82" t="str">
            <v>　Ｑ 複合サービス事業</v>
          </cell>
          <cell r="C82">
            <v>19</v>
          </cell>
          <cell r="D82">
            <v>19</v>
          </cell>
          <cell r="E82">
            <v>10</v>
          </cell>
          <cell r="F82" t="str">
            <v>-</v>
          </cell>
          <cell r="G82">
            <v>9</v>
          </cell>
          <cell r="H82" t="str">
            <v>-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142</v>
          </cell>
          <cell r="D83">
            <v>110</v>
          </cell>
          <cell r="E83">
            <v>48</v>
          </cell>
          <cell r="F83">
            <v>4</v>
          </cell>
          <cell r="G83">
            <v>58</v>
          </cell>
          <cell r="H83">
            <v>8</v>
          </cell>
          <cell r="I83" t="str">
            <v>-</v>
          </cell>
          <cell r="J83">
            <v>7</v>
          </cell>
          <cell r="K83">
            <v>14</v>
          </cell>
          <cell r="L83" t="str">
            <v>-</v>
          </cell>
          <cell r="M83">
            <v>3</v>
          </cell>
        </row>
        <row r="84">
          <cell r="B84" t="str">
            <v>　Ｓ 公務（他に分類されるものを除く）</v>
          </cell>
          <cell r="C84">
            <v>27</v>
          </cell>
          <cell r="D84">
            <v>27</v>
          </cell>
          <cell r="E84">
            <v>17</v>
          </cell>
          <cell r="F84" t="str">
            <v>-</v>
          </cell>
          <cell r="G84">
            <v>10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113</v>
          </cell>
          <cell r="D85">
            <v>30</v>
          </cell>
          <cell r="E85">
            <v>10</v>
          </cell>
          <cell r="F85">
            <v>5</v>
          </cell>
          <cell r="G85">
            <v>15</v>
          </cell>
          <cell r="H85" t="str">
            <v>-</v>
          </cell>
          <cell r="I85">
            <v>2</v>
          </cell>
          <cell r="J85">
            <v>8</v>
          </cell>
          <cell r="K85">
            <v>20</v>
          </cell>
          <cell r="L85" t="str">
            <v>-</v>
          </cell>
          <cell r="M85">
            <v>53</v>
          </cell>
        </row>
        <row r="86">
          <cell r="B86" t="str">
            <v>　（再掲）第1次産業</v>
          </cell>
          <cell r="C86">
            <v>176</v>
          </cell>
          <cell r="D86">
            <v>43</v>
          </cell>
          <cell r="E86">
            <v>11</v>
          </cell>
          <cell r="F86" t="str">
            <v>-</v>
          </cell>
          <cell r="G86">
            <v>32</v>
          </cell>
          <cell r="H86">
            <v>6</v>
          </cell>
          <cell r="I86">
            <v>1</v>
          </cell>
          <cell r="J86">
            <v>13</v>
          </cell>
          <cell r="K86">
            <v>113</v>
          </cell>
          <cell r="L86" t="str">
            <v>-</v>
          </cell>
          <cell r="M86" t="str">
            <v>-</v>
          </cell>
        </row>
        <row r="87">
          <cell r="B87" t="str">
            <v>　（再掲）第2次産業</v>
          </cell>
          <cell r="C87">
            <v>304</v>
          </cell>
          <cell r="D87">
            <v>246</v>
          </cell>
          <cell r="E87">
            <v>107</v>
          </cell>
          <cell r="F87">
            <v>6</v>
          </cell>
          <cell r="G87">
            <v>133</v>
          </cell>
          <cell r="H87">
            <v>26</v>
          </cell>
          <cell r="I87">
            <v>2</v>
          </cell>
          <cell r="J87">
            <v>6</v>
          </cell>
          <cell r="K87">
            <v>20</v>
          </cell>
          <cell r="L87">
            <v>2</v>
          </cell>
          <cell r="M87">
            <v>2</v>
          </cell>
        </row>
        <row r="88">
          <cell r="B88" t="str">
            <v>　（再掲）第3次産業</v>
          </cell>
          <cell r="C88">
            <v>2105</v>
          </cell>
          <cell r="D88">
            <v>1874</v>
          </cell>
          <cell r="E88">
            <v>935</v>
          </cell>
          <cell r="F88">
            <v>20</v>
          </cell>
          <cell r="G88">
            <v>919</v>
          </cell>
          <cell r="H88">
            <v>41</v>
          </cell>
          <cell r="I88">
            <v>15</v>
          </cell>
          <cell r="J88">
            <v>78</v>
          </cell>
          <cell r="K88">
            <v>68</v>
          </cell>
          <cell r="L88" t="str">
            <v>-</v>
          </cell>
          <cell r="M88">
            <v>29</v>
          </cell>
        </row>
      </sheetData>
      <sheetData sheetId="8">
        <row r="6">
          <cell r="B6" t="str">
            <v>総数</v>
          </cell>
          <cell r="C6">
            <v>1314</v>
          </cell>
          <cell r="D6">
            <v>1029</v>
          </cell>
          <cell r="E6">
            <v>673</v>
          </cell>
          <cell r="F6">
            <v>10</v>
          </cell>
          <cell r="G6">
            <v>346</v>
          </cell>
          <cell r="H6">
            <v>37</v>
          </cell>
          <cell r="I6">
            <v>37</v>
          </cell>
          <cell r="J6">
            <v>130</v>
          </cell>
          <cell r="K6">
            <v>48</v>
          </cell>
          <cell r="L6">
            <v>2</v>
          </cell>
          <cell r="M6">
            <v>31</v>
          </cell>
        </row>
        <row r="7">
          <cell r="B7" t="str">
            <v>　Ａ 農業，林業</v>
          </cell>
          <cell r="C7">
            <v>51</v>
          </cell>
          <cell r="D7">
            <v>6</v>
          </cell>
          <cell r="E7">
            <v>1</v>
          </cell>
          <cell r="F7" t="str">
            <v>-</v>
          </cell>
          <cell r="G7">
            <v>5</v>
          </cell>
          <cell r="H7">
            <v>2</v>
          </cell>
          <cell r="I7">
            <v>5</v>
          </cell>
          <cell r="J7">
            <v>23</v>
          </cell>
          <cell r="K7">
            <v>14</v>
          </cell>
          <cell r="L7" t="str">
            <v>-</v>
          </cell>
          <cell r="M7">
            <v>1</v>
          </cell>
        </row>
        <row r="8">
          <cell r="B8" t="str">
            <v>　　うち農業</v>
          </cell>
          <cell r="C8">
            <v>45</v>
          </cell>
          <cell r="D8">
            <v>4</v>
          </cell>
          <cell r="E8" t="str">
            <v>-</v>
          </cell>
          <cell r="F8" t="str">
            <v>-</v>
          </cell>
          <cell r="G8">
            <v>4</v>
          </cell>
          <cell r="H8" t="str">
            <v>-</v>
          </cell>
          <cell r="I8">
            <v>5</v>
          </cell>
          <cell r="J8">
            <v>22</v>
          </cell>
          <cell r="K8">
            <v>13</v>
          </cell>
          <cell r="L8" t="str">
            <v>-</v>
          </cell>
          <cell r="M8">
            <v>1</v>
          </cell>
        </row>
        <row r="9">
          <cell r="B9" t="str">
            <v>　Ｂ 漁業</v>
          </cell>
          <cell r="C9">
            <v>9</v>
          </cell>
          <cell r="D9">
            <v>4</v>
          </cell>
          <cell r="E9">
            <v>3</v>
          </cell>
          <cell r="F9" t="str">
            <v>-</v>
          </cell>
          <cell r="G9">
            <v>1</v>
          </cell>
          <cell r="H9" t="str">
            <v>-</v>
          </cell>
          <cell r="I9" t="str">
            <v>-</v>
          </cell>
          <cell r="J9">
            <v>5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B10" t="str">
            <v>　Ｃ 鉱業，採石業，砂利採取業</v>
          </cell>
          <cell r="C10">
            <v>1</v>
          </cell>
          <cell r="D10">
            <v>1</v>
          </cell>
          <cell r="E10">
            <v>1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B11" t="str">
            <v>　Ｄ 建設業</v>
          </cell>
          <cell r="C11">
            <v>183</v>
          </cell>
          <cell r="D11">
            <v>119</v>
          </cell>
          <cell r="E11">
            <v>101</v>
          </cell>
          <cell r="F11">
            <v>1</v>
          </cell>
          <cell r="G11">
            <v>17</v>
          </cell>
          <cell r="H11">
            <v>9</v>
          </cell>
          <cell r="I11">
            <v>10</v>
          </cell>
          <cell r="J11">
            <v>38</v>
          </cell>
          <cell r="K11">
            <v>4</v>
          </cell>
          <cell r="L11" t="str">
            <v>-</v>
          </cell>
          <cell r="M11">
            <v>3</v>
          </cell>
        </row>
        <row r="12">
          <cell r="B12" t="str">
            <v>　Ｅ 製造業</v>
          </cell>
          <cell r="C12">
            <v>132</v>
          </cell>
          <cell r="D12">
            <v>119</v>
          </cell>
          <cell r="E12">
            <v>84</v>
          </cell>
          <cell r="F12">
            <v>1</v>
          </cell>
          <cell r="G12">
            <v>34</v>
          </cell>
          <cell r="H12">
            <v>5</v>
          </cell>
          <cell r="I12">
            <v>1</v>
          </cell>
          <cell r="J12">
            <v>5</v>
          </cell>
          <cell r="K12" t="str">
            <v>-</v>
          </cell>
          <cell r="L12">
            <v>2</v>
          </cell>
          <cell r="M12" t="str">
            <v>-</v>
          </cell>
        </row>
        <row r="13">
          <cell r="B13" t="str">
            <v>　Ｆ 電気・ガス・熱供給・水道業</v>
          </cell>
          <cell r="C13">
            <v>5</v>
          </cell>
          <cell r="D13">
            <v>5</v>
          </cell>
          <cell r="E13">
            <v>4</v>
          </cell>
          <cell r="F13" t="str">
            <v>-</v>
          </cell>
          <cell r="G13">
            <v>1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B14" t="str">
            <v>　Ｇ 情報通信業</v>
          </cell>
          <cell r="C14">
            <v>5</v>
          </cell>
          <cell r="D14">
            <v>5</v>
          </cell>
          <cell r="E14">
            <v>4</v>
          </cell>
          <cell r="F14" t="str">
            <v>-</v>
          </cell>
          <cell r="G14">
            <v>1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B15" t="str">
            <v>　Ｈ 運輸業，郵便業</v>
          </cell>
          <cell r="C15">
            <v>57</v>
          </cell>
          <cell r="D15">
            <v>54</v>
          </cell>
          <cell r="E15">
            <v>38</v>
          </cell>
          <cell r="F15">
            <v>1</v>
          </cell>
          <cell r="G15">
            <v>15</v>
          </cell>
          <cell r="H15" t="str">
            <v>-</v>
          </cell>
          <cell r="I15">
            <v>1</v>
          </cell>
          <cell r="J15">
            <v>1</v>
          </cell>
          <cell r="K15" t="str">
            <v>-</v>
          </cell>
          <cell r="L15" t="str">
            <v>-</v>
          </cell>
          <cell r="M15">
            <v>1</v>
          </cell>
        </row>
        <row r="16">
          <cell r="B16" t="str">
            <v>　Ｉ 卸売業，小売業</v>
          </cell>
          <cell r="C16">
            <v>148</v>
          </cell>
          <cell r="D16">
            <v>100</v>
          </cell>
          <cell r="E16">
            <v>38</v>
          </cell>
          <cell r="F16">
            <v>2</v>
          </cell>
          <cell r="G16">
            <v>60</v>
          </cell>
          <cell r="H16">
            <v>4</v>
          </cell>
          <cell r="I16">
            <v>9</v>
          </cell>
          <cell r="J16">
            <v>19</v>
          </cell>
          <cell r="K16">
            <v>14</v>
          </cell>
          <cell r="L16" t="str">
            <v>-</v>
          </cell>
          <cell r="M16">
            <v>2</v>
          </cell>
        </row>
        <row r="17">
          <cell r="B17" t="str">
            <v>　Ｊ 金融業，保険業</v>
          </cell>
          <cell r="C17">
            <v>10</v>
          </cell>
          <cell r="D17">
            <v>10</v>
          </cell>
          <cell r="E17">
            <v>10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B18" t="str">
            <v>　Ｋ 不動産業，物品賃貸業</v>
          </cell>
          <cell r="C18">
            <v>11</v>
          </cell>
          <cell r="D18">
            <v>10</v>
          </cell>
          <cell r="E18">
            <v>9</v>
          </cell>
          <cell r="F18" t="str">
            <v>-</v>
          </cell>
          <cell r="G18">
            <v>1</v>
          </cell>
          <cell r="H18" t="str">
            <v>-</v>
          </cell>
          <cell r="I18" t="str">
            <v>-</v>
          </cell>
          <cell r="J18">
            <v>1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B19" t="str">
            <v>　Ｌ 学術研究，専門・技術サービス業</v>
          </cell>
          <cell r="C19">
            <v>15</v>
          </cell>
          <cell r="D19">
            <v>13</v>
          </cell>
          <cell r="E19">
            <v>11</v>
          </cell>
          <cell r="F19" t="str">
            <v>-</v>
          </cell>
          <cell r="G19">
            <v>2</v>
          </cell>
          <cell r="H19">
            <v>1</v>
          </cell>
          <cell r="I19" t="str">
            <v>-</v>
          </cell>
          <cell r="J19">
            <v>1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B20" t="str">
            <v>　Ｍ 宿泊業，飲食サービス業</v>
          </cell>
          <cell r="C20">
            <v>57</v>
          </cell>
          <cell r="D20">
            <v>41</v>
          </cell>
          <cell r="E20">
            <v>8</v>
          </cell>
          <cell r="F20">
            <v>2</v>
          </cell>
          <cell r="G20">
            <v>31</v>
          </cell>
          <cell r="H20" t="str">
            <v>-</v>
          </cell>
          <cell r="I20">
            <v>2</v>
          </cell>
          <cell r="J20">
            <v>9</v>
          </cell>
          <cell r="K20">
            <v>4</v>
          </cell>
          <cell r="L20" t="str">
            <v>-</v>
          </cell>
          <cell r="M20">
            <v>1</v>
          </cell>
        </row>
        <row r="21">
          <cell r="B21" t="str">
            <v>　Ｎ 生活関連サービス業，娯楽業</v>
          </cell>
          <cell r="C21">
            <v>50</v>
          </cell>
          <cell r="D21">
            <v>29</v>
          </cell>
          <cell r="E21">
            <v>13</v>
          </cell>
          <cell r="F21" t="str">
            <v>-</v>
          </cell>
          <cell r="G21">
            <v>16</v>
          </cell>
          <cell r="H21" t="str">
            <v>-</v>
          </cell>
          <cell r="I21">
            <v>7</v>
          </cell>
          <cell r="J21">
            <v>8</v>
          </cell>
          <cell r="K21">
            <v>6</v>
          </cell>
          <cell r="L21" t="str">
            <v>-</v>
          </cell>
          <cell r="M21" t="str">
            <v>-</v>
          </cell>
        </row>
        <row r="22">
          <cell r="B22" t="str">
            <v>　Ｏ 教育，学習支援業</v>
          </cell>
          <cell r="C22">
            <v>51</v>
          </cell>
          <cell r="D22">
            <v>49</v>
          </cell>
          <cell r="E22">
            <v>23</v>
          </cell>
          <cell r="F22">
            <v>1</v>
          </cell>
          <cell r="G22">
            <v>25</v>
          </cell>
          <cell r="H22" t="str">
            <v>-</v>
          </cell>
          <cell r="I22" t="str">
            <v>-</v>
          </cell>
          <cell r="J22">
            <v>1</v>
          </cell>
          <cell r="K22" t="str">
            <v>-</v>
          </cell>
          <cell r="L22" t="str">
            <v>-</v>
          </cell>
          <cell r="M22">
            <v>1</v>
          </cell>
        </row>
        <row r="23">
          <cell r="B23" t="str">
            <v>　Ｐ 医療，福祉</v>
          </cell>
          <cell r="C23">
            <v>354</v>
          </cell>
          <cell r="D23">
            <v>341</v>
          </cell>
          <cell r="E23">
            <v>240</v>
          </cell>
          <cell r="F23" t="str">
            <v>-</v>
          </cell>
          <cell r="G23">
            <v>101</v>
          </cell>
          <cell r="H23">
            <v>6</v>
          </cell>
          <cell r="I23">
            <v>1</v>
          </cell>
          <cell r="J23">
            <v>2</v>
          </cell>
          <cell r="K23">
            <v>1</v>
          </cell>
          <cell r="L23" t="str">
            <v>-</v>
          </cell>
          <cell r="M23">
            <v>3</v>
          </cell>
        </row>
        <row r="24">
          <cell r="B24" t="str">
            <v>　Ｑ 複合サービス事業</v>
          </cell>
          <cell r="C24">
            <v>21</v>
          </cell>
          <cell r="D24">
            <v>20</v>
          </cell>
          <cell r="E24">
            <v>11</v>
          </cell>
          <cell r="F24">
            <v>1</v>
          </cell>
          <cell r="G24">
            <v>8</v>
          </cell>
          <cell r="H24">
            <v>1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B25" t="str">
            <v>　Ｒ サービス業（他に分類されないもの）</v>
          </cell>
          <cell r="C25">
            <v>95</v>
          </cell>
          <cell r="D25">
            <v>75</v>
          </cell>
          <cell r="E25">
            <v>53</v>
          </cell>
          <cell r="F25">
            <v>1</v>
          </cell>
          <cell r="G25">
            <v>21</v>
          </cell>
          <cell r="H25">
            <v>9</v>
          </cell>
          <cell r="I25">
            <v>1</v>
          </cell>
          <cell r="J25">
            <v>8</v>
          </cell>
          <cell r="K25">
            <v>2</v>
          </cell>
          <cell r="L25" t="str">
            <v>-</v>
          </cell>
          <cell r="M25" t="str">
            <v>-</v>
          </cell>
        </row>
        <row r="26">
          <cell r="B26" t="str">
            <v>　Ｓ 公務（他に分類されるものを除く）</v>
          </cell>
          <cell r="C26">
            <v>24</v>
          </cell>
          <cell r="D26">
            <v>24</v>
          </cell>
          <cell r="E26">
            <v>19</v>
          </cell>
          <cell r="F26" t="str">
            <v>-</v>
          </cell>
          <cell r="G26">
            <v>5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B27" t="str">
            <v>　Ｔ 分類不能の産業</v>
          </cell>
          <cell r="C27">
            <v>35</v>
          </cell>
          <cell r="D27">
            <v>4</v>
          </cell>
          <cell r="E27">
            <v>2</v>
          </cell>
          <cell r="F27" t="str">
            <v>-</v>
          </cell>
          <cell r="G27">
            <v>2</v>
          </cell>
          <cell r="H27" t="str">
            <v>-</v>
          </cell>
          <cell r="I27" t="str">
            <v>-</v>
          </cell>
          <cell r="J27">
            <v>9</v>
          </cell>
          <cell r="K27">
            <v>3</v>
          </cell>
          <cell r="L27" t="str">
            <v>-</v>
          </cell>
          <cell r="M27">
            <v>19</v>
          </cell>
        </row>
        <row r="28">
          <cell r="B28" t="str">
            <v>　（再掲）第1次産業</v>
          </cell>
          <cell r="C28">
            <v>60</v>
          </cell>
          <cell r="D28">
            <v>10</v>
          </cell>
          <cell r="E28">
            <v>4</v>
          </cell>
          <cell r="F28" t="str">
            <v>-</v>
          </cell>
          <cell r="G28">
            <v>6</v>
          </cell>
          <cell r="H28">
            <v>2</v>
          </cell>
          <cell r="I28">
            <v>5</v>
          </cell>
          <cell r="J28">
            <v>28</v>
          </cell>
          <cell r="K28">
            <v>14</v>
          </cell>
          <cell r="L28" t="str">
            <v>-</v>
          </cell>
          <cell r="M28">
            <v>1</v>
          </cell>
        </row>
        <row r="29">
          <cell r="B29" t="str">
            <v>　（再掲）第2次産業</v>
          </cell>
          <cell r="C29">
            <v>316</v>
          </cell>
          <cell r="D29">
            <v>239</v>
          </cell>
          <cell r="E29">
            <v>186</v>
          </cell>
          <cell r="F29">
            <v>2</v>
          </cell>
          <cell r="G29">
            <v>51</v>
          </cell>
          <cell r="H29">
            <v>14</v>
          </cell>
          <cell r="I29">
            <v>11</v>
          </cell>
          <cell r="J29">
            <v>43</v>
          </cell>
          <cell r="K29">
            <v>4</v>
          </cell>
          <cell r="L29">
            <v>2</v>
          </cell>
          <cell r="M29">
            <v>3</v>
          </cell>
        </row>
        <row r="30">
          <cell r="B30" t="str">
            <v>　（再掲）第3次産業</v>
          </cell>
          <cell r="C30">
            <v>903</v>
          </cell>
          <cell r="D30">
            <v>776</v>
          </cell>
          <cell r="E30">
            <v>481</v>
          </cell>
          <cell r="F30">
            <v>8</v>
          </cell>
          <cell r="G30">
            <v>287</v>
          </cell>
          <cell r="H30">
            <v>21</v>
          </cell>
          <cell r="I30">
            <v>21</v>
          </cell>
          <cell r="J30">
            <v>50</v>
          </cell>
          <cell r="K30">
            <v>27</v>
          </cell>
          <cell r="L30" t="str">
            <v>-</v>
          </cell>
          <cell r="M30">
            <v>8</v>
          </cell>
        </row>
        <row r="35">
          <cell r="B35" t="str">
            <v>総数</v>
          </cell>
          <cell r="C35">
            <v>682</v>
          </cell>
          <cell r="D35">
            <v>494</v>
          </cell>
          <cell r="E35">
            <v>378</v>
          </cell>
          <cell r="F35">
            <v>4</v>
          </cell>
          <cell r="G35">
            <v>112</v>
          </cell>
          <cell r="H35">
            <v>26</v>
          </cell>
          <cell r="I35">
            <v>30</v>
          </cell>
          <cell r="J35">
            <v>102</v>
          </cell>
          <cell r="K35">
            <v>11</v>
          </cell>
          <cell r="L35" t="str">
            <v>-</v>
          </cell>
          <cell r="M35">
            <v>19</v>
          </cell>
        </row>
        <row r="36">
          <cell r="B36" t="str">
            <v>　Ａ 農業，林業</v>
          </cell>
          <cell r="C36">
            <v>35</v>
          </cell>
          <cell r="D36">
            <v>5</v>
          </cell>
          <cell r="E36">
            <v>1</v>
          </cell>
          <cell r="F36" t="str">
            <v>-</v>
          </cell>
          <cell r="G36">
            <v>4</v>
          </cell>
          <cell r="H36">
            <v>1</v>
          </cell>
          <cell r="I36">
            <v>5</v>
          </cell>
          <cell r="J36">
            <v>22</v>
          </cell>
          <cell r="K36">
            <v>2</v>
          </cell>
          <cell r="L36" t="str">
            <v>-</v>
          </cell>
          <cell r="M36" t="str">
            <v>-</v>
          </cell>
        </row>
        <row r="37">
          <cell r="B37" t="str">
            <v>　　うち農業</v>
          </cell>
          <cell r="C37">
            <v>31</v>
          </cell>
          <cell r="D37">
            <v>3</v>
          </cell>
          <cell r="E37" t="str">
            <v>-</v>
          </cell>
          <cell r="F37" t="str">
            <v>-</v>
          </cell>
          <cell r="G37">
            <v>3</v>
          </cell>
          <cell r="H37" t="str">
            <v>-</v>
          </cell>
          <cell r="I37">
            <v>5</v>
          </cell>
          <cell r="J37">
            <v>21</v>
          </cell>
          <cell r="K37">
            <v>2</v>
          </cell>
          <cell r="L37" t="str">
            <v>-</v>
          </cell>
          <cell r="M37" t="str">
            <v>-</v>
          </cell>
        </row>
        <row r="38">
          <cell r="B38" t="str">
            <v>　Ｂ 漁業</v>
          </cell>
          <cell r="C38">
            <v>8</v>
          </cell>
          <cell r="D38">
            <v>3</v>
          </cell>
          <cell r="E38">
            <v>2</v>
          </cell>
          <cell r="F38" t="str">
            <v>-</v>
          </cell>
          <cell r="G38">
            <v>1</v>
          </cell>
          <cell r="H38" t="str">
            <v>-</v>
          </cell>
          <cell r="I38" t="str">
            <v>-</v>
          </cell>
          <cell r="J38">
            <v>5</v>
          </cell>
          <cell r="K38" t="str">
            <v>-</v>
          </cell>
          <cell r="L38" t="str">
            <v>-</v>
          </cell>
          <cell r="M38" t="str">
            <v>-</v>
          </cell>
        </row>
        <row r="39">
          <cell r="B39" t="str">
            <v>　Ｃ 鉱業，採石業，砂利採取業</v>
          </cell>
          <cell r="C39">
            <v>1</v>
          </cell>
          <cell r="D39">
            <v>1</v>
          </cell>
          <cell r="E39">
            <v>1</v>
          </cell>
          <cell r="F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</row>
        <row r="40">
          <cell r="B40" t="str">
            <v>　Ｄ 建設業</v>
          </cell>
          <cell r="C40">
            <v>167</v>
          </cell>
          <cell r="D40">
            <v>104</v>
          </cell>
          <cell r="E40">
            <v>93</v>
          </cell>
          <cell r="F40" t="str">
            <v>-</v>
          </cell>
          <cell r="G40">
            <v>11</v>
          </cell>
          <cell r="H40">
            <v>9</v>
          </cell>
          <cell r="I40">
            <v>10</v>
          </cell>
          <cell r="J40">
            <v>38</v>
          </cell>
          <cell r="K40">
            <v>3</v>
          </cell>
          <cell r="L40" t="str">
            <v>-</v>
          </cell>
          <cell r="M40">
            <v>3</v>
          </cell>
        </row>
        <row r="41">
          <cell r="B41" t="str">
            <v>　Ｅ 製造業</v>
          </cell>
          <cell r="C41">
            <v>81</v>
          </cell>
          <cell r="D41">
            <v>74</v>
          </cell>
          <cell r="E41">
            <v>62</v>
          </cell>
          <cell r="F41">
            <v>1</v>
          </cell>
          <cell r="G41">
            <v>11</v>
          </cell>
          <cell r="H41">
            <v>4</v>
          </cell>
          <cell r="I41">
            <v>1</v>
          </cell>
          <cell r="J41">
            <v>2</v>
          </cell>
          <cell r="K41" t="str">
            <v>-</v>
          </cell>
          <cell r="L41" t="str">
            <v>-</v>
          </cell>
          <cell r="M41" t="str">
            <v>-</v>
          </cell>
        </row>
        <row r="42">
          <cell r="B42" t="str">
            <v>　Ｆ 電気・ガス・熱供給・水道業</v>
          </cell>
          <cell r="C42">
            <v>4</v>
          </cell>
          <cell r="D42">
            <v>4</v>
          </cell>
          <cell r="E42">
            <v>3</v>
          </cell>
          <cell r="F42" t="str">
            <v>-</v>
          </cell>
          <cell r="G42">
            <v>1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</row>
        <row r="43">
          <cell r="B43" t="str">
            <v>　Ｇ 情報通信業</v>
          </cell>
          <cell r="C43">
            <v>3</v>
          </cell>
          <cell r="D43">
            <v>3</v>
          </cell>
          <cell r="E43">
            <v>2</v>
          </cell>
          <cell r="F43" t="str">
            <v>-</v>
          </cell>
          <cell r="G43">
            <v>1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</row>
        <row r="44">
          <cell r="B44" t="str">
            <v>　Ｈ 運輸業，郵便業</v>
          </cell>
          <cell r="C44">
            <v>53</v>
          </cell>
          <cell r="D44">
            <v>50</v>
          </cell>
          <cell r="E44">
            <v>36</v>
          </cell>
          <cell r="F44">
            <v>1</v>
          </cell>
          <cell r="G44">
            <v>13</v>
          </cell>
          <cell r="H44" t="str">
            <v>-</v>
          </cell>
          <cell r="I44">
            <v>1</v>
          </cell>
          <cell r="J44">
            <v>1</v>
          </cell>
          <cell r="K44" t="str">
            <v>-</v>
          </cell>
          <cell r="L44" t="str">
            <v>-</v>
          </cell>
          <cell r="M44">
            <v>1</v>
          </cell>
        </row>
        <row r="45">
          <cell r="B45" t="str">
            <v>　Ｉ 卸売業，小売業</v>
          </cell>
          <cell r="C45">
            <v>57</v>
          </cell>
          <cell r="D45">
            <v>32</v>
          </cell>
          <cell r="E45">
            <v>20</v>
          </cell>
          <cell r="F45" t="str">
            <v>-</v>
          </cell>
          <cell r="G45">
            <v>12</v>
          </cell>
          <cell r="H45">
            <v>3</v>
          </cell>
          <cell r="I45">
            <v>8</v>
          </cell>
          <cell r="J45">
            <v>9</v>
          </cell>
          <cell r="K45">
            <v>3</v>
          </cell>
          <cell r="L45" t="str">
            <v>-</v>
          </cell>
          <cell r="M45">
            <v>2</v>
          </cell>
        </row>
        <row r="46">
          <cell r="B46" t="str">
            <v>　Ｊ 金融業，保険業</v>
          </cell>
          <cell r="C46">
            <v>3</v>
          </cell>
          <cell r="D46">
            <v>3</v>
          </cell>
          <cell r="E46">
            <v>3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</row>
        <row r="47">
          <cell r="B47" t="str">
            <v>　Ｋ 不動産業，物品賃貸業</v>
          </cell>
          <cell r="C47">
            <v>5</v>
          </cell>
          <cell r="D47">
            <v>5</v>
          </cell>
          <cell r="E47">
            <v>5</v>
          </cell>
          <cell r="F47" t="str">
            <v>-</v>
          </cell>
          <cell r="G47" t="str">
            <v>-</v>
          </cell>
          <cell r="H47" t="str">
            <v>-</v>
          </cell>
          <cell r="I47" t="str">
            <v>-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</row>
        <row r="48">
          <cell r="B48" t="str">
            <v>　Ｌ 学術研究，専門・技術サービス業</v>
          </cell>
          <cell r="C48">
            <v>10</v>
          </cell>
          <cell r="D48">
            <v>8</v>
          </cell>
          <cell r="E48">
            <v>8</v>
          </cell>
          <cell r="F48" t="str">
            <v>-</v>
          </cell>
          <cell r="G48" t="str">
            <v>-</v>
          </cell>
          <cell r="H48">
            <v>1</v>
          </cell>
          <cell r="I48" t="str">
            <v>-</v>
          </cell>
          <cell r="J48">
            <v>1</v>
          </cell>
          <cell r="K48" t="str">
            <v>-</v>
          </cell>
          <cell r="L48" t="str">
            <v>-</v>
          </cell>
          <cell r="M48" t="str">
            <v>-</v>
          </cell>
        </row>
        <row r="49">
          <cell r="B49" t="str">
            <v>　Ｍ 宿泊業，飲食サービス業</v>
          </cell>
          <cell r="C49">
            <v>23</v>
          </cell>
          <cell r="D49">
            <v>15</v>
          </cell>
          <cell r="E49">
            <v>3</v>
          </cell>
          <cell r="F49" t="str">
            <v>-</v>
          </cell>
          <cell r="G49">
            <v>12</v>
          </cell>
          <cell r="H49" t="str">
            <v>-</v>
          </cell>
          <cell r="I49" t="str">
            <v>-</v>
          </cell>
          <cell r="J49">
            <v>6</v>
          </cell>
          <cell r="K49">
            <v>1</v>
          </cell>
          <cell r="L49" t="str">
            <v>-</v>
          </cell>
          <cell r="M49">
            <v>1</v>
          </cell>
        </row>
        <row r="50">
          <cell r="B50" t="str">
            <v>　Ｎ 生活関連サービス業，娯楽業</v>
          </cell>
          <cell r="C50">
            <v>18</v>
          </cell>
          <cell r="D50">
            <v>11</v>
          </cell>
          <cell r="E50">
            <v>5</v>
          </cell>
          <cell r="F50" t="str">
            <v>-</v>
          </cell>
          <cell r="G50">
            <v>6</v>
          </cell>
          <cell r="H50" t="str">
            <v>-</v>
          </cell>
          <cell r="I50">
            <v>3</v>
          </cell>
          <cell r="J50">
            <v>3</v>
          </cell>
          <cell r="K50">
            <v>1</v>
          </cell>
          <cell r="L50" t="str">
            <v>-</v>
          </cell>
          <cell r="M50" t="str">
            <v>-</v>
          </cell>
        </row>
        <row r="51">
          <cell r="B51" t="str">
            <v>　Ｏ 教育，学習支援業</v>
          </cell>
          <cell r="C51">
            <v>18</v>
          </cell>
          <cell r="D51">
            <v>18</v>
          </cell>
          <cell r="E51">
            <v>12</v>
          </cell>
          <cell r="F51" t="str">
            <v>-</v>
          </cell>
          <cell r="G51">
            <v>6</v>
          </cell>
          <cell r="H51" t="str">
            <v>-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</row>
        <row r="52">
          <cell r="B52" t="str">
            <v>　Ｐ 医療，福祉</v>
          </cell>
          <cell r="C52">
            <v>69</v>
          </cell>
          <cell r="D52">
            <v>63</v>
          </cell>
          <cell r="E52">
            <v>52</v>
          </cell>
          <cell r="F52" t="str">
            <v>-</v>
          </cell>
          <cell r="G52">
            <v>11</v>
          </cell>
          <cell r="H52">
            <v>3</v>
          </cell>
          <cell r="I52">
            <v>1</v>
          </cell>
          <cell r="J52">
            <v>2</v>
          </cell>
          <cell r="K52" t="str">
            <v>-</v>
          </cell>
          <cell r="L52" t="str">
            <v>-</v>
          </cell>
          <cell r="M52" t="str">
            <v>-</v>
          </cell>
        </row>
        <row r="53">
          <cell r="B53" t="str">
            <v>　Ｑ 複合サービス事業</v>
          </cell>
          <cell r="C53">
            <v>15</v>
          </cell>
          <cell r="D53">
            <v>15</v>
          </cell>
          <cell r="E53">
            <v>9</v>
          </cell>
          <cell r="F53">
            <v>1</v>
          </cell>
          <cell r="G53">
            <v>5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</row>
        <row r="54">
          <cell r="B54" t="str">
            <v>　Ｒ サービス業（他に分類されないもの）</v>
          </cell>
          <cell r="C54">
            <v>73</v>
          </cell>
          <cell r="D54">
            <v>60</v>
          </cell>
          <cell r="E54">
            <v>45</v>
          </cell>
          <cell r="F54">
            <v>1</v>
          </cell>
          <cell r="G54">
            <v>14</v>
          </cell>
          <cell r="H54">
            <v>5</v>
          </cell>
          <cell r="I54">
            <v>1</v>
          </cell>
          <cell r="J54">
            <v>7</v>
          </cell>
          <cell r="K54" t="str">
            <v>-</v>
          </cell>
          <cell r="L54" t="str">
            <v>-</v>
          </cell>
          <cell r="M54" t="str">
            <v>-</v>
          </cell>
        </row>
        <row r="55">
          <cell r="B55" t="str">
            <v>　Ｓ 公務（他に分類されるものを除く）</v>
          </cell>
          <cell r="C55">
            <v>16</v>
          </cell>
          <cell r="D55">
            <v>16</v>
          </cell>
          <cell r="E55">
            <v>14</v>
          </cell>
          <cell r="F55" t="str">
            <v>-</v>
          </cell>
          <cell r="G55">
            <v>2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</row>
        <row r="56">
          <cell r="B56" t="str">
            <v>　Ｔ 分類不能の産業</v>
          </cell>
          <cell r="C56">
            <v>23</v>
          </cell>
          <cell r="D56">
            <v>4</v>
          </cell>
          <cell r="E56">
            <v>2</v>
          </cell>
          <cell r="F56" t="str">
            <v>-</v>
          </cell>
          <cell r="G56">
            <v>2</v>
          </cell>
          <cell r="H56" t="str">
            <v>-</v>
          </cell>
          <cell r="I56" t="str">
            <v>-</v>
          </cell>
          <cell r="J56">
            <v>6</v>
          </cell>
          <cell r="K56">
            <v>1</v>
          </cell>
          <cell r="L56" t="str">
            <v>-</v>
          </cell>
          <cell r="M56">
            <v>12</v>
          </cell>
        </row>
        <row r="57">
          <cell r="B57" t="str">
            <v>　（再掲）第1次産業</v>
          </cell>
          <cell r="C57">
            <v>43</v>
          </cell>
          <cell r="D57">
            <v>8</v>
          </cell>
          <cell r="E57">
            <v>3</v>
          </cell>
          <cell r="F57" t="str">
            <v>-</v>
          </cell>
          <cell r="G57">
            <v>5</v>
          </cell>
          <cell r="H57">
            <v>1</v>
          </cell>
          <cell r="I57">
            <v>5</v>
          </cell>
          <cell r="J57">
            <v>27</v>
          </cell>
          <cell r="K57">
            <v>2</v>
          </cell>
          <cell r="L57" t="str">
            <v>-</v>
          </cell>
          <cell r="M57" t="str">
            <v>-</v>
          </cell>
        </row>
        <row r="58">
          <cell r="B58" t="str">
            <v>　（再掲）第2次産業</v>
          </cell>
          <cell r="C58">
            <v>249</v>
          </cell>
          <cell r="D58">
            <v>179</v>
          </cell>
          <cell r="E58">
            <v>156</v>
          </cell>
          <cell r="F58">
            <v>1</v>
          </cell>
          <cell r="G58">
            <v>22</v>
          </cell>
          <cell r="H58">
            <v>13</v>
          </cell>
          <cell r="I58">
            <v>11</v>
          </cell>
          <cell r="J58">
            <v>40</v>
          </cell>
          <cell r="K58">
            <v>3</v>
          </cell>
          <cell r="L58" t="str">
            <v>-</v>
          </cell>
          <cell r="M58">
            <v>3</v>
          </cell>
        </row>
        <row r="59">
          <cell r="B59" t="str">
            <v>　（再掲）第3次産業</v>
          </cell>
          <cell r="C59">
            <v>367</v>
          </cell>
          <cell r="D59">
            <v>303</v>
          </cell>
          <cell r="E59">
            <v>217</v>
          </cell>
          <cell r="F59">
            <v>3</v>
          </cell>
          <cell r="G59">
            <v>83</v>
          </cell>
          <cell r="H59">
            <v>12</v>
          </cell>
          <cell r="I59">
            <v>14</v>
          </cell>
          <cell r="J59">
            <v>29</v>
          </cell>
          <cell r="K59">
            <v>5</v>
          </cell>
          <cell r="L59" t="str">
            <v>-</v>
          </cell>
          <cell r="M59">
            <v>4</v>
          </cell>
        </row>
        <row r="64">
          <cell r="B64" t="str">
            <v>総数</v>
          </cell>
          <cell r="C64">
            <v>632</v>
          </cell>
          <cell r="D64">
            <v>535</v>
          </cell>
          <cell r="E64">
            <v>295</v>
          </cell>
          <cell r="F64">
            <v>6</v>
          </cell>
          <cell r="G64">
            <v>234</v>
          </cell>
          <cell r="H64">
            <v>11</v>
          </cell>
          <cell r="I64">
            <v>7</v>
          </cell>
          <cell r="J64">
            <v>28</v>
          </cell>
          <cell r="K64">
            <v>37</v>
          </cell>
          <cell r="L64">
            <v>2</v>
          </cell>
          <cell r="M64">
            <v>12</v>
          </cell>
        </row>
        <row r="65">
          <cell r="B65" t="str">
            <v>　Ａ 農業，林業</v>
          </cell>
          <cell r="C65">
            <v>16</v>
          </cell>
          <cell r="D65">
            <v>1</v>
          </cell>
          <cell r="E65" t="str">
            <v>-</v>
          </cell>
          <cell r="F65" t="str">
            <v>-</v>
          </cell>
          <cell r="G65">
            <v>1</v>
          </cell>
          <cell r="H65">
            <v>1</v>
          </cell>
          <cell r="I65" t="str">
            <v>-</v>
          </cell>
          <cell r="J65">
            <v>1</v>
          </cell>
          <cell r="K65">
            <v>12</v>
          </cell>
          <cell r="L65" t="str">
            <v>-</v>
          </cell>
          <cell r="M65">
            <v>1</v>
          </cell>
        </row>
        <row r="66">
          <cell r="B66" t="str">
            <v>　　うち農業</v>
          </cell>
          <cell r="C66">
            <v>14</v>
          </cell>
          <cell r="D66">
            <v>1</v>
          </cell>
          <cell r="E66" t="str">
            <v>-</v>
          </cell>
          <cell r="F66" t="str">
            <v>-</v>
          </cell>
          <cell r="G66">
            <v>1</v>
          </cell>
          <cell r="H66" t="str">
            <v>-</v>
          </cell>
          <cell r="I66" t="str">
            <v>-</v>
          </cell>
          <cell r="J66">
            <v>1</v>
          </cell>
          <cell r="K66">
            <v>11</v>
          </cell>
          <cell r="L66" t="str">
            <v>-</v>
          </cell>
          <cell r="M66">
            <v>1</v>
          </cell>
        </row>
        <row r="67">
          <cell r="B67" t="str">
            <v>　Ｂ 漁業</v>
          </cell>
          <cell r="C67">
            <v>1</v>
          </cell>
          <cell r="D67">
            <v>1</v>
          </cell>
          <cell r="E67">
            <v>1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</row>
        <row r="68">
          <cell r="B68" t="str">
            <v>　Ｃ 鉱業，採石業，砂利採取業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</row>
        <row r="69">
          <cell r="B69" t="str">
            <v>　Ｄ 建設業</v>
          </cell>
          <cell r="C69">
            <v>16</v>
          </cell>
          <cell r="D69">
            <v>15</v>
          </cell>
          <cell r="E69">
            <v>8</v>
          </cell>
          <cell r="F69">
            <v>1</v>
          </cell>
          <cell r="G69">
            <v>6</v>
          </cell>
          <cell r="H69" t="str">
            <v>-</v>
          </cell>
          <cell r="I69" t="str">
            <v>-</v>
          </cell>
          <cell r="J69" t="str">
            <v>-</v>
          </cell>
          <cell r="K69">
            <v>1</v>
          </cell>
          <cell r="L69" t="str">
            <v>-</v>
          </cell>
          <cell r="M69" t="str">
            <v>-</v>
          </cell>
        </row>
        <row r="70">
          <cell r="B70" t="str">
            <v>　Ｅ 製造業</v>
          </cell>
          <cell r="C70">
            <v>51</v>
          </cell>
          <cell r="D70">
            <v>45</v>
          </cell>
          <cell r="E70">
            <v>22</v>
          </cell>
          <cell r="F70" t="str">
            <v>-</v>
          </cell>
          <cell r="G70">
            <v>23</v>
          </cell>
          <cell r="H70">
            <v>1</v>
          </cell>
          <cell r="I70" t="str">
            <v>-</v>
          </cell>
          <cell r="J70">
            <v>3</v>
          </cell>
          <cell r="K70" t="str">
            <v>-</v>
          </cell>
          <cell r="L70">
            <v>2</v>
          </cell>
          <cell r="M70" t="str">
            <v>-</v>
          </cell>
        </row>
        <row r="71">
          <cell r="B71" t="str">
            <v>　Ｆ 電気・ガス・熱供給・水道業</v>
          </cell>
          <cell r="C71">
            <v>1</v>
          </cell>
          <cell r="D71">
            <v>1</v>
          </cell>
          <cell r="E71">
            <v>1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</row>
        <row r="72">
          <cell r="B72" t="str">
            <v>　Ｇ 情報通信業</v>
          </cell>
          <cell r="C72">
            <v>2</v>
          </cell>
          <cell r="D72">
            <v>2</v>
          </cell>
          <cell r="E72">
            <v>2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</row>
        <row r="73">
          <cell r="B73" t="str">
            <v>　Ｈ 運輸業，郵便業</v>
          </cell>
          <cell r="C73">
            <v>4</v>
          </cell>
          <cell r="D73">
            <v>4</v>
          </cell>
          <cell r="E73">
            <v>2</v>
          </cell>
          <cell r="F73" t="str">
            <v>-</v>
          </cell>
          <cell r="G73">
            <v>2</v>
          </cell>
          <cell r="H73" t="str">
            <v>-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</row>
        <row r="74">
          <cell r="B74" t="str">
            <v>　Ｉ 卸売業，小売業</v>
          </cell>
          <cell r="C74">
            <v>91</v>
          </cell>
          <cell r="D74">
            <v>68</v>
          </cell>
          <cell r="E74">
            <v>18</v>
          </cell>
          <cell r="F74">
            <v>2</v>
          </cell>
          <cell r="G74">
            <v>48</v>
          </cell>
          <cell r="H74">
            <v>1</v>
          </cell>
          <cell r="I74">
            <v>1</v>
          </cell>
          <cell r="J74">
            <v>10</v>
          </cell>
          <cell r="K74">
            <v>11</v>
          </cell>
          <cell r="L74" t="str">
            <v>-</v>
          </cell>
          <cell r="M74" t="str">
            <v>-</v>
          </cell>
        </row>
        <row r="75">
          <cell r="B75" t="str">
            <v>　Ｊ 金融業，保険業</v>
          </cell>
          <cell r="C75">
            <v>7</v>
          </cell>
          <cell r="D75">
            <v>7</v>
          </cell>
          <cell r="E75">
            <v>7</v>
          </cell>
          <cell r="F75" t="str">
            <v>-</v>
          </cell>
          <cell r="G75" t="str">
            <v>-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</row>
        <row r="76">
          <cell r="B76" t="str">
            <v>　Ｋ 不動産業，物品賃貸業</v>
          </cell>
          <cell r="C76">
            <v>6</v>
          </cell>
          <cell r="D76">
            <v>5</v>
          </cell>
          <cell r="E76">
            <v>4</v>
          </cell>
          <cell r="F76" t="str">
            <v>-</v>
          </cell>
          <cell r="G76">
            <v>1</v>
          </cell>
          <cell r="H76" t="str">
            <v>-</v>
          </cell>
          <cell r="I76" t="str">
            <v>-</v>
          </cell>
          <cell r="J76">
            <v>1</v>
          </cell>
          <cell r="K76" t="str">
            <v>-</v>
          </cell>
          <cell r="L76" t="str">
            <v>-</v>
          </cell>
          <cell r="M76" t="str">
            <v>-</v>
          </cell>
        </row>
        <row r="77">
          <cell r="B77" t="str">
            <v>　Ｌ 学術研究，専門・技術サービス業</v>
          </cell>
          <cell r="C77">
            <v>5</v>
          </cell>
          <cell r="D77">
            <v>5</v>
          </cell>
          <cell r="E77">
            <v>3</v>
          </cell>
          <cell r="F77" t="str">
            <v>-</v>
          </cell>
          <cell r="G77">
            <v>2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</row>
        <row r="78">
          <cell r="B78" t="str">
            <v>　Ｍ 宿泊業，飲食サービス業</v>
          </cell>
          <cell r="C78">
            <v>34</v>
          </cell>
          <cell r="D78">
            <v>26</v>
          </cell>
          <cell r="E78">
            <v>5</v>
          </cell>
          <cell r="F78">
            <v>2</v>
          </cell>
          <cell r="G78">
            <v>19</v>
          </cell>
          <cell r="H78" t="str">
            <v>-</v>
          </cell>
          <cell r="I78">
            <v>2</v>
          </cell>
          <cell r="J78">
            <v>3</v>
          </cell>
          <cell r="K78">
            <v>3</v>
          </cell>
          <cell r="L78" t="str">
            <v>-</v>
          </cell>
          <cell r="M78" t="str">
            <v>-</v>
          </cell>
        </row>
        <row r="79">
          <cell r="B79" t="str">
            <v>　Ｎ 生活関連サービス業，娯楽業</v>
          </cell>
          <cell r="C79">
            <v>32</v>
          </cell>
          <cell r="D79">
            <v>18</v>
          </cell>
          <cell r="E79">
            <v>8</v>
          </cell>
          <cell r="F79" t="str">
            <v>-</v>
          </cell>
          <cell r="G79">
            <v>10</v>
          </cell>
          <cell r="H79" t="str">
            <v>-</v>
          </cell>
          <cell r="I79">
            <v>4</v>
          </cell>
          <cell r="J79">
            <v>5</v>
          </cell>
          <cell r="K79">
            <v>5</v>
          </cell>
          <cell r="L79" t="str">
            <v>-</v>
          </cell>
          <cell r="M79" t="str">
            <v>-</v>
          </cell>
        </row>
        <row r="80">
          <cell r="B80" t="str">
            <v>　Ｏ 教育，学習支援業</v>
          </cell>
          <cell r="C80">
            <v>33</v>
          </cell>
          <cell r="D80">
            <v>31</v>
          </cell>
          <cell r="E80">
            <v>11</v>
          </cell>
          <cell r="F80">
            <v>1</v>
          </cell>
          <cell r="G80">
            <v>19</v>
          </cell>
          <cell r="H80" t="str">
            <v>-</v>
          </cell>
          <cell r="I80" t="str">
            <v>-</v>
          </cell>
          <cell r="J80">
            <v>1</v>
          </cell>
          <cell r="K80" t="str">
            <v>-</v>
          </cell>
          <cell r="L80" t="str">
            <v>-</v>
          </cell>
          <cell r="M80">
            <v>1</v>
          </cell>
        </row>
        <row r="81">
          <cell r="B81" t="str">
            <v>　Ｐ 医療，福祉</v>
          </cell>
          <cell r="C81">
            <v>285</v>
          </cell>
          <cell r="D81">
            <v>278</v>
          </cell>
          <cell r="E81">
            <v>188</v>
          </cell>
          <cell r="F81" t="str">
            <v>-</v>
          </cell>
          <cell r="G81">
            <v>90</v>
          </cell>
          <cell r="H81">
            <v>3</v>
          </cell>
          <cell r="I81" t="str">
            <v>-</v>
          </cell>
          <cell r="J81" t="str">
            <v>-</v>
          </cell>
          <cell r="K81">
            <v>1</v>
          </cell>
          <cell r="L81" t="str">
            <v>-</v>
          </cell>
          <cell r="M81">
            <v>3</v>
          </cell>
        </row>
        <row r="82">
          <cell r="B82" t="str">
            <v>　Ｑ 複合サービス事業</v>
          </cell>
          <cell r="C82">
            <v>6</v>
          </cell>
          <cell r="D82">
            <v>5</v>
          </cell>
          <cell r="E82">
            <v>2</v>
          </cell>
          <cell r="F82" t="str">
            <v>-</v>
          </cell>
          <cell r="G82">
            <v>3</v>
          </cell>
          <cell r="H82">
            <v>1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</row>
        <row r="83">
          <cell r="B83" t="str">
            <v>　Ｒ サービス業（他に分類されないもの）</v>
          </cell>
          <cell r="C83">
            <v>22</v>
          </cell>
          <cell r="D83">
            <v>15</v>
          </cell>
          <cell r="E83">
            <v>8</v>
          </cell>
          <cell r="F83" t="str">
            <v>-</v>
          </cell>
          <cell r="G83">
            <v>7</v>
          </cell>
          <cell r="H83">
            <v>4</v>
          </cell>
          <cell r="I83" t="str">
            <v>-</v>
          </cell>
          <cell r="J83">
            <v>1</v>
          </cell>
          <cell r="K83">
            <v>2</v>
          </cell>
          <cell r="L83" t="str">
            <v>-</v>
          </cell>
          <cell r="M83" t="str">
            <v>-</v>
          </cell>
        </row>
        <row r="84">
          <cell r="B84" t="str">
            <v>　Ｓ 公務（他に分類されるものを除く）</v>
          </cell>
          <cell r="C84">
            <v>8</v>
          </cell>
          <cell r="D84">
            <v>8</v>
          </cell>
          <cell r="E84">
            <v>5</v>
          </cell>
          <cell r="F84" t="str">
            <v>-</v>
          </cell>
          <cell r="G84">
            <v>3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</row>
        <row r="85">
          <cell r="B85" t="str">
            <v>　Ｔ 分類不能の産業</v>
          </cell>
          <cell r="C85">
            <v>12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>
            <v>3</v>
          </cell>
          <cell r="K85">
            <v>2</v>
          </cell>
          <cell r="L85" t="str">
            <v>-</v>
          </cell>
          <cell r="M85">
            <v>7</v>
          </cell>
        </row>
        <row r="86">
          <cell r="B86" t="str">
            <v>　（再掲）第1次産業</v>
          </cell>
          <cell r="C86">
            <v>17</v>
          </cell>
          <cell r="D86">
            <v>2</v>
          </cell>
          <cell r="E86">
            <v>1</v>
          </cell>
          <cell r="F86" t="str">
            <v>-</v>
          </cell>
          <cell r="G86">
            <v>1</v>
          </cell>
          <cell r="H86">
            <v>1</v>
          </cell>
          <cell r="I86" t="str">
            <v>-</v>
          </cell>
          <cell r="J86">
            <v>1</v>
          </cell>
          <cell r="K86">
            <v>12</v>
          </cell>
          <cell r="L86" t="str">
            <v>-</v>
          </cell>
          <cell r="M86">
            <v>1</v>
          </cell>
        </row>
        <row r="87">
          <cell r="B87" t="str">
            <v>　（再掲）第2次産業</v>
          </cell>
          <cell r="C87">
            <v>67</v>
          </cell>
          <cell r="D87">
            <v>60</v>
          </cell>
          <cell r="E87">
            <v>30</v>
          </cell>
          <cell r="F87">
            <v>1</v>
          </cell>
          <cell r="G87">
            <v>29</v>
          </cell>
          <cell r="H87">
            <v>1</v>
          </cell>
          <cell r="I87" t="str">
            <v>-</v>
          </cell>
          <cell r="J87">
            <v>3</v>
          </cell>
          <cell r="K87">
            <v>1</v>
          </cell>
          <cell r="L87">
            <v>2</v>
          </cell>
          <cell r="M87" t="str">
            <v>-</v>
          </cell>
        </row>
        <row r="88">
          <cell r="B88" t="str">
            <v>　（再掲）第3次産業</v>
          </cell>
          <cell r="C88">
            <v>536</v>
          </cell>
          <cell r="D88">
            <v>473</v>
          </cell>
          <cell r="E88">
            <v>264</v>
          </cell>
          <cell r="F88">
            <v>5</v>
          </cell>
          <cell r="G88">
            <v>204</v>
          </cell>
          <cell r="H88">
            <v>9</v>
          </cell>
          <cell r="I88">
            <v>7</v>
          </cell>
          <cell r="J88">
            <v>21</v>
          </cell>
          <cell r="K88">
            <v>22</v>
          </cell>
          <cell r="L88" t="str">
            <v>-</v>
          </cell>
          <cell r="M88">
            <v>4</v>
          </cell>
        </row>
      </sheetData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数"/>
    </sheetNames>
    <sheetDataSet>
      <sheetData sheetId="0">
        <row r="6">
          <cell r="B6" t="str">
            <v>総数</v>
          </cell>
          <cell r="C6">
            <v>184533</v>
          </cell>
          <cell r="D6">
            <v>2207</v>
          </cell>
          <cell r="E6">
            <v>2122</v>
          </cell>
          <cell r="F6">
            <v>804</v>
          </cell>
          <cell r="G6">
            <v>40</v>
          </cell>
          <cell r="H6">
            <v>14337</v>
          </cell>
          <cell r="I6">
            <v>16626</v>
          </cell>
          <cell r="J6">
            <v>993</v>
          </cell>
          <cell r="K6">
            <v>3330</v>
          </cell>
          <cell r="L6">
            <v>8457</v>
          </cell>
          <cell r="M6">
            <v>29499</v>
          </cell>
          <cell r="N6">
            <v>6755</v>
          </cell>
          <cell r="O6">
            <v>3691</v>
          </cell>
          <cell r="P6">
            <v>7302</v>
          </cell>
          <cell r="Q6">
            <v>12042</v>
          </cell>
          <cell r="R6">
            <v>6507</v>
          </cell>
          <cell r="S6">
            <v>9691</v>
          </cell>
          <cell r="T6">
            <v>35621</v>
          </cell>
          <cell r="U6">
            <v>1218</v>
          </cell>
          <cell r="V6">
            <v>12711</v>
          </cell>
          <cell r="W6">
            <v>7423</v>
          </cell>
          <cell r="X6">
            <v>5279</v>
          </cell>
        </row>
        <row r="7">
          <cell r="B7" t="str">
            <v>15～19歳</v>
          </cell>
          <cell r="C7">
            <v>2309</v>
          </cell>
          <cell r="D7">
            <v>11</v>
          </cell>
          <cell r="E7">
            <v>11</v>
          </cell>
          <cell r="F7">
            <v>13</v>
          </cell>
          <cell r="G7" t="str">
            <v>-</v>
          </cell>
          <cell r="H7">
            <v>163</v>
          </cell>
          <cell r="I7">
            <v>150</v>
          </cell>
          <cell r="J7">
            <v>16</v>
          </cell>
          <cell r="K7">
            <v>21</v>
          </cell>
          <cell r="L7">
            <v>42</v>
          </cell>
          <cell r="M7">
            <v>504</v>
          </cell>
          <cell r="N7">
            <v>27</v>
          </cell>
          <cell r="O7">
            <v>9</v>
          </cell>
          <cell r="P7">
            <v>52</v>
          </cell>
          <cell r="Q7">
            <v>637</v>
          </cell>
          <cell r="R7">
            <v>84</v>
          </cell>
          <cell r="S7">
            <v>124</v>
          </cell>
          <cell r="T7">
            <v>188</v>
          </cell>
          <cell r="U7">
            <v>11</v>
          </cell>
          <cell r="V7">
            <v>94</v>
          </cell>
          <cell r="W7">
            <v>64</v>
          </cell>
          <cell r="X7">
            <v>99</v>
          </cell>
        </row>
        <row r="8">
          <cell r="B8" t="str">
            <v>20～24歳</v>
          </cell>
          <cell r="C8">
            <v>10739</v>
          </cell>
          <cell r="D8">
            <v>28</v>
          </cell>
          <cell r="E8">
            <v>24</v>
          </cell>
          <cell r="F8">
            <v>41</v>
          </cell>
          <cell r="G8" t="str">
            <v>-</v>
          </cell>
          <cell r="H8">
            <v>653</v>
          </cell>
          <cell r="I8">
            <v>738</v>
          </cell>
          <cell r="J8">
            <v>43</v>
          </cell>
          <cell r="K8">
            <v>239</v>
          </cell>
          <cell r="L8">
            <v>261</v>
          </cell>
          <cell r="M8">
            <v>1869</v>
          </cell>
          <cell r="N8">
            <v>352</v>
          </cell>
          <cell r="O8">
            <v>115</v>
          </cell>
          <cell r="P8">
            <v>303</v>
          </cell>
          <cell r="Q8">
            <v>1595</v>
          </cell>
          <cell r="R8">
            <v>526</v>
          </cell>
          <cell r="S8">
            <v>591</v>
          </cell>
          <cell r="T8">
            <v>1881</v>
          </cell>
          <cell r="U8">
            <v>78</v>
          </cell>
          <cell r="V8">
            <v>600</v>
          </cell>
          <cell r="W8">
            <v>468</v>
          </cell>
          <cell r="X8">
            <v>358</v>
          </cell>
        </row>
        <row r="9">
          <cell r="B9" t="str">
            <v>25～29歳</v>
          </cell>
          <cell r="C9">
            <v>12643</v>
          </cell>
          <cell r="D9">
            <v>41</v>
          </cell>
          <cell r="E9">
            <v>37</v>
          </cell>
          <cell r="F9">
            <v>29</v>
          </cell>
          <cell r="G9">
            <v>2</v>
          </cell>
          <cell r="H9">
            <v>822</v>
          </cell>
          <cell r="I9">
            <v>1246</v>
          </cell>
          <cell r="J9">
            <v>93</v>
          </cell>
          <cell r="K9">
            <v>317</v>
          </cell>
          <cell r="L9">
            <v>393</v>
          </cell>
          <cell r="M9">
            <v>1711</v>
          </cell>
          <cell r="N9">
            <v>698</v>
          </cell>
          <cell r="O9">
            <v>151</v>
          </cell>
          <cell r="P9">
            <v>487</v>
          </cell>
          <cell r="Q9">
            <v>585</v>
          </cell>
          <cell r="R9">
            <v>446</v>
          </cell>
          <cell r="S9">
            <v>636</v>
          </cell>
          <cell r="T9">
            <v>3034</v>
          </cell>
          <cell r="U9">
            <v>73</v>
          </cell>
          <cell r="V9">
            <v>789</v>
          </cell>
          <cell r="W9">
            <v>743</v>
          </cell>
          <cell r="X9">
            <v>347</v>
          </cell>
        </row>
        <row r="10">
          <cell r="B10" t="str">
            <v>30～34歳</v>
          </cell>
          <cell r="C10">
            <v>14206</v>
          </cell>
          <cell r="D10">
            <v>54</v>
          </cell>
          <cell r="E10">
            <v>51</v>
          </cell>
          <cell r="F10">
            <v>38</v>
          </cell>
          <cell r="G10" t="str">
            <v>-</v>
          </cell>
          <cell r="H10">
            <v>952</v>
          </cell>
          <cell r="I10">
            <v>1636</v>
          </cell>
          <cell r="J10">
            <v>97</v>
          </cell>
          <cell r="K10">
            <v>360</v>
          </cell>
          <cell r="L10">
            <v>509</v>
          </cell>
          <cell r="M10">
            <v>2070</v>
          </cell>
          <cell r="N10">
            <v>691</v>
          </cell>
          <cell r="O10">
            <v>194</v>
          </cell>
          <cell r="P10">
            <v>611</v>
          </cell>
          <cell r="Q10">
            <v>668</v>
          </cell>
          <cell r="R10">
            <v>472</v>
          </cell>
          <cell r="S10">
            <v>680</v>
          </cell>
          <cell r="T10">
            <v>3250</v>
          </cell>
          <cell r="U10">
            <v>90</v>
          </cell>
          <cell r="V10">
            <v>811</v>
          </cell>
          <cell r="W10">
            <v>714</v>
          </cell>
          <cell r="X10">
            <v>309</v>
          </cell>
        </row>
        <row r="11">
          <cell r="B11" t="str">
            <v>35～39歳</v>
          </cell>
          <cell r="C11">
            <v>16259</v>
          </cell>
          <cell r="D11">
            <v>72</v>
          </cell>
          <cell r="E11">
            <v>68</v>
          </cell>
          <cell r="F11">
            <v>42</v>
          </cell>
          <cell r="G11">
            <v>2</v>
          </cell>
          <cell r="H11">
            <v>1178</v>
          </cell>
          <cell r="I11">
            <v>1707</v>
          </cell>
          <cell r="J11">
            <v>62</v>
          </cell>
          <cell r="K11">
            <v>408</v>
          </cell>
          <cell r="L11">
            <v>594</v>
          </cell>
          <cell r="M11">
            <v>2619</v>
          </cell>
          <cell r="N11">
            <v>762</v>
          </cell>
          <cell r="O11">
            <v>228</v>
          </cell>
          <cell r="P11">
            <v>667</v>
          </cell>
          <cell r="Q11">
            <v>875</v>
          </cell>
          <cell r="R11">
            <v>606</v>
          </cell>
          <cell r="S11">
            <v>772</v>
          </cell>
          <cell r="T11">
            <v>3690</v>
          </cell>
          <cell r="U11">
            <v>104</v>
          </cell>
          <cell r="V11">
            <v>984</v>
          </cell>
          <cell r="W11">
            <v>553</v>
          </cell>
          <cell r="X11">
            <v>334</v>
          </cell>
        </row>
        <row r="12">
          <cell r="B12" t="str">
            <v>40～44歳</v>
          </cell>
          <cell r="C12">
            <v>18694</v>
          </cell>
          <cell r="D12">
            <v>100</v>
          </cell>
          <cell r="E12">
            <v>93</v>
          </cell>
          <cell r="F12">
            <v>40</v>
          </cell>
          <cell r="G12">
            <v>4</v>
          </cell>
          <cell r="H12">
            <v>1463</v>
          </cell>
          <cell r="I12">
            <v>1951</v>
          </cell>
          <cell r="J12">
            <v>106</v>
          </cell>
          <cell r="K12">
            <v>385</v>
          </cell>
          <cell r="L12">
            <v>774</v>
          </cell>
          <cell r="M12">
            <v>2982</v>
          </cell>
          <cell r="N12">
            <v>712</v>
          </cell>
          <cell r="O12">
            <v>258</v>
          </cell>
          <cell r="P12">
            <v>753</v>
          </cell>
          <cell r="Q12">
            <v>989</v>
          </cell>
          <cell r="R12">
            <v>586</v>
          </cell>
          <cell r="S12">
            <v>907</v>
          </cell>
          <cell r="T12">
            <v>4244</v>
          </cell>
          <cell r="U12">
            <v>157</v>
          </cell>
          <cell r="V12">
            <v>1131</v>
          </cell>
          <cell r="W12">
            <v>778</v>
          </cell>
          <cell r="X12">
            <v>374</v>
          </cell>
        </row>
        <row r="13">
          <cell r="B13" t="str">
            <v>45～49歳</v>
          </cell>
          <cell r="C13">
            <v>22482</v>
          </cell>
          <cell r="D13">
            <v>123</v>
          </cell>
          <cell r="E13">
            <v>112</v>
          </cell>
          <cell r="F13">
            <v>64</v>
          </cell>
          <cell r="G13">
            <v>10</v>
          </cell>
          <cell r="H13">
            <v>1873</v>
          </cell>
          <cell r="I13">
            <v>2295</v>
          </cell>
          <cell r="J13">
            <v>156</v>
          </cell>
          <cell r="K13">
            <v>438</v>
          </cell>
          <cell r="L13">
            <v>1025</v>
          </cell>
          <cell r="M13">
            <v>3516</v>
          </cell>
          <cell r="N13">
            <v>1036</v>
          </cell>
          <cell r="O13">
            <v>300</v>
          </cell>
          <cell r="P13">
            <v>1041</v>
          </cell>
          <cell r="Q13">
            <v>1153</v>
          </cell>
          <cell r="R13">
            <v>635</v>
          </cell>
          <cell r="S13">
            <v>1230</v>
          </cell>
          <cell r="T13">
            <v>4256</v>
          </cell>
          <cell r="U13">
            <v>207</v>
          </cell>
          <cell r="V13">
            <v>1402</v>
          </cell>
          <cell r="W13">
            <v>1242</v>
          </cell>
          <cell r="X13">
            <v>480</v>
          </cell>
        </row>
        <row r="14">
          <cell r="B14" t="str">
            <v>50～54歳</v>
          </cell>
          <cell r="C14">
            <v>20232</v>
          </cell>
          <cell r="D14">
            <v>141</v>
          </cell>
          <cell r="E14">
            <v>129</v>
          </cell>
          <cell r="F14">
            <v>72</v>
          </cell>
          <cell r="G14">
            <v>6</v>
          </cell>
          <cell r="H14">
            <v>1483</v>
          </cell>
          <cell r="I14">
            <v>1842</v>
          </cell>
          <cell r="J14">
            <v>142</v>
          </cell>
          <cell r="K14">
            <v>457</v>
          </cell>
          <cell r="L14">
            <v>1056</v>
          </cell>
          <cell r="M14">
            <v>3257</v>
          </cell>
          <cell r="N14">
            <v>931</v>
          </cell>
          <cell r="O14">
            <v>323</v>
          </cell>
          <cell r="P14">
            <v>831</v>
          </cell>
          <cell r="Q14">
            <v>1048</v>
          </cell>
          <cell r="R14">
            <v>586</v>
          </cell>
          <cell r="S14">
            <v>1351</v>
          </cell>
          <cell r="T14">
            <v>3710</v>
          </cell>
          <cell r="U14">
            <v>175</v>
          </cell>
          <cell r="V14">
            <v>1286</v>
          </cell>
          <cell r="W14">
            <v>1098</v>
          </cell>
          <cell r="X14">
            <v>437</v>
          </cell>
        </row>
        <row r="15">
          <cell r="B15" t="str">
            <v>55～59歳</v>
          </cell>
          <cell r="C15">
            <v>20339</v>
          </cell>
          <cell r="D15">
            <v>193</v>
          </cell>
          <cell r="E15">
            <v>183</v>
          </cell>
          <cell r="F15">
            <v>99</v>
          </cell>
          <cell r="G15">
            <v>7</v>
          </cell>
          <cell r="H15">
            <v>1522</v>
          </cell>
          <cell r="I15">
            <v>1689</v>
          </cell>
          <cell r="J15">
            <v>159</v>
          </cell>
          <cell r="K15">
            <v>386</v>
          </cell>
          <cell r="L15">
            <v>1125</v>
          </cell>
          <cell r="M15">
            <v>3187</v>
          </cell>
          <cell r="N15">
            <v>774</v>
          </cell>
          <cell r="O15">
            <v>350</v>
          </cell>
          <cell r="P15">
            <v>851</v>
          </cell>
          <cell r="Q15">
            <v>1051</v>
          </cell>
          <cell r="R15">
            <v>674</v>
          </cell>
          <cell r="S15">
            <v>1382</v>
          </cell>
          <cell r="T15">
            <v>3947</v>
          </cell>
          <cell r="U15">
            <v>148</v>
          </cell>
          <cell r="V15">
            <v>1461</v>
          </cell>
          <cell r="W15">
            <v>913</v>
          </cell>
          <cell r="X15">
            <v>421</v>
          </cell>
        </row>
        <row r="16">
          <cell r="B16" t="str">
            <v>60～64歳</v>
          </cell>
          <cell r="C16">
            <v>18368</v>
          </cell>
          <cell r="D16">
            <v>237</v>
          </cell>
          <cell r="E16">
            <v>227</v>
          </cell>
          <cell r="F16">
            <v>112</v>
          </cell>
          <cell r="G16">
            <v>4</v>
          </cell>
          <cell r="H16">
            <v>1649</v>
          </cell>
          <cell r="I16">
            <v>1452</v>
          </cell>
          <cell r="J16">
            <v>78</v>
          </cell>
          <cell r="K16">
            <v>215</v>
          </cell>
          <cell r="L16">
            <v>1127</v>
          </cell>
          <cell r="M16">
            <v>3101</v>
          </cell>
          <cell r="N16">
            <v>458</v>
          </cell>
          <cell r="O16">
            <v>456</v>
          </cell>
          <cell r="P16">
            <v>746</v>
          </cell>
          <cell r="Q16">
            <v>1068</v>
          </cell>
          <cell r="R16">
            <v>584</v>
          </cell>
          <cell r="S16">
            <v>1052</v>
          </cell>
          <cell r="T16">
            <v>3365</v>
          </cell>
          <cell r="U16">
            <v>119</v>
          </cell>
          <cell r="V16">
            <v>1542</v>
          </cell>
          <cell r="W16">
            <v>568</v>
          </cell>
          <cell r="X16">
            <v>435</v>
          </cell>
        </row>
        <row r="17">
          <cell r="B17" t="str">
            <v>65～69歳</v>
          </cell>
          <cell r="C17">
            <v>14061</v>
          </cell>
          <cell r="D17">
            <v>339</v>
          </cell>
          <cell r="E17">
            <v>325</v>
          </cell>
          <cell r="F17">
            <v>104</v>
          </cell>
          <cell r="G17">
            <v>3</v>
          </cell>
          <cell r="H17">
            <v>1428</v>
          </cell>
          <cell r="I17">
            <v>1037</v>
          </cell>
          <cell r="J17">
            <v>28</v>
          </cell>
          <cell r="K17">
            <v>65</v>
          </cell>
          <cell r="L17">
            <v>902</v>
          </cell>
          <cell r="M17">
            <v>2263</v>
          </cell>
          <cell r="N17">
            <v>167</v>
          </cell>
          <cell r="O17">
            <v>538</v>
          </cell>
          <cell r="P17">
            <v>502</v>
          </cell>
          <cell r="Q17">
            <v>1148</v>
          </cell>
          <cell r="R17">
            <v>488</v>
          </cell>
          <cell r="S17">
            <v>503</v>
          </cell>
          <cell r="T17">
            <v>2342</v>
          </cell>
          <cell r="U17">
            <v>37</v>
          </cell>
          <cell r="V17">
            <v>1371</v>
          </cell>
          <cell r="W17">
            <v>205</v>
          </cell>
          <cell r="X17">
            <v>591</v>
          </cell>
        </row>
        <row r="18">
          <cell r="B18" t="str">
            <v>70～74歳</v>
          </cell>
          <cell r="C18">
            <v>9201</v>
          </cell>
          <cell r="D18">
            <v>378</v>
          </cell>
          <cell r="E18">
            <v>374</v>
          </cell>
          <cell r="F18">
            <v>91</v>
          </cell>
          <cell r="G18">
            <v>2</v>
          </cell>
          <cell r="H18">
            <v>859</v>
          </cell>
          <cell r="I18">
            <v>598</v>
          </cell>
          <cell r="J18">
            <v>8</v>
          </cell>
          <cell r="K18">
            <v>29</v>
          </cell>
          <cell r="L18">
            <v>539</v>
          </cell>
          <cell r="M18">
            <v>1536</v>
          </cell>
          <cell r="N18">
            <v>111</v>
          </cell>
          <cell r="O18">
            <v>402</v>
          </cell>
          <cell r="P18">
            <v>325</v>
          </cell>
          <cell r="Q18">
            <v>871</v>
          </cell>
          <cell r="R18">
            <v>441</v>
          </cell>
          <cell r="S18">
            <v>289</v>
          </cell>
          <cell r="T18">
            <v>1258</v>
          </cell>
          <cell r="U18">
            <v>16</v>
          </cell>
          <cell r="V18">
            <v>892</v>
          </cell>
          <cell r="W18">
            <v>49</v>
          </cell>
          <cell r="X18">
            <v>507</v>
          </cell>
        </row>
        <row r="19">
          <cell r="B19" t="str">
            <v>75～79歳</v>
          </cell>
          <cell r="C19">
            <v>3067</v>
          </cell>
          <cell r="D19">
            <v>211</v>
          </cell>
          <cell r="E19">
            <v>210</v>
          </cell>
          <cell r="F19">
            <v>37</v>
          </cell>
          <cell r="G19" t="str">
            <v>-</v>
          </cell>
          <cell r="H19">
            <v>210</v>
          </cell>
          <cell r="I19">
            <v>188</v>
          </cell>
          <cell r="J19">
            <v>3</v>
          </cell>
          <cell r="K19">
            <v>6</v>
          </cell>
          <cell r="L19">
            <v>86</v>
          </cell>
          <cell r="M19">
            <v>547</v>
          </cell>
          <cell r="N19">
            <v>25</v>
          </cell>
          <cell r="O19">
            <v>191</v>
          </cell>
          <cell r="P19">
            <v>81</v>
          </cell>
          <cell r="Q19">
            <v>252</v>
          </cell>
          <cell r="R19">
            <v>229</v>
          </cell>
          <cell r="S19">
            <v>120</v>
          </cell>
          <cell r="T19">
            <v>306</v>
          </cell>
          <cell r="U19">
            <v>3</v>
          </cell>
          <cell r="V19">
            <v>256</v>
          </cell>
          <cell r="W19">
            <v>20</v>
          </cell>
          <cell r="X19">
            <v>296</v>
          </cell>
        </row>
        <row r="20">
          <cell r="B20" t="str">
            <v>80～84歳</v>
          </cell>
          <cell r="C20">
            <v>1302</v>
          </cell>
          <cell r="D20">
            <v>191</v>
          </cell>
          <cell r="E20">
            <v>190</v>
          </cell>
          <cell r="F20">
            <v>17</v>
          </cell>
          <cell r="G20" t="str">
            <v>-</v>
          </cell>
          <cell r="H20">
            <v>57</v>
          </cell>
          <cell r="I20">
            <v>54</v>
          </cell>
          <cell r="J20">
            <v>1</v>
          </cell>
          <cell r="K20">
            <v>3</v>
          </cell>
          <cell r="L20">
            <v>18</v>
          </cell>
          <cell r="M20">
            <v>235</v>
          </cell>
          <cell r="N20">
            <v>8</v>
          </cell>
          <cell r="O20">
            <v>94</v>
          </cell>
          <cell r="P20">
            <v>36</v>
          </cell>
          <cell r="Q20">
            <v>66</v>
          </cell>
          <cell r="R20">
            <v>115</v>
          </cell>
          <cell r="S20">
            <v>35</v>
          </cell>
          <cell r="T20">
            <v>105</v>
          </cell>
          <cell r="U20" t="str">
            <v>-</v>
          </cell>
          <cell r="V20">
            <v>69</v>
          </cell>
          <cell r="W20">
            <v>7</v>
          </cell>
          <cell r="X20">
            <v>191</v>
          </cell>
        </row>
        <row r="21">
          <cell r="B21" t="str">
            <v>85～89歳</v>
          </cell>
          <cell r="C21">
            <v>510</v>
          </cell>
          <cell r="D21">
            <v>77</v>
          </cell>
          <cell r="E21">
            <v>77</v>
          </cell>
          <cell r="F21">
            <v>4</v>
          </cell>
          <cell r="G21" t="str">
            <v>-</v>
          </cell>
          <cell r="H21">
            <v>22</v>
          </cell>
          <cell r="I21">
            <v>36</v>
          </cell>
          <cell r="J21">
            <v>1</v>
          </cell>
          <cell r="K21" t="str">
            <v>-</v>
          </cell>
          <cell r="L21">
            <v>4</v>
          </cell>
          <cell r="M21">
            <v>84</v>
          </cell>
          <cell r="N21">
            <v>1</v>
          </cell>
          <cell r="O21">
            <v>61</v>
          </cell>
          <cell r="P21">
            <v>12</v>
          </cell>
          <cell r="Q21">
            <v>28</v>
          </cell>
          <cell r="R21">
            <v>29</v>
          </cell>
          <cell r="S21">
            <v>15</v>
          </cell>
          <cell r="T21">
            <v>38</v>
          </cell>
          <cell r="U21" t="str">
            <v>-</v>
          </cell>
          <cell r="V21">
            <v>19</v>
          </cell>
          <cell r="W21">
            <v>1</v>
          </cell>
          <cell r="X21">
            <v>78</v>
          </cell>
        </row>
        <row r="22">
          <cell r="B22" t="str">
            <v>90～94歳</v>
          </cell>
          <cell r="C22">
            <v>104</v>
          </cell>
          <cell r="D22">
            <v>10</v>
          </cell>
          <cell r="E22">
            <v>10</v>
          </cell>
          <cell r="F22">
            <v>1</v>
          </cell>
          <cell r="G22" t="str">
            <v>-</v>
          </cell>
          <cell r="H22">
            <v>2</v>
          </cell>
          <cell r="I22">
            <v>7</v>
          </cell>
          <cell r="J22" t="str">
            <v>-</v>
          </cell>
          <cell r="K22">
            <v>1</v>
          </cell>
          <cell r="L22">
            <v>2</v>
          </cell>
          <cell r="M22">
            <v>13</v>
          </cell>
          <cell r="N22">
            <v>2</v>
          </cell>
          <cell r="O22">
            <v>17</v>
          </cell>
          <cell r="P22">
            <v>4</v>
          </cell>
          <cell r="Q22">
            <v>8</v>
          </cell>
          <cell r="R22">
            <v>5</v>
          </cell>
          <cell r="S22">
            <v>3</v>
          </cell>
          <cell r="T22">
            <v>5</v>
          </cell>
          <cell r="U22" t="str">
            <v>-</v>
          </cell>
          <cell r="V22">
            <v>4</v>
          </cell>
          <cell r="W22" t="str">
            <v>-</v>
          </cell>
          <cell r="X22">
            <v>20</v>
          </cell>
        </row>
        <row r="23">
          <cell r="B23" t="str">
            <v>95歳以上</v>
          </cell>
          <cell r="C23">
            <v>17</v>
          </cell>
          <cell r="D23">
            <v>1</v>
          </cell>
          <cell r="E23">
            <v>1</v>
          </cell>
          <cell r="F23" t="str">
            <v>-</v>
          </cell>
          <cell r="G23" t="str">
            <v>-</v>
          </cell>
          <cell r="H23">
            <v>1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>
            <v>5</v>
          </cell>
          <cell r="N23" t="str">
            <v>-</v>
          </cell>
          <cell r="O23">
            <v>4</v>
          </cell>
          <cell r="P23" t="str">
            <v>-</v>
          </cell>
          <cell r="Q23" t="str">
            <v>-</v>
          </cell>
          <cell r="R23">
            <v>1</v>
          </cell>
          <cell r="S23">
            <v>1</v>
          </cell>
          <cell r="T23">
            <v>2</v>
          </cell>
          <cell r="U23" t="str">
            <v>-</v>
          </cell>
          <cell r="V23" t="str">
            <v>-</v>
          </cell>
          <cell r="W23" t="str">
            <v>-</v>
          </cell>
          <cell r="X23">
            <v>2</v>
          </cell>
        </row>
        <row r="24">
          <cell r="B24" t="str">
            <v>平均年齢</v>
          </cell>
          <cell r="C24">
            <v>48.550089999999997</v>
          </cell>
          <cell r="D24">
            <v>63.406210000000002</v>
          </cell>
          <cell r="E24">
            <v>63.821869999999997</v>
          </cell>
          <cell r="F24">
            <v>55.087060000000001</v>
          </cell>
          <cell r="G24">
            <v>52.2</v>
          </cell>
          <cell r="H24">
            <v>49.983710000000002</v>
          </cell>
          <cell r="I24">
            <v>47.104959999999998</v>
          </cell>
          <cell r="J24">
            <v>45.904829999999997</v>
          </cell>
          <cell r="K24">
            <v>43.725529999999999</v>
          </cell>
          <cell r="L24">
            <v>51.671100000000003</v>
          </cell>
          <cell r="M24">
            <v>48.814279999999997</v>
          </cell>
          <cell r="N24">
            <v>44.788229999999999</v>
          </cell>
          <cell r="O24">
            <v>56.277299999999997</v>
          </cell>
          <cell r="P24">
            <v>48.557380000000002</v>
          </cell>
          <cell r="Q24">
            <v>46.931660000000001</v>
          </cell>
          <cell r="R24">
            <v>49.116109999999999</v>
          </cell>
          <cell r="S24">
            <v>48.080539999999999</v>
          </cell>
          <cell r="T24">
            <v>46.970759999999999</v>
          </cell>
          <cell r="U24">
            <v>46.29392</v>
          </cell>
          <cell r="V24">
            <v>50.920969999999997</v>
          </cell>
          <cell r="W24">
            <v>44.906840000000003</v>
          </cell>
          <cell r="X24">
            <v>52.887189999999997</v>
          </cell>
        </row>
        <row r="25">
          <cell r="B25" t="str">
            <v>（再掲）65歳以上</v>
          </cell>
          <cell r="C25">
            <v>28262</v>
          </cell>
          <cell r="D25">
            <v>1207</v>
          </cell>
          <cell r="E25">
            <v>1187</v>
          </cell>
          <cell r="F25">
            <v>254</v>
          </cell>
          <cell r="G25">
            <v>5</v>
          </cell>
          <cell r="H25">
            <v>2579</v>
          </cell>
          <cell r="I25">
            <v>1920</v>
          </cell>
          <cell r="J25">
            <v>41</v>
          </cell>
          <cell r="K25">
            <v>104</v>
          </cell>
          <cell r="L25">
            <v>1551</v>
          </cell>
          <cell r="M25">
            <v>4683</v>
          </cell>
          <cell r="N25">
            <v>314</v>
          </cell>
          <cell r="O25">
            <v>1307</v>
          </cell>
          <cell r="P25">
            <v>960</v>
          </cell>
          <cell r="Q25">
            <v>2373</v>
          </cell>
          <cell r="R25">
            <v>1308</v>
          </cell>
          <cell r="S25">
            <v>966</v>
          </cell>
          <cell r="T25">
            <v>4056</v>
          </cell>
          <cell r="U25">
            <v>56</v>
          </cell>
          <cell r="V25">
            <v>2611</v>
          </cell>
          <cell r="W25">
            <v>282</v>
          </cell>
          <cell r="X25">
            <v>1685</v>
          </cell>
        </row>
        <row r="26">
          <cell r="B26" t="str">
            <v>85歳以上</v>
          </cell>
          <cell r="C26">
            <v>631</v>
          </cell>
          <cell r="D26">
            <v>88</v>
          </cell>
          <cell r="E26">
            <v>88</v>
          </cell>
          <cell r="F26">
            <v>5</v>
          </cell>
          <cell r="G26" t="str">
            <v>-</v>
          </cell>
          <cell r="H26">
            <v>25</v>
          </cell>
          <cell r="I26">
            <v>43</v>
          </cell>
          <cell r="J26">
            <v>1</v>
          </cell>
          <cell r="K26">
            <v>1</v>
          </cell>
          <cell r="L26">
            <v>6</v>
          </cell>
          <cell r="M26">
            <v>102</v>
          </cell>
          <cell r="N26">
            <v>3</v>
          </cell>
          <cell r="O26">
            <v>82</v>
          </cell>
          <cell r="P26">
            <v>16</v>
          </cell>
          <cell r="Q26">
            <v>36</v>
          </cell>
          <cell r="R26">
            <v>35</v>
          </cell>
          <cell r="S26">
            <v>19</v>
          </cell>
          <cell r="T26">
            <v>45</v>
          </cell>
          <cell r="U26" t="str">
            <v>-</v>
          </cell>
          <cell r="V26">
            <v>23</v>
          </cell>
          <cell r="W26">
            <v>1</v>
          </cell>
          <cell r="X26">
            <v>100</v>
          </cell>
        </row>
        <row r="27">
          <cell r="B27" t="str">
            <v>65～74歳</v>
          </cell>
          <cell r="C27">
            <v>23262</v>
          </cell>
          <cell r="D27">
            <v>717</v>
          </cell>
          <cell r="E27">
            <v>699</v>
          </cell>
          <cell r="F27">
            <v>195</v>
          </cell>
          <cell r="G27">
            <v>5</v>
          </cell>
          <cell r="H27">
            <v>2287</v>
          </cell>
          <cell r="I27">
            <v>1635</v>
          </cell>
          <cell r="J27">
            <v>36</v>
          </cell>
          <cell r="K27">
            <v>94</v>
          </cell>
          <cell r="L27">
            <v>1441</v>
          </cell>
          <cell r="M27">
            <v>3799</v>
          </cell>
          <cell r="N27">
            <v>278</v>
          </cell>
          <cell r="O27">
            <v>940</v>
          </cell>
          <cell r="P27">
            <v>827</v>
          </cell>
          <cell r="Q27">
            <v>2019</v>
          </cell>
          <cell r="R27">
            <v>929</v>
          </cell>
          <cell r="S27">
            <v>792</v>
          </cell>
          <cell r="T27">
            <v>3600</v>
          </cell>
          <cell r="U27">
            <v>53</v>
          </cell>
          <cell r="V27">
            <v>2263</v>
          </cell>
          <cell r="W27">
            <v>254</v>
          </cell>
          <cell r="X27">
            <v>1098</v>
          </cell>
        </row>
        <row r="28">
          <cell r="B28" t="str">
            <v>（再掲）75歳以上</v>
          </cell>
          <cell r="C28">
            <v>5000</v>
          </cell>
          <cell r="D28">
            <v>490</v>
          </cell>
          <cell r="E28">
            <v>488</v>
          </cell>
          <cell r="F28">
            <v>59</v>
          </cell>
          <cell r="G28" t="str">
            <v>-</v>
          </cell>
          <cell r="H28">
            <v>292</v>
          </cell>
          <cell r="I28">
            <v>285</v>
          </cell>
          <cell r="J28">
            <v>5</v>
          </cell>
          <cell r="K28">
            <v>10</v>
          </cell>
          <cell r="L28">
            <v>110</v>
          </cell>
          <cell r="M28">
            <v>884</v>
          </cell>
          <cell r="N28">
            <v>36</v>
          </cell>
          <cell r="O28">
            <v>367</v>
          </cell>
          <cell r="P28">
            <v>133</v>
          </cell>
          <cell r="Q28">
            <v>354</v>
          </cell>
          <cell r="R28">
            <v>379</v>
          </cell>
          <cell r="S28">
            <v>174</v>
          </cell>
          <cell r="T28">
            <v>456</v>
          </cell>
          <cell r="U28">
            <v>3</v>
          </cell>
          <cell r="V28">
            <v>348</v>
          </cell>
          <cell r="W28">
            <v>28</v>
          </cell>
          <cell r="X28">
            <v>587</v>
          </cell>
        </row>
        <row r="29">
          <cell r="B29" t="str">
            <v>男</v>
          </cell>
          <cell r="C29">
            <v>95201</v>
          </cell>
          <cell r="D29">
            <v>1388</v>
          </cell>
          <cell r="E29">
            <v>1314</v>
          </cell>
          <cell r="F29">
            <v>681</v>
          </cell>
          <cell r="G29">
            <v>29</v>
          </cell>
          <cell r="H29">
            <v>11974</v>
          </cell>
          <cell r="I29">
            <v>12474</v>
          </cell>
          <cell r="J29">
            <v>824</v>
          </cell>
          <cell r="K29">
            <v>2151</v>
          </cell>
          <cell r="L29">
            <v>7331</v>
          </cell>
          <cell r="M29">
            <v>13271</v>
          </cell>
          <cell r="N29">
            <v>2372</v>
          </cell>
          <cell r="O29">
            <v>2037</v>
          </cell>
          <cell r="P29">
            <v>4896</v>
          </cell>
          <cell r="Q29">
            <v>4609</v>
          </cell>
          <cell r="R29">
            <v>2565</v>
          </cell>
          <cell r="S29">
            <v>3978</v>
          </cell>
          <cell r="T29">
            <v>9369</v>
          </cell>
          <cell r="U29">
            <v>794</v>
          </cell>
          <cell r="V29">
            <v>6791</v>
          </cell>
          <cell r="W29">
            <v>4864</v>
          </cell>
          <cell r="X29">
            <v>2803</v>
          </cell>
        </row>
        <row r="30">
          <cell r="B30" t="str">
            <v>15～19歳</v>
          </cell>
          <cell r="C30">
            <v>1108</v>
          </cell>
          <cell r="D30">
            <v>8</v>
          </cell>
          <cell r="E30">
            <v>8</v>
          </cell>
          <cell r="F30">
            <v>13</v>
          </cell>
          <cell r="G30" t="str">
            <v>-</v>
          </cell>
          <cell r="H30">
            <v>143</v>
          </cell>
          <cell r="I30">
            <v>108</v>
          </cell>
          <cell r="J30">
            <v>13</v>
          </cell>
          <cell r="K30">
            <v>18</v>
          </cell>
          <cell r="L30">
            <v>38</v>
          </cell>
          <cell r="M30">
            <v>212</v>
          </cell>
          <cell r="N30">
            <v>6</v>
          </cell>
          <cell r="O30">
            <v>3</v>
          </cell>
          <cell r="P30">
            <v>21</v>
          </cell>
          <cell r="Q30">
            <v>243</v>
          </cell>
          <cell r="R30">
            <v>36</v>
          </cell>
          <cell r="S30">
            <v>45</v>
          </cell>
          <cell r="T30">
            <v>57</v>
          </cell>
          <cell r="U30">
            <v>1</v>
          </cell>
          <cell r="V30">
            <v>48</v>
          </cell>
          <cell r="W30">
            <v>40</v>
          </cell>
          <cell r="X30">
            <v>55</v>
          </cell>
        </row>
        <row r="31">
          <cell r="B31" t="str">
            <v>20～24歳</v>
          </cell>
          <cell r="C31">
            <v>5064</v>
          </cell>
          <cell r="D31">
            <v>25</v>
          </cell>
          <cell r="E31">
            <v>21</v>
          </cell>
          <cell r="F31">
            <v>39</v>
          </cell>
          <cell r="G31" t="str">
            <v>-</v>
          </cell>
          <cell r="H31">
            <v>551</v>
          </cell>
          <cell r="I31">
            <v>578</v>
          </cell>
          <cell r="J31">
            <v>31</v>
          </cell>
          <cell r="K31">
            <v>128</v>
          </cell>
          <cell r="L31">
            <v>201</v>
          </cell>
          <cell r="M31">
            <v>836</v>
          </cell>
          <cell r="N31">
            <v>83</v>
          </cell>
          <cell r="O31">
            <v>68</v>
          </cell>
          <cell r="P31">
            <v>157</v>
          </cell>
          <cell r="Q31">
            <v>720</v>
          </cell>
          <cell r="R31">
            <v>246</v>
          </cell>
          <cell r="S31">
            <v>217</v>
          </cell>
          <cell r="T31">
            <v>388</v>
          </cell>
          <cell r="U31">
            <v>32</v>
          </cell>
          <cell r="V31">
            <v>265</v>
          </cell>
          <cell r="W31">
            <v>316</v>
          </cell>
          <cell r="X31">
            <v>183</v>
          </cell>
        </row>
        <row r="32">
          <cell r="B32" t="str">
            <v>25～29歳</v>
          </cell>
          <cell r="C32">
            <v>6177</v>
          </cell>
          <cell r="D32">
            <v>32</v>
          </cell>
          <cell r="E32">
            <v>28</v>
          </cell>
          <cell r="F32">
            <v>21</v>
          </cell>
          <cell r="G32" t="str">
            <v>-</v>
          </cell>
          <cell r="H32">
            <v>692</v>
          </cell>
          <cell r="I32">
            <v>1017</v>
          </cell>
          <cell r="J32">
            <v>72</v>
          </cell>
          <cell r="K32">
            <v>153</v>
          </cell>
          <cell r="L32">
            <v>303</v>
          </cell>
          <cell r="M32">
            <v>799</v>
          </cell>
          <cell r="N32">
            <v>194</v>
          </cell>
          <cell r="O32">
            <v>80</v>
          </cell>
          <cell r="P32">
            <v>315</v>
          </cell>
          <cell r="Q32">
            <v>253</v>
          </cell>
          <cell r="R32">
            <v>175</v>
          </cell>
          <cell r="S32">
            <v>215</v>
          </cell>
          <cell r="T32">
            <v>787</v>
          </cell>
          <cell r="U32">
            <v>34</v>
          </cell>
          <cell r="V32">
            <v>367</v>
          </cell>
          <cell r="W32">
            <v>469</v>
          </cell>
          <cell r="X32">
            <v>199</v>
          </cell>
        </row>
        <row r="33">
          <cell r="B33" t="str">
            <v>30～34歳</v>
          </cell>
          <cell r="C33">
            <v>7375</v>
          </cell>
          <cell r="D33">
            <v>42</v>
          </cell>
          <cell r="E33">
            <v>39</v>
          </cell>
          <cell r="F33">
            <v>32</v>
          </cell>
          <cell r="G33" t="str">
            <v>-</v>
          </cell>
          <cell r="H33">
            <v>810</v>
          </cell>
          <cell r="I33">
            <v>1349</v>
          </cell>
          <cell r="J33">
            <v>79</v>
          </cell>
          <cell r="K33">
            <v>189</v>
          </cell>
          <cell r="L33">
            <v>416</v>
          </cell>
          <cell r="M33">
            <v>980</v>
          </cell>
          <cell r="N33">
            <v>196</v>
          </cell>
          <cell r="O33">
            <v>106</v>
          </cell>
          <cell r="P33">
            <v>420</v>
          </cell>
          <cell r="Q33">
            <v>269</v>
          </cell>
          <cell r="R33">
            <v>179</v>
          </cell>
          <cell r="S33">
            <v>269</v>
          </cell>
          <cell r="T33">
            <v>959</v>
          </cell>
          <cell r="U33">
            <v>60</v>
          </cell>
          <cell r="V33">
            <v>391</v>
          </cell>
          <cell r="W33">
            <v>473</v>
          </cell>
          <cell r="X33">
            <v>156</v>
          </cell>
        </row>
        <row r="34">
          <cell r="B34" t="str">
            <v>35～39歳</v>
          </cell>
          <cell r="C34">
            <v>8321</v>
          </cell>
          <cell r="D34">
            <v>50</v>
          </cell>
          <cell r="E34">
            <v>48</v>
          </cell>
          <cell r="F34">
            <v>36</v>
          </cell>
          <cell r="G34">
            <v>1</v>
          </cell>
          <cell r="H34">
            <v>978</v>
          </cell>
          <cell r="I34">
            <v>1370</v>
          </cell>
          <cell r="J34">
            <v>49</v>
          </cell>
          <cell r="K34">
            <v>244</v>
          </cell>
          <cell r="L34">
            <v>501</v>
          </cell>
          <cell r="M34">
            <v>1263</v>
          </cell>
          <cell r="N34">
            <v>235</v>
          </cell>
          <cell r="O34">
            <v>121</v>
          </cell>
          <cell r="P34">
            <v>419</v>
          </cell>
          <cell r="Q34">
            <v>333</v>
          </cell>
          <cell r="R34">
            <v>260</v>
          </cell>
          <cell r="S34">
            <v>291</v>
          </cell>
          <cell r="T34">
            <v>1063</v>
          </cell>
          <cell r="U34">
            <v>70</v>
          </cell>
          <cell r="V34">
            <v>520</v>
          </cell>
          <cell r="W34">
            <v>352</v>
          </cell>
          <cell r="X34">
            <v>165</v>
          </cell>
        </row>
        <row r="35">
          <cell r="B35" t="str">
            <v>40～44歳</v>
          </cell>
          <cell r="C35">
            <v>9417</v>
          </cell>
          <cell r="D35">
            <v>70</v>
          </cell>
          <cell r="E35">
            <v>63</v>
          </cell>
          <cell r="F35">
            <v>31</v>
          </cell>
          <cell r="G35">
            <v>4</v>
          </cell>
          <cell r="H35">
            <v>1190</v>
          </cell>
          <cell r="I35">
            <v>1510</v>
          </cell>
          <cell r="J35">
            <v>87</v>
          </cell>
          <cell r="K35">
            <v>248</v>
          </cell>
          <cell r="L35">
            <v>641</v>
          </cell>
          <cell r="M35">
            <v>1351</v>
          </cell>
          <cell r="N35">
            <v>226</v>
          </cell>
          <cell r="O35">
            <v>135</v>
          </cell>
          <cell r="P35">
            <v>461</v>
          </cell>
          <cell r="Q35">
            <v>382</v>
          </cell>
          <cell r="R35">
            <v>233</v>
          </cell>
          <cell r="S35">
            <v>305</v>
          </cell>
          <cell r="T35">
            <v>1097</v>
          </cell>
          <cell r="U35">
            <v>111</v>
          </cell>
          <cell r="V35">
            <v>621</v>
          </cell>
          <cell r="W35">
            <v>505</v>
          </cell>
          <cell r="X35">
            <v>209</v>
          </cell>
        </row>
        <row r="36">
          <cell r="B36" t="str">
            <v>45～49歳</v>
          </cell>
          <cell r="C36">
            <v>11319</v>
          </cell>
          <cell r="D36">
            <v>89</v>
          </cell>
          <cell r="E36">
            <v>78</v>
          </cell>
          <cell r="F36">
            <v>54</v>
          </cell>
          <cell r="G36">
            <v>5</v>
          </cell>
          <cell r="H36">
            <v>1524</v>
          </cell>
          <cell r="I36">
            <v>1716</v>
          </cell>
          <cell r="J36">
            <v>128</v>
          </cell>
          <cell r="K36">
            <v>286</v>
          </cell>
          <cell r="L36">
            <v>863</v>
          </cell>
          <cell r="M36">
            <v>1524</v>
          </cell>
          <cell r="N36">
            <v>392</v>
          </cell>
          <cell r="O36">
            <v>159</v>
          </cell>
          <cell r="P36">
            <v>629</v>
          </cell>
          <cell r="Q36">
            <v>442</v>
          </cell>
          <cell r="R36">
            <v>239</v>
          </cell>
          <cell r="S36">
            <v>405</v>
          </cell>
          <cell r="T36">
            <v>1009</v>
          </cell>
          <cell r="U36">
            <v>147</v>
          </cell>
          <cell r="V36">
            <v>695</v>
          </cell>
          <cell r="W36">
            <v>762</v>
          </cell>
          <cell r="X36">
            <v>251</v>
          </cell>
        </row>
        <row r="37">
          <cell r="B37" t="str">
            <v>50～54歳</v>
          </cell>
          <cell r="C37">
            <v>10047</v>
          </cell>
          <cell r="D37">
            <v>89</v>
          </cell>
          <cell r="E37">
            <v>80</v>
          </cell>
          <cell r="F37">
            <v>64</v>
          </cell>
          <cell r="G37">
            <v>4</v>
          </cell>
          <cell r="H37">
            <v>1211</v>
          </cell>
          <cell r="I37">
            <v>1330</v>
          </cell>
          <cell r="J37">
            <v>120</v>
          </cell>
          <cell r="K37">
            <v>326</v>
          </cell>
          <cell r="L37">
            <v>896</v>
          </cell>
          <cell r="M37">
            <v>1352</v>
          </cell>
          <cell r="N37">
            <v>372</v>
          </cell>
          <cell r="O37">
            <v>162</v>
          </cell>
          <cell r="P37">
            <v>543</v>
          </cell>
          <cell r="Q37">
            <v>387</v>
          </cell>
          <cell r="R37">
            <v>193</v>
          </cell>
          <cell r="S37">
            <v>539</v>
          </cell>
          <cell r="T37">
            <v>727</v>
          </cell>
          <cell r="U37">
            <v>127</v>
          </cell>
          <cell r="V37">
            <v>631</v>
          </cell>
          <cell r="W37">
            <v>733</v>
          </cell>
          <cell r="X37">
            <v>241</v>
          </cell>
        </row>
        <row r="38">
          <cell r="B38" t="str">
            <v>55～59歳</v>
          </cell>
          <cell r="C38">
            <v>10414</v>
          </cell>
          <cell r="D38">
            <v>118</v>
          </cell>
          <cell r="E38">
            <v>110</v>
          </cell>
          <cell r="F38">
            <v>80</v>
          </cell>
          <cell r="G38">
            <v>6</v>
          </cell>
          <cell r="H38">
            <v>1239</v>
          </cell>
          <cell r="I38">
            <v>1176</v>
          </cell>
          <cell r="J38">
            <v>138</v>
          </cell>
          <cell r="K38">
            <v>298</v>
          </cell>
          <cell r="L38">
            <v>991</v>
          </cell>
          <cell r="M38">
            <v>1412</v>
          </cell>
          <cell r="N38">
            <v>317</v>
          </cell>
          <cell r="O38">
            <v>182</v>
          </cell>
          <cell r="P38">
            <v>588</v>
          </cell>
          <cell r="Q38">
            <v>390</v>
          </cell>
          <cell r="R38">
            <v>249</v>
          </cell>
          <cell r="S38">
            <v>639</v>
          </cell>
          <cell r="T38">
            <v>852</v>
          </cell>
          <cell r="U38">
            <v>92</v>
          </cell>
          <cell r="V38">
            <v>787</v>
          </cell>
          <cell r="W38">
            <v>643</v>
          </cell>
          <cell r="X38">
            <v>217</v>
          </cell>
        </row>
        <row r="39">
          <cell r="B39" t="str">
            <v>60～64歳</v>
          </cell>
          <cell r="C39">
            <v>10022</v>
          </cell>
          <cell r="D39">
            <v>140</v>
          </cell>
          <cell r="E39">
            <v>132</v>
          </cell>
          <cell r="F39">
            <v>105</v>
          </cell>
          <cell r="G39">
            <v>4</v>
          </cell>
          <cell r="H39">
            <v>1427</v>
          </cell>
          <cell r="I39">
            <v>1031</v>
          </cell>
          <cell r="J39">
            <v>70</v>
          </cell>
          <cell r="K39">
            <v>178</v>
          </cell>
          <cell r="L39">
            <v>1039</v>
          </cell>
          <cell r="M39">
            <v>1355</v>
          </cell>
          <cell r="N39">
            <v>202</v>
          </cell>
          <cell r="O39">
            <v>258</v>
          </cell>
          <cell r="P39">
            <v>565</v>
          </cell>
          <cell r="Q39">
            <v>401</v>
          </cell>
          <cell r="R39">
            <v>221</v>
          </cell>
          <cell r="S39">
            <v>522</v>
          </cell>
          <cell r="T39">
            <v>860</v>
          </cell>
          <cell r="U39">
            <v>77</v>
          </cell>
          <cell r="V39">
            <v>947</v>
          </cell>
          <cell r="W39">
            <v>395</v>
          </cell>
          <cell r="X39">
            <v>225</v>
          </cell>
        </row>
        <row r="40">
          <cell r="B40" t="str">
            <v>65～69歳</v>
          </cell>
          <cell r="C40">
            <v>7904</v>
          </cell>
          <cell r="D40">
            <v>206</v>
          </cell>
          <cell r="E40">
            <v>193</v>
          </cell>
          <cell r="F40">
            <v>85</v>
          </cell>
          <cell r="G40">
            <v>3</v>
          </cell>
          <cell r="H40">
            <v>1261</v>
          </cell>
          <cell r="I40">
            <v>716</v>
          </cell>
          <cell r="J40">
            <v>26</v>
          </cell>
          <cell r="K40">
            <v>50</v>
          </cell>
          <cell r="L40">
            <v>843</v>
          </cell>
          <cell r="M40">
            <v>991</v>
          </cell>
          <cell r="N40">
            <v>81</v>
          </cell>
          <cell r="O40">
            <v>318</v>
          </cell>
          <cell r="P40">
            <v>399</v>
          </cell>
          <cell r="Q40">
            <v>388</v>
          </cell>
          <cell r="R40">
            <v>177</v>
          </cell>
          <cell r="S40">
            <v>292</v>
          </cell>
          <cell r="T40">
            <v>792</v>
          </cell>
          <cell r="U40">
            <v>28</v>
          </cell>
          <cell r="V40">
            <v>811</v>
          </cell>
          <cell r="W40">
            <v>124</v>
          </cell>
          <cell r="X40">
            <v>313</v>
          </cell>
        </row>
        <row r="41">
          <cell r="B41" t="str">
            <v>70～74歳</v>
          </cell>
          <cell r="C41">
            <v>5193</v>
          </cell>
          <cell r="D41">
            <v>230</v>
          </cell>
          <cell r="E41">
            <v>227</v>
          </cell>
          <cell r="F41">
            <v>73</v>
          </cell>
          <cell r="G41">
            <v>2</v>
          </cell>
          <cell r="H41">
            <v>709</v>
          </cell>
          <cell r="I41">
            <v>398</v>
          </cell>
          <cell r="J41">
            <v>6</v>
          </cell>
          <cell r="K41">
            <v>24</v>
          </cell>
          <cell r="L41">
            <v>506</v>
          </cell>
          <cell r="M41">
            <v>726</v>
          </cell>
          <cell r="N41">
            <v>54</v>
          </cell>
          <cell r="O41">
            <v>243</v>
          </cell>
          <cell r="P41">
            <v>267</v>
          </cell>
          <cell r="Q41">
            <v>266</v>
          </cell>
          <cell r="R41">
            <v>187</v>
          </cell>
          <cell r="S41">
            <v>163</v>
          </cell>
          <cell r="T41">
            <v>517</v>
          </cell>
          <cell r="U41">
            <v>13</v>
          </cell>
          <cell r="V41">
            <v>500</v>
          </cell>
          <cell r="W41">
            <v>31</v>
          </cell>
          <cell r="X41">
            <v>278</v>
          </cell>
        </row>
        <row r="42">
          <cell r="B42" t="str">
            <v>75～79歳</v>
          </cell>
          <cell r="C42">
            <v>1732</v>
          </cell>
          <cell r="D42">
            <v>110</v>
          </cell>
          <cell r="E42">
            <v>109</v>
          </cell>
          <cell r="F42">
            <v>27</v>
          </cell>
          <cell r="G42" t="str">
            <v>-</v>
          </cell>
          <cell r="H42">
            <v>178</v>
          </cell>
          <cell r="I42">
            <v>116</v>
          </cell>
          <cell r="J42">
            <v>3</v>
          </cell>
          <cell r="K42">
            <v>6</v>
          </cell>
          <cell r="L42">
            <v>74</v>
          </cell>
          <cell r="M42">
            <v>300</v>
          </cell>
          <cell r="N42">
            <v>12</v>
          </cell>
          <cell r="O42">
            <v>113</v>
          </cell>
          <cell r="P42">
            <v>63</v>
          </cell>
          <cell r="Q42">
            <v>93</v>
          </cell>
          <cell r="R42">
            <v>101</v>
          </cell>
          <cell r="S42">
            <v>55</v>
          </cell>
          <cell r="T42">
            <v>155</v>
          </cell>
          <cell r="U42">
            <v>2</v>
          </cell>
          <cell r="V42">
            <v>158</v>
          </cell>
          <cell r="W42">
            <v>15</v>
          </cell>
          <cell r="X42">
            <v>151</v>
          </cell>
        </row>
        <row r="43">
          <cell r="B43" t="str">
            <v>80～84歳</v>
          </cell>
          <cell r="C43">
            <v>768</v>
          </cell>
          <cell r="D43">
            <v>128</v>
          </cell>
          <cell r="E43">
            <v>127</v>
          </cell>
          <cell r="F43">
            <v>16</v>
          </cell>
          <cell r="G43" t="str">
            <v>-</v>
          </cell>
          <cell r="H43">
            <v>42</v>
          </cell>
          <cell r="I43">
            <v>32</v>
          </cell>
          <cell r="J43">
            <v>1</v>
          </cell>
          <cell r="K43">
            <v>2</v>
          </cell>
          <cell r="L43">
            <v>14</v>
          </cell>
          <cell r="M43">
            <v>122</v>
          </cell>
          <cell r="N43">
            <v>2</v>
          </cell>
          <cell r="O43">
            <v>46</v>
          </cell>
          <cell r="P43">
            <v>34</v>
          </cell>
          <cell r="Q43">
            <v>28</v>
          </cell>
          <cell r="R43">
            <v>54</v>
          </cell>
          <cell r="S43">
            <v>14</v>
          </cell>
          <cell r="T43">
            <v>74</v>
          </cell>
          <cell r="U43" t="str">
            <v>-</v>
          </cell>
          <cell r="V43">
            <v>39</v>
          </cell>
          <cell r="W43">
            <v>6</v>
          </cell>
          <cell r="X43">
            <v>114</v>
          </cell>
        </row>
        <row r="44">
          <cell r="B44" t="str">
            <v>85～89歳</v>
          </cell>
          <cell r="C44">
            <v>284</v>
          </cell>
          <cell r="D44">
            <v>46</v>
          </cell>
          <cell r="E44">
            <v>46</v>
          </cell>
          <cell r="F44">
            <v>4</v>
          </cell>
          <cell r="G44" t="str">
            <v>-</v>
          </cell>
          <cell r="H44">
            <v>18</v>
          </cell>
          <cell r="I44">
            <v>22</v>
          </cell>
          <cell r="J44">
            <v>1</v>
          </cell>
          <cell r="K44" t="str">
            <v>-</v>
          </cell>
          <cell r="L44">
            <v>4</v>
          </cell>
          <cell r="M44">
            <v>44</v>
          </cell>
          <cell r="N44" t="str">
            <v>-</v>
          </cell>
          <cell r="O44">
            <v>34</v>
          </cell>
          <cell r="P44">
            <v>11</v>
          </cell>
          <cell r="Q44">
            <v>11</v>
          </cell>
          <cell r="R44">
            <v>13</v>
          </cell>
          <cell r="S44">
            <v>6</v>
          </cell>
          <cell r="T44">
            <v>25</v>
          </cell>
          <cell r="U44" t="str">
            <v>-</v>
          </cell>
          <cell r="V44">
            <v>8</v>
          </cell>
          <cell r="W44" t="str">
            <v>-</v>
          </cell>
          <cell r="X44">
            <v>37</v>
          </cell>
        </row>
        <row r="45">
          <cell r="B45" t="str">
            <v>90～94歳</v>
          </cell>
          <cell r="C45">
            <v>50</v>
          </cell>
          <cell r="D45">
            <v>4</v>
          </cell>
          <cell r="E45">
            <v>4</v>
          </cell>
          <cell r="F45">
            <v>1</v>
          </cell>
          <cell r="G45" t="str">
            <v>-</v>
          </cell>
          <cell r="H45">
            <v>1</v>
          </cell>
          <cell r="I45">
            <v>5</v>
          </cell>
          <cell r="J45" t="str">
            <v>-</v>
          </cell>
          <cell r="K45">
            <v>1</v>
          </cell>
          <cell r="L45">
            <v>1</v>
          </cell>
          <cell r="M45">
            <v>3</v>
          </cell>
          <cell r="N45" t="str">
            <v>-</v>
          </cell>
          <cell r="O45">
            <v>7</v>
          </cell>
          <cell r="P45">
            <v>4</v>
          </cell>
          <cell r="Q45">
            <v>3</v>
          </cell>
          <cell r="R45">
            <v>2</v>
          </cell>
          <cell r="S45">
            <v>1</v>
          </cell>
          <cell r="T45">
            <v>5</v>
          </cell>
          <cell r="U45" t="str">
            <v>-</v>
          </cell>
          <cell r="V45">
            <v>3</v>
          </cell>
          <cell r="W45" t="str">
            <v>-</v>
          </cell>
          <cell r="X45">
            <v>9</v>
          </cell>
        </row>
        <row r="46">
          <cell r="B46" t="str">
            <v>95歳以上</v>
          </cell>
          <cell r="C46">
            <v>6</v>
          </cell>
          <cell r="D46">
            <v>1</v>
          </cell>
          <cell r="E46">
            <v>1</v>
          </cell>
          <cell r="F46" t="str">
            <v>-</v>
          </cell>
          <cell r="G46" t="str">
            <v>-</v>
          </cell>
          <cell r="H46" t="str">
            <v>-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>
            <v>1</v>
          </cell>
          <cell r="N46" t="str">
            <v>-</v>
          </cell>
          <cell r="O46">
            <v>2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>
            <v>2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</row>
        <row r="47">
          <cell r="B47" t="str">
            <v>平均年齢</v>
          </cell>
          <cell r="C47">
            <v>49.184040000000003</v>
          </cell>
          <cell r="D47">
            <v>62.226219999999998</v>
          </cell>
          <cell r="E47">
            <v>62.76484</v>
          </cell>
          <cell r="F47">
            <v>54.875920000000001</v>
          </cell>
          <cell r="G47">
            <v>55.017240000000001</v>
          </cell>
          <cell r="H47">
            <v>50.04468</v>
          </cell>
          <cell r="I47">
            <v>46.241700000000002</v>
          </cell>
          <cell r="J47">
            <v>46.531550000000003</v>
          </cell>
          <cell r="K47">
            <v>45.61251</v>
          </cell>
          <cell r="L47">
            <v>52.373959999999997</v>
          </cell>
          <cell r="M47">
            <v>48.790030000000002</v>
          </cell>
          <cell r="N47">
            <v>47.05565</v>
          </cell>
          <cell r="O47">
            <v>56.721400000000003</v>
          </cell>
          <cell r="P47">
            <v>49.874180000000003</v>
          </cell>
          <cell r="Q47">
            <v>45.49371</v>
          </cell>
          <cell r="R47">
            <v>48.726120000000002</v>
          </cell>
          <cell r="S47">
            <v>49.925840000000001</v>
          </cell>
          <cell r="T47">
            <v>48.007309999999997</v>
          </cell>
          <cell r="U47">
            <v>47.5869</v>
          </cell>
          <cell r="V47">
            <v>52.023490000000002</v>
          </cell>
          <cell r="W47">
            <v>45.105469999999997</v>
          </cell>
          <cell r="X47">
            <v>52.879240000000003</v>
          </cell>
        </row>
        <row r="48">
          <cell r="B48" t="str">
            <v>（再掲）65歳以上</v>
          </cell>
          <cell r="C48">
            <v>15937</v>
          </cell>
          <cell r="D48">
            <v>725</v>
          </cell>
          <cell r="E48">
            <v>707</v>
          </cell>
          <cell r="F48">
            <v>206</v>
          </cell>
          <cell r="G48">
            <v>5</v>
          </cell>
          <cell r="H48">
            <v>2209</v>
          </cell>
          <cell r="I48">
            <v>1289</v>
          </cell>
          <cell r="J48">
            <v>37</v>
          </cell>
          <cell r="K48">
            <v>83</v>
          </cell>
          <cell r="L48">
            <v>1442</v>
          </cell>
          <cell r="M48">
            <v>2187</v>
          </cell>
          <cell r="N48">
            <v>149</v>
          </cell>
          <cell r="O48">
            <v>763</v>
          </cell>
          <cell r="P48">
            <v>778</v>
          </cell>
          <cell r="Q48">
            <v>789</v>
          </cell>
          <cell r="R48">
            <v>534</v>
          </cell>
          <cell r="S48">
            <v>531</v>
          </cell>
          <cell r="T48">
            <v>1570</v>
          </cell>
          <cell r="U48">
            <v>43</v>
          </cell>
          <cell r="V48">
            <v>1519</v>
          </cell>
          <cell r="W48">
            <v>176</v>
          </cell>
          <cell r="X48">
            <v>902</v>
          </cell>
        </row>
        <row r="49">
          <cell r="B49" t="str">
            <v>85歳以上</v>
          </cell>
          <cell r="C49">
            <v>340</v>
          </cell>
          <cell r="D49">
            <v>51</v>
          </cell>
          <cell r="E49">
            <v>51</v>
          </cell>
          <cell r="F49">
            <v>5</v>
          </cell>
          <cell r="G49" t="str">
            <v>-</v>
          </cell>
          <cell r="H49">
            <v>19</v>
          </cell>
          <cell r="I49">
            <v>27</v>
          </cell>
          <cell r="J49">
            <v>1</v>
          </cell>
          <cell r="K49">
            <v>1</v>
          </cell>
          <cell r="L49">
            <v>5</v>
          </cell>
          <cell r="M49">
            <v>48</v>
          </cell>
          <cell r="N49" t="str">
            <v>-</v>
          </cell>
          <cell r="O49">
            <v>43</v>
          </cell>
          <cell r="P49">
            <v>15</v>
          </cell>
          <cell r="Q49">
            <v>14</v>
          </cell>
          <cell r="R49">
            <v>15</v>
          </cell>
          <cell r="S49">
            <v>7</v>
          </cell>
          <cell r="T49">
            <v>32</v>
          </cell>
          <cell r="U49" t="str">
            <v>-</v>
          </cell>
          <cell r="V49">
            <v>11</v>
          </cell>
          <cell r="W49" t="str">
            <v>-</v>
          </cell>
          <cell r="X49">
            <v>46</v>
          </cell>
        </row>
        <row r="50">
          <cell r="B50" t="str">
            <v>65～74歳</v>
          </cell>
          <cell r="C50">
            <v>13097</v>
          </cell>
          <cell r="D50">
            <v>436</v>
          </cell>
          <cell r="E50">
            <v>420</v>
          </cell>
          <cell r="F50">
            <v>158</v>
          </cell>
          <cell r="G50">
            <v>5</v>
          </cell>
          <cell r="H50">
            <v>1970</v>
          </cell>
          <cell r="I50">
            <v>1114</v>
          </cell>
          <cell r="J50">
            <v>32</v>
          </cell>
          <cell r="K50">
            <v>74</v>
          </cell>
          <cell r="L50">
            <v>1349</v>
          </cell>
          <cell r="M50">
            <v>1717</v>
          </cell>
          <cell r="N50">
            <v>135</v>
          </cell>
          <cell r="O50">
            <v>561</v>
          </cell>
          <cell r="P50">
            <v>666</v>
          </cell>
          <cell r="Q50">
            <v>654</v>
          </cell>
          <cell r="R50">
            <v>364</v>
          </cell>
          <cell r="S50">
            <v>455</v>
          </cell>
          <cell r="T50">
            <v>1309</v>
          </cell>
          <cell r="U50">
            <v>41</v>
          </cell>
          <cell r="V50">
            <v>1311</v>
          </cell>
          <cell r="W50">
            <v>155</v>
          </cell>
          <cell r="X50">
            <v>591</v>
          </cell>
        </row>
        <row r="51">
          <cell r="B51" t="str">
            <v>（再掲）75歳以上</v>
          </cell>
          <cell r="C51">
            <v>2840</v>
          </cell>
          <cell r="D51">
            <v>289</v>
          </cell>
          <cell r="E51">
            <v>287</v>
          </cell>
          <cell r="F51">
            <v>48</v>
          </cell>
          <cell r="G51" t="str">
            <v>-</v>
          </cell>
          <cell r="H51">
            <v>239</v>
          </cell>
          <cell r="I51">
            <v>175</v>
          </cell>
          <cell r="J51">
            <v>5</v>
          </cell>
          <cell r="K51">
            <v>9</v>
          </cell>
          <cell r="L51">
            <v>93</v>
          </cell>
          <cell r="M51">
            <v>470</v>
          </cell>
          <cell r="N51">
            <v>14</v>
          </cell>
          <cell r="O51">
            <v>202</v>
          </cell>
          <cell r="P51">
            <v>112</v>
          </cell>
          <cell r="Q51">
            <v>135</v>
          </cell>
          <cell r="R51">
            <v>170</v>
          </cell>
          <cell r="S51">
            <v>76</v>
          </cell>
          <cell r="T51">
            <v>261</v>
          </cell>
          <cell r="U51">
            <v>2</v>
          </cell>
          <cell r="V51">
            <v>208</v>
          </cell>
          <cell r="W51">
            <v>21</v>
          </cell>
          <cell r="X51">
            <v>311</v>
          </cell>
        </row>
        <row r="52">
          <cell r="B52" t="str">
            <v>女</v>
          </cell>
          <cell r="C52">
            <v>89332</v>
          </cell>
          <cell r="D52">
            <v>819</v>
          </cell>
          <cell r="E52">
            <v>808</v>
          </cell>
          <cell r="F52">
            <v>123</v>
          </cell>
          <cell r="G52">
            <v>11</v>
          </cell>
          <cell r="H52">
            <v>2363</v>
          </cell>
          <cell r="I52">
            <v>4152</v>
          </cell>
          <cell r="J52">
            <v>169</v>
          </cell>
          <cell r="K52">
            <v>1179</v>
          </cell>
          <cell r="L52">
            <v>1126</v>
          </cell>
          <cell r="M52">
            <v>16228</v>
          </cell>
          <cell r="N52">
            <v>4383</v>
          </cell>
          <cell r="O52">
            <v>1654</v>
          </cell>
          <cell r="P52">
            <v>2406</v>
          </cell>
          <cell r="Q52">
            <v>7433</v>
          </cell>
          <cell r="R52">
            <v>3942</v>
          </cell>
          <cell r="S52">
            <v>5713</v>
          </cell>
          <cell r="T52">
            <v>26252</v>
          </cell>
          <cell r="U52">
            <v>424</v>
          </cell>
          <cell r="V52">
            <v>5920</v>
          </cell>
          <cell r="W52">
            <v>2559</v>
          </cell>
          <cell r="X52">
            <v>2476</v>
          </cell>
        </row>
        <row r="53">
          <cell r="B53" t="str">
            <v>15～19歳</v>
          </cell>
          <cell r="C53">
            <v>1201</v>
          </cell>
          <cell r="D53">
            <v>3</v>
          </cell>
          <cell r="E53">
            <v>3</v>
          </cell>
          <cell r="F53" t="str">
            <v>-</v>
          </cell>
          <cell r="G53" t="str">
            <v>-</v>
          </cell>
          <cell r="H53">
            <v>20</v>
          </cell>
          <cell r="I53">
            <v>42</v>
          </cell>
          <cell r="J53">
            <v>3</v>
          </cell>
          <cell r="K53">
            <v>3</v>
          </cell>
          <cell r="L53">
            <v>4</v>
          </cell>
          <cell r="M53">
            <v>292</v>
          </cell>
          <cell r="N53">
            <v>21</v>
          </cell>
          <cell r="O53">
            <v>6</v>
          </cell>
          <cell r="P53">
            <v>31</v>
          </cell>
          <cell r="Q53">
            <v>394</v>
          </cell>
          <cell r="R53">
            <v>48</v>
          </cell>
          <cell r="S53">
            <v>79</v>
          </cell>
          <cell r="T53">
            <v>131</v>
          </cell>
          <cell r="U53">
            <v>10</v>
          </cell>
          <cell r="V53">
            <v>46</v>
          </cell>
          <cell r="W53">
            <v>24</v>
          </cell>
          <cell r="X53">
            <v>44</v>
          </cell>
        </row>
        <row r="54">
          <cell r="B54" t="str">
            <v>20～24歳</v>
          </cell>
          <cell r="C54">
            <v>5675</v>
          </cell>
          <cell r="D54">
            <v>3</v>
          </cell>
          <cell r="E54">
            <v>3</v>
          </cell>
          <cell r="F54">
            <v>2</v>
          </cell>
          <cell r="G54" t="str">
            <v>-</v>
          </cell>
          <cell r="H54">
            <v>102</v>
          </cell>
          <cell r="I54">
            <v>160</v>
          </cell>
          <cell r="J54">
            <v>12</v>
          </cell>
          <cell r="K54">
            <v>111</v>
          </cell>
          <cell r="L54">
            <v>60</v>
          </cell>
          <cell r="M54">
            <v>1033</v>
          </cell>
          <cell r="N54">
            <v>269</v>
          </cell>
          <cell r="O54">
            <v>47</v>
          </cell>
          <cell r="P54">
            <v>146</v>
          </cell>
          <cell r="Q54">
            <v>875</v>
          </cell>
          <cell r="R54">
            <v>280</v>
          </cell>
          <cell r="S54">
            <v>374</v>
          </cell>
          <cell r="T54">
            <v>1493</v>
          </cell>
          <cell r="U54">
            <v>46</v>
          </cell>
          <cell r="V54">
            <v>335</v>
          </cell>
          <cell r="W54">
            <v>152</v>
          </cell>
          <cell r="X54">
            <v>175</v>
          </cell>
        </row>
        <row r="55">
          <cell r="B55" t="str">
            <v>25～29歳</v>
          </cell>
          <cell r="C55">
            <v>6466</v>
          </cell>
          <cell r="D55">
            <v>9</v>
          </cell>
          <cell r="E55">
            <v>9</v>
          </cell>
          <cell r="F55">
            <v>8</v>
          </cell>
          <cell r="G55">
            <v>2</v>
          </cell>
          <cell r="H55">
            <v>130</v>
          </cell>
          <cell r="I55">
            <v>229</v>
          </cell>
          <cell r="J55">
            <v>21</v>
          </cell>
          <cell r="K55">
            <v>164</v>
          </cell>
          <cell r="L55">
            <v>90</v>
          </cell>
          <cell r="M55">
            <v>912</v>
          </cell>
          <cell r="N55">
            <v>504</v>
          </cell>
          <cell r="O55">
            <v>71</v>
          </cell>
          <cell r="P55">
            <v>172</v>
          </cell>
          <cell r="Q55">
            <v>332</v>
          </cell>
          <cell r="R55">
            <v>271</v>
          </cell>
          <cell r="S55">
            <v>421</v>
          </cell>
          <cell r="T55">
            <v>2247</v>
          </cell>
          <cell r="U55">
            <v>39</v>
          </cell>
          <cell r="V55">
            <v>422</v>
          </cell>
          <cell r="W55">
            <v>274</v>
          </cell>
          <cell r="X55">
            <v>148</v>
          </cell>
        </row>
        <row r="56">
          <cell r="B56" t="str">
            <v>30～34歳</v>
          </cell>
          <cell r="C56">
            <v>6831</v>
          </cell>
          <cell r="D56">
            <v>12</v>
          </cell>
          <cell r="E56">
            <v>12</v>
          </cell>
          <cell r="F56">
            <v>6</v>
          </cell>
          <cell r="G56" t="str">
            <v>-</v>
          </cell>
          <cell r="H56">
            <v>142</v>
          </cell>
          <cell r="I56">
            <v>287</v>
          </cell>
          <cell r="J56">
            <v>18</v>
          </cell>
          <cell r="K56">
            <v>171</v>
          </cell>
          <cell r="L56">
            <v>93</v>
          </cell>
          <cell r="M56">
            <v>1090</v>
          </cell>
          <cell r="N56">
            <v>495</v>
          </cell>
          <cell r="O56">
            <v>88</v>
          </cell>
          <cell r="P56">
            <v>191</v>
          </cell>
          <cell r="Q56">
            <v>399</v>
          </cell>
          <cell r="R56">
            <v>293</v>
          </cell>
          <cell r="S56">
            <v>411</v>
          </cell>
          <cell r="T56">
            <v>2291</v>
          </cell>
          <cell r="U56">
            <v>30</v>
          </cell>
          <cell r="V56">
            <v>420</v>
          </cell>
          <cell r="W56">
            <v>241</v>
          </cell>
          <cell r="X56">
            <v>153</v>
          </cell>
        </row>
        <row r="57">
          <cell r="B57" t="str">
            <v>35～39歳</v>
          </cell>
          <cell r="C57">
            <v>7938</v>
          </cell>
          <cell r="D57">
            <v>22</v>
          </cell>
          <cell r="E57">
            <v>20</v>
          </cell>
          <cell r="F57">
            <v>6</v>
          </cell>
          <cell r="G57">
            <v>1</v>
          </cell>
          <cell r="H57">
            <v>200</v>
          </cell>
          <cell r="I57">
            <v>337</v>
          </cell>
          <cell r="J57">
            <v>13</v>
          </cell>
          <cell r="K57">
            <v>164</v>
          </cell>
          <cell r="L57">
            <v>93</v>
          </cell>
          <cell r="M57">
            <v>1356</v>
          </cell>
          <cell r="N57">
            <v>527</v>
          </cell>
          <cell r="O57">
            <v>107</v>
          </cell>
          <cell r="P57">
            <v>248</v>
          </cell>
          <cell r="Q57">
            <v>542</v>
          </cell>
          <cell r="R57">
            <v>346</v>
          </cell>
          <cell r="S57">
            <v>481</v>
          </cell>
          <cell r="T57">
            <v>2627</v>
          </cell>
          <cell r="U57">
            <v>34</v>
          </cell>
          <cell r="V57">
            <v>464</v>
          </cell>
          <cell r="W57">
            <v>201</v>
          </cell>
          <cell r="X57">
            <v>169</v>
          </cell>
        </row>
        <row r="58">
          <cell r="B58" t="str">
            <v>40～44歳</v>
          </cell>
          <cell r="C58">
            <v>9277</v>
          </cell>
          <cell r="D58">
            <v>30</v>
          </cell>
          <cell r="E58">
            <v>30</v>
          </cell>
          <cell r="F58">
            <v>9</v>
          </cell>
          <cell r="G58" t="str">
            <v>-</v>
          </cell>
          <cell r="H58">
            <v>273</v>
          </cell>
          <cell r="I58">
            <v>441</v>
          </cell>
          <cell r="J58">
            <v>19</v>
          </cell>
          <cell r="K58">
            <v>137</v>
          </cell>
          <cell r="L58">
            <v>133</v>
          </cell>
          <cell r="M58">
            <v>1631</v>
          </cell>
          <cell r="N58">
            <v>486</v>
          </cell>
          <cell r="O58">
            <v>123</v>
          </cell>
          <cell r="P58">
            <v>292</v>
          </cell>
          <cell r="Q58">
            <v>607</v>
          </cell>
          <cell r="R58">
            <v>353</v>
          </cell>
          <cell r="S58">
            <v>602</v>
          </cell>
          <cell r="T58">
            <v>3147</v>
          </cell>
          <cell r="U58">
            <v>46</v>
          </cell>
          <cell r="V58">
            <v>510</v>
          </cell>
          <cell r="W58">
            <v>273</v>
          </cell>
          <cell r="X58">
            <v>165</v>
          </cell>
        </row>
        <row r="59">
          <cell r="B59" t="str">
            <v>45～49歳</v>
          </cell>
          <cell r="C59">
            <v>11163</v>
          </cell>
          <cell r="D59">
            <v>34</v>
          </cell>
          <cell r="E59">
            <v>34</v>
          </cell>
          <cell r="F59">
            <v>10</v>
          </cell>
          <cell r="G59">
            <v>5</v>
          </cell>
          <cell r="H59">
            <v>349</v>
          </cell>
          <cell r="I59">
            <v>579</v>
          </cell>
          <cell r="J59">
            <v>28</v>
          </cell>
          <cell r="K59">
            <v>152</v>
          </cell>
          <cell r="L59">
            <v>162</v>
          </cell>
          <cell r="M59">
            <v>1992</v>
          </cell>
          <cell r="N59">
            <v>644</v>
          </cell>
          <cell r="O59">
            <v>141</v>
          </cell>
          <cell r="P59">
            <v>412</v>
          </cell>
          <cell r="Q59">
            <v>711</v>
          </cell>
          <cell r="R59">
            <v>396</v>
          </cell>
          <cell r="S59">
            <v>825</v>
          </cell>
          <cell r="T59">
            <v>3247</v>
          </cell>
          <cell r="U59">
            <v>60</v>
          </cell>
          <cell r="V59">
            <v>707</v>
          </cell>
          <cell r="W59">
            <v>480</v>
          </cell>
          <cell r="X59">
            <v>229</v>
          </cell>
        </row>
        <row r="60">
          <cell r="B60" t="str">
            <v>50～54歳</v>
          </cell>
          <cell r="C60">
            <v>10185</v>
          </cell>
          <cell r="D60">
            <v>52</v>
          </cell>
          <cell r="E60">
            <v>49</v>
          </cell>
          <cell r="F60">
            <v>8</v>
          </cell>
          <cell r="G60">
            <v>2</v>
          </cell>
          <cell r="H60">
            <v>272</v>
          </cell>
          <cell r="I60">
            <v>512</v>
          </cell>
          <cell r="J60">
            <v>22</v>
          </cell>
          <cell r="K60">
            <v>131</v>
          </cell>
          <cell r="L60">
            <v>160</v>
          </cell>
          <cell r="M60">
            <v>1905</v>
          </cell>
          <cell r="N60">
            <v>559</v>
          </cell>
          <cell r="O60">
            <v>161</v>
          </cell>
          <cell r="P60">
            <v>288</v>
          </cell>
          <cell r="Q60">
            <v>661</v>
          </cell>
          <cell r="R60">
            <v>393</v>
          </cell>
          <cell r="S60">
            <v>812</v>
          </cell>
          <cell r="T60">
            <v>2983</v>
          </cell>
          <cell r="U60">
            <v>48</v>
          </cell>
          <cell r="V60">
            <v>655</v>
          </cell>
          <cell r="W60">
            <v>365</v>
          </cell>
          <cell r="X60">
            <v>196</v>
          </cell>
        </row>
        <row r="61">
          <cell r="B61" t="str">
            <v>55～59歳</v>
          </cell>
          <cell r="C61">
            <v>9925</v>
          </cell>
          <cell r="D61">
            <v>75</v>
          </cell>
          <cell r="E61">
            <v>73</v>
          </cell>
          <cell r="F61">
            <v>19</v>
          </cell>
          <cell r="G61">
            <v>1</v>
          </cell>
          <cell r="H61">
            <v>283</v>
          </cell>
          <cell r="I61">
            <v>513</v>
          </cell>
          <cell r="J61">
            <v>21</v>
          </cell>
          <cell r="K61">
            <v>88</v>
          </cell>
          <cell r="L61">
            <v>134</v>
          </cell>
          <cell r="M61">
            <v>1775</v>
          </cell>
          <cell r="N61">
            <v>457</v>
          </cell>
          <cell r="O61">
            <v>168</v>
          </cell>
          <cell r="P61">
            <v>263</v>
          </cell>
          <cell r="Q61">
            <v>661</v>
          </cell>
          <cell r="R61">
            <v>425</v>
          </cell>
          <cell r="S61">
            <v>743</v>
          </cell>
          <cell r="T61">
            <v>3095</v>
          </cell>
          <cell r="U61">
            <v>56</v>
          </cell>
          <cell r="V61">
            <v>674</v>
          </cell>
          <cell r="W61">
            <v>270</v>
          </cell>
          <cell r="X61">
            <v>204</v>
          </cell>
        </row>
        <row r="62">
          <cell r="B62" t="str">
            <v>60～64歳</v>
          </cell>
          <cell r="C62">
            <v>8346</v>
          </cell>
          <cell r="D62">
            <v>97</v>
          </cell>
          <cell r="E62">
            <v>95</v>
          </cell>
          <cell r="F62">
            <v>7</v>
          </cell>
          <cell r="G62" t="str">
            <v>-</v>
          </cell>
          <cell r="H62">
            <v>222</v>
          </cell>
          <cell r="I62">
            <v>421</v>
          </cell>
          <cell r="J62">
            <v>8</v>
          </cell>
          <cell r="K62">
            <v>37</v>
          </cell>
          <cell r="L62">
            <v>88</v>
          </cell>
          <cell r="M62">
            <v>1746</v>
          </cell>
          <cell r="N62">
            <v>256</v>
          </cell>
          <cell r="O62">
            <v>198</v>
          </cell>
          <cell r="P62">
            <v>181</v>
          </cell>
          <cell r="Q62">
            <v>667</v>
          </cell>
          <cell r="R62">
            <v>363</v>
          </cell>
          <cell r="S62">
            <v>530</v>
          </cell>
          <cell r="T62">
            <v>2505</v>
          </cell>
          <cell r="U62">
            <v>42</v>
          </cell>
          <cell r="V62">
            <v>595</v>
          </cell>
          <cell r="W62">
            <v>173</v>
          </cell>
          <cell r="X62">
            <v>210</v>
          </cell>
        </row>
        <row r="63">
          <cell r="B63" t="str">
            <v>65～69歳</v>
          </cell>
          <cell r="C63">
            <v>6157</v>
          </cell>
          <cell r="D63">
            <v>133</v>
          </cell>
          <cell r="E63">
            <v>132</v>
          </cell>
          <cell r="F63">
            <v>19</v>
          </cell>
          <cell r="G63" t="str">
            <v>-</v>
          </cell>
          <cell r="H63">
            <v>167</v>
          </cell>
          <cell r="I63">
            <v>321</v>
          </cell>
          <cell r="J63">
            <v>2</v>
          </cell>
          <cell r="K63">
            <v>15</v>
          </cell>
          <cell r="L63">
            <v>59</v>
          </cell>
          <cell r="M63">
            <v>1272</v>
          </cell>
          <cell r="N63">
            <v>86</v>
          </cell>
          <cell r="O63">
            <v>220</v>
          </cell>
          <cell r="P63">
            <v>103</v>
          </cell>
          <cell r="Q63">
            <v>760</v>
          </cell>
          <cell r="R63">
            <v>311</v>
          </cell>
          <cell r="S63">
            <v>211</v>
          </cell>
          <cell r="T63">
            <v>1550</v>
          </cell>
          <cell r="U63">
            <v>9</v>
          </cell>
          <cell r="V63">
            <v>560</v>
          </cell>
          <cell r="W63">
            <v>81</v>
          </cell>
          <cell r="X63">
            <v>278</v>
          </cell>
        </row>
        <row r="64">
          <cell r="B64" t="str">
            <v>70～74歳</v>
          </cell>
          <cell r="C64">
            <v>4008</v>
          </cell>
          <cell r="D64">
            <v>148</v>
          </cell>
          <cell r="E64">
            <v>147</v>
          </cell>
          <cell r="F64">
            <v>18</v>
          </cell>
          <cell r="G64" t="str">
            <v>-</v>
          </cell>
          <cell r="H64">
            <v>150</v>
          </cell>
          <cell r="I64">
            <v>200</v>
          </cell>
          <cell r="J64">
            <v>2</v>
          </cell>
          <cell r="K64">
            <v>5</v>
          </cell>
          <cell r="L64">
            <v>33</v>
          </cell>
          <cell r="M64">
            <v>810</v>
          </cell>
          <cell r="N64">
            <v>57</v>
          </cell>
          <cell r="O64">
            <v>159</v>
          </cell>
          <cell r="P64">
            <v>58</v>
          </cell>
          <cell r="Q64">
            <v>605</v>
          </cell>
          <cell r="R64">
            <v>254</v>
          </cell>
          <cell r="S64">
            <v>126</v>
          </cell>
          <cell r="T64">
            <v>741</v>
          </cell>
          <cell r="U64">
            <v>3</v>
          </cell>
          <cell r="V64">
            <v>392</v>
          </cell>
          <cell r="W64">
            <v>18</v>
          </cell>
          <cell r="X64">
            <v>229</v>
          </cell>
        </row>
        <row r="65">
          <cell r="B65" t="str">
            <v>75～79歳</v>
          </cell>
          <cell r="C65">
            <v>1335</v>
          </cell>
          <cell r="D65">
            <v>101</v>
          </cell>
          <cell r="E65">
            <v>101</v>
          </cell>
          <cell r="F65">
            <v>10</v>
          </cell>
          <cell r="G65" t="str">
            <v>-</v>
          </cell>
          <cell r="H65">
            <v>32</v>
          </cell>
          <cell r="I65">
            <v>72</v>
          </cell>
          <cell r="J65" t="str">
            <v>-</v>
          </cell>
          <cell r="K65" t="str">
            <v>-</v>
          </cell>
          <cell r="L65">
            <v>12</v>
          </cell>
          <cell r="M65">
            <v>247</v>
          </cell>
          <cell r="N65">
            <v>13</v>
          </cell>
          <cell r="O65">
            <v>78</v>
          </cell>
          <cell r="P65">
            <v>18</v>
          </cell>
          <cell r="Q65">
            <v>159</v>
          </cell>
          <cell r="R65">
            <v>128</v>
          </cell>
          <cell r="S65">
            <v>65</v>
          </cell>
          <cell r="T65">
            <v>151</v>
          </cell>
          <cell r="U65">
            <v>1</v>
          </cell>
          <cell r="V65">
            <v>98</v>
          </cell>
          <cell r="W65">
            <v>5</v>
          </cell>
          <cell r="X65">
            <v>145</v>
          </cell>
        </row>
        <row r="66">
          <cell r="B66" t="str">
            <v>80～84歳</v>
          </cell>
          <cell r="C66">
            <v>534</v>
          </cell>
          <cell r="D66">
            <v>63</v>
          </cell>
          <cell r="E66">
            <v>63</v>
          </cell>
          <cell r="F66">
            <v>1</v>
          </cell>
          <cell r="G66" t="str">
            <v>-</v>
          </cell>
          <cell r="H66">
            <v>15</v>
          </cell>
          <cell r="I66">
            <v>22</v>
          </cell>
          <cell r="J66" t="str">
            <v>-</v>
          </cell>
          <cell r="K66">
            <v>1</v>
          </cell>
          <cell r="L66">
            <v>4</v>
          </cell>
          <cell r="M66">
            <v>113</v>
          </cell>
          <cell r="N66">
            <v>6</v>
          </cell>
          <cell r="O66">
            <v>48</v>
          </cell>
          <cell r="P66">
            <v>2</v>
          </cell>
          <cell r="Q66">
            <v>38</v>
          </cell>
          <cell r="R66">
            <v>61</v>
          </cell>
          <cell r="S66">
            <v>21</v>
          </cell>
          <cell r="T66">
            <v>31</v>
          </cell>
          <cell r="U66" t="str">
            <v>-</v>
          </cell>
          <cell r="V66">
            <v>30</v>
          </cell>
          <cell r="W66">
            <v>1</v>
          </cell>
          <cell r="X66">
            <v>77</v>
          </cell>
        </row>
        <row r="67">
          <cell r="B67" t="str">
            <v>85～89歳</v>
          </cell>
          <cell r="C67">
            <v>226</v>
          </cell>
          <cell r="D67">
            <v>31</v>
          </cell>
          <cell r="E67">
            <v>31</v>
          </cell>
          <cell r="F67" t="str">
            <v>-</v>
          </cell>
          <cell r="G67" t="str">
            <v>-</v>
          </cell>
          <cell r="H67">
            <v>4</v>
          </cell>
          <cell r="I67">
            <v>14</v>
          </cell>
          <cell r="J67" t="str">
            <v>-</v>
          </cell>
          <cell r="K67" t="str">
            <v>-</v>
          </cell>
          <cell r="L67" t="str">
            <v>-</v>
          </cell>
          <cell r="M67">
            <v>40</v>
          </cell>
          <cell r="N67">
            <v>1</v>
          </cell>
          <cell r="O67">
            <v>27</v>
          </cell>
          <cell r="P67">
            <v>1</v>
          </cell>
          <cell r="Q67">
            <v>17</v>
          </cell>
          <cell r="R67">
            <v>16</v>
          </cell>
          <cell r="S67">
            <v>9</v>
          </cell>
          <cell r="T67">
            <v>13</v>
          </cell>
          <cell r="U67" t="str">
            <v>-</v>
          </cell>
          <cell r="V67">
            <v>11</v>
          </cell>
          <cell r="W67">
            <v>1</v>
          </cell>
          <cell r="X67">
            <v>41</v>
          </cell>
        </row>
        <row r="68">
          <cell r="B68" t="str">
            <v>90～94歳</v>
          </cell>
          <cell r="C68">
            <v>54</v>
          </cell>
          <cell r="D68">
            <v>6</v>
          </cell>
          <cell r="E68">
            <v>6</v>
          </cell>
          <cell r="F68" t="str">
            <v>-</v>
          </cell>
          <cell r="G68" t="str">
            <v>-</v>
          </cell>
          <cell r="H68">
            <v>1</v>
          </cell>
          <cell r="I68">
            <v>2</v>
          </cell>
          <cell r="J68" t="str">
            <v>-</v>
          </cell>
          <cell r="K68" t="str">
            <v>-</v>
          </cell>
          <cell r="L68">
            <v>1</v>
          </cell>
          <cell r="M68">
            <v>10</v>
          </cell>
          <cell r="N68">
            <v>2</v>
          </cell>
          <cell r="O68">
            <v>10</v>
          </cell>
          <cell r="P68" t="str">
            <v>-</v>
          </cell>
          <cell r="Q68">
            <v>5</v>
          </cell>
          <cell r="R68">
            <v>3</v>
          </cell>
          <cell r="S68">
            <v>2</v>
          </cell>
          <cell r="T68" t="str">
            <v>-</v>
          </cell>
          <cell r="U68" t="str">
            <v>-</v>
          </cell>
          <cell r="V68">
            <v>1</v>
          </cell>
          <cell r="W68" t="str">
            <v>-</v>
          </cell>
          <cell r="X68">
            <v>11</v>
          </cell>
        </row>
        <row r="69">
          <cell r="B69" t="str">
            <v>95歳以上</v>
          </cell>
          <cell r="C69">
            <v>11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>
            <v>1</v>
          </cell>
          <cell r="I69" t="str">
            <v>-</v>
          </cell>
          <cell r="J69" t="str">
            <v>-</v>
          </cell>
          <cell r="K69" t="str">
            <v>-</v>
          </cell>
          <cell r="L69" t="str">
            <v>-</v>
          </cell>
          <cell r="M69">
            <v>4</v>
          </cell>
          <cell r="N69" t="str">
            <v>-</v>
          </cell>
          <cell r="O69">
            <v>2</v>
          </cell>
          <cell r="P69" t="str">
            <v>-</v>
          </cell>
          <cell r="Q69" t="str">
            <v>-</v>
          </cell>
          <cell r="R69">
            <v>1</v>
          </cell>
          <cell r="S69">
            <v>1</v>
          </cell>
          <cell r="T69" t="str">
            <v>-</v>
          </cell>
          <cell r="U69" t="str">
            <v>-</v>
          </cell>
          <cell r="V69" t="str">
            <v>-</v>
          </cell>
          <cell r="W69" t="str">
            <v>-</v>
          </cell>
          <cell r="X69">
            <v>2</v>
          </cell>
        </row>
        <row r="70">
          <cell r="B70" t="str">
            <v>平均年齢</v>
          </cell>
          <cell r="C70">
            <v>47.874499999999998</v>
          </cell>
          <cell r="D70">
            <v>65.40598</v>
          </cell>
          <cell r="E70">
            <v>65.540840000000003</v>
          </cell>
          <cell r="F70">
            <v>56.256100000000004</v>
          </cell>
          <cell r="G70">
            <v>44.772730000000003</v>
          </cell>
          <cell r="H70">
            <v>49.674779999999998</v>
          </cell>
          <cell r="I70">
            <v>49.698459999999997</v>
          </cell>
          <cell r="J70">
            <v>42.849110000000003</v>
          </cell>
          <cell r="K70">
            <v>40.282870000000003</v>
          </cell>
          <cell r="L70">
            <v>47.095030000000001</v>
          </cell>
          <cell r="M70">
            <v>48.834110000000003</v>
          </cell>
          <cell r="N70">
            <v>43.561149999999998</v>
          </cell>
          <cell r="O70">
            <v>55.730350000000001</v>
          </cell>
          <cell r="P70">
            <v>45.877809999999997</v>
          </cell>
          <cell r="Q70">
            <v>47.82329</v>
          </cell>
          <cell r="R70">
            <v>49.369860000000003</v>
          </cell>
          <cell r="S70">
            <v>46.795639999999999</v>
          </cell>
          <cell r="T70">
            <v>46.600830000000002</v>
          </cell>
          <cell r="U70">
            <v>43.872639999999997</v>
          </cell>
          <cell r="V70">
            <v>49.65625</v>
          </cell>
          <cell r="W70">
            <v>44.529310000000002</v>
          </cell>
          <cell r="X70">
            <v>52.8962</v>
          </cell>
        </row>
        <row r="71">
          <cell r="B71" t="str">
            <v>（再掲）65歳以上</v>
          </cell>
          <cell r="C71">
            <v>12325</v>
          </cell>
          <cell r="D71">
            <v>482</v>
          </cell>
          <cell r="E71">
            <v>480</v>
          </cell>
          <cell r="F71">
            <v>48</v>
          </cell>
          <cell r="G71" t="str">
            <v>-</v>
          </cell>
          <cell r="H71">
            <v>370</v>
          </cell>
          <cell r="I71">
            <v>631</v>
          </cell>
          <cell r="J71">
            <v>4</v>
          </cell>
          <cell r="K71">
            <v>21</v>
          </cell>
          <cell r="L71">
            <v>109</v>
          </cell>
          <cell r="M71">
            <v>2496</v>
          </cell>
          <cell r="N71">
            <v>165</v>
          </cell>
          <cell r="O71">
            <v>544</v>
          </cell>
          <cell r="P71">
            <v>182</v>
          </cell>
          <cell r="Q71">
            <v>1584</v>
          </cell>
          <cell r="R71">
            <v>774</v>
          </cell>
          <cell r="S71">
            <v>435</v>
          </cell>
          <cell r="T71">
            <v>2486</v>
          </cell>
          <cell r="U71">
            <v>13</v>
          </cell>
          <cell r="V71">
            <v>1092</v>
          </cell>
          <cell r="W71">
            <v>106</v>
          </cell>
          <cell r="X71">
            <v>783</v>
          </cell>
        </row>
        <row r="72">
          <cell r="B72" t="str">
            <v>85歳以上</v>
          </cell>
          <cell r="C72">
            <v>291</v>
          </cell>
          <cell r="D72">
            <v>37</v>
          </cell>
          <cell r="E72">
            <v>37</v>
          </cell>
          <cell r="F72" t="str">
            <v>-</v>
          </cell>
          <cell r="G72" t="str">
            <v>-</v>
          </cell>
          <cell r="H72">
            <v>6</v>
          </cell>
          <cell r="I72">
            <v>16</v>
          </cell>
          <cell r="J72" t="str">
            <v>-</v>
          </cell>
          <cell r="K72" t="str">
            <v>-</v>
          </cell>
          <cell r="L72">
            <v>1</v>
          </cell>
          <cell r="M72">
            <v>54</v>
          </cell>
          <cell r="N72">
            <v>3</v>
          </cell>
          <cell r="O72">
            <v>39</v>
          </cell>
          <cell r="P72">
            <v>1</v>
          </cell>
          <cell r="Q72">
            <v>22</v>
          </cell>
          <cell r="R72">
            <v>20</v>
          </cell>
          <cell r="S72">
            <v>12</v>
          </cell>
          <cell r="T72">
            <v>13</v>
          </cell>
          <cell r="U72" t="str">
            <v>-</v>
          </cell>
          <cell r="V72">
            <v>12</v>
          </cell>
          <cell r="W72">
            <v>1</v>
          </cell>
          <cell r="X72">
            <v>54</v>
          </cell>
        </row>
        <row r="73">
          <cell r="B73" t="str">
            <v>65～74歳</v>
          </cell>
          <cell r="C73">
            <v>10165</v>
          </cell>
          <cell r="D73">
            <v>281</v>
          </cell>
          <cell r="E73">
            <v>279</v>
          </cell>
          <cell r="F73">
            <v>37</v>
          </cell>
          <cell r="G73" t="str">
            <v>-</v>
          </cell>
          <cell r="H73">
            <v>317</v>
          </cell>
          <cell r="I73">
            <v>521</v>
          </cell>
          <cell r="J73">
            <v>4</v>
          </cell>
          <cell r="K73">
            <v>20</v>
          </cell>
          <cell r="L73">
            <v>92</v>
          </cell>
          <cell r="M73">
            <v>2082</v>
          </cell>
          <cell r="N73">
            <v>143</v>
          </cell>
          <cell r="O73">
            <v>379</v>
          </cell>
          <cell r="P73">
            <v>161</v>
          </cell>
          <cell r="Q73">
            <v>1365</v>
          </cell>
          <cell r="R73">
            <v>565</v>
          </cell>
          <cell r="S73">
            <v>337</v>
          </cell>
          <cell r="T73">
            <v>2291</v>
          </cell>
          <cell r="U73">
            <v>12</v>
          </cell>
          <cell r="V73">
            <v>952</v>
          </cell>
          <cell r="W73">
            <v>99</v>
          </cell>
          <cell r="X73">
            <v>507</v>
          </cell>
        </row>
        <row r="74">
          <cell r="B74" t="str">
            <v>（再掲）75歳以上</v>
          </cell>
          <cell r="C74">
            <v>2160</v>
          </cell>
          <cell r="D74">
            <v>201</v>
          </cell>
          <cell r="E74">
            <v>201</v>
          </cell>
          <cell r="F74">
            <v>11</v>
          </cell>
          <cell r="G74" t="str">
            <v>-</v>
          </cell>
          <cell r="H74">
            <v>53</v>
          </cell>
          <cell r="I74">
            <v>110</v>
          </cell>
          <cell r="J74" t="str">
            <v>-</v>
          </cell>
          <cell r="K74">
            <v>1</v>
          </cell>
          <cell r="L74">
            <v>17</v>
          </cell>
          <cell r="M74">
            <v>414</v>
          </cell>
          <cell r="N74">
            <v>22</v>
          </cell>
          <cell r="O74">
            <v>165</v>
          </cell>
          <cell r="P74">
            <v>21</v>
          </cell>
          <cell r="Q74">
            <v>219</v>
          </cell>
          <cell r="R74">
            <v>209</v>
          </cell>
          <cell r="S74">
            <v>98</v>
          </cell>
          <cell r="T74">
            <v>195</v>
          </cell>
          <cell r="U74">
            <v>1</v>
          </cell>
          <cell r="V74">
            <v>140</v>
          </cell>
          <cell r="W74">
            <v>7</v>
          </cell>
          <cell r="X74">
            <v>276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23表"/>
      <sheetName val="第２３表資料①（R2）"/>
      <sheetName val="第２３表資料②（R2）"/>
    </sheetNames>
    <sheetDataSet>
      <sheetData sheetId="0"/>
      <sheetData sheetId="1">
        <row r="10">
          <cell r="B10" t="str">
            <v>総数</v>
          </cell>
          <cell r="C10">
            <v>409118</v>
          </cell>
          <cell r="D10">
            <v>153825</v>
          </cell>
          <cell r="E10">
            <v>201389</v>
          </cell>
          <cell r="F10">
            <v>13080</v>
          </cell>
          <cell r="G10">
            <v>188309</v>
          </cell>
          <cell r="H10">
            <v>22147</v>
          </cell>
          <cell r="I10" t="str">
            <v>-</v>
          </cell>
          <cell r="J10">
            <v>19664</v>
          </cell>
          <cell r="K10">
            <v>1767</v>
          </cell>
          <cell r="L10">
            <v>716</v>
          </cell>
          <cell r="M10">
            <v>31757</v>
          </cell>
          <cell r="N10">
            <v>419495</v>
          </cell>
          <cell r="O10">
            <v>31808</v>
          </cell>
          <cell r="P10" t="str">
            <v>-</v>
          </cell>
          <cell r="Q10">
            <v>30504</v>
          </cell>
          <cell r="R10">
            <v>1304</v>
          </cell>
          <cell r="S10">
            <v>21431</v>
          </cell>
          <cell r="T10">
            <v>31808</v>
          </cell>
          <cell r="U10">
            <v>102.53643</v>
          </cell>
          <cell r="V10">
            <v>184533</v>
          </cell>
          <cell r="W10">
            <v>13080</v>
          </cell>
          <cell r="X10">
            <v>147202</v>
          </cell>
          <cell r="Y10">
            <v>19560</v>
          </cell>
          <cell r="Z10" t="str">
            <v>-</v>
          </cell>
          <cell r="AA10">
            <v>17518</v>
          </cell>
          <cell r="AB10">
            <v>1385</v>
          </cell>
          <cell r="AC10">
            <v>657</v>
          </cell>
          <cell r="AD10">
            <v>4691</v>
          </cell>
          <cell r="AE10">
            <v>193345</v>
          </cell>
          <cell r="AF10" t="str">
            <v>-</v>
          </cell>
          <cell r="AG10">
            <v>26751</v>
          </cell>
          <cell r="AH10">
            <v>964</v>
          </cell>
        </row>
        <row r="11">
          <cell r="B11" t="str">
            <v>15歳未満</v>
          </cell>
          <cell r="C11">
            <v>46771</v>
          </cell>
          <cell r="D11">
            <v>19248</v>
          </cell>
          <cell r="E11">
            <v>25159</v>
          </cell>
          <cell r="F11" t="str">
            <v>-</v>
          </cell>
          <cell r="G11">
            <v>25159</v>
          </cell>
          <cell r="H11">
            <v>261</v>
          </cell>
          <cell r="I11" t="str">
            <v>-</v>
          </cell>
          <cell r="J11">
            <v>243</v>
          </cell>
          <cell r="K11">
            <v>8</v>
          </cell>
          <cell r="L11">
            <v>10</v>
          </cell>
          <cell r="M11">
            <v>2103</v>
          </cell>
          <cell r="N11">
            <v>46804</v>
          </cell>
          <cell r="O11">
            <v>284</v>
          </cell>
          <cell r="P11" t="str">
            <v>-</v>
          </cell>
          <cell r="Q11">
            <v>283</v>
          </cell>
          <cell r="R11">
            <v>1</v>
          </cell>
          <cell r="S11">
            <v>251</v>
          </cell>
          <cell r="T11">
            <v>284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</row>
        <row r="12">
          <cell r="B12" t="str">
            <v>15～19歳</v>
          </cell>
          <cell r="C12">
            <v>18038</v>
          </cell>
          <cell r="D12">
            <v>528</v>
          </cell>
          <cell r="E12">
            <v>14188</v>
          </cell>
          <cell r="F12">
            <v>49</v>
          </cell>
          <cell r="G12">
            <v>14139</v>
          </cell>
          <cell r="H12">
            <v>2046</v>
          </cell>
          <cell r="I12" t="str">
            <v>-</v>
          </cell>
          <cell r="J12">
            <v>1813</v>
          </cell>
          <cell r="K12">
            <v>190</v>
          </cell>
          <cell r="L12">
            <v>43</v>
          </cell>
          <cell r="M12">
            <v>1276</v>
          </cell>
          <cell r="N12">
            <v>18965</v>
          </cell>
          <cell r="O12">
            <v>2930</v>
          </cell>
          <cell r="P12" t="str">
            <v>-</v>
          </cell>
          <cell r="Q12">
            <v>2810</v>
          </cell>
          <cell r="R12">
            <v>120</v>
          </cell>
          <cell r="S12">
            <v>2003</v>
          </cell>
          <cell r="T12">
            <v>2930</v>
          </cell>
          <cell r="U12" t="str">
            <v>-</v>
          </cell>
          <cell r="V12">
            <v>2309</v>
          </cell>
          <cell r="W12">
            <v>49</v>
          </cell>
          <cell r="X12">
            <v>1977</v>
          </cell>
          <cell r="Y12">
            <v>231</v>
          </cell>
          <cell r="Z12" t="str">
            <v>-</v>
          </cell>
          <cell r="AA12">
            <v>200</v>
          </cell>
          <cell r="AB12">
            <v>21</v>
          </cell>
          <cell r="AC12">
            <v>10</v>
          </cell>
          <cell r="AD12">
            <v>52</v>
          </cell>
          <cell r="AE12">
            <v>2481</v>
          </cell>
          <cell r="AF12" t="str">
            <v>-</v>
          </cell>
          <cell r="AG12">
            <v>379</v>
          </cell>
          <cell r="AH12">
            <v>14</v>
          </cell>
        </row>
        <row r="13">
          <cell r="B13" t="str">
            <v>20～24歳</v>
          </cell>
          <cell r="C13">
            <v>17146</v>
          </cell>
          <cell r="D13">
            <v>1311</v>
          </cell>
          <cell r="E13">
            <v>12586</v>
          </cell>
          <cell r="F13">
            <v>267</v>
          </cell>
          <cell r="G13">
            <v>12319</v>
          </cell>
          <cell r="H13">
            <v>1552</v>
          </cell>
          <cell r="I13" t="str">
            <v>-</v>
          </cell>
          <cell r="J13">
            <v>1232</v>
          </cell>
          <cell r="K13">
            <v>272</v>
          </cell>
          <cell r="L13">
            <v>48</v>
          </cell>
          <cell r="M13">
            <v>1697</v>
          </cell>
          <cell r="N13">
            <v>18335</v>
          </cell>
          <cell r="O13">
            <v>2693</v>
          </cell>
          <cell r="P13" t="str">
            <v>-</v>
          </cell>
          <cell r="Q13">
            <v>2418</v>
          </cell>
          <cell r="R13">
            <v>275</v>
          </cell>
          <cell r="S13">
            <v>1504</v>
          </cell>
          <cell r="T13">
            <v>2693</v>
          </cell>
          <cell r="U13" t="str">
            <v>-</v>
          </cell>
          <cell r="V13">
            <v>10739</v>
          </cell>
          <cell r="W13">
            <v>267</v>
          </cell>
          <cell r="X13">
            <v>9151</v>
          </cell>
          <cell r="Y13">
            <v>1092</v>
          </cell>
          <cell r="Z13" t="str">
            <v>-</v>
          </cell>
          <cell r="AA13">
            <v>977</v>
          </cell>
          <cell r="AB13">
            <v>81</v>
          </cell>
          <cell r="AC13">
            <v>34</v>
          </cell>
          <cell r="AD13">
            <v>229</v>
          </cell>
          <cell r="AE13">
            <v>11213</v>
          </cell>
          <cell r="AF13" t="str">
            <v>-</v>
          </cell>
          <cell r="AG13">
            <v>1460</v>
          </cell>
          <cell r="AH13">
            <v>72</v>
          </cell>
        </row>
        <row r="14">
          <cell r="B14" t="str">
            <v>25～29歳</v>
          </cell>
          <cell r="C14">
            <v>16392</v>
          </cell>
          <cell r="D14">
            <v>1755</v>
          </cell>
          <cell r="E14">
            <v>11419</v>
          </cell>
          <cell r="F14">
            <v>327</v>
          </cell>
          <cell r="G14">
            <v>11092</v>
          </cell>
          <cell r="H14">
            <v>1381</v>
          </cell>
          <cell r="I14" t="str">
            <v>-</v>
          </cell>
          <cell r="J14">
            <v>1266</v>
          </cell>
          <cell r="K14">
            <v>80</v>
          </cell>
          <cell r="L14">
            <v>35</v>
          </cell>
          <cell r="M14">
            <v>1837</v>
          </cell>
          <cell r="N14">
            <v>17229</v>
          </cell>
          <cell r="O14">
            <v>2183</v>
          </cell>
          <cell r="P14" t="str">
            <v>-</v>
          </cell>
          <cell r="Q14">
            <v>2110</v>
          </cell>
          <cell r="R14">
            <v>73</v>
          </cell>
          <cell r="S14">
            <v>1346</v>
          </cell>
          <cell r="T14">
            <v>2183</v>
          </cell>
          <cell r="U14" t="str">
            <v>-</v>
          </cell>
          <cell r="V14">
            <v>12643</v>
          </cell>
          <cell r="W14">
            <v>327</v>
          </cell>
          <cell r="X14">
            <v>10706</v>
          </cell>
          <cell r="Y14">
            <v>1356</v>
          </cell>
          <cell r="Z14" t="str">
            <v>-</v>
          </cell>
          <cell r="AA14">
            <v>1251</v>
          </cell>
          <cell r="AB14">
            <v>71</v>
          </cell>
          <cell r="AC14">
            <v>34</v>
          </cell>
          <cell r="AD14">
            <v>254</v>
          </cell>
          <cell r="AE14">
            <v>13446</v>
          </cell>
          <cell r="AF14" t="str">
            <v>-</v>
          </cell>
          <cell r="AG14">
            <v>2074</v>
          </cell>
          <cell r="AH14">
            <v>51</v>
          </cell>
        </row>
        <row r="15">
          <cell r="B15" t="str">
            <v>30～34歳</v>
          </cell>
          <cell r="C15">
            <v>18590</v>
          </cell>
          <cell r="D15">
            <v>2707</v>
          </cell>
          <cell r="E15">
            <v>12515</v>
          </cell>
          <cell r="F15">
            <v>497</v>
          </cell>
          <cell r="G15">
            <v>12018</v>
          </cell>
          <cell r="H15">
            <v>1547</v>
          </cell>
          <cell r="I15" t="str">
            <v>-</v>
          </cell>
          <cell r="J15">
            <v>1400</v>
          </cell>
          <cell r="K15">
            <v>96</v>
          </cell>
          <cell r="L15">
            <v>51</v>
          </cell>
          <cell r="M15">
            <v>1821</v>
          </cell>
          <cell r="N15">
            <v>19661</v>
          </cell>
          <cell r="O15">
            <v>2567</v>
          </cell>
          <cell r="P15" t="str">
            <v>-</v>
          </cell>
          <cell r="Q15">
            <v>2494</v>
          </cell>
          <cell r="R15">
            <v>73</v>
          </cell>
          <cell r="S15">
            <v>1496</v>
          </cell>
          <cell r="T15">
            <v>2567</v>
          </cell>
          <cell r="U15" t="str">
            <v>-</v>
          </cell>
          <cell r="V15">
            <v>14206</v>
          </cell>
          <cell r="W15">
            <v>497</v>
          </cell>
          <cell r="X15">
            <v>11924</v>
          </cell>
          <cell r="Y15">
            <v>1536</v>
          </cell>
          <cell r="Z15" t="str">
            <v>-</v>
          </cell>
          <cell r="AA15">
            <v>1391</v>
          </cell>
          <cell r="AB15">
            <v>94</v>
          </cell>
          <cell r="AC15">
            <v>51</v>
          </cell>
          <cell r="AD15">
            <v>249</v>
          </cell>
          <cell r="AE15">
            <v>15267</v>
          </cell>
          <cell r="AF15" t="str">
            <v>-</v>
          </cell>
          <cell r="AG15">
            <v>2480</v>
          </cell>
          <cell r="AH15">
            <v>66</v>
          </cell>
        </row>
        <row r="16">
          <cell r="B16" t="str">
            <v>35～39歳</v>
          </cell>
          <cell r="C16">
            <v>20860</v>
          </cell>
          <cell r="D16">
            <v>2996</v>
          </cell>
          <cell r="E16">
            <v>14201</v>
          </cell>
          <cell r="F16">
            <v>650</v>
          </cell>
          <cell r="G16">
            <v>13551</v>
          </cell>
          <cell r="H16">
            <v>1860</v>
          </cell>
          <cell r="I16" t="str">
            <v>-</v>
          </cell>
          <cell r="J16">
            <v>1710</v>
          </cell>
          <cell r="K16">
            <v>102</v>
          </cell>
          <cell r="L16">
            <v>48</v>
          </cell>
          <cell r="M16">
            <v>1803</v>
          </cell>
          <cell r="N16">
            <v>21979</v>
          </cell>
          <cell r="O16">
            <v>2931</v>
          </cell>
          <cell r="P16" t="str">
            <v>-</v>
          </cell>
          <cell r="Q16">
            <v>2841</v>
          </cell>
          <cell r="R16">
            <v>90</v>
          </cell>
          <cell r="S16">
            <v>1812</v>
          </cell>
          <cell r="T16">
            <v>2931</v>
          </cell>
          <cell r="U16" t="str">
            <v>-</v>
          </cell>
          <cell r="V16">
            <v>16259</v>
          </cell>
          <cell r="W16">
            <v>650</v>
          </cell>
          <cell r="X16">
            <v>13493</v>
          </cell>
          <cell r="Y16">
            <v>1853</v>
          </cell>
          <cell r="Z16" t="str">
            <v>-</v>
          </cell>
          <cell r="AA16">
            <v>1704</v>
          </cell>
          <cell r="AB16">
            <v>101</v>
          </cell>
          <cell r="AC16">
            <v>48</v>
          </cell>
          <cell r="AD16">
            <v>263</v>
          </cell>
          <cell r="AE16">
            <v>17372</v>
          </cell>
          <cell r="AF16" t="str">
            <v>-</v>
          </cell>
          <cell r="AG16">
            <v>2829</v>
          </cell>
          <cell r="AH16">
            <v>89</v>
          </cell>
        </row>
        <row r="17">
          <cell r="B17" t="str">
            <v>40～44歳</v>
          </cell>
          <cell r="C17">
            <v>23532</v>
          </cell>
          <cell r="D17">
            <v>3243</v>
          </cell>
          <cell r="E17">
            <v>16141</v>
          </cell>
          <cell r="F17">
            <v>854</v>
          </cell>
          <cell r="G17">
            <v>15287</v>
          </cell>
          <cell r="H17">
            <v>2269</v>
          </cell>
          <cell r="I17" t="str">
            <v>-</v>
          </cell>
          <cell r="J17">
            <v>2082</v>
          </cell>
          <cell r="K17">
            <v>120</v>
          </cell>
          <cell r="L17">
            <v>67</v>
          </cell>
          <cell r="M17">
            <v>1879</v>
          </cell>
          <cell r="N17">
            <v>24552</v>
          </cell>
          <cell r="O17">
            <v>3222</v>
          </cell>
          <cell r="P17" t="str">
            <v>-</v>
          </cell>
          <cell r="Q17">
            <v>3117</v>
          </cell>
          <cell r="R17">
            <v>105</v>
          </cell>
          <cell r="S17">
            <v>2202</v>
          </cell>
          <cell r="T17">
            <v>3222</v>
          </cell>
          <cell r="U17" t="str">
            <v>-</v>
          </cell>
          <cell r="V17">
            <v>18694</v>
          </cell>
          <cell r="W17">
            <v>854</v>
          </cell>
          <cell r="X17">
            <v>15258</v>
          </cell>
          <cell r="Y17">
            <v>2268</v>
          </cell>
          <cell r="Z17" t="str">
            <v>-</v>
          </cell>
          <cell r="AA17">
            <v>2081</v>
          </cell>
          <cell r="AB17">
            <v>120</v>
          </cell>
          <cell r="AC17">
            <v>67</v>
          </cell>
          <cell r="AD17">
            <v>314</v>
          </cell>
          <cell r="AE17">
            <v>19709</v>
          </cell>
          <cell r="AF17" t="str">
            <v>-</v>
          </cell>
          <cell r="AG17">
            <v>3111</v>
          </cell>
          <cell r="AH17">
            <v>105</v>
          </cell>
        </row>
        <row r="18">
          <cell r="B18" t="str">
            <v>45～49歳</v>
          </cell>
          <cell r="C18">
            <v>28218</v>
          </cell>
          <cell r="D18">
            <v>4001</v>
          </cell>
          <cell r="E18">
            <v>19359</v>
          </cell>
          <cell r="F18">
            <v>1127</v>
          </cell>
          <cell r="G18">
            <v>18232</v>
          </cell>
          <cell r="H18">
            <v>2752</v>
          </cell>
          <cell r="I18" t="str">
            <v>-</v>
          </cell>
          <cell r="J18">
            <v>2504</v>
          </cell>
          <cell r="K18">
            <v>177</v>
          </cell>
          <cell r="L18">
            <v>71</v>
          </cell>
          <cell r="M18">
            <v>2106</v>
          </cell>
          <cell r="N18">
            <v>29277</v>
          </cell>
          <cell r="O18">
            <v>3740</v>
          </cell>
          <cell r="P18" t="str">
            <v>-</v>
          </cell>
          <cell r="Q18">
            <v>3590</v>
          </cell>
          <cell r="R18">
            <v>150</v>
          </cell>
          <cell r="S18">
            <v>2681</v>
          </cell>
          <cell r="T18">
            <v>3740</v>
          </cell>
          <cell r="U18" t="str">
            <v>-</v>
          </cell>
          <cell r="V18">
            <v>22482</v>
          </cell>
          <cell r="W18">
            <v>1127</v>
          </cell>
          <cell r="X18">
            <v>18220</v>
          </cell>
          <cell r="Y18">
            <v>2750</v>
          </cell>
          <cell r="Z18" t="str">
            <v>-</v>
          </cell>
          <cell r="AA18">
            <v>2503</v>
          </cell>
          <cell r="AB18">
            <v>176</v>
          </cell>
          <cell r="AC18">
            <v>71</v>
          </cell>
          <cell r="AD18">
            <v>385</v>
          </cell>
          <cell r="AE18">
            <v>23539</v>
          </cell>
          <cell r="AF18" t="str">
            <v>-</v>
          </cell>
          <cell r="AG18">
            <v>3586</v>
          </cell>
          <cell r="AH18">
            <v>150</v>
          </cell>
        </row>
        <row r="19">
          <cell r="B19" t="str">
            <v>50～54歳</v>
          </cell>
          <cell r="C19">
            <v>25845</v>
          </cell>
          <cell r="D19">
            <v>4211</v>
          </cell>
          <cell r="E19">
            <v>17464</v>
          </cell>
          <cell r="F19">
            <v>1144</v>
          </cell>
          <cell r="G19">
            <v>16320</v>
          </cell>
          <cell r="H19">
            <v>2416</v>
          </cell>
          <cell r="I19" t="str">
            <v>-</v>
          </cell>
          <cell r="J19">
            <v>2211</v>
          </cell>
          <cell r="K19">
            <v>150</v>
          </cell>
          <cell r="L19">
            <v>55</v>
          </cell>
          <cell r="M19">
            <v>1754</v>
          </cell>
          <cell r="N19">
            <v>26715</v>
          </cell>
          <cell r="O19">
            <v>3231</v>
          </cell>
          <cell r="P19" t="str">
            <v>-</v>
          </cell>
          <cell r="Q19">
            <v>3093</v>
          </cell>
          <cell r="R19">
            <v>138</v>
          </cell>
          <cell r="S19">
            <v>2361</v>
          </cell>
          <cell r="T19">
            <v>3231</v>
          </cell>
          <cell r="U19" t="str">
            <v>-</v>
          </cell>
          <cell r="V19">
            <v>20232</v>
          </cell>
          <cell r="W19">
            <v>1144</v>
          </cell>
          <cell r="X19">
            <v>16302</v>
          </cell>
          <cell r="Y19">
            <v>2414</v>
          </cell>
          <cell r="Z19" t="str">
            <v>-</v>
          </cell>
          <cell r="AA19">
            <v>2210</v>
          </cell>
          <cell r="AB19">
            <v>149</v>
          </cell>
          <cell r="AC19">
            <v>55</v>
          </cell>
          <cell r="AD19">
            <v>372</v>
          </cell>
          <cell r="AE19">
            <v>21103</v>
          </cell>
          <cell r="AF19" t="str">
            <v>-</v>
          </cell>
          <cell r="AG19">
            <v>3092</v>
          </cell>
          <cell r="AH19">
            <v>138</v>
          </cell>
        </row>
        <row r="20">
          <cell r="B20" t="str">
            <v>55～59歳</v>
          </cell>
          <cell r="C20">
            <v>26759</v>
          </cell>
          <cell r="D20">
            <v>5327</v>
          </cell>
          <cell r="E20">
            <v>17634</v>
          </cell>
          <cell r="F20">
            <v>1425</v>
          </cell>
          <cell r="G20">
            <v>16209</v>
          </cell>
          <cell r="H20">
            <v>2292</v>
          </cell>
          <cell r="I20" t="str">
            <v>-</v>
          </cell>
          <cell r="J20">
            <v>2044</v>
          </cell>
          <cell r="K20">
            <v>179</v>
          </cell>
          <cell r="L20">
            <v>69</v>
          </cell>
          <cell r="M20">
            <v>1506</v>
          </cell>
          <cell r="N20">
            <v>27679</v>
          </cell>
          <cell r="O20">
            <v>3143</v>
          </cell>
          <cell r="P20" t="str">
            <v>-</v>
          </cell>
          <cell r="Q20">
            <v>3023</v>
          </cell>
          <cell r="R20">
            <v>120</v>
          </cell>
          <cell r="S20">
            <v>2223</v>
          </cell>
          <cell r="T20">
            <v>3143</v>
          </cell>
          <cell r="U20" t="str">
            <v>-</v>
          </cell>
          <cell r="V20">
            <v>20339</v>
          </cell>
          <cell r="W20">
            <v>1425</v>
          </cell>
          <cell r="X20">
            <v>16202</v>
          </cell>
          <cell r="Y20">
            <v>2290</v>
          </cell>
          <cell r="Z20" t="str">
            <v>-</v>
          </cell>
          <cell r="AA20">
            <v>2043</v>
          </cell>
          <cell r="AB20">
            <v>179</v>
          </cell>
          <cell r="AC20">
            <v>68</v>
          </cell>
          <cell r="AD20">
            <v>422</v>
          </cell>
          <cell r="AE20">
            <v>21257</v>
          </cell>
          <cell r="AF20" t="str">
            <v>-</v>
          </cell>
          <cell r="AG20">
            <v>3020</v>
          </cell>
          <cell r="AH20">
            <v>120</v>
          </cell>
        </row>
        <row r="21">
          <cell r="B21" t="str">
            <v>60～64歳</v>
          </cell>
          <cell r="C21">
            <v>28155</v>
          </cell>
          <cell r="D21">
            <v>8786</v>
          </cell>
          <cell r="E21">
            <v>15964</v>
          </cell>
          <cell r="F21">
            <v>1517</v>
          </cell>
          <cell r="G21">
            <v>14447</v>
          </cell>
          <cell r="H21">
            <v>1907</v>
          </cell>
          <cell r="I21" t="str">
            <v>-</v>
          </cell>
          <cell r="J21">
            <v>1652</v>
          </cell>
          <cell r="K21">
            <v>171</v>
          </cell>
          <cell r="L21">
            <v>84</v>
          </cell>
          <cell r="M21">
            <v>1498</v>
          </cell>
          <cell r="N21">
            <v>28842</v>
          </cell>
          <cell r="O21">
            <v>2510</v>
          </cell>
          <cell r="P21" t="str">
            <v>-</v>
          </cell>
          <cell r="Q21">
            <v>2442</v>
          </cell>
          <cell r="R21">
            <v>68</v>
          </cell>
          <cell r="S21">
            <v>1823</v>
          </cell>
          <cell r="T21">
            <v>2510</v>
          </cell>
          <cell r="U21" t="str">
            <v>-</v>
          </cell>
          <cell r="V21">
            <v>18368</v>
          </cell>
          <cell r="W21">
            <v>1517</v>
          </cell>
          <cell r="X21">
            <v>14443</v>
          </cell>
          <cell r="Y21">
            <v>1907</v>
          </cell>
          <cell r="Z21" t="str">
            <v>-</v>
          </cell>
          <cell r="AA21">
            <v>1652</v>
          </cell>
          <cell r="AB21">
            <v>171</v>
          </cell>
          <cell r="AC21">
            <v>84</v>
          </cell>
          <cell r="AD21">
            <v>501</v>
          </cell>
          <cell r="AE21">
            <v>19052</v>
          </cell>
          <cell r="AF21" t="str">
            <v>-</v>
          </cell>
          <cell r="AG21">
            <v>2439</v>
          </cell>
          <cell r="AH21">
            <v>68</v>
          </cell>
        </row>
        <row r="22">
          <cell r="B22" t="str">
            <v>65～69歳</v>
          </cell>
          <cell r="C22">
            <v>32863</v>
          </cell>
          <cell r="D22">
            <v>17476</v>
          </cell>
          <cell r="E22">
            <v>12314</v>
          </cell>
          <cell r="F22">
            <v>1716</v>
          </cell>
          <cell r="G22">
            <v>10598</v>
          </cell>
          <cell r="H22">
            <v>1111</v>
          </cell>
          <cell r="I22" t="str">
            <v>-</v>
          </cell>
          <cell r="J22">
            <v>914</v>
          </cell>
          <cell r="K22">
            <v>138</v>
          </cell>
          <cell r="L22">
            <v>59</v>
          </cell>
          <cell r="M22">
            <v>1962</v>
          </cell>
          <cell r="N22">
            <v>33257</v>
          </cell>
          <cell r="O22">
            <v>1446</v>
          </cell>
          <cell r="P22" t="str">
            <v>-</v>
          </cell>
          <cell r="Q22">
            <v>1391</v>
          </cell>
          <cell r="R22">
            <v>55</v>
          </cell>
          <cell r="S22">
            <v>1052</v>
          </cell>
          <cell r="T22">
            <v>1446</v>
          </cell>
          <cell r="U22" t="str">
            <v>-</v>
          </cell>
          <cell r="V22">
            <v>14061</v>
          </cell>
          <cell r="W22">
            <v>1716</v>
          </cell>
          <cell r="X22">
            <v>10595</v>
          </cell>
          <cell r="Y22">
            <v>1111</v>
          </cell>
          <cell r="Z22" t="str">
            <v>-</v>
          </cell>
          <cell r="AA22">
            <v>914</v>
          </cell>
          <cell r="AB22">
            <v>138</v>
          </cell>
          <cell r="AC22">
            <v>59</v>
          </cell>
          <cell r="AD22">
            <v>639</v>
          </cell>
          <cell r="AE22">
            <v>14453</v>
          </cell>
          <cell r="AF22" t="str">
            <v>-</v>
          </cell>
          <cell r="AG22">
            <v>1389</v>
          </cell>
          <cell r="AH22">
            <v>55</v>
          </cell>
        </row>
        <row r="23">
          <cell r="B23" t="str">
            <v>70～74歳</v>
          </cell>
          <cell r="C23">
            <v>32971</v>
          </cell>
          <cell r="D23">
            <v>22698</v>
          </cell>
          <cell r="E23">
            <v>8121</v>
          </cell>
          <cell r="F23">
            <v>1718</v>
          </cell>
          <cell r="G23">
            <v>6403</v>
          </cell>
          <cell r="H23">
            <v>561</v>
          </cell>
          <cell r="I23" t="str">
            <v>-</v>
          </cell>
          <cell r="J23">
            <v>450</v>
          </cell>
          <cell r="K23">
            <v>63</v>
          </cell>
          <cell r="L23">
            <v>48</v>
          </cell>
          <cell r="M23">
            <v>1591</v>
          </cell>
          <cell r="N23">
            <v>33143</v>
          </cell>
          <cell r="O23">
            <v>685</v>
          </cell>
          <cell r="P23" t="str">
            <v>-</v>
          </cell>
          <cell r="Q23">
            <v>659</v>
          </cell>
          <cell r="R23">
            <v>26</v>
          </cell>
          <cell r="S23">
            <v>513</v>
          </cell>
          <cell r="T23">
            <v>685</v>
          </cell>
          <cell r="U23" t="str">
            <v>-</v>
          </cell>
          <cell r="V23">
            <v>9201</v>
          </cell>
          <cell r="W23">
            <v>1718</v>
          </cell>
          <cell r="X23">
            <v>6400</v>
          </cell>
          <cell r="Y23">
            <v>561</v>
          </cell>
          <cell r="Z23" t="str">
            <v>-</v>
          </cell>
          <cell r="AA23">
            <v>450</v>
          </cell>
          <cell r="AB23">
            <v>63</v>
          </cell>
          <cell r="AC23">
            <v>48</v>
          </cell>
          <cell r="AD23">
            <v>522</v>
          </cell>
          <cell r="AE23">
            <v>9373</v>
          </cell>
          <cell r="AF23" t="str">
            <v>-</v>
          </cell>
          <cell r="AG23">
            <v>659</v>
          </cell>
          <cell r="AH23">
            <v>26</v>
          </cell>
        </row>
        <row r="24">
          <cell r="B24" t="str">
            <v>75～79歳</v>
          </cell>
          <cell r="C24">
            <v>22850</v>
          </cell>
          <cell r="D24">
            <v>18991</v>
          </cell>
          <cell r="E24">
            <v>2670</v>
          </cell>
          <cell r="F24">
            <v>931</v>
          </cell>
          <cell r="G24">
            <v>1739</v>
          </cell>
          <cell r="H24">
            <v>138</v>
          </cell>
          <cell r="I24" t="str">
            <v>-</v>
          </cell>
          <cell r="J24">
            <v>106</v>
          </cell>
          <cell r="K24">
            <v>16</v>
          </cell>
          <cell r="L24">
            <v>16</v>
          </cell>
          <cell r="M24">
            <v>1051</v>
          </cell>
          <cell r="N24">
            <v>22912</v>
          </cell>
          <cell r="O24">
            <v>184</v>
          </cell>
          <cell r="P24" t="str">
            <v>-</v>
          </cell>
          <cell r="Q24">
            <v>177</v>
          </cell>
          <cell r="R24">
            <v>7</v>
          </cell>
          <cell r="S24">
            <v>122</v>
          </cell>
          <cell r="T24">
            <v>184</v>
          </cell>
          <cell r="U24" t="str">
            <v>-</v>
          </cell>
          <cell r="V24">
            <v>3067</v>
          </cell>
          <cell r="W24">
            <v>931</v>
          </cell>
          <cell r="X24">
            <v>1737</v>
          </cell>
          <cell r="Y24">
            <v>137</v>
          </cell>
          <cell r="Z24" t="str">
            <v>-</v>
          </cell>
          <cell r="AA24">
            <v>105</v>
          </cell>
          <cell r="AB24">
            <v>16</v>
          </cell>
          <cell r="AC24">
            <v>16</v>
          </cell>
          <cell r="AD24">
            <v>262</v>
          </cell>
          <cell r="AE24">
            <v>3130</v>
          </cell>
          <cell r="AF24" t="str">
            <v>-</v>
          </cell>
          <cell r="AG24">
            <v>177</v>
          </cell>
          <cell r="AH24">
            <v>7</v>
          </cell>
        </row>
        <row r="25">
          <cell r="B25" t="str">
            <v>80～84歳</v>
          </cell>
          <cell r="C25">
            <v>19602</v>
          </cell>
          <cell r="D25">
            <v>17566</v>
          </cell>
          <cell r="E25">
            <v>1114</v>
          </cell>
          <cell r="F25">
            <v>547</v>
          </cell>
          <cell r="G25">
            <v>567</v>
          </cell>
          <cell r="H25">
            <v>32</v>
          </cell>
          <cell r="I25" t="str">
            <v>-</v>
          </cell>
          <cell r="J25">
            <v>22</v>
          </cell>
          <cell r="K25">
            <v>3</v>
          </cell>
          <cell r="L25">
            <v>7</v>
          </cell>
          <cell r="M25">
            <v>890</v>
          </cell>
          <cell r="N25">
            <v>19625</v>
          </cell>
          <cell r="O25">
            <v>48</v>
          </cell>
          <cell r="P25" t="str">
            <v>-</v>
          </cell>
          <cell r="Q25">
            <v>45</v>
          </cell>
          <cell r="R25">
            <v>3</v>
          </cell>
          <cell r="S25">
            <v>25</v>
          </cell>
          <cell r="T25">
            <v>48</v>
          </cell>
          <cell r="U25" t="str">
            <v>-</v>
          </cell>
          <cell r="V25">
            <v>1302</v>
          </cell>
          <cell r="W25">
            <v>547</v>
          </cell>
          <cell r="X25">
            <v>566</v>
          </cell>
          <cell r="Y25">
            <v>32</v>
          </cell>
          <cell r="Z25" t="str">
            <v>-</v>
          </cell>
          <cell r="AA25">
            <v>22</v>
          </cell>
          <cell r="AB25">
            <v>3</v>
          </cell>
          <cell r="AC25">
            <v>7</v>
          </cell>
          <cell r="AD25">
            <v>157</v>
          </cell>
          <cell r="AE25">
            <v>1325</v>
          </cell>
          <cell r="AF25" t="str">
            <v>-</v>
          </cell>
          <cell r="AG25">
            <v>45</v>
          </cell>
          <cell r="AH25">
            <v>3</v>
          </cell>
        </row>
        <row r="26">
          <cell r="B26" t="str">
            <v>85～89歳</v>
          </cell>
          <cell r="C26">
            <v>14469</v>
          </cell>
          <cell r="D26">
            <v>13487</v>
          </cell>
          <cell r="E26">
            <v>436</v>
          </cell>
          <cell r="F26">
            <v>252</v>
          </cell>
          <cell r="G26">
            <v>184</v>
          </cell>
          <cell r="H26">
            <v>22</v>
          </cell>
          <cell r="I26" t="str">
            <v>-</v>
          </cell>
          <cell r="J26">
            <v>15</v>
          </cell>
          <cell r="K26">
            <v>2</v>
          </cell>
          <cell r="L26">
            <v>5</v>
          </cell>
          <cell r="M26">
            <v>524</v>
          </cell>
          <cell r="N26">
            <v>14462</v>
          </cell>
          <cell r="O26">
            <v>10</v>
          </cell>
          <cell r="P26" t="str">
            <v>-</v>
          </cell>
          <cell r="Q26">
            <v>10</v>
          </cell>
          <cell r="R26" t="str">
            <v>-</v>
          </cell>
          <cell r="S26">
            <v>17</v>
          </cell>
          <cell r="T26">
            <v>10</v>
          </cell>
          <cell r="V26">
            <v>510</v>
          </cell>
          <cell r="W26">
            <v>252</v>
          </cell>
          <cell r="X26">
            <v>184</v>
          </cell>
          <cell r="Y26">
            <v>22</v>
          </cell>
          <cell r="Z26" t="str">
            <v>-</v>
          </cell>
          <cell r="AA26">
            <v>15</v>
          </cell>
          <cell r="AB26">
            <v>2</v>
          </cell>
          <cell r="AC26">
            <v>5</v>
          </cell>
          <cell r="AD26">
            <v>52</v>
          </cell>
          <cell r="AE26">
            <v>503</v>
          </cell>
          <cell r="AF26" t="str">
            <v>-</v>
          </cell>
          <cell r="AG26">
            <v>10</v>
          </cell>
          <cell r="AH26" t="str">
            <v>-</v>
          </cell>
        </row>
        <row r="27">
          <cell r="B27" t="str">
            <v>90～94歳</v>
          </cell>
          <cell r="C27">
            <v>7296</v>
          </cell>
          <cell r="D27">
            <v>7003</v>
          </cell>
          <cell r="E27">
            <v>89</v>
          </cell>
          <cell r="F27">
            <v>49</v>
          </cell>
          <cell r="G27">
            <v>40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>
            <v>204</v>
          </cell>
          <cell r="N27">
            <v>7297</v>
          </cell>
          <cell r="O27">
            <v>1</v>
          </cell>
          <cell r="P27" t="str">
            <v>-</v>
          </cell>
          <cell r="Q27">
            <v>1</v>
          </cell>
          <cell r="R27" t="str">
            <v>-</v>
          </cell>
          <cell r="S27" t="str">
            <v>-</v>
          </cell>
          <cell r="T27">
            <v>1</v>
          </cell>
          <cell r="V27">
            <v>104</v>
          </cell>
          <cell r="W27">
            <v>49</v>
          </cell>
          <cell r="X27">
            <v>39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>
            <v>16</v>
          </cell>
          <cell r="AE27">
            <v>105</v>
          </cell>
          <cell r="AF27" t="str">
            <v>-</v>
          </cell>
          <cell r="AG27">
            <v>1</v>
          </cell>
          <cell r="AH27" t="str">
            <v>-</v>
          </cell>
        </row>
        <row r="28">
          <cell r="B28" t="str">
            <v>95歳以上</v>
          </cell>
          <cell r="C28">
            <v>2553</v>
          </cell>
          <cell r="D28">
            <v>2491</v>
          </cell>
          <cell r="E28">
            <v>15</v>
          </cell>
          <cell r="F28">
            <v>10</v>
          </cell>
          <cell r="G28">
            <v>5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47</v>
          </cell>
          <cell r="N28">
            <v>2553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>
            <v>17</v>
          </cell>
          <cell r="W28">
            <v>10</v>
          </cell>
          <cell r="X28">
            <v>5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>
            <v>2</v>
          </cell>
          <cell r="AE28">
            <v>17</v>
          </cell>
          <cell r="AF28" t="str">
            <v>-</v>
          </cell>
          <cell r="AG28" t="str">
            <v>-</v>
          </cell>
          <cell r="AH28" t="str">
            <v>-</v>
          </cell>
        </row>
        <row r="29">
          <cell r="B29" t="str">
            <v>年齢「不詳」</v>
          </cell>
          <cell r="C29">
            <v>6208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>
            <v>6208</v>
          </cell>
          <cell r="N29">
            <v>6208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</row>
        <row r="30">
          <cell r="B30" t="str">
            <v>（再掲）65歳以上</v>
          </cell>
          <cell r="C30">
            <v>132604</v>
          </cell>
          <cell r="D30">
            <v>99712</v>
          </cell>
          <cell r="E30">
            <v>24759</v>
          </cell>
          <cell r="F30">
            <v>5223</v>
          </cell>
          <cell r="G30">
            <v>19536</v>
          </cell>
          <cell r="H30">
            <v>1864</v>
          </cell>
          <cell r="I30" t="str">
            <v>-</v>
          </cell>
          <cell r="J30">
            <v>1507</v>
          </cell>
          <cell r="K30">
            <v>222</v>
          </cell>
          <cell r="L30">
            <v>135</v>
          </cell>
          <cell r="M30">
            <v>6269</v>
          </cell>
          <cell r="N30">
            <v>133249</v>
          </cell>
          <cell r="O30">
            <v>2374</v>
          </cell>
          <cell r="P30" t="str">
            <v>-</v>
          </cell>
          <cell r="Q30">
            <v>2283</v>
          </cell>
          <cell r="R30">
            <v>91</v>
          </cell>
          <cell r="S30">
            <v>1729</v>
          </cell>
          <cell r="T30">
            <v>2374</v>
          </cell>
          <cell r="U30" t="str">
            <v>-</v>
          </cell>
          <cell r="V30">
            <v>28262</v>
          </cell>
          <cell r="W30">
            <v>5223</v>
          </cell>
          <cell r="X30">
            <v>19526</v>
          </cell>
          <cell r="Y30">
            <v>1863</v>
          </cell>
          <cell r="Z30" t="str">
            <v>-</v>
          </cell>
          <cell r="AA30">
            <v>1506</v>
          </cell>
          <cell r="AB30">
            <v>222</v>
          </cell>
          <cell r="AC30">
            <v>135</v>
          </cell>
          <cell r="AD30">
            <v>1650</v>
          </cell>
          <cell r="AE30">
            <v>28906</v>
          </cell>
          <cell r="AF30" t="str">
            <v>-</v>
          </cell>
          <cell r="AG30">
            <v>2281</v>
          </cell>
          <cell r="AH30">
            <v>91</v>
          </cell>
        </row>
        <row r="31">
          <cell r="B31" t="str">
            <v xml:space="preserve">65～74歳 </v>
          </cell>
          <cell r="C31">
            <v>65834</v>
          </cell>
          <cell r="D31">
            <v>40174</v>
          </cell>
          <cell r="E31">
            <v>20435</v>
          </cell>
          <cell r="F31">
            <v>3434</v>
          </cell>
          <cell r="G31">
            <v>17001</v>
          </cell>
          <cell r="H31">
            <v>1672</v>
          </cell>
          <cell r="I31" t="str">
            <v>-</v>
          </cell>
          <cell r="J31">
            <v>1364</v>
          </cell>
          <cell r="K31">
            <v>201</v>
          </cell>
          <cell r="L31">
            <v>107</v>
          </cell>
          <cell r="M31">
            <v>3553</v>
          </cell>
          <cell r="N31">
            <v>66400</v>
          </cell>
          <cell r="O31">
            <v>2131</v>
          </cell>
          <cell r="P31" t="str">
            <v>-</v>
          </cell>
          <cell r="Q31">
            <v>2050</v>
          </cell>
          <cell r="R31">
            <v>81</v>
          </cell>
          <cell r="S31">
            <v>1565</v>
          </cell>
          <cell r="T31">
            <v>2131</v>
          </cell>
          <cell r="U31" t="str">
            <v>-</v>
          </cell>
          <cell r="V31">
            <v>23262</v>
          </cell>
          <cell r="W31">
            <v>3434</v>
          </cell>
          <cell r="X31">
            <v>16995</v>
          </cell>
          <cell r="Y31">
            <v>1672</v>
          </cell>
          <cell r="Z31" t="str">
            <v>-</v>
          </cell>
          <cell r="AA31">
            <v>1364</v>
          </cell>
          <cell r="AB31">
            <v>201</v>
          </cell>
          <cell r="AC31">
            <v>107</v>
          </cell>
          <cell r="AD31">
            <v>1161</v>
          </cell>
          <cell r="AE31">
            <v>23826</v>
          </cell>
          <cell r="AF31" t="str">
            <v>-</v>
          </cell>
          <cell r="AG31">
            <v>2048</v>
          </cell>
          <cell r="AH31">
            <v>81</v>
          </cell>
        </row>
        <row r="32">
          <cell r="B32" t="str">
            <v>85歳以上</v>
          </cell>
          <cell r="C32">
            <v>24318</v>
          </cell>
          <cell r="D32">
            <v>22981</v>
          </cell>
          <cell r="E32">
            <v>540</v>
          </cell>
          <cell r="F32">
            <v>311</v>
          </cell>
          <cell r="G32">
            <v>229</v>
          </cell>
          <cell r="H32">
            <v>22</v>
          </cell>
          <cell r="I32" t="str">
            <v>-</v>
          </cell>
          <cell r="J32">
            <v>15</v>
          </cell>
          <cell r="K32">
            <v>2</v>
          </cell>
          <cell r="L32">
            <v>5</v>
          </cell>
          <cell r="M32">
            <v>775</v>
          </cell>
          <cell r="N32">
            <v>24312</v>
          </cell>
          <cell r="O32">
            <v>11</v>
          </cell>
          <cell r="P32" t="str">
            <v>-</v>
          </cell>
          <cell r="Q32">
            <v>11</v>
          </cell>
          <cell r="R32" t="str">
            <v>-</v>
          </cell>
          <cell r="S32">
            <v>17</v>
          </cell>
          <cell r="T32">
            <v>11</v>
          </cell>
          <cell r="U32" t="str">
            <v>-</v>
          </cell>
          <cell r="V32">
            <v>631</v>
          </cell>
          <cell r="W32">
            <v>311</v>
          </cell>
          <cell r="X32">
            <v>228</v>
          </cell>
          <cell r="Y32">
            <v>22</v>
          </cell>
          <cell r="Z32" t="str">
            <v>-</v>
          </cell>
          <cell r="AA32">
            <v>15</v>
          </cell>
          <cell r="AB32">
            <v>2</v>
          </cell>
          <cell r="AC32">
            <v>5</v>
          </cell>
          <cell r="AD32">
            <v>70</v>
          </cell>
          <cell r="AE32">
            <v>625</v>
          </cell>
          <cell r="AF32" t="str">
            <v>-</v>
          </cell>
          <cell r="AG32">
            <v>11</v>
          </cell>
          <cell r="AH32" t="str">
            <v>-</v>
          </cell>
        </row>
        <row r="33">
          <cell r="B33" t="str">
            <v>（再掲）75歳以上</v>
          </cell>
          <cell r="C33">
            <v>66770</v>
          </cell>
          <cell r="D33">
            <v>59538</v>
          </cell>
          <cell r="E33">
            <v>4324</v>
          </cell>
          <cell r="F33">
            <v>1789</v>
          </cell>
          <cell r="G33">
            <v>2535</v>
          </cell>
          <cell r="H33">
            <v>192</v>
          </cell>
          <cell r="I33" t="str">
            <v>-</v>
          </cell>
          <cell r="J33">
            <v>143</v>
          </cell>
          <cell r="K33">
            <v>21</v>
          </cell>
          <cell r="L33">
            <v>28</v>
          </cell>
          <cell r="M33">
            <v>2716</v>
          </cell>
          <cell r="N33">
            <v>66849</v>
          </cell>
          <cell r="O33">
            <v>243</v>
          </cell>
          <cell r="P33" t="str">
            <v>-</v>
          </cell>
          <cell r="Q33">
            <v>233</v>
          </cell>
          <cell r="R33">
            <v>10</v>
          </cell>
          <cell r="S33">
            <v>164</v>
          </cell>
          <cell r="T33">
            <v>243</v>
          </cell>
          <cell r="U33" t="str">
            <v>-</v>
          </cell>
          <cell r="V33">
            <v>5000</v>
          </cell>
          <cell r="W33">
            <v>1789</v>
          </cell>
          <cell r="X33">
            <v>2531</v>
          </cell>
          <cell r="Y33">
            <v>191</v>
          </cell>
          <cell r="Z33" t="str">
            <v>-</v>
          </cell>
          <cell r="AA33">
            <v>142</v>
          </cell>
          <cell r="AB33">
            <v>21</v>
          </cell>
          <cell r="AC33">
            <v>28</v>
          </cell>
          <cell r="AD33">
            <v>489</v>
          </cell>
          <cell r="AE33">
            <v>5080</v>
          </cell>
          <cell r="AF33" t="str">
            <v>-</v>
          </cell>
          <cell r="AG33">
            <v>233</v>
          </cell>
          <cell r="AH33">
            <v>10</v>
          </cell>
        </row>
        <row r="34">
          <cell r="B34" t="str">
            <v>男</v>
          </cell>
          <cell r="C34">
            <v>188519</v>
          </cell>
          <cell r="D34">
            <v>56591</v>
          </cell>
          <cell r="E34">
            <v>100162</v>
          </cell>
          <cell r="F34">
            <v>7175</v>
          </cell>
          <cell r="G34">
            <v>92987</v>
          </cell>
          <cell r="H34">
            <v>14582</v>
          </cell>
          <cell r="I34" t="str">
            <v>-</v>
          </cell>
          <cell r="J34">
            <v>12611</v>
          </cell>
          <cell r="K34">
            <v>1458</v>
          </cell>
          <cell r="L34">
            <v>513</v>
          </cell>
          <cell r="M34">
            <v>17184</v>
          </cell>
          <cell r="N34">
            <v>193231</v>
          </cell>
          <cell r="O34">
            <v>18781</v>
          </cell>
          <cell r="P34" t="str">
            <v>-</v>
          </cell>
          <cell r="Q34">
            <v>17756</v>
          </cell>
          <cell r="R34">
            <v>1025</v>
          </cell>
          <cell r="S34">
            <v>14069</v>
          </cell>
          <cell r="T34">
            <v>18781</v>
          </cell>
          <cell r="U34" t="str">
            <v>-</v>
          </cell>
          <cell r="V34">
            <v>95201</v>
          </cell>
          <cell r="W34">
            <v>7175</v>
          </cell>
          <cell r="X34">
            <v>72060</v>
          </cell>
          <cell r="Y34">
            <v>13314</v>
          </cell>
          <cell r="Z34" t="str">
            <v>-</v>
          </cell>
          <cell r="AA34">
            <v>11606</v>
          </cell>
          <cell r="AB34">
            <v>1229</v>
          </cell>
          <cell r="AC34">
            <v>479</v>
          </cell>
          <cell r="AD34">
            <v>2652</v>
          </cell>
          <cell r="AE34">
            <v>99316</v>
          </cell>
          <cell r="AF34" t="str">
            <v>-</v>
          </cell>
          <cell r="AG34">
            <v>16121</v>
          </cell>
          <cell r="AH34">
            <v>829</v>
          </cell>
        </row>
        <row r="35">
          <cell r="B35" t="str">
            <v>15歳未満</v>
          </cell>
          <cell r="C35">
            <v>23975</v>
          </cell>
          <cell r="D35">
            <v>9875</v>
          </cell>
          <cell r="E35">
            <v>12870</v>
          </cell>
          <cell r="F35" t="str">
            <v>-</v>
          </cell>
          <cell r="G35">
            <v>12870</v>
          </cell>
          <cell r="H35">
            <v>149</v>
          </cell>
          <cell r="I35" t="str">
            <v>-</v>
          </cell>
          <cell r="J35">
            <v>139</v>
          </cell>
          <cell r="K35">
            <v>5</v>
          </cell>
          <cell r="L35">
            <v>5</v>
          </cell>
          <cell r="M35">
            <v>1081</v>
          </cell>
          <cell r="N35">
            <v>23967</v>
          </cell>
          <cell r="O35">
            <v>136</v>
          </cell>
          <cell r="P35" t="str">
            <v>-</v>
          </cell>
          <cell r="Q35">
            <v>135</v>
          </cell>
          <cell r="R35">
            <v>1</v>
          </cell>
          <cell r="S35">
            <v>144</v>
          </cell>
          <cell r="T35">
            <v>136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C35" t="str">
            <v>-</v>
          </cell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</row>
        <row r="36">
          <cell r="B36" t="str">
            <v>15～19歳</v>
          </cell>
          <cell r="C36">
            <v>8960</v>
          </cell>
          <cell r="D36">
            <v>271</v>
          </cell>
          <cell r="E36">
            <v>7030</v>
          </cell>
          <cell r="F36">
            <v>24</v>
          </cell>
          <cell r="G36">
            <v>7006</v>
          </cell>
          <cell r="H36">
            <v>1017</v>
          </cell>
          <cell r="I36" t="str">
            <v>-</v>
          </cell>
          <cell r="J36">
            <v>875</v>
          </cell>
          <cell r="K36">
            <v>118</v>
          </cell>
          <cell r="L36">
            <v>24</v>
          </cell>
          <cell r="M36">
            <v>642</v>
          </cell>
          <cell r="N36">
            <v>9299</v>
          </cell>
          <cell r="O36">
            <v>1332</v>
          </cell>
          <cell r="P36" t="str">
            <v>-</v>
          </cell>
          <cell r="Q36">
            <v>1255</v>
          </cell>
          <cell r="R36">
            <v>77</v>
          </cell>
          <cell r="S36">
            <v>993</v>
          </cell>
          <cell r="T36">
            <v>1332</v>
          </cell>
          <cell r="U36" t="str">
            <v>-</v>
          </cell>
          <cell r="V36">
            <v>1108</v>
          </cell>
          <cell r="W36">
            <v>24</v>
          </cell>
          <cell r="X36">
            <v>912</v>
          </cell>
          <cell r="Y36">
            <v>142</v>
          </cell>
          <cell r="Z36" t="str">
            <v>-</v>
          </cell>
          <cell r="AA36">
            <v>117</v>
          </cell>
          <cell r="AB36">
            <v>18</v>
          </cell>
          <cell r="AC36">
            <v>7</v>
          </cell>
          <cell r="AD36">
            <v>30</v>
          </cell>
          <cell r="AE36">
            <v>1155</v>
          </cell>
          <cell r="AF36" t="str">
            <v>-</v>
          </cell>
          <cell r="AG36">
            <v>171</v>
          </cell>
          <cell r="AH36">
            <v>11</v>
          </cell>
        </row>
        <row r="37">
          <cell r="B37" t="str">
            <v>20～24歳</v>
          </cell>
          <cell r="C37">
            <v>8278</v>
          </cell>
          <cell r="D37">
            <v>615</v>
          </cell>
          <cell r="E37">
            <v>5908</v>
          </cell>
          <cell r="F37">
            <v>149</v>
          </cell>
          <cell r="G37">
            <v>5759</v>
          </cell>
          <cell r="H37">
            <v>856</v>
          </cell>
          <cell r="I37" t="str">
            <v>-</v>
          </cell>
          <cell r="J37">
            <v>647</v>
          </cell>
          <cell r="K37">
            <v>175</v>
          </cell>
          <cell r="L37">
            <v>34</v>
          </cell>
          <cell r="M37">
            <v>899</v>
          </cell>
          <cell r="N37">
            <v>8637</v>
          </cell>
          <cell r="O37">
            <v>1181</v>
          </cell>
          <cell r="P37" t="str">
            <v>-</v>
          </cell>
          <cell r="Q37">
            <v>1019</v>
          </cell>
          <cell r="R37">
            <v>162</v>
          </cell>
          <cell r="S37">
            <v>822</v>
          </cell>
          <cell r="T37">
            <v>1181</v>
          </cell>
          <cell r="U37" t="str">
            <v>-</v>
          </cell>
          <cell r="V37">
            <v>5064</v>
          </cell>
          <cell r="W37">
            <v>149</v>
          </cell>
          <cell r="X37">
            <v>4145</v>
          </cell>
          <cell r="Y37">
            <v>645</v>
          </cell>
          <cell r="Z37" t="str">
            <v>-</v>
          </cell>
          <cell r="AA37">
            <v>561</v>
          </cell>
          <cell r="AB37">
            <v>61</v>
          </cell>
          <cell r="AC37">
            <v>23</v>
          </cell>
          <cell r="AD37">
            <v>125</v>
          </cell>
          <cell r="AE37">
            <v>5141</v>
          </cell>
          <cell r="AF37" t="str">
            <v>-</v>
          </cell>
          <cell r="AG37">
            <v>644</v>
          </cell>
          <cell r="AH37">
            <v>55</v>
          </cell>
        </row>
        <row r="38">
          <cell r="B38" t="str">
            <v>25～29歳</v>
          </cell>
          <cell r="C38">
            <v>7878</v>
          </cell>
          <cell r="D38">
            <v>578</v>
          </cell>
          <cell r="E38">
            <v>5406</v>
          </cell>
          <cell r="F38">
            <v>164</v>
          </cell>
          <cell r="G38">
            <v>5242</v>
          </cell>
          <cell r="H38">
            <v>872</v>
          </cell>
          <cell r="I38" t="str">
            <v>-</v>
          </cell>
          <cell r="J38">
            <v>783</v>
          </cell>
          <cell r="K38">
            <v>64</v>
          </cell>
          <cell r="L38">
            <v>25</v>
          </cell>
          <cell r="M38">
            <v>1022</v>
          </cell>
          <cell r="N38">
            <v>8103</v>
          </cell>
          <cell r="O38">
            <v>1072</v>
          </cell>
          <cell r="P38" t="str">
            <v>-</v>
          </cell>
          <cell r="Q38">
            <v>1019</v>
          </cell>
          <cell r="R38">
            <v>53</v>
          </cell>
          <cell r="S38">
            <v>847</v>
          </cell>
          <cell r="T38">
            <v>1072</v>
          </cell>
          <cell r="U38" t="str">
            <v>-</v>
          </cell>
          <cell r="V38">
            <v>6177</v>
          </cell>
          <cell r="W38">
            <v>164</v>
          </cell>
          <cell r="X38">
            <v>5000</v>
          </cell>
          <cell r="Y38">
            <v>854</v>
          </cell>
          <cell r="Z38" t="str">
            <v>-</v>
          </cell>
          <cell r="AA38">
            <v>771</v>
          </cell>
          <cell r="AB38">
            <v>58</v>
          </cell>
          <cell r="AC38">
            <v>25</v>
          </cell>
          <cell r="AD38">
            <v>159</v>
          </cell>
          <cell r="AE38">
            <v>6380</v>
          </cell>
          <cell r="AF38" t="str">
            <v>-</v>
          </cell>
          <cell r="AG38">
            <v>995</v>
          </cell>
          <cell r="AH38">
            <v>37</v>
          </cell>
        </row>
        <row r="39">
          <cell r="B39" t="str">
            <v>30～34歳</v>
          </cell>
          <cell r="C39">
            <v>8967</v>
          </cell>
          <cell r="D39">
            <v>702</v>
          </cell>
          <cell r="E39">
            <v>6267</v>
          </cell>
          <cell r="F39">
            <v>243</v>
          </cell>
          <cell r="G39">
            <v>6024</v>
          </cell>
          <cell r="H39">
            <v>1014</v>
          </cell>
          <cell r="I39" t="str">
            <v>-</v>
          </cell>
          <cell r="J39">
            <v>899</v>
          </cell>
          <cell r="K39">
            <v>81</v>
          </cell>
          <cell r="L39">
            <v>34</v>
          </cell>
          <cell r="M39">
            <v>984</v>
          </cell>
          <cell r="N39">
            <v>9404</v>
          </cell>
          <cell r="O39">
            <v>1417</v>
          </cell>
          <cell r="P39" t="str">
            <v>-</v>
          </cell>
          <cell r="Q39">
            <v>1368</v>
          </cell>
          <cell r="R39">
            <v>49</v>
          </cell>
          <cell r="S39">
            <v>980</v>
          </cell>
          <cell r="T39">
            <v>1417</v>
          </cell>
          <cell r="U39" t="str">
            <v>-</v>
          </cell>
          <cell r="V39">
            <v>7375</v>
          </cell>
          <cell r="W39">
            <v>243</v>
          </cell>
          <cell r="X39">
            <v>5979</v>
          </cell>
          <cell r="Y39">
            <v>1007</v>
          </cell>
          <cell r="Z39" t="str">
            <v>-</v>
          </cell>
          <cell r="AA39">
            <v>894</v>
          </cell>
          <cell r="AB39">
            <v>79</v>
          </cell>
          <cell r="AC39">
            <v>34</v>
          </cell>
          <cell r="AD39">
            <v>146</v>
          </cell>
          <cell r="AE39">
            <v>7808</v>
          </cell>
          <cell r="AF39" t="str">
            <v>-</v>
          </cell>
          <cell r="AG39">
            <v>1362</v>
          </cell>
          <cell r="AH39">
            <v>44</v>
          </cell>
        </row>
        <row r="40">
          <cell r="B40" t="str">
            <v>35～39歳</v>
          </cell>
          <cell r="C40">
            <v>9948</v>
          </cell>
          <cell r="D40">
            <v>768</v>
          </cell>
          <cell r="E40">
            <v>6944</v>
          </cell>
          <cell r="F40">
            <v>339</v>
          </cell>
          <cell r="G40">
            <v>6605</v>
          </cell>
          <cell r="H40">
            <v>1249</v>
          </cell>
          <cell r="I40" t="str">
            <v>-</v>
          </cell>
          <cell r="J40">
            <v>1121</v>
          </cell>
          <cell r="K40">
            <v>92</v>
          </cell>
          <cell r="L40">
            <v>36</v>
          </cell>
          <cell r="M40">
            <v>987</v>
          </cell>
          <cell r="N40">
            <v>10430</v>
          </cell>
          <cell r="O40">
            <v>1695</v>
          </cell>
          <cell r="P40" t="str">
            <v>-</v>
          </cell>
          <cell r="Q40">
            <v>1621</v>
          </cell>
          <cell r="R40">
            <v>74</v>
          </cell>
          <cell r="S40">
            <v>1213</v>
          </cell>
          <cell r="T40">
            <v>1695</v>
          </cell>
          <cell r="U40" t="str">
            <v>-</v>
          </cell>
          <cell r="V40">
            <v>8321</v>
          </cell>
          <cell r="W40">
            <v>339</v>
          </cell>
          <cell r="X40">
            <v>6579</v>
          </cell>
          <cell r="Y40">
            <v>1245</v>
          </cell>
          <cell r="Z40" t="str">
            <v>-</v>
          </cell>
          <cell r="AA40">
            <v>1118</v>
          </cell>
          <cell r="AB40">
            <v>91</v>
          </cell>
          <cell r="AC40">
            <v>36</v>
          </cell>
          <cell r="AD40">
            <v>158</v>
          </cell>
          <cell r="AE40">
            <v>8802</v>
          </cell>
          <cell r="AF40" t="str">
            <v>-</v>
          </cell>
          <cell r="AG40">
            <v>1617</v>
          </cell>
          <cell r="AH40">
            <v>73</v>
          </cell>
        </row>
        <row r="41">
          <cell r="B41" t="str">
            <v>40～44歳</v>
          </cell>
          <cell r="C41">
            <v>11170</v>
          </cell>
          <cell r="D41">
            <v>887</v>
          </cell>
          <cell r="E41">
            <v>7756</v>
          </cell>
          <cell r="F41">
            <v>454</v>
          </cell>
          <cell r="G41">
            <v>7302</v>
          </cell>
          <cell r="H41">
            <v>1497</v>
          </cell>
          <cell r="I41" t="str">
            <v>-</v>
          </cell>
          <cell r="J41">
            <v>1335</v>
          </cell>
          <cell r="K41">
            <v>111</v>
          </cell>
          <cell r="L41">
            <v>51</v>
          </cell>
          <cell r="M41">
            <v>1030</v>
          </cell>
          <cell r="N41">
            <v>11678</v>
          </cell>
          <cell r="O41">
            <v>1954</v>
          </cell>
          <cell r="P41" t="str">
            <v>-</v>
          </cell>
          <cell r="Q41">
            <v>1859</v>
          </cell>
          <cell r="R41">
            <v>95</v>
          </cell>
          <cell r="S41">
            <v>1446</v>
          </cell>
          <cell r="T41">
            <v>1954</v>
          </cell>
          <cell r="U41" t="str">
            <v>-</v>
          </cell>
          <cell r="V41">
            <v>9417</v>
          </cell>
          <cell r="W41">
            <v>454</v>
          </cell>
          <cell r="X41">
            <v>7289</v>
          </cell>
          <cell r="Y41">
            <v>1496</v>
          </cell>
          <cell r="Z41" t="str">
            <v>-</v>
          </cell>
          <cell r="AA41">
            <v>1334</v>
          </cell>
          <cell r="AB41">
            <v>111</v>
          </cell>
          <cell r="AC41">
            <v>51</v>
          </cell>
          <cell r="AD41">
            <v>178</v>
          </cell>
          <cell r="AE41">
            <v>9924</v>
          </cell>
          <cell r="AF41" t="str">
            <v>-</v>
          </cell>
          <cell r="AG41">
            <v>1857</v>
          </cell>
          <cell r="AH41">
            <v>95</v>
          </cell>
        </row>
        <row r="42">
          <cell r="B42" t="str">
            <v>45～49歳</v>
          </cell>
          <cell r="C42">
            <v>13379</v>
          </cell>
          <cell r="D42">
            <v>1106</v>
          </cell>
          <cell r="E42">
            <v>9224</v>
          </cell>
          <cell r="F42">
            <v>607</v>
          </cell>
          <cell r="G42">
            <v>8617</v>
          </cell>
          <cell r="H42">
            <v>1882</v>
          </cell>
          <cell r="I42" t="str">
            <v>-</v>
          </cell>
          <cell r="J42">
            <v>1667</v>
          </cell>
          <cell r="K42">
            <v>161</v>
          </cell>
          <cell r="L42">
            <v>54</v>
          </cell>
          <cell r="M42">
            <v>1167</v>
          </cell>
          <cell r="N42">
            <v>13905</v>
          </cell>
          <cell r="O42">
            <v>2354</v>
          </cell>
          <cell r="P42" t="str">
            <v>-</v>
          </cell>
          <cell r="Q42">
            <v>2217</v>
          </cell>
          <cell r="R42">
            <v>137</v>
          </cell>
          <cell r="S42">
            <v>1828</v>
          </cell>
          <cell r="T42">
            <v>2354</v>
          </cell>
          <cell r="U42" t="str">
            <v>-</v>
          </cell>
          <cell r="V42">
            <v>11319</v>
          </cell>
          <cell r="W42">
            <v>607</v>
          </cell>
          <cell r="X42">
            <v>8611</v>
          </cell>
          <cell r="Y42">
            <v>1881</v>
          </cell>
          <cell r="Z42" t="str">
            <v>-</v>
          </cell>
          <cell r="AA42">
            <v>1667</v>
          </cell>
          <cell r="AB42">
            <v>160</v>
          </cell>
          <cell r="AC42">
            <v>54</v>
          </cell>
          <cell r="AD42">
            <v>220</v>
          </cell>
          <cell r="AE42">
            <v>11844</v>
          </cell>
          <cell r="AF42" t="str">
            <v>-</v>
          </cell>
          <cell r="AG42">
            <v>2215</v>
          </cell>
          <cell r="AH42">
            <v>137</v>
          </cell>
        </row>
        <row r="43">
          <cell r="B43" t="str">
            <v>50～54歳</v>
          </cell>
          <cell r="C43">
            <v>11969</v>
          </cell>
          <cell r="D43">
            <v>1175</v>
          </cell>
          <cell r="E43">
            <v>8218</v>
          </cell>
          <cell r="F43">
            <v>642</v>
          </cell>
          <cell r="G43">
            <v>7576</v>
          </cell>
          <cell r="H43">
            <v>1626</v>
          </cell>
          <cell r="I43" t="str">
            <v>-</v>
          </cell>
          <cell r="J43">
            <v>1459</v>
          </cell>
          <cell r="K43">
            <v>131</v>
          </cell>
          <cell r="L43">
            <v>36</v>
          </cell>
          <cell r="M43">
            <v>950</v>
          </cell>
          <cell r="N43">
            <v>12353</v>
          </cell>
          <cell r="O43">
            <v>1974</v>
          </cell>
          <cell r="P43" t="str">
            <v>-</v>
          </cell>
          <cell r="Q43">
            <v>1849</v>
          </cell>
          <cell r="R43">
            <v>125</v>
          </cell>
          <cell r="S43">
            <v>1590</v>
          </cell>
          <cell r="T43">
            <v>1974</v>
          </cell>
          <cell r="U43" t="str">
            <v>-</v>
          </cell>
          <cell r="V43">
            <v>10047</v>
          </cell>
          <cell r="W43">
            <v>642</v>
          </cell>
          <cell r="X43">
            <v>7571</v>
          </cell>
          <cell r="Y43">
            <v>1626</v>
          </cell>
          <cell r="Z43" t="str">
            <v>-</v>
          </cell>
          <cell r="AA43">
            <v>1459</v>
          </cell>
          <cell r="AB43">
            <v>131</v>
          </cell>
          <cell r="AC43">
            <v>36</v>
          </cell>
          <cell r="AD43">
            <v>208</v>
          </cell>
          <cell r="AE43">
            <v>10431</v>
          </cell>
          <cell r="AF43" t="str">
            <v>-</v>
          </cell>
          <cell r="AG43">
            <v>1849</v>
          </cell>
          <cell r="AH43">
            <v>125</v>
          </cell>
        </row>
        <row r="44">
          <cell r="B44" t="str">
            <v>55～59歳</v>
          </cell>
          <cell r="C44">
            <v>12443</v>
          </cell>
          <cell r="D44">
            <v>1411</v>
          </cell>
          <cell r="E44">
            <v>8607</v>
          </cell>
          <cell r="F44">
            <v>812</v>
          </cell>
          <cell r="G44">
            <v>7795</v>
          </cell>
          <cell r="H44">
            <v>1592</v>
          </cell>
          <cell r="I44" t="str">
            <v>-</v>
          </cell>
          <cell r="J44">
            <v>1381</v>
          </cell>
          <cell r="K44">
            <v>162</v>
          </cell>
          <cell r="L44">
            <v>49</v>
          </cell>
          <cell r="M44">
            <v>833</v>
          </cell>
          <cell r="N44">
            <v>13052</v>
          </cell>
          <cell r="O44">
            <v>2152</v>
          </cell>
          <cell r="P44" t="str">
            <v>-</v>
          </cell>
          <cell r="Q44">
            <v>2044</v>
          </cell>
          <cell r="R44">
            <v>108</v>
          </cell>
          <cell r="S44">
            <v>1543</v>
          </cell>
          <cell r="T44">
            <v>2152</v>
          </cell>
          <cell r="U44" t="str">
            <v>-</v>
          </cell>
          <cell r="V44">
            <v>10414</v>
          </cell>
          <cell r="W44">
            <v>812</v>
          </cell>
          <cell r="X44">
            <v>7791</v>
          </cell>
          <cell r="Y44">
            <v>1590</v>
          </cell>
          <cell r="Z44" t="str">
            <v>-</v>
          </cell>
          <cell r="AA44">
            <v>1380</v>
          </cell>
          <cell r="AB44">
            <v>162</v>
          </cell>
          <cell r="AC44">
            <v>48</v>
          </cell>
          <cell r="AD44">
            <v>221</v>
          </cell>
          <cell r="AE44">
            <v>11023</v>
          </cell>
          <cell r="AF44" t="str">
            <v>-</v>
          </cell>
          <cell r="AG44">
            <v>2043</v>
          </cell>
          <cell r="AH44">
            <v>108</v>
          </cell>
        </row>
        <row r="45">
          <cell r="B45" t="str">
            <v>60～64歳</v>
          </cell>
          <cell r="C45">
            <v>13203</v>
          </cell>
          <cell r="D45">
            <v>2644</v>
          </cell>
          <cell r="E45">
            <v>8332</v>
          </cell>
          <cell r="F45">
            <v>862</v>
          </cell>
          <cell r="G45">
            <v>7470</v>
          </cell>
          <cell r="H45">
            <v>1412</v>
          </cell>
          <cell r="I45" t="str">
            <v>-</v>
          </cell>
          <cell r="J45">
            <v>1190</v>
          </cell>
          <cell r="K45">
            <v>158</v>
          </cell>
          <cell r="L45">
            <v>64</v>
          </cell>
          <cell r="M45">
            <v>815</v>
          </cell>
          <cell r="N45">
            <v>13645</v>
          </cell>
          <cell r="O45">
            <v>1790</v>
          </cell>
          <cell r="P45" t="str">
            <v>-</v>
          </cell>
          <cell r="Q45">
            <v>1725</v>
          </cell>
          <cell r="R45">
            <v>65</v>
          </cell>
          <cell r="S45">
            <v>1348</v>
          </cell>
          <cell r="T45">
            <v>1790</v>
          </cell>
          <cell r="U45" t="str">
            <v>-</v>
          </cell>
          <cell r="V45">
            <v>10022</v>
          </cell>
          <cell r="W45">
            <v>862</v>
          </cell>
          <cell r="X45">
            <v>7468</v>
          </cell>
          <cell r="Y45">
            <v>1412</v>
          </cell>
          <cell r="Z45" t="str">
            <v>-</v>
          </cell>
          <cell r="AA45">
            <v>1190</v>
          </cell>
          <cell r="AB45">
            <v>158</v>
          </cell>
          <cell r="AC45">
            <v>64</v>
          </cell>
          <cell r="AD45">
            <v>280</v>
          </cell>
          <cell r="AE45">
            <v>10463</v>
          </cell>
          <cell r="AF45" t="str">
            <v>-</v>
          </cell>
          <cell r="AG45">
            <v>1724</v>
          </cell>
          <cell r="AH45">
            <v>65</v>
          </cell>
        </row>
        <row r="46">
          <cell r="B46" t="str">
            <v>65～69歳</v>
          </cell>
          <cell r="C46">
            <v>15446</v>
          </cell>
          <cell r="D46">
            <v>6806</v>
          </cell>
          <cell r="E46">
            <v>6723</v>
          </cell>
          <cell r="F46">
            <v>969</v>
          </cell>
          <cell r="G46">
            <v>5754</v>
          </cell>
          <cell r="H46">
            <v>831</v>
          </cell>
          <cell r="I46" t="str">
            <v>-</v>
          </cell>
          <cell r="J46">
            <v>661</v>
          </cell>
          <cell r="K46">
            <v>127</v>
          </cell>
          <cell r="L46">
            <v>43</v>
          </cell>
          <cell r="M46">
            <v>1086</v>
          </cell>
          <cell r="N46">
            <v>15728</v>
          </cell>
          <cell r="O46">
            <v>1070</v>
          </cell>
          <cell r="P46" t="str">
            <v>-</v>
          </cell>
          <cell r="Q46">
            <v>1021</v>
          </cell>
          <cell r="R46">
            <v>49</v>
          </cell>
          <cell r="S46">
            <v>788</v>
          </cell>
          <cell r="T46">
            <v>1070</v>
          </cell>
          <cell r="U46" t="str">
            <v>-</v>
          </cell>
          <cell r="V46">
            <v>7904</v>
          </cell>
          <cell r="W46">
            <v>969</v>
          </cell>
          <cell r="X46">
            <v>5751</v>
          </cell>
          <cell r="Y46">
            <v>831</v>
          </cell>
          <cell r="Z46" t="str">
            <v>-</v>
          </cell>
          <cell r="AA46">
            <v>661</v>
          </cell>
          <cell r="AB46">
            <v>127</v>
          </cell>
          <cell r="AC46">
            <v>43</v>
          </cell>
          <cell r="AD46">
            <v>353</v>
          </cell>
          <cell r="AE46">
            <v>8185</v>
          </cell>
          <cell r="AF46" t="str">
            <v>-</v>
          </cell>
          <cell r="AG46">
            <v>1020</v>
          </cell>
          <cell r="AH46">
            <v>49</v>
          </cell>
        </row>
        <row r="47">
          <cell r="B47" t="str">
            <v>70～74歳</v>
          </cell>
          <cell r="C47">
            <v>15144</v>
          </cell>
          <cell r="D47">
            <v>9430</v>
          </cell>
          <cell r="E47">
            <v>4445</v>
          </cell>
          <cell r="F47">
            <v>942</v>
          </cell>
          <cell r="G47">
            <v>3503</v>
          </cell>
          <cell r="H47">
            <v>439</v>
          </cell>
          <cell r="I47" t="str">
            <v>-</v>
          </cell>
          <cell r="J47">
            <v>343</v>
          </cell>
          <cell r="K47">
            <v>60</v>
          </cell>
          <cell r="L47">
            <v>36</v>
          </cell>
          <cell r="M47">
            <v>830</v>
          </cell>
          <cell r="N47">
            <v>15225</v>
          </cell>
          <cell r="O47">
            <v>484</v>
          </cell>
          <cell r="P47" t="str">
            <v>-</v>
          </cell>
          <cell r="Q47">
            <v>461</v>
          </cell>
          <cell r="R47">
            <v>23</v>
          </cell>
          <cell r="S47">
            <v>403</v>
          </cell>
          <cell r="T47">
            <v>484</v>
          </cell>
          <cell r="U47" t="str">
            <v>-</v>
          </cell>
          <cell r="V47">
            <v>5193</v>
          </cell>
          <cell r="W47">
            <v>942</v>
          </cell>
          <cell r="X47">
            <v>3501</v>
          </cell>
          <cell r="Y47">
            <v>439</v>
          </cell>
          <cell r="Z47" t="str">
            <v>-</v>
          </cell>
          <cell r="AA47">
            <v>343</v>
          </cell>
          <cell r="AB47">
            <v>60</v>
          </cell>
          <cell r="AC47">
            <v>36</v>
          </cell>
          <cell r="AD47">
            <v>311</v>
          </cell>
          <cell r="AE47">
            <v>5274</v>
          </cell>
          <cell r="AF47" t="str">
            <v>-</v>
          </cell>
          <cell r="AG47">
            <v>461</v>
          </cell>
          <cell r="AH47">
            <v>23</v>
          </cell>
        </row>
        <row r="48">
          <cell r="B48" t="str">
            <v>75～79歳</v>
          </cell>
          <cell r="C48">
            <v>9566</v>
          </cell>
          <cell r="D48">
            <v>7513</v>
          </cell>
          <cell r="E48">
            <v>1493</v>
          </cell>
          <cell r="F48">
            <v>500</v>
          </cell>
          <cell r="G48">
            <v>993</v>
          </cell>
          <cell r="H48">
            <v>100</v>
          </cell>
          <cell r="I48" t="str">
            <v>-</v>
          </cell>
          <cell r="J48">
            <v>80</v>
          </cell>
          <cell r="K48">
            <v>9</v>
          </cell>
          <cell r="L48">
            <v>11</v>
          </cell>
          <cell r="M48">
            <v>460</v>
          </cell>
          <cell r="N48">
            <v>9602</v>
          </cell>
          <cell r="O48">
            <v>125</v>
          </cell>
          <cell r="P48" t="str">
            <v>-</v>
          </cell>
          <cell r="Q48">
            <v>120</v>
          </cell>
          <cell r="R48">
            <v>5</v>
          </cell>
          <cell r="S48">
            <v>89</v>
          </cell>
          <cell r="T48">
            <v>125</v>
          </cell>
          <cell r="U48" t="str">
            <v>-</v>
          </cell>
          <cell r="V48">
            <v>1732</v>
          </cell>
          <cell r="W48">
            <v>500</v>
          </cell>
          <cell r="X48">
            <v>992</v>
          </cell>
          <cell r="Y48">
            <v>100</v>
          </cell>
          <cell r="Z48" t="str">
            <v>-</v>
          </cell>
          <cell r="AA48">
            <v>80</v>
          </cell>
          <cell r="AB48">
            <v>9</v>
          </cell>
          <cell r="AC48">
            <v>11</v>
          </cell>
          <cell r="AD48">
            <v>140</v>
          </cell>
          <cell r="AE48">
            <v>1768</v>
          </cell>
          <cell r="AF48" t="str">
            <v>-</v>
          </cell>
          <cell r="AG48">
            <v>120</v>
          </cell>
          <cell r="AH48">
            <v>5</v>
          </cell>
        </row>
        <row r="49">
          <cell r="B49" t="str">
            <v>80～84歳</v>
          </cell>
          <cell r="C49">
            <v>7515</v>
          </cell>
          <cell r="D49">
            <v>6439</v>
          </cell>
          <cell r="E49">
            <v>652</v>
          </cell>
          <cell r="F49">
            <v>311</v>
          </cell>
          <cell r="G49">
            <v>341</v>
          </cell>
          <cell r="H49">
            <v>27</v>
          </cell>
          <cell r="I49" t="str">
            <v>-</v>
          </cell>
          <cell r="J49">
            <v>17</v>
          </cell>
          <cell r="K49">
            <v>3</v>
          </cell>
          <cell r="L49">
            <v>7</v>
          </cell>
          <cell r="M49">
            <v>397</v>
          </cell>
          <cell r="N49">
            <v>7532</v>
          </cell>
          <cell r="O49">
            <v>37</v>
          </cell>
          <cell r="P49" t="str">
            <v>-</v>
          </cell>
          <cell r="Q49">
            <v>35</v>
          </cell>
          <cell r="R49">
            <v>2</v>
          </cell>
          <cell r="S49">
            <v>20</v>
          </cell>
          <cell r="T49">
            <v>37</v>
          </cell>
          <cell r="U49" t="str">
            <v>-</v>
          </cell>
          <cell r="V49">
            <v>768</v>
          </cell>
          <cell r="W49">
            <v>311</v>
          </cell>
          <cell r="X49">
            <v>341</v>
          </cell>
          <cell r="Y49">
            <v>27</v>
          </cell>
          <cell r="Z49" t="str">
            <v>-</v>
          </cell>
          <cell r="AA49">
            <v>17</v>
          </cell>
          <cell r="AB49">
            <v>3</v>
          </cell>
          <cell r="AC49">
            <v>7</v>
          </cell>
          <cell r="AD49">
            <v>89</v>
          </cell>
          <cell r="AE49">
            <v>785</v>
          </cell>
          <cell r="AF49" t="str">
            <v>-</v>
          </cell>
          <cell r="AG49">
            <v>35</v>
          </cell>
          <cell r="AH49">
            <v>2</v>
          </cell>
        </row>
        <row r="50">
          <cell r="B50" t="str">
            <v>85～89歳</v>
          </cell>
          <cell r="C50">
            <v>4740</v>
          </cell>
          <cell r="D50">
            <v>4291</v>
          </cell>
          <cell r="E50">
            <v>238</v>
          </cell>
          <cell r="F50">
            <v>132</v>
          </cell>
          <cell r="G50">
            <v>106</v>
          </cell>
          <cell r="H50">
            <v>19</v>
          </cell>
          <cell r="I50" t="str">
            <v>-</v>
          </cell>
          <cell r="J50">
            <v>14</v>
          </cell>
          <cell r="K50">
            <v>1</v>
          </cell>
          <cell r="L50">
            <v>4</v>
          </cell>
          <cell r="M50">
            <v>192</v>
          </cell>
          <cell r="N50">
            <v>4732</v>
          </cell>
          <cell r="O50">
            <v>7</v>
          </cell>
          <cell r="P50" t="str">
            <v>-</v>
          </cell>
          <cell r="Q50">
            <v>7</v>
          </cell>
          <cell r="R50" t="str">
            <v>-</v>
          </cell>
          <cell r="S50">
            <v>15</v>
          </cell>
          <cell r="T50">
            <v>7</v>
          </cell>
          <cell r="V50">
            <v>284</v>
          </cell>
          <cell r="W50">
            <v>132</v>
          </cell>
          <cell r="X50">
            <v>106</v>
          </cell>
          <cell r="Y50">
            <v>19</v>
          </cell>
          <cell r="Z50" t="str">
            <v>-</v>
          </cell>
          <cell r="AA50">
            <v>14</v>
          </cell>
          <cell r="AB50">
            <v>1</v>
          </cell>
          <cell r="AC50">
            <v>4</v>
          </cell>
          <cell r="AD50">
            <v>27</v>
          </cell>
          <cell r="AE50">
            <v>276</v>
          </cell>
          <cell r="AF50" t="str">
            <v>-</v>
          </cell>
          <cell r="AG50">
            <v>7</v>
          </cell>
          <cell r="AH50" t="str">
            <v>-</v>
          </cell>
        </row>
        <row r="51">
          <cell r="B51" t="str">
            <v>90～94歳</v>
          </cell>
          <cell r="C51">
            <v>1813</v>
          </cell>
          <cell r="D51">
            <v>1706</v>
          </cell>
          <cell r="E51">
            <v>43</v>
          </cell>
          <cell r="F51">
            <v>21</v>
          </cell>
          <cell r="G51">
            <v>22</v>
          </cell>
          <cell r="H51" t="str">
            <v>-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>
            <v>64</v>
          </cell>
          <cell r="N51">
            <v>1814</v>
          </cell>
          <cell r="O51">
            <v>1</v>
          </cell>
          <cell r="P51" t="str">
            <v>-</v>
          </cell>
          <cell r="Q51">
            <v>1</v>
          </cell>
          <cell r="R51" t="str">
            <v>-</v>
          </cell>
          <cell r="S51" t="str">
            <v>-</v>
          </cell>
          <cell r="T51">
            <v>1</v>
          </cell>
          <cell r="V51">
            <v>50</v>
          </cell>
          <cell r="W51">
            <v>21</v>
          </cell>
          <cell r="X51">
            <v>22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 t="str">
            <v>-</v>
          </cell>
          <cell r="AD51">
            <v>7</v>
          </cell>
          <cell r="AE51">
            <v>51</v>
          </cell>
          <cell r="AF51" t="str">
            <v>-</v>
          </cell>
          <cell r="AG51">
            <v>1</v>
          </cell>
          <cell r="AH51" t="str">
            <v>-</v>
          </cell>
        </row>
        <row r="52">
          <cell r="B52" t="str">
            <v>95歳以上</v>
          </cell>
          <cell r="C52">
            <v>397</v>
          </cell>
          <cell r="D52">
            <v>374</v>
          </cell>
          <cell r="E52">
            <v>6</v>
          </cell>
          <cell r="F52">
            <v>4</v>
          </cell>
          <cell r="G52">
            <v>2</v>
          </cell>
          <cell r="H52" t="str">
            <v>-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>
            <v>17</v>
          </cell>
          <cell r="N52">
            <v>397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>
            <v>6</v>
          </cell>
          <cell r="W52">
            <v>4</v>
          </cell>
          <cell r="X52">
            <v>2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 t="str">
            <v>-</v>
          </cell>
          <cell r="AD52" t="str">
            <v>-</v>
          </cell>
          <cell r="AE52">
            <v>6</v>
          </cell>
          <cell r="AF52" t="str">
            <v>-</v>
          </cell>
          <cell r="AG52" t="str">
            <v>-</v>
          </cell>
          <cell r="AH52" t="str">
            <v>-</v>
          </cell>
        </row>
        <row r="53">
          <cell r="B53" t="str">
            <v>年齢「不詳」</v>
          </cell>
          <cell r="C53">
            <v>3728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>
            <v>3728</v>
          </cell>
          <cell r="N53">
            <v>3728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 t="str">
            <v>-</v>
          </cell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</row>
        <row r="54">
          <cell r="B54" t="str">
            <v>（再掲）65歳以上</v>
          </cell>
          <cell r="C54">
            <v>54621</v>
          </cell>
          <cell r="D54">
            <v>36559</v>
          </cell>
          <cell r="E54">
            <v>13600</v>
          </cell>
          <cell r="F54">
            <v>2879</v>
          </cell>
          <cell r="G54">
            <v>10721</v>
          </cell>
          <cell r="H54">
            <v>1416</v>
          </cell>
          <cell r="I54" t="str">
            <v>-</v>
          </cell>
          <cell r="J54">
            <v>1115</v>
          </cell>
          <cell r="K54">
            <v>200</v>
          </cell>
          <cell r="L54">
            <v>101</v>
          </cell>
          <cell r="M54">
            <v>3046</v>
          </cell>
          <cell r="N54">
            <v>55030</v>
          </cell>
          <cell r="O54">
            <v>1724</v>
          </cell>
          <cell r="P54" t="str">
            <v>-</v>
          </cell>
          <cell r="Q54">
            <v>1645</v>
          </cell>
          <cell r="R54">
            <v>79</v>
          </cell>
          <cell r="S54">
            <v>1315</v>
          </cell>
          <cell r="T54">
            <v>1724</v>
          </cell>
          <cell r="U54" t="str">
            <v>-</v>
          </cell>
          <cell r="V54">
            <v>15937</v>
          </cell>
          <cell r="W54">
            <v>2879</v>
          </cell>
          <cell r="X54">
            <v>10715</v>
          </cell>
          <cell r="Y54">
            <v>1416</v>
          </cell>
          <cell r="Z54" t="str">
            <v>-</v>
          </cell>
          <cell r="AA54">
            <v>1115</v>
          </cell>
          <cell r="AB54">
            <v>200</v>
          </cell>
          <cell r="AC54">
            <v>101</v>
          </cell>
          <cell r="AD54">
            <v>927</v>
          </cell>
          <cell r="AE54">
            <v>16345</v>
          </cell>
          <cell r="AF54" t="str">
            <v>-</v>
          </cell>
          <cell r="AG54">
            <v>1644</v>
          </cell>
          <cell r="AH54">
            <v>79</v>
          </cell>
        </row>
        <row r="55">
          <cell r="B55" t="str">
            <v xml:space="preserve">65～74歳 </v>
          </cell>
          <cell r="C55">
            <v>30590</v>
          </cell>
          <cell r="D55">
            <v>16236</v>
          </cell>
          <cell r="E55">
            <v>11168</v>
          </cell>
          <cell r="F55">
            <v>1911</v>
          </cell>
          <cell r="G55">
            <v>9257</v>
          </cell>
          <cell r="H55">
            <v>1270</v>
          </cell>
          <cell r="I55" t="str">
            <v>-</v>
          </cell>
          <cell r="J55">
            <v>1004</v>
          </cell>
          <cell r="K55">
            <v>187</v>
          </cell>
          <cell r="L55">
            <v>79</v>
          </cell>
          <cell r="M55">
            <v>1916</v>
          </cell>
          <cell r="N55">
            <v>30953</v>
          </cell>
          <cell r="O55">
            <v>1554</v>
          </cell>
          <cell r="P55" t="str">
            <v>-</v>
          </cell>
          <cell r="Q55">
            <v>1482</v>
          </cell>
          <cell r="R55">
            <v>72</v>
          </cell>
          <cell r="S55">
            <v>1191</v>
          </cell>
          <cell r="T55">
            <v>1554</v>
          </cell>
          <cell r="U55" t="str">
            <v>-</v>
          </cell>
          <cell r="V55">
            <v>13097</v>
          </cell>
          <cell r="W55">
            <v>1911</v>
          </cell>
          <cell r="X55">
            <v>9252</v>
          </cell>
          <cell r="Y55">
            <v>1270</v>
          </cell>
          <cell r="Z55" t="str">
            <v>-</v>
          </cell>
          <cell r="AA55">
            <v>1004</v>
          </cell>
          <cell r="AB55">
            <v>187</v>
          </cell>
          <cell r="AC55">
            <v>79</v>
          </cell>
          <cell r="AD55">
            <v>664</v>
          </cell>
          <cell r="AE55">
            <v>13459</v>
          </cell>
          <cell r="AF55" t="str">
            <v>-</v>
          </cell>
          <cell r="AG55">
            <v>1481</v>
          </cell>
          <cell r="AH55">
            <v>72</v>
          </cell>
        </row>
        <row r="56">
          <cell r="B56" t="str">
            <v>85歳以上</v>
          </cell>
          <cell r="C56">
            <v>6950</v>
          </cell>
          <cell r="D56">
            <v>6371</v>
          </cell>
          <cell r="E56">
            <v>287</v>
          </cell>
          <cell r="F56">
            <v>157</v>
          </cell>
          <cell r="G56">
            <v>130</v>
          </cell>
          <cell r="H56">
            <v>19</v>
          </cell>
          <cell r="I56" t="str">
            <v>-</v>
          </cell>
          <cell r="J56">
            <v>14</v>
          </cell>
          <cell r="K56">
            <v>1</v>
          </cell>
          <cell r="L56">
            <v>4</v>
          </cell>
          <cell r="M56">
            <v>273</v>
          </cell>
          <cell r="N56">
            <v>6943</v>
          </cell>
          <cell r="O56">
            <v>8</v>
          </cell>
          <cell r="P56" t="str">
            <v>-</v>
          </cell>
          <cell r="Q56">
            <v>8</v>
          </cell>
          <cell r="R56" t="str">
            <v>-</v>
          </cell>
          <cell r="S56">
            <v>15</v>
          </cell>
          <cell r="T56">
            <v>8</v>
          </cell>
          <cell r="U56" t="str">
            <v>-</v>
          </cell>
          <cell r="V56">
            <v>340</v>
          </cell>
          <cell r="W56">
            <v>157</v>
          </cell>
          <cell r="X56">
            <v>130</v>
          </cell>
          <cell r="Y56">
            <v>19</v>
          </cell>
          <cell r="Z56" t="str">
            <v>-</v>
          </cell>
          <cell r="AA56">
            <v>14</v>
          </cell>
          <cell r="AB56">
            <v>1</v>
          </cell>
          <cell r="AC56">
            <v>4</v>
          </cell>
          <cell r="AD56">
            <v>34</v>
          </cell>
          <cell r="AE56">
            <v>333</v>
          </cell>
          <cell r="AF56" t="str">
            <v>-</v>
          </cell>
          <cell r="AG56">
            <v>8</v>
          </cell>
          <cell r="AH56" t="str">
            <v>-</v>
          </cell>
        </row>
        <row r="57">
          <cell r="B57" t="str">
            <v>（再掲）75歳以上</v>
          </cell>
          <cell r="C57">
            <v>24031</v>
          </cell>
          <cell r="D57">
            <v>20323</v>
          </cell>
          <cell r="E57">
            <v>2432</v>
          </cell>
          <cell r="F57">
            <v>968</v>
          </cell>
          <cell r="G57">
            <v>1464</v>
          </cell>
          <cell r="H57">
            <v>146</v>
          </cell>
          <cell r="I57" t="str">
            <v>-</v>
          </cell>
          <cell r="J57">
            <v>111</v>
          </cell>
          <cell r="K57">
            <v>13</v>
          </cell>
          <cell r="L57">
            <v>22</v>
          </cell>
          <cell r="M57">
            <v>1130</v>
          </cell>
          <cell r="N57">
            <v>24077</v>
          </cell>
          <cell r="O57">
            <v>170</v>
          </cell>
          <cell r="P57" t="str">
            <v>-</v>
          </cell>
          <cell r="Q57">
            <v>163</v>
          </cell>
          <cell r="R57">
            <v>7</v>
          </cell>
          <cell r="S57">
            <v>124</v>
          </cell>
          <cell r="T57">
            <v>170</v>
          </cell>
          <cell r="U57" t="str">
            <v>-</v>
          </cell>
          <cell r="V57">
            <v>2840</v>
          </cell>
          <cell r="W57">
            <v>968</v>
          </cell>
          <cell r="X57">
            <v>1463</v>
          </cell>
          <cell r="Y57">
            <v>146</v>
          </cell>
          <cell r="Z57" t="str">
            <v>-</v>
          </cell>
          <cell r="AA57">
            <v>111</v>
          </cell>
          <cell r="AB57">
            <v>13</v>
          </cell>
          <cell r="AC57">
            <v>22</v>
          </cell>
          <cell r="AD57">
            <v>263</v>
          </cell>
          <cell r="AE57">
            <v>2886</v>
          </cell>
          <cell r="AF57" t="str">
            <v>-</v>
          </cell>
          <cell r="AG57">
            <v>163</v>
          </cell>
          <cell r="AH57">
            <v>7</v>
          </cell>
        </row>
        <row r="58">
          <cell r="B58" t="str">
            <v>女</v>
          </cell>
          <cell r="C58">
            <v>220599</v>
          </cell>
          <cell r="D58">
            <v>97234</v>
          </cell>
          <cell r="E58">
            <v>101227</v>
          </cell>
          <cell r="F58">
            <v>5905</v>
          </cell>
          <cell r="G58">
            <v>95322</v>
          </cell>
          <cell r="H58">
            <v>7565</v>
          </cell>
          <cell r="I58" t="str">
            <v>-</v>
          </cell>
          <cell r="J58">
            <v>7053</v>
          </cell>
          <cell r="K58">
            <v>309</v>
          </cell>
          <cell r="L58">
            <v>203</v>
          </cell>
          <cell r="M58">
            <v>14573</v>
          </cell>
          <cell r="N58">
            <v>226264</v>
          </cell>
          <cell r="O58">
            <v>13027</v>
          </cell>
          <cell r="P58" t="str">
            <v>-</v>
          </cell>
          <cell r="Q58">
            <v>12748</v>
          </cell>
          <cell r="R58">
            <v>279</v>
          </cell>
          <cell r="S58">
            <v>7362</v>
          </cell>
          <cell r="T58">
            <v>13027</v>
          </cell>
          <cell r="U58" t="str">
            <v>-</v>
          </cell>
          <cell r="V58">
            <v>89332</v>
          </cell>
          <cell r="W58">
            <v>5905</v>
          </cell>
          <cell r="X58">
            <v>75142</v>
          </cell>
          <cell r="Y58">
            <v>6246</v>
          </cell>
          <cell r="Z58" t="str">
            <v>-</v>
          </cell>
          <cell r="AA58">
            <v>5912</v>
          </cell>
          <cell r="AB58">
            <v>156</v>
          </cell>
          <cell r="AC58">
            <v>178</v>
          </cell>
          <cell r="AD58">
            <v>2039</v>
          </cell>
          <cell r="AE58">
            <v>94029</v>
          </cell>
          <cell r="AF58" t="str">
            <v>-</v>
          </cell>
          <cell r="AG58">
            <v>10630</v>
          </cell>
          <cell r="AH58">
            <v>135</v>
          </cell>
        </row>
        <row r="59">
          <cell r="B59" t="str">
            <v>15歳未満</v>
          </cell>
          <cell r="C59">
            <v>22796</v>
          </cell>
          <cell r="D59">
            <v>9373</v>
          </cell>
          <cell r="E59">
            <v>12289</v>
          </cell>
          <cell r="F59" t="str">
            <v>-</v>
          </cell>
          <cell r="G59">
            <v>12289</v>
          </cell>
          <cell r="H59">
            <v>112</v>
          </cell>
          <cell r="I59" t="str">
            <v>-</v>
          </cell>
          <cell r="J59">
            <v>104</v>
          </cell>
          <cell r="K59">
            <v>3</v>
          </cell>
          <cell r="L59">
            <v>5</v>
          </cell>
          <cell r="M59">
            <v>1022</v>
          </cell>
          <cell r="N59">
            <v>22837</v>
          </cell>
          <cell r="O59">
            <v>148</v>
          </cell>
          <cell r="P59" t="str">
            <v>-</v>
          </cell>
          <cell r="Q59">
            <v>148</v>
          </cell>
          <cell r="R59" t="str">
            <v>-</v>
          </cell>
          <cell r="S59">
            <v>107</v>
          </cell>
          <cell r="T59">
            <v>148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 t="str">
            <v>-</v>
          </cell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</row>
        <row r="60">
          <cell r="B60" t="str">
            <v>15～19歳</v>
          </cell>
          <cell r="C60">
            <v>9078</v>
          </cell>
          <cell r="D60">
            <v>257</v>
          </cell>
          <cell r="E60">
            <v>7158</v>
          </cell>
          <cell r="F60">
            <v>25</v>
          </cell>
          <cell r="G60">
            <v>7133</v>
          </cell>
          <cell r="H60">
            <v>1029</v>
          </cell>
          <cell r="I60" t="str">
            <v>-</v>
          </cell>
          <cell r="J60">
            <v>938</v>
          </cell>
          <cell r="K60">
            <v>72</v>
          </cell>
          <cell r="L60">
            <v>19</v>
          </cell>
          <cell r="M60">
            <v>634</v>
          </cell>
          <cell r="N60">
            <v>9666</v>
          </cell>
          <cell r="O60">
            <v>1598</v>
          </cell>
          <cell r="P60" t="str">
            <v>-</v>
          </cell>
          <cell r="Q60">
            <v>1555</v>
          </cell>
          <cell r="R60">
            <v>43</v>
          </cell>
          <cell r="S60">
            <v>1010</v>
          </cell>
          <cell r="T60">
            <v>1598</v>
          </cell>
          <cell r="U60" t="str">
            <v>-</v>
          </cell>
          <cell r="V60">
            <v>1201</v>
          </cell>
          <cell r="W60">
            <v>25</v>
          </cell>
          <cell r="X60">
            <v>1065</v>
          </cell>
          <cell r="Y60">
            <v>89</v>
          </cell>
          <cell r="Z60" t="str">
            <v>-</v>
          </cell>
          <cell r="AA60">
            <v>83</v>
          </cell>
          <cell r="AB60">
            <v>3</v>
          </cell>
          <cell r="AC60">
            <v>3</v>
          </cell>
          <cell r="AD60">
            <v>22</v>
          </cell>
          <cell r="AE60">
            <v>1326</v>
          </cell>
          <cell r="AF60" t="str">
            <v>-</v>
          </cell>
          <cell r="AG60">
            <v>208</v>
          </cell>
          <cell r="AH60">
            <v>3</v>
          </cell>
        </row>
        <row r="61">
          <cell r="B61" t="str">
            <v>20～24歳</v>
          </cell>
          <cell r="C61">
            <v>8868</v>
          </cell>
          <cell r="D61">
            <v>696</v>
          </cell>
          <cell r="E61">
            <v>6678</v>
          </cell>
          <cell r="F61">
            <v>118</v>
          </cell>
          <cell r="G61">
            <v>6560</v>
          </cell>
          <cell r="H61">
            <v>696</v>
          </cell>
          <cell r="I61" t="str">
            <v>-</v>
          </cell>
          <cell r="J61">
            <v>585</v>
          </cell>
          <cell r="K61">
            <v>97</v>
          </cell>
          <cell r="L61">
            <v>14</v>
          </cell>
          <cell r="M61">
            <v>798</v>
          </cell>
          <cell r="N61">
            <v>9698</v>
          </cell>
          <cell r="O61">
            <v>1512</v>
          </cell>
          <cell r="P61" t="str">
            <v>-</v>
          </cell>
          <cell r="Q61">
            <v>1399</v>
          </cell>
          <cell r="R61">
            <v>113</v>
          </cell>
          <cell r="S61">
            <v>682</v>
          </cell>
          <cell r="T61">
            <v>1512</v>
          </cell>
          <cell r="U61" t="str">
            <v>-</v>
          </cell>
          <cell r="V61">
            <v>5675</v>
          </cell>
          <cell r="W61">
            <v>118</v>
          </cell>
          <cell r="X61">
            <v>5006</v>
          </cell>
          <cell r="Y61">
            <v>447</v>
          </cell>
          <cell r="Z61" t="str">
            <v>-</v>
          </cell>
          <cell r="AA61">
            <v>416</v>
          </cell>
          <cell r="AB61">
            <v>20</v>
          </cell>
          <cell r="AC61">
            <v>11</v>
          </cell>
          <cell r="AD61">
            <v>104</v>
          </cell>
          <cell r="AE61">
            <v>6072</v>
          </cell>
          <cell r="AF61" t="str">
            <v>-</v>
          </cell>
          <cell r="AG61">
            <v>816</v>
          </cell>
          <cell r="AH61">
            <v>17</v>
          </cell>
        </row>
        <row r="62">
          <cell r="B62" t="str">
            <v>25～29歳</v>
          </cell>
          <cell r="C62">
            <v>8514</v>
          </cell>
          <cell r="D62">
            <v>1177</v>
          </cell>
          <cell r="E62">
            <v>6013</v>
          </cell>
          <cell r="F62">
            <v>163</v>
          </cell>
          <cell r="G62">
            <v>5850</v>
          </cell>
          <cell r="H62">
            <v>509</v>
          </cell>
          <cell r="I62" t="str">
            <v>-</v>
          </cell>
          <cell r="J62">
            <v>483</v>
          </cell>
          <cell r="K62">
            <v>16</v>
          </cell>
          <cell r="L62">
            <v>10</v>
          </cell>
          <cell r="M62">
            <v>815</v>
          </cell>
          <cell r="N62">
            <v>9126</v>
          </cell>
          <cell r="O62">
            <v>1111</v>
          </cell>
          <cell r="P62" t="str">
            <v>-</v>
          </cell>
          <cell r="Q62">
            <v>1091</v>
          </cell>
          <cell r="R62">
            <v>20</v>
          </cell>
          <cell r="S62">
            <v>499</v>
          </cell>
          <cell r="T62">
            <v>1111</v>
          </cell>
          <cell r="U62" t="str">
            <v>-</v>
          </cell>
          <cell r="V62">
            <v>6466</v>
          </cell>
          <cell r="W62">
            <v>163</v>
          </cell>
          <cell r="X62">
            <v>5706</v>
          </cell>
          <cell r="Y62">
            <v>502</v>
          </cell>
          <cell r="Z62" t="str">
            <v>-</v>
          </cell>
          <cell r="AA62">
            <v>480</v>
          </cell>
          <cell r="AB62">
            <v>13</v>
          </cell>
          <cell r="AC62">
            <v>9</v>
          </cell>
          <cell r="AD62">
            <v>95</v>
          </cell>
          <cell r="AE62">
            <v>7066</v>
          </cell>
          <cell r="AF62" t="str">
            <v>-</v>
          </cell>
          <cell r="AG62">
            <v>1079</v>
          </cell>
          <cell r="AH62">
            <v>14</v>
          </cell>
        </row>
        <row r="63">
          <cell r="B63" t="str">
            <v>30～34歳</v>
          </cell>
          <cell r="C63">
            <v>9623</v>
          </cell>
          <cell r="D63">
            <v>2005</v>
          </cell>
          <cell r="E63">
            <v>6248</v>
          </cell>
          <cell r="F63">
            <v>254</v>
          </cell>
          <cell r="G63">
            <v>5994</v>
          </cell>
          <cell r="H63">
            <v>533</v>
          </cell>
          <cell r="I63" t="str">
            <v>-</v>
          </cell>
          <cell r="J63">
            <v>501</v>
          </cell>
          <cell r="K63">
            <v>15</v>
          </cell>
          <cell r="L63">
            <v>17</v>
          </cell>
          <cell r="M63">
            <v>837</v>
          </cell>
          <cell r="N63">
            <v>10257</v>
          </cell>
          <cell r="O63">
            <v>1150</v>
          </cell>
          <cell r="P63" t="str">
            <v>-</v>
          </cell>
          <cell r="Q63">
            <v>1126</v>
          </cell>
          <cell r="R63">
            <v>24</v>
          </cell>
          <cell r="S63">
            <v>516</v>
          </cell>
          <cell r="T63">
            <v>1150</v>
          </cell>
          <cell r="U63" t="str">
            <v>-</v>
          </cell>
          <cell r="V63">
            <v>6831</v>
          </cell>
          <cell r="W63">
            <v>254</v>
          </cell>
          <cell r="X63">
            <v>5945</v>
          </cell>
          <cell r="Y63">
            <v>529</v>
          </cell>
          <cell r="Z63" t="str">
            <v>-</v>
          </cell>
          <cell r="AA63">
            <v>497</v>
          </cell>
          <cell r="AB63">
            <v>15</v>
          </cell>
          <cell r="AC63">
            <v>17</v>
          </cell>
          <cell r="AD63">
            <v>103</v>
          </cell>
          <cell r="AE63">
            <v>7459</v>
          </cell>
          <cell r="AF63" t="str">
            <v>-</v>
          </cell>
          <cell r="AG63">
            <v>1118</v>
          </cell>
          <cell r="AH63">
            <v>22</v>
          </cell>
        </row>
        <row r="64">
          <cell r="B64" t="str">
            <v>35～39歳</v>
          </cell>
          <cell r="C64">
            <v>10912</v>
          </cell>
          <cell r="D64">
            <v>2228</v>
          </cell>
          <cell r="E64">
            <v>7257</v>
          </cell>
          <cell r="F64">
            <v>311</v>
          </cell>
          <cell r="G64">
            <v>6946</v>
          </cell>
          <cell r="H64">
            <v>611</v>
          </cell>
          <cell r="I64" t="str">
            <v>-</v>
          </cell>
          <cell r="J64">
            <v>589</v>
          </cell>
          <cell r="K64">
            <v>10</v>
          </cell>
          <cell r="L64">
            <v>12</v>
          </cell>
          <cell r="M64">
            <v>816</v>
          </cell>
          <cell r="N64">
            <v>11549</v>
          </cell>
          <cell r="O64">
            <v>1236</v>
          </cell>
          <cell r="P64" t="str">
            <v>-</v>
          </cell>
          <cell r="Q64">
            <v>1220</v>
          </cell>
          <cell r="R64">
            <v>16</v>
          </cell>
          <cell r="S64">
            <v>599</v>
          </cell>
          <cell r="T64">
            <v>1236</v>
          </cell>
          <cell r="U64" t="str">
            <v>-</v>
          </cell>
          <cell r="V64">
            <v>7938</v>
          </cell>
          <cell r="W64">
            <v>311</v>
          </cell>
          <cell r="X64">
            <v>6914</v>
          </cell>
          <cell r="Y64">
            <v>608</v>
          </cell>
          <cell r="Z64" t="str">
            <v>-</v>
          </cell>
          <cell r="AA64">
            <v>586</v>
          </cell>
          <cell r="AB64">
            <v>10</v>
          </cell>
          <cell r="AC64">
            <v>12</v>
          </cell>
          <cell r="AD64">
            <v>105</v>
          </cell>
          <cell r="AE64">
            <v>8570</v>
          </cell>
          <cell r="AF64" t="str">
            <v>-</v>
          </cell>
          <cell r="AG64">
            <v>1212</v>
          </cell>
          <cell r="AH64">
            <v>16</v>
          </cell>
        </row>
        <row r="65">
          <cell r="B65" t="str">
            <v>40～44歳</v>
          </cell>
          <cell r="C65">
            <v>12362</v>
          </cell>
          <cell r="D65">
            <v>2356</v>
          </cell>
          <cell r="E65">
            <v>8385</v>
          </cell>
          <cell r="F65">
            <v>400</v>
          </cell>
          <cell r="G65">
            <v>7985</v>
          </cell>
          <cell r="H65">
            <v>772</v>
          </cell>
          <cell r="I65" t="str">
            <v>-</v>
          </cell>
          <cell r="J65">
            <v>747</v>
          </cell>
          <cell r="K65">
            <v>9</v>
          </cell>
          <cell r="L65">
            <v>16</v>
          </cell>
          <cell r="M65">
            <v>849</v>
          </cell>
          <cell r="N65">
            <v>12874</v>
          </cell>
          <cell r="O65">
            <v>1268</v>
          </cell>
          <cell r="P65" t="str">
            <v>-</v>
          </cell>
          <cell r="Q65">
            <v>1258</v>
          </cell>
          <cell r="R65">
            <v>10</v>
          </cell>
          <cell r="S65">
            <v>756</v>
          </cell>
          <cell r="T65">
            <v>1268</v>
          </cell>
          <cell r="U65" t="str">
            <v>-</v>
          </cell>
          <cell r="V65">
            <v>9277</v>
          </cell>
          <cell r="W65">
            <v>400</v>
          </cell>
          <cell r="X65">
            <v>7969</v>
          </cell>
          <cell r="Y65">
            <v>772</v>
          </cell>
          <cell r="Z65" t="str">
            <v>-</v>
          </cell>
          <cell r="AA65">
            <v>747</v>
          </cell>
          <cell r="AB65">
            <v>9</v>
          </cell>
          <cell r="AC65">
            <v>16</v>
          </cell>
          <cell r="AD65">
            <v>136</v>
          </cell>
          <cell r="AE65">
            <v>9785</v>
          </cell>
          <cell r="AF65" t="str">
            <v>-</v>
          </cell>
          <cell r="AG65">
            <v>1254</v>
          </cell>
          <cell r="AH65">
            <v>10</v>
          </cell>
        </row>
        <row r="66">
          <cell r="B66" t="str">
            <v>45～49歳</v>
          </cell>
          <cell r="C66">
            <v>14839</v>
          </cell>
          <cell r="D66">
            <v>2895</v>
          </cell>
          <cell r="E66">
            <v>10135</v>
          </cell>
          <cell r="F66">
            <v>520</v>
          </cell>
          <cell r="G66">
            <v>9615</v>
          </cell>
          <cell r="H66">
            <v>870</v>
          </cell>
          <cell r="I66" t="str">
            <v>-</v>
          </cell>
          <cell r="J66">
            <v>837</v>
          </cell>
          <cell r="K66">
            <v>16</v>
          </cell>
          <cell r="L66">
            <v>17</v>
          </cell>
          <cell r="M66">
            <v>939</v>
          </cell>
          <cell r="N66">
            <v>15372</v>
          </cell>
          <cell r="O66">
            <v>1386</v>
          </cell>
          <cell r="P66" t="str">
            <v>-</v>
          </cell>
          <cell r="Q66">
            <v>1373</v>
          </cell>
          <cell r="R66">
            <v>13</v>
          </cell>
          <cell r="S66">
            <v>853</v>
          </cell>
          <cell r="T66">
            <v>1386</v>
          </cell>
          <cell r="U66" t="str">
            <v>-</v>
          </cell>
          <cell r="V66">
            <v>11163</v>
          </cell>
          <cell r="W66">
            <v>520</v>
          </cell>
          <cell r="X66">
            <v>9609</v>
          </cell>
          <cell r="Y66">
            <v>869</v>
          </cell>
          <cell r="Z66" t="str">
            <v>-</v>
          </cell>
          <cell r="AA66">
            <v>836</v>
          </cell>
          <cell r="AB66">
            <v>16</v>
          </cell>
          <cell r="AC66">
            <v>17</v>
          </cell>
          <cell r="AD66">
            <v>165</v>
          </cell>
          <cell r="AE66">
            <v>11695</v>
          </cell>
          <cell r="AF66" t="str">
            <v>-</v>
          </cell>
          <cell r="AG66">
            <v>1371</v>
          </cell>
          <cell r="AH66">
            <v>13</v>
          </cell>
        </row>
        <row r="67">
          <cell r="B67" t="str">
            <v>50～54歳</v>
          </cell>
          <cell r="C67">
            <v>13876</v>
          </cell>
          <cell r="D67">
            <v>3036</v>
          </cell>
          <cell r="E67">
            <v>9246</v>
          </cell>
          <cell r="F67">
            <v>502</v>
          </cell>
          <cell r="G67">
            <v>8744</v>
          </cell>
          <cell r="H67">
            <v>790</v>
          </cell>
          <cell r="I67" t="str">
            <v>-</v>
          </cell>
          <cell r="J67">
            <v>752</v>
          </cell>
          <cell r="K67">
            <v>19</v>
          </cell>
          <cell r="L67">
            <v>19</v>
          </cell>
          <cell r="M67">
            <v>804</v>
          </cell>
          <cell r="N67">
            <v>14362</v>
          </cell>
          <cell r="O67">
            <v>1257</v>
          </cell>
          <cell r="P67" t="str">
            <v>-</v>
          </cell>
          <cell r="Q67">
            <v>1244</v>
          </cell>
          <cell r="R67">
            <v>13</v>
          </cell>
          <cell r="S67">
            <v>771</v>
          </cell>
          <cell r="T67">
            <v>1257</v>
          </cell>
          <cell r="U67" t="str">
            <v>-</v>
          </cell>
          <cell r="V67">
            <v>10185</v>
          </cell>
          <cell r="W67">
            <v>502</v>
          </cell>
          <cell r="X67">
            <v>8731</v>
          </cell>
          <cell r="Y67">
            <v>788</v>
          </cell>
          <cell r="Z67" t="str">
            <v>-</v>
          </cell>
          <cell r="AA67">
            <v>751</v>
          </cell>
          <cell r="AB67">
            <v>18</v>
          </cell>
          <cell r="AC67">
            <v>19</v>
          </cell>
          <cell r="AD67">
            <v>164</v>
          </cell>
          <cell r="AE67">
            <v>10672</v>
          </cell>
          <cell r="AF67" t="str">
            <v>-</v>
          </cell>
          <cell r="AG67">
            <v>1243</v>
          </cell>
          <cell r="AH67">
            <v>13</v>
          </cell>
        </row>
        <row r="68">
          <cell r="B68" t="str">
            <v>55～59歳</v>
          </cell>
          <cell r="C68">
            <v>14316</v>
          </cell>
          <cell r="D68">
            <v>3916</v>
          </cell>
          <cell r="E68">
            <v>9027</v>
          </cell>
          <cell r="F68">
            <v>613</v>
          </cell>
          <cell r="G68">
            <v>8414</v>
          </cell>
          <cell r="H68">
            <v>700</v>
          </cell>
          <cell r="I68" t="str">
            <v>-</v>
          </cell>
          <cell r="J68">
            <v>663</v>
          </cell>
          <cell r="K68">
            <v>17</v>
          </cell>
          <cell r="L68">
            <v>20</v>
          </cell>
          <cell r="M68">
            <v>673</v>
          </cell>
          <cell r="N68">
            <v>14627</v>
          </cell>
          <cell r="O68">
            <v>991</v>
          </cell>
          <cell r="P68" t="str">
            <v>-</v>
          </cell>
          <cell r="Q68">
            <v>979</v>
          </cell>
          <cell r="R68">
            <v>12</v>
          </cell>
          <cell r="S68">
            <v>680</v>
          </cell>
          <cell r="T68">
            <v>991</v>
          </cell>
          <cell r="U68" t="str">
            <v>-</v>
          </cell>
          <cell r="V68">
            <v>9925</v>
          </cell>
          <cell r="W68">
            <v>613</v>
          </cell>
          <cell r="X68">
            <v>8411</v>
          </cell>
          <cell r="Y68">
            <v>700</v>
          </cell>
          <cell r="Z68" t="str">
            <v>-</v>
          </cell>
          <cell r="AA68">
            <v>663</v>
          </cell>
          <cell r="AB68">
            <v>17</v>
          </cell>
          <cell r="AC68">
            <v>20</v>
          </cell>
          <cell r="AD68">
            <v>201</v>
          </cell>
          <cell r="AE68">
            <v>10234</v>
          </cell>
          <cell r="AF68" t="str">
            <v>-</v>
          </cell>
          <cell r="AG68">
            <v>977</v>
          </cell>
          <cell r="AH68">
            <v>12</v>
          </cell>
        </row>
        <row r="69">
          <cell r="B69" t="str">
            <v>60～64歳</v>
          </cell>
          <cell r="C69">
            <v>14952</v>
          </cell>
          <cell r="D69">
            <v>6142</v>
          </cell>
          <cell r="E69">
            <v>7632</v>
          </cell>
          <cell r="F69">
            <v>655</v>
          </cell>
          <cell r="G69">
            <v>6977</v>
          </cell>
          <cell r="H69">
            <v>495</v>
          </cell>
          <cell r="I69" t="str">
            <v>-</v>
          </cell>
          <cell r="J69">
            <v>462</v>
          </cell>
          <cell r="K69">
            <v>13</v>
          </cell>
          <cell r="L69">
            <v>20</v>
          </cell>
          <cell r="M69">
            <v>683</v>
          </cell>
          <cell r="N69">
            <v>15197</v>
          </cell>
          <cell r="O69">
            <v>720</v>
          </cell>
          <cell r="P69" t="str">
            <v>-</v>
          </cell>
          <cell r="Q69">
            <v>717</v>
          </cell>
          <cell r="R69">
            <v>3</v>
          </cell>
          <cell r="S69">
            <v>475</v>
          </cell>
          <cell r="T69">
            <v>720</v>
          </cell>
          <cell r="U69" t="str">
            <v>-</v>
          </cell>
          <cell r="V69">
            <v>8346</v>
          </cell>
          <cell r="W69">
            <v>655</v>
          </cell>
          <cell r="X69">
            <v>6975</v>
          </cell>
          <cell r="Y69">
            <v>495</v>
          </cell>
          <cell r="Z69" t="str">
            <v>-</v>
          </cell>
          <cell r="AA69">
            <v>462</v>
          </cell>
          <cell r="AB69">
            <v>13</v>
          </cell>
          <cell r="AC69">
            <v>20</v>
          </cell>
          <cell r="AD69">
            <v>221</v>
          </cell>
          <cell r="AE69">
            <v>8589</v>
          </cell>
          <cell r="AF69" t="str">
            <v>-</v>
          </cell>
          <cell r="AG69">
            <v>715</v>
          </cell>
          <cell r="AH69">
            <v>3</v>
          </cell>
        </row>
        <row r="70">
          <cell r="B70" t="str">
            <v>65～69歳</v>
          </cell>
          <cell r="C70">
            <v>17417</v>
          </cell>
          <cell r="D70">
            <v>10670</v>
          </cell>
          <cell r="E70">
            <v>5591</v>
          </cell>
          <cell r="F70">
            <v>747</v>
          </cell>
          <cell r="G70">
            <v>4844</v>
          </cell>
          <cell r="H70">
            <v>280</v>
          </cell>
          <cell r="I70" t="str">
            <v>-</v>
          </cell>
          <cell r="J70">
            <v>253</v>
          </cell>
          <cell r="K70">
            <v>11</v>
          </cell>
          <cell r="L70">
            <v>16</v>
          </cell>
          <cell r="M70">
            <v>876</v>
          </cell>
          <cell r="N70">
            <v>17529</v>
          </cell>
          <cell r="O70">
            <v>376</v>
          </cell>
          <cell r="P70" t="str">
            <v>-</v>
          </cell>
          <cell r="Q70">
            <v>370</v>
          </cell>
          <cell r="R70">
            <v>6</v>
          </cell>
          <cell r="S70">
            <v>264</v>
          </cell>
          <cell r="T70">
            <v>376</v>
          </cell>
          <cell r="U70" t="str">
            <v>-</v>
          </cell>
          <cell r="V70">
            <v>6157</v>
          </cell>
          <cell r="W70">
            <v>747</v>
          </cell>
          <cell r="X70">
            <v>4844</v>
          </cell>
          <cell r="Y70">
            <v>280</v>
          </cell>
          <cell r="Z70" t="str">
            <v>-</v>
          </cell>
          <cell r="AA70">
            <v>253</v>
          </cell>
          <cell r="AB70">
            <v>11</v>
          </cell>
          <cell r="AC70">
            <v>16</v>
          </cell>
          <cell r="AD70">
            <v>286</v>
          </cell>
          <cell r="AE70">
            <v>6268</v>
          </cell>
          <cell r="AF70" t="str">
            <v>-</v>
          </cell>
          <cell r="AG70">
            <v>369</v>
          </cell>
          <cell r="AH70">
            <v>6</v>
          </cell>
        </row>
        <row r="71">
          <cell r="B71" t="str">
            <v>70～74歳</v>
          </cell>
          <cell r="C71">
            <v>17827</v>
          </cell>
          <cell r="D71">
            <v>13268</v>
          </cell>
          <cell r="E71">
            <v>3676</v>
          </cell>
          <cell r="F71">
            <v>776</v>
          </cell>
          <cell r="G71">
            <v>2900</v>
          </cell>
          <cell r="H71">
            <v>122</v>
          </cell>
          <cell r="I71" t="str">
            <v>-</v>
          </cell>
          <cell r="J71">
            <v>107</v>
          </cell>
          <cell r="K71">
            <v>3</v>
          </cell>
          <cell r="L71">
            <v>12</v>
          </cell>
          <cell r="M71">
            <v>761</v>
          </cell>
          <cell r="N71">
            <v>17918</v>
          </cell>
          <cell r="O71">
            <v>201</v>
          </cell>
          <cell r="P71" t="str">
            <v>-</v>
          </cell>
          <cell r="Q71">
            <v>198</v>
          </cell>
          <cell r="R71">
            <v>3</v>
          </cell>
          <cell r="S71">
            <v>110</v>
          </cell>
          <cell r="T71">
            <v>201</v>
          </cell>
          <cell r="U71" t="str">
            <v>-</v>
          </cell>
          <cell r="V71">
            <v>4008</v>
          </cell>
          <cell r="W71">
            <v>776</v>
          </cell>
          <cell r="X71">
            <v>2899</v>
          </cell>
          <cell r="Y71">
            <v>122</v>
          </cell>
          <cell r="Z71" t="str">
            <v>-</v>
          </cell>
          <cell r="AA71">
            <v>107</v>
          </cell>
          <cell r="AB71">
            <v>3</v>
          </cell>
          <cell r="AC71">
            <v>12</v>
          </cell>
          <cell r="AD71">
            <v>211</v>
          </cell>
          <cell r="AE71">
            <v>4099</v>
          </cell>
          <cell r="AF71" t="str">
            <v>-</v>
          </cell>
          <cell r="AG71">
            <v>198</v>
          </cell>
          <cell r="AH71">
            <v>3</v>
          </cell>
        </row>
        <row r="72">
          <cell r="B72" t="str">
            <v>75～79歳</v>
          </cell>
          <cell r="C72">
            <v>13284</v>
          </cell>
          <cell r="D72">
            <v>11478</v>
          </cell>
          <cell r="E72">
            <v>1177</v>
          </cell>
          <cell r="F72">
            <v>431</v>
          </cell>
          <cell r="G72">
            <v>746</v>
          </cell>
          <cell r="H72">
            <v>38</v>
          </cell>
          <cell r="I72" t="str">
            <v>-</v>
          </cell>
          <cell r="J72">
            <v>26</v>
          </cell>
          <cell r="K72">
            <v>7</v>
          </cell>
          <cell r="L72">
            <v>5</v>
          </cell>
          <cell r="M72">
            <v>591</v>
          </cell>
          <cell r="N72">
            <v>13310</v>
          </cell>
          <cell r="O72">
            <v>59</v>
          </cell>
          <cell r="P72" t="str">
            <v>-</v>
          </cell>
          <cell r="Q72">
            <v>57</v>
          </cell>
          <cell r="R72">
            <v>2</v>
          </cell>
          <cell r="S72">
            <v>33</v>
          </cell>
          <cell r="T72">
            <v>59</v>
          </cell>
          <cell r="U72" t="str">
            <v>-</v>
          </cell>
          <cell r="V72">
            <v>1335</v>
          </cell>
          <cell r="W72">
            <v>431</v>
          </cell>
          <cell r="X72">
            <v>745</v>
          </cell>
          <cell r="Y72">
            <v>37</v>
          </cell>
          <cell r="Z72" t="str">
            <v>-</v>
          </cell>
          <cell r="AA72">
            <v>25</v>
          </cell>
          <cell r="AB72">
            <v>7</v>
          </cell>
          <cell r="AC72">
            <v>5</v>
          </cell>
          <cell r="AD72">
            <v>122</v>
          </cell>
          <cell r="AE72">
            <v>1362</v>
          </cell>
          <cell r="AF72" t="str">
            <v>-</v>
          </cell>
          <cell r="AG72">
            <v>57</v>
          </cell>
          <cell r="AH72">
            <v>2</v>
          </cell>
        </row>
        <row r="73">
          <cell r="B73" t="str">
            <v>80～84歳</v>
          </cell>
          <cell r="C73">
            <v>12087</v>
          </cell>
          <cell r="D73">
            <v>11127</v>
          </cell>
          <cell r="E73">
            <v>462</v>
          </cell>
          <cell r="F73">
            <v>236</v>
          </cell>
          <cell r="G73">
            <v>226</v>
          </cell>
          <cell r="H73">
            <v>5</v>
          </cell>
          <cell r="I73" t="str">
            <v>-</v>
          </cell>
          <cell r="J73">
            <v>5</v>
          </cell>
          <cell r="K73" t="str">
            <v>-</v>
          </cell>
          <cell r="L73" t="str">
            <v>-</v>
          </cell>
          <cell r="M73">
            <v>493</v>
          </cell>
          <cell r="N73">
            <v>12093</v>
          </cell>
          <cell r="O73">
            <v>11</v>
          </cell>
          <cell r="P73" t="str">
            <v>-</v>
          </cell>
          <cell r="Q73">
            <v>10</v>
          </cell>
          <cell r="R73">
            <v>1</v>
          </cell>
          <cell r="S73">
            <v>5</v>
          </cell>
          <cell r="T73">
            <v>11</v>
          </cell>
          <cell r="U73" t="str">
            <v>-</v>
          </cell>
          <cell r="V73">
            <v>534</v>
          </cell>
          <cell r="W73">
            <v>236</v>
          </cell>
          <cell r="X73">
            <v>225</v>
          </cell>
          <cell r="Y73">
            <v>5</v>
          </cell>
          <cell r="Z73" t="str">
            <v>-</v>
          </cell>
          <cell r="AA73">
            <v>5</v>
          </cell>
          <cell r="AB73" t="str">
            <v>-</v>
          </cell>
          <cell r="AC73" t="str">
            <v>-</v>
          </cell>
          <cell r="AD73">
            <v>68</v>
          </cell>
          <cell r="AE73">
            <v>540</v>
          </cell>
          <cell r="AF73" t="str">
            <v>-</v>
          </cell>
          <cell r="AG73">
            <v>10</v>
          </cell>
          <cell r="AH73">
            <v>1</v>
          </cell>
        </row>
        <row r="74">
          <cell r="B74" t="str">
            <v>85～89歳</v>
          </cell>
          <cell r="C74">
            <v>9729</v>
          </cell>
          <cell r="D74">
            <v>9196</v>
          </cell>
          <cell r="E74">
            <v>198</v>
          </cell>
          <cell r="F74">
            <v>120</v>
          </cell>
          <cell r="G74">
            <v>78</v>
          </cell>
          <cell r="H74">
            <v>3</v>
          </cell>
          <cell r="I74" t="str">
            <v>-</v>
          </cell>
          <cell r="J74">
            <v>1</v>
          </cell>
          <cell r="K74">
            <v>1</v>
          </cell>
          <cell r="L74">
            <v>1</v>
          </cell>
          <cell r="M74">
            <v>332</v>
          </cell>
          <cell r="N74">
            <v>9730</v>
          </cell>
          <cell r="O74">
            <v>3</v>
          </cell>
          <cell r="P74" t="str">
            <v>-</v>
          </cell>
          <cell r="Q74">
            <v>3</v>
          </cell>
          <cell r="R74" t="str">
            <v>-</v>
          </cell>
          <cell r="S74">
            <v>2</v>
          </cell>
          <cell r="T74">
            <v>3</v>
          </cell>
          <cell r="V74">
            <v>226</v>
          </cell>
          <cell r="W74">
            <v>120</v>
          </cell>
          <cell r="X74">
            <v>78</v>
          </cell>
          <cell r="Y74">
            <v>3</v>
          </cell>
          <cell r="Z74" t="str">
            <v>-</v>
          </cell>
          <cell r="AA74">
            <v>1</v>
          </cell>
          <cell r="AB74">
            <v>1</v>
          </cell>
          <cell r="AC74">
            <v>1</v>
          </cell>
          <cell r="AD74">
            <v>25</v>
          </cell>
          <cell r="AE74">
            <v>227</v>
          </cell>
          <cell r="AF74" t="str">
            <v>-</v>
          </cell>
          <cell r="AG74">
            <v>3</v>
          </cell>
          <cell r="AH74" t="str">
            <v>-</v>
          </cell>
        </row>
        <row r="75">
          <cell r="B75" t="str">
            <v>90～94歳</v>
          </cell>
          <cell r="C75">
            <v>5483</v>
          </cell>
          <cell r="D75">
            <v>5297</v>
          </cell>
          <cell r="E75">
            <v>46</v>
          </cell>
          <cell r="F75">
            <v>28</v>
          </cell>
          <cell r="G75">
            <v>18</v>
          </cell>
          <cell r="H75" t="str">
            <v>-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>
            <v>140</v>
          </cell>
          <cell r="N75">
            <v>5483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-</v>
          </cell>
          <cell r="S75" t="str">
            <v>-</v>
          </cell>
          <cell r="T75" t="str">
            <v>-</v>
          </cell>
          <cell r="V75">
            <v>54</v>
          </cell>
          <cell r="W75">
            <v>28</v>
          </cell>
          <cell r="X75">
            <v>17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 t="str">
            <v>-</v>
          </cell>
          <cell r="AD75">
            <v>9</v>
          </cell>
          <cell r="AE75">
            <v>54</v>
          </cell>
          <cell r="AF75" t="str">
            <v>-</v>
          </cell>
          <cell r="AG75" t="str">
            <v>-</v>
          </cell>
          <cell r="AH75" t="str">
            <v>-</v>
          </cell>
        </row>
        <row r="76">
          <cell r="B76" t="str">
            <v>95歳以上</v>
          </cell>
          <cell r="C76">
            <v>2156</v>
          </cell>
          <cell r="D76">
            <v>2117</v>
          </cell>
          <cell r="E76">
            <v>9</v>
          </cell>
          <cell r="F76">
            <v>6</v>
          </cell>
          <cell r="G76">
            <v>3</v>
          </cell>
          <cell r="H76" t="str">
            <v>-</v>
          </cell>
          <cell r="I76" t="str">
            <v>-</v>
          </cell>
          <cell r="J76" t="str">
            <v>-</v>
          </cell>
          <cell r="K76" t="str">
            <v>-</v>
          </cell>
          <cell r="L76" t="str">
            <v>-</v>
          </cell>
          <cell r="M76">
            <v>30</v>
          </cell>
          <cell r="N76">
            <v>2156</v>
          </cell>
          <cell r="O76" t="str">
            <v>-</v>
          </cell>
          <cell r="P76" t="str">
            <v>-</v>
          </cell>
          <cell r="Q76" t="str">
            <v>-</v>
          </cell>
          <cell r="R76" t="str">
            <v>-</v>
          </cell>
          <cell r="S76" t="str">
            <v>-</v>
          </cell>
          <cell r="T76" t="str">
            <v>-</v>
          </cell>
          <cell r="U76" t="str">
            <v>-</v>
          </cell>
          <cell r="V76">
            <v>11</v>
          </cell>
          <cell r="W76">
            <v>6</v>
          </cell>
          <cell r="X76">
            <v>3</v>
          </cell>
          <cell r="Y76" t="str">
            <v>-</v>
          </cell>
          <cell r="Z76" t="str">
            <v>-</v>
          </cell>
          <cell r="AA76" t="str">
            <v>-</v>
          </cell>
          <cell r="AB76" t="str">
            <v>-</v>
          </cell>
          <cell r="AC76" t="str">
            <v>-</v>
          </cell>
          <cell r="AD76">
            <v>2</v>
          </cell>
          <cell r="AE76">
            <v>11</v>
          </cell>
          <cell r="AF76" t="str">
            <v>-</v>
          </cell>
          <cell r="AG76" t="str">
            <v>-</v>
          </cell>
          <cell r="AH76" t="str">
            <v>-</v>
          </cell>
        </row>
        <row r="77">
          <cell r="B77" t="str">
            <v>年齢「不詳」</v>
          </cell>
          <cell r="C77">
            <v>2480</v>
          </cell>
          <cell r="D77" t="str">
            <v>-</v>
          </cell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>
            <v>2480</v>
          </cell>
          <cell r="N77">
            <v>2480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 t="str">
            <v>-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 t="str">
            <v>-</v>
          </cell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</row>
        <row r="78">
          <cell r="B78" t="str">
            <v>（再掲）65歳以上</v>
          </cell>
          <cell r="C78">
            <v>77983</v>
          </cell>
          <cell r="D78">
            <v>63153</v>
          </cell>
          <cell r="E78">
            <v>11159</v>
          </cell>
          <cell r="F78">
            <v>2344</v>
          </cell>
          <cell r="G78">
            <v>8815</v>
          </cell>
          <cell r="H78">
            <v>448</v>
          </cell>
          <cell r="I78" t="str">
            <v>-</v>
          </cell>
          <cell r="J78">
            <v>392</v>
          </cell>
          <cell r="K78">
            <v>22</v>
          </cell>
          <cell r="L78">
            <v>34</v>
          </cell>
          <cell r="M78">
            <v>3223</v>
          </cell>
          <cell r="N78">
            <v>78219</v>
          </cell>
          <cell r="O78">
            <v>650</v>
          </cell>
          <cell r="P78" t="str">
            <v>-</v>
          </cell>
          <cell r="Q78">
            <v>638</v>
          </cell>
          <cell r="R78">
            <v>12</v>
          </cell>
          <cell r="S78">
            <v>414</v>
          </cell>
          <cell r="T78">
            <v>650</v>
          </cell>
          <cell r="U78" t="str">
            <v>-</v>
          </cell>
          <cell r="V78">
            <v>12325</v>
          </cell>
          <cell r="W78">
            <v>2344</v>
          </cell>
          <cell r="X78">
            <v>8811</v>
          </cell>
          <cell r="Y78">
            <v>447</v>
          </cell>
          <cell r="Z78" t="str">
            <v>-</v>
          </cell>
          <cell r="AA78">
            <v>391</v>
          </cell>
          <cell r="AB78">
            <v>22</v>
          </cell>
          <cell r="AC78">
            <v>34</v>
          </cell>
          <cell r="AD78">
            <v>723</v>
          </cell>
          <cell r="AE78">
            <v>12561</v>
          </cell>
          <cell r="AF78" t="str">
            <v>-</v>
          </cell>
          <cell r="AG78">
            <v>637</v>
          </cell>
          <cell r="AH78">
            <v>12</v>
          </cell>
        </row>
        <row r="79">
          <cell r="B79" t="str">
            <v xml:space="preserve">65～74歳 </v>
          </cell>
          <cell r="C79">
            <v>35244</v>
          </cell>
          <cell r="D79">
            <v>23938</v>
          </cell>
          <cell r="E79">
            <v>9267</v>
          </cell>
          <cell r="F79">
            <v>1523</v>
          </cell>
          <cell r="G79">
            <v>7744</v>
          </cell>
          <cell r="H79">
            <v>402</v>
          </cell>
          <cell r="I79" t="str">
            <v>-</v>
          </cell>
          <cell r="J79">
            <v>360</v>
          </cell>
          <cell r="K79">
            <v>14</v>
          </cell>
          <cell r="L79">
            <v>28</v>
          </cell>
          <cell r="M79">
            <v>1637</v>
          </cell>
          <cell r="N79">
            <v>35447</v>
          </cell>
          <cell r="O79">
            <v>577</v>
          </cell>
          <cell r="P79" t="str">
            <v>-</v>
          </cell>
          <cell r="Q79">
            <v>568</v>
          </cell>
          <cell r="R79">
            <v>9</v>
          </cell>
          <cell r="S79">
            <v>374</v>
          </cell>
          <cell r="T79">
            <v>577</v>
          </cell>
          <cell r="U79" t="str">
            <v>-</v>
          </cell>
          <cell r="V79">
            <v>10165</v>
          </cell>
          <cell r="W79">
            <v>1523</v>
          </cell>
          <cell r="X79">
            <v>7743</v>
          </cell>
          <cell r="Y79">
            <v>402</v>
          </cell>
          <cell r="Z79" t="str">
            <v>-</v>
          </cell>
          <cell r="AA79">
            <v>360</v>
          </cell>
          <cell r="AB79">
            <v>14</v>
          </cell>
          <cell r="AC79">
            <v>28</v>
          </cell>
          <cell r="AD79">
            <v>497</v>
          </cell>
          <cell r="AE79">
            <v>10367</v>
          </cell>
          <cell r="AF79" t="str">
            <v>-</v>
          </cell>
          <cell r="AG79">
            <v>567</v>
          </cell>
          <cell r="AH79">
            <v>9</v>
          </cell>
        </row>
        <row r="80">
          <cell r="B80" t="str">
            <v>85歳以上</v>
          </cell>
          <cell r="C80">
            <v>17368</v>
          </cell>
          <cell r="D80">
            <v>16610</v>
          </cell>
          <cell r="E80">
            <v>253</v>
          </cell>
          <cell r="F80">
            <v>154</v>
          </cell>
          <cell r="G80">
            <v>99</v>
          </cell>
          <cell r="H80">
            <v>3</v>
          </cell>
          <cell r="I80" t="str">
            <v>-</v>
          </cell>
          <cell r="J80">
            <v>1</v>
          </cell>
          <cell r="K80">
            <v>1</v>
          </cell>
          <cell r="L80">
            <v>1</v>
          </cell>
          <cell r="M80">
            <v>502</v>
          </cell>
          <cell r="N80">
            <v>17369</v>
          </cell>
          <cell r="O80">
            <v>3</v>
          </cell>
          <cell r="P80" t="str">
            <v>-</v>
          </cell>
          <cell r="Q80">
            <v>3</v>
          </cell>
          <cell r="R80" t="str">
            <v>-</v>
          </cell>
          <cell r="S80">
            <v>2</v>
          </cell>
          <cell r="T80">
            <v>3</v>
          </cell>
          <cell r="U80" t="str">
            <v>-</v>
          </cell>
          <cell r="V80">
            <v>291</v>
          </cell>
          <cell r="W80">
            <v>154</v>
          </cell>
          <cell r="X80">
            <v>98</v>
          </cell>
          <cell r="Y80">
            <v>3</v>
          </cell>
          <cell r="Z80" t="str">
            <v>-</v>
          </cell>
          <cell r="AA80">
            <v>1</v>
          </cell>
          <cell r="AB80">
            <v>1</v>
          </cell>
          <cell r="AC80">
            <v>1</v>
          </cell>
          <cell r="AD80">
            <v>36</v>
          </cell>
          <cell r="AE80">
            <v>292</v>
          </cell>
          <cell r="AF80" t="str">
            <v>-</v>
          </cell>
          <cell r="AG80">
            <v>3</v>
          </cell>
          <cell r="AH80" t="str">
            <v>-</v>
          </cell>
        </row>
        <row r="81">
          <cell r="B81" t="str">
            <v>（再掲）75歳以上</v>
          </cell>
          <cell r="C81">
            <v>42739</v>
          </cell>
          <cell r="D81">
            <v>39215</v>
          </cell>
          <cell r="E81">
            <v>1892</v>
          </cell>
          <cell r="F81">
            <v>821</v>
          </cell>
          <cell r="G81">
            <v>1071</v>
          </cell>
          <cell r="H81">
            <v>46</v>
          </cell>
          <cell r="I81" t="str">
            <v>-</v>
          </cell>
          <cell r="J81">
            <v>32</v>
          </cell>
          <cell r="K81">
            <v>8</v>
          </cell>
          <cell r="L81">
            <v>6</v>
          </cell>
          <cell r="M81">
            <v>1586</v>
          </cell>
          <cell r="N81">
            <v>42772</v>
          </cell>
          <cell r="O81">
            <v>73</v>
          </cell>
          <cell r="P81" t="str">
            <v>-</v>
          </cell>
          <cell r="Q81">
            <v>70</v>
          </cell>
          <cell r="R81">
            <v>3</v>
          </cell>
          <cell r="S81">
            <v>40</v>
          </cell>
          <cell r="T81">
            <v>73</v>
          </cell>
          <cell r="U81" t="str">
            <v>-</v>
          </cell>
          <cell r="V81">
            <v>2160</v>
          </cell>
          <cell r="W81">
            <v>821</v>
          </cell>
          <cell r="X81">
            <v>1068</v>
          </cell>
          <cell r="Y81">
            <v>45</v>
          </cell>
          <cell r="Z81" t="str">
            <v>-</v>
          </cell>
          <cell r="AA81">
            <v>31</v>
          </cell>
          <cell r="AB81">
            <v>8</v>
          </cell>
          <cell r="AC81">
            <v>6</v>
          </cell>
          <cell r="AD81">
            <v>226</v>
          </cell>
          <cell r="AE81">
            <v>2194</v>
          </cell>
          <cell r="AF81" t="str">
            <v>-</v>
          </cell>
          <cell r="AG81">
            <v>70</v>
          </cell>
          <cell r="AH81">
            <v>3</v>
          </cell>
        </row>
        <row r="89">
          <cell r="B89" t="str">
            <v>有配偶</v>
          </cell>
          <cell r="C89">
            <v>47987</v>
          </cell>
          <cell r="D89" t="str">
            <v>-</v>
          </cell>
          <cell r="E89">
            <v>43605</v>
          </cell>
          <cell r="F89">
            <v>4134</v>
          </cell>
          <cell r="G89">
            <v>39471</v>
          </cell>
          <cell r="H89">
            <v>3336</v>
          </cell>
          <cell r="I89" t="str">
            <v>-</v>
          </cell>
          <cell r="J89">
            <v>3185</v>
          </cell>
          <cell r="K89">
            <v>71</v>
          </cell>
          <cell r="L89">
            <v>80</v>
          </cell>
          <cell r="M89">
            <v>1046</v>
          </cell>
          <cell r="N89">
            <v>50585</v>
          </cell>
          <cell r="O89">
            <v>5854</v>
          </cell>
          <cell r="P89" t="str">
            <v>-</v>
          </cell>
          <cell r="Q89">
            <v>5791</v>
          </cell>
          <cell r="R89">
            <v>63</v>
          </cell>
          <cell r="S89">
            <v>3256</v>
          </cell>
          <cell r="T89">
            <v>5854</v>
          </cell>
          <cell r="V89">
            <v>47987</v>
          </cell>
          <cell r="W89">
            <v>4134</v>
          </cell>
          <cell r="X89">
            <v>39471</v>
          </cell>
          <cell r="Y89">
            <v>3336</v>
          </cell>
          <cell r="Z89" t="str">
            <v>-</v>
          </cell>
          <cell r="AA89">
            <v>3185</v>
          </cell>
          <cell r="AB89">
            <v>71</v>
          </cell>
          <cell r="AC89">
            <v>80</v>
          </cell>
          <cell r="AD89">
            <v>1046</v>
          </cell>
          <cell r="AE89">
            <v>50585</v>
          </cell>
          <cell r="AF89" t="str">
            <v>-</v>
          </cell>
          <cell r="AG89">
            <v>5791</v>
          </cell>
          <cell r="AH89">
            <v>63</v>
          </cell>
        </row>
        <row r="90">
          <cell r="B90" t="str">
            <v>主に仕事</v>
          </cell>
          <cell r="C90">
            <v>31714</v>
          </cell>
          <cell r="D90" t="str">
            <v>-</v>
          </cell>
          <cell r="E90">
            <v>28805</v>
          </cell>
          <cell r="F90">
            <v>1791</v>
          </cell>
          <cell r="G90">
            <v>27014</v>
          </cell>
          <cell r="H90">
            <v>2424</v>
          </cell>
          <cell r="I90" t="str">
            <v>-</v>
          </cell>
          <cell r="J90">
            <v>2328</v>
          </cell>
          <cell r="K90">
            <v>36</v>
          </cell>
          <cell r="L90">
            <v>60</v>
          </cell>
          <cell r="M90">
            <v>485</v>
          </cell>
          <cell r="N90">
            <v>33825</v>
          </cell>
          <cell r="O90">
            <v>4475</v>
          </cell>
          <cell r="P90" t="str">
            <v>-</v>
          </cell>
          <cell r="Q90">
            <v>4437</v>
          </cell>
          <cell r="R90">
            <v>38</v>
          </cell>
          <cell r="S90">
            <v>2364</v>
          </cell>
          <cell r="T90">
            <v>4475</v>
          </cell>
          <cell r="V90">
            <v>31714</v>
          </cell>
          <cell r="W90">
            <v>1791</v>
          </cell>
          <cell r="X90">
            <v>27014</v>
          </cell>
          <cell r="Y90">
            <v>2424</v>
          </cell>
          <cell r="Z90" t="str">
            <v>-</v>
          </cell>
          <cell r="AA90">
            <v>2328</v>
          </cell>
          <cell r="AB90">
            <v>36</v>
          </cell>
          <cell r="AC90">
            <v>60</v>
          </cell>
          <cell r="AD90">
            <v>485</v>
          </cell>
          <cell r="AE90">
            <v>33825</v>
          </cell>
          <cell r="AF90" t="str">
            <v>-</v>
          </cell>
          <cell r="AG90">
            <v>4437</v>
          </cell>
          <cell r="AH90">
            <v>38</v>
          </cell>
        </row>
        <row r="91">
          <cell r="B91" t="str">
            <v>家事のほか仕事</v>
          </cell>
          <cell r="C91">
            <v>14585</v>
          </cell>
          <cell r="D91" t="str">
            <v>-</v>
          </cell>
          <cell r="E91">
            <v>13417</v>
          </cell>
          <cell r="F91">
            <v>2274</v>
          </cell>
          <cell r="G91">
            <v>11143</v>
          </cell>
          <cell r="H91">
            <v>767</v>
          </cell>
          <cell r="I91" t="str">
            <v>-</v>
          </cell>
          <cell r="J91">
            <v>730</v>
          </cell>
          <cell r="K91">
            <v>23</v>
          </cell>
          <cell r="L91">
            <v>14</v>
          </cell>
          <cell r="M91">
            <v>401</v>
          </cell>
          <cell r="N91">
            <v>14886</v>
          </cell>
          <cell r="O91">
            <v>1054</v>
          </cell>
          <cell r="P91" t="str">
            <v>-</v>
          </cell>
          <cell r="Q91">
            <v>1045</v>
          </cell>
          <cell r="R91">
            <v>9</v>
          </cell>
          <cell r="S91">
            <v>753</v>
          </cell>
          <cell r="T91">
            <v>1054</v>
          </cell>
          <cell r="V91">
            <v>14585</v>
          </cell>
          <cell r="W91">
            <v>2274</v>
          </cell>
          <cell r="X91">
            <v>11143</v>
          </cell>
          <cell r="Y91">
            <v>767</v>
          </cell>
          <cell r="Z91" t="str">
            <v>-</v>
          </cell>
          <cell r="AA91">
            <v>730</v>
          </cell>
          <cell r="AB91">
            <v>23</v>
          </cell>
          <cell r="AC91">
            <v>14</v>
          </cell>
          <cell r="AD91">
            <v>401</v>
          </cell>
          <cell r="AE91">
            <v>14886</v>
          </cell>
          <cell r="AF91" t="str">
            <v>-</v>
          </cell>
          <cell r="AG91">
            <v>1045</v>
          </cell>
          <cell r="AH91">
            <v>9</v>
          </cell>
        </row>
      </sheetData>
      <sheetData sheetId="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302_42"/>
    </sheetNames>
    <sheetDataSet>
      <sheetData sheetId="0">
        <row r="7">
          <cell r="B7" t="str">
            <v xml:space="preserve">当地に常住する就業者・通学者 </v>
          </cell>
          <cell r="C7">
            <v>203210</v>
          </cell>
          <cell r="D7">
            <v>184533</v>
          </cell>
          <cell r="E7">
            <v>18677</v>
          </cell>
          <cell r="F7">
            <v>46166</v>
          </cell>
          <cell r="G7">
            <v>104580</v>
          </cell>
          <cell r="H7">
            <v>95201</v>
          </cell>
          <cell r="I7">
            <v>9379</v>
          </cell>
          <cell r="J7">
            <v>23463</v>
          </cell>
          <cell r="K7">
            <v>98630</v>
          </cell>
          <cell r="L7">
            <v>89332</v>
          </cell>
          <cell r="M7">
            <v>9298</v>
          </cell>
          <cell r="N7">
            <v>22703</v>
          </cell>
        </row>
        <row r="8">
          <cell r="B8" t="str">
            <v xml:space="preserve">  自市町村で従業・通学</v>
          </cell>
          <cell r="C8">
            <v>176230</v>
          </cell>
          <cell r="D8">
            <v>160282</v>
          </cell>
          <cell r="E8">
            <v>15948</v>
          </cell>
          <cell r="F8">
            <v>41107</v>
          </cell>
          <cell r="G8">
            <v>87292</v>
          </cell>
          <cell r="H8">
            <v>79235</v>
          </cell>
          <cell r="I8">
            <v>8057</v>
          </cell>
          <cell r="J8">
            <v>20927</v>
          </cell>
          <cell r="K8">
            <v>88938</v>
          </cell>
          <cell r="L8">
            <v>81047</v>
          </cell>
          <cell r="M8">
            <v>7891</v>
          </cell>
          <cell r="N8">
            <v>20180</v>
          </cell>
        </row>
        <row r="9">
          <cell r="B9" t="str">
            <v xml:space="preserve">      自宅</v>
          </cell>
          <cell r="C9">
            <v>13080</v>
          </cell>
          <cell r="D9">
            <v>13080</v>
          </cell>
          <cell r="E9" t="str">
            <v>-</v>
          </cell>
          <cell r="F9" t="str">
            <v>-</v>
          </cell>
          <cell r="G9">
            <v>7175</v>
          </cell>
          <cell r="H9">
            <v>7175</v>
          </cell>
          <cell r="I9" t="str">
            <v>-</v>
          </cell>
          <cell r="J9" t="str">
            <v>-</v>
          </cell>
          <cell r="K9">
            <v>5905</v>
          </cell>
          <cell r="L9">
            <v>5905</v>
          </cell>
          <cell r="M9" t="str">
            <v>-</v>
          </cell>
          <cell r="N9" t="str">
            <v>-</v>
          </cell>
        </row>
        <row r="10">
          <cell r="B10" t="str">
            <v xml:space="preserve">      自宅外</v>
          </cell>
          <cell r="C10">
            <v>163150</v>
          </cell>
          <cell r="D10">
            <v>147202</v>
          </cell>
          <cell r="E10">
            <v>15948</v>
          </cell>
          <cell r="F10">
            <v>41107</v>
          </cell>
          <cell r="G10">
            <v>80117</v>
          </cell>
          <cell r="H10">
            <v>72060</v>
          </cell>
          <cell r="I10">
            <v>8057</v>
          </cell>
          <cell r="J10">
            <v>20927</v>
          </cell>
          <cell r="K10">
            <v>83033</v>
          </cell>
          <cell r="L10">
            <v>75142</v>
          </cell>
          <cell r="M10">
            <v>7891</v>
          </cell>
          <cell r="N10">
            <v>20180</v>
          </cell>
        </row>
        <row r="11">
          <cell r="B11" t="str">
            <v xml:space="preserve">  他市区町村で従業・通学 </v>
          </cell>
          <cell r="C11">
            <v>21886</v>
          </cell>
          <cell r="D11">
            <v>19560</v>
          </cell>
          <cell r="E11">
            <v>2326</v>
          </cell>
          <cell r="F11">
            <v>2587</v>
          </cell>
          <cell r="G11">
            <v>14433</v>
          </cell>
          <cell r="H11">
            <v>13314</v>
          </cell>
          <cell r="I11">
            <v>1119</v>
          </cell>
          <cell r="J11">
            <v>1268</v>
          </cell>
          <cell r="K11">
            <v>7453</v>
          </cell>
          <cell r="L11">
            <v>6246</v>
          </cell>
          <cell r="M11">
            <v>1207</v>
          </cell>
          <cell r="N11">
            <v>1319</v>
          </cell>
        </row>
        <row r="12">
          <cell r="B12" t="str">
            <v xml:space="preserve">    県内</v>
          </cell>
          <cell r="C12">
            <v>19421</v>
          </cell>
          <cell r="D12">
            <v>17518</v>
          </cell>
          <cell r="E12">
            <v>1903</v>
          </cell>
          <cell r="F12">
            <v>2146</v>
          </cell>
          <cell r="G12">
            <v>12472</v>
          </cell>
          <cell r="H12">
            <v>11606</v>
          </cell>
          <cell r="I12">
            <v>866</v>
          </cell>
          <cell r="J12">
            <v>1005</v>
          </cell>
          <cell r="K12">
            <v>6949</v>
          </cell>
          <cell r="L12">
            <v>5912</v>
          </cell>
          <cell r="M12">
            <v>1037</v>
          </cell>
          <cell r="N12">
            <v>1141</v>
          </cell>
        </row>
        <row r="13">
          <cell r="B13" t="str">
            <v xml:space="preserve">       佐世保市</v>
          </cell>
          <cell r="C13">
            <v>619</v>
          </cell>
          <cell r="D13">
            <v>526</v>
          </cell>
          <cell r="E13">
            <v>93</v>
          </cell>
          <cell r="F13">
            <v>93</v>
          </cell>
          <cell r="G13">
            <v>494</v>
          </cell>
          <cell r="H13">
            <v>444</v>
          </cell>
          <cell r="I13">
            <v>50</v>
          </cell>
          <cell r="J13">
            <v>50</v>
          </cell>
          <cell r="K13">
            <v>125</v>
          </cell>
          <cell r="L13">
            <v>82</v>
          </cell>
          <cell r="M13">
            <v>43</v>
          </cell>
          <cell r="N13">
            <v>43</v>
          </cell>
        </row>
        <row r="14">
          <cell r="B14" t="str">
            <v xml:space="preserve">       島原市</v>
          </cell>
          <cell r="C14">
            <v>147</v>
          </cell>
          <cell r="D14">
            <v>145</v>
          </cell>
          <cell r="E14">
            <v>2</v>
          </cell>
          <cell r="F14">
            <v>2</v>
          </cell>
          <cell r="G14">
            <v>120</v>
          </cell>
          <cell r="H14">
            <v>118</v>
          </cell>
          <cell r="I14">
            <v>2</v>
          </cell>
          <cell r="J14">
            <v>2</v>
          </cell>
          <cell r="K14">
            <v>27</v>
          </cell>
          <cell r="L14">
            <v>27</v>
          </cell>
          <cell r="M14" t="str">
            <v>-</v>
          </cell>
          <cell r="N14" t="str">
            <v>-</v>
          </cell>
        </row>
        <row r="15">
          <cell r="B15" t="str">
            <v xml:space="preserve">       諫早市</v>
          </cell>
          <cell r="C15">
            <v>7204</v>
          </cell>
          <cell r="D15">
            <v>6417</v>
          </cell>
          <cell r="E15">
            <v>787</v>
          </cell>
          <cell r="F15">
            <v>823</v>
          </cell>
          <cell r="G15">
            <v>4994</v>
          </cell>
          <cell r="H15">
            <v>4613</v>
          </cell>
          <cell r="I15">
            <v>381</v>
          </cell>
          <cell r="J15">
            <v>405</v>
          </cell>
          <cell r="K15">
            <v>2210</v>
          </cell>
          <cell r="L15">
            <v>1804</v>
          </cell>
          <cell r="M15">
            <v>406</v>
          </cell>
          <cell r="N15">
            <v>418</v>
          </cell>
        </row>
        <row r="16">
          <cell r="B16" t="str">
            <v xml:space="preserve">       大村市</v>
          </cell>
          <cell r="C16">
            <v>1462</v>
          </cell>
          <cell r="D16">
            <v>1221</v>
          </cell>
          <cell r="E16">
            <v>241</v>
          </cell>
          <cell r="F16">
            <v>253</v>
          </cell>
          <cell r="G16">
            <v>1001</v>
          </cell>
          <cell r="H16">
            <v>926</v>
          </cell>
          <cell r="I16">
            <v>75</v>
          </cell>
          <cell r="J16">
            <v>83</v>
          </cell>
          <cell r="K16">
            <v>461</v>
          </cell>
          <cell r="L16">
            <v>295</v>
          </cell>
          <cell r="M16">
            <v>166</v>
          </cell>
          <cell r="N16">
            <v>170</v>
          </cell>
        </row>
        <row r="17">
          <cell r="B17" t="str">
            <v xml:space="preserve">       平戸市</v>
          </cell>
          <cell r="C17">
            <v>29</v>
          </cell>
          <cell r="D17">
            <v>29</v>
          </cell>
          <cell r="E17" t="str">
            <v>-</v>
          </cell>
          <cell r="F17" t="str">
            <v>-</v>
          </cell>
          <cell r="G17">
            <v>26</v>
          </cell>
          <cell r="H17">
            <v>26</v>
          </cell>
          <cell r="I17" t="str">
            <v>-</v>
          </cell>
          <cell r="J17" t="str">
            <v>-</v>
          </cell>
          <cell r="K17">
            <v>3</v>
          </cell>
          <cell r="L17">
            <v>3</v>
          </cell>
          <cell r="M17" t="str">
            <v>-</v>
          </cell>
          <cell r="N17" t="str">
            <v>-</v>
          </cell>
        </row>
        <row r="18">
          <cell r="B18" t="str">
            <v xml:space="preserve">       松浦市</v>
          </cell>
          <cell r="C18">
            <v>24</v>
          </cell>
          <cell r="D18">
            <v>24</v>
          </cell>
          <cell r="E18" t="str">
            <v>-</v>
          </cell>
          <cell r="F18" t="str">
            <v>-</v>
          </cell>
          <cell r="G18">
            <v>23</v>
          </cell>
          <cell r="H18">
            <v>23</v>
          </cell>
          <cell r="I18" t="str">
            <v>-</v>
          </cell>
          <cell r="J18" t="str">
            <v>-</v>
          </cell>
          <cell r="K18">
            <v>1</v>
          </cell>
          <cell r="L18">
            <v>1</v>
          </cell>
          <cell r="M18" t="str">
            <v>-</v>
          </cell>
          <cell r="N18" t="str">
            <v>-</v>
          </cell>
        </row>
        <row r="19">
          <cell r="B19" t="str">
            <v xml:space="preserve">       対馬市</v>
          </cell>
          <cell r="C19">
            <v>4</v>
          </cell>
          <cell r="D19">
            <v>4</v>
          </cell>
          <cell r="E19" t="str">
            <v>-</v>
          </cell>
          <cell r="F19" t="str">
            <v>-</v>
          </cell>
          <cell r="G19">
            <v>3</v>
          </cell>
          <cell r="H19">
            <v>3</v>
          </cell>
          <cell r="I19" t="str">
            <v>-</v>
          </cell>
          <cell r="J19" t="str">
            <v>-</v>
          </cell>
          <cell r="K19">
            <v>1</v>
          </cell>
          <cell r="L19">
            <v>1</v>
          </cell>
          <cell r="M19" t="str">
            <v>-</v>
          </cell>
          <cell r="N19" t="str">
            <v>-</v>
          </cell>
        </row>
        <row r="20">
          <cell r="B20" t="str">
            <v xml:space="preserve">       壱岐市</v>
          </cell>
          <cell r="C20">
            <v>9</v>
          </cell>
          <cell r="D20">
            <v>9</v>
          </cell>
          <cell r="E20" t="str">
            <v>-</v>
          </cell>
          <cell r="F20" t="str">
            <v>-</v>
          </cell>
          <cell r="G20">
            <v>6</v>
          </cell>
          <cell r="H20">
            <v>6</v>
          </cell>
          <cell r="I20" t="str">
            <v>-</v>
          </cell>
          <cell r="J20" t="str">
            <v>-</v>
          </cell>
          <cell r="K20">
            <v>3</v>
          </cell>
          <cell r="L20">
            <v>3</v>
          </cell>
          <cell r="M20" t="str">
            <v>-</v>
          </cell>
          <cell r="N20" t="str">
            <v>-</v>
          </cell>
        </row>
        <row r="21">
          <cell r="B21" t="str">
            <v xml:space="preserve">       五島市</v>
          </cell>
          <cell r="C21">
            <v>23</v>
          </cell>
          <cell r="D21">
            <v>23</v>
          </cell>
          <cell r="E21" t="str">
            <v>-</v>
          </cell>
          <cell r="F21" t="str">
            <v>-</v>
          </cell>
          <cell r="G21">
            <v>19</v>
          </cell>
          <cell r="H21">
            <v>19</v>
          </cell>
          <cell r="I21" t="str">
            <v>-</v>
          </cell>
          <cell r="J21" t="str">
            <v>-</v>
          </cell>
          <cell r="K21">
            <v>4</v>
          </cell>
          <cell r="L21">
            <v>4</v>
          </cell>
          <cell r="M21" t="str">
            <v>-</v>
          </cell>
          <cell r="N21" t="str">
            <v>-</v>
          </cell>
        </row>
        <row r="22">
          <cell r="B22" t="str">
            <v xml:space="preserve">       西海市</v>
          </cell>
          <cell r="C22">
            <v>1061</v>
          </cell>
          <cell r="D22">
            <v>972</v>
          </cell>
          <cell r="E22">
            <v>89</v>
          </cell>
          <cell r="F22">
            <v>89</v>
          </cell>
          <cell r="G22">
            <v>747</v>
          </cell>
          <cell r="H22">
            <v>694</v>
          </cell>
          <cell r="I22">
            <v>53</v>
          </cell>
          <cell r="J22">
            <v>53</v>
          </cell>
          <cell r="K22">
            <v>314</v>
          </cell>
          <cell r="L22">
            <v>278</v>
          </cell>
          <cell r="M22">
            <v>36</v>
          </cell>
          <cell r="N22">
            <v>36</v>
          </cell>
        </row>
        <row r="23">
          <cell r="B23" t="str">
            <v xml:space="preserve">       雲仙市</v>
          </cell>
          <cell r="C23">
            <v>207</v>
          </cell>
          <cell r="D23">
            <v>206</v>
          </cell>
          <cell r="E23">
            <v>1</v>
          </cell>
          <cell r="F23">
            <v>1</v>
          </cell>
          <cell r="G23">
            <v>157</v>
          </cell>
          <cell r="H23">
            <v>156</v>
          </cell>
          <cell r="I23">
            <v>1</v>
          </cell>
          <cell r="J23">
            <v>1</v>
          </cell>
          <cell r="K23">
            <v>50</v>
          </cell>
          <cell r="L23">
            <v>50</v>
          </cell>
          <cell r="M23" t="str">
            <v>-</v>
          </cell>
          <cell r="N23" t="str">
            <v>-</v>
          </cell>
        </row>
        <row r="24">
          <cell r="B24" t="str">
            <v xml:space="preserve">       南島原市</v>
          </cell>
          <cell r="C24">
            <v>47</v>
          </cell>
          <cell r="D24">
            <v>46</v>
          </cell>
          <cell r="E24">
            <v>1</v>
          </cell>
          <cell r="F24">
            <v>1</v>
          </cell>
          <cell r="G24">
            <v>36</v>
          </cell>
          <cell r="H24">
            <v>35</v>
          </cell>
          <cell r="I24">
            <v>1</v>
          </cell>
          <cell r="J24">
            <v>1</v>
          </cell>
          <cell r="K24">
            <v>11</v>
          </cell>
          <cell r="L24">
            <v>11</v>
          </cell>
          <cell r="M24" t="str">
            <v>-</v>
          </cell>
          <cell r="N24" t="str">
            <v>-</v>
          </cell>
        </row>
        <row r="25">
          <cell r="B25" t="str">
            <v xml:space="preserve">       長与町</v>
          </cell>
          <cell r="C25">
            <v>2943</v>
          </cell>
          <cell r="D25">
            <v>2522</v>
          </cell>
          <cell r="E25">
            <v>421</v>
          </cell>
          <cell r="F25">
            <v>428</v>
          </cell>
          <cell r="G25">
            <v>1427</v>
          </cell>
          <cell r="H25">
            <v>1264</v>
          </cell>
          <cell r="I25">
            <v>163</v>
          </cell>
          <cell r="J25">
            <v>169</v>
          </cell>
          <cell r="K25">
            <v>1516</v>
          </cell>
          <cell r="L25">
            <v>1258</v>
          </cell>
          <cell r="M25">
            <v>258</v>
          </cell>
          <cell r="N25">
            <v>259</v>
          </cell>
        </row>
        <row r="26">
          <cell r="B26" t="str">
            <v xml:space="preserve">       時津町</v>
          </cell>
          <cell r="C26">
            <v>5525</v>
          </cell>
          <cell r="D26">
            <v>5262</v>
          </cell>
          <cell r="E26">
            <v>263</v>
          </cell>
          <cell r="F26">
            <v>443</v>
          </cell>
          <cell r="G26">
            <v>3322</v>
          </cell>
          <cell r="H26">
            <v>3187</v>
          </cell>
          <cell r="I26">
            <v>135</v>
          </cell>
          <cell r="J26">
            <v>234</v>
          </cell>
          <cell r="K26">
            <v>2203</v>
          </cell>
          <cell r="L26">
            <v>2075</v>
          </cell>
          <cell r="M26">
            <v>128</v>
          </cell>
          <cell r="N26">
            <v>209</v>
          </cell>
        </row>
        <row r="27">
          <cell r="B27" t="str">
            <v xml:space="preserve">       東彼杵町</v>
          </cell>
          <cell r="C27">
            <v>35</v>
          </cell>
          <cell r="D27">
            <v>35</v>
          </cell>
          <cell r="E27" t="str">
            <v>-</v>
          </cell>
          <cell r="F27">
            <v>4</v>
          </cell>
          <cell r="G27">
            <v>30</v>
          </cell>
          <cell r="H27">
            <v>30</v>
          </cell>
          <cell r="I27" t="str">
            <v>-</v>
          </cell>
          <cell r="J27">
            <v>2</v>
          </cell>
          <cell r="K27">
            <v>5</v>
          </cell>
          <cell r="L27">
            <v>5</v>
          </cell>
          <cell r="M27" t="str">
            <v>-</v>
          </cell>
          <cell r="N27">
            <v>2</v>
          </cell>
        </row>
        <row r="28">
          <cell r="B28" t="str">
            <v xml:space="preserve">       川棚町</v>
          </cell>
          <cell r="C28">
            <v>30</v>
          </cell>
          <cell r="D28">
            <v>29</v>
          </cell>
          <cell r="E28">
            <v>1</v>
          </cell>
          <cell r="F28">
            <v>5</v>
          </cell>
          <cell r="G28">
            <v>25</v>
          </cell>
          <cell r="H28">
            <v>24</v>
          </cell>
          <cell r="I28">
            <v>1</v>
          </cell>
          <cell r="J28">
            <v>1</v>
          </cell>
          <cell r="K28">
            <v>5</v>
          </cell>
          <cell r="L28">
            <v>5</v>
          </cell>
          <cell r="M28" t="str">
            <v>-</v>
          </cell>
          <cell r="N28">
            <v>4</v>
          </cell>
        </row>
        <row r="29">
          <cell r="B29" t="str">
            <v xml:space="preserve">       波佐見町</v>
          </cell>
          <cell r="C29">
            <v>13</v>
          </cell>
          <cell r="D29">
            <v>11</v>
          </cell>
          <cell r="E29">
            <v>2</v>
          </cell>
          <cell r="F29">
            <v>2</v>
          </cell>
          <cell r="G29">
            <v>12</v>
          </cell>
          <cell r="H29">
            <v>10</v>
          </cell>
          <cell r="I29">
            <v>2</v>
          </cell>
          <cell r="J29">
            <v>2</v>
          </cell>
          <cell r="K29">
            <v>1</v>
          </cell>
          <cell r="L29">
            <v>1</v>
          </cell>
          <cell r="M29" t="str">
            <v>-</v>
          </cell>
          <cell r="N29" t="str">
            <v>-</v>
          </cell>
        </row>
        <row r="30">
          <cell r="B30" t="str">
            <v>　　　小値賀町</v>
          </cell>
          <cell r="C30">
            <v>2</v>
          </cell>
          <cell r="D30">
            <v>2</v>
          </cell>
          <cell r="E30" t="str">
            <v>-</v>
          </cell>
          <cell r="F30" t="str">
            <v>-</v>
          </cell>
          <cell r="G30">
            <v>2</v>
          </cell>
          <cell r="H30">
            <v>2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 t="str">
            <v>-</v>
          </cell>
        </row>
        <row r="31">
          <cell r="B31" t="str">
            <v xml:space="preserve">       佐々町</v>
          </cell>
          <cell r="C31">
            <v>11</v>
          </cell>
          <cell r="D31">
            <v>9</v>
          </cell>
          <cell r="E31">
            <v>2</v>
          </cell>
          <cell r="F31">
            <v>2</v>
          </cell>
          <cell r="G31">
            <v>7</v>
          </cell>
          <cell r="H31">
            <v>5</v>
          </cell>
          <cell r="I31">
            <v>2</v>
          </cell>
          <cell r="J31">
            <v>2</v>
          </cell>
          <cell r="K31">
            <v>4</v>
          </cell>
          <cell r="L31">
            <v>4</v>
          </cell>
          <cell r="M31" t="str">
            <v>-</v>
          </cell>
          <cell r="N31" t="str">
            <v>-</v>
          </cell>
        </row>
        <row r="32">
          <cell r="B32" t="str">
            <v xml:space="preserve">       新上五島町</v>
          </cell>
          <cell r="C32">
            <v>26</v>
          </cell>
          <cell r="D32">
            <v>26</v>
          </cell>
          <cell r="E32" t="str">
            <v>-</v>
          </cell>
          <cell r="F32" t="str">
            <v>-</v>
          </cell>
          <cell r="G32">
            <v>21</v>
          </cell>
          <cell r="H32">
            <v>21</v>
          </cell>
          <cell r="I32" t="str">
            <v>-</v>
          </cell>
          <cell r="J32" t="str">
            <v>-</v>
          </cell>
          <cell r="K32">
            <v>5</v>
          </cell>
          <cell r="L32">
            <v>5</v>
          </cell>
          <cell r="M32" t="str">
            <v>-</v>
          </cell>
          <cell r="N32" t="str">
            <v>-</v>
          </cell>
        </row>
        <row r="33">
          <cell r="B33" t="str">
            <v xml:space="preserve">    他県</v>
          </cell>
          <cell r="C33">
            <v>1759</v>
          </cell>
          <cell r="D33">
            <v>1385</v>
          </cell>
          <cell r="E33">
            <v>374</v>
          </cell>
          <cell r="F33">
            <v>382</v>
          </cell>
          <cell r="G33">
            <v>1453</v>
          </cell>
          <cell r="H33">
            <v>1229</v>
          </cell>
          <cell r="I33">
            <v>224</v>
          </cell>
          <cell r="J33">
            <v>229</v>
          </cell>
          <cell r="K33">
            <v>306</v>
          </cell>
          <cell r="L33">
            <v>156</v>
          </cell>
          <cell r="M33">
            <v>150</v>
          </cell>
          <cell r="N33">
            <v>153</v>
          </cell>
        </row>
        <row r="34">
          <cell r="B34" t="str">
            <v xml:space="preserve">       北海道</v>
          </cell>
          <cell r="C34">
            <v>18</v>
          </cell>
          <cell r="D34">
            <v>16</v>
          </cell>
          <cell r="E34">
            <v>2</v>
          </cell>
          <cell r="F34">
            <v>2</v>
          </cell>
          <cell r="G34">
            <v>15</v>
          </cell>
          <cell r="H34">
            <v>15</v>
          </cell>
          <cell r="I34" t="str">
            <v>-</v>
          </cell>
          <cell r="J34" t="str">
            <v>-</v>
          </cell>
          <cell r="K34">
            <v>3</v>
          </cell>
          <cell r="L34">
            <v>1</v>
          </cell>
          <cell r="M34">
            <v>2</v>
          </cell>
          <cell r="N34">
            <v>2</v>
          </cell>
        </row>
        <row r="35">
          <cell r="B35" t="str">
            <v xml:space="preserve">         函館市</v>
          </cell>
          <cell r="C35" t="str">
            <v>-</v>
          </cell>
          <cell r="G35">
            <v>7</v>
          </cell>
          <cell r="H35">
            <v>7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</row>
        <row r="36">
          <cell r="B36" t="str">
            <v xml:space="preserve">         室蘭市</v>
          </cell>
          <cell r="C36" t="str">
            <v>-</v>
          </cell>
          <cell r="G36">
            <v>2</v>
          </cell>
          <cell r="H36">
            <v>2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</row>
        <row r="37">
          <cell r="B37" t="str">
            <v xml:space="preserve">         釧路市</v>
          </cell>
          <cell r="C37" t="str">
            <v>-</v>
          </cell>
          <cell r="G37">
            <v>1</v>
          </cell>
          <cell r="H37">
            <v>1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</row>
        <row r="38">
          <cell r="B38" t="str">
            <v xml:space="preserve">         岩内町</v>
          </cell>
          <cell r="C38" t="str">
            <v>-</v>
          </cell>
          <cell r="G38">
            <v>1</v>
          </cell>
          <cell r="H38">
            <v>1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</row>
        <row r="39">
          <cell r="B39" t="str">
            <v xml:space="preserve">         豊浦町</v>
          </cell>
          <cell r="C39" t="str">
            <v>-</v>
          </cell>
          <cell r="G39" t="str">
            <v>-</v>
          </cell>
          <cell r="H39" t="str">
            <v>-</v>
          </cell>
          <cell r="I39" t="str">
            <v>-</v>
          </cell>
          <cell r="J39" t="str">
            <v>-</v>
          </cell>
          <cell r="K39">
            <v>1</v>
          </cell>
          <cell r="L39">
            <v>1</v>
          </cell>
          <cell r="M39" t="str">
            <v>-</v>
          </cell>
          <cell r="N39" t="str">
            <v>-</v>
          </cell>
        </row>
        <row r="40">
          <cell r="B40" t="str">
            <v xml:space="preserve">         日高町</v>
          </cell>
          <cell r="C40" t="str">
            <v>-</v>
          </cell>
          <cell r="G40">
            <v>1</v>
          </cell>
          <cell r="H40">
            <v>1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</row>
        <row r="41">
          <cell r="B41" t="str">
            <v xml:space="preserve">       青森県 </v>
          </cell>
          <cell r="C41">
            <v>3</v>
          </cell>
          <cell r="D41">
            <v>3</v>
          </cell>
          <cell r="E41" t="str">
            <v>-</v>
          </cell>
          <cell r="F41" t="str">
            <v>-</v>
          </cell>
          <cell r="G41">
            <v>3</v>
          </cell>
          <cell r="H41">
            <v>3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</row>
        <row r="42">
          <cell r="B42" t="str">
            <v xml:space="preserve">         十和田市</v>
          </cell>
          <cell r="C42" t="str">
            <v>-</v>
          </cell>
          <cell r="G42">
            <v>1</v>
          </cell>
          <cell r="H42" t="str">
            <v>-</v>
          </cell>
          <cell r="I42">
            <v>1</v>
          </cell>
          <cell r="J42">
            <v>1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</row>
        <row r="43">
          <cell r="B43" t="str">
            <v xml:space="preserve">         むつ市</v>
          </cell>
          <cell r="C43" t="str">
            <v>-</v>
          </cell>
          <cell r="G43">
            <v>1</v>
          </cell>
          <cell r="H43">
            <v>1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</row>
        <row r="44">
          <cell r="B44" t="str">
            <v xml:space="preserve">       岩手県</v>
          </cell>
          <cell r="C44" t="str">
            <v>-</v>
          </cell>
          <cell r="D44" t="str">
            <v>-</v>
          </cell>
          <cell r="E44" t="str">
            <v>-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</row>
        <row r="45">
          <cell r="B45" t="str">
            <v xml:space="preserve">         久慈市</v>
          </cell>
          <cell r="C45" t="str">
            <v>-</v>
          </cell>
          <cell r="G45">
            <v>1</v>
          </cell>
          <cell r="H45">
            <v>1</v>
          </cell>
          <cell r="I45" t="str">
            <v>-</v>
          </cell>
          <cell r="J45" t="str">
            <v>-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</row>
        <row r="46">
          <cell r="B46" t="str">
            <v xml:space="preserve">         釜石市</v>
          </cell>
          <cell r="C46" t="str">
            <v>-</v>
          </cell>
          <cell r="G46">
            <v>1</v>
          </cell>
          <cell r="H46">
            <v>1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</row>
        <row r="47">
          <cell r="B47" t="str">
            <v xml:space="preserve">       宮城県 </v>
          </cell>
          <cell r="C47">
            <v>5</v>
          </cell>
          <cell r="D47">
            <v>5</v>
          </cell>
          <cell r="E47" t="str">
            <v>-</v>
          </cell>
          <cell r="F47" t="str">
            <v>-</v>
          </cell>
          <cell r="G47">
            <v>4</v>
          </cell>
          <cell r="H47">
            <v>4</v>
          </cell>
          <cell r="I47" t="str">
            <v>-</v>
          </cell>
          <cell r="J47" t="str">
            <v>-</v>
          </cell>
          <cell r="K47">
            <v>1</v>
          </cell>
          <cell r="L47">
            <v>1</v>
          </cell>
          <cell r="M47" t="str">
            <v>-</v>
          </cell>
          <cell r="N47" t="str">
            <v>-</v>
          </cell>
        </row>
        <row r="48">
          <cell r="B48" t="str">
            <v xml:space="preserve">         仙台市</v>
          </cell>
          <cell r="C48" t="str">
            <v>-</v>
          </cell>
          <cell r="G48">
            <v>3</v>
          </cell>
          <cell r="H48">
            <v>2</v>
          </cell>
          <cell r="I48">
            <v>1</v>
          </cell>
          <cell r="J48">
            <v>1</v>
          </cell>
          <cell r="K48">
            <v>1</v>
          </cell>
          <cell r="L48" t="str">
            <v>-</v>
          </cell>
          <cell r="M48">
            <v>1</v>
          </cell>
          <cell r="N48">
            <v>1</v>
          </cell>
        </row>
        <row r="49">
          <cell r="B49" t="str">
            <v xml:space="preserve">           仙台市 青葉区</v>
          </cell>
          <cell r="C49" t="str">
            <v>-</v>
          </cell>
          <cell r="G49">
            <v>2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 t="str">
            <v>-</v>
          </cell>
          <cell r="M49">
            <v>1</v>
          </cell>
          <cell r="N49">
            <v>1</v>
          </cell>
        </row>
        <row r="50">
          <cell r="B50" t="str">
            <v xml:space="preserve">           仙台市 宮城野区</v>
          </cell>
          <cell r="C50" t="str">
            <v>-</v>
          </cell>
          <cell r="G50">
            <v>1</v>
          </cell>
          <cell r="H50">
            <v>1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</row>
        <row r="51">
          <cell r="B51" t="str">
            <v xml:space="preserve">         石巻市</v>
          </cell>
          <cell r="C51" t="str">
            <v>-</v>
          </cell>
          <cell r="G51">
            <v>10</v>
          </cell>
          <cell r="H51">
            <v>10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</row>
        <row r="52">
          <cell r="B52" t="str">
            <v xml:space="preserve">         塩竈市</v>
          </cell>
          <cell r="C52" t="str">
            <v>-</v>
          </cell>
          <cell r="G52">
            <v>1</v>
          </cell>
          <cell r="H52">
            <v>1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</row>
        <row r="53">
          <cell r="B53" t="str">
            <v xml:space="preserve">         気仙沼市</v>
          </cell>
          <cell r="C53" t="str">
            <v>-</v>
          </cell>
          <cell r="G53">
            <v>1</v>
          </cell>
          <cell r="H53">
            <v>1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</row>
        <row r="54">
          <cell r="B54" t="str">
            <v xml:space="preserve">         角田市</v>
          </cell>
          <cell r="C54" t="str">
            <v>-</v>
          </cell>
          <cell r="G54">
            <v>1</v>
          </cell>
          <cell r="H54">
            <v>1</v>
          </cell>
          <cell r="I54" t="str">
            <v>-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</row>
        <row r="55">
          <cell r="B55" t="str">
            <v xml:space="preserve">         七ヶ浜町</v>
          </cell>
          <cell r="C55" t="str">
            <v>-</v>
          </cell>
          <cell r="G55">
            <v>1</v>
          </cell>
          <cell r="H55">
            <v>1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</row>
        <row r="56">
          <cell r="B56" t="str">
            <v>　　　秋田県</v>
          </cell>
          <cell r="C56">
            <v>3</v>
          </cell>
          <cell r="D56">
            <v>1</v>
          </cell>
          <cell r="E56">
            <v>2</v>
          </cell>
          <cell r="F56">
            <v>2</v>
          </cell>
          <cell r="G56">
            <v>1</v>
          </cell>
          <cell r="H56" t="str">
            <v>-</v>
          </cell>
          <cell r="I56">
            <v>1</v>
          </cell>
          <cell r="J56">
            <v>1</v>
          </cell>
          <cell r="K56">
            <v>2</v>
          </cell>
          <cell r="L56">
            <v>1</v>
          </cell>
          <cell r="M56">
            <v>1</v>
          </cell>
          <cell r="N56">
            <v>1</v>
          </cell>
        </row>
        <row r="57">
          <cell r="B57" t="str">
            <v xml:space="preserve">       山形県 </v>
          </cell>
          <cell r="C57" t="str">
            <v>-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 t="str">
            <v>-</v>
          </cell>
          <cell r="J57" t="str">
            <v>-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</row>
        <row r="58">
          <cell r="B58" t="str">
            <v xml:space="preserve">         山形市</v>
          </cell>
          <cell r="C58" t="str">
            <v>-</v>
          </cell>
          <cell r="G58">
            <v>1</v>
          </cell>
          <cell r="H58" t="str">
            <v>-</v>
          </cell>
          <cell r="I58">
            <v>1</v>
          </cell>
          <cell r="J58">
            <v>1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</row>
        <row r="59">
          <cell r="B59" t="str">
            <v xml:space="preserve">       福島県 </v>
          </cell>
          <cell r="C59">
            <v>14</v>
          </cell>
          <cell r="D59">
            <v>14</v>
          </cell>
          <cell r="E59" t="str">
            <v>-</v>
          </cell>
          <cell r="F59" t="str">
            <v>-</v>
          </cell>
          <cell r="G59">
            <v>13</v>
          </cell>
          <cell r="H59">
            <v>13</v>
          </cell>
          <cell r="I59" t="str">
            <v>-</v>
          </cell>
          <cell r="J59" t="str">
            <v>-</v>
          </cell>
          <cell r="K59">
            <v>1</v>
          </cell>
          <cell r="L59">
            <v>1</v>
          </cell>
          <cell r="M59" t="str">
            <v>-</v>
          </cell>
          <cell r="N59" t="str">
            <v>-</v>
          </cell>
        </row>
        <row r="60">
          <cell r="B60" t="str">
            <v xml:space="preserve">         福島市</v>
          </cell>
          <cell r="C60" t="str">
            <v>-</v>
          </cell>
          <cell r="G60">
            <v>1</v>
          </cell>
          <cell r="H60">
            <v>1</v>
          </cell>
          <cell r="I60" t="str">
            <v>-</v>
          </cell>
          <cell r="J60" t="str">
            <v>-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</row>
        <row r="61">
          <cell r="B61" t="str">
            <v xml:space="preserve">         郡山市</v>
          </cell>
          <cell r="C61" t="str">
            <v>-</v>
          </cell>
          <cell r="G61">
            <v>1</v>
          </cell>
          <cell r="H61">
            <v>1</v>
          </cell>
          <cell r="I61" t="str">
            <v>-</v>
          </cell>
          <cell r="J61" t="str">
            <v>-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</row>
        <row r="62">
          <cell r="B62" t="str">
            <v xml:space="preserve">         いわき市</v>
          </cell>
          <cell r="C62" t="str">
            <v>-</v>
          </cell>
          <cell r="G62">
            <v>4</v>
          </cell>
          <cell r="H62">
            <v>4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</row>
        <row r="63">
          <cell r="B63" t="str">
            <v xml:space="preserve">         相馬市</v>
          </cell>
          <cell r="C63" t="str">
            <v>-</v>
          </cell>
          <cell r="G63">
            <v>5</v>
          </cell>
          <cell r="H63">
            <v>5</v>
          </cell>
          <cell r="I63" t="str">
            <v>-</v>
          </cell>
          <cell r="J63" t="str">
            <v>-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</row>
        <row r="64">
          <cell r="B64" t="str">
            <v xml:space="preserve">         南相馬市</v>
          </cell>
          <cell r="C64" t="str">
            <v>-</v>
          </cell>
          <cell r="G64">
            <v>2</v>
          </cell>
          <cell r="H64">
            <v>2</v>
          </cell>
          <cell r="I64" t="str">
            <v>-</v>
          </cell>
          <cell r="J64" t="str">
            <v>-</v>
          </cell>
          <cell r="K64" t="str">
            <v>-</v>
          </cell>
          <cell r="L64" t="str">
            <v>-</v>
          </cell>
          <cell r="M64" t="str">
            <v>-</v>
          </cell>
          <cell r="N64" t="str">
            <v>-</v>
          </cell>
        </row>
        <row r="65">
          <cell r="B65" t="str">
            <v xml:space="preserve">         広野町</v>
          </cell>
          <cell r="C65" t="str">
            <v>-</v>
          </cell>
          <cell r="G65">
            <v>3</v>
          </cell>
          <cell r="H65">
            <v>3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</row>
        <row r="66">
          <cell r="B66" t="str">
            <v xml:space="preserve">         楢葉町</v>
          </cell>
          <cell r="C66" t="str">
            <v>-</v>
          </cell>
          <cell r="G66">
            <v>1</v>
          </cell>
          <cell r="H66">
            <v>1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</row>
        <row r="67">
          <cell r="B67" t="str">
            <v xml:space="preserve">       茨城県 </v>
          </cell>
          <cell r="C67">
            <v>7</v>
          </cell>
          <cell r="D67">
            <v>6</v>
          </cell>
          <cell r="E67">
            <v>1</v>
          </cell>
          <cell r="F67">
            <v>1</v>
          </cell>
          <cell r="G67">
            <v>6</v>
          </cell>
          <cell r="H67">
            <v>6</v>
          </cell>
          <cell r="I67" t="str">
            <v>-</v>
          </cell>
          <cell r="J67" t="str">
            <v>-</v>
          </cell>
          <cell r="K67">
            <v>1</v>
          </cell>
          <cell r="L67" t="str">
            <v>-</v>
          </cell>
          <cell r="M67">
            <v>1</v>
          </cell>
          <cell r="N67">
            <v>1</v>
          </cell>
        </row>
        <row r="68">
          <cell r="B68" t="str">
            <v xml:space="preserve">         日立市</v>
          </cell>
          <cell r="C68" t="str">
            <v>-</v>
          </cell>
          <cell r="G68">
            <v>1</v>
          </cell>
          <cell r="H68">
            <v>1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</row>
        <row r="69">
          <cell r="B69" t="str">
            <v xml:space="preserve">         龍ケ崎市</v>
          </cell>
          <cell r="C69" t="str">
            <v>-</v>
          </cell>
          <cell r="G69">
            <v>1</v>
          </cell>
          <cell r="H69" t="str">
            <v>-</v>
          </cell>
          <cell r="I69">
            <v>1</v>
          </cell>
          <cell r="J69">
            <v>1</v>
          </cell>
          <cell r="K69" t="str">
            <v>-</v>
          </cell>
          <cell r="L69" t="str">
            <v>-</v>
          </cell>
          <cell r="M69" t="str">
            <v>-</v>
          </cell>
          <cell r="N69" t="str">
            <v>-</v>
          </cell>
        </row>
        <row r="70">
          <cell r="B70" t="str">
            <v xml:space="preserve">         高萩市</v>
          </cell>
          <cell r="C70" t="str">
            <v>-</v>
          </cell>
          <cell r="G70">
            <v>1</v>
          </cell>
          <cell r="H70" t="str">
            <v>-</v>
          </cell>
          <cell r="I70">
            <v>1</v>
          </cell>
          <cell r="J70">
            <v>1</v>
          </cell>
          <cell r="K70" t="str">
            <v>-</v>
          </cell>
          <cell r="L70" t="str">
            <v>-</v>
          </cell>
          <cell r="M70" t="str">
            <v>-</v>
          </cell>
          <cell r="N70" t="str">
            <v>-</v>
          </cell>
        </row>
        <row r="71">
          <cell r="B71" t="str">
            <v xml:space="preserve">         北茨城市</v>
          </cell>
          <cell r="C71" t="str">
            <v>-</v>
          </cell>
          <cell r="G71">
            <v>1</v>
          </cell>
          <cell r="H71">
            <v>1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  <cell r="N71" t="str">
            <v>-</v>
          </cell>
        </row>
        <row r="72">
          <cell r="B72" t="str">
            <v xml:space="preserve">         つくば市</v>
          </cell>
          <cell r="C72" t="str">
            <v>-</v>
          </cell>
          <cell r="G72">
            <v>1</v>
          </cell>
          <cell r="H72">
            <v>1</v>
          </cell>
          <cell r="I72" t="str">
            <v>-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  <cell r="N72" t="str">
            <v>-</v>
          </cell>
        </row>
        <row r="73">
          <cell r="B73" t="str">
            <v xml:space="preserve">         ひたちなか市</v>
          </cell>
          <cell r="C73" t="str">
            <v>-</v>
          </cell>
          <cell r="G73">
            <v>1</v>
          </cell>
          <cell r="H73">
            <v>1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</row>
        <row r="74">
          <cell r="B74" t="str">
            <v xml:space="preserve">         鹿嶋市</v>
          </cell>
          <cell r="C74" t="str">
            <v>-</v>
          </cell>
          <cell r="G74">
            <v>5</v>
          </cell>
          <cell r="H74">
            <v>5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</row>
        <row r="75">
          <cell r="B75" t="str">
            <v xml:space="preserve">         潮来市</v>
          </cell>
          <cell r="C75" t="str">
            <v>-</v>
          </cell>
          <cell r="G75">
            <v>1</v>
          </cell>
          <cell r="H75">
            <v>1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</row>
        <row r="76">
          <cell r="B76" t="str">
            <v xml:space="preserve">         神栖市</v>
          </cell>
          <cell r="C76" t="str">
            <v>-</v>
          </cell>
          <cell r="G76">
            <v>4</v>
          </cell>
          <cell r="H76">
            <v>4</v>
          </cell>
          <cell r="I76" t="str">
            <v>-</v>
          </cell>
          <cell r="J76" t="str">
            <v>-</v>
          </cell>
          <cell r="K76" t="str">
            <v>-</v>
          </cell>
          <cell r="L76" t="str">
            <v>-</v>
          </cell>
          <cell r="M76" t="str">
            <v>-</v>
          </cell>
          <cell r="N76" t="str">
            <v>-</v>
          </cell>
        </row>
        <row r="77">
          <cell r="B77" t="str">
            <v xml:space="preserve">         東海村</v>
          </cell>
          <cell r="C77" t="str">
            <v>-</v>
          </cell>
          <cell r="G77">
            <v>1</v>
          </cell>
          <cell r="H77">
            <v>1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</row>
        <row r="78">
          <cell r="B78" t="str">
            <v xml:space="preserve">       栃木県 </v>
          </cell>
          <cell r="C78">
            <v>1</v>
          </cell>
          <cell r="D78">
            <v>1</v>
          </cell>
          <cell r="E78" t="str">
            <v>-</v>
          </cell>
          <cell r="F78" t="str">
            <v>-</v>
          </cell>
          <cell r="G78">
            <v>1</v>
          </cell>
          <cell r="H78">
            <v>1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 t="str">
            <v>-</v>
          </cell>
          <cell r="N78" t="str">
            <v>-</v>
          </cell>
        </row>
        <row r="79">
          <cell r="B79" t="str">
            <v xml:space="preserve">         宇都宮市</v>
          </cell>
          <cell r="C79" t="str">
            <v>-</v>
          </cell>
          <cell r="G79">
            <v>3</v>
          </cell>
          <cell r="H79">
            <v>3</v>
          </cell>
          <cell r="I79" t="str">
            <v>-</v>
          </cell>
          <cell r="J79" t="str">
            <v>-</v>
          </cell>
          <cell r="K79" t="str">
            <v>-</v>
          </cell>
          <cell r="L79" t="str">
            <v>-</v>
          </cell>
          <cell r="M79" t="str">
            <v>-</v>
          </cell>
          <cell r="N79" t="str">
            <v>-</v>
          </cell>
        </row>
        <row r="80">
          <cell r="B80" t="str">
            <v xml:space="preserve">         那須烏山市</v>
          </cell>
          <cell r="C80" t="str">
            <v>-</v>
          </cell>
          <cell r="G80">
            <v>1</v>
          </cell>
          <cell r="H80">
            <v>1</v>
          </cell>
          <cell r="I80" t="str">
            <v>-</v>
          </cell>
          <cell r="J80" t="str">
            <v>-</v>
          </cell>
          <cell r="K80" t="str">
            <v>-</v>
          </cell>
          <cell r="L80" t="str">
            <v>-</v>
          </cell>
          <cell r="M80" t="str">
            <v>-</v>
          </cell>
          <cell r="N80" t="str">
            <v>-</v>
          </cell>
        </row>
        <row r="81">
          <cell r="B81" t="str">
            <v xml:space="preserve">         上三川町</v>
          </cell>
          <cell r="C81" t="str">
            <v>-</v>
          </cell>
          <cell r="G81">
            <v>1</v>
          </cell>
          <cell r="H81">
            <v>1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  <cell r="N81" t="str">
            <v>-</v>
          </cell>
        </row>
        <row r="82">
          <cell r="B82" t="str">
            <v xml:space="preserve">         益子町</v>
          </cell>
          <cell r="C82" t="str">
            <v>-</v>
          </cell>
          <cell r="G82" t="str">
            <v>-</v>
          </cell>
          <cell r="H82" t="str">
            <v>-</v>
          </cell>
          <cell r="I82" t="str">
            <v>-</v>
          </cell>
          <cell r="J82" t="str">
            <v>-</v>
          </cell>
          <cell r="K82">
            <v>1</v>
          </cell>
          <cell r="L82">
            <v>1</v>
          </cell>
          <cell r="M82" t="str">
            <v>-</v>
          </cell>
          <cell r="N82" t="str">
            <v>-</v>
          </cell>
        </row>
        <row r="83">
          <cell r="B83" t="str">
            <v xml:space="preserve">       群馬県 </v>
          </cell>
          <cell r="C83">
            <v>1</v>
          </cell>
          <cell r="D83">
            <v>1</v>
          </cell>
          <cell r="E83" t="str">
            <v>-</v>
          </cell>
          <cell r="F83" t="str">
            <v>-</v>
          </cell>
          <cell r="G83">
            <v>1</v>
          </cell>
          <cell r="H83">
            <v>1</v>
          </cell>
          <cell r="I83" t="str">
            <v>-</v>
          </cell>
          <cell r="J83" t="str">
            <v>-</v>
          </cell>
          <cell r="K83" t="str">
            <v>-</v>
          </cell>
          <cell r="L83" t="str">
            <v>-</v>
          </cell>
          <cell r="M83" t="str">
            <v>-</v>
          </cell>
          <cell r="N83" t="str">
            <v>-</v>
          </cell>
        </row>
        <row r="84">
          <cell r="B84" t="str">
            <v xml:space="preserve">         館林市</v>
          </cell>
          <cell r="C84" t="str">
            <v>-</v>
          </cell>
          <cell r="G84">
            <v>3</v>
          </cell>
          <cell r="H84">
            <v>3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  <cell r="N84" t="str">
            <v>-</v>
          </cell>
        </row>
        <row r="85">
          <cell r="B85" t="str">
            <v xml:space="preserve">         嬬恋村</v>
          </cell>
          <cell r="C85" t="str">
            <v>-</v>
          </cell>
          <cell r="G85">
            <v>1</v>
          </cell>
          <cell r="H85">
            <v>1</v>
          </cell>
          <cell r="I85" t="str">
            <v>-</v>
          </cell>
          <cell r="J85" t="str">
            <v>-</v>
          </cell>
          <cell r="K85">
            <v>1</v>
          </cell>
          <cell r="L85">
            <v>1</v>
          </cell>
          <cell r="M85" t="str">
            <v>-</v>
          </cell>
          <cell r="N85" t="str">
            <v>-</v>
          </cell>
        </row>
        <row r="86">
          <cell r="B86" t="str">
            <v xml:space="preserve">         みなかみ町</v>
          </cell>
          <cell r="C86" t="str">
            <v>-</v>
          </cell>
          <cell r="G86">
            <v>1</v>
          </cell>
          <cell r="H86">
            <v>1</v>
          </cell>
          <cell r="I86" t="str">
            <v>-</v>
          </cell>
          <cell r="J86" t="str">
            <v>-</v>
          </cell>
          <cell r="K86" t="str">
            <v>-</v>
          </cell>
          <cell r="L86" t="str">
            <v>-</v>
          </cell>
          <cell r="M86" t="str">
            <v>-</v>
          </cell>
          <cell r="N86" t="str">
            <v>-</v>
          </cell>
        </row>
        <row r="87">
          <cell r="B87" t="str">
            <v xml:space="preserve">         大泉町</v>
          </cell>
          <cell r="C87" t="str">
            <v>-</v>
          </cell>
          <cell r="G87">
            <v>1</v>
          </cell>
          <cell r="H87">
            <v>1</v>
          </cell>
          <cell r="I87" t="str">
            <v>-</v>
          </cell>
          <cell r="J87" t="str">
            <v>-</v>
          </cell>
          <cell r="K87" t="str">
            <v>-</v>
          </cell>
          <cell r="L87" t="str">
            <v>-</v>
          </cell>
          <cell r="M87" t="str">
            <v>-</v>
          </cell>
          <cell r="N87" t="str">
            <v>-</v>
          </cell>
        </row>
        <row r="88">
          <cell r="B88" t="str">
            <v xml:space="preserve">       埼玉県 </v>
          </cell>
          <cell r="C88">
            <v>7</v>
          </cell>
          <cell r="D88">
            <v>4</v>
          </cell>
          <cell r="E88">
            <v>3</v>
          </cell>
          <cell r="F88">
            <v>3</v>
          </cell>
          <cell r="G88">
            <v>4</v>
          </cell>
          <cell r="H88">
            <v>2</v>
          </cell>
          <cell r="I88">
            <v>2</v>
          </cell>
          <cell r="J88">
            <v>2</v>
          </cell>
          <cell r="K88">
            <v>3</v>
          </cell>
          <cell r="L88">
            <v>2</v>
          </cell>
          <cell r="M88">
            <v>1</v>
          </cell>
          <cell r="N88">
            <v>1</v>
          </cell>
        </row>
        <row r="89">
          <cell r="B89" t="str">
            <v xml:space="preserve">         さいたま市</v>
          </cell>
          <cell r="C89" t="str">
            <v>-</v>
          </cell>
          <cell r="G89">
            <v>1</v>
          </cell>
          <cell r="H89" t="str">
            <v>-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 t="str">
            <v>-</v>
          </cell>
          <cell r="N89" t="str">
            <v>-</v>
          </cell>
        </row>
        <row r="90">
          <cell r="B90" t="str">
            <v xml:space="preserve">           さいたま市 北区</v>
          </cell>
          <cell r="C90" t="str">
            <v>-</v>
          </cell>
          <cell r="G90" t="str">
            <v>-</v>
          </cell>
          <cell r="H90" t="str">
            <v>-</v>
          </cell>
          <cell r="I90" t="str">
            <v>-</v>
          </cell>
          <cell r="J90" t="str">
            <v>-</v>
          </cell>
          <cell r="K90">
            <v>1</v>
          </cell>
          <cell r="L90">
            <v>1</v>
          </cell>
          <cell r="M90" t="str">
            <v>-</v>
          </cell>
          <cell r="N90" t="str">
            <v>-</v>
          </cell>
        </row>
        <row r="91">
          <cell r="B91" t="str">
            <v xml:space="preserve">           さいたま市 桜区</v>
          </cell>
          <cell r="C91" t="str">
            <v>-</v>
          </cell>
          <cell r="G91">
            <v>1</v>
          </cell>
          <cell r="H91" t="str">
            <v>-</v>
          </cell>
          <cell r="I91">
            <v>1</v>
          </cell>
          <cell r="J91">
            <v>1</v>
          </cell>
          <cell r="K91" t="str">
            <v>-</v>
          </cell>
          <cell r="L91" t="str">
            <v>-</v>
          </cell>
          <cell r="M91" t="str">
            <v>-</v>
          </cell>
          <cell r="N91" t="str">
            <v>-</v>
          </cell>
        </row>
        <row r="92">
          <cell r="B92" t="str">
            <v xml:space="preserve">         川口市</v>
          </cell>
          <cell r="C92" t="str">
            <v>-</v>
          </cell>
          <cell r="G92">
            <v>1</v>
          </cell>
          <cell r="H92">
            <v>1</v>
          </cell>
          <cell r="I92" t="str">
            <v>-</v>
          </cell>
          <cell r="J92" t="str">
            <v>-</v>
          </cell>
          <cell r="K92" t="str">
            <v>-</v>
          </cell>
          <cell r="L92" t="str">
            <v>-</v>
          </cell>
          <cell r="M92" t="str">
            <v>-</v>
          </cell>
          <cell r="N92" t="str">
            <v>-</v>
          </cell>
        </row>
        <row r="93">
          <cell r="B93" t="str">
            <v xml:space="preserve">         所沢市</v>
          </cell>
          <cell r="C93" t="str">
            <v>-</v>
          </cell>
          <cell r="G93">
            <v>1</v>
          </cell>
          <cell r="H93">
            <v>1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</row>
        <row r="94">
          <cell r="B94" t="str">
            <v xml:space="preserve">         加須市</v>
          </cell>
          <cell r="C94" t="str">
            <v>-</v>
          </cell>
          <cell r="G94">
            <v>1</v>
          </cell>
          <cell r="H94" t="str">
            <v>-</v>
          </cell>
          <cell r="I94">
            <v>1</v>
          </cell>
          <cell r="J94">
            <v>1</v>
          </cell>
          <cell r="K94" t="str">
            <v>-</v>
          </cell>
          <cell r="L94" t="str">
            <v>-</v>
          </cell>
          <cell r="M94" t="str">
            <v>-</v>
          </cell>
          <cell r="N94" t="str">
            <v>-</v>
          </cell>
        </row>
        <row r="95">
          <cell r="B95" t="str">
            <v xml:space="preserve">         鴻巣市</v>
          </cell>
          <cell r="C95" t="str">
            <v>-</v>
          </cell>
          <cell r="G95">
            <v>1</v>
          </cell>
          <cell r="H95">
            <v>1</v>
          </cell>
          <cell r="I95" t="str">
            <v>-</v>
          </cell>
          <cell r="J95" t="str">
            <v>-</v>
          </cell>
          <cell r="K95" t="str">
            <v>-</v>
          </cell>
          <cell r="L95" t="str">
            <v>-</v>
          </cell>
          <cell r="M95" t="str">
            <v>-</v>
          </cell>
          <cell r="N95" t="str">
            <v>-</v>
          </cell>
        </row>
        <row r="96">
          <cell r="B96" t="str">
            <v xml:space="preserve">         草加市</v>
          </cell>
          <cell r="C96" t="str">
            <v>-</v>
          </cell>
          <cell r="G96">
            <v>2</v>
          </cell>
          <cell r="H96">
            <v>1</v>
          </cell>
          <cell r="I96">
            <v>1</v>
          </cell>
          <cell r="J96">
            <v>1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</row>
        <row r="97">
          <cell r="B97" t="str">
            <v xml:space="preserve">       千葉県 </v>
          </cell>
          <cell r="C97">
            <v>16</v>
          </cell>
          <cell r="D97">
            <v>11</v>
          </cell>
          <cell r="E97">
            <v>5</v>
          </cell>
          <cell r="F97">
            <v>5</v>
          </cell>
          <cell r="G97">
            <v>12</v>
          </cell>
          <cell r="H97">
            <v>9</v>
          </cell>
          <cell r="I97">
            <v>3</v>
          </cell>
          <cell r="J97">
            <v>3</v>
          </cell>
          <cell r="K97">
            <v>4</v>
          </cell>
          <cell r="L97">
            <v>2</v>
          </cell>
          <cell r="M97">
            <v>2</v>
          </cell>
          <cell r="N97">
            <v>2</v>
          </cell>
        </row>
        <row r="98">
          <cell r="B98" t="str">
            <v xml:space="preserve">         千葉市</v>
          </cell>
          <cell r="C98" t="str">
            <v>-</v>
          </cell>
          <cell r="G98">
            <v>10</v>
          </cell>
          <cell r="H98">
            <v>9</v>
          </cell>
          <cell r="I98">
            <v>1</v>
          </cell>
          <cell r="J98">
            <v>1</v>
          </cell>
          <cell r="K98" t="str">
            <v>-</v>
          </cell>
          <cell r="L98" t="str">
            <v>-</v>
          </cell>
          <cell r="M98" t="str">
            <v>-</v>
          </cell>
          <cell r="N98">
            <v>1</v>
          </cell>
        </row>
        <row r="99">
          <cell r="B99" t="str">
            <v xml:space="preserve">           千葉市 中央区</v>
          </cell>
          <cell r="C99" t="str">
            <v>-</v>
          </cell>
          <cell r="G99">
            <v>9</v>
          </cell>
          <cell r="H99">
            <v>8</v>
          </cell>
          <cell r="I99">
            <v>1</v>
          </cell>
          <cell r="J99">
            <v>1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</row>
        <row r="100">
          <cell r="B100" t="str">
            <v xml:space="preserve">           千葉市 花見川区</v>
          </cell>
          <cell r="C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  <cell r="J100" t="str">
            <v>-</v>
          </cell>
          <cell r="K100" t="str">
            <v>-</v>
          </cell>
          <cell r="L100" t="str">
            <v>-</v>
          </cell>
          <cell r="M100" t="str">
            <v>-</v>
          </cell>
          <cell r="N100">
            <v>1</v>
          </cell>
        </row>
        <row r="101">
          <cell r="B101" t="str">
            <v xml:space="preserve">           千葉市 緑区</v>
          </cell>
          <cell r="C101" t="str">
            <v>-</v>
          </cell>
          <cell r="G101">
            <v>1</v>
          </cell>
          <cell r="H101">
            <v>1</v>
          </cell>
          <cell r="I101" t="str">
            <v>-</v>
          </cell>
          <cell r="J101" t="str">
            <v>-</v>
          </cell>
          <cell r="K101" t="str">
            <v>-</v>
          </cell>
          <cell r="L101" t="str">
            <v>-</v>
          </cell>
          <cell r="M101" t="str">
            <v>-</v>
          </cell>
          <cell r="N101" t="str">
            <v>-</v>
          </cell>
        </row>
        <row r="102">
          <cell r="B102" t="str">
            <v xml:space="preserve">         銚子市</v>
          </cell>
          <cell r="C102" t="str">
            <v>-</v>
          </cell>
          <cell r="G102" t="str">
            <v>-</v>
          </cell>
          <cell r="H102" t="str">
            <v>-</v>
          </cell>
          <cell r="I102" t="str">
            <v>-</v>
          </cell>
          <cell r="J102" t="str">
            <v>-</v>
          </cell>
          <cell r="K102">
            <v>1</v>
          </cell>
          <cell r="L102">
            <v>1</v>
          </cell>
          <cell r="M102" t="str">
            <v>-</v>
          </cell>
          <cell r="N102" t="str">
            <v>-</v>
          </cell>
        </row>
        <row r="103">
          <cell r="B103" t="str">
            <v xml:space="preserve">         市川市</v>
          </cell>
          <cell r="C103" t="str">
            <v>-</v>
          </cell>
          <cell r="G103">
            <v>1</v>
          </cell>
          <cell r="H103">
            <v>1</v>
          </cell>
          <cell r="I103" t="str">
            <v>-</v>
          </cell>
          <cell r="J103" t="str">
            <v>-</v>
          </cell>
          <cell r="K103" t="str">
            <v>-</v>
          </cell>
          <cell r="L103" t="str">
            <v>-</v>
          </cell>
          <cell r="M103" t="str">
            <v>-</v>
          </cell>
          <cell r="N103" t="str">
            <v>-</v>
          </cell>
        </row>
        <row r="104">
          <cell r="B104" t="str">
            <v xml:space="preserve">         船橋市</v>
          </cell>
          <cell r="C104" t="str">
            <v>-</v>
          </cell>
          <cell r="G104">
            <v>5</v>
          </cell>
          <cell r="H104">
            <v>5</v>
          </cell>
          <cell r="I104" t="str">
            <v>-</v>
          </cell>
          <cell r="J104" t="str">
            <v>-</v>
          </cell>
          <cell r="K104" t="str">
            <v>-</v>
          </cell>
          <cell r="L104" t="str">
            <v>-</v>
          </cell>
          <cell r="M104" t="str">
            <v>-</v>
          </cell>
          <cell r="N104" t="str">
            <v>-</v>
          </cell>
        </row>
        <row r="105">
          <cell r="B105" t="str">
            <v xml:space="preserve">         木更津市</v>
          </cell>
          <cell r="C105" t="str">
            <v>-</v>
          </cell>
          <cell r="G105">
            <v>1</v>
          </cell>
          <cell r="H105">
            <v>1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</row>
        <row r="106">
          <cell r="B106" t="str">
            <v xml:space="preserve">         松戸市</v>
          </cell>
          <cell r="C106" t="str">
            <v>-</v>
          </cell>
          <cell r="G106">
            <v>2</v>
          </cell>
          <cell r="H106">
            <v>2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  <cell r="M106" t="str">
            <v>-</v>
          </cell>
          <cell r="N106" t="str">
            <v>-</v>
          </cell>
        </row>
        <row r="107">
          <cell r="B107" t="str">
            <v xml:space="preserve">         野田市</v>
          </cell>
          <cell r="C107" t="str">
            <v>-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>
            <v>1</v>
          </cell>
          <cell r="L107" t="str">
            <v>-</v>
          </cell>
          <cell r="M107">
            <v>1</v>
          </cell>
          <cell r="N107">
            <v>1</v>
          </cell>
        </row>
        <row r="108">
          <cell r="B108" t="str">
            <v xml:space="preserve">         茂原市</v>
          </cell>
          <cell r="C108" t="str">
            <v>-</v>
          </cell>
          <cell r="G108">
            <v>2</v>
          </cell>
          <cell r="H108">
            <v>2</v>
          </cell>
          <cell r="I108" t="str">
            <v>-</v>
          </cell>
          <cell r="J108" t="str">
            <v>-</v>
          </cell>
          <cell r="K108" t="str">
            <v>-</v>
          </cell>
          <cell r="L108" t="str">
            <v>-</v>
          </cell>
          <cell r="M108" t="str">
            <v>-</v>
          </cell>
          <cell r="N108" t="str">
            <v>-</v>
          </cell>
        </row>
        <row r="109">
          <cell r="B109" t="str">
            <v xml:space="preserve">         成田市</v>
          </cell>
          <cell r="C109" t="str">
            <v>-</v>
          </cell>
          <cell r="G109">
            <v>1</v>
          </cell>
          <cell r="H109">
            <v>1</v>
          </cell>
          <cell r="I109" t="str">
            <v>-</v>
          </cell>
          <cell r="J109" t="str">
            <v>-</v>
          </cell>
          <cell r="K109">
            <v>1</v>
          </cell>
          <cell r="L109">
            <v>1</v>
          </cell>
          <cell r="M109" t="str">
            <v>-</v>
          </cell>
          <cell r="N109" t="str">
            <v>-</v>
          </cell>
        </row>
        <row r="110">
          <cell r="B110" t="str">
            <v xml:space="preserve">         佐倉市</v>
          </cell>
          <cell r="C110" t="str">
            <v>-</v>
          </cell>
          <cell r="G110">
            <v>1</v>
          </cell>
          <cell r="H110">
            <v>1</v>
          </cell>
          <cell r="I110" t="str">
            <v>-</v>
          </cell>
          <cell r="J110" t="str">
            <v>-</v>
          </cell>
          <cell r="K110" t="str">
            <v>-</v>
          </cell>
          <cell r="L110" t="str">
            <v>-</v>
          </cell>
          <cell r="M110" t="str">
            <v>-</v>
          </cell>
          <cell r="N110" t="str">
            <v>-</v>
          </cell>
        </row>
        <row r="111">
          <cell r="B111" t="str">
            <v xml:space="preserve">         柏市</v>
          </cell>
          <cell r="C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>
            <v>1</v>
          </cell>
          <cell r="K111" t="str">
            <v>-</v>
          </cell>
          <cell r="L111" t="str">
            <v>-</v>
          </cell>
          <cell r="M111" t="str">
            <v>-</v>
          </cell>
          <cell r="N111" t="str">
            <v>-</v>
          </cell>
        </row>
        <row r="112">
          <cell r="B112" t="str">
            <v xml:space="preserve">         勝浦市</v>
          </cell>
          <cell r="C112" t="str">
            <v>-</v>
          </cell>
          <cell r="G112">
            <v>1</v>
          </cell>
          <cell r="H112" t="str">
            <v>-</v>
          </cell>
          <cell r="I112">
            <v>1</v>
          </cell>
          <cell r="J112">
            <v>1</v>
          </cell>
          <cell r="K112" t="str">
            <v>-</v>
          </cell>
          <cell r="L112" t="str">
            <v>-</v>
          </cell>
          <cell r="M112" t="str">
            <v>-</v>
          </cell>
          <cell r="N112" t="str">
            <v>-</v>
          </cell>
        </row>
        <row r="113">
          <cell r="B113" t="str">
            <v xml:space="preserve">         市原市</v>
          </cell>
          <cell r="C113" t="str">
            <v>-</v>
          </cell>
          <cell r="G113">
            <v>4</v>
          </cell>
          <cell r="H113">
            <v>4</v>
          </cell>
          <cell r="I113" t="str">
            <v>-</v>
          </cell>
          <cell r="J113" t="str">
            <v>-</v>
          </cell>
          <cell r="K113" t="str">
            <v>-</v>
          </cell>
          <cell r="L113" t="str">
            <v>-</v>
          </cell>
          <cell r="M113" t="str">
            <v>-</v>
          </cell>
          <cell r="N113" t="str">
            <v>-</v>
          </cell>
        </row>
        <row r="114">
          <cell r="B114" t="str">
            <v xml:space="preserve">         我孫子市</v>
          </cell>
          <cell r="C114" t="str">
            <v>-</v>
          </cell>
          <cell r="G114">
            <v>1</v>
          </cell>
          <cell r="H114">
            <v>1</v>
          </cell>
          <cell r="I114" t="str">
            <v>-</v>
          </cell>
          <cell r="J114" t="str">
            <v>-</v>
          </cell>
          <cell r="K114" t="str">
            <v>-</v>
          </cell>
          <cell r="L114" t="str">
            <v>-</v>
          </cell>
          <cell r="M114" t="str">
            <v>-</v>
          </cell>
          <cell r="N114" t="str">
            <v>-</v>
          </cell>
        </row>
        <row r="115">
          <cell r="B115" t="str">
            <v xml:space="preserve">         君津市</v>
          </cell>
          <cell r="C115" t="str">
            <v>-</v>
          </cell>
          <cell r="G115">
            <v>3</v>
          </cell>
          <cell r="H115">
            <v>3</v>
          </cell>
          <cell r="I115" t="str">
            <v>-</v>
          </cell>
          <cell r="J115" t="str">
            <v>-</v>
          </cell>
          <cell r="K115" t="str">
            <v>-</v>
          </cell>
          <cell r="L115" t="str">
            <v>-</v>
          </cell>
          <cell r="M115" t="str">
            <v>-</v>
          </cell>
          <cell r="N115" t="str">
            <v>-</v>
          </cell>
        </row>
        <row r="116">
          <cell r="B116" t="str">
            <v xml:space="preserve">         富津市</v>
          </cell>
          <cell r="C116" t="str">
            <v>-</v>
          </cell>
          <cell r="G116">
            <v>1</v>
          </cell>
          <cell r="H116">
            <v>1</v>
          </cell>
          <cell r="I116" t="str">
            <v>-</v>
          </cell>
          <cell r="J116" t="str">
            <v>-</v>
          </cell>
          <cell r="K116" t="str">
            <v>-</v>
          </cell>
          <cell r="L116" t="str">
            <v>-</v>
          </cell>
          <cell r="M116" t="str">
            <v>-</v>
          </cell>
          <cell r="N116" t="str">
            <v>-</v>
          </cell>
        </row>
        <row r="117">
          <cell r="B117" t="str">
            <v xml:space="preserve">         浦安市</v>
          </cell>
          <cell r="C117" t="str">
            <v>-</v>
          </cell>
          <cell r="G117">
            <v>2</v>
          </cell>
          <cell r="H117">
            <v>2</v>
          </cell>
          <cell r="I117" t="str">
            <v>-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</row>
        <row r="118">
          <cell r="B118" t="str">
            <v xml:space="preserve">         袖ケ浦市</v>
          </cell>
          <cell r="C118" t="str">
            <v>-</v>
          </cell>
          <cell r="G118">
            <v>1</v>
          </cell>
          <cell r="H118">
            <v>1</v>
          </cell>
          <cell r="I118" t="str">
            <v>-</v>
          </cell>
          <cell r="J118" t="str">
            <v>-</v>
          </cell>
          <cell r="K118" t="str">
            <v>-</v>
          </cell>
          <cell r="L118" t="str">
            <v>-</v>
          </cell>
          <cell r="M118" t="str">
            <v>-</v>
          </cell>
          <cell r="N118" t="str">
            <v>-</v>
          </cell>
        </row>
        <row r="119">
          <cell r="B119" t="str">
            <v xml:space="preserve">         長生村</v>
          </cell>
          <cell r="C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 t="str">
            <v>-</v>
          </cell>
          <cell r="K119">
            <v>1</v>
          </cell>
          <cell r="L119" t="str">
            <v>-</v>
          </cell>
          <cell r="M119">
            <v>1</v>
          </cell>
          <cell r="N119">
            <v>1</v>
          </cell>
        </row>
        <row r="120">
          <cell r="B120" t="str">
            <v xml:space="preserve">       東京都 </v>
          </cell>
          <cell r="C120">
            <v>124</v>
          </cell>
          <cell r="D120">
            <v>89</v>
          </cell>
          <cell r="E120">
            <v>35</v>
          </cell>
          <cell r="F120">
            <v>35</v>
          </cell>
          <cell r="G120">
            <v>85</v>
          </cell>
          <cell r="H120">
            <v>71</v>
          </cell>
          <cell r="I120">
            <v>14</v>
          </cell>
          <cell r="J120">
            <v>14</v>
          </cell>
          <cell r="K120">
            <v>39</v>
          </cell>
          <cell r="L120">
            <v>18</v>
          </cell>
          <cell r="M120">
            <v>21</v>
          </cell>
          <cell r="N120">
            <v>21</v>
          </cell>
        </row>
        <row r="121">
          <cell r="B121" t="str">
            <v xml:space="preserve">         特別区部</v>
          </cell>
          <cell r="C121" t="str">
            <v>-</v>
          </cell>
          <cell r="G121">
            <v>143</v>
          </cell>
          <cell r="H121">
            <v>121</v>
          </cell>
          <cell r="I121">
            <v>22</v>
          </cell>
          <cell r="J121">
            <v>22</v>
          </cell>
          <cell r="K121">
            <v>36</v>
          </cell>
          <cell r="L121">
            <v>22</v>
          </cell>
          <cell r="M121">
            <v>14</v>
          </cell>
          <cell r="N121">
            <v>14</v>
          </cell>
        </row>
        <row r="122">
          <cell r="B122" t="str">
            <v xml:space="preserve">           千代田区</v>
          </cell>
          <cell r="C122" t="str">
            <v>-</v>
          </cell>
          <cell r="G122">
            <v>23</v>
          </cell>
          <cell r="H122">
            <v>22</v>
          </cell>
          <cell r="I122">
            <v>1</v>
          </cell>
          <cell r="J122">
            <v>1</v>
          </cell>
          <cell r="K122">
            <v>3</v>
          </cell>
          <cell r="L122">
            <v>1</v>
          </cell>
          <cell r="M122">
            <v>2</v>
          </cell>
          <cell r="N122">
            <v>2</v>
          </cell>
        </row>
        <row r="123">
          <cell r="B123" t="str">
            <v xml:space="preserve">           中央区</v>
          </cell>
          <cell r="C123" t="str">
            <v>-</v>
          </cell>
          <cell r="G123">
            <v>24</v>
          </cell>
          <cell r="H123">
            <v>24</v>
          </cell>
          <cell r="I123" t="str">
            <v>-</v>
          </cell>
          <cell r="J123" t="str">
            <v>-</v>
          </cell>
          <cell r="K123">
            <v>2</v>
          </cell>
          <cell r="L123">
            <v>1</v>
          </cell>
          <cell r="M123">
            <v>1</v>
          </cell>
          <cell r="N123">
            <v>1</v>
          </cell>
        </row>
        <row r="124">
          <cell r="B124" t="str">
            <v xml:space="preserve">           港区</v>
          </cell>
          <cell r="C124" t="str">
            <v>-</v>
          </cell>
          <cell r="G124">
            <v>29</v>
          </cell>
          <cell r="H124">
            <v>28</v>
          </cell>
          <cell r="I124">
            <v>1</v>
          </cell>
          <cell r="J124">
            <v>1</v>
          </cell>
          <cell r="K124">
            <v>2</v>
          </cell>
          <cell r="L124">
            <v>2</v>
          </cell>
          <cell r="M124" t="str">
            <v>-</v>
          </cell>
          <cell r="N124" t="str">
            <v>-</v>
          </cell>
        </row>
        <row r="125">
          <cell r="B125" t="str">
            <v xml:space="preserve">           新宿区</v>
          </cell>
          <cell r="C125" t="str">
            <v>-</v>
          </cell>
          <cell r="G125">
            <v>6</v>
          </cell>
          <cell r="H125">
            <v>4</v>
          </cell>
          <cell r="I125">
            <v>2</v>
          </cell>
          <cell r="J125">
            <v>2</v>
          </cell>
          <cell r="K125">
            <v>4</v>
          </cell>
          <cell r="L125">
            <v>2</v>
          </cell>
          <cell r="M125">
            <v>2</v>
          </cell>
          <cell r="N125">
            <v>2</v>
          </cell>
        </row>
        <row r="126">
          <cell r="B126" t="str">
            <v xml:space="preserve">           文京区</v>
          </cell>
          <cell r="C126" t="str">
            <v>-</v>
          </cell>
          <cell r="G126">
            <v>5</v>
          </cell>
          <cell r="H126">
            <v>2</v>
          </cell>
          <cell r="I126">
            <v>3</v>
          </cell>
          <cell r="J126">
            <v>3</v>
          </cell>
          <cell r="K126">
            <v>2</v>
          </cell>
          <cell r="L126">
            <v>1</v>
          </cell>
          <cell r="M126">
            <v>1</v>
          </cell>
          <cell r="N126">
            <v>1</v>
          </cell>
        </row>
        <row r="127">
          <cell r="B127" t="str">
            <v xml:space="preserve">           台東区</v>
          </cell>
          <cell r="C127" t="str">
            <v>-</v>
          </cell>
          <cell r="G127">
            <v>4</v>
          </cell>
          <cell r="H127">
            <v>4</v>
          </cell>
          <cell r="I127" t="str">
            <v>-</v>
          </cell>
          <cell r="J127" t="str">
            <v>-</v>
          </cell>
          <cell r="K127">
            <v>2</v>
          </cell>
          <cell r="L127">
            <v>1</v>
          </cell>
          <cell r="M127">
            <v>1</v>
          </cell>
          <cell r="N127">
            <v>1</v>
          </cell>
        </row>
        <row r="128">
          <cell r="B128" t="str">
            <v xml:space="preserve">           墨田区</v>
          </cell>
          <cell r="C128" t="str">
            <v>-</v>
          </cell>
          <cell r="G128">
            <v>1</v>
          </cell>
          <cell r="H128">
            <v>1</v>
          </cell>
          <cell r="I128" t="str">
            <v>-</v>
          </cell>
          <cell r="J128" t="str">
            <v>-</v>
          </cell>
          <cell r="K128" t="str">
            <v>-</v>
          </cell>
          <cell r="L128" t="str">
            <v>-</v>
          </cell>
          <cell r="M128" t="str">
            <v>-</v>
          </cell>
          <cell r="N128" t="str">
            <v>-</v>
          </cell>
        </row>
        <row r="129">
          <cell r="B129" t="str">
            <v xml:space="preserve">           江東区</v>
          </cell>
          <cell r="C129" t="str">
            <v>-</v>
          </cell>
          <cell r="G129">
            <v>1</v>
          </cell>
          <cell r="H129">
            <v>1</v>
          </cell>
          <cell r="I129" t="str">
            <v>-</v>
          </cell>
          <cell r="J129" t="str">
            <v>-</v>
          </cell>
          <cell r="K129" t="str">
            <v>-</v>
          </cell>
          <cell r="L129" t="str">
            <v>-</v>
          </cell>
          <cell r="M129" t="str">
            <v>-</v>
          </cell>
          <cell r="N129" t="str">
            <v>-</v>
          </cell>
        </row>
        <row r="130">
          <cell r="B130" t="str">
            <v xml:space="preserve">           品川区</v>
          </cell>
          <cell r="C130" t="str">
            <v>-</v>
          </cell>
          <cell r="G130">
            <v>8</v>
          </cell>
          <cell r="H130">
            <v>7</v>
          </cell>
          <cell r="I130">
            <v>1</v>
          </cell>
          <cell r="J130">
            <v>1</v>
          </cell>
          <cell r="K130">
            <v>2</v>
          </cell>
          <cell r="L130">
            <v>1</v>
          </cell>
          <cell r="M130">
            <v>1</v>
          </cell>
          <cell r="N130">
            <v>1</v>
          </cell>
        </row>
        <row r="131">
          <cell r="B131" t="str">
            <v xml:space="preserve">           目黒区</v>
          </cell>
          <cell r="C131" t="str">
            <v>-</v>
          </cell>
          <cell r="G131">
            <v>6</v>
          </cell>
          <cell r="H131">
            <v>3</v>
          </cell>
          <cell r="I131">
            <v>3</v>
          </cell>
          <cell r="J131">
            <v>3</v>
          </cell>
          <cell r="K131">
            <v>1</v>
          </cell>
          <cell r="L131" t="str">
            <v>-</v>
          </cell>
          <cell r="M131">
            <v>1</v>
          </cell>
          <cell r="N131">
            <v>1</v>
          </cell>
        </row>
        <row r="132">
          <cell r="B132" t="str">
            <v xml:space="preserve">           大田区</v>
          </cell>
          <cell r="C132" t="str">
            <v>-</v>
          </cell>
          <cell r="G132">
            <v>6</v>
          </cell>
          <cell r="H132">
            <v>6</v>
          </cell>
          <cell r="I132" t="str">
            <v>-</v>
          </cell>
          <cell r="J132" t="str">
            <v>-</v>
          </cell>
          <cell r="K132">
            <v>4</v>
          </cell>
          <cell r="L132">
            <v>2</v>
          </cell>
          <cell r="M132">
            <v>2</v>
          </cell>
          <cell r="N132">
            <v>2</v>
          </cell>
        </row>
        <row r="133">
          <cell r="B133" t="str">
            <v xml:space="preserve">           世田谷区</v>
          </cell>
          <cell r="C133" t="str">
            <v>-</v>
          </cell>
          <cell r="G133">
            <v>7</v>
          </cell>
          <cell r="H133">
            <v>1</v>
          </cell>
          <cell r="I133">
            <v>6</v>
          </cell>
          <cell r="J133">
            <v>6</v>
          </cell>
          <cell r="K133">
            <v>5</v>
          </cell>
          <cell r="L133">
            <v>5</v>
          </cell>
          <cell r="M133" t="str">
            <v>-</v>
          </cell>
          <cell r="N133" t="str">
            <v>-</v>
          </cell>
        </row>
        <row r="134">
          <cell r="B134" t="str">
            <v xml:space="preserve">           渋谷区</v>
          </cell>
          <cell r="C134" t="str">
            <v>-</v>
          </cell>
          <cell r="G134">
            <v>4</v>
          </cell>
          <cell r="H134">
            <v>4</v>
          </cell>
          <cell r="I134" t="str">
            <v>-</v>
          </cell>
          <cell r="J134" t="str">
            <v>-</v>
          </cell>
          <cell r="K134">
            <v>5</v>
          </cell>
          <cell r="L134">
            <v>3</v>
          </cell>
          <cell r="M134">
            <v>2</v>
          </cell>
          <cell r="N134">
            <v>2</v>
          </cell>
        </row>
        <row r="135">
          <cell r="B135" t="str">
            <v xml:space="preserve">           中野区</v>
          </cell>
          <cell r="C135" t="str">
            <v>-</v>
          </cell>
          <cell r="G135">
            <v>1</v>
          </cell>
          <cell r="H135">
            <v>1</v>
          </cell>
          <cell r="I135" t="str">
            <v>-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 t="str">
            <v>-</v>
          </cell>
        </row>
        <row r="136">
          <cell r="B136" t="str">
            <v xml:space="preserve">           杉並区</v>
          </cell>
          <cell r="C136" t="str">
            <v>-</v>
          </cell>
          <cell r="G136">
            <v>1</v>
          </cell>
          <cell r="H136" t="str">
            <v>-</v>
          </cell>
          <cell r="I136">
            <v>1</v>
          </cell>
          <cell r="J136">
            <v>1</v>
          </cell>
          <cell r="K136">
            <v>1</v>
          </cell>
          <cell r="L136">
            <v>1</v>
          </cell>
          <cell r="M136" t="str">
            <v>-</v>
          </cell>
          <cell r="N136" t="str">
            <v>-</v>
          </cell>
        </row>
        <row r="137">
          <cell r="B137" t="str">
            <v xml:space="preserve">           豊島区</v>
          </cell>
          <cell r="C137" t="str">
            <v>-</v>
          </cell>
          <cell r="G137">
            <v>6</v>
          </cell>
          <cell r="H137">
            <v>5</v>
          </cell>
          <cell r="I137">
            <v>1</v>
          </cell>
          <cell r="J137">
            <v>1</v>
          </cell>
          <cell r="K137">
            <v>1</v>
          </cell>
          <cell r="L137">
            <v>1</v>
          </cell>
          <cell r="M137" t="str">
            <v>-</v>
          </cell>
          <cell r="N137" t="str">
            <v>-</v>
          </cell>
        </row>
        <row r="138">
          <cell r="B138" t="str">
            <v xml:space="preserve">           北区</v>
          </cell>
          <cell r="C138" t="str">
            <v>-</v>
          </cell>
          <cell r="G138">
            <v>2</v>
          </cell>
          <cell r="H138">
            <v>2</v>
          </cell>
          <cell r="I138" t="str">
            <v>-</v>
          </cell>
          <cell r="J138" t="str">
            <v>-</v>
          </cell>
          <cell r="K138" t="str">
            <v>-</v>
          </cell>
          <cell r="L138" t="str">
            <v>-</v>
          </cell>
          <cell r="M138" t="str">
            <v>-</v>
          </cell>
          <cell r="N138" t="str">
            <v>-</v>
          </cell>
        </row>
        <row r="139">
          <cell r="B139" t="str">
            <v xml:space="preserve">           荒川区</v>
          </cell>
          <cell r="C139" t="str">
            <v>-</v>
          </cell>
          <cell r="G139">
            <v>1</v>
          </cell>
          <cell r="H139" t="str">
            <v>-</v>
          </cell>
          <cell r="I139">
            <v>1</v>
          </cell>
          <cell r="J139">
            <v>1</v>
          </cell>
          <cell r="K139" t="str">
            <v>-</v>
          </cell>
          <cell r="L139" t="str">
            <v>-</v>
          </cell>
          <cell r="M139" t="str">
            <v>-</v>
          </cell>
          <cell r="N139" t="str">
            <v>-</v>
          </cell>
        </row>
        <row r="140">
          <cell r="B140" t="str">
            <v xml:space="preserve">           練馬区</v>
          </cell>
          <cell r="C140" t="str">
            <v>-</v>
          </cell>
          <cell r="G140">
            <v>2</v>
          </cell>
          <cell r="H140" t="str">
            <v>-</v>
          </cell>
          <cell r="I140">
            <v>2</v>
          </cell>
          <cell r="J140">
            <v>2</v>
          </cell>
          <cell r="K140">
            <v>1</v>
          </cell>
          <cell r="L140" t="str">
            <v>-</v>
          </cell>
          <cell r="M140">
            <v>1</v>
          </cell>
          <cell r="N140">
            <v>1</v>
          </cell>
        </row>
        <row r="141">
          <cell r="B141" t="str">
            <v xml:space="preserve">           足立区</v>
          </cell>
          <cell r="C141" t="str">
            <v>-</v>
          </cell>
          <cell r="G141">
            <v>2</v>
          </cell>
          <cell r="H141">
            <v>2</v>
          </cell>
          <cell r="I141" t="str">
            <v>-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</row>
        <row r="142">
          <cell r="B142" t="str">
            <v xml:space="preserve">           葛飾区</v>
          </cell>
          <cell r="C142" t="str">
            <v>-</v>
          </cell>
          <cell r="G142" t="str">
            <v>-</v>
          </cell>
          <cell r="H142" t="str">
            <v>-</v>
          </cell>
          <cell r="I142" t="str">
            <v>-</v>
          </cell>
          <cell r="J142" t="str">
            <v>-</v>
          </cell>
          <cell r="K142">
            <v>1</v>
          </cell>
          <cell r="L142">
            <v>1</v>
          </cell>
          <cell r="M142" t="str">
            <v>-</v>
          </cell>
          <cell r="N142" t="str">
            <v>-</v>
          </cell>
        </row>
        <row r="143">
          <cell r="B143" t="str">
            <v xml:space="preserve">           江戸川区</v>
          </cell>
          <cell r="C143" t="str">
            <v>-</v>
          </cell>
          <cell r="G143">
            <v>4</v>
          </cell>
          <cell r="H143">
            <v>4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  <cell r="M143" t="str">
            <v>-</v>
          </cell>
          <cell r="N143" t="str">
            <v>-</v>
          </cell>
        </row>
        <row r="144">
          <cell r="B144" t="str">
            <v xml:space="preserve">         八王子市</v>
          </cell>
          <cell r="C144" t="str">
            <v>-</v>
          </cell>
          <cell r="G144">
            <v>3</v>
          </cell>
          <cell r="H144">
            <v>1</v>
          </cell>
          <cell r="I144">
            <v>2</v>
          </cell>
          <cell r="J144">
            <v>2</v>
          </cell>
          <cell r="K144">
            <v>1</v>
          </cell>
          <cell r="L144" t="str">
            <v>-</v>
          </cell>
          <cell r="M144">
            <v>1</v>
          </cell>
          <cell r="N144">
            <v>1</v>
          </cell>
        </row>
        <row r="145">
          <cell r="B145" t="str">
            <v xml:space="preserve">         立川市</v>
          </cell>
          <cell r="C145" t="str">
            <v>-</v>
          </cell>
          <cell r="G145" t="str">
            <v>-</v>
          </cell>
          <cell r="H145" t="str">
            <v>-</v>
          </cell>
          <cell r="I145" t="str">
            <v>-</v>
          </cell>
          <cell r="J145" t="str">
            <v>-</v>
          </cell>
          <cell r="K145">
            <v>2</v>
          </cell>
          <cell r="L145" t="str">
            <v>-</v>
          </cell>
          <cell r="M145">
            <v>2</v>
          </cell>
          <cell r="N145">
            <v>2</v>
          </cell>
        </row>
        <row r="146">
          <cell r="B146" t="str">
            <v xml:space="preserve">         武蔵野市</v>
          </cell>
          <cell r="C146" t="str">
            <v>-</v>
          </cell>
          <cell r="G146">
            <v>2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 t="str">
            <v>-</v>
          </cell>
          <cell r="M146">
            <v>1</v>
          </cell>
          <cell r="N146">
            <v>1</v>
          </cell>
        </row>
        <row r="147">
          <cell r="B147" t="str">
            <v xml:space="preserve">         調布市</v>
          </cell>
          <cell r="C147" t="str">
            <v>-</v>
          </cell>
          <cell r="G147">
            <v>2</v>
          </cell>
          <cell r="H147">
            <v>1</v>
          </cell>
          <cell r="I147">
            <v>1</v>
          </cell>
          <cell r="J147">
            <v>1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</row>
        <row r="148">
          <cell r="B148" t="str">
            <v xml:space="preserve">         町田市</v>
          </cell>
          <cell r="C148" t="str">
            <v>-</v>
          </cell>
          <cell r="G148">
            <v>3</v>
          </cell>
          <cell r="H148">
            <v>3</v>
          </cell>
          <cell r="I148" t="str">
            <v>-</v>
          </cell>
          <cell r="J148" t="str">
            <v>-</v>
          </cell>
          <cell r="K148">
            <v>1</v>
          </cell>
          <cell r="L148" t="str">
            <v>-</v>
          </cell>
          <cell r="M148">
            <v>1</v>
          </cell>
          <cell r="N148">
            <v>1</v>
          </cell>
        </row>
        <row r="149">
          <cell r="B149" t="str">
            <v xml:space="preserve">         小平市</v>
          </cell>
          <cell r="C149" t="str">
            <v>-</v>
          </cell>
          <cell r="G149" t="str">
            <v>-</v>
          </cell>
          <cell r="H149" t="str">
            <v>-</v>
          </cell>
          <cell r="I149" t="str">
            <v>-</v>
          </cell>
          <cell r="J149" t="str">
            <v>-</v>
          </cell>
          <cell r="K149">
            <v>1</v>
          </cell>
          <cell r="L149" t="str">
            <v>-</v>
          </cell>
          <cell r="M149">
            <v>1</v>
          </cell>
          <cell r="N149">
            <v>1</v>
          </cell>
        </row>
        <row r="150">
          <cell r="B150" t="str">
            <v xml:space="preserve">         日野市</v>
          </cell>
          <cell r="C150" t="str">
            <v>-</v>
          </cell>
          <cell r="G150">
            <v>1</v>
          </cell>
          <cell r="H150">
            <v>1</v>
          </cell>
          <cell r="I150" t="str">
            <v>-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</row>
        <row r="151">
          <cell r="B151" t="str">
            <v xml:space="preserve">         国分寺市</v>
          </cell>
          <cell r="C151" t="str">
            <v>-</v>
          </cell>
          <cell r="G151">
            <v>1</v>
          </cell>
          <cell r="H151" t="str">
            <v>-</v>
          </cell>
          <cell r="I151">
            <v>1</v>
          </cell>
          <cell r="J151">
            <v>1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</row>
        <row r="152">
          <cell r="B152" t="str">
            <v xml:space="preserve">         国立市</v>
          </cell>
          <cell r="C152" t="str">
            <v>-</v>
          </cell>
          <cell r="G152">
            <v>1</v>
          </cell>
          <cell r="H152" t="str">
            <v>-</v>
          </cell>
          <cell r="I152">
            <v>1</v>
          </cell>
          <cell r="J152">
            <v>1</v>
          </cell>
          <cell r="K152" t="str">
            <v>-</v>
          </cell>
          <cell r="L152" t="str">
            <v>-</v>
          </cell>
          <cell r="M152" t="str">
            <v>-</v>
          </cell>
          <cell r="N152" t="str">
            <v>-</v>
          </cell>
        </row>
        <row r="153">
          <cell r="B153" t="str">
            <v xml:space="preserve">         東久留米市</v>
          </cell>
          <cell r="C153" t="str">
            <v>-</v>
          </cell>
          <cell r="G153">
            <v>1</v>
          </cell>
          <cell r="H153">
            <v>1</v>
          </cell>
          <cell r="I153" t="str">
            <v>-</v>
          </cell>
          <cell r="J153" t="str">
            <v>-</v>
          </cell>
          <cell r="K153" t="str">
            <v>-</v>
          </cell>
          <cell r="L153" t="str">
            <v>-</v>
          </cell>
          <cell r="M153" t="str">
            <v>-</v>
          </cell>
          <cell r="N153" t="str">
            <v>-</v>
          </cell>
        </row>
        <row r="154">
          <cell r="B154" t="str">
            <v xml:space="preserve">         多摩市</v>
          </cell>
          <cell r="C154" t="str">
            <v>-</v>
          </cell>
          <cell r="G154">
            <v>2</v>
          </cell>
          <cell r="H154" t="str">
            <v>-</v>
          </cell>
          <cell r="I154">
            <v>2</v>
          </cell>
          <cell r="J154">
            <v>2</v>
          </cell>
          <cell r="K154" t="str">
            <v>-</v>
          </cell>
          <cell r="L154" t="str">
            <v>-</v>
          </cell>
          <cell r="M154" t="str">
            <v>-</v>
          </cell>
          <cell r="N154" t="str">
            <v>-</v>
          </cell>
        </row>
        <row r="155">
          <cell r="B155" t="str">
            <v xml:space="preserve">         羽村市</v>
          </cell>
          <cell r="C155" t="str">
            <v>-</v>
          </cell>
          <cell r="G155">
            <v>2</v>
          </cell>
          <cell r="H155">
            <v>2</v>
          </cell>
          <cell r="I155" t="str">
            <v>-</v>
          </cell>
          <cell r="J155" t="str">
            <v>-</v>
          </cell>
          <cell r="K155" t="str">
            <v>-</v>
          </cell>
          <cell r="L155" t="str">
            <v>-</v>
          </cell>
          <cell r="M155" t="str">
            <v>-</v>
          </cell>
          <cell r="N155" t="str">
            <v>-</v>
          </cell>
        </row>
        <row r="156">
          <cell r="B156" t="str">
            <v xml:space="preserve">         小笠原村</v>
          </cell>
          <cell r="C156" t="str">
            <v>-</v>
          </cell>
          <cell r="G156">
            <v>2</v>
          </cell>
          <cell r="H156">
            <v>2</v>
          </cell>
          <cell r="I156" t="str">
            <v>-</v>
          </cell>
          <cell r="J156" t="str">
            <v>-</v>
          </cell>
          <cell r="K156" t="str">
            <v>-</v>
          </cell>
          <cell r="L156" t="str">
            <v>-</v>
          </cell>
          <cell r="M156" t="str">
            <v>-</v>
          </cell>
          <cell r="N156" t="str">
            <v>-</v>
          </cell>
        </row>
        <row r="157">
          <cell r="B157" t="str">
            <v xml:space="preserve">       神奈川県 </v>
          </cell>
          <cell r="C157">
            <v>68</v>
          </cell>
          <cell r="D157">
            <v>59</v>
          </cell>
          <cell r="E157">
            <v>9</v>
          </cell>
          <cell r="F157">
            <v>9</v>
          </cell>
          <cell r="G157">
            <v>60</v>
          </cell>
          <cell r="H157">
            <v>54</v>
          </cell>
          <cell r="I157">
            <v>6</v>
          </cell>
          <cell r="J157">
            <v>6</v>
          </cell>
          <cell r="K157">
            <v>8</v>
          </cell>
          <cell r="L157">
            <v>5</v>
          </cell>
          <cell r="M157">
            <v>3</v>
          </cell>
          <cell r="N157">
            <v>3</v>
          </cell>
        </row>
        <row r="158">
          <cell r="B158" t="str">
            <v xml:space="preserve">         横浜市</v>
          </cell>
          <cell r="C158" t="str">
            <v>-</v>
          </cell>
          <cell r="G158">
            <v>61</v>
          </cell>
          <cell r="H158">
            <v>52</v>
          </cell>
          <cell r="I158">
            <v>9</v>
          </cell>
          <cell r="J158">
            <v>9</v>
          </cell>
          <cell r="K158">
            <v>4</v>
          </cell>
          <cell r="L158">
            <v>2</v>
          </cell>
          <cell r="M158">
            <v>2</v>
          </cell>
          <cell r="N158">
            <v>2</v>
          </cell>
        </row>
        <row r="159">
          <cell r="B159" t="str">
            <v xml:space="preserve">           横浜市 鶴見区</v>
          </cell>
          <cell r="C159" t="str">
            <v>-</v>
          </cell>
          <cell r="G159">
            <v>2</v>
          </cell>
          <cell r="H159">
            <v>2</v>
          </cell>
          <cell r="I159" t="str">
            <v>-</v>
          </cell>
          <cell r="J159" t="str">
            <v>-</v>
          </cell>
          <cell r="K159" t="str">
            <v>-</v>
          </cell>
          <cell r="L159" t="str">
            <v>-</v>
          </cell>
          <cell r="M159" t="str">
            <v>-</v>
          </cell>
          <cell r="N159" t="str">
            <v>-</v>
          </cell>
        </row>
        <row r="160">
          <cell r="B160" t="str">
            <v xml:space="preserve">           横浜市 神奈川区</v>
          </cell>
          <cell r="C160" t="str">
            <v>-</v>
          </cell>
          <cell r="G160">
            <v>6</v>
          </cell>
          <cell r="H160">
            <v>5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 t="str">
            <v>-</v>
          </cell>
          <cell r="N160" t="str">
            <v>-</v>
          </cell>
        </row>
        <row r="161">
          <cell r="B161" t="str">
            <v xml:space="preserve">           横浜市 西区</v>
          </cell>
          <cell r="C161" t="str">
            <v>-</v>
          </cell>
          <cell r="G161">
            <v>9</v>
          </cell>
          <cell r="H161">
            <v>9</v>
          </cell>
          <cell r="I161" t="str">
            <v>-</v>
          </cell>
          <cell r="J161" t="str">
            <v>-</v>
          </cell>
          <cell r="K161" t="str">
            <v>-</v>
          </cell>
          <cell r="L161" t="str">
            <v>-</v>
          </cell>
          <cell r="M161" t="str">
            <v>-</v>
          </cell>
          <cell r="N161" t="str">
            <v>-</v>
          </cell>
        </row>
        <row r="162">
          <cell r="B162" t="str">
            <v xml:space="preserve">           横浜市 中区</v>
          </cell>
          <cell r="C162" t="str">
            <v>-</v>
          </cell>
          <cell r="G162">
            <v>19</v>
          </cell>
          <cell r="H162">
            <v>19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</row>
        <row r="163">
          <cell r="B163" t="str">
            <v xml:space="preserve">           横浜市 南区</v>
          </cell>
          <cell r="C163" t="str">
            <v>-</v>
          </cell>
          <cell r="G163">
            <v>3</v>
          </cell>
          <cell r="H163">
            <v>3</v>
          </cell>
          <cell r="I163" t="str">
            <v>-</v>
          </cell>
          <cell r="J163" t="str">
            <v>-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</row>
        <row r="164">
          <cell r="B164" t="str">
            <v xml:space="preserve">           横浜市 保土ケ谷区</v>
          </cell>
          <cell r="C164" t="str">
            <v>-</v>
          </cell>
          <cell r="G164">
            <v>4</v>
          </cell>
          <cell r="H164" t="str">
            <v>-</v>
          </cell>
          <cell r="I164">
            <v>4</v>
          </cell>
          <cell r="J164">
            <v>4</v>
          </cell>
          <cell r="K164" t="str">
            <v>-</v>
          </cell>
          <cell r="L164" t="str">
            <v>-</v>
          </cell>
          <cell r="M164" t="str">
            <v>-</v>
          </cell>
          <cell r="N164" t="str">
            <v>-</v>
          </cell>
        </row>
        <row r="165">
          <cell r="B165" t="str">
            <v xml:space="preserve">           横浜市 磯子区</v>
          </cell>
          <cell r="C165" t="str">
            <v>-</v>
          </cell>
          <cell r="G165">
            <v>10</v>
          </cell>
          <cell r="H165">
            <v>10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</row>
        <row r="166">
          <cell r="B166" t="str">
            <v xml:space="preserve">           横浜市 金沢区</v>
          </cell>
          <cell r="C166" t="str">
            <v>-</v>
          </cell>
          <cell r="G166">
            <v>1</v>
          </cell>
          <cell r="H166">
            <v>1</v>
          </cell>
          <cell r="I166" t="str">
            <v>-</v>
          </cell>
          <cell r="J166" t="str">
            <v>-</v>
          </cell>
          <cell r="K166">
            <v>1</v>
          </cell>
          <cell r="L166" t="str">
            <v>-</v>
          </cell>
          <cell r="M166">
            <v>1</v>
          </cell>
          <cell r="N166">
            <v>1</v>
          </cell>
        </row>
        <row r="167">
          <cell r="B167" t="str">
            <v xml:space="preserve">           横浜市 港北区</v>
          </cell>
          <cell r="C167" t="str">
            <v>-</v>
          </cell>
          <cell r="G167">
            <v>1</v>
          </cell>
          <cell r="H167" t="str">
            <v>-</v>
          </cell>
          <cell r="I167">
            <v>1</v>
          </cell>
          <cell r="J167">
            <v>1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</row>
        <row r="168">
          <cell r="B168" t="str">
            <v xml:space="preserve">           横浜市 戸塚区</v>
          </cell>
          <cell r="C168" t="str">
            <v>-</v>
          </cell>
          <cell r="G168">
            <v>1</v>
          </cell>
          <cell r="H168">
            <v>1</v>
          </cell>
          <cell r="I168" t="str">
            <v>-</v>
          </cell>
          <cell r="J168" t="str">
            <v>-</v>
          </cell>
          <cell r="K168" t="str">
            <v>-</v>
          </cell>
          <cell r="L168" t="str">
            <v>-</v>
          </cell>
          <cell r="M168" t="str">
            <v>-</v>
          </cell>
          <cell r="N168" t="str">
            <v>-</v>
          </cell>
        </row>
        <row r="169">
          <cell r="B169" t="str">
            <v xml:space="preserve">           横浜市 港南区</v>
          </cell>
          <cell r="C169" t="str">
            <v>-</v>
          </cell>
          <cell r="G169">
            <v>2</v>
          </cell>
          <cell r="H169">
            <v>2</v>
          </cell>
          <cell r="I169" t="str">
            <v>-</v>
          </cell>
          <cell r="J169" t="str">
            <v>-</v>
          </cell>
          <cell r="K169" t="str">
            <v>-</v>
          </cell>
          <cell r="L169" t="str">
            <v>-</v>
          </cell>
          <cell r="M169" t="str">
            <v>-</v>
          </cell>
          <cell r="N169" t="str">
            <v>-</v>
          </cell>
        </row>
        <row r="170">
          <cell r="B170" t="str">
            <v xml:space="preserve">           横浜市 栄区</v>
          </cell>
          <cell r="C170" t="str">
            <v>-</v>
          </cell>
          <cell r="G170">
            <v>2</v>
          </cell>
          <cell r="H170" t="str">
            <v>-</v>
          </cell>
          <cell r="I170">
            <v>2</v>
          </cell>
          <cell r="J170">
            <v>2</v>
          </cell>
          <cell r="K170">
            <v>2</v>
          </cell>
          <cell r="L170">
            <v>1</v>
          </cell>
          <cell r="M170">
            <v>1</v>
          </cell>
          <cell r="N170">
            <v>1</v>
          </cell>
        </row>
        <row r="171">
          <cell r="B171" t="str">
            <v xml:space="preserve">           横浜市 青葉区</v>
          </cell>
          <cell r="C171" t="str">
            <v>-</v>
          </cell>
          <cell r="G171">
            <v>1</v>
          </cell>
          <cell r="H171" t="str">
            <v>-</v>
          </cell>
          <cell r="I171">
            <v>1</v>
          </cell>
          <cell r="J171">
            <v>1</v>
          </cell>
          <cell r="K171" t="str">
            <v>-</v>
          </cell>
          <cell r="L171" t="str">
            <v>-</v>
          </cell>
          <cell r="M171" t="str">
            <v>-</v>
          </cell>
          <cell r="N171" t="str">
            <v>-</v>
          </cell>
        </row>
        <row r="172">
          <cell r="B172" t="str">
            <v xml:space="preserve">         川崎市</v>
          </cell>
          <cell r="C172" t="str">
            <v>-</v>
          </cell>
          <cell r="G172">
            <v>11</v>
          </cell>
          <cell r="H172">
            <v>10</v>
          </cell>
          <cell r="I172">
            <v>1</v>
          </cell>
          <cell r="J172">
            <v>1</v>
          </cell>
          <cell r="K172">
            <v>2</v>
          </cell>
          <cell r="L172">
            <v>1</v>
          </cell>
          <cell r="M172">
            <v>1</v>
          </cell>
          <cell r="N172">
            <v>2</v>
          </cell>
        </row>
        <row r="173">
          <cell r="B173" t="str">
            <v xml:space="preserve">           川崎市 川崎区</v>
          </cell>
          <cell r="C173" t="str">
            <v>-</v>
          </cell>
          <cell r="G173">
            <v>8</v>
          </cell>
          <cell r="H173">
            <v>8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</row>
        <row r="174">
          <cell r="B174" t="str">
            <v xml:space="preserve">           川崎市 多摩区</v>
          </cell>
          <cell r="C174" t="str">
            <v>-</v>
          </cell>
          <cell r="G174">
            <v>2</v>
          </cell>
          <cell r="H174">
            <v>1</v>
          </cell>
          <cell r="I174">
            <v>1</v>
          </cell>
          <cell r="J174">
            <v>1</v>
          </cell>
          <cell r="K174">
            <v>2</v>
          </cell>
          <cell r="L174">
            <v>1</v>
          </cell>
          <cell r="M174">
            <v>1</v>
          </cell>
          <cell r="N174">
            <v>2</v>
          </cell>
        </row>
        <row r="175">
          <cell r="B175" t="str">
            <v xml:space="preserve">           川崎市 麻生区</v>
          </cell>
          <cell r="C175" t="str">
            <v>-</v>
          </cell>
          <cell r="G175">
            <v>1</v>
          </cell>
          <cell r="H175">
            <v>1</v>
          </cell>
          <cell r="I175" t="str">
            <v>-</v>
          </cell>
          <cell r="J175" t="str">
            <v>-</v>
          </cell>
          <cell r="K175" t="str">
            <v>-</v>
          </cell>
          <cell r="L175" t="str">
            <v>-</v>
          </cell>
          <cell r="M175" t="str">
            <v>-</v>
          </cell>
          <cell r="N175" t="str">
            <v>-</v>
          </cell>
        </row>
        <row r="176">
          <cell r="B176" t="str">
            <v xml:space="preserve">         相模原市</v>
          </cell>
          <cell r="C176" t="str">
            <v>-</v>
          </cell>
          <cell r="G176">
            <v>5</v>
          </cell>
          <cell r="H176">
            <v>4</v>
          </cell>
          <cell r="I176">
            <v>1</v>
          </cell>
          <cell r="J176">
            <v>1</v>
          </cell>
          <cell r="K176">
            <v>1</v>
          </cell>
          <cell r="L176" t="str">
            <v>-</v>
          </cell>
          <cell r="M176">
            <v>1</v>
          </cell>
          <cell r="N176">
            <v>1</v>
          </cell>
        </row>
        <row r="177">
          <cell r="B177" t="str">
            <v xml:space="preserve">           相模原市 中央区</v>
          </cell>
          <cell r="C177" t="str">
            <v>-</v>
          </cell>
          <cell r="G177">
            <v>4</v>
          </cell>
          <cell r="H177">
            <v>4</v>
          </cell>
          <cell r="I177" t="str">
            <v>-</v>
          </cell>
          <cell r="J177" t="str">
            <v>-</v>
          </cell>
          <cell r="K177" t="str">
            <v>-</v>
          </cell>
          <cell r="L177" t="str">
            <v>-</v>
          </cell>
          <cell r="M177" t="str">
            <v>-</v>
          </cell>
          <cell r="N177" t="str">
            <v>-</v>
          </cell>
        </row>
        <row r="178">
          <cell r="B178" t="str">
            <v xml:space="preserve">           相模原市 南区</v>
          </cell>
          <cell r="C178" t="str">
            <v>-</v>
          </cell>
          <cell r="G178">
            <v>1</v>
          </cell>
          <cell r="H178" t="str">
            <v>-</v>
          </cell>
          <cell r="I178">
            <v>1</v>
          </cell>
          <cell r="J178">
            <v>1</v>
          </cell>
          <cell r="K178">
            <v>1</v>
          </cell>
          <cell r="L178" t="str">
            <v>-</v>
          </cell>
          <cell r="M178">
            <v>1</v>
          </cell>
          <cell r="N178">
            <v>1</v>
          </cell>
        </row>
        <row r="179">
          <cell r="B179" t="str">
            <v xml:space="preserve">         横須賀市</v>
          </cell>
          <cell r="C179" t="str">
            <v>-</v>
          </cell>
          <cell r="G179">
            <v>6</v>
          </cell>
          <cell r="H179">
            <v>6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</row>
        <row r="180">
          <cell r="B180" t="str">
            <v xml:space="preserve">         鎌倉市</v>
          </cell>
          <cell r="C180" t="str">
            <v>-</v>
          </cell>
          <cell r="G180" t="str">
            <v>-</v>
          </cell>
          <cell r="H180" t="str">
            <v>-</v>
          </cell>
          <cell r="I180" t="str">
            <v>-</v>
          </cell>
          <cell r="J180" t="str">
            <v>-</v>
          </cell>
          <cell r="K180">
            <v>1</v>
          </cell>
          <cell r="L180">
            <v>1</v>
          </cell>
          <cell r="M180" t="str">
            <v>-</v>
          </cell>
          <cell r="N180" t="str">
            <v>-</v>
          </cell>
        </row>
        <row r="181">
          <cell r="B181" t="str">
            <v xml:space="preserve">         藤沢市</v>
          </cell>
          <cell r="C181" t="str">
            <v>-</v>
          </cell>
          <cell r="G181">
            <v>1</v>
          </cell>
          <cell r="H181" t="str">
            <v>-</v>
          </cell>
          <cell r="I181">
            <v>1</v>
          </cell>
          <cell r="J181">
            <v>1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</row>
        <row r="182">
          <cell r="B182" t="str">
            <v xml:space="preserve">         茅ヶ崎市</v>
          </cell>
          <cell r="C182" t="str">
            <v>-</v>
          </cell>
          <cell r="G182">
            <v>1</v>
          </cell>
          <cell r="H182" t="str">
            <v>-</v>
          </cell>
          <cell r="I182">
            <v>1</v>
          </cell>
          <cell r="J182">
            <v>2</v>
          </cell>
          <cell r="K182" t="str">
            <v>-</v>
          </cell>
          <cell r="L182" t="str">
            <v>-</v>
          </cell>
          <cell r="M182" t="str">
            <v>-</v>
          </cell>
          <cell r="N182" t="str">
            <v>-</v>
          </cell>
        </row>
        <row r="183">
          <cell r="B183" t="str">
            <v xml:space="preserve">         厚木市</v>
          </cell>
          <cell r="C183" t="str">
            <v>-</v>
          </cell>
          <cell r="G183">
            <v>3</v>
          </cell>
          <cell r="H183">
            <v>1</v>
          </cell>
          <cell r="I183">
            <v>2</v>
          </cell>
          <cell r="J183">
            <v>2</v>
          </cell>
          <cell r="K183" t="str">
            <v>-</v>
          </cell>
          <cell r="L183" t="str">
            <v>-</v>
          </cell>
          <cell r="M183" t="str">
            <v>-</v>
          </cell>
          <cell r="N183" t="str">
            <v>-</v>
          </cell>
        </row>
        <row r="184">
          <cell r="B184" t="str">
            <v xml:space="preserve">         伊勢原市</v>
          </cell>
          <cell r="C184" t="str">
            <v>-</v>
          </cell>
          <cell r="G184">
            <v>2</v>
          </cell>
          <cell r="H184" t="str">
            <v>-</v>
          </cell>
          <cell r="I184">
            <v>2</v>
          </cell>
          <cell r="J184">
            <v>2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</row>
        <row r="185">
          <cell r="B185" t="str">
            <v xml:space="preserve">         海老名市</v>
          </cell>
          <cell r="C185" t="str">
            <v>-</v>
          </cell>
          <cell r="G185">
            <v>1</v>
          </cell>
          <cell r="H185">
            <v>1</v>
          </cell>
          <cell r="I185" t="str">
            <v>-</v>
          </cell>
          <cell r="J185" t="str">
            <v>-</v>
          </cell>
          <cell r="K185" t="str">
            <v>-</v>
          </cell>
          <cell r="L185" t="str">
            <v>-</v>
          </cell>
          <cell r="M185" t="str">
            <v>-</v>
          </cell>
          <cell r="N185" t="str">
            <v>-</v>
          </cell>
        </row>
        <row r="186">
          <cell r="B186" t="str">
            <v xml:space="preserve">       新潟県 </v>
          </cell>
          <cell r="C186">
            <v>8</v>
          </cell>
          <cell r="D186">
            <v>7</v>
          </cell>
          <cell r="E186">
            <v>1</v>
          </cell>
          <cell r="F186">
            <v>1</v>
          </cell>
          <cell r="G186">
            <v>8</v>
          </cell>
          <cell r="H186">
            <v>7</v>
          </cell>
          <cell r="I186">
            <v>1</v>
          </cell>
          <cell r="J186">
            <v>1</v>
          </cell>
          <cell r="K186" t="str">
            <v>-</v>
          </cell>
          <cell r="L186" t="str">
            <v>-</v>
          </cell>
          <cell r="M186" t="str">
            <v>-</v>
          </cell>
          <cell r="N186" t="str">
            <v>-</v>
          </cell>
        </row>
        <row r="187">
          <cell r="B187" t="str">
            <v xml:space="preserve">         新潟市</v>
          </cell>
          <cell r="C187" t="str">
            <v>-</v>
          </cell>
          <cell r="G187">
            <v>4</v>
          </cell>
          <cell r="H187">
            <v>4</v>
          </cell>
          <cell r="I187" t="str">
            <v>-</v>
          </cell>
          <cell r="J187" t="str">
            <v>-</v>
          </cell>
          <cell r="K187">
            <v>1</v>
          </cell>
          <cell r="L187">
            <v>1</v>
          </cell>
          <cell r="M187" t="str">
            <v>-</v>
          </cell>
          <cell r="N187" t="str">
            <v>-</v>
          </cell>
        </row>
        <row r="188">
          <cell r="B188" t="str">
            <v xml:space="preserve">           新潟市 北区</v>
          </cell>
          <cell r="C188" t="str">
            <v>-</v>
          </cell>
          <cell r="G188" t="str">
            <v>-</v>
          </cell>
          <cell r="H188" t="str">
            <v>-</v>
          </cell>
          <cell r="I188" t="str">
            <v>-</v>
          </cell>
          <cell r="J188" t="str">
            <v>-</v>
          </cell>
          <cell r="K188">
            <v>1</v>
          </cell>
          <cell r="L188">
            <v>1</v>
          </cell>
          <cell r="M188" t="str">
            <v>-</v>
          </cell>
          <cell r="N188" t="str">
            <v>-</v>
          </cell>
        </row>
        <row r="189">
          <cell r="B189" t="str">
            <v xml:space="preserve">           新潟市 中央区</v>
          </cell>
          <cell r="C189" t="str">
            <v>-</v>
          </cell>
          <cell r="G189">
            <v>4</v>
          </cell>
          <cell r="H189">
            <v>4</v>
          </cell>
          <cell r="I189" t="str">
            <v>-</v>
          </cell>
          <cell r="J189" t="str">
            <v>-</v>
          </cell>
          <cell r="K189" t="str">
            <v>-</v>
          </cell>
          <cell r="L189" t="str">
            <v>-</v>
          </cell>
          <cell r="M189" t="str">
            <v>-</v>
          </cell>
          <cell r="N189" t="str">
            <v>-</v>
          </cell>
        </row>
        <row r="190">
          <cell r="B190" t="str">
            <v xml:space="preserve">         長岡市</v>
          </cell>
          <cell r="C190" t="str">
            <v>-</v>
          </cell>
          <cell r="G190">
            <v>1</v>
          </cell>
          <cell r="H190">
            <v>1</v>
          </cell>
          <cell r="I190" t="str">
            <v>-</v>
          </cell>
          <cell r="J190" t="str">
            <v>-</v>
          </cell>
          <cell r="K190" t="str">
            <v>-</v>
          </cell>
          <cell r="L190" t="str">
            <v>-</v>
          </cell>
          <cell r="M190" t="str">
            <v>-</v>
          </cell>
          <cell r="N190" t="str">
            <v>-</v>
          </cell>
        </row>
        <row r="191">
          <cell r="B191" t="str">
            <v xml:space="preserve">         新発田市</v>
          </cell>
          <cell r="C191" t="str">
            <v>-</v>
          </cell>
          <cell r="G191" t="str">
            <v>-</v>
          </cell>
          <cell r="H191" t="str">
            <v>-</v>
          </cell>
          <cell r="I191" t="str">
            <v>-</v>
          </cell>
          <cell r="J191" t="str">
            <v>-</v>
          </cell>
          <cell r="K191">
            <v>1</v>
          </cell>
          <cell r="L191" t="str">
            <v>-</v>
          </cell>
          <cell r="M191">
            <v>1</v>
          </cell>
          <cell r="N191">
            <v>1</v>
          </cell>
        </row>
        <row r="192">
          <cell r="B192" t="str">
            <v xml:space="preserve">         上越市</v>
          </cell>
          <cell r="C192" t="str">
            <v>-</v>
          </cell>
          <cell r="G192">
            <v>1</v>
          </cell>
          <cell r="H192">
            <v>1</v>
          </cell>
          <cell r="I192" t="str">
            <v>-</v>
          </cell>
          <cell r="J192" t="str">
            <v>-</v>
          </cell>
          <cell r="K192" t="str">
            <v>-</v>
          </cell>
          <cell r="L192" t="str">
            <v>-</v>
          </cell>
          <cell r="M192" t="str">
            <v>-</v>
          </cell>
          <cell r="N192" t="str">
            <v>-</v>
          </cell>
        </row>
        <row r="193">
          <cell r="B193" t="str">
            <v xml:space="preserve">         聖籠町</v>
          </cell>
          <cell r="C193" t="str">
            <v>-</v>
          </cell>
          <cell r="G193">
            <v>1</v>
          </cell>
          <cell r="H193">
            <v>1</v>
          </cell>
          <cell r="I193" t="str">
            <v>-</v>
          </cell>
          <cell r="J193" t="str">
            <v>-</v>
          </cell>
          <cell r="K193" t="str">
            <v>-</v>
          </cell>
          <cell r="L193" t="str">
            <v>-</v>
          </cell>
          <cell r="M193" t="str">
            <v>-</v>
          </cell>
          <cell r="N193" t="str">
            <v>-</v>
          </cell>
        </row>
        <row r="194">
          <cell r="B194" t="str">
            <v xml:space="preserve">       富山県 </v>
          </cell>
          <cell r="C194">
            <v>2</v>
          </cell>
          <cell r="D194">
            <v>2</v>
          </cell>
          <cell r="E194" t="str">
            <v>-</v>
          </cell>
          <cell r="F194" t="str">
            <v>-</v>
          </cell>
          <cell r="G194">
            <v>2</v>
          </cell>
          <cell r="H194">
            <v>2</v>
          </cell>
          <cell r="I194" t="str">
            <v>-</v>
          </cell>
          <cell r="J194" t="str">
            <v>-</v>
          </cell>
          <cell r="K194" t="str">
            <v>-</v>
          </cell>
          <cell r="L194" t="str">
            <v>-</v>
          </cell>
          <cell r="M194" t="str">
            <v>-</v>
          </cell>
          <cell r="N194" t="str">
            <v>-</v>
          </cell>
        </row>
        <row r="195">
          <cell r="B195" t="str">
            <v xml:space="preserve">         富山市</v>
          </cell>
          <cell r="C195" t="str">
            <v>-</v>
          </cell>
          <cell r="G195">
            <v>1</v>
          </cell>
          <cell r="H195">
            <v>1</v>
          </cell>
          <cell r="I195" t="str">
            <v>-</v>
          </cell>
          <cell r="J195" t="str">
            <v>-</v>
          </cell>
          <cell r="K195" t="str">
            <v>-</v>
          </cell>
          <cell r="L195" t="str">
            <v>-</v>
          </cell>
          <cell r="M195" t="str">
            <v>-</v>
          </cell>
          <cell r="N195" t="str">
            <v>-</v>
          </cell>
        </row>
        <row r="196">
          <cell r="B196" t="str">
            <v xml:space="preserve">         砺波市</v>
          </cell>
          <cell r="C196" t="str">
            <v>-</v>
          </cell>
          <cell r="G196">
            <v>1</v>
          </cell>
          <cell r="H196">
            <v>1</v>
          </cell>
          <cell r="I196" t="str">
            <v>-</v>
          </cell>
          <cell r="J196" t="str">
            <v>-</v>
          </cell>
          <cell r="K196" t="str">
            <v>-</v>
          </cell>
          <cell r="L196" t="str">
            <v>-</v>
          </cell>
          <cell r="M196" t="str">
            <v>-</v>
          </cell>
          <cell r="N196" t="str">
            <v>-</v>
          </cell>
        </row>
        <row r="197">
          <cell r="B197" t="str">
            <v xml:space="preserve">       石川県 </v>
          </cell>
          <cell r="C197">
            <v>4</v>
          </cell>
          <cell r="D197">
            <v>2</v>
          </cell>
          <cell r="E197">
            <v>2</v>
          </cell>
          <cell r="F197">
            <v>2</v>
          </cell>
          <cell r="G197">
            <v>2</v>
          </cell>
          <cell r="H197">
            <v>2</v>
          </cell>
          <cell r="I197" t="str">
            <v>-</v>
          </cell>
          <cell r="J197" t="str">
            <v>-</v>
          </cell>
          <cell r="K197">
            <v>2</v>
          </cell>
          <cell r="L197" t="str">
            <v>-</v>
          </cell>
          <cell r="M197">
            <v>2</v>
          </cell>
          <cell r="N197">
            <v>2</v>
          </cell>
        </row>
        <row r="198">
          <cell r="B198" t="str">
            <v xml:space="preserve">         小松市</v>
          </cell>
          <cell r="C198" t="str">
            <v>-</v>
          </cell>
          <cell r="G198">
            <v>1</v>
          </cell>
          <cell r="H198">
            <v>1</v>
          </cell>
          <cell r="I198" t="str">
            <v>-</v>
          </cell>
          <cell r="J198" t="str">
            <v>-</v>
          </cell>
          <cell r="K198" t="str">
            <v>-</v>
          </cell>
          <cell r="L198" t="str">
            <v>-</v>
          </cell>
          <cell r="M198" t="str">
            <v>-</v>
          </cell>
          <cell r="N198" t="str">
            <v>-</v>
          </cell>
        </row>
        <row r="199">
          <cell r="B199" t="str">
            <v xml:space="preserve">         能美市</v>
          </cell>
          <cell r="C199" t="str">
            <v>-</v>
          </cell>
          <cell r="G199">
            <v>1</v>
          </cell>
          <cell r="H199" t="str">
            <v>-</v>
          </cell>
          <cell r="I199">
            <v>1</v>
          </cell>
          <cell r="J199">
            <v>1</v>
          </cell>
          <cell r="K199" t="str">
            <v>-</v>
          </cell>
          <cell r="L199" t="str">
            <v>-</v>
          </cell>
          <cell r="M199" t="str">
            <v>-</v>
          </cell>
          <cell r="N199" t="str">
            <v>-</v>
          </cell>
        </row>
        <row r="200">
          <cell r="B200" t="str">
            <v xml:space="preserve">         能登町</v>
          </cell>
          <cell r="C200" t="str">
            <v>-</v>
          </cell>
          <cell r="G200">
            <v>1</v>
          </cell>
          <cell r="H200">
            <v>1</v>
          </cell>
          <cell r="I200" t="str">
            <v>-</v>
          </cell>
          <cell r="J200" t="str">
            <v>-</v>
          </cell>
          <cell r="K200">
            <v>1</v>
          </cell>
          <cell r="L200">
            <v>1</v>
          </cell>
          <cell r="M200" t="str">
            <v>-</v>
          </cell>
          <cell r="N200" t="str">
            <v>-</v>
          </cell>
        </row>
        <row r="201">
          <cell r="B201" t="str">
            <v xml:space="preserve">       福井県 </v>
          </cell>
          <cell r="C201">
            <v>8</v>
          </cell>
          <cell r="D201">
            <v>8</v>
          </cell>
          <cell r="E201" t="str">
            <v>-</v>
          </cell>
          <cell r="F201" t="str">
            <v>-</v>
          </cell>
          <cell r="G201">
            <v>8</v>
          </cell>
          <cell r="H201">
            <v>8</v>
          </cell>
          <cell r="I201" t="str">
            <v>-</v>
          </cell>
          <cell r="J201" t="str">
            <v>-</v>
          </cell>
          <cell r="K201" t="str">
            <v>-</v>
          </cell>
          <cell r="L201" t="str">
            <v>-</v>
          </cell>
          <cell r="M201" t="str">
            <v>-</v>
          </cell>
          <cell r="N201" t="str">
            <v>-</v>
          </cell>
        </row>
        <row r="202">
          <cell r="B202" t="str">
            <v xml:space="preserve">         福井市</v>
          </cell>
          <cell r="C202" t="str">
            <v>-</v>
          </cell>
          <cell r="G202">
            <v>2</v>
          </cell>
          <cell r="H202">
            <v>2</v>
          </cell>
          <cell r="I202" t="str">
            <v>-</v>
          </cell>
          <cell r="J202" t="str">
            <v>-</v>
          </cell>
          <cell r="K202" t="str">
            <v>-</v>
          </cell>
          <cell r="L202" t="str">
            <v>-</v>
          </cell>
          <cell r="M202" t="str">
            <v>-</v>
          </cell>
          <cell r="N202" t="str">
            <v>-</v>
          </cell>
        </row>
        <row r="203">
          <cell r="B203" t="str">
            <v xml:space="preserve">         小浜市</v>
          </cell>
          <cell r="C203" t="str">
            <v>-</v>
          </cell>
          <cell r="G203">
            <v>1</v>
          </cell>
          <cell r="H203">
            <v>1</v>
          </cell>
          <cell r="I203" t="str">
            <v>-</v>
          </cell>
          <cell r="J203" t="str">
            <v>-</v>
          </cell>
          <cell r="K203" t="str">
            <v>-</v>
          </cell>
          <cell r="L203" t="str">
            <v>-</v>
          </cell>
          <cell r="M203" t="str">
            <v>-</v>
          </cell>
          <cell r="N203" t="str">
            <v>-</v>
          </cell>
        </row>
        <row r="204">
          <cell r="B204" t="str">
            <v xml:space="preserve">         越前市</v>
          </cell>
          <cell r="C204" t="str">
            <v>-</v>
          </cell>
          <cell r="G204">
            <v>1</v>
          </cell>
          <cell r="H204">
            <v>1</v>
          </cell>
          <cell r="I204" t="str">
            <v>-</v>
          </cell>
          <cell r="J204" t="str">
            <v>-</v>
          </cell>
          <cell r="K204" t="str">
            <v>-</v>
          </cell>
          <cell r="L204" t="str">
            <v>-</v>
          </cell>
          <cell r="M204" t="str">
            <v>-</v>
          </cell>
          <cell r="N204" t="str">
            <v>-</v>
          </cell>
        </row>
        <row r="205">
          <cell r="B205" t="str">
            <v xml:space="preserve">         高浜町</v>
          </cell>
          <cell r="C205" t="str">
            <v>-</v>
          </cell>
          <cell r="G205">
            <v>1</v>
          </cell>
          <cell r="H205">
            <v>1</v>
          </cell>
          <cell r="I205" t="str">
            <v>-</v>
          </cell>
          <cell r="J205" t="str">
            <v>-</v>
          </cell>
          <cell r="K205" t="str">
            <v>-</v>
          </cell>
          <cell r="L205" t="str">
            <v>-</v>
          </cell>
          <cell r="M205" t="str">
            <v>-</v>
          </cell>
          <cell r="N205" t="str">
            <v>-</v>
          </cell>
        </row>
        <row r="206">
          <cell r="B206" t="str">
            <v xml:space="preserve">       山梨県 </v>
          </cell>
          <cell r="C206" t="str">
            <v>-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</row>
        <row r="207">
          <cell r="B207" t="str">
            <v xml:space="preserve">         甲府市</v>
          </cell>
          <cell r="C207" t="str">
            <v>-</v>
          </cell>
          <cell r="G207">
            <v>1</v>
          </cell>
          <cell r="H207">
            <v>1</v>
          </cell>
          <cell r="I207" t="str">
            <v>-</v>
          </cell>
          <cell r="J207" t="str">
            <v>-</v>
          </cell>
          <cell r="K207">
            <v>1</v>
          </cell>
          <cell r="L207">
            <v>1</v>
          </cell>
          <cell r="M207" t="str">
            <v>-</v>
          </cell>
          <cell r="N207" t="str">
            <v>-</v>
          </cell>
        </row>
        <row r="208">
          <cell r="B208" t="str">
            <v xml:space="preserve">         南アルプス市</v>
          </cell>
          <cell r="C208" t="str">
            <v>-</v>
          </cell>
          <cell r="G208">
            <v>1</v>
          </cell>
          <cell r="H208">
            <v>1</v>
          </cell>
          <cell r="I208" t="str">
            <v>-</v>
          </cell>
          <cell r="J208" t="str">
            <v>-</v>
          </cell>
          <cell r="K208" t="str">
            <v>-</v>
          </cell>
          <cell r="L208" t="str">
            <v>-</v>
          </cell>
          <cell r="M208" t="str">
            <v>-</v>
          </cell>
          <cell r="N208" t="str">
            <v>-</v>
          </cell>
        </row>
        <row r="209">
          <cell r="B209" t="str">
            <v xml:space="preserve">       長野県 </v>
          </cell>
          <cell r="C209">
            <v>1</v>
          </cell>
          <cell r="D209">
            <v>1</v>
          </cell>
          <cell r="E209" t="str">
            <v>-</v>
          </cell>
          <cell r="F209" t="str">
            <v>-</v>
          </cell>
          <cell r="G209">
            <v>1</v>
          </cell>
          <cell r="H209">
            <v>1</v>
          </cell>
          <cell r="I209" t="str">
            <v>-</v>
          </cell>
          <cell r="J209" t="str">
            <v>-</v>
          </cell>
          <cell r="K209" t="str">
            <v>-</v>
          </cell>
          <cell r="L209" t="str">
            <v>-</v>
          </cell>
          <cell r="M209" t="str">
            <v>-</v>
          </cell>
          <cell r="N209" t="str">
            <v>-</v>
          </cell>
        </row>
        <row r="210">
          <cell r="B210" t="str">
            <v xml:space="preserve">         白馬村</v>
          </cell>
          <cell r="C210" t="str">
            <v>-</v>
          </cell>
          <cell r="G210">
            <v>1</v>
          </cell>
          <cell r="H210">
            <v>1</v>
          </cell>
          <cell r="I210" t="str">
            <v>-</v>
          </cell>
          <cell r="J210" t="str">
            <v>-</v>
          </cell>
          <cell r="K210" t="str">
            <v>-</v>
          </cell>
          <cell r="L210" t="str">
            <v>-</v>
          </cell>
          <cell r="M210" t="str">
            <v>-</v>
          </cell>
          <cell r="N210" t="str">
            <v>-</v>
          </cell>
        </row>
        <row r="211">
          <cell r="B211" t="str">
            <v xml:space="preserve">       岐阜県 </v>
          </cell>
          <cell r="C211">
            <v>3</v>
          </cell>
          <cell r="D211">
            <v>1</v>
          </cell>
          <cell r="E211">
            <v>2</v>
          </cell>
          <cell r="F211">
            <v>2</v>
          </cell>
          <cell r="G211">
            <v>3</v>
          </cell>
          <cell r="H211">
            <v>1</v>
          </cell>
          <cell r="I211">
            <v>2</v>
          </cell>
          <cell r="J211">
            <v>2</v>
          </cell>
          <cell r="K211" t="str">
            <v>-</v>
          </cell>
          <cell r="L211" t="str">
            <v>-</v>
          </cell>
          <cell r="M211" t="str">
            <v>-</v>
          </cell>
          <cell r="N211" t="str">
            <v>-</v>
          </cell>
        </row>
        <row r="212">
          <cell r="B212" t="str">
            <v xml:space="preserve">         各務原市</v>
          </cell>
          <cell r="C212" t="str">
            <v>-</v>
          </cell>
          <cell r="G212">
            <v>1</v>
          </cell>
          <cell r="H212">
            <v>1</v>
          </cell>
          <cell r="I212" t="str">
            <v>-</v>
          </cell>
          <cell r="J212" t="str">
            <v>-</v>
          </cell>
          <cell r="K212" t="str">
            <v>-</v>
          </cell>
          <cell r="L212" t="str">
            <v>-</v>
          </cell>
          <cell r="M212" t="str">
            <v>-</v>
          </cell>
          <cell r="N212" t="str">
            <v>-</v>
          </cell>
        </row>
        <row r="213">
          <cell r="B213" t="str">
            <v xml:space="preserve">         輪之内町</v>
          </cell>
          <cell r="C213" t="str">
            <v>-</v>
          </cell>
          <cell r="G213">
            <v>1</v>
          </cell>
          <cell r="H213">
            <v>1</v>
          </cell>
          <cell r="I213" t="str">
            <v>-</v>
          </cell>
          <cell r="J213" t="str">
            <v>-</v>
          </cell>
          <cell r="K213" t="str">
            <v>-</v>
          </cell>
          <cell r="L213" t="str">
            <v>-</v>
          </cell>
          <cell r="M213" t="str">
            <v>-</v>
          </cell>
          <cell r="N213" t="str">
            <v>-</v>
          </cell>
        </row>
        <row r="214">
          <cell r="B214" t="str">
            <v xml:space="preserve">       静岡県 </v>
          </cell>
          <cell r="C214">
            <v>9</v>
          </cell>
          <cell r="D214">
            <v>9</v>
          </cell>
          <cell r="E214" t="str">
            <v>-</v>
          </cell>
          <cell r="F214" t="str">
            <v>-</v>
          </cell>
          <cell r="G214">
            <v>8</v>
          </cell>
          <cell r="H214">
            <v>8</v>
          </cell>
          <cell r="I214" t="str">
            <v>-</v>
          </cell>
          <cell r="J214" t="str">
            <v>-</v>
          </cell>
          <cell r="K214">
            <v>1</v>
          </cell>
          <cell r="L214">
            <v>1</v>
          </cell>
          <cell r="M214" t="str">
            <v>-</v>
          </cell>
          <cell r="N214" t="str">
            <v>-</v>
          </cell>
        </row>
        <row r="215">
          <cell r="B215" t="str">
            <v xml:space="preserve">         静岡市</v>
          </cell>
          <cell r="C215" t="str">
            <v>-</v>
          </cell>
          <cell r="G215">
            <v>5</v>
          </cell>
          <cell r="H215">
            <v>3</v>
          </cell>
          <cell r="I215">
            <v>2</v>
          </cell>
          <cell r="J215">
            <v>2</v>
          </cell>
          <cell r="K215" t="str">
            <v>-</v>
          </cell>
          <cell r="L215" t="str">
            <v>-</v>
          </cell>
          <cell r="M215" t="str">
            <v>-</v>
          </cell>
          <cell r="N215" t="str">
            <v>-</v>
          </cell>
        </row>
        <row r="216">
          <cell r="B216" t="str">
            <v xml:space="preserve">           静岡市 清水区</v>
          </cell>
          <cell r="C216" t="str">
            <v>-</v>
          </cell>
          <cell r="G216">
            <v>5</v>
          </cell>
          <cell r="H216">
            <v>3</v>
          </cell>
          <cell r="I216">
            <v>2</v>
          </cell>
          <cell r="J216">
            <v>2</v>
          </cell>
          <cell r="K216" t="str">
            <v>-</v>
          </cell>
          <cell r="L216" t="str">
            <v>-</v>
          </cell>
          <cell r="M216" t="str">
            <v>-</v>
          </cell>
          <cell r="N216" t="str">
            <v>-</v>
          </cell>
        </row>
        <row r="217">
          <cell r="B217" t="str">
            <v xml:space="preserve">         沼津市</v>
          </cell>
          <cell r="C217" t="str">
            <v>-</v>
          </cell>
          <cell r="G217">
            <v>1</v>
          </cell>
          <cell r="H217">
            <v>1</v>
          </cell>
          <cell r="I217" t="str">
            <v>-</v>
          </cell>
          <cell r="J217" t="str">
            <v>-</v>
          </cell>
          <cell r="K217" t="str">
            <v>-</v>
          </cell>
          <cell r="L217" t="str">
            <v>-</v>
          </cell>
          <cell r="M217" t="str">
            <v>-</v>
          </cell>
          <cell r="N217" t="str">
            <v>-</v>
          </cell>
        </row>
        <row r="218">
          <cell r="B218" t="str">
            <v xml:space="preserve">         三島市</v>
          </cell>
          <cell r="C218" t="str">
            <v>-</v>
          </cell>
          <cell r="G218" t="str">
            <v>-</v>
          </cell>
          <cell r="H218" t="str">
            <v>-</v>
          </cell>
          <cell r="I218" t="str">
            <v>-</v>
          </cell>
          <cell r="J218" t="str">
            <v>-</v>
          </cell>
          <cell r="K218">
            <v>1</v>
          </cell>
          <cell r="L218" t="str">
            <v>-</v>
          </cell>
          <cell r="M218">
            <v>1</v>
          </cell>
          <cell r="N218">
            <v>1</v>
          </cell>
        </row>
        <row r="219">
          <cell r="B219" t="str">
            <v xml:space="preserve">         焼津市</v>
          </cell>
          <cell r="C219" t="str">
            <v>-</v>
          </cell>
          <cell r="G219">
            <v>2</v>
          </cell>
          <cell r="H219">
            <v>2</v>
          </cell>
          <cell r="I219" t="str">
            <v>-</v>
          </cell>
          <cell r="J219" t="str">
            <v>-</v>
          </cell>
          <cell r="K219" t="str">
            <v>-</v>
          </cell>
          <cell r="L219" t="str">
            <v>-</v>
          </cell>
          <cell r="M219" t="str">
            <v>-</v>
          </cell>
          <cell r="N219" t="str">
            <v>-</v>
          </cell>
        </row>
        <row r="220">
          <cell r="B220" t="str">
            <v xml:space="preserve">         伊豆市</v>
          </cell>
          <cell r="C220" t="str">
            <v>-</v>
          </cell>
          <cell r="G220">
            <v>1</v>
          </cell>
          <cell r="H220">
            <v>1</v>
          </cell>
          <cell r="I220" t="str">
            <v>-</v>
          </cell>
          <cell r="J220" t="str">
            <v>-</v>
          </cell>
          <cell r="K220" t="str">
            <v>-</v>
          </cell>
          <cell r="L220" t="str">
            <v>-</v>
          </cell>
          <cell r="M220" t="str">
            <v>-</v>
          </cell>
          <cell r="N220" t="str">
            <v>-</v>
          </cell>
        </row>
        <row r="221">
          <cell r="B221" t="str">
            <v xml:space="preserve">         御前崎市</v>
          </cell>
          <cell r="C221" t="str">
            <v>-</v>
          </cell>
          <cell r="G221">
            <v>2</v>
          </cell>
          <cell r="H221">
            <v>2</v>
          </cell>
          <cell r="I221" t="str">
            <v>-</v>
          </cell>
          <cell r="J221" t="str">
            <v>-</v>
          </cell>
          <cell r="K221" t="str">
            <v>-</v>
          </cell>
          <cell r="L221" t="str">
            <v>-</v>
          </cell>
          <cell r="M221" t="str">
            <v>-</v>
          </cell>
          <cell r="N221" t="str">
            <v>-</v>
          </cell>
        </row>
        <row r="222">
          <cell r="B222" t="str">
            <v xml:space="preserve">       愛知県 </v>
          </cell>
          <cell r="C222">
            <v>49</v>
          </cell>
          <cell r="D222">
            <v>43</v>
          </cell>
          <cell r="E222">
            <v>6</v>
          </cell>
          <cell r="F222">
            <v>6</v>
          </cell>
          <cell r="G222">
            <v>45</v>
          </cell>
          <cell r="H222">
            <v>39</v>
          </cell>
          <cell r="I222">
            <v>6</v>
          </cell>
          <cell r="J222">
            <v>6</v>
          </cell>
          <cell r="K222">
            <v>4</v>
          </cell>
          <cell r="L222">
            <v>4</v>
          </cell>
          <cell r="M222" t="str">
            <v>-</v>
          </cell>
          <cell r="N222" t="str">
            <v>-</v>
          </cell>
        </row>
        <row r="223">
          <cell r="B223" t="str">
            <v xml:space="preserve">         名古屋市</v>
          </cell>
          <cell r="C223" t="str">
            <v>-</v>
          </cell>
          <cell r="G223">
            <v>19</v>
          </cell>
          <cell r="H223">
            <v>19</v>
          </cell>
          <cell r="I223" t="str">
            <v>-</v>
          </cell>
          <cell r="J223" t="str">
            <v>-</v>
          </cell>
          <cell r="K223">
            <v>4</v>
          </cell>
          <cell r="L223">
            <v>2</v>
          </cell>
          <cell r="M223">
            <v>2</v>
          </cell>
          <cell r="N223">
            <v>3</v>
          </cell>
        </row>
        <row r="224">
          <cell r="B224" t="str">
            <v xml:space="preserve">           名古屋市 千種区</v>
          </cell>
          <cell r="C224" t="str">
            <v>-</v>
          </cell>
          <cell r="G224">
            <v>1</v>
          </cell>
          <cell r="H224">
            <v>1</v>
          </cell>
          <cell r="I224" t="str">
            <v>-</v>
          </cell>
          <cell r="J224" t="str">
            <v>-</v>
          </cell>
          <cell r="K224">
            <v>1</v>
          </cell>
          <cell r="L224">
            <v>1</v>
          </cell>
          <cell r="M224" t="str">
            <v>-</v>
          </cell>
          <cell r="N224">
            <v>1</v>
          </cell>
        </row>
        <row r="225">
          <cell r="B225" t="str">
            <v xml:space="preserve">           名古屋市 東区</v>
          </cell>
          <cell r="C225" t="str">
            <v>-</v>
          </cell>
          <cell r="G225">
            <v>1</v>
          </cell>
          <cell r="H225">
            <v>1</v>
          </cell>
          <cell r="I225" t="str">
            <v>-</v>
          </cell>
          <cell r="J225" t="str">
            <v>-</v>
          </cell>
          <cell r="K225" t="str">
            <v>-</v>
          </cell>
          <cell r="L225" t="str">
            <v>-</v>
          </cell>
          <cell r="M225" t="str">
            <v>-</v>
          </cell>
          <cell r="N225" t="str">
            <v>-</v>
          </cell>
        </row>
        <row r="226">
          <cell r="B226" t="str">
            <v xml:space="preserve">           名古屋市 北区</v>
          </cell>
          <cell r="C226" t="str">
            <v>-</v>
          </cell>
          <cell r="G226">
            <v>1</v>
          </cell>
          <cell r="H226">
            <v>1</v>
          </cell>
          <cell r="I226" t="str">
            <v>-</v>
          </cell>
          <cell r="J226" t="str">
            <v>-</v>
          </cell>
          <cell r="K226" t="str">
            <v>-</v>
          </cell>
          <cell r="L226" t="str">
            <v>-</v>
          </cell>
          <cell r="M226" t="str">
            <v>-</v>
          </cell>
          <cell r="N226" t="str">
            <v>-</v>
          </cell>
        </row>
        <row r="227">
          <cell r="B227" t="str">
            <v xml:space="preserve">           名古屋市 西区</v>
          </cell>
          <cell r="C227" t="str">
            <v>-</v>
          </cell>
          <cell r="G227">
            <v>1</v>
          </cell>
          <cell r="H227">
            <v>1</v>
          </cell>
          <cell r="I227" t="str">
            <v>-</v>
          </cell>
          <cell r="J227" t="str">
            <v>-</v>
          </cell>
          <cell r="K227" t="str">
            <v>-</v>
          </cell>
          <cell r="L227" t="str">
            <v>-</v>
          </cell>
          <cell r="M227" t="str">
            <v>-</v>
          </cell>
          <cell r="N227" t="str">
            <v>-</v>
          </cell>
        </row>
        <row r="228">
          <cell r="B228" t="str">
            <v xml:space="preserve">           名古屋市 中村区</v>
          </cell>
          <cell r="C228" t="str">
            <v>-</v>
          </cell>
          <cell r="G228">
            <v>2</v>
          </cell>
          <cell r="H228">
            <v>2</v>
          </cell>
          <cell r="I228" t="str">
            <v>-</v>
          </cell>
          <cell r="J228" t="str">
            <v>-</v>
          </cell>
          <cell r="K228" t="str">
            <v>-</v>
          </cell>
          <cell r="L228" t="str">
            <v>-</v>
          </cell>
          <cell r="M228" t="str">
            <v>-</v>
          </cell>
          <cell r="N228" t="str">
            <v>-</v>
          </cell>
        </row>
        <row r="229">
          <cell r="B229" t="str">
            <v xml:space="preserve">           名古屋市 中区</v>
          </cell>
          <cell r="C229" t="str">
            <v>-</v>
          </cell>
          <cell r="G229">
            <v>2</v>
          </cell>
          <cell r="H229">
            <v>2</v>
          </cell>
          <cell r="I229" t="str">
            <v>-</v>
          </cell>
          <cell r="J229" t="str">
            <v>-</v>
          </cell>
          <cell r="K229">
            <v>1</v>
          </cell>
          <cell r="L229">
            <v>1</v>
          </cell>
          <cell r="M229" t="str">
            <v>-</v>
          </cell>
          <cell r="N229" t="str">
            <v>-</v>
          </cell>
        </row>
        <row r="230">
          <cell r="B230" t="str">
            <v xml:space="preserve">           名古屋市 昭和区</v>
          </cell>
          <cell r="C230" t="str">
            <v>-</v>
          </cell>
          <cell r="G230">
            <v>2</v>
          </cell>
          <cell r="H230">
            <v>2</v>
          </cell>
          <cell r="I230" t="str">
            <v>-</v>
          </cell>
          <cell r="J230" t="str">
            <v>-</v>
          </cell>
          <cell r="K230">
            <v>1</v>
          </cell>
          <cell r="L230" t="str">
            <v>-</v>
          </cell>
          <cell r="M230">
            <v>1</v>
          </cell>
          <cell r="N230">
            <v>1</v>
          </cell>
        </row>
        <row r="231">
          <cell r="B231" t="str">
            <v xml:space="preserve">           名古屋市 熱田区</v>
          </cell>
          <cell r="C231" t="str">
            <v>-</v>
          </cell>
          <cell r="G231">
            <v>1</v>
          </cell>
          <cell r="H231">
            <v>1</v>
          </cell>
          <cell r="I231" t="str">
            <v>-</v>
          </cell>
          <cell r="J231" t="str">
            <v>-</v>
          </cell>
          <cell r="K231">
            <v>1</v>
          </cell>
          <cell r="L231" t="str">
            <v>-</v>
          </cell>
          <cell r="M231">
            <v>1</v>
          </cell>
          <cell r="N231">
            <v>1</v>
          </cell>
        </row>
        <row r="232">
          <cell r="B232" t="str">
            <v xml:space="preserve">           名古屋市 中川区</v>
          </cell>
          <cell r="C232" t="str">
            <v>-</v>
          </cell>
          <cell r="G232">
            <v>4</v>
          </cell>
          <cell r="H232">
            <v>4</v>
          </cell>
          <cell r="I232" t="str">
            <v>-</v>
          </cell>
          <cell r="J232" t="str">
            <v>-</v>
          </cell>
          <cell r="K232" t="str">
            <v>-</v>
          </cell>
          <cell r="L232" t="str">
            <v>-</v>
          </cell>
          <cell r="M232" t="str">
            <v>-</v>
          </cell>
          <cell r="N232" t="str">
            <v>-</v>
          </cell>
        </row>
        <row r="233">
          <cell r="B233" t="str">
            <v xml:space="preserve">           名古屋市 港区</v>
          </cell>
          <cell r="C233" t="str">
            <v>-</v>
          </cell>
          <cell r="G233">
            <v>4</v>
          </cell>
          <cell r="H233">
            <v>4</v>
          </cell>
          <cell r="I233" t="str">
            <v>-</v>
          </cell>
          <cell r="J233" t="str">
            <v>-</v>
          </cell>
          <cell r="K233" t="str">
            <v>-</v>
          </cell>
          <cell r="L233" t="str">
            <v>-</v>
          </cell>
          <cell r="M233" t="str">
            <v>-</v>
          </cell>
          <cell r="N233" t="str">
            <v>-</v>
          </cell>
        </row>
        <row r="234">
          <cell r="B234" t="str">
            <v xml:space="preserve">         豊橋市</v>
          </cell>
          <cell r="C234" t="str">
            <v>-</v>
          </cell>
          <cell r="G234">
            <v>1</v>
          </cell>
          <cell r="H234">
            <v>1</v>
          </cell>
          <cell r="I234" t="str">
            <v>-</v>
          </cell>
          <cell r="J234" t="str">
            <v>-</v>
          </cell>
          <cell r="K234">
            <v>1</v>
          </cell>
          <cell r="L234">
            <v>1</v>
          </cell>
          <cell r="M234" t="str">
            <v>-</v>
          </cell>
          <cell r="N234" t="str">
            <v>-</v>
          </cell>
        </row>
        <row r="235">
          <cell r="B235" t="str">
            <v xml:space="preserve">         岡崎市</v>
          </cell>
          <cell r="C235" t="str">
            <v>-</v>
          </cell>
          <cell r="G235">
            <v>3</v>
          </cell>
          <cell r="H235">
            <v>3</v>
          </cell>
          <cell r="I235" t="str">
            <v>-</v>
          </cell>
          <cell r="J235" t="str">
            <v>-</v>
          </cell>
          <cell r="K235" t="str">
            <v>-</v>
          </cell>
          <cell r="L235" t="str">
            <v>-</v>
          </cell>
          <cell r="M235" t="str">
            <v>-</v>
          </cell>
          <cell r="N235" t="str">
            <v>-</v>
          </cell>
        </row>
        <row r="236">
          <cell r="B236" t="str">
            <v xml:space="preserve">         一宮市</v>
          </cell>
          <cell r="C236" t="str">
            <v>-</v>
          </cell>
          <cell r="G236">
            <v>1</v>
          </cell>
          <cell r="H236">
            <v>1</v>
          </cell>
          <cell r="I236" t="str">
            <v>-</v>
          </cell>
          <cell r="J236" t="str">
            <v>-</v>
          </cell>
          <cell r="K236" t="str">
            <v>-</v>
          </cell>
          <cell r="L236" t="str">
            <v>-</v>
          </cell>
          <cell r="M236" t="str">
            <v>-</v>
          </cell>
          <cell r="N236" t="str">
            <v>-</v>
          </cell>
        </row>
        <row r="237">
          <cell r="B237" t="str">
            <v xml:space="preserve">         瀬戸市</v>
          </cell>
          <cell r="C237" t="str">
            <v>-</v>
          </cell>
          <cell r="G237">
            <v>1</v>
          </cell>
          <cell r="H237" t="str">
            <v>-</v>
          </cell>
          <cell r="I237">
            <v>1</v>
          </cell>
          <cell r="J237">
            <v>1</v>
          </cell>
          <cell r="K237" t="str">
            <v>-</v>
          </cell>
          <cell r="L237" t="str">
            <v>-</v>
          </cell>
          <cell r="M237" t="str">
            <v>-</v>
          </cell>
          <cell r="N237" t="str">
            <v>-</v>
          </cell>
        </row>
        <row r="238">
          <cell r="B238" t="str">
            <v xml:space="preserve">         半田市</v>
          </cell>
          <cell r="C238" t="str">
            <v>-</v>
          </cell>
          <cell r="G238">
            <v>1</v>
          </cell>
          <cell r="H238">
            <v>1</v>
          </cell>
          <cell r="I238" t="str">
            <v>-</v>
          </cell>
          <cell r="J238" t="str">
            <v>-</v>
          </cell>
          <cell r="K238" t="str">
            <v>-</v>
          </cell>
          <cell r="L238" t="str">
            <v>-</v>
          </cell>
          <cell r="M238" t="str">
            <v>-</v>
          </cell>
          <cell r="N238" t="str">
            <v>-</v>
          </cell>
        </row>
        <row r="239">
          <cell r="B239" t="str">
            <v xml:space="preserve">         豊川市</v>
          </cell>
          <cell r="C239" t="str">
            <v>-</v>
          </cell>
          <cell r="G239">
            <v>1</v>
          </cell>
          <cell r="H239">
            <v>1</v>
          </cell>
          <cell r="I239" t="str">
            <v>-</v>
          </cell>
          <cell r="J239" t="str">
            <v>-</v>
          </cell>
          <cell r="K239" t="str">
            <v>-</v>
          </cell>
          <cell r="L239" t="str">
            <v>-</v>
          </cell>
          <cell r="M239" t="str">
            <v>-</v>
          </cell>
          <cell r="N239" t="str">
            <v>-</v>
          </cell>
        </row>
        <row r="240">
          <cell r="B240" t="str">
            <v xml:space="preserve">         碧南市</v>
          </cell>
          <cell r="C240" t="str">
            <v>-</v>
          </cell>
          <cell r="G240">
            <v>1</v>
          </cell>
          <cell r="H240">
            <v>1</v>
          </cell>
          <cell r="I240" t="str">
            <v>-</v>
          </cell>
          <cell r="J240" t="str">
            <v>-</v>
          </cell>
          <cell r="K240" t="str">
            <v>-</v>
          </cell>
          <cell r="L240" t="str">
            <v>-</v>
          </cell>
          <cell r="M240" t="str">
            <v>-</v>
          </cell>
          <cell r="N240" t="str">
            <v>-</v>
          </cell>
        </row>
        <row r="241">
          <cell r="B241" t="str">
            <v xml:space="preserve">         豊田市</v>
          </cell>
          <cell r="C241" t="str">
            <v>-</v>
          </cell>
          <cell r="G241">
            <v>4</v>
          </cell>
          <cell r="H241">
            <v>4</v>
          </cell>
          <cell r="I241" t="str">
            <v>-</v>
          </cell>
          <cell r="J241" t="str">
            <v>-</v>
          </cell>
          <cell r="K241" t="str">
            <v>-</v>
          </cell>
          <cell r="L241" t="str">
            <v>-</v>
          </cell>
          <cell r="M241" t="str">
            <v>-</v>
          </cell>
          <cell r="N241" t="str">
            <v>-</v>
          </cell>
        </row>
        <row r="242">
          <cell r="B242" t="str">
            <v xml:space="preserve">         安城市</v>
          </cell>
          <cell r="C242" t="str">
            <v>-</v>
          </cell>
          <cell r="G242">
            <v>1</v>
          </cell>
          <cell r="H242">
            <v>1</v>
          </cell>
          <cell r="I242" t="str">
            <v>-</v>
          </cell>
          <cell r="J242" t="str">
            <v>-</v>
          </cell>
          <cell r="K242" t="str">
            <v>-</v>
          </cell>
          <cell r="L242" t="str">
            <v>-</v>
          </cell>
          <cell r="M242" t="str">
            <v>-</v>
          </cell>
          <cell r="N242" t="str">
            <v>-</v>
          </cell>
        </row>
        <row r="243">
          <cell r="B243" t="str">
            <v xml:space="preserve">         蒲郡市</v>
          </cell>
          <cell r="C243" t="str">
            <v>-</v>
          </cell>
          <cell r="G243">
            <v>1</v>
          </cell>
          <cell r="H243">
            <v>1</v>
          </cell>
          <cell r="I243" t="str">
            <v>-</v>
          </cell>
          <cell r="J243" t="str">
            <v>-</v>
          </cell>
          <cell r="K243" t="str">
            <v>-</v>
          </cell>
          <cell r="L243" t="str">
            <v>-</v>
          </cell>
          <cell r="M243" t="str">
            <v>-</v>
          </cell>
          <cell r="N243" t="str">
            <v>-</v>
          </cell>
        </row>
        <row r="244">
          <cell r="B244" t="str">
            <v xml:space="preserve">         常滑市</v>
          </cell>
          <cell r="C244" t="str">
            <v>-</v>
          </cell>
          <cell r="G244">
            <v>2</v>
          </cell>
          <cell r="H244">
            <v>2</v>
          </cell>
          <cell r="I244" t="str">
            <v>-</v>
          </cell>
          <cell r="J244" t="str">
            <v>-</v>
          </cell>
          <cell r="K244" t="str">
            <v>-</v>
          </cell>
          <cell r="L244" t="str">
            <v>-</v>
          </cell>
          <cell r="M244" t="str">
            <v>-</v>
          </cell>
          <cell r="N244" t="str">
            <v>-</v>
          </cell>
        </row>
        <row r="245">
          <cell r="B245" t="str">
            <v xml:space="preserve">         東海市</v>
          </cell>
          <cell r="C245" t="str">
            <v>-</v>
          </cell>
          <cell r="G245">
            <v>1</v>
          </cell>
          <cell r="H245">
            <v>1</v>
          </cell>
          <cell r="I245" t="str">
            <v>-</v>
          </cell>
          <cell r="J245" t="str">
            <v>-</v>
          </cell>
          <cell r="K245" t="str">
            <v>-</v>
          </cell>
          <cell r="L245" t="str">
            <v>-</v>
          </cell>
          <cell r="M245" t="str">
            <v>-</v>
          </cell>
          <cell r="N245" t="str">
            <v>-</v>
          </cell>
        </row>
        <row r="246">
          <cell r="B246" t="str">
            <v xml:space="preserve">         知多市</v>
          </cell>
          <cell r="C246" t="str">
            <v>-</v>
          </cell>
          <cell r="G246">
            <v>4</v>
          </cell>
          <cell r="H246">
            <v>4</v>
          </cell>
          <cell r="I246" t="str">
            <v>-</v>
          </cell>
          <cell r="J246" t="str">
            <v>-</v>
          </cell>
          <cell r="K246">
            <v>1</v>
          </cell>
          <cell r="L246">
            <v>1</v>
          </cell>
          <cell r="M246" t="str">
            <v>-</v>
          </cell>
          <cell r="N246" t="str">
            <v>-</v>
          </cell>
        </row>
        <row r="247">
          <cell r="B247" t="str">
            <v xml:space="preserve">         高浜市</v>
          </cell>
          <cell r="C247" t="str">
            <v>-</v>
          </cell>
          <cell r="G247">
            <v>2</v>
          </cell>
          <cell r="H247">
            <v>2</v>
          </cell>
          <cell r="I247" t="str">
            <v>-</v>
          </cell>
          <cell r="J247" t="str">
            <v>-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</row>
        <row r="248">
          <cell r="B248" t="str">
            <v xml:space="preserve">         清須市</v>
          </cell>
          <cell r="C248" t="str">
            <v>-</v>
          </cell>
          <cell r="G248">
            <v>1</v>
          </cell>
          <cell r="H248">
            <v>1</v>
          </cell>
          <cell r="I248" t="str">
            <v>-</v>
          </cell>
          <cell r="J248" t="str">
            <v>-</v>
          </cell>
          <cell r="K248" t="str">
            <v>-</v>
          </cell>
          <cell r="L248" t="str">
            <v>-</v>
          </cell>
          <cell r="M248" t="str">
            <v>-</v>
          </cell>
          <cell r="N248" t="str">
            <v>-</v>
          </cell>
        </row>
        <row r="249">
          <cell r="B249" t="str">
            <v xml:space="preserve">         弥富市</v>
          </cell>
          <cell r="C249" t="str">
            <v>-</v>
          </cell>
          <cell r="G249">
            <v>1</v>
          </cell>
          <cell r="H249">
            <v>1</v>
          </cell>
          <cell r="I249" t="str">
            <v>-</v>
          </cell>
          <cell r="J249" t="str">
            <v>-</v>
          </cell>
          <cell r="K249" t="str">
            <v>-</v>
          </cell>
          <cell r="L249" t="str">
            <v>-</v>
          </cell>
          <cell r="M249" t="str">
            <v>-</v>
          </cell>
          <cell r="N249" t="str">
            <v>-</v>
          </cell>
        </row>
        <row r="250">
          <cell r="B250" t="str">
            <v xml:space="preserve">         長久手市</v>
          </cell>
          <cell r="C250" t="str">
            <v>-</v>
          </cell>
          <cell r="G250">
            <v>1</v>
          </cell>
          <cell r="H250" t="str">
            <v>-</v>
          </cell>
          <cell r="I250">
            <v>1</v>
          </cell>
          <cell r="J250">
            <v>1</v>
          </cell>
          <cell r="K250" t="str">
            <v>-</v>
          </cell>
          <cell r="L250" t="str">
            <v>-</v>
          </cell>
          <cell r="M250" t="str">
            <v>-</v>
          </cell>
          <cell r="N250" t="str">
            <v>-</v>
          </cell>
        </row>
        <row r="251">
          <cell r="B251" t="str">
            <v xml:space="preserve">         武豊町</v>
          </cell>
          <cell r="C251" t="str">
            <v>-</v>
          </cell>
          <cell r="G251">
            <v>1</v>
          </cell>
          <cell r="H251">
            <v>1</v>
          </cell>
          <cell r="I251" t="str">
            <v>-</v>
          </cell>
          <cell r="J251" t="str">
            <v>-</v>
          </cell>
          <cell r="K251" t="str">
            <v>-</v>
          </cell>
          <cell r="L251" t="str">
            <v>-</v>
          </cell>
          <cell r="M251" t="str">
            <v>-</v>
          </cell>
          <cell r="N251" t="str">
            <v>-</v>
          </cell>
        </row>
        <row r="252">
          <cell r="B252" t="str">
            <v xml:space="preserve">         東栄町</v>
          </cell>
          <cell r="C252" t="str">
            <v>-</v>
          </cell>
          <cell r="G252">
            <v>2</v>
          </cell>
          <cell r="H252">
            <v>2</v>
          </cell>
          <cell r="I252" t="str">
            <v>-</v>
          </cell>
          <cell r="J252" t="str">
            <v>-</v>
          </cell>
          <cell r="K252" t="str">
            <v>-</v>
          </cell>
          <cell r="L252" t="str">
            <v>-</v>
          </cell>
          <cell r="M252" t="str">
            <v>-</v>
          </cell>
          <cell r="N252" t="str">
            <v>-</v>
          </cell>
        </row>
        <row r="253">
          <cell r="B253" t="str">
            <v xml:space="preserve">       三重県 </v>
          </cell>
          <cell r="C253">
            <v>13</v>
          </cell>
          <cell r="D253">
            <v>12</v>
          </cell>
          <cell r="E253">
            <v>1</v>
          </cell>
          <cell r="F253">
            <v>1</v>
          </cell>
          <cell r="G253">
            <v>13</v>
          </cell>
          <cell r="H253">
            <v>12</v>
          </cell>
          <cell r="I253">
            <v>1</v>
          </cell>
          <cell r="J253">
            <v>1</v>
          </cell>
          <cell r="K253" t="str">
            <v>-</v>
          </cell>
          <cell r="L253" t="str">
            <v>-</v>
          </cell>
          <cell r="M253" t="str">
            <v>-</v>
          </cell>
          <cell r="N253" t="str">
            <v>-</v>
          </cell>
        </row>
        <row r="254">
          <cell r="B254" t="str">
            <v xml:space="preserve">         津市</v>
          </cell>
          <cell r="C254" t="str">
            <v>-</v>
          </cell>
          <cell r="G254">
            <v>7</v>
          </cell>
          <cell r="H254">
            <v>7</v>
          </cell>
          <cell r="I254" t="str">
            <v>-</v>
          </cell>
          <cell r="J254" t="str">
            <v>-</v>
          </cell>
          <cell r="K254" t="str">
            <v>-</v>
          </cell>
          <cell r="L254" t="str">
            <v>-</v>
          </cell>
          <cell r="M254" t="str">
            <v>-</v>
          </cell>
          <cell r="N254" t="str">
            <v>-</v>
          </cell>
        </row>
        <row r="255">
          <cell r="B255" t="str">
            <v xml:space="preserve">         四日市市</v>
          </cell>
          <cell r="C255" t="str">
            <v>-</v>
          </cell>
          <cell r="G255">
            <v>4</v>
          </cell>
          <cell r="H255">
            <v>4</v>
          </cell>
          <cell r="I255" t="str">
            <v>-</v>
          </cell>
          <cell r="J255" t="str">
            <v>-</v>
          </cell>
          <cell r="K255" t="str">
            <v>-</v>
          </cell>
          <cell r="L255" t="str">
            <v>-</v>
          </cell>
          <cell r="M255" t="str">
            <v>-</v>
          </cell>
          <cell r="N255" t="str">
            <v>-</v>
          </cell>
        </row>
        <row r="256">
          <cell r="B256" t="str">
            <v xml:space="preserve">         名張市</v>
          </cell>
          <cell r="C256" t="str">
            <v>-</v>
          </cell>
          <cell r="G256">
            <v>1</v>
          </cell>
          <cell r="H256">
            <v>1</v>
          </cell>
          <cell r="I256" t="str">
            <v>-</v>
          </cell>
          <cell r="J256" t="str">
            <v>-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</row>
        <row r="257">
          <cell r="B257" t="str">
            <v xml:space="preserve">         紀北町</v>
          </cell>
          <cell r="C257" t="str">
            <v>-</v>
          </cell>
          <cell r="G257">
            <v>1</v>
          </cell>
          <cell r="H257">
            <v>1</v>
          </cell>
          <cell r="I257" t="str">
            <v>-</v>
          </cell>
          <cell r="J257" t="str">
            <v>-</v>
          </cell>
          <cell r="K257" t="str">
            <v>-</v>
          </cell>
          <cell r="L257" t="str">
            <v>-</v>
          </cell>
          <cell r="M257" t="str">
            <v>-</v>
          </cell>
          <cell r="N257" t="str">
            <v>-</v>
          </cell>
        </row>
        <row r="258">
          <cell r="B258" t="str">
            <v xml:space="preserve">       滋賀県 </v>
          </cell>
          <cell r="C258">
            <v>3</v>
          </cell>
          <cell r="D258">
            <v>2</v>
          </cell>
          <cell r="E258">
            <v>1</v>
          </cell>
          <cell r="F258">
            <v>1</v>
          </cell>
          <cell r="G258">
            <v>3</v>
          </cell>
          <cell r="H258">
            <v>2</v>
          </cell>
          <cell r="I258">
            <v>1</v>
          </cell>
          <cell r="J258">
            <v>1</v>
          </cell>
          <cell r="K258" t="str">
            <v>-</v>
          </cell>
          <cell r="L258" t="str">
            <v>-</v>
          </cell>
          <cell r="M258" t="str">
            <v>-</v>
          </cell>
          <cell r="N258" t="str">
            <v>-</v>
          </cell>
        </row>
        <row r="259">
          <cell r="B259" t="str">
            <v xml:space="preserve">         大津市</v>
          </cell>
          <cell r="C259" t="str">
            <v>-</v>
          </cell>
          <cell r="G259">
            <v>1</v>
          </cell>
          <cell r="H259">
            <v>1</v>
          </cell>
          <cell r="I259" t="str">
            <v>-</v>
          </cell>
          <cell r="J259" t="str">
            <v>-</v>
          </cell>
          <cell r="K259">
            <v>1</v>
          </cell>
          <cell r="L259" t="str">
            <v>-</v>
          </cell>
          <cell r="M259">
            <v>1</v>
          </cell>
          <cell r="N259">
            <v>1</v>
          </cell>
        </row>
        <row r="260">
          <cell r="B260" t="str">
            <v xml:space="preserve">         草津市</v>
          </cell>
          <cell r="C260" t="str">
            <v>-</v>
          </cell>
          <cell r="G260">
            <v>2</v>
          </cell>
          <cell r="H260">
            <v>1</v>
          </cell>
          <cell r="I260">
            <v>1</v>
          </cell>
          <cell r="J260">
            <v>1</v>
          </cell>
          <cell r="K260">
            <v>2</v>
          </cell>
          <cell r="L260" t="str">
            <v>-</v>
          </cell>
          <cell r="M260">
            <v>2</v>
          </cell>
          <cell r="N260">
            <v>2</v>
          </cell>
        </row>
        <row r="261">
          <cell r="B261" t="str">
            <v xml:space="preserve">         甲賀市</v>
          </cell>
          <cell r="C261" t="str">
            <v>-</v>
          </cell>
          <cell r="G261">
            <v>1</v>
          </cell>
          <cell r="H261" t="str">
            <v>-</v>
          </cell>
          <cell r="I261">
            <v>1</v>
          </cell>
          <cell r="J261">
            <v>1</v>
          </cell>
          <cell r="K261">
            <v>1</v>
          </cell>
          <cell r="L261" t="str">
            <v>-</v>
          </cell>
          <cell r="M261">
            <v>1</v>
          </cell>
          <cell r="N261">
            <v>1</v>
          </cell>
        </row>
        <row r="262">
          <cell r="B262" t="str">
            <v xml:space="preserve">         東近江市</v>
          </cell>
          <cell r="C262" t="str">
            <v>-</v>
          </cell>
          <cell r="G262">
            <v>1</v>
          </cell>
          <cell r="H262">
            <v>1</v>
          </cell>
          <cell r="I262" t="str">
            <v>-</v>
          </cell>
          <cell r="J262" t="str">
            <v>-</v>
          </cell>
          <cell r="K262" t="str">
            <v>-</v>
          </cell>
          <cell r="L262" t="str">
            <v>-</v>
          </cell>
          <cell r="M262" t="str">
            <v>-</v>
          </cell>
          <cell r="N262" t="str">
            <v>-</v>
          </cell>
        </row>
        <row r="263">
          <cell r="B263" t="str">
            <v xml:space="preserve">       京都府 </v>
          </cell>
          <cell r="C263">
            <v>11</v>
          </cell>
          <cell r="D263">
            <v>6</v>
          </cell>
          <cell r="E263">
            <v>5</v>
          </cell>
          <cell r="F263">
            <v>5</v>
          </cell>
          <cell r="G263">
            <v>8</v>
          </cell>
          <cell r="H263">
            <v>5</v>
          </cell>
          <cell r="I263">
            <v>3</v>
          </cell>
          <cell r="J263">
            <v>3</v>
          </cell>
          <cell r="K263">
            <v>3</v>
          </cell>
          <cell r="L263">
            <v>1</v>
          </cell>
          <cell r="M263">
            <v>2</v>
          </cell>
          <cell r="N263">
            <v>2</v>
          </cell>
        </row>
        <row r="264">
          <cell r="B264" t="str">
            <v xml:space="preserve">         京都市</v>
          </cell>
          <cell r="C264" t="str">
            <v>-</v>
          </cell>
          <cell r="G264">
            <v>9</v>
          </cell>
          <cell r="H264">
            <v>3</v>
          </cell>
          <cell r="I264">
            <v>6</v>
          </cell>
          <cell r="J264">
            <v>6</v>
          </cell>
          <cell r="K264">
            <v>3</v>
          </cell>
          <cell r="L264">
            <v>1</v>
          </cell>
          <cell r="M264">
            <v>2</v>
          </cell>
          <cell r="N264">
            <v>2</v>
          </cell>
        </row>
        <row r="265">
          <cell r="B265" t="str">
            <v xml:space="preserve">           京都市 上京区</v>
          </cell>
          <cell r="C265" t="str">
            <v>-</v>
          </cell>
          <cell r="G265">
            <v>3</v>
          </cell>
          <cell r="H265" t="str">
            <v>-</v>
          </cell>
          <cell r="I265">
            <v>3</v>
          </cell>
          <cell r="J265">
            <v>3</v>
          </cell>
          <cell r="K265">
            <v>1</v>
          </cell>
          <cell r="L265" t="str">
            <v>-</v>
          </cell>
          <cell r="M265">
            <v>1</v>
          </cell>
          <cell r="N265">
            <v>1</v>
          </cell>
        </row>
        <row r="266">
          <cell r="B266" t="str">
            <v xml:space="preserve">           京都市 左京区</v>
          </cell>
          <cell r="C266" t="str">
            <v>-</v>
          </cell>
          <cell r="G266">
            <v>3</v>
          </cell>
          <cell r="H266" t="str">
            <v>-</v>
          </cell>
          <cell r="I266">
            <v>3</v>
          </cell>
          <cell r="J266">
            <v>3</v>
          </cell>
          <cell r="K266" t="str">
            <v>-</v>
          </cell>
          <cell r="L266" t="str">
            <v>-</v>
          </cell>
          <cell r="M266" t="str">
            <v>-</v>
          </cell>
          <cell r="N266" t="str">
            <v>-</v>
          </cell>
        </row>
        <row r="267">
          <cell r="B267" t="str">
            <v xml:space="preserve">           京都市 中京区</v>
          </cell>
          <cell r="C267" t="str">
            <v>-</v>
          </cell>
          <cell r="G267">
            <v>1</v>
          </cell>
          <cell r="H267">
            <v>1</v>
          </cell>
          <cell r="I267" t="str">
            <v>-</v>
          </cell>
          <cell r="J267" t="str">
            <v>-</v>
          </cell>
          <cell r="K267" t="str">
            <v>-</v>
          </cell>
          <cell r="L267" t="str">
            <v>-</v>
          </cell>
          <cell r="M267" t="str">
            <v>-</v>
          </cell>
          <cell r="N267" t="str">
            <v>-</v>
          </cell>
        </row>
        <row r="268">
          <cell r="B268" t="str">
            <v xml:space="preserve">           京都市 下京区</v>
          </cell>
          <cell r="C268" t="str">
            <v>-</v>
          </cell>
          <cell r="G268">
            <v>1</v>
          </cell>
          <cell r="H268">
            <v>1</v>
          </cell>
          <cell r="I268" t="str">
            <v>-</v>
          </cell>
          <cell r="J268" t="str">
            <v>-</v>
          </cell>
          <cell r="K268" t="str">
            <v>-</v>
          </cell>
          <cell r="L268" t="str">
            <v>-</v>
          </cell>
          <cell r="M268" t="str">
            <v>-</v>
          </cell>
          <cell r="N268" t="str">
            <v>-</v>
          </cell>
        </row>
        <row r="269">
          <cell r="B269" t="str">
            <v xml:space="preserve">           京都市 右京区</v>
          </cell>
          <cell r="C269" t="str">
            <v>-</v>
          </cell>
          <cell r="G269">
            <v>1</v>
          </cell>
          <cell r="H269">
            <v>1</v>
          </cell>
          <cell r="I269" t="str">
            <v>-</v>
          </cell>
          <cell r="J269" t="str">
            <v>-</v>
          </cell>
          <cell r="K269" t="str">
            <v>-</v>
          </cell>
          <cell r="L269" t="str">
            <v>-</v>
          </cell>
          <cell r="M269" t="str">
            <v>-</v>
          </cell>
          <cell r="N269" t="str">
            <v>-</v>
          </cell>
        </row>
        <row r="270">
          <cell r="B270" t="str">
            <v xml:space="preserve">           京都市 伏見区</v>
          </cell>
          <cell r="C270" t="str">
            <v>-</v>
          </cell>
          <cell r="G270" t="str">
            <v>-</v>
          </cell>
          <cell r="H270" t="str">
            <v>-</v>
          </cell>
          <cell r="I270" t="str">
            <v>-</v>
          </cell>
          <cell r="J270" t="str">
            <v>-</v>
          </cell>
          <cell r="K270">
            <v>1</v>
          </cell>
          <cell r="L270">
            <v>1</v>
          </cell>
          <cell r="M270" t="str">
            <v>-</v>
          </cell>
          <cell r="N270" t="str">
            <v>-</v>
          </cell>
        </row>
        <row r="271">
          <cell r="B271" t="str">
            <v xml:space="preserve">           京都市 山科区</v>
          </cell>
          <cell r="C271" t="str">
            <v>-</v>
          </cell>
          <cell r="G271" t="str">
            <v>-</v>
          </cell>
          <cell r="H271" t="str">
            <v>-</v>
          </cell>
          <cell r="I271" t="str">
            <v>-</v>
          </cell>
          <cell r="J271" t="str">
            <v>-</v>
          </cell>
          <cell r="K271">
            <v>1</v>
          </cell>
          <cell r="L271" t="str">
            <v>-</v>
          </cell>
          <cell r="M271">
            <v>1</v>
          </cell>
          <cell r="N271">
            <v>1</v>
          </cell>
        </row>
        <row r="272">
          <cell r="B272" t="str">
            <v xml:space="preserve">         舞鶴市</v>
          </cell>
          <cell r="C272" t="str">
            <v>-</v>
          </cell>
          <cell r="G272">
            <v>1</v>
          </cell>
          <cell r="H272">
            <v>1</v>
          </cell>
          <cell r="I272" t="str">
            <v>-</v>
          </cell>
          <cell r="J272" t="str">
            <v>-</v>
          </cell>
          <cell r="K272" t="str">
            <v>-</v>
          </cell>
          <cell r="L272" t="str">
            <v>-</v>
          </cell>
          <cell r="M272" t="str">
            <v>-</v>
          </cell>
          <cell r="N272" t="str">
            <v>-</v>
          </cell>
        </row>
        <row r="273">
          <cell r="B273" t="str">
            <v xml:space="preserve">         亀岡市</v>
          </cell>
          <cell r="C273" t="str">
            <v>-</v>
          </cell>
          <cell r="G273">
            <v>1</v>
          </cell>
          <cell r="H273">
            <v>1</v>
          </cell>
          <cell r="I273" t="str">
            <v>-</v>
          </cell>
          <cell r="J273" t="str">
            <v>-</v>
          </cell>
          <cell r="K273" t="str">
            <v>-</v>
          </cell>
          <cell r="L273" t="str">
            <v>-</v>
          </cell>
          <cell r="M273" t="str">
            <v>-</v>
          </cell>
          <cell r="N273" t="str">
            <v>-</v>
          </cell>
        </row>
        <row r="274">
          <cell r="B274" t="str">
            <v xml:space="preserve">         八幡市</v>
          </cell>
          <cell r="C274" t="str">
            <v>-</v>
          </cell>
          <cell r="G274">
            <v>1</v>
          </cell>
          <cell r="H274">
            <v>1</v>
          </cell>
          <cell r="I274" t="str">
            <v>-</v>
          </cell>
          <cell r="J274" t="str">
            <v>-</v>
          </cell>
          <cell r="K274" t="str">
            <v>-</v>
          </cell>
          <cell r="L274" t="str">
            <v>-</v>
          </cell>
          <cell r="M274" t="str">
            <v>-</v>
          </cell>
          <cell r="N274" t="str">
            <v>-</v>
          </cell>
        </row>
        <row r="275">
          <cell r="B275" t="str">
            <v xml:space="preserve">         京田辺市</v>
          </cell>
          <cell r="C275" t="str">
            <v>-</v>
          </cell>
          <cell r="G275">
            <v>1</v>
          </cell>
          <cell r="H275" t="str">
            <v>-</v>
          </cell>
          <cell r="I275">
            <v>1</v>
          </cell>
          <cell r="J275">
            <v>1</v>
          </cell>
          <cell r="K275">
            <v>3</v>
          </cell>
          <cell r="L275" t="str">
            <v>-</v>
          </cell>
          <cell r="M275">
            <v>3</v>
          </cell>
          <cell r="N275">
            <v>3</v>
          </cell>
        </row>
        <row r="276">
          <cell r="B276" t="str">
            <v xml:space="preserve">       大阪府 </v>
          </cell>
          <cell r="C276">
            <v>48</v>
          </cell>
          <cell r="D276">
            <v>35</v>
          </cell>
          <cell r="E276">
            <v>13</v>
          </cell>
          <cell r="F276">
            <v>13</v>
          </cell>
          <cell r="G276">
            <v>44</v>
          </cell>
          <cell r="H276">
            <v>32</v>
          </cell>
          <cell r="I276">
            <v>12</v>
          </cell>
          <cell r="J276">
            <v>12</v>
          </cell>
          <cell r="K276">
            <v>4</v>
          </cell>
          <cell r="L276">
            <v>3</v>
          </cell>
          <cell r="M276">
            <v>1</v>
          </cell>
          <cell r="N276">
            <v>1</v>
          </cell>
        </row>
        <row r="277">
          <cell r="B277" t="str">
            <v xml:space="preserve">         大阪市</v>
          </cell>
          <cell r="C277" t="str">
            <v>-</v>
          </cell>
          <cell r="G277">
            <v>52</v>
          </cell>
          <cell r="H277">
            <v>52</v>
          </cell>
          <cell r="I277" t="str">
            <v>-</v>
          </cell>
          <cell r="J277" t="str">
            <v>-</v>
          </cell>
          <cell r="K277">
            <v>4</v>
          </cell>
          <cell r="L277">
            <v>2</v>
          </cell>
          <cell r="M277">
            <v>2</v>
          </cell>
          <cell r="N277">
            <v>3</v>
          </cell>
        </row>
        <row r="278">
          <cell r="B278" t="str">
            <v xml:space="preserve">           大阪市 福島区</v>
          </cell>
          <cell r="C278" t="str">
            <v>-</v>
          </cell>
          <cell r="G278">
            <v>2</v>
          </cell>
          <cell r="H278">
            <v>2</v>
          </cell>
          <cell r="I278" t="str">
            <v>-</v>
          </cell>
          <cell r="J278" t="str">
            <v>-</v>
          </cell>
          <cell r="K278" t="str">
            <v>-</v>
          </cell>
          <cell r="L278" t="str">
            <v>-</v>
          </cell>
          <cell r="M278" t="str">
            <v>-</v>
          </cell>
          <cell r="N278" t="str">
            <v>-</v>
          </cell>
        </row>
        <row r="279">
          <cell r="B279" t="str">
            <v xml:space="preserve">           大阪市 此花区</v>
          </cell>
          <cell r="C279" t="str">
            <v>-</v>
          </cell>
          <cell r="G279">
            <v>1</v>
          </cell>
          <cell r="H279">
            <v>1</v>
          </cell>
          <cell r="I279" t="str">
            <v>-</v>
          </cell>
          <cell r="J279" t="str">
            <v>-</v>
          </cell>
          <cell r="K279" t="str">
            <v>-</v>
          </cell>
          <cell r="L279" t="str">
            <v>-</v>
          </cell>
          <cell r="M279" t="str">
            <v>-</v>
          </cell>
          <cell r="N279">
            <v>1</v>
          </cell>
        </row>
        <row r="280">
          <cell r="B280" t="str">
            <v xml:space="preserve">           大阪市 西区</v>
          </cell>
          <cell r="C280" t="str">
            <v>-</v>
          </cell>
          <cell r="G280">
            <v>3</v>
          </cell>
          <cell r="H280">
            <v>3</v>
          </cell>
          <cell r="I280" t="str">
            <v>-</v>
          </cell>
          <cell r="J280" t="str">
            <v>-</v>
          </cell>
          <cell r="K280">
            <v>1</v>
          </cell>
          <cell r="L280">
            <v>1</v>
          </cell>
          <cell r="M280" t="str">
            <v>-</v>
          </cell>
          <cell r="N280" t="str">
            <v>-</v>
          </cell>
        </row>
        <row r="281">
          <cell r="B281" t="str">
            <v xml:space="preserve">           大阪市 港区</v>
          </cell>
          <cell r="C281" t="str">
            <v>-</v>
          </cell>
          <cell r="G281">
            <v>2</v>
          </cell>
          <cell r="H281">
            <v>2</v>
          </cell>
          <cell r="I281" t="str">
            <v>-</v>
          </cell>
          <cell r="J281" t="str">
            <v>-</v>
          </cell>
          <cell r="K281" t="str">
            <v>-</v>
          </cell>
          <cell r="L281" t="str">
            <v>-</v>
          </cell>
          <cell r="M281" t="str">
            <v>-</v>
          </cell>
          <cell r="N281" t="str">
            <v>-</v>
          </cell>
        </row>
        <row r="282">
          <cell r="B282" t="str">
            <v xml:space="preserve">           大阪市 大正区</v>
          </cell>
          <cell r="C282" t="str">
            <v>-</v>
          </cell>
          <cell r="G282">
            <v>7</v>
          </cell>
          <cell r="H282">
            <v>7</v>
          </cell>
          <cell r="I282" t="str">
            <v>-</v>
          </cell>
          <cell r="J282" t="str">
            <v>-</v>
          </cell>
          <cell r="K282" t="str">
            <v>-</v>
          </cell>
          <cell r="L282" t="str">
            <v>-</v>
          </cell>
          <cell r="M282" t="str">
            <v>-</v>
          </cell>
          <cell r="N282" t="str">
            <v>-</v>
          </cell>
        </row>
        <row r="283">
          <cell r="B283" t="str">
            <v xml:space="preserve">           大阪市 浪速区</v>
          </cell>
          <cell r="C283" t="str">
            <v>-</v>
          </cell>
          <cell r="G283">
            <v>1</v>
          </cell>
          <cell r="H283">
            <v>1</v>
          </cell>
          <cell r="I283" t="str">
            <v>-</v>
          </cell>
          <cell r="J283" t="str">
            <v>-</v>
          </cell>
          <cell r="K283" t="str">
            <v>-</v>
          </cell>
          <cell r="L283" t="str">
            <v>-</v>
          </cell>
          <cell r="M283" t="str">
            <v>-</v>
          </cell>
          <cell r="N283" t="str">
            <v>-</v>
          </cell>
        </row>
        <row r="284">
          <cell r="B284" t="str">
            <v xml:space="preserve">           大阪市 西淀川区</v>
          </cell>
          <cell r="C284" t="str">
            <v>-</v>
          </cell>
          <cell r="G284">
            <v>1</v>
          </cell>
          <cell r="H284">
            <v>1</v>
          </cell>
          <cell r="I284" t="str">
            <v>-</v>
          </cell>
          <cell r="J284" t="str">
            <v>-</v>
          </cell>
          <cell r="K284" t="str">
            <v>-</v>
          </cell>
          <cell r="L284" t="str">
            <v>-</v>
          </cell>
          <cell r="M284" t="str">
            <v>-</v>
          </cell>
          <cell r="N284" t="str">
            <v>-</v>
          </cell>
        </row>
        <row r="285">
          <cell r="B285" t="str">
            <v xml:space="preserve">           大阪市 東淀川区</v>
          </cell>
          <cell r="C285" t="str">
            <v>-</v>
          </cell>
          <cell r="G285">
            <v>1</v>
          </cell>
          <cell r="H285">
            <v>1</v>
          </cell>
          <cell r="I285" t="str">
            <v>-</v>
          </cell>
          <cell r="J285" t="str">
            <v>-</v>
          </cell>
          <cell r="K285">
            <v>1</v>
          </cell>
          <cell r="L285" t="str">
            <v>-</v>
          </cell>
          <cell r="M285">
            <v>1</v>
          </cell>
          <cell r="N285">
            <v>1</v>
          </cell>
        </row>
        <row r="286">
          <cell r="B286" t="str">
            <v xml:space="preserve">           大阪市 東成区</v>
          </cell>
          <cell r="C286" t="str">
            <v>-</v>
          </cell>
          <cell r="G286" t="str">
            <v>-</v>
          </cell>
          <cell r="H286" t="str">
            <v>-</v>
          </cell>
          <cell r="I286" t="str">
            <v>-</v>
          </cell>
          <cell r="J286" t="str">
            <v>-</v>
          </cell>
          <cell r="K286">
            <v>1</v>
          </cell>
          <cell r="L286">
            <v>1</v>
          </cell>
          <cell r="M286" t="str">
            <v>-</v>
          </cell>
          <cell r="N286" t="str">
            <v>-</v>
          </cell>
        </row>
        <row r="287">
          <cell r="B287" t="str">
            <v xml:space="preserve">           大阪市 生野区</v>
          </cell>
          <cell r="C287" t="str">
            <v>-</v>
          </cell>
          <cell r="G287">
            <v>1</v>
          </cell>
          <cell r="H287">
            <v>1</v>
          </cell>
          <cell r="I287" t="str">
            <v>-</v>
          </cell>
          <cell r="J287" t="str">
            <v>-</v>
          </cell>
          <cell r="K287" t="str">
            <v>-</v>
          </cell>
          <cell r="L287" t="str">
            <v>-</v>
          </cell>
          <cell r="M287" t="str">
            <v>-</v>
          </cell>
          <cell r="N287" t="str">
            <v>-</v>
          </cell>
        </row>
        <row r="288">
          <cell r="B288" t="str">
            <v xml:space="preserve">           大阪市 旭区</v>
          </cell>
          <cell r="C288" t="str">
            <v>-</v>
          </cell>
          <cell r="G288">
            <v>1</v>
          </cell>
          <cell r="H288">
            <v>1</v>
          </cell>
          <cell r="I288" t="str">
            <v>-</v>
          </cell>
          <cell r="J288" t="str">
            <v>-</v>
          </cell>
          <cell r="K288" t="str">
            <v>-</v>
          </cell>
          <cell r="L288" t="str">
            <v>-</v>
          </cell>
          <cell r="M288" t="str">
            <v>-</v>
          </cell>
          <cell r="N288" t="str">
            <v>-</v>
          </cell>
        </row>
        <row r="289">
          <cell r="B289" t="str">
            <v xml:space="preserve">           大阪市 住吉区</v>
          </cell>
          <cell r="C289" t="str">
            <v>-</v>
          </cell>
          <cell r="G289" t="str">
            <v>-</v>
          </cell>
          <cell r="H289" t="str">
            <v>-</v>
          </cell>
          <cell r="I289" t="str">
            <v>-</v>
          </cell>
          <cell r="J289" t="str">
            <v>-</v>
          </cell>
          <cell r="K289">
            <v>1</v>
          </cell>
          <cell r="L289" t="str">
            <v>-</v>
          </cell>
          <cell r="M289">
            <v>1</v>
          </cell>
          <cell r="N289">
            <v>1</v>
          </cell>
        </row>
        <row r="290">
          <cell r="B290" t="str">
            <v xml:space="preserve">           大阪市 東住吉区</v>
          </cell>
          <cell r="C290" t="str">
            <v>-</v>
          </cell>
          <cell r="G290">
            <v>2</v>
          </cell>
          <cell r="H290">
            <v>2</v>
          </cell>
          <cell r="I290" t="str">
            <v>-</v>
          </cell>
          <cell r="J290" t="str">
            <v>-</v>
          </cell>
          <cell r="K290" t="str">
            <v>-</v>
          </cell>
          <cell r="L290" t="str">
            <v>-</v>
          </cell>
          <cell r="M290" t="str">
            <v>-</v>
          </cell>
          <cell r="N290" t="str">
            <v>-</v>
          </cell>
        </row>
        <row r="291">
          <cell r="B291" t="str">
            <v xml:space="preserve">           大阪市 淀川区</v>
          </cell>
          <cell r="C291" t="str">
            <v>-</v>
          </cell>
          <cell r="G291">
            <v>7</v>
          </cell>
          <cell r="H291">
            <v>7</v>
          </cell>
          <cell r="I291" t="str">
            <v>-</v>
          </cell>
          <cell r="J291" t="str">
            <v>-</v>
          </cell>
          <cell r="K291" t="str">
            <v>-</v>
          </cell>
          <cell r="L291" t="str">
            <v>-</v>
          </cell>
          <cell r="M291" t="str">
            <v>-</v>
          </cell>
          <cell r="N291" t="str">
            <v>-</v>
          </cell>
        </row>
        <row r="292">
          <cell r="B292" t="str">
            <v xml:space="preserve">           大阪市 鶴見区</v>
          </cell>
          <cell r="C292" t="str">
            <v>-</v>
          </cell>
          <cell r="G292">
            <v>2</v>
          </cell>
          <cell r="H292">
            <v>2</v>
          </cell>
          <cell r="I292" t="str">
            <v>-</v>
          </cell>
          <cell r="J292" t="str">
            <v>-</v>
          </cell>
          <cell r="K292" t="str">
            <v>-</v>
          </cell>
          <cell r="L292" t="str">
            <v>-</v>
          </cell>
          <cell r="M292" t="str">
            <v>-</v>
          </cell>
          <cell r="N292" t="str">
            <v>-</v>
          </cell>
        </row>
        <row r="293">
          <cell r="B293" t="str">
            <v xml:space="preserve">           大阪市 住之江区</v>
          </cell>
          <cell r="C293" t="str">
            <v>-</v>
          </cell>
          <cell r="G293">
            <v>2</v>
          </cell>
          <cell r="H293">
            <v>2</v>
          </cell>
          <cell r="I293" t="str">
            <v>-</v>
          </cell>
          <cell r="J293" t="str">
            <v>-</v>
          </cell>
          <cell r="K293" t="str">
            <v>-</v>
          </cell>
          <cell r="L293" t="str">
            <v>-</v>
          </cell>
          <cell r="M293" t="str">
            <v>-</v>
          </cell>
          <cell r="N293" t="str">
            <v>-</v>
          </cell>
        </row>
        <row r="294">
          <cell r="B294" t="str">
            <v xml:space="preserve">           大阪市 平野区</v>
          </cell>
          <cell r="C294" t="str">
            <v>-</v>
          </cell>
          <cell r="G294">
            <v>1</v>
          </cell>
          <cell r="H294">
            <v>1</v>
          </cell>
          <cell r="I294" t="str">
            <v>-</v>
          </cell>
          <cell r="J294" t="str">
            <v>-</v>
          </cell>
          <cell r="K294" t="str">
            <v>-</v>
          </cell>
          <cell r="L294" t="str">
            <v>-</v>
          </cell>
          <cell r="M294" t="str">
            <v>-</v>
          </cell>
          <cell r="N294" t="str">
            <v>-</v>
          </cell>
        </row>
        <row r="295">
          <cell r="B295" t="str">
            <v xml:space="preserve">           大阪市 北区</v>
          </cell>
          <cell r="C295" t="str">
            <v>-</v>
          </cell>
          <cell r="G295">
            <v>14</v>
          </cell>
          <cell r="H295">
            <v>14</v>
          </cell>
          <cell r="I295" t="str">
            <v>-</v>
          </cell>
          <cell r="J295" t="str">
            <v>-</v>
          </cell>
          <cell r="K295" t="str">
            <v>-</v>
          </cell>
          <cell r="L295" t="str">
            <v>-</v>
          </cell>
          <cell r="M295" t="str">
            <v>-</v>
          </cell>
          <cell r="N295" t="str">
            <v>-</v>
          </cell>
        </row>
        <row r="296">
          <cell r="B296" t="str">
            <v xml:space="preserve">           大阪市 中央区</v>
          </cell>
          <cell r="C296" t="str">
            <v>-</v>
          </cell>
          <cell r="G296">
            <v>4</v>
          </cell>
          <cell r="H296">
            <v>4</v>
          </cell>
          <cell r="I296" t="str">
            <v>-</v>
          </cell>
          <cell r="J296" t="str">
            <v>-</v>
          </cell>
          <cell r="K296" t="str">
            <v>-</v>
          </cell>
          <cell r="L296" t="str">
            <v>-</v>
          </cell>
          <cell r="M296" t="str">
            <v>-</v>
          </cell>
          <cell r="N296" t="str">
            <v>-</v>
          </cell>
        </row>
        <row r="297">
          <cell r="B297" t="str">
            <v xml:space="preserve">         堺市</v>
          </cell>
          <cell r="C297" t="str">
            <v>-</v>
          </cell>
          <cell r="G297">
            <v>4</v>
          </cell>
          <cell r="H297">
            <v>4</v>
          </cell>
          <cell r="I297" t="str">
            <v>-</v>
          </cell>
          <cell r="J297" t="str">
            <v>-</v>
          </cell>
          <cell r="K297" t="str">
            <v>-</v>
          </cell>
          <cell r="L297" t="str">
            <v>-</v>
          </cell>
          <cell r="M297" t="str">
            <v>-</v>
          </cell>
          <cell r="N297" t="str">
            <v>-</v>
          </cell>
        </row>
        <row r="298">
          <cell r="B298" t="str">
            <v xml:space="preserve">           堺市 中区</v>
          </cell>
          <cell r="C298" t="str">
            <v>-</v>
          </cell>
          <cell r="G298">
            <v>1</v>
          </cell>
          <cell r="H298">
            <v>1</v>
          </cell>
          <cell r="I298" t="str">
            <v>-</v>
          </cell>
          <cell r="J298" t="str">
            <v>-</v>
          </cell>
          <cell r="K298" t="str">
            <v>-</v>
          </cell>
          <cell r="L298" t="str">
            <v>-</v>
          </cell>
          <cell r="M298" t="str">
            <v>-</v>
          </cell>
          <cell r="N298" t="str">
            <v>-</v>
          </cell>
        </row>
        <row r="299">
          <cell r="B299" t="str">
            <v xml:space="preserve">           堺市 西区</v>
          </cell>
          <cell r="C299" t="str">
            <v>-</v>
          </cell>
          <cell r="G299">
            <v>3</v>
          </cell>
          <cell r="H299">
            <v>3</v>
          </cell>
          <cell r="I299" t="str">
            <v>-</v>
          </cell>
          <cell r="J299" t="str">
            <v>-</v>
          </cell>
          <cell r="K299" t="str">
            <v>-</v>
          </cell>
          <cell r="L299" t="str">
            <v>-</v>
          </cell>
          <cell r="M299" t="str">
            <v>-</v>
          </cell>
          <cell r="N299" t="str">
            <v>-</v>
          </cell>
        </row>
        <row r="300">
          <cell r="B300" t="str">
            <v xml:space="preserve">         岸和田市</v>
          </cell>
          <cell r="C300" t="str">
            <v>-</v>
          </cell>
          <cell r="G300">
            <v>2</v>
          </cell>
          <cell r="H300" t="str">
            <v>-</v>
          </cell>
          <cell r="I300">
            <v>2</v>
          </cell>
          <cell r="J300">
            <v>2</v>
          </cell>
          <cell r="K300" t="str">
            <v>-</v>
          </cell>
          <cell r="L300" t="str">
            <v>-</v>
          </cell>
          <cell r="M300" t="str">
            <v>-</v>
          </cell>
          <cell r="N300" t="str">
            <v>-</v>
          </cell>
        </row>
        <row r="301">
          <cell r="B301" t="str">
            <v xml:space="preserve">         豊中市</v>
          </cell>
          <cell r="C301" t="str">
            <v>-</v>
          </cell>
          <cell r="G301">
            <v>3</v>
          </cell>
          <cell r="H301">
            <v>1</v>
          </cell>
          <cell r="I301">
            <v>2</v>
          </cell>
          <cell r="J301">
            <v>2</v>
          </cell>
          <cell r="K301" t="str">
            <v>-</v>
          </cell>
          <cell r="L301" t="str">
            <v>-</v>
          </cell>
          <cell r="M301" t="str">
            <v>-</v>
          </cell>
          <cell r="N301" t="str">
            <v>-</v>
          </cell>
        </row>
        <row r="302">
          <cell r="B302" t="str">
            <v xml:space="preserve">         吹田市</v>
          </cell>
          <cell r="C302" t="str">
            <v>-</v>
          </cell>
          <cell r="G302">
            <v>2</v>
          </cell>
          <cell r="H302">
            <v>2</v>
          </cell>
          <cell r="I302" t="str">
            <v>-</v>
          </cell>
          <cell r="J302" t="str">
            <v>-</v>
          </cell>
          <cell r="K302">
            <v>1</v>
          </cell>
          <cell r="L302" t="str">
            <v>-</v>
          </cell>
          <cell r="M302">
            <v>1</v>
          </cell>
          <cell r="N302">
            <v>1</v>
          </cell>
        </row>
        <row r="303">
          <cell r="B303" t="str">
            <v xml:space="preserve">         高槻市</v>
          </cell>
          <cell r="C303" t="str">
            <v>-</v>
          </cell>
          <cell r="G303">
            <v>1</v>
          </cell>
          <cell r="H303">
            <v>1</v>
          </cell>
          <cell r="I303" t="str">
            <v>-</v>
          </cell>
          <cell r="J303" t="str">
            <v>-</v>
          </cell>
          <cell r="K303" t="str">
            <v>-</v>
          </cell>
          <cell r="L303" t="str">
            <v>-</v>
          </cell>
          <cell r="M303" t="str">
            <v>-</v>
          </cell>
          <cell r="N303" t="str">
            <v>-</v>
          </cell>
        </row>
        <row r="304">
          <cell r="B304" t="str">
            <v xml:space="preserve">         茨木市</v>
          </cell>
          <cell r="C304" t="str">
            <v>-</v>
          </cell>
          <cell r="G304">
            <v>1</v>
          </cell>
          <cell r="H304" t="str">
            <v>-</v>
          </cell>
          <cell r="I304">
            <v>1</v>
          </cell>
          <cell r="J304">
            <v>1</v>
          </cell>
          <cell r="K304" t="str">
            <v>-</v>
          </cell>
          <cell r="L304" t="str">
            <v>-</v>
          </cell>
          <cell r="M304" t="str">
            <v>-</v>
          </cell>
          <cell r="N304" t="str">
            <v>-</v>
          </cell>
        </row>
        <row r="305">
          <cell r="B305" t="str">
            <v xml:space="preserve">         箕面市</v>
          </cell>
          <cell r="C305" t="str">
            <v>-</v>
          </cell>
          <cell r="G305">
            <v>1</v>
          </cell>
          <cell r="H305" t="str">
            <v>-</v>
          </cell>
          <cell r="I305">
            <v>1</v>
          </cell>
          <cell r="J305">
            <v>1</v>
          </cell>
          <cell r="K305">
            <v>1</v>
          </cell>
          <cell r="L305">
            <v>1</v>
          </cell>
          <cell r="M305" t="str">
            <v>-</v>
          </cell>
          <cell r="N305" t="str">
            <v>-</v>
          </cell>
        </row>
        <row r="306">
          <cell r="B306" t="str">
            <v xml:space="preserve">         柏原市</v>
          </cell>
          <cell r="C306" t="str">
            <v>-</v>
          </cell>
          <cell r="G306" t="str">
            <v>-</v>
          </cell>
          <cell r="H306" t="str">
            <v>-</v>
          </cell>
          <cell r="I306" t="str">
            <v>-</v>
          </cell>
          <cell r="J306" t="str">
            <v>-</v>
          </cell>
          <cell r="K306">
            <v>1</v>
          </cell>
          <cell r="L306" t="str">
            <v>-</v>
          </cell>
          <cell r="M306">
            <v>1</v>
          </cell>
          <cell r="N306">
            <v>1</v>
          </cell>
        </row>
        <row r="307">
          <cell r="B307" t="str">
            <v xml:space="preserve">         門真市</v>
          </cell>
          <cell r="C307" t="str">
            <v>-</v>
          </cell>
          <cell r="G307">
            <v>1</v>
          </cell>
          <cell r="H307">
            <v>1</v>
          </cell>
          <cell r="I307" t="str">
            <v>-</v>
          </cell>
          <cell r="J307" t="str">
            <v>-</v>
          </cell>
          <cell r="K307" t="str">
            <v>-</v>
          </cell>
          <cell r="L307" t="str">
            <v>-</v>
          </cell>
          <cell r="M307" t="str">
            <v>-</v>
          </cell>
          <cell r="N307" t="str">
            <v>-</v>
          </cell>
        </row>
        <row r="308">
          <cell r="B308" t="str">
            <v xml:space="preserve">         東大阪市</v>
          </cell>
          <cell r="C308" t="str">
            <v>-</v>
          </cell>
          <cell r="G308">
            <v>3</v>
          </cell>
          <cell r="H308">
            <v>2</v>
          </cell>
          <cell r="I308">
            <v>1</v>
          </cell>
          <cell r="J308">
            <v>1</v>
          </cell>
          <cell r="K308" t="str">
            <v>-</v>
          </cell>
          <cell r="L308" t="str">
            <v>-</v>
          </cell>
          <cell r="M308" t="str">
            <v>-</v>
          </cell>
          <cell r="N308" t="str">
            <v>-</v>
          </cell>
        </row>
        <row r="309">
          <cell r="B309" t="str">
            <v xml:space="preserve">         泉南市</v>
          </cell>
          <cell r="C309" t="str">
            <v>-</v>
          </cell>
          <cell r="G309" t="str">
            <v>-</v>
          </cell>
          <cell r="H309" t="str">
            <v>-</v>
          </cell>
          <cell r="I309" t="str">
            <v>-</v>
          </cell>
          <cell r="J309" t="str">
            <v>-</v>
          </cell>
          <cell r="K309">
            <v>1</v>
          </cell>
          <cell r="L309">
            <v>1</v>
          </cell>
          <cell r="M309" t="str">
            <v>-</v>
          </cell>
          <cell r="N309" t="str">
            <v>-</v>
          </cell>
        </row>
        <row r="310">
          <cell r="B310" t="str">
            <v xml:space="preserve">         交野市</v>
          </cell>
          <cell r="C310" t="str">
            <v>-</v>
          </cell>
          <cell r="G310">
            <v>1</v>
          </cell>
          <cell r="H310" t="str">
            <v>-</v>
          </cell>
          <cell r="I310">
            <v>1</v>
          </cell>
          <cell r="J310">
            <v>1</v>
          </cell>
          <cell r="K310" t="str">
            <v>-</v>
          </cell>
          <cell r="L310" t="str">
            <v>-</v>
          </cell>
          <cell r="M310" t="str">
            <v>-</v>
          </cell>
          <cell r="N310" t="str">
            <v>-</v>
          </cell>
        </row>
        <row r="311">
          <cell r="B311" t="str">
            <v xml:space="preserve">         河南町</v>
          </cell>
          <cell r="C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>
            <v>1</v>
          </cell>
          <cell r="L311" t="str">
            <v>-</v>
          </cell>
          <cell r="M311">
            <v>1</v>
          </cell>
          <cell r="N311">
            <v>1</v>
          </cell>
        </row>
        <row r="312">
          <cell r="B312" t="str">
            <v xml:space="preserve">       兵庫県 </v>
          </cell>
          <cell r="C312">
            <v>40</v>
          </cell>
          <cell r="D312">
            <v>37</v>
          </cell>
          <cell r="E312">
            <v>3</v>
          </cell>
          <cell r="F312">
            <v>3</v>
          </cell>
          <cell r="G312">
            <v>35</v>
          </cell>
          <cell r="H312">
            <v>35</v>
          </cell>
          <cell r="I312" t="str">
            <v>-</v>
          </cell>
          <cell r="J312" t="str">
            <v>-</v>
          </cell>
          <cell r="K312">
            <v>5</v>
          </cell>
          <cell r="L312">
            <v>2</v>
          </cell>
          <cell r="M312">
            <v>3</v>
          </cell>
          <cell r="N312">
            <v>3</v>
          </cell>
        </row>
        <row r="313">
          <cell r="B313" t="str">
            <v xml:space="preserve">         神戸市</v>
          </cell>
          <cell r="C313" t="str">
            <v>-</v>
          </cell>
          <cell r="G313">
            <v>33</v>
          </cell>
          <cell r="H313">
            <v>31</v>
          </cell>
          <cell r="I313">
            <v>2</v>
          </cell>
          <cell r="J313">
            <v>3</v>
          </cell>
          <cell r="K313">
            <v>5</v>
          </cell>
          <cell r="L313">
            <v>1</v>
          </cell>
          <cell r="M313">
            <v>4</v>
          </cell>
          <cell r="N313">
            <v>4</v>
          </cell>
        </row>
        <row r="314">
          <cell r="B314" t="str">
            <v xml:space="preserve">           神戸市 東灘区</v>
          </cell>
          <cell r="C314" t="str">
            <v>-</v>
          </cell>
          <cell r="G314">
            <v>2</v>
          </cell>
          <cell r="H314">
            <v>1</v>
          </cell>
          <cell r="I314">
            <v>1</v>
          </cell>
          <cell r="J314">
            <v>2</v>
          </cell>
          <cell r="K314">
            <v>1</v>
          </cell>
          <cell r="L314" t="str">
            <v>-</v>
          </cell>
          <cell r="M314">
            <v>1</v>
          </cell>
          <cell r="N314">
            <v>1</v>
          </cell>
        </row>
        <row r="315">
          <cell r="B315" t="str">
            <v xml:space="preserve">           神戸市 灘区</v>
          </cell>
          <cell r="C315" t="str">
            <v>-</v>
          </cell>
          <cell r="G315">
            <v>1</v>
          </cell>
          <cell r="H315">
            <v>1</v>
          </cell>
          <cell r="I315" t="str">
            <v>-</v>
          </cell>
          <cell r="J315" t="str">
            <v>-</v>
          </cell>
          <cell r="K315">
            <v>2</v>
          </cell>
          <cell r="L315">
            <v>1</v>
          </cell>
          <cell r="M315">
            <v>1</v>
          </cell>
          <cell r="N315">
            <v>1</v>
          </cell>
        </row>
        <row r="316">
          <cell r="B316" t="str">
            <v xml:space="preserve">           神戸市 兵庫区</v>
          </cell>
          <cell r="C316" t="str">
            <v>-</v>
          </cell>
          <cell r="G316">
            <v>8</v>
          </cell>
          <cell r="H316">
            <v>8</v>
          </cell>
          <cell r="I316" t="str">
            <v>-</v>
          </cell>
          <cell r="J316" t="str">
            <v>-</v>
          </cell>
          <cell r="K316" t="str">
            <v>-</v>
          </cell>
          <cell r="L316" t="str">
            <v>-</v>
          </cell>
          <cell r="M316" t="str">
            <v>-</v>
          </cell>
          <cell r="N316" t="str">
            <v>-</v>
          </cell>
        </row>
        <row r="317">
          <cell r="B317" t="str">
            <v xml:space="preserve">           神戸市 須磨区</v>
          </cell>
          <cell r="C317" t="str">
            <v>-</v>
          </cell>
          <cell r="G317">
            <v>1</v>
          </cell>
          <cell r="H317">
            <v>1</v>
          </cell>
          <cell r="I317" t="str">
            <v>-</v>
          </cell>
          <cell r="J317" t="str">
            <v>-</v>
          </cell>
          <cell r="K317" t="str">
            <v>-</v>
          </cell>
          <cell r="L317" t="str">
            <v>-</v>
          </cell>
          <cell r="M317" t="str">
            <v>-</v>
          </cell>
          <cell r="N317" t="str">
            <v>-</v>
          </cell>
        </row>
        <row r="318">
          <cell r="B318" t="str">
            <v xml:space="preserve">           神戸市 垂水区</v>
          </cell>
          <cell r="C318" t="str">
            <v>-</v>
          </cell>
          <cell r="G318">
            <v>2</v>
          </cell>
          <cell r="H318">
            <v>2</v>
          </cell>
          <cell r="I318" t="str">
            <v>-</v>
          </cell>
          <cell r="J318" t="str">
            <v>-</v>
          </cell>
          <cell r="K318" t="str">
            <v>-</v>
          </cell>
          <cell r="L318" t="str">
            <v>-</v>
          </cell>
          <cell r="M318" t="str">
            <v>-</v>
          </cell>
          <cell r="N318" t="str">
            <v>-</v>
          </cell>
        </row>
        <row r="319">
          <cell r="B319" t="str">
            <v xml:space="preserve">           神戸市 中央区</v>
          </cell>
          <cell r="C319" t="str">
            <v>-</v>
          </cell>
          <cell r="G319">
            <v>18</v>
          </cell>
          <cell r="H319">
            <v>17</v>
          </cell>
          <cell r="I319">
            <v>1</v>
          </cell>
          <cell r="J319">
            <v>1</v>
          </cell>
          <cell r="K319">
            <v>2</v>
          </cell>
          <cell r="L319" t="str">
            <v>-</v>
          </cell>
          <cell r="M319">
            <v>2</v>
          </cell>
          <cell r="N319">
            <v>2</v>
          </cell>
        </row>
        <row r="320">
          <cell r="B320" t="str">
            <v xml:space="preserve">           神戸市 西区</v>
          </cell>
          <cell r="C320" t="str">
            <v>-</v>
          </cell>
          <cell r="G320">
            <v>1</v>
          </cell>
          <cell r="H320">
            <v>1</v>
          </cell>
          <cell r="I320" t="str">
            <v>-</v>
          </cell>
          <cell r="J320" t="str">
            <v>-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</row>
        <row r="321">
          <cell r="B321" t="str">
            <v xml:space="preserve">         姫路市</v>
          </cell>
          <cell r="C321" t="str">
            <v>-</v>
          </cell>
          <cell r="G321">
            <v>5</v>
          </cell>
          <cell r="H321">
            <v>5</v>
          </cell>
          <cell r="I321" t="str">
            <v>-</v>
          </cell>
          <cell r="J321" t="str">
            <v>-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-</v>
          </cell>
        </row>
        <row r="322">
          <cell r="B322" t="str">
            <v xml:space="preserve">         尼崎市</v>
          </cell>
          <cell r="C322" t="str">
            <v>-</v>
          </cell>
          <cell r="G322">
            <v>1</v>
          </cell>
          <cell r="H322">
            <v>1</v>
          </cell>
          <cell r="I322" t="str">
            <v>-</v>
          </cell>
          <cell r="J322" t="str">
            <v>-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</row>
        <row r="323">
          <cell r="B323" t="str">
            <v xml:space="preserve">         明石市</v>
          </cell>
          <cell r="C323" t="str">
            <v>-</v>
          </cell>
          <cell r="G323">
            <v>7</v>
          </cell>
          <cell r="H323">
            <v>7</v>
          </cell>
          <cell r="I323" t="str">
            <v>-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</row>
        <row r="324">
          <cell r="B324" t="str">
            <v xml:space="preserve">         西宮市</v>
          </cell>
          <cell r="C324" t="str">
            <v>-</v>
          </cell>
          <cell r="G324">
            <v>2</v>
          </cell>
          <cell r="H324">
            <v>1</v>
          </cell>
          <cell r="I324">
            <v>1</v>
          </cell>
          <cell r="J324">
            <v>1</v>
          </cell>
          <cell r="K324">
            <v>1</v>
          </cell>
          <cell r="L324">
            <v>1</v>
          </cell>
          <cell r="M324" t="str">
            <v>-</v>
          </cell>
          <cell r="N324" t="str">
            <v>-</v>
          </cell>
        </row>
        <row r="325">
          <cell r="B325" t="str">
            <v xml:space="preserve">         芦屋市</v>
          </cell>
          <cell r="C325" t="str">
            <v>-</v>
          </cell>
          <cell r="G325">
            <v>1</v>
          </cell>
          <cell r="H325">
            <v>1</v>
          </cell>
          <cell r="I325" t="str">
            <v>-</v>
          </cell>
          <cell r="J325" t="str">
            <v>-</v>
          </cell>
          <cell r="K325" t="str">
            <v>-</v>
          </cell>
          <cell r="L325" t="str">
            <v>-</v>
          </cell>
          <cell r="M325" t="str">
            <v>-</v>
          </cell>
          <cell r="N325" t="str">
            <v>-</v>
          </cell>
        </row>
        <row r="326">
          <cell r="B326" t="str">
            <v xml:space="preserve">         伊丹市</v>
          </cell>
          <cell r="C326" t="str">
            <v>-</v>
          </cell>
          <cell r="G326">
            <v>1</v>
          </cell>
          <cell r="H326" t="str">
            <v>-</v>
          </cell>
          <cell r="I326">
            <v>1</v>
          </cell>
          <cell r="J326">
            <v>1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</row>
        <row r="327">
          <cell r="B327" t="str">
            <v xml:space="preserve">         相生市</v>
          </cell>
          <cell r="C327" t="str">
            <v>-</v>
          </cell>
          <cell r="G327">
            <v>8</v>
          </cell>
          <cell r="H327">
            <v>8</v>
          </cell>
          <cell r="I327" t="str">
            <v>-</v>
          </cell>
          <cell r="J327" t="str">
            <v>-</v>
          </cell>
          <cell r="K327" t="str">
            <v>-</v>
          </cell>
          <cell r="L327" t="str">
            <v>-</v>
          </cell>
          <cell r="M327" t="str">
            <v>-</v>
          </cell>
          <cell r="N327" t="str">
            <v>-</v>
          </cell>
        </row>
        <row r="328">
          <cell r="B328" t="str">
            <v xml:space="preserve">         加古川市</v>
          </cell>
          <cell r="C328" t="str">
            <v>-</v>
          </cell>
          <cell r="G328">
            <v>4</v>
          </cell>
          <cell r="H328">
            <v>4</v>
          </cell>
          <cell r="I328" t="str">
            <v>-</v>
          </cell>
          <cell r="J328" t="str">
            <v>-</v>
          </cell>
          <cell r="K328" t="str">
            <v>-</v>
          </cell>
          <cell r="L328" t="str">
            <v>-</v>
          </cell>
          <cell r="M328" t="str">
            <v>-</v>
          </cell>
          <cell r="N328" t="str">
            <v>-</v>
          </cell>
        </row>
        <row r="329">
          <cell r="B329" t="str">
            <v xml:space="preserve">         高砂市</v>
          </cell>
          <cell r="C329" t="str">
            <v>-</v>
          </cell>
          <cell r="G329">
            <v>5</v>
          </cell>
          <cell r="H329">
            <v>5</v>
          </cell>
          <cell r="I329" t="str">
            <v>-</v>
          </cell>
          <cell r="J329" t="str">
            <v>-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</row>
        <row r="330">
          <cell r="B330" t="str">
            <v xml:space="preserve">         福崎町</v>
          </cell>
          <cell r="C330" t="str">
            <v>-</v>
          </cell>
          <cell r="G330">
            <v>1</v>
          </cell>
          <cell r="H330" t="str">
            <v>-</v>
          </cell>
          <cell r="I330">
            <v>1</v>
          </cell>
          <cell r="J330">
            <v>1</v>
          </cell>
          <cell r="K330" t="str">
            <v>-</v>
          </cell>
          <cell r="L330" t="str">
            <v>-</v>
          </cell>
          <cell r="M330" t="str">
            <v>-</v>
          </cell>
          <cell r="N330" t="str">
            <v>-</v>
          </cell>
        </row>
        <row r="331">
          <cell r="B331" t="str">
            <v xml:space="preserve">         香美町</v>
          </cell>
          <cell r="C331" t="str">
            <v>-</v>
          </cell>
          <cell r="G331">
            <v>1</v>
          </cell>
          <cell r="H331">
            <v>1</v>
          </cell>
          <cell r="I331" t="str">
            <v>-</v>
          </cell>
          <cell r="J331" t="str">
            <v>-</v>
          </cell>
          <cell r="K331" t="str">
            <v>-</v>
          </cell>
          <cell r="L331" t="str">
            <v>-</v>
          </cell>
          <cell r="M331" t="str">
            <v>-</v>
          </cell>
          <cell r="N331" t="str">
            <v>-</v>
          </cell>
        </row>
        <row r="332">
          <cell r="B332" t="str">
            <v xml:space="preserve">       奈良県 </v>
          </cell>
          <cell r="C332">
            <v>3</v>
          </cell>
          <cell r="D332">
            <v>2</v>
          </cell>
          <cell r="E332">
            <v>1</v>
          </cell>
          <cell r="F332">
            <v>1</v>
          </cell>
          <cell r="G332">
            <v>2</v>
          </cell>
          <cell r="H332">
            <v>1</v>
          </cell>
          <cell r="I332">
            <v>1</v>
          </cell>
          <cell r="J332">
            <v>1</v>
          </cell>
          <cell r="K332">
            <v>1</v>
          </cell>
          <cell r="L332">
            <v>1</v>
          </cell>
          <cell r="M332" t="str">
            <v>-</v>
          </cell>
          <cell r="N332" t="str">
            <v>-</v>
          </cell>
        </row>
        <row r="333">
          <cell r="B333" t="str">
            <v xml:space="preserve">         奈良市</v>
          </cell>
          <cell r="C333" t="str">
            <v>-</v>
          </cell>
          <cell r="G333" t="str">
            <v>-</v>
          </cell>
          <cell r="H333" t="str">
            <v>-</v>
          </cell>
          <cell r="I333" t="str">
            <v>-</v>
          </cell>
          <cell r="J333" t="str">
            <v>-</v>
          </cell>
          <cell r="K333">
            <v>3</v>
          </cell>
          <cell r="L333">
            <v>1</v>
          </cell>
          <cell r="M333">
            <v>2</v>
          </cell>
          <cell r="N333">
            <v>2</v>
          </cell>
        </row>
        <row r="334">
          <cell r="B334" t="str">
            <v xml:space="preserve">         河合町</v>
          </cell>
          <cell r="C334" t="str">
            <v>-</v>
          </cell>
          <cell r="G334">
            <v>2</v>
          </cell>
          <cell r="H334">
            <v>1</v>
          </cell>
          <cell r="I334">
            <v>1</v>
          </cell>
          <cell r="J334">
            <v>1</v>
          </cell>
          <cell r="K334" t="str">
            <v>-</v>
          </cell>
          <cell r="L334" t="str">
            <v>-</v>
          </cell>
          <cell r="M334" t="str">
            <v>-</v>
          </cell>
          <cell r="N334" t="str">
            <v>-</v>
          </cell>
        </row>
        <row r="335">
          <cell r="B335" t="str">
            <v xml:space="preserve">       和歌山県 </v>
          </cell>
          <cell r="C335">
            <v>4</v>
          </cell>
          <cell r="D335">
            <v>3</v>
          </cell>
          <cell r="E335">
            <v>1</v>
          </cell>
          <cell r="F335">
            <v>1</v>
          </cell>
          <cell r="G335">
            <v>3</v>
          </cell>
          <cell r="H335">
            <v>3</v>
          </cell>
          <cell r="I335" t="str">
            <v>-</v>
          </cell>
          <cell r="J335" t="str">
            <v>-</v>
          </cell>
          <cell r="K335">
            <v>1</v>
          </cell>
          <cell r="L335" t="str">
            <v>-</v>
          </cell>
          <cell r="M335">
            <v>1</v>
          </cell>
          <cell r="N335">
            <v>1</v>
          </cell>
        </row>
        <row r="336">
          <cell r="B336" t="str">
            <v xml:space="preserve">         和歌山市</v>
          </cell>
          <cell r="C336" t="str">
            <v>-</v>
          </cell>
          <cell r="G336">
            <v>3</v>
          </cell>
          <cell r="H336">
            <v>3</v>
          </cell>
          <cell r="I336" t="str">
            <v>-</v>
          </cell>
          <cell r="J336" t="str">
            <v>-</v>
          </cell>
          <cell r="K336" t="str">
            <v>-</v>
          </cell>
          <cell r="L336" t="str">
            <v>-</v>
          </cell>
          <cell r="M336" t="str">
            <v>-</v>
          </cell>
          <cell r="N336" t="str">
            <v>-</v>
          </cell>
        </row>
        <row r="337">
          <cell r="B337" t="str">
            <v xml:space="preserve">         由良町</v>
          </cell>
          <cell r="C337" t="str">
            <v>-</v>
          </cell>
          <cell r="G337">
            <v>1</v>
          </cell>
          <cell r="H337">
            <v>1</v>
          </cell>
          <cell r="I337" t="str">
            <v>-</v>
          </cell>
          <cell r="J337" t="str">
            <v>-</v>
          </cell>
          <cell r="K337" t="str">
            <v>-</v>
          </cell>
          <cell r="L337" t="str">
            <v>-</v>
          </cell>
          <cell r="M337" t="str">
            <v>-</v>
          </cell>
          <cell r="N337" t="str">
            <v>-</v>
          </cell>
        </row>
        <row r="338">
          <cell r="B338" t="str">
            <v xml:space="preserve">       鳥取県 </v>
          </cell>
          <cell r="C338">
            <v>8</v>
          </cell>
          <cell r="D338">
            <v>8</v>
          </cell>
          <cell r="E338" t="str">
            <v>-</v>
          </cell>
          <cell r="F338" t="str">
            <v>-</v>
          </cell>
          <cell r="G338">
            <v>8</v>
          </cell>
          <cell r="H338">
            <v>8</v>
          </cell>
          <cell r="I338" t="str">
            <v>-</v>
          </cell>
          <cell r="J338" t="str">
            <v>-</v>
          </cell>
          <cell r="K338" t="str">
            <v>-</v>
          </cell>
          <cell r="L338" t="str">
            <v>-</v>
          </cell>
          <cell r="M338" t="str">
            <v>-</v>
          </cell>
          <cell r="N338" t="str">
            <v>-</v>
          </cell>
        </row>
        <row r="339">
          <cell r="B339" t="str">
            <v xml:space="preserve">         鳥取市</v>
          </cell>
          <cell r="C339" t="str">
            <v>-</v>
          </cell>
          <cell r="G339">
            <v>1</v>
          </cell>
          <cell r="H339" t="str">
            <v>-</v>
          </cell>
          <cell r="I339">
            <v>1</v>
          </cell>
          <cell r="J339">
            <v>1</v>
          </cell>
          <cell r="K339">
            <v>1</v>
          </cell>
          <cell r="L339" t="str">
            <v>-</v>
          </cell>
          <cell r="M339">
            <v>1</v>
          </cell>
          <cell r="N339">
            <v>1</v>
          </cell>
        </row>
        <row r="340">
          <cell r="B340" t="str">
            <v xml:space="preserve">         米子市</v>
          </cell>
          <cell r="C340" t="str">
            <v>-</v>
          </cell>
          <cell r="G340">
            <v>1</v>
          </cell>
          <cell r="H340">
            <v>1</v>
          </cell>
          <cell r="I340" t="str">
            <v>-</v>
          </cell>
          <cell r="J340" t="str">
            <v>-</v>
          </cell>
          <cell r="K340" t="str">
            <v>-</v>
          </cell>
          <cell r="L340" t="str">
            <v>-</v>
          </cell>
          <cell r="M340" t="str">
            <v>-</v>
          </cell>
          <cell r="N340" t="str">
            <v>-</v>
          </cell>
        </row>
        <row r="341">
          <cell r="B341" t="str">
            <v xml:space="preserve">         境港市</v>
          </cell>
          <cell r="C341" t="str">
            <v>-</v>
          </cell>
          <cell r="G341">
            <v>11</v>
          </cell>
          <cell r="H341">
            <v>11</v>
          </cell>
          <cell r="I341" t="str">
            <v>-</v>
          </cell>
          <cell r="J341" t="str">
            <v>-</v>
          </cell>
          <cell r="K341" t="str">
            <v>-</v>
          </cell>
          <cell r="L341" t="str">
            <v>-</v>
          </cell>
          <cell r="M341" t="str">
            <v>-</v>
          </cell>
          <cell r="N341" t="str">
            <v>-</v>
          </cell>
        </row>
        <row r="342">
          <cell r="B342" t="str">
            <v xml:space="preserve">       島根県 </v>
          </cell>
          <cell r="C342">
            <v>7</v>
          </cell>
          <cell r="D342">
            <v>7</v>
          </cell>
          <cell r="E342" t="str">
            <v>-</v>
          </cell>
          <cell r="F342" t="str">
            <v>-</v>
          </cell>
          <cell r="G342">
            <v>7</v>
          </cell>
          <cell r="H342">
            <v>7</v>
          </cell>
          <cell r="I342" t="str">
            <v>-</v>
          </cell>
          <cell r="J342" t="str">
            <v>-</v>
          </cell>
          <cell r="K342" t="str">
            <v>-</v>
          </cell>
          <cell r="L342" t="str">
            <v>-</v>
          </cell>
          <cell r="M342" t="str">
            <v>-</v>
          </cell>
          <cell r="N342" t="str">
            <v>-</v>
          </cell>
        </row>
        <row r="343">
          <cell r="B343" t="str">
            <v xml:space="preserve">         松江市</v>
          </cell>
          <cell r="C343" t="str">
            <v>-</v>
          </cell>
          <cell r="G343">
            <v>4</v>
          </cell>
          <cell r="H343">
            <v>3</v>
          </cell>
          <cell r="I343">
            <v>1</v>
          </cell>
          <cell r="J343">
            <v>1</v>
          </cell>
          <cell r="K343">
            <v>1</v>
          </cell>
          <cell r="L343" t="str">
            <v>-</v>
          </cell>
          <cell r="M343">
            <v>1</v>
          </cell>
          <cell r="N343">
            <v>1</v>
          </cell>
        </row>
        <row r="344">
          <cell r="B344" t="str">
            <v xml:space="preserve">         出雲市</v>
          </cell>
          <cell r="C344" t="str">
            <v>-</v>
          </cell>
          <cell r="G344" t="str">
            <v>-</v>
          </cell>
          <cell r="H344" t="str">
            <v>-</v>
          </cell>
          <cell r="I344" t="str">
            <v>-</v>
          </cell>
          <cell r="J344" t="str">
            <v>-</v>
          </cell>
          <cell r="K344">
            <v>1</v>
          </cell>
          <cell r="L344">
            <v>1</v>
          </cell>
          <cell r="M344" t="str">
            <v>-</v>
          </cell>
          <cell r="N344" t="str">
            <v>-</v>
          </cell>
        </row>
        <row r="345">
          <cell r="B345" t="str">
            <v xml:space="preserve">       岡山県 </v>
          </cell>
          <cell r="C345">
            <v>21</v>
          </cell>
          <cell r="D345">
            <v>20</v>
          </cell>
          <cell r="E345">
            <v>1</v>
          </cell>
          <cell r="F345">
            <v>1</v>
          </cell>
          <cell r="G345">
            <v>19</v>
          </cell>
          <cell r="H345">
            <v>19</v>
          </cell>
          <cell r="I345" t="str">
            <v>-</v>
          </cell>
          <cell r="J345" t="str">
            <v>-</v>
          </cell>
          <cell r="K345">
            <v>2</v>
          </cell>
          <cell r="L345">
            <v>1</v>
          </cell>
          <cell r="M345">
            <v>1</v>
          </cell>
          <cell r="N345">
            <v>1</v>
          </cell>
        </row>
        <row r="346">
          <cell r="B346" t="str">
            <v xml:space="preserve">         岡山市</v>
          </cell>
          <cell r="C346" t="str">
            <v>-</v>
          </cell>
          <cell r="G346">
            <v>8</v>
          </cell>
          <cell r="H346">
            <v>8</v>
          </cell>
          <cell r="I346" t="str">
            <v>-</v>
          </cell>
          <cell r="J346" t="str">
            <v>-</v>
          </cell>
          <cell r="K346">
            <v>3</v>
          </cell>
          <cell r="L346" t="str">
            <v>-</v>
          </cell>
          <cell r="M346">
            <v>3</v>
          </cell>
          <cell r="N346">
            <v>3</v>
          </cell>
        </row>
        <row r="347">
          <cell r="B347" t="str">
            <v xml:space="preserve">           岡山市 北区</v>
          </cell>
          <cell r="C347" t="str">
            <v>-</v>
          </cell>
          <cell r="G347">
            <v>6</v>
          </cell>
          <cell r="H347">
            <v>6</v>
          </cell>
          <cell r="I347" t="str">
            <v>-</v>
          </cell>
          <cell r="J347" t="str">
            <v>-</v>
          </cell>
          <cell r="K347">
            <v>3</v>
          </cell>
          <cell r="L347" t="str">
            <v>-</v>
          </cell>
          <cell r="M347">
            <v>3</v>
          </cell>
          <cell r="N347">
            <v>3</v>
          </cell>
        </row>
        <row r="348">
          <cell r="B348" t="str">
            <v xml:space="preserve">           岡山市 東区</v>
          </cell>
          <cell r="C348" t="str">
            <v>-</v>
          </cell>
          <cell r="G348">
            <v>2</v>
          </cell>
          <cell r="H348">
            <v>2</v>
          </cell>
          <cell r="I348" t="str">
            <v>-</v>
          </cell>
          <cell r="J348" t="str">
            <v>-</v>
          </cell>
          <cell r="K348" t="str">
            <v>-</v>
          </cell>
          <cell r="L348" t="str">
            <v>-</v>
          </cell>
          <cell r="M348" t="str">
            <v>-</v>
          </cell>
          <cell r="N348" t="str">
            <v>-</v>
          </cell>
        </row>
        <row r="349">
          <cell r="B349" t="str">
            <v xml:space="preserve">         倉敷市</v>
          </cell>
          <cell r="C349" t="str">
            <v>-</v>
          </cell>
          <cell r="G349">
            <v>7</v>
          </cell>
          <cell r="H349">
            <v>6</v>
          </cell>
          <cell r="I349">
            <v>1</v>
          </cell>
          <cell r="J349">
            <v>1</v>
          </cell>
          <cell r="K349">
            <v>1</v>
          </cell>
          <cell r="L349" t="str">
            <v>-</v>
          </cell>
          <cell r="M349">
            <v>1</v>
          </cell>
          <cell r="N349">
            <v>1</v>
          </cell>
        </row>
        <row r="350">
          <cell r="B350" t="str">
            <v xml:space="preserve">         津山市</v>
          </cell>
          <cell r="C350" t="str">
            <v>-</v>
          </cell>
          <cell r="G350" t="str">
            <v>-</v>
          </cell>
          <cell r="H350" t="str">
            <v>-</v>
          </cell>
          <cell r="I350" t="str">
            <v>-</v>
          </cell>
          <cell r="J350" t="str">
            <v>-</v>
          </cell>
          <cell r="K350">
            <v>1</v>
          </cell>
          <cell r="L350">
            <v>1</v>
          </cell>
          <cell r="M350" t="str">
            <v>-</v>
          </cell>
          <cell r="N350" t="str">
            <v>-</v>
          </cell>
        </row>
        <row r="351">
          <cell r="B351" t="str">
            <v xml:space="preserve">         玉野市</v>
          </cell>
          <cell r="C351" t="str">
            <v>-</v>
          </cell>
          <cell r="G351">
            <v>5</v>
          </cell>
          <cell r="H351">
            <v>5</v>
          </cell>
          <cell r="I351" t="str">
            <v>-</v>
          </cell>
          <cell r="J351" t="str">
            <v>-</v>
          </cell>
          <cell r="K351" t="str">
            <v>-</v>
          </cell>
          <cell r="L351" t="str">
            <v>-</v>
          </cell>
          <cell r="M351" t="str">
            <v>-</v>
          </cell>
          <cell r="N351" t="str">
            <v>-</v>
          </cell>
        </row>
        <row r="352">
          <cell r="B352" t="str">
            <v xml:space="preserve">         笠岡市</v>
          </cell>
          <cell r="C352" t="str">
            <v>-</v>
          </cell>
          <cell r="G352">
            <v>2</v>
          </cell>
          <cell r="H352">
            <v>2</v>
          </cell>
          <cell r="I352" t="str">
            <v>-</v>
          </cell>
          <cell r="J352" t="str">
            <v>-</v>
          </cell>
          <cell r="K352" t="str">
            <v>-</v>
          </cell>
          <cell r="L352" t="str">
            <v>-</v>
          </cell>
          <cell r="M352" t="str">
            <v>-</v>
          </cell>
          <cell r="N352" t="str">
            <v>-</v>
          </cell>
        </row>
        <row r="353">
          <cell r="B353" t="str">
            <v xml:space="preserve">         新見市</v>
          </cell>
          <cell r="C353" t="str">
            <v>-</v>
          </cell>
          <cell r="G353" t="str">
            <v>-</v>
          </cell>
          <cell r="H353" t="str">
            <v>-</v>
          </cell>
          <cell r="I353" t="str">
            <v>-</v>
          </cell>
          <cell r="J353" t="str">
            <v>-</v>
          </cell>
          <cell r="K353">
            <v>1</v>
          </cell>
          <cell r="L353" t="str">
            <v>-</v>
          </cell>
          <cell r="M353">
            <v>1</v>
          </cell>
          <cell r="N353">
            <v>1</v>
          </cell>
        </row>
        <row r="354">
          <cell r="B354" t="str">
            <v xml:space="preserve">         備前市</v>
          </cell>
          <cell r="C354" t="str">
            <v>-</v>
          </cell>
          <cell r="G354">
            <v>5</v>
          </cell>
          <cell r="H354">
            <v>5</v>
          </cell>
          <cell r="I354" t="str">
            <v>-</v>
          </cell>
          <cell r="J354" t="str">
            <v>-</v>
          </cell>
          <cell r="K354" t="str">
            <v>-</v>
          </cell>
          <cell r="L354" t="str">
            <v>-</v>
          </cell>
          <cell r="M354" t="str">
            <v>-</v>
          </cell>
          <cell r="N354" t="str">
            <v>-</v>
          </cell>
        </row>
        <row r="355">
          <cell r="B355" t="str">
            <v xml:space="preserve">         瀬戸内市</v>
          </cell>
          <cell r="C355" t="str">
            <v>-</v>
          </cell>
          <cell r="G355">
            <v>1</v>
          </cell>
          <cell r="H355">
            <v>1</v>
          </cell>
          <cell r="I355" t="str">
            <v>-</v>
          </cell>
          <cell r="J355" t="str">
            <v>-</v>
          </cell>
          <cell r="K355" t="str">
            <v>-</v>
          </cell>
          <cell r="L355" t="str">
            <v>-</v>
          </cell>
          <cell r="M355" t="str">
            <v>-</v>
          </cell>
          <cell r="N355" t="str">
            <v>-</v>
          </cell>
        </row>
        <row r="356">
          <cell r="B356" t="str">
            <v xml:space="preserve">         浅口市</v>
          </cell>
          <cell r="C356" t="str">
            <v>-</v>
          </cell>
          <cell r="G356">
            <v>2</v>
          </cell>
          <cell r="H356">
            <v>2</v>
          </cell>
          <cell r="I356" t="str">
            <v>-</v>
          </cell>
          <cell r="J356" t="str">
            <v>-</v>
          </cell>
          <cell r="K356" t="str">
            <v>-</v>
          </cell>
          <cell r="L356" t="str">
            <v>-</v>
          </cell>
          <cell r="M356" t="str">
            <v>-</v>
          </cell>
          <cell r="N356" t="str">
            <v>-</v>
          </cell>
        </row>
        <row r="357">
          <cell r="B357" t="str">
            <v xml:space="preserve">       広島県 </v>
          </cell>
          <cell r="C357">
            <v>71</v>
          </cell>
          <cell r="D357">
            <v>66</v>
          </cell>
          <cell r="E357">
            <v>5</v>
          </cell>
          <cell r="F357">
            <v>5</v>
          </cell>
          <cell r="G357">
            <v>65</v>
          </cell>
          <cell r="H357">
            <v>63</v>
          </cell>
          <cell r="I357">
            <v>2</v>
          </cell>
          <cell r="J357">
            <v>2</v>
          </cell>
          <cell r="K357">
            <v>6</v>
          </cell>
          <cell r="L357">
            <v>3</v>
          </cell>
          <cell r="M357">
            <v>3</v>
          </cell>
          <cell r="N357">
            <v>3</v>
          </cell>
        </row>
        <row r="358">
          <cell r="B358" t="str">
            <v xml:space="preserve">         広島市</v>
          </cell>
          <cell r="C358" t="str">
            <v>-</v>
          </cell>
          <cell r="G358">
            <v>27</v>
          </cell>
          <cell r="H358">
            <v>27</v>
          </cell>
          <cell r="I358" t="str">
            <v>-</v>
          </cell>
          <cell r="J358" t="str">
            <v>-</v>
          </cell>
          <cell r="K358">
            <v>2</v>
          </cell>
          <cell r="L358">
            <v>1</v>
          </cell>
          <cell r="M358">
            <v>1</v>
          </cell>
          <cell r="N358">
            <v>1</v>
          </cell>
        </row>
        <row r="359">
          <cell r="B359" t="str">
            <v xml:space="preserve">           広島市 中区</v>
          </cell>
          <cell r="C359" t="str">
            <v>-</v>
          </cell>
          <cell r="G359">
            <v>2</v>
          </cell>
          <cell r="H359">
            <v>2</v>
          </cell>
          <cell r="I359" t="str">
            <v>-</v>
          </cell>
          <cell r="J359" t="str">
            <v>-</v>
          </cell>
          <cell r="K359" t="str">
            <v>-</v>
          </cell>
          <cell r="L359" t="str">
            <v>-</v>
          </cell>
          <cell r="M359" t="str">
            <v>-</v>
          </cell>
          <cell r="N359" t="str">
            <v>-</v>
          </cell>
        </row>
        <row r="360">
          <cell r="B360" t="str">
            <v xml:space="preserve">           広島市 東区</v>
          </cell>
          <cell r="C360" t="str">
            <v>-</v>
          </cell>
          <cell r="G360" t="str">
            <v>-</v>
          </cell>
          <cell r="H360" t="str">
            <v>-</v>
          </cell>
          <cell r="I360" t="str">
            <v>-</v>
          </cell>
          <cell r="J360" t="str">
            <v>-</v>
          </cell>
          <cell r="K360">
            <v>1</v>
          </cell>
          <cell r="L360" t="str">
            <v>-</v>
          </cell>
          <cell r="M360">
            <v>1</v>
          </cell>
          <cell r="N360">
            <v>1</v>
          </cell>
        </row>
        <row r="361">
          <cell r="B361" t="str">
            <v xml:space="preserve">           広島市 南区</v>
          </cell>
          <cell r="C361" t="str">
            <v>-</v>
          </cell>
          <cell r="G361">
            <v>20</v>
          </cell>
          <cell r="H361">
            <v>20</v>
          </cell>
          <cell r="I361" t="str">
            <v>-</v>
          </cell>
          <cell r="J361" t="str">
            <v>-</v>
          </cell>
          <cell r="K361" t="str">
            <v>-</v>
          </cell>
          <cell r="L361" t="str">
            <v>-</v>
          </cell>
          <cell r="M361" t="str">
            <v>-</v>
          </cell>
          <cell r="N361" t="str">
            <v>-</v>
          </cell>
        </row>
        <row r="362">
          <cell r="B362" t="str">
            <v xml:space="preserve">           広島市 西区</v>
          </cell>
          <cell r="C362" t="str">
            <v>-</v>
          </cell>
          <cell r="G362">
            <v>3</v>
          </cell>
          <cell r="H362">
            <v>3</v>
          </cell>
          <cell r="I362" t="str">
            <v>-</v>
          </cell>
          <cell r="J362" t="str">
            <v>-</v>
          </cell>
          <cell r="K362">
            <v>1</v>
          </cell>
          <cell r="L362">
            <v>1</v>
          </cell>
          <cell r="M362" t="str">
            <v>-</v>
          </cell>
          <cell r="N362" t="str">
            <v>-</v>
          </cell>
        </row>
        <row r="363">
          <cell r="B363" t="str">
            <v xml:space="preserve">           広島市 安佐南区</v>
          </cell>
          <cell r="C363" t="str">
            <v>-</v>
          </cell>
          <cell r="G363">
            <v>2</v>
          </cell>
          <cell r="H363">
            <v>2</v>
          </cell>
          <cell r="I363" t="str">
            <v>-</v>
          </cell>
          <cell r="J363" t="str">
            <v>-</v>
          </cell>
          <cell r="K363" t="str">
            <v>-</v>
          </cell>
          <cell r="L363" t="str">
            <v>-</v>
          </cell>
          <cell r="M363" t="str">
            <v>-</v>
          </cell>
          <cell r="N363" t="str">
            <v>-</v>
          </cell>
        </row>
        <row r="364">
          <cell r="B364" t="str">
            <v xml:space="preserve">         呉市</v>
          </cell>
          <cell r="C364" t="str">
            <v>-</v>
          </cell>
          <cell r="G364">
            <v>19</v>
          </cell>
          <cell r="H364">
            <v>19</v>
          </cell>
          <cell r="I364" t="str">
            <v>-</v>
          </cell>
          <cell r="J364" t="str">
            <v>-</v>
          </cell>
          <cell r="K364">
            <v>2</v>
          </cell>
          <cell r="L364" t="str">
            <v>-</v>
          </cell>
          <cell r="M364">
            <v>2</v>
          </cell>
          <cell r="N364">
            <v>2</v>
          </cell>
        </row>
        <row r="365">
          <cell r="B365" t="str">
            <v xml:space="preserve">         竹原市</v>
          </cell>
          <cell r="C365" t="str">
            <v>-</v>
          </cell>
          <cell r="G365">
            <v>1</v>
          </cell>
          <cell r="H365">
            <v>1</v>
          </cell>
          <cell r="I365" t="str">
            <v>-</v>
          </cell>
          <cell r="J365" t="str">
            <v>-</v>
          </cell>
          <cell r="K365" t="str">
            <v>-</v>
          </cell>
          <cell r="L365" t="str">
            <v>-</v>
          </cell>
          <cell r="M365" t="str">
            <v>-</v>
          </cell>
          <cell r="N365" t="str">
            <v>-</v>
          </cell>
        </row>
        <row r="366">
          <cell r="B366" t="str">
            <v xml:space="preserve">         三原市</v>
          </cell>
          <cell r="C366" t="str">
            <v>-</v>
          </cell>
          <cell r="G366">
            <v>3</v>
          </cell>
          <cell r="H366">
            <v>3</v>
          </cell>
          <cell r="I366" t="str">
            <v>-</v>
          </cell>
          <cell r="J366" t="str">
            <v>-</v>
          </cell>
          <cell r="K366" t="str">
            <v>-</v>
          </cell>
          <cell r="L366" t="str">
            <v>-</v>
          </cell>
          <cell r="M366" t="str">
            <v>-</v>
          </cell>
          <cell r="N366" t="str">
            <v>-</v>
          </cell>
        </row>
        <row r="367">
          <cell r="B367" t="str">
            <v xml:space="preserve">         尾道市</v>
          </cell>
          <cell r="C367" t="str">
            <v>-</v>
          </cell>
          <cell r="G367">
            <v>8</v>
          </cell>
          <cell r="H367">
            <v>7</v>
          </cell>
          <cell r="I367">
            <v>1</v>
          </cell>
          <cell r="J367">
            <v>1</v>
          </cell>
          <cell r="K367">
            <v>1</v>
          </cell>
          <cell r="L367" t="str">
            <v>-</v>
          </cell>
          <cell r="M367">
            <v>1</v>
          </cell>
          <cell r="N367">
            <v>1</v>
          </cell>
        </row>
        <row r="368">
          <cell r="B368" t="str">
            <v xml:space="preserve">         福山市</v>
          </cell>
          <cell r="C368" t="str">
            <v>-</v>
          </cell>
          <cell r="G368">
            <v>6</v>
          </cell>
          <cell r="H368">
            <v>6</v>
          </cell>
          <cell r="I368" t="str">
            <v>-</v>
          </cell>
          <cell r="J368" t="str">
            <v>-</v>
          </cell>
          <cell r="K368" t="str">
            <v>-</v>
          </cell>
          <cell r="L368" t="str">
            <v>-</v>
          </cell>
          <cell r="M368" t="str">
            <v>-</v>
          </cell>
          <cell r="N368" t="str">
            <v>-</v>
          </cell>
        </row>
        <row r="369">
          <cell r="B369" t="str">
            <v xml:space="preserve">         三次市</v>
          </cell>
          <cell r="C369" t="str">
            <v>-</v>
          </cell>
          <cell r="G369">
            <v>1</v>
          </cell>
          <cell r="H369">
            <v>1</v>
          </cell>
          <cell r="I369" t="str">
            <v>-</v>
          </cell>
          <cell r="J369" t="str">
            <v>-</v>
          </cell>
          <cell r="K369" t="str">
            <v>-</v>
          </cell>
          <cell r="L369" t="str">
            <v>-</v>
          </cell>
          <cell r="M369" t="str">
            <v>-</v>
          </cell>
          <cell r="N369" t="str">
            <v>-</v>
          </cell>
        </row>
        <row r="370">
          <cell r="B370" t="str">
            <v xml:space="preserve">         庄原市</v>
          </cell>
          <cell r="C370" t="str">
            <v>-</v>
          </cell>
          <cell r="G370">
            <v>1</v>
          </cell>
          <cell r="H370">
            <v>1</v>
          </cell>
          <cell r="I370" t="str">
            <v>-</v>
          </cell>
          <cell r="J370" t="str">
            <v>-</v>
          </cell>
          <cell r="K370" t="str">
            <v>-</v>
          </cell>
          <cell r="L370" t="str">
            <v>-</v>
          </cell>
          <cell r="M370" t="str">
            <v>-</v>
          </cell>
          <cell r="N370" t="str">
            <v>-</v>
          </cell>
        </row>
        <row r="371">
          <cell r="B371" t="str">
            <v xml:space="preserve">         大竹市</v>
          </cell>
          <cell r="C371" t="str">
            <v>-</v>
          </cell>
          <cell r="G371">
            <v>2</v>
          </cell>
          <cell r="H371">
            <v>2</v>
          </cell>
          <cell r="I371" t="str">
            <v>-</v>
          </cell>
          <cell r="J371" t="str">
            <v>-</v>
          </cell>
          <cell r="K371" t="str">
            <v>-</v>
          </cell>
          <cell r="L371" t="str">
            <v>-</v>
          </cell>
          <cell r="M371" t="str">
            <v>-</v>
          </cell>
          <cell r="N371" t="str">
            <v>-</v>
          </cell>
        </row>
        <row r="372">
          <cell r="B372" t="str">
            <v xml:space="preserve">         東広島市</v>
          </cell>
          <cell r="C372" t="str">
            <v>-</v>
          </cell>
          <cell r="G372">
            <v>6</v>
          </cell>
          <cell r="H372">
            <v>4</v>
          </cell>
          <cell r="I372">
            <v>2</v>
          </cell>
          <cell r="J372">
            <v>3</v>
          </cell>
          <cell r="K372">
            <v>3</v>
          </cell>
          <cell r="L372" t="str">
            <v>-</v>
          </cell>
          <cell r="M372">
            <v>3</v>
          </cell>
          <cell r="N372">
            <v>3</v>
          </cell>
        </row>
        <row r="373">
          <cell r="B373" t="str">
            <v xml:space="preserve">         江田島市</v>
          </cell>
          <cell r="C373" t="str">
            <v>-</v>
          </cell>
          <cell r="G373">
            <v>2</v>
          </cell>
          <cell r="H373">
            <v>2</v>
          </cell>
          <cell r="I373" t="str">
            <v>-</v>
          </cell>
          <cell r="J373" t="str">
            <v>-</v>
          </cell>
          <cell r="K373" t="str">
            <v>-</v>
          </cell>
          <cell r="L373" t="str">
            <v>-</v>
          </cell>
          <cell r="M373" t="str">
            <v>-</v>
          </cell>
          <cell r="N373" t="str">
            <v>-</v>
          </cell>
        </row>
        <row r="374">
          <cell r="B374" t="str">
            <v xml:space="preserve">         府中町</v>
          </cell>
          <cell r="C374" t="str">
            <v>-</v>
          </cell>
          <cell r="G374" t="str">
            <v>-</v>
          </cell>
          <cell r="H374" t="str">
            <v>-</v>
          </cell>
          <cell r="I374" t="str">
            <v>-</v>
          </cell>
          <cell r="J374" t="str">
            <v>-</v>
          </cell>
          <cell r="K374">
            <v>1</v>
          </cell>
          <cell r="L374">
            <v>1</v>
          </cell>
          <cell r="M374" t="str">
            <v>-</v>
          </cell>
          <cell r="N374" t="str">
            <v>-</v>
          </cell>
        </row>
        <row r="375">
          <cell r="B375" t="str">
            <v xml:space="preserve">         海田町</v>
          </cell>
          <cell r="C375" t="str">
            <v>-</v>
          </cell>
          <cell r="G375">
            <v>2</v>
          </cell>
          <cell r="H375">
            <v>2</v>
          </cell>
          <cell r="I375" t="str">
            <v>-</v>
          </cell>
          <cell r="J375" t="str">
            <v>-</v>
          </cell>
          <cell r="K375" t="str">
            <v>-</v>
          </cell>
          <cell r="L375" t="str">
            <v>-</v>
          </cell>
          <cell r="M375" t="str">
            <v>-</v>
          </cell>
          <cell r="N375" t="str">
            <v>-</v>
          </cell>
        </row>
        <row r="376">
          <cell r="B376" t="str">
            <v xml:space="preserve">         大崎上島町</v>
          </cell>
          <cell r="C376" t="str">
            <v>-</v>
          </cell>
          <cell r="G376">
            <v>13</v>
          </cell>
          <cell r="H376">
            <v>12</v>
          </cell>
          <cell r="I376">
            <v>1</v>
          </cell>
          <cell r="J376">
            <v>1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</row>
        <row r="377">
          <cell r="B377" t="str">
            <v xml:space="preserve">       山口県 </v>
          </cell>
          <cell r="C377">
            <v>79</v>
          </cell>
          <cell r="D377">
            <v>71</v>
          </cell>
          <cell r="E377">
            <v>8</v>
          </cell>
          <cell r="F377">
            <v>8</v>
          </cell>
          <cell r="G377">
            <v>72</v>
          </cell>
          <cell r="H377">
            <v>69</v>
          </cell>
          <cell r="I377">
            <v>3</v>
          </cell>
          <cell r="J377">
            <v>3</v>
          </cell>
          <cell r="K377">
            <v>7</v>
          </cell>
          <cell r="L377">
            <v>2</v>
          </cell>
          <cell r="M377">
            <v>5</v>
          </cell>
          <cell r="N377">
            <v>5</v>
          </cell>
        </row>
        <row r="378">
          <cell r="B378" t="str">
            <v xml:space="preserve">         下関市</v>
          </cell>
          <cell r="C378" t="str">
            <v>-</v>
          </cell>
          <cell r="G378">
            <v>31</v>
          </cell>
          <cell r="H378">
            <v>30</v>
          </cell>
          <cell r="I378">
            <v>1</v>
          </cell>
          <cell r="J378">
            <v>1</v>
          </cell>
          <cell r="K378">
            <v>4</v>
          </cell>
          <cell r="L378">
            <v>1</v>
          </cell>
          <cell r="M378">
            <v>3</v>
          </cell>
          <cell r="N378">
            <v>3</v>
          </cell>
        </row>
        <row r="379">
          <cell r="B379" t="str">
            <v xml:space="preserve">         宇部市</v>
          </cell>
          <cell r="C379" t="str">
            <v>-</v>
          </cell>
          <cell r="G379">
            <v>7</v>
          </cell>
          <cell r="H379">
            <v>5</v>
          </cell>
          <cell r="I379">
            <v>2</v>
          </cell>
          <cell r="J379">
            <v>2</v>
          </cell>
          <cell r="K379" t="str">
            <v>-</v>
          </cell>
          <cell r="L379" t="str">
            <v>-</v>
          </cell>
          <cell r="M379" t="str">
            <v>-</v>
          </cell>
          <cell r="N379" t="str">
            <v>-</v>
          </cell>
        </row>
        <row r="380">
          <cell r="B380" t="str">
            <v xml:space="preserve">         山口市</v>
          </cell>
          <cell r="C380" t="str">
            <v>-</v>
          </cell>
          <cell r="G380">
            <v>12</v>
          </cell>
          <cell r="H380">
            <v>7</v>
          </cell>
          <cell r="I380">
            <v>5</v>
          </cell>
          <cell r="J380">
            <v>5</v>
          </cell>
          <cell r="K380">
            <v>3</v>
          </cell>
          <cell r="L380">
            <v>2</v>
          </cell>
          <cell r="M380">
            <v>1</v>
          </cell>
          <cell r="N380">
            <v>1</v>
          </cell>
        </row>
        <row r="381">
          <cell r="B381" t="str">
            <v xml:space="preserve">         防府市</v>
          </cell>
          <cell r="C381" t="str">
            <v>-</v>
          </cell>
          <cell r="G381">
            <v>3</v>
          </cell>
          <cell r="H381">
            <v>3</v>
          </cell>
          <cell r="I381" t="str">
            <v>-</v>
          </cell>
          <cell r="J381" t="str">
            <v>-</v>
          </cell>
          <cell r="K381" t="str">
            <v>-</v>
          </cell>
          <cell r="L381" t="str">
            <v>-</v>
          </cell>
          <cell r="M381" t="str">
            <v>-</v>
          </cell>
          <cell r="N381" t="str">
            <v>-</v>
          </cell>
        </row>
        <row r="382">
          <cell r="B382" t="str">
            <v xml:space="preserve">         下松市</v>
          </cell>
          <cell r="C382" t="str">
            <v>-</v>
          </cell>
          <cell r="G382">
            <v>8</v>
          </cell>
          <cell r="H382">
            <v>8</v>
          </cell>
          <cell r="I382" t="str">
            <v>-</v>
          </cell>
          <cell r="J382" t="str">
            <v>-</v>
          </cell>
          <cell r="K382">
            <v>1</v>
          </cell>
          <cell r="L382">
            <v>1</v>
          </cell>
          <cell r="M382" t="str">
            <v>-</v>
          </cell>
          <cell r="N382" t="str">
            <v>-</v>
          </cell>
        </row>
        <row r="383">
          <cell r="B383" t="str">
            <v xml:space="preserve">         光市</v>
          </cell>
          <cell r="C383" t="str">
            <v>-</v>
          </cell>
          <cell r="G383">
            <v>1</v>
          </cell>
          <cell r="H383">
            <v>1</v>
          </cell>
          <cell r="I383" t="str">
            <v>-</v>
          </cell>
          <cell r="J383" t="str">
            <v>-</v>
          </cell>
          <cell r="K383" t="str">
            <v>-</v>
          </cell>
          <cell r="L383" t="str">
            <v>-</v>
          </cell>
          <cell r="M383" t="str">
            <v>-</v>
          </cell>
          <cell r="N383" t="str">
            <v>-</v>
          </cell>
        </row>
        <row r="384">
          <cell r="B384" t="str">
            <v xml:space="preserve">         長門市</v>
          </cell>
          <cell r="C384" t="str">
            <v>-</v>
          </cell>
          <cell r="G384">
            <v>1</v>
          </cell>
          <cell r="H384">
            <v>1</v>
          </cell>
          <cell r="I384" t="str">
            <v>-</v>
          </cell>
          <cell r="J384" t="str">
            <v>-</v>
          </cell>
          <cell r="K384" t="str">
            <v>-</v>
          </cell>
          <cell r="L384" t="str">
            <v>-</v>
          </cell>
          <cell r="M384" t="str">
            <v>-</v>
          </cell>
          <cell r="N384" t="str">
            <v>-</v>
          </cell>
        </row>
        <row r="385">
          <cell r="B385" t="str">
            <v xml:space="preserve">         柳井市</v>
          </cell>
          <cell r="C385" t="str">
            <v>-</v>
          </cell>
          <cell r="G385">
            <v>1</v>
          </cell>
          <cell r="H385">
            <v>1</v>
          </cell>
          <cell r="I385" t="str">
            <v>-</v>
          </cell>
          <cell r="J385" t="str">
            <v>-</v>
          </cell>
          <cell r="K385" t="str">
            <v>-</v>
          </cell>
          <cell r="L385" t="str">
            <v>-</v>
          </cell>
          <cell r="M385" t="str">
            <v>-</v>
          </cell>
          <cell r="N385" t="str">
            <v>-</v>
          </cell>
        </row>
        <row r="386">
          <cell r="B386" t="str">
            <v xml:space="preserve">         周南市</v>
          </cell>
          <cell r="C386" t="str">
            <v>-</v>
          </cell>
          <cell r="G386">
            <v>12</v>
          </cell>
          <cell r="H386">
            <v>12</v>
          </cell>
          <cell r="I386" t="str">
            <v>-</v>
          </cell>
          <cell r="J386" t="str">
            <v>-</v>
          </cell>
          <cell r="K386" t="str">
            <v>-</v>
          </cell>
          <cell r="L386" t="str">
            <v>-</v>
          </cell>
          <cell r="M386" t="str">
            <v>-</v>
          </cell>
          <cell r="N386" t="str">
            <v>-</v>
          </cell>
        </row>
        <row r="387">
          <cell r="B387" t="str">
            <v xml:space="preserve">         平生町</v>
          </cell>
          <cell r="C387" t="str">
            <v>-</v>
          </cell>
          <cell r="G387">
            <v>1</v>
          </cell>
          <cell r="H387">
            <v>1</v>
          </cell>
          <cell r="I387" t="str">
            <v>-</v>
          </cell>
          <cell r="J387" t="str">
            <v>-</v>
          </cell>
          <cell r="K387" t="str">
            <v>-</v>
          </cell>
          <cell r="L387" t="str">
            <v>-</v>
          </cell>
          <cell r="M387" t="str">
            <v>-</v>
          </cell>
          <cell r="N387" t="str">
            <v>-</v>
          </cell>
        </row>
        <row r="388">
          <cell r="B388" t="str">
            <v xml:space="preserve">       徳島県 </v>
          </cell>
          <cell r="C388">
            <v>13</v>
          </cell>
          <cell r="D388">
            <v>13</v>
          </cell>
          <cell r="E388" t="str">
            <v>-</v>
          </cell>
          <cell r="F388" t="str">
            <v>-</v>
          </cell>
          <cell r="G388">
            <v>13</v>
          </cell>
          <cell r="H388">
            <v>13</v>
          </cell>
          <cell r="I388" t="str">
            <v>-</v>
          </cell>
          <cell r="J388" t="str">
            <v>-</v>
          </cell>
          <cell r="K388" t="str">
            <v>-</v>
          </cell>
          <cell r="L388" t="str">
            <v>-</v>
          </cell>
          <cell r="M388" t="str">
            <v>-</v>
          </cell>
          <cell r="N388" t="str">
            <v>-</v>
          </cell>
        </row>
        <row r="389">
          <cell r="B389" t="str">
            <v xml:space="preserve">         徳島市</v>
          </cell>
          <cell r="C389" t="str">
            <v>-</v>
          </cell>
          <cell r="G389">
            <v>2</v>
          </cell>
          <cell r="H389">
            <v>2</v>
          </cell>
          <cell r="I389" t="str">
            <v>-</v>
          </cell>
          <cell r="J389" t="str">
            <v>-</v>
          </cell>
          <cell r="K389" t="str">
            <v>-</v>
          </cell>
          <cell r="L389" t="str">
            <v>-</v>
          </cell>
          <cell r="M389" t="str">
            <v>-</v>
          </cell>
          <cell r="N389" t="str">
            <v>-</v>
          </cell>
        </row>
        <row r="390">
          <cell r="B390" t="str">
            <v xml:space="preserve">         阿南市</v>
          </cell>
          <cell r="C390" t="str">
            <v>-</v>
          </cell>
          <cell r="G390">
            <v>6</v>
          </cell>
          <cell r="H390">
            <v>6</v>
          </cell>
          <cell r="I390" t="str">
            <v>-</v>
          </cell>
          <cell r="J390" t="str">
            <v>-</v>
          </cell>
          <cell r="K390" t="str">
            <v>-</v>
          </cell>
          <cell r="L390" t="str">
            <v>-</v>
          </cell>
          <cell r="M390" t="str">
            <v>-</v>
          </cell>
          <cell r="N390" t="str">
            <v>-</v>
          </cell>
        </row>
        <row r="391">
          <cell r="B391" t="str">
            <v xml:space="preserve">         松茂町</v>
          </cell>
          <cell r="C391" t="str">
            <v>-</v>
          </cell>
          <cell r="G391">
            <v>1</v>
          </cell>
          <cell r="H391">
            <v>1</v>
          </cell>
          <cell r="I391" t="str">
            <v>-</v>
          </cell>
          <cell r="J391" t="str">
            <v>-</v>
          </cell>
          <cell r="K391" t="str">
            <v>-</v>
          </cell>
          <cell r="L391" t="str">
            <v>-</v>
          </cell>
          <cell r="M391" t="str">
            <v>-</v>
          </cell>
          <cell r="N391" t="str">
            <v>-</v>
          </cell>
        </row>
        <row r="392">
          <cell r="B392" t="str">
            <v xml:space="preserve">       香川県 </v>
          </cell>
          <cell r="C392">
            <v>10</v>
          </cell>
          <cell r="D392">
            <v>10</v>
          </cell>
          <cell r="E392" t="str">
            <v>-</v>
          </cell>
          <cell r="F392" t="str">
            <v>-</v>
          </cell>
          <cell r="G392">
            <v>10</v>
          </cell>
          <cell r="H392">
            <v>10</v>
          </cell>
          <cell r="I392" t="str">
            <v>-</v>
          </cell>
          <cell r="J392" t="str">
            <v>-</v>
          </cell>
          <cell r="K392" t="str">
            <v>-</v>
          </cell>
          <cell r="L392" t="str">
            <v>-</v>
          </cell>
          <cell r="M392" t="str">
            <v>-</v>
          </cell>
          <cell r="N392" t="str">
            <v>-</v>
          </cell>
        </row>
        <row r="393">
          <cell r="B393" t="str">
            <v xml:space="preserve">         高松市</v>
          </cell>
          <cell r="C393" t="str">
            <v>-</v>
          </cell>
          <cell r="G393">
            <v>4</v>
          </cell>
          <cell r="H393">
            <v>3</v>
          </cell>
          <cell r="I393">
            <v>1</v>
          </cell>
          <cell r="J393">
            <v>1</v>
          </cell>
          <cell r="K393" t="str">
            <v>-</v>
          </cell>
          <cell r="L393" t="str">
            <v>-</v>
          </cell>
          <cell r="M393" t="str">
            <v>-</v>
          </cell>
          <cell r="N393" t="str">
            <v>-</v>
          </cell>
        </row>
        <row r="394">
          <cell r="B394" t="str">
            <v xml:space="preserve">         丸亀市</v>
          </cell>
          <cell r="C394" t="str">
            <v>-</v>
          </cell>
          <cell r="G394">
            <v>4</v>
          </cell>
          <cell r="H394">
            <v>4</v>
          </cell>
          <cell r="I394" t="str">
            <v>-</v>
          </cell>
          <cell r="J394" t="str">
            <v>-</v>
          </cell>
          <cell r="K394" t="str">
            <v>-</v>
          </cell>
          <cell r="L394" t="str">
            <v>-</v>
          </cell>
          <cell r="M394" t="str">
            <v>-</v>
          </cell>
          <cell r="N394" t="str">
            <v>-</v>
          </cell>
        </row>
        <row r="395">
          <cell r="B395" t="str">
            <v xml:space="preserve">         坂出市</v>
          </cell>
          <cell r="C395" t="str">
            <v>-</v>
          </cell>
          <cell r="G395">
            <v>2</v>
          </cell>
          <cell r="H395">
            <v>2</v>
          </cell>
          <cell r="I395" t="str">
            <v>-</v>
          </cell>
          <cell r="J395" t="str">
            <v>-</v>
          </cell>
          <cell r="K395" t="str">
            <v>-</v>
          </cell>
          <cell r="L395" t="str">
            <v>-</v>
          </cell>
          <cell r="M395" t="str">
            <v>-</v>
          </cell>
          <cell r="N395" t="str">
            <v>-</v>
          </cell>
        </row>
        <row r="396">
          <cell r="B396" t="str">
            <v xml:space="preserve">         観音寺市</v>
          </cell>
          <cell r="C396" t="str">
            <v>-</v>
          </cell>
          <cell r="G396">
            <v>3</v>
          </cell>
          <cell r="H396">
            <v>3</v>
          </cell>
          <cell r="I396" t="str">
            <v>-</v>
          </cell>
          <cell r="J396" t="str">
            <v>-</v>
          </cell>
          <cell r="K396" t="str">
            <v>-</v>
          </cell>
          <cell r="L396" t="str">
            <v>-</v>
          </cell>
          <cell r="M396" t="str">
            <v>-</v>
          </cell>
          <cell r="N396" t="str">
            <v>-</v>
          </cell>
        </row>
        <row r="397">
          <cell r="B397" t="str">
            <v xml:space="preserve">         宇多津町</v>
          </cell>
          <cell r="C397" t="str">
            <v>-</v>
          </cell>
          <cell r="G397">
            <v>1</v>
          </cell>
          <cell r="H397">
            <v>1</v>
          </cell>
          <cell r="I397" t="str">
            <v>-</v>
          </cell>
          <cell r="J397" t="str">
            <v>-</v>
          </cell>
          <cell r="K397" t="str">
            <v>-</v>
          </cell>
          <cell r="L397" t="str">
            <v>-</v>
          </cell>
          <cell r="M397" t="str">
            <v>-</v>
          </cell>
          <cell r="N397" t="str">
            <v>-</v>
          </cell>
        </row>
        <row r="398">
          <cell r="B398" t="str">
            <v xml:space="preserve">         多度津町</v>
          </cell>
          <cell r="C398" t="str">
            <v>-</v>
          </cell>
          <cell r="G398">
            <v>2</v>
          </cell>
          <cell r="H398">
            <v>2</v>
          </cell>
          <cell r="I398" t="str">
            <v>-</v>
          </cell>
          <cell r="J398" t="str">
            <v>-</v>
          </cell>
          <cell r="K398" t="str">
            <v>-</v>
          </cell>
          <cell r="L398" t="str">
            <v>-</v>
          </cell>
          <cell r="M398" t="str">
            <v>-</v>
          </cell>
          <cell r="N398" t="str">
            <v>-</v>
          </cell>
        </row>
        <row r="399">
          <cell r="B399" t="str">
            <v xml:space="preserve">       愛媛県 </v>
          </cell>
          <cell r="C399">
            <v>42</v>
          </cell>
          <cell r="D399">
            <v>41</v>
          </cell>
          <cell r="E399">
            <v>1</v>
          </cell>
          <cell r="F399">
            <v>1</v>
          </cell>
          <cell r="G399">
            <v>42</v>
          </cell>
          <cell r="H399">
            <v>41</v>
          </cell>
          <cell r="I399">
            <v>1</v>
          </cell>
          <cell r="J399">
            <v>1</v>
          </cell>
          <cell r="K399" t="str">
            <v>-</v>
          </cell>
          <cell r="L399" t="str">
            <v>-</v>
          </cell>
          <cell r="M399" t="str">
            <v>-</v>
          </cell>
          <cell r="N399" t="str">
            <v>-</v>
          </cell>
        </row>
        <row r="400">
          <cell r="B400" t="str">
            <v xml:space="preserve">         松山市</v>
          </cell>
          <cell r="C400" t="str">
            <v>-</v>
          </cell>
          <cell r="G400">
            <v>14</v>
          </cell>
          <cell r="H400">
            <v>13</v>
          </cell>
          <cell r="I400">
            <v>1</v>
          </cell>
          <cell r="J400">
            <v>1</v>
          </cell>
          <cell r="K400" t="str">
            <v>-</v>
          </cell>
          <cell r="L400" t="str">
            <v>-</v>
          </cell>
          <cell r="M400" t="str">
            <v>-</v>
          </cell>
          <cell r="N400" t="str">
            <v>-</v>
          </cell>
        </row>
        <row r="401">
          <cell r="B401" t="str">
            <v xml:space="preserve">         今治市</v>
          </cell>
          <cell r="C401" t="str">
            <v>-</v>
          </cell>
          <cell r="G401">
            <v>51</v>
          </cell>
          <cell r="H401">
            <v>51</v>
          </cell>
          <cell r="I401" t="str">
            <v>-</v>
          </cell>
          <cell r="J401" t="str">
            <v>-</v>
          </cell>
          <cell r="K401" t="str">
            <v>-</v>
          </cell>
          <cell r="L401" t="str">
            <v>-</v>
          </cell>
          <cell r="M401" t="str">
            <v>-</v>
          </cell>
          <cell r="N401" t="str">
            <v>-</v>
          </cell>
        </row>
        <row r="402">
          <cell r="B402" t="str">
            <v xml:space="preserve">         宇和島市</v>
          </cell>
          <cell r="C402" t="str">
            <v>-</v>
          </cell>
          <cell r="G402">
            <v>2</v>
          </cell>
          <cell r="H402">
            <v>2</v>
          </cell>
          <cell r="I402" t="str">
            <v>-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N402" t="str">
            <v>-</v>
          </cell>
        </row>
        <row r="403">
          <cell r="B403" t="str">
            <v xml:space="preserve">         新居浜市</v>
          </cell>
          <cell r="C403" t="str">
            <v>-</v>
          </cell>
          <cell r="G403">
            <v>3</v>
          </cell>
          <cell r="H403">
            <v>3</v>
          </cell>
          <cell r="I403" t="str">
            <v>-</v>
          </cell>
          <cell r="J403" t="str">
            <v>-</v>
          </cell>
          <cell r="K403" t="str">
            <v>-</v>
          </cell>
          <cell r="L403" t="str">
            <v>-</v>
          </cell>
          <cell r="M403" t="str">
            <v>-</v>
          </cell>
          <cell r="N403" t="str">
            <v>-</v>
          </cell>
        </row>
        <row r="404">
          <cell r="B404" t="str">
            <v xml:space="preserve">         西条市</v>
          </cell>
          <cell r="C404" t="str">
            <v>-</v>
          </cell>
          <cell r="G404">
            <v>4</v>
          </cell>
          <cell r="H404">
            <v>4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 t="str">
            <v>-</v>
          </cell>
          <cell r="N404" t="str">
            <v>-</v>
          </cell>
        </row>
        <row r="405">
          <cell r="B405" t="str">
            <v xml:space="preserve">         大洲市</v>
          </cell>
          <cell r="C405" t="str">
            <v>-</v>
          </cell>
          <cell r="G405">
            <v>2</v>
          </cell>
          <cell r="H405">
            <v>2</v>
          </cell>
          <cell r="I405" t="str">
            <v>-</v>
          </cell>
          <cell r="J405" t="str">
            <v>-</v>
          </cell>
          <cell r="K405" t="str">
            <v>-</v>
          </cell>
          <cell r="L405" t="str">
            <v>-</v>
          </cell>
          <cell r="M405" t="str">
            <v>-</v>
          </cell>
          <cell r="N405" t="str">
            <v>-</v>
          </cell>
        </row>
        <row r="406">
          <cell r="B406" t="str">
            <v xml:space="preserve">         四国中央市</v>
          </cell>
          <cell r="C406" t="str">
            <v>-</v>
          </cell>
          <cell r="G406">
            <v>2</v>
          </cell>
          <cell r="H406">
            <v>2</v>
          </cell>
          <cell r="I406" t="str">
            <v>-</v>
          </cell>
          <cell r="J406" t="str">
            <v>-</v>
          </cell>
          <cell r="K406" t="str">
            <v>-</v>
          </cell>
          <cell r="L406" t="str">
            <v>-</v>
          </cell>
          <cell r="M406" t="str">
            <v>-</v>
          </cell>
          <cell r="N406" t="str">
            <v>-</v>
          </cell>
        </row>
        <row r="407">
          <cell r="B407" t="str">
            <v xml:space="preserve">         愛南町</v>
          </cell>
          <cell r="C407" t="str">
            <v>-</v>
          </cell>
          <cell r="G407">
            <v>5</v>
          </cell>
          <cell r="H407">
            <v>5</v>
          </cell>
          <cell r="I407" t="str">
            <v>-</v>
          </cell>
          <cell r="J407" t="str">
            <v>-</v>
          </cell>
          <cell r="K407" t="str">
            <v>-</v>
          </cell>
          <cell r="L407" t="str">
            <v>-</v>
          </cell>
          <cell r="M407" t="str">
            <v>-</v>
          </cell>
          <cell r="N407" t="str">
            <v>-</v>
          </cell>
        </row>
        <row r="408">
          <cell r="B408" t="str">
            <v xml:space="preserve">       高知県 </v>
          </cell>
          <cell r="C408">
            <v>7</v>
          </cell>
          <cell r="D408">
            <v>6</v>
          </cell>
          <cell r="E408">
            <v>1</v>
          </cell>
          <cell r="F408">
            <v>1</v>
          </cell>
          <cell r="G408">
            <v>7</v>
          </cell>
          <cell r="H408">
            <v>6</v>
          </cell>
          <cell r="I408">
            <v>1</v>
          </cell>
          <cell r="J408">
            <v>1</v>
          </cell>
          <cell r="K408" t="str">
            <v>-</v>
          </cell>
          <cell r="L408" t="str">
            <v>-</v>
          </cell>
          <cell r="M408" t="str">
            <v>-</v>
          </cell>
          <cell r="N408" t="str">
            <v>-</v>
          </cell>
        </row>
        <row r="409">
          <cell r="B409" t="str">
            <v xml:space="preserve">         高知市</v>
          </cell>
          <cell r="C409" t="str">
            <v>-</v>
          </cell>
          <cell r="G409">
            <v>3</v>
          </cell>
          <cell r="H409">
            <v>2</v>
          </cell>
          <cell r="I409">
            <v>1</v>
          </cell>
          <cell r="J409">
            <v>1</v>
          </cell>
          <cell r="K409">
            <v>1</v>
          </cell>
          <cell r="L409" t="str">
            <v>-</v>
          </cell>
          <cell r="M409">
            <v>1</v>
          </cell>
          <cell r="N409">
            <v>1</v>
          </cell>
        </row>
        <row r="410">
          <cell r="B410" t="str">
            <v xml:space="preserve">         土佐市</v>
          </cell>
          <cell r="C410" t="str">
            <v>-</v>
          </cell>
          <cell r="G410">
            <v>1</v>
          </cell>
          <cell r="H410" t="str">
            <v>-</v>
          </cell>
          <cell r="I410">
            <v>1</v>
          </cell>
          <cell r="J410">
            <v>1</v>
          </cell>
          <cell r="K410" t="str">
            <v>-</v>
          </cell>
          <cell r="L410" t="str">
            <v>-</v>
          </cell>
          <cell r="M410" t="str">
            <v>-</v>
          </cell>
          <cell r="N410" t="str">
            <v>-</v>
          </cell>
        </row>
        <row r="411">
          <cell r="B411" t="str">
            <v xml:space="preserve">       福岡県 </v>
          </cell>
          <cell r="C411">
            <v>657</v>
          </cell>
          <cell r="D411">
            <v>453</v>
          </cell>
          <cell r="E411">
            <v>204</v>
          </cell>
          <cell r="F411">
            <v>207</v>
          </cell>
          <cell r="G411">
            <v>512</v>
          </cell>
          <cell r="H411">
            <v>384</v>
          </cell>
          <cell r="I411">
            <v>128</v>
          </cell>
          <cell r="J411">
            <v>129</v>
          </cell>
          <cell r="K411">
            <v>145</v>
          </cell>
          <cell r="L411">
            <v>69</v>
          </cell>
          <cell r="M411">
            <v>76</v>
          </cell>
          <cell r="N411">
            <v>78</v>
          </cell>
        </row>
        <row r="412">
          <cell r="B412" t="str">
            <v xml:space="preserve">         北九州市</v>
          </cell>
          <cell r="C412" t="str">
            <v>-</v>
          </cell>
          <cell r="G412">
            <v>88</v>
          </cell>
          <cell r="H412">
            <v>76</v>
          </cell>
          <cell r="I412">
            <v>12</v>
          </cell>
          <cell r="J412">
            <v>12</v>
          </cell>
          <cell r="K412">
            <v>13</v>
          </cell>
          <cell r="L412">
            <v>5</v>
          </cell>
          <cell r="M412">
            <v>8</v>
          </cell>
          <cell r="N412">
            <v>8</v>
          </cell>
        </row>
        <row r="413">
          <cell r="B413" t="str">
            <v xml:space="preserve">           北九州市 門司区</v>
          </cell>
          <cell r="C413" t="str">
            <v>-</v>
          </cell>
          <cell r="G413">
            <v>5</v>
          </cell>
          <cell r="H413">
            <v>5</v>
          </cell>
          <cell r="I413" t="str">
            <v>-</v>
          </cell>
          <cell r="J413" t="str">
            <v>-</v>
          </cell>
          <cell r="K413">
            <v>1</v>
          </cell>
          <cell r="L413">
            <v>1</v>
          </cell>
          <cell r="M413" t="str">
            <v>-</v>
          </cell>
          <cell r="N413" t="str">
            <v>-</v>
          </cell>
        </row>
        <row r="414">
          <cell r="B414" t="str">
            <v xml:space="preserve">           北九州市 若松区</v>
          </cell>
          <cell r="C414" t="str">
            <v>-</v>
          </cell>
          <cell r="G414">
            <v>23</v>
          </cell>
          <cell r="H414">
            <v>22</v>
          </cell>
          <cell r="I414">
            <v>1</v>
          </cell>
          <cell r="J414">
            <v>1</v>
          </cell>
          <cell r="K414" t="str">
            <v>-</v>
          </cell>
          <cell r="L414" t="str">
            <v>-</v>
          </cell>
          <cell r="M414" t="str">
            <v>-</v>
          </cell>
          <cell r="N414" t="str">
            <v>-</v>
          </cell>
        </row>
        <row r="415">
          <cell r="B415" t="str">
            <v xml:space="preserve">           北九州市 戸畑区</v>
          </cell>
          <cell r="C415" t="str">
            <v>-</v>
          </cell>
          <cell r="G415">
            <v>11</v>
          </cell>
          <cell r="H415">
            <v>5</v>
          </cell>
          <cell r="I415">
            <v>6</v>
          </cell>
          <cell r="J415">
            <v>6</v>
          </cell>
          <cell r="K415">
            <v>1</v>
          </cell>
          <cell r="L415" t="str">
            <v>-</v>
          </cell>
          <cell r="M415">
            <v>1</v>
          </cell>
          <cell r="N415">
            <v>1</v>
          </cell>
        </row>
        <row r="416">
          <cell r="B416" t="str">
            <v xml:space="preserve">           北九州市 小倉北区</v>
          </cell>
          <cell r="C416" t="str">
            <v>-</v>
          </cell>
          <cell r="G416">
            <v>27</v>
          </cell>
          <cell r="H416">
            <v>27</v>
          </cell>
          <cell r="I416" t="str">
            <v>-</v>
          </cell>
          <cell r="J416" t="str">
            <v>-</v>
          </cell>
          <cell r="K416">
            <v>6</v>
          </cell>
          <cell r="L416">
            <v>4</v>
          </cell>
          <cell r="M416">
            <v>2</v>
          </cell>
          <cell r="N416">
            <v>2</v>
          </cell>
        </row>
        <row r="417">
          <cell r="B417" t="str">
            <v xml:space="preserve">           北九州市 小倉南区</v>
          </cell>
          <cell r="C417" t="str">
            <v>-</v>
          </cell>
          <cell r="G417">
            <v>9</v>
          </cell>
          <cell r="H417">
            <v>6</v>
          </cell>
          <cell r="I417">
            <v>3</v>
          </cell>
          <cell r="J417">
            <v>3</v>
          </cell>
          <cell r="K417">
            <v>1</v>
          </cell>
          <cell r="L417" t="str">
            <v>-</v>
          </cell>
          <cell r="M417">
            <v>1</v>
          </cell>
          <cell r="N417">
            <v>1</v>
          </cell>
        </row>
        <row r="418">
          <cell r="B418" t="str">
            <v xml:space="preserve">           北九州市 八幡東区</v>
          </cell>
          <cell r="C418" t="str">
            <v>-</v>
          </cell>
          <cell r="G418">
            <v>5</v>
          </cell>
          <cell r="H418">
            <v>4</v>
          </cell>
          <cell r="I418">
            <v>1</v>
          </cell>
          <cell r="J418">
            <v>1</v>
          </cell>
          <cell r="K418">
            <v>1</v>
          </cell>
          <cell r="L418" t="str">
            <v>-</v>
          </cell>
          <cell r="M418">
            <v>1</v>
          </cell>
          <cell r="N418">
            <v>1</v>
          </cell>
        </row>
        <row r="419">
          <cell r="B419" t="str">
            <v xml:space="preserve">           北九州市 八幡西区</v>
          </cell>
          <cell r="C419" t="str">
            <v>-</v>
          </cell>
          <cell r="G419">
            <v>8</v>
          </cell>
          <cell r="H419">
            <v>7</v>
          </cell>
          <cell r="I419">
            <v>1</v>
          </cell>
          <cell r="J419">
            <v>1</v>
          </cell>
          <cell r="K419">
            <v>3</v>
          </cell>
          <cell r="L419" t="str">
            <v>-</v>
          </cell>
          <cell r="M419">
            <v>3</v>
          </cell>
          <cell r="N419">
            <v>3</v>
          </cell>
        </row>
        <row r="420">
          <cell r="B420" t="str">
            <v xml:space="preserve">         福岡市</v>
          </cell>
          <cell r="C420" t="str">
            <v>-</v>
          </cell>
          <cell r="G420">
            <v>329</v>
          </cell>
          <cell r="H420">
            <v>242</v>
          </cell>
          <cell r="I420">
            <v>87</v>
          </cell>
          <cell r="J420">
            <v>87</v>
          </cell>
          <cell r="K420">
            <v>118</v>
          </cell>
          <cell r="L420">
            <v>62</v>
          </cell>
          <cell r="M420">
            <v>56</v>
          </cell>
          <cell r="N420">
            <v>56</v>
          </cell>
        </row>
        <row r="421">
          <cell r="B421" t="str">
            <v xml:space="preserve">           福岡市 東区</v>
          </cell>
          <cell r="C421" t="str">
            <v>-</v>
          </cell>
          <cell r="G421">
            <v>53</v>
          </cell>
          <cell r="H421">
            <v>29</v>
          </cell>
          <cell r="I421">
            <v>24</v>
          </cell>
          <cell r="J421">
            <v>24</v>
          </cell>
          <cell r="K421">
            <v>17</v>
          </cell>
          <cell r="L421">
            <v>7</v>
          </cell>
          <cell r="M421">
            <v>10</v>
          </cell>
          <cell r="N421">
            <v>10</v>
          </cell>
        </row>
        <row r="422">
          <cell r="B422" t="str">
            <v xml:space="preserve">           福岡市 博多区</v>
          </cell>
          <cell r="C422" t="str">
            <v>-</v>
          </cell>
          <cell r="G422">
            <v>131</v>
          </cell>
          <cell r="H422">
            <v>113</v>
          </cell>
          <cell r="I422">
            <v>18</v>
          </cell>
          <cell r="J422">
            <v>18</v>
          </cell>
          <cell r="K422">
            <v>45</v>
          </cell>
          <cell r="L422">
            <v>27</v>
          </cell>
          <cell r="M422">
            <v>18</v>
          </cell>
          <cell r="N422">
            <v>18</v>
          </cell>
        </row>
        <row r="423">
          <cell r="B423" t="str">
            <v xml:space="preserve">           福岡市 中央区</v>
          </cell>
          <cell r="C423" t="str">
            <v>-</v>
          </cell>
          <cell r="G423">
            <v>60</v>
          </cell>
          <cell r="H423">
            <v>55</v>
          </cell>
          <cell r="I423">
            <v>5</v>
          </cell>
          <cell r="J423">
            <v>5</v>
          </cell>
          <cell r="K423">
            <v>30</v>
          </cell>
          <cell r="L423">
            <v>23</v>
          </cell>
          <cell r="M423">
            <v>7</v>
          </cell>
          <cell r="N423">
            <v>7</v>
          </cell>
        </row>
        <row r="424">
          <cell r="B424" t="str">
            <v xml:space="preserve">           福岡市 南区</v>
          </cell>
          <cell r="C424" t="str">
            <v>-</v>
          </cell>
          <cell r="G424">
            <v>14</v>
          </cell>
          <cell r="H424">
            <v>12</v>
          </cell>
          <cell r="I424">
            <v>2</v>
          </cell>
          <cell r="J424">
            <v>2</v>
          </cell>
          <cell r="K424">
            <v>1</v>
          </cell>
          <cell r="L424" t="str">
            <v>-</v>
          </cell>
          <cell r="M424">
            <v>1</v>
          </cell>
          <cell r="N424">
            <v>1</v>
          </cell>
        </row>
        <row r="425">
          <cell r="B425" t="str">
            <v xml:space="preserve">           福岡市 西区</v>
          </cell>
          <cell r="C425" t="str">
            <v>-</v>
          </cell>
          <cell r="G425">
            <v>22</v>
          </cell>
          <cell r="H425">
            <v>10</v>
          </cell>
          <cell r="I425">
            <v>12</v>
          </cell>
          <cell r="J425">
            <v>12</v>
          </cell>
          <cell r="K425">
            <v>6</v>
          </cell>
          <cell r="L425">
            <v>2</v>
          </cell>
          <cell r="M425">
            <v>4</v>
          </cell>
          <cell r="N425">
            <v>4</v>
          </cell>
        </row>
        <row r="426">
          <cell r="B426" t="str">
            <v xml:space="preserve">           福岡市 城南区</v>
          </cell>
          <cell r="C426" t="str">
            <v>-</v>
          </cell>
          <cell r="G426">
            <v>22</v>
          </cell>
          <cell r="H426">
            <v>5</v>
          </cell>
          <cell r="I426">
            <v>17</v>
          </cell>
          <cell r="J426">
            <v>17</v>
          </cell>
          <cell r="K426">
            <v>10</v>
          </cell>
          <cell r="L426">
            <v>1</v>
          </cell>
          <cell r="M426">
            <v>9</v>
          </cell>
          <cell r="N426">
            <v>9</v>
          </cell>
        </row>
        <row r="427">
          <cell r="B427" t="str">
            <v xml:space="preserve">           福岡市 早良区</v>
          </cell>
          <cell r="C427" t="str">
            <v>-</v>
          </cell>
          <cell r="G427">
            <v>27</v>
          </cell>
          <cell r="H427">
            <v>18</v>
          </cell>
          <cell r="I427">
            <v>9</v>
          </cell>
          <cell r="J427">
            <v>9</v>
          </cell>
          <cell r="K427">
            <v>9</v>
          </cell>
          <cell r="L427">
            <v>2</v>
          </cell>
          <cell r="M427">
            <v>7</v>
          </cell>
          <cell r="N427">
            <v>7</v>
          </cell>
        </row>
        <row r="428">
          <cell r="B428" t="str">
            <v xml:space="preserve">         大牟田市</v>
          </cell>
          <cell r="C428" t="str">
            <v>-</v>
          </cell>
          <cell r="G428">
            <v>9</v>
          </cell>
          <cell r="H428">
            <v>8</v>
          </cell>
          <cell r="I428">
            <v>1</v>
          </cell>
          <cell r="J428">
            <v>1</v>
          </cell>
          <cell r="K428" t="str">
            <v>-</v>
          </cell>
          <cell r="L428" t="str">
            <v>-</v>
          </cell>
          <cell r="M428" t="str">
            <v>-</v>
          </cell>
          <cell r="N428" t="str">
            <v>-</v>
          </cell>
        </row>
        <row r="429">
          <cell r="B429" t="str">
            <v xml:space="preserve">         久留米市</v>
          </cell>
          <cell r="C429" t="str">
            <v>-</v>
          </cell>
          <cell r="G429">
            <v>32</v>
          </cell>
          <cell r="H429">
            <v>15</v>
          </cell>
          <cell r="I429">
            <v>17</v>
          </cell>
          <cell r="J429">
            <v>19</v>
          </cell>
          <cell r="K429">
            <v>13</v>
          </cell>
          <cell r="L429">
            <v>7</v>
          </cell>
          <cell r="M429">
            <v>6</v>
          </cell>
          <cell r="N429">
            <v>6</v>
          </cell>
        </row>
        <row r="430">
          <cell r="B430" t="str">
            <v xml:space="preserve">         飯塚市</v>
          </cell>
          <cell r="C430" t="str">
            <v>-</v>
          </cell>
          <cell r="G430">
            <v>8</v>
          </cell>
          <cell r="H430">
            <v>4</v>
          </cell>
          <cell r="I430">
            <v>4</v>
          </cell>
          <cell r="J430">
            <v>4</v>
          </cell>
          <cell r="K430">
            <v>4</v>
          </cell>
          <cell r="L430">
            <v>1</v>
          </cell>
          <cell r="M430">
            <v>3</v>
          </cell>
          <cell r="N430">
            <v>3</v>
          </cell>
        </row>
        <row r="431">
          <cell r="B431" t="str">
            <v xml:space="preserve">         田川市</v>
          </cell>
          <cell r="C431" t="str">
            <v>-</v>
          </cell>
          <cell r="G431">
            <v>1</v>
          </cell>
          <cell r="H431" t="str">
            <v>-</v>
          </cell>
          <cell r="I431">
            <v>1</v>
          </cell>
          <cell r="J431">
            <v>1</v>
          </cell>
          <cell r="K431">
            <v>5</v>
          </cell>
          <cell r="L431">
            <v>2</v>
          </cell>
          <cell r="M431">
            <v>3</v>
          </cell>
          <cell r="N431">
            <v>3</v>
          </cell>
        </row>
        <row r="432">
          <cell r="B432" t="str">
            <v xml:space="preserve">         柳川市</v>
          </cell>
          <cell r="C432" t="str">
            <v>-</v>
          </cell>
          <cell r="G432">
            <v>2</v>
          </cell>
          <cell r="H432">
            <v>1</v>
          </cell>
          <cell r="I432">
            <v>1</v>
          </cell>
          <cell r="J432">
            <v>1</v>
          </cell>
          <cell r="K432" t="str">
            <v>-</v>
          </cell>
          <cell r="L432" t="str">
            <v>-</v>
          </cell>
          <cell r="M432" t="str">
            <v>-</v>
          </cell>
          <cell r="N432" t="str">
            <v>-</v>
          </cell>
        </row>
        <row r="433">
          <cell r="B433" t="str">
            <v xml:space="preserve">         八女市</v>
          </cell>
          <cell r="C433" t="str">
            <v>-</v>
          </cell>
          <cell r="G433">
            <v>2</v>
          </cell>
          <cell r="H433">
            <v>2</v>
          </cell>
          <cell r="I433" t="str">
            <v>-</v>
          </cell>
          <cell r="J433" t="str">
            <v>-</v>
          </cell>
          <cell r="K433" t="str">
            <v>-</v>
          </cell>
          <cell r="L433" t="str">
            <v>-</v>
          </cell>
          <cell r="M433" t="str">
            <v>-</v>
          </cell>
          <cell r="N433" t="str">
            <v>-</v>
          </cell>
        </row>
        <row r="434">
          <cell r="B434" t="str">
            <v xml:space="preserve">         大川市</v>
          </cell>
          <cell r="C434" t="str">
            <v>-</v>
          </cell>
          <cell r="G434">
            <v>2</v>
          </cell>
          <cell r="H434">
            <v>1</v>
          </cell>
          <cell r="I434">
            <v>1</v>
          </cell>
          <cell r="J434">
            <v>1</v>
          </cell>
          <cell r="K434" t="str">
            <v>-</v>
          </cell>
          <cell r="L434" t="str">
            <v>-</v>
          </cell>
          <cell r="M434" t="str">
            <v>-</v>
          </cell>
          <cell r="N434" t="str">
            <v>-</v>
          </cell>
        </row>
        <row r="435">
          <cell r="B435" t="str">
            <v xml:space="preserve">         行橋市</v>
          </cell>
          <cell r="C435" t="str">
            <v>-</v>
          </cell>
          <cell r="G435">
            <v>1</v>
          </cell>
          <cell r="H435">
            <v>1</v>
          </cell>
          <cell r="I435" t="str">
            <v>-</v>
          </cell>
          <cell r="J435" t="str">
            <v>-</v>
          </cell>
          <cell r="K435" t="str">
            <v>-</v>
          </cell>
          <cell r="L435" t="str">
            <v>-</v>
          </cell>
          <cell r="M435" t="str">
            <v>-</v>
          </cell>
          <cell r="N435" t="str">
            <v>-</v>
          </cell>
        </row>
        <row r="436">
          <cell r="B436" t="str">
            <v xml:space="preserve">         豊前市</v>
          </cell>
          <cell r="C436" t="str">
            <v>-</v>
          </cell>
          <cell r="G436">
            <v>1</v>
          </cell>
          <cell r="H436">
            <v>1</v>
          </cell>
          <cell r="I436" t="str">
            <v>-</v>
          </cell>
          <cell r="J436" t="str">
            <v>-</v>
          </cell>
          <cell r="K436" t="str">
            <v>-</v>
          </cell>
          <cell r="L436" t="str">
            <v>-</v>
          </cell>
          <cell r="M436" t="str">
            <v>-</v>
          </cell>
          <cell r="N436" t="str">
            <v>-</v>
          </cell>
        </row>
        <row r="437">
          <cell r="B437" t="str">
            <v xml:space="preserve">         小郡市</v>
          </cell>
          <cell r="C437" t="str">
            <v>-</v>
          </cell>
          <cell r="G437">
            <v>3</v>
          </cell>
          <cell r="H437">
            <v>3</v>
          </cell>
          <cell r="I437" t="str">
            <v>-</v>
          </cell>
          <cell r="J437" t="str">
            <v>-</v>
          </cell>
          <cell r="K437">
            <v>2</v>
          </cell>
          <cell r="L437" t="str">
            <v>-</v>
          </cell>
          <cell r="M437">
            <v>2</v>
          </cell>
          <cell r="N437">
            <v>2</v>
          </cell>
        </row>
        <row r="438">
          <cell r="B438" t="str">
            <v xml:space="preserve">         筑紫野市</v>
          </cell>
          <cell r="C438" t="str">
            <v>-</v>
          </cell>
          <cell r="G438">
            <v>6</v>
          </cell>
          <cell r="H438">
            <v>6</v>
          </cell>
          <cell r="I438" t="str">
            <v>-</v>
          </cell>
          <cell r="J438" t="str">
            <v>-</v>
          </cell>
          <cell r="K438">
            <v>1</v>
          </cell>
          <cell r="L438">
            <v>1</v>
          </cell>
          <cell r="M438" t="str">
            <v>-</v>
          </cell>
          <cell r="N438" t="str">
            <v>-</v>
          </cell>
        </row>
        <row r="439">
          <cell r="B439" t="str">
            <v xml:space="preserve">         春日市</v>
          </cell>
          <cell r="C439" t="str">
            <v>-</v>
          </cell>
          <cell r="G439">
            <v>3</v>
          </cell>
          <cell r="H439">
            <v>3</v>
          </cell>
          <cell r="I439" t="str">
            <v>-</v>
          </cell>
          <cell r="J439" t="str">
            <v>-</v>
          </cell>
          <cell r="K439" t="str">
            <v>-</v>
          </cell>
          <cell r="L439" t="str">
            <v>-</v>
          </cell>
          <cell r="M439" t="str">
            <v>-</v>
          </cell>
          <cell r="N439" t="str">
            <v>-</v>
          </cell>
        </row>
        <row r="440">
          <cell r="B440" t="str">
            <v xml:space="preserve">         大野城市</v>
          </cell>
          <cell r="C440" t="str">
            <v>-</v>
          </cell>
          <cell r="G440">
            <v>5</v>
          </cell>
          <cell r="H440">
            <v>4</v>
          </cell>
          <cell r="I440">
            <v>1</v>
          </cell>
          <cell r="J440">
            <v>1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</row>
        <row r="441">
          <cell r="B441" t="str">
            <v xml:space="preserve">         宗像市</v>
          </cell>
          <cell r="C441" t="str">
            <v>-</v>
          </cell>
          <cell r="G441">
            <v>4</v>
          </cell>
          <cell r="H441">
            <v>2</v>
          </cell>
          <cell r="I441">
            <v>2</v>
          </cell>
          <cell r="J441">
            <v>2</v>
          </cell>
          <cell r="K441">
            <v>6</v>
          </cell>
          <cell r="L441">
            <v>1</v>
          </cell>
          <cell r="M441">
            <v>5</v>
          </cell>
          <cell r="N441">
            <v>5</v>
          </cell>
        </row>
        <row r="442">
          <cell r="B442" t="str">
            <v xml:space="preserve">         太宰府市</v>
          </cell>
          <cell r="C442" t="str">
            <v>-</v>
          </cell>
          <cell r="G442">
            <v>6</v>
          </cell>
          <cell r="H442">
            <v>4</v>
          </cell>
          <cell r="I442">
            <v>2</v>
          </cell>
          <cell r="J442">
            <v>2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</row>
        <row r="443">
          <cell r="B443" t="str">
            <v xml:space="preserve">         古賀市</v>
          </cell>
          <cell r="C443" t="str">
            <v>-</v>
          </cell>
          <cell r="G443">
            <v>1</v>
          </cell>
          <cell r="H443">
            <v>1</v>
          </cell>
          <cell r="I443" t="str">
            <v>-</v>
          </cell>
          <cell r="J443" t="str">
            <v>-</v>
          </cell>
          <cell r="K443">
            <v>1</v>
          </cell>
          <cell r="L443" t="str">
            <v>-</v>
          </cell>
          <cell r="M443">
            <v>1</v>
          </cell>
          <cell r="N443">
            <v>1</v>
          </cell>
        </row>
        <row r="444">
          <cell r="B444" t="str">
            <v xml:space="preserve">         福津市</v>
          </cell>
          <cell r="C444" t="str">
            <v>-</v>
          </cell>
          <cell r="G444">
            <v>4</v>
          </cell>
          <cell r="H444">
            <v>1</v>
          </cell>
          <cell r="I444">
            <v>3</v>
          </cell>
          <cell r="J444">
            <v>3</v>
          </cell>
          <cell r="K444" t="str">
            <v>-</v>
          </cell>
          <cell r="L444" t="str">
            <v>-</v>
          </cell>
          <cell r="M444" t="str">
            <v>-</v>
          </cell>
          <cell r="N444" t="str">
            <v>-</v>
          </cell>
        </row>
        <row r="445">
          <cell r="B445" t="str">
            <v xml:space="preserve">         うきは市</v>
          </cell>
          <cell r="C445" t="str">
            <v>-</v>
          </cell>
          <cell r="G445">
            <v>1</v>
          </cell>
          <cell r="H445">
            <v>1</v>
          </cell>
          <cell r="I445" t="str">
            <v>-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</row>
        <row r="446">
          <cell r="B446" t="str">
            <v xml:space="preserve">         朝倉市</v>
          </cell>
          <cell r="C446" t="str">
            <v>-</v>
          </cell>
          <cell r="G446">
            <v>5</v>
          </cell>
          <cell r="H446">
            <v>5</v>
          </cell>
          <cell r="I446" t="str">
            <v>-</v>
          </cell>
          <cell r="J446" t="str">
            <v>-</v>
          </cell>
          <cell r="K446">
            <v>2</v>
          </cell>
          <cell r="L446">
            <v>1</v>
          </cell>
          <cell r="M446">
            <v>1</v>
          </cell>
          <cell r="N446">
            <v>1</v>
          </cell>
        </row>
        <row r="447">
          <cell r="B447" t="str">
            <v xml:space="preserve">         みやま市</v>
          </cell>
          <cell r="C447" t="str">
            <v>-</v>
          </cell>
          <cell r="G447">
            <v>2</v>
          </cell>
          <cell r="H447">
            <v>2</v>
          </cell>
          <cell r="I447" t="str">
            <v>-</v>
          </cell>
          <cell r="J447" t="str">
            <v>-</v>
          </cell>
          <cell r="K447">
            <v>3</v>
          </cell>
          <cell r="L447">
            <v>2</v>
          </cell>
          <cell r="M447">
            <v>1</v>
          </cell>
          <cell r="N447">
            <v>1</v>
          </cell>
        </row>
        <row r="448">
          <cell r="B448" t="str">
            <v xml:space="preserve">         糸島市</v>
          </cell>
          <cell r="C448" t="str">
            <v>-</v>
          </cell>
          <cell r="G448" t="str">
            <v>-</v>
          </cell>
          <cell r="H448" t="str">
            <v>-</v>
          </cell>
          <cell r="I448" t="str">
            <v>-</v>
          </cell>
          <cell r="J448" t="str">
            <v>-</v>
          </cell>
          <cell r="K448">
            <v>1</v>
          </cell>
          <cell r="L448" t="str">
            <v>-</v>
          </cell>
          <cell r="M448">
            <v>1</v>
          </cell>
          <cell r="N448">
            <v>1</v>
          </cell>
        </row>
        <row r="449">
          <cell r="B449" t="str">
            <v xml:space="preserve">         那珂川町</v>
          </cell>
          <cell r="C449" t="str">
            <v>-</v>
          </cell>
          <cell r="G449" t="str">
            <v>-</v>
          </cell>
          <cell r="H449" t="str">
            <v>-</v>
          </cell>
          <cell r="I449" t="str">
            <v>-</v>
          </cell>
          <cell r="J449" t="str">
            <v>-</v>
          </cell>
          <cell r="K449">
            <v>1</v>
          </cell>
          <cell r="L449">
            <v>1</v>
          </cell>
          <cell r="M449" t="str">
            <v>-</v>
          </cell>
          <cell r="N449" t="str">
            <v>-</v>
          </cell>
        </row>
        <row r="450">
          <cell r="B450" t="str">
            <v xml:space="preserve">         宇美町</v>
          </cell>
          <cell r="C450" t="str">
            <v>-</v>
          </cell>
          <cell r="G450">
            <v>1</v>
          </cell>
          <cell r="H450">
            <v>1</v>
          </cell>
          <cell r="I450" t="str">
            <v>-</v>
          </cell>
          <cell r="J450" t="str">
            <v>-</v>
          </cell>
          <cell r="K450" t="str">
            <v>-</v>
          </cell>
          <cell r="L450" t="str">
            <v>-</v>
          </cell>
          <cell r="M450" t="str">
            <v>-</v>
          </cell>
          <cell r="N450" t="str">
            <v>-</v>
          </cell>
        </row>
        <row r="451">
          <cell r="B451" t="str">
            <v xml:space="preserve">         篠栗町</v>
          </cell>
          <cell r="C451" t="str">
            <v>-</v>
          </cell>
          <cell r="G451">
            <v>1</v>
          </cell>
          <cell r="H451">
            <v>1</v>
          </cell>
          <cell r="I451" t="str">
            <v>-</v>
          </cell>
          <cell r="J451" t="str">
            <v>-</v>
          </cell>
          <cell r="K451" t="str">
            <v>-</v>
          </cell>
          <cell r="L451" t="str">
            <v>-</v>
          </cell>
          <cell r="M451" t="str">
            <v>-</v>
          </cell>
          <cell r="N451" t="str">
            <v>-</v>
          </cell>
        </row>
        <row r="452">
          <cell r="B452" t="str">
            <v xml:space="preserve">         志免町</v>
          </cell>
          <cell r="C452" t="str">
            <v>-</v>
          </cell>
          <cell r="G452">
            <v>1</v>
          </cell>
          <cell r="H452">
            <v>1</v>
          </cell>
          <cell r="I452" t="str">
            <v>-</v>
          </cell>
          <cell r="J452" t="str">
            <v>-</v>
          </cell>
          <cell r="K452" t="str">
            <v>-</v>
          </cell>
          <cell r="L452" t="str">
            <v>-</v>
          </cell>
          <cell r="M452" t="str">
            <v>-</v>
          </cell>
          <cell r="N452" t="str">
            <v>-</v>
          </cell>
        </row>
        <row r="453">
          <cell r="B453" t="str">
            <v xml:space="preserve">         須恵町</v>
          </cell>
          <cell r="C453" t="str">
            <v>-</v>
          </cell>
          <cell r="G453">
            <v>1</v>
          </cell>
          <cell r="H453">
            <v>1</v>
          </cell>
          <cell r="I453" t="str">
            <v>-</v>
          </cell>
          <cell r="J453" t="str">
            <v>-</v>
          </cell>
          <cell r="K453" t="str">
            <v>-</v>
          </cell>
          <cell r="L453" t="str">
            <v>-</v>
          </cell>
          <cell r="M453" t="str">
            <v>-</v>
          </cell>
          <cell r="N453" t="str">
            <v>-</v>
          </cell>
        </row>
        <row r="454">
          <cell r="B454" t="str">
            <v xml:space="preserve">         新宮町</v>
          </cell>
          <cell r="C454" t="str">
            <v>-</v>
          </cell>
          <cell r="G454">
            <v>4</v>
          </cell>
          <cell r="H454">
            <v>3</v>
          </cell>
          <cell r="I454">
            <v>1</v>
          </cell>
          <cell r="J454">
            <v>1</v>
          </cell>
          <cell r="K454" t="str">
            <v>-</v>
          </cell>
          <cell r="L454" t="str">
            <v>-</v>
          </cell>
          <cell r="M454" t="str">
            <v>-</v>
          </cell>
          <cell r="N454" t="str">
            <v>-</v>
          </cell>
        </row>
        <row r="455">
          <cell r="B455" t="str">
            <v xml:space="preserve">         久山町</v>
          </cell>
          <cell r="C455" t="str">
            <v>-</v>
          </cell>
          <cell r="G455">
            <v>3</v>
          </cell>
          <cell r="H455">
            <v>3</v>
          </cell>
          <cell r="I455" t="str">
            <v>-</v>
          </cell>
          <cell r="J455" t="str">
            <v>-</v>
          </cell>
          <cell r="K455">
            <v>1</v>
          </cell>
          <cell r="L455">
            <v>1</v>
          </cell>
          <cell r="M455" t="str">
            <v>-</v>
          </cell>
          <cell r="N455" t="str">
            <v>-</v>
          </cell>
        </row>
        <row r="456">
          <cell r="B456" t="str">
            <v xml:space="preserve">         粕屋町</v>
          </cell>
          <cell r="C456" t="str">
            <v>-</v>
          </cell>
          <cell r="G456">
            <v>2</v>
          </cell>
          <cell r="H456">
            <v>2</v>
          </cell>
          <cell r="I456" t="str">
            <v>-</v>
          </cell>
          <cell r="J456" t="str">
            <v>-</v>
          </cell>
          <cell r="K456">
            <v>1</v>
          </cell>
          <cell r="L456">
            <v>1</v>
          </cell>
          <cell r="M456" t="str">
            <v>-</v>
          </cell>
          <cell r="N456" t="str">
            <v>-</v>
          </cell>
        </row>
        <row r="457">
          <cell r="B457" t="str">
            <v xml:space="preserve">         芦屋町</v>
          </cell>
          <cell r="C457" t="str">
            <v>-</v>
          </cell>
          <cell r="G457">
            <v>1</v>
          </cell>
          <cell r="H457">
            <v>1</v>
          </cell>
          <cell r="I457" t="str">
            <v>-</v>
          </cell>
          <cell r="J457" t="str">
            <v>-</v>
          </cell>
          <cell r="K457" t="str">
            <v>-</v>
          </cell>
          <cell r="L457" t="str">
            <v>-</v>
          </cell>
          <cell r="M457" t="str">
            <v>-</v>
          </cell>
          <cell r="N457" t="str">
            <v>-</v>
          </cell>
        </row>
        <row r="458">
          <cell r="B458" t="str">
            <v xml:space="preserve">         小竹町</v>
          </cell>
          <cell r="C458" t="str">
            <v>-</v>
          </cell>
          <cell r="G458">
            <v>1</v>
          </cell>
          <cell r="H458">
            <v>1</v>
          </cell>
          <cell r="I458" t="str">
            <v>-</v>
          </cell>
          <cell r="J458" t="str">
            <v>-</v>
          </cell>
          <cell r="K458" t="str">
            <v>-</v>
          </cell>
          <cell r="L458" t="str">
            <v>-</v>
          </cell>
          <cell r="M458" t="str">
            <v>-</v>
          </cell>
          <cell r="N458" t="str">
            <v>-</v>
          </cell>
        </row>
        <row r="459">
          <cell r="B459" t="str">
            <v xml:space="preserve">         筑前町</v>
          </cell>
          <cell r="C459" t="str">
            <v>-</v>
          </cell>
          <cell r="G459">
            <v>1</v>
          </cell>
          <cell r="H459">
            <v>1</v>
          </cell>
          <cell r="I459" t="str">
            <v>-</v>
          </cell>
          <cell r="J459" t="str">
            <v>-</v>
          </cell>
          <cell r="K459" t="str">
            <v>-</v>
          </cell>
          <cell r="L459" t="str">
            <v>-</v>
          </cell>
          <cell r="M459" t="str">
            <v>-</v>
          </cell>
          <cell r="N459" t="str">
            <v>-</v>
          </cell>
        </row>
        <row r="460">
          <cell r="B460" t="str">
            <v xml:space="preserve">         広川町</v>
          </cell>
          <cell r="C460" t="str">
            <v>-</v>
          </cell>
          <cell r="G460">
            <v>2</v>
          </cell>
          <cell r="H460">
            <v>1</v>
          </cell>
          <cell r="I460">
            <v>1</v>
          </cell>
          <cell r="J460">
            <v>1</v>
          </cell>
          <cell r="K460" t="str">
            <v>-</v>
          </cell>
          <cell r="L460" t="str">
            <v>-</v>
          </cell>
          <cell r="M460" t="str">
            <v>-</v>
          </cell>
          <cell r="N460" t="str">
            <v>-</v>
          </cell>
        </row>
        <row r="461">
          <cell r="B461" t="str">
            <v xml:space="preserve">         苅田町</v>
          </cell>
          <cell r="C461" t="str">
            <v>-</v>
          </cell>
          <cell r="G461">
            <v>8</v>
          </cell>
          <cell r="H461">
            <v>8</v>
          </cell>
          <cell r="I461" t="str">
            <v>-</v>
          </cell>
          <cell r="J461" t="str">
            <v>-</v>
          </cell>
          <cell r="K461">
            <v>1</v>
          </cell>
          <cell r="L461">
            <v>1</v>
          </cell>
          <cell r="M461" t="str">
            <v>-</v>
          </cell>
          <cell r="N461" t="str">
            <v>-</v>
          </cell>
        </row>
        <row r="462">
          <cell r="B462" t="str">
            <v xml:space="preserve">         みやこ町</v>
          </cell>
          <cell r="C462" t="str">
            <v>-</v>
          </cell>
          <cell r="G462">
            <v>1</v>
          </cell>
          <cell r="H462">
            <v>1</v>
          </cell>
          <cell r="I462" t="str">
            <v>-</v>
          </cell>
          <cell r="J462" t="str">
            <v>-</v>
          </cell>
          <cell r="K462" t="str">
            <v>-</v>
          </cell>
          <cell r="L462" t="str">
            <v>-</v>
          </cell>
          <cell r="M462" t="str">
            <v>-</v>
          </cell>
          <cell r="N462" t="str">
            <v>-</v>
          </cell>
        </row>
        <row r="463">
          <cell r="B463" t="str">
            <v xml:space="preserve">       佐賀県 </v>
          </cell>
          <cell r="C463">
            <v>217</v>
          </cell>
          <cell r="D463">
            <v>177</v>
          </cell>
          <cell r="E463">
            <v>40</v>
          </cell>
          <cell r="F463">
            <v>45</v>
          </cell>
          <cell r="G463">
            <v>169</v>
          </cell>
          <cell r="H463">
            <v>148</v>
          </cell>
          <cell r="I463">
            <v>21</v>
          </cell>
          <cell r="J463">
            <v>25</v>
          </cell>
          <cell r="K463">
            <v>48</v>
          </cell>
          <cell r="L463">
            <v>29</v>
          </cell>
          <cell r="M463">
            <v>19</v>
          </cell>
          <cell r="N463">
            <v>20</v>
          </cell>
        </row>
        <row r="464">
          <cell r="B464" t="str">
            <v xml:space="preserve">         佐賀市</v>
          </cell>
          <cell r="C464" t="str">
            <v>-</v>
          </cell>
          <cell r="G464">
            <v>45</v>
          </cell>
          <cell r="H464">
            <v>35</v>
          </cell>
          <cell r="I464">
            <v>10</v>
          </cell>
          <cell r="J464">
            <v>10</v>
          </cell>
          <cell r="K464">
            <v>13</v>
          </cell>
          <cell r="L464">
            <v>7</v>
          </cell>
          <cell r="M464">
            <v>6</v>
          </cell>
          <cell r="N464">
            <v>6</v>
          </cell>
        </row>
        <row r="465">
          <cell r="B465" t="str">
            <v xml:space="preserve">         唐津市</v>
          </cell>
          <cell r="C465" t="str">
            <v>-</v>
          </cell>
          <cell r="G465">
            <v>19</v>
          </cell>
          <cell r="H465">
            <v>19</v>
          </cell>
          <cell r="I465" t="str">
            <v>-</v>
          </cell>
          <cell r="J465" t="str">
            <v>-</v>
          </cell>
          <cell r="K465">
            <v>1</v>
          </cell>
          <cell r="L465">
            <v>1</v>
          </cell>
          <cell r="M465" t="str">
            <v>-</v>
          </cell>
          <cell r="N465" t="str">
            <v>-</v>
          </cell>
        </row>
        <row r="466">
          <cell r="B466" t="str">
            <v xml:space="preserve">         鳥栖市</v>
          </cell>
          <cell r="C466" t="str">
            <v>-</v>
          </cell>
          <cell r="G466">
            <v>14</v>
          </cell>
          <cell r="H466">
            <v>13</v>
          </cell>
          <cell r="I466">
            <v>1</v>
          </cell>
          <cell r="J466">
            <v>1</v>
          </cell>
          <cell r="K466">
            <v>6</v>
          </cell>
          <cell r="L466">
            <v>3</v>
          </cell>
          <cell r="M466">
            <v>3</v>
          </cell>
          <cell r="N466">
            <v>3</v>
          </cell>
        </row>
        <row r="467">
          <cell r="B467" t="str">
            <v xml:space="preserve">         多久市</v>
          </cell>
          <cell r="C467" t="str">
            <v>-</v>
          </cell>
          <cell r="G467">
            <v>1</v>
          </cell>
          <cell r="H467">
            <v>1</v>
          </cell>
          <cell r="I467" t="str">
            <v>-</v>
          </cell>
          <cell r="J467" t="str">
            <v>-</v>
          </cell>
          <cell r="K467" t="str">
            <v>-</v>
          </cell>
          <cell r="L467" t="str">
            <v>-</v>
          </cell>
          <cell r="M467" t="str">
            <v>-</v>
          </cell>
          <cell r="N467" t="str">
            <v>-</v>
          </cell>
        </row>
        <row r="468">
          <cell r="B468" t="str">
            <v xml:space="preserve">         伊万里市</v>
          </cell>
          <cell r="C468" t="str">
            <v>-</v>
          </cell>
          <cell r="G468">
            <v>26</v>
          </cell>
          <cell r="H468">
            <v>26</v>
          </cell>
          <cell r="I468" t="str">
            <v>-</v>
          </cell>
          <cell r="J468" t="str">
            <v>-</v>
          </cell>
          <cell r="K468">
            <v>1</v>
          </cell>
          <cell r="L468">
            <v>1</v>
          </cell>
          <cell r="M468" t="str">
            <v>-</v>
          </cell>
          <cell r="N468" t="str">
            <v>-</v>
          </cell>
        </row>
        <row r="469">
          <cell r="B469" t="str">
            <v xml:space="preserve">         武雄市</v>
          </cell>
          <cell r="C469" t="str">
            <v>-</v>
          </cell>
          <cell r="G469">
            <v>12</v>
          </cell>
          <cell r="H469">
            <v>12</v>
          </cell>
          <cell r="I469" t="str">
            <v>-</v>
          </cell>
          <cell r="J469" t="str">
            <v>-</v>
          </cell>
          <cell r="K469">
            <v>6</v>
          </cell>
          <cell r="L469">
            <v>6</v>
          </cell>
          <cell r="M469" t="str">
            <v>-</v>
          </cell>
          <cell r="N469" t="str">
            <v>-</v>
          </cell>
        </row>
        <row r="470">
          <cell r="B470" t="str">
            <v xml:space="preserve">         鹿島市</v>
          </cell>
          <cell r="C470" t="str">
            <v>-</v>
          </cell>
          <cell r="G470">
            <v>1</v>
          </cell>
          <cell r="H470">
            <v>1</v>
          </cell>
          <cell r="I470" t="str">
            <v>-</v>
          </cell>
          <cell r="J470" t="str">
            <v>-</v>
          </cell>
          <cell r="K470">
            <v>3</v>
          </cell>
          <cell r="L470">
            <v>1</v>
          </cell>
          <cell r="M470">
            <v>2</v>
          </cell>
          <cell r="N470">
            <v>2</v>
          </cell>
        </row>
        <row r="471">
          <cell r="B471" t="str">
            <v xml:space="preserve">         小城市</v>
          </cell>
          <cell r="C471" t="str">
            <v>-</v>
          </cell>
          <cell r="G471">
            <v>2</v>
          </cell>
          <cell r="H471">
            <v>2</v>
          </cell>
          <cell r="I471" t="str">
            <v>-</v>
          </cell>
          <cell r="J471" t="str">
            <v>-</v>
          </cell>
          <cell r="K471">
            <v>1</v>
          </cell>
          <cell r="L471">
            <v>1</v>
          </cell>
          <cell r="M471" t="str">
            <v>-</v>
          </cell>
          <cell r="N471" t="str">
            <v>-</v>
          </cell>
        </row>
        <row r="472">
          <cell r="B472" t="str">
            <v xml:space="preserve">         嬉野市</v>
          </cell>
          <cell r="C472" t="str">
            <v>-</v>
          </cell>
          <cell r="G472">
            <v>20</v>
          </cell>
          <cell r="H472">
            <v>20</v>
          </cell>
          <cell r="I472" t="str">
            <v>-</v>
          </cell>
          <cell r="J472" t="str">
            <v>-</v>
          </cell>
          <cell r="K472">
            <v>10</v>
          </cell>
          <cell r="L472">
            <v>6</v>
          </cell>
          <cell r="M472">
            <v>4</v>
          </cell>
          <cell r="N472">
            <v>4</v>
          </cell>
        </row>
        <row r="473">
          <cell r="B473" t="str">
            <v xml:space="preserve">         神埼市</v>
          </cell>
          <cell r="C473" t="str">
            <v>-</v>
          </cell>
          <cell r="G473">
            <v>6</v>
          </cell>
          <cell r="H473">
            <v>2</v>
          </cell>
          <cell r="I473">
            <v>4</v>
          </cell>
          <cell r="J473">
            <v>4</v>
          </cell>
          <cell r="K473">
            <v>1</v>
          </cell>
          <cell r="L473">
            <v>1</v>
          </cell>
          <cell r="M473" t="str">
            <v>-</v>
          </cell>
          <cell r="N473" t="str">
            <v>-</v>
          </cell>
        </row>
        <row r="474">
          <cell r="B474" t="str">
            <v xml:space="preserve">         吉野ヶ里町</v>
          </cell>
          <cell r="C474" t="str">
            <v>-</v>
          </cell>
          <cell r="G474">
            <v>2</v>
          </cell>
          <cell r="H474">
            <v>2</v>
          </cell>
          <cell r="I474" t="str">
            <v>-</v>
          </cell>
          <cell r="J474" t="str">
            <v>-</v>
          </cell>
          <cell r="K474" t="str">
            <v>-</v>
          </cell>
          <cell r="L474" t="str">
            <v>-</v>
          </cell>
          <cell r="M474" t="str">
            <v>-</v>
          </cell>
          <cell r="N474" t="str">
            <v>-</v>
          </cell>
        </row>
        <row r="475">
          <cell r="B475" t="str">
            <v xml:space="preserve">         基山町</v>
          </cell>
          <cell r="C475" t="str">
            <v>-</v>
          </cell>
          <cell r="G475">
            <v>2</v>
          </cell>
          <cell r="H475">
            <v>2</v>
          </cell>
          <cell r="I475" t="str">
            <v>-</v>
          </cell>
          <cell r="J475" t="str">
            <v>-</v>
          </cell>
          <cell r="K475">
            <v>1</v>
          </cell>
          <cell r="L475">
            <v>1</v>
          </cell>
          <cell r="M475" t="str">
            <v>-</v>
          </cell>
          <cell r="N475" t="str">
            <v>-</v>
          </cell>
        </row>
        <row r="476">
          <cell r="B476" t="str">
            <v xml:space="preserve">         上峰町</v>
          </cell>
          <cell r="C476" t="str">
            <v>-</v>
          </cell>
          <cell r="G476">
            <v>2</v>
          </cell>
          <cell r="H476">
            <v>2</v>
          </cell>
          <cell r="I476" t="str">
            <v>-</v>
          </cell>
          <cell r="J476" t="str">
            <v>-</v>
          </cell>
          <cell r="K476" t="str">
            <v>-</v>
          </cell>
          <cell r="L476" t="str">
            <v>-</v>
          </cell>
          <cell r="M476" t="str">
            <v>-</v>
          </cell>
          <cell r="N476" t="str">
            <v>-</v>
          </cell>
        </row>
        <row r="477">
          <cell r="B477" t="str">
            <v xml:space="preserve">         みやき町</v>
          </cell>
          <cell r="C477" t="str">
            <v>-</v>
          </cell>
          <cell r="G477">
            <v>2</v>
          </cell>
          <cell r="H477">
            <v>2</v>
          </cell>
          <cell r="I477" t="str">
            <v>-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N477" t="str">
            <v>-</v>
          </cell>
        </row>
        <row r="478">
          <cell r="B478" t="str">
            <v xml:space="preserve">         玄海町</v>
          </cell>
          <cell r="C478" t="str">
            <v>-</v>
          </cell>
          <cell r="G478">
            <v>1</v>
          </cell>
          <cell r="H478">
            <v>1</v>
          </cell>
          <cell r="I478" t="str">
            <v>-</v>
          </cell>
          <cell r="J478" t="str">
            <v>-</v>
          </cell>
          <cell r="K478" t="str">
            <v>-</v>
          </cell>
          <cell r="L478" t="str">
            <v>-</v>
          </cell>
          <cell r="M478" t="str">
            <v>-</v>
          </cell>
          <cell r="N478" t="str">
            <v>-</v>
          </cell>
        </row>
        <row r="479">
          <cell r="B479" t="str">
            <v xml:space="preserve">         有田町</v>
          </cell>
          <cell r="C479" t="str">
            <v>-</v>
          </cell>
          <cell r="G479">
            <v>4</v>
          </cell>
          <cell r="H479">
            <v>3</v>
          </cell>
          <cell r="I479">
            <v>1</v>
          </cell>
          <cell r="J479">
            <v>1</v>
          </cell>
          <cell r="K479">
            <v>2</v>
          </cell>
          <cell r="L479">
            <v>2</v>
          </cell>
          <cell r="M479" t="str">
            <v>-</v>
          </cell>
          <cell r="N479" t="str">
            <v>-</v>
          </cell>
        </row>
        <row r="480">
          <cell r="B480" t="str">
            <v xml:space="preserve">         江北町</v>
          </cell>
          <cell r="C480" t="str">
            <v>-</v>
          </cell>
          <cell r="G480" t="str">
            <v>-</v>
          </cell>
          <cell r="H480" t="str">
            <v>-</v>
          </cell>
          <cell r="I480" t="str">
            <v>-</v>
          </cell>
          <cell r="J480" t="str">
            <v>-</v>
          </cell>
          <cell r="K480">
            <v>1</v>
          </cell>
          <cell r="L480">
            <v>1</v>
          </cell>
          <cell r="M480" t="str">
            <v>-</v>
          </cell>
          <cell r="N480" t="str">
            <v>-</v>
          </cell>
        </row>
        <row r="481">
          <cell r="B481" t="str">
            <v xml:space="preserve">         白石町</v>
          </cell>
          <cell r="C481" t="str">
            <v>-</v>
          </cell>
          <cell r="G481" t="str">
            <v>-</v>
          </cell>
          <cell r="H481" t="str">
            <v>-</v>
          </cell>
          <cell r="I481" t="str">
            <v>-</v>
          </cell>
          <cell r="J481" t="str">
            <v>-</v>
          </cell>
          <cell r="K481">
            <v>1</v>
          </cell>
          <cell r="L481">
            <v>1</v>
          </cell>
          <cell r="M481" t="str">
            <v>-</v>
          </cell>
          <cell r="N481" t="str">
            <v>-</v>
          </cell>
        </row>
        <row r="482">
          <cell r="B482" t="str">
            <v xml:space="preserve">         太良町</v>
          </cell>
          <cell r="C482" t="str">
            <v>-</v>
          </cell>
          <cell r="G482">
            <v>5</v>
          </cell>
          <cell r="H482">
            <v>5</v>
          </cell>
          <cell r="I482" t="str">
            <v>-</v>
          </cell>
          <cell r="J482" t="str">
            <v>-</v>
          </cell>
          <cell r="K482">
            <v>1</v>
          </cell>
          <cell r="L482">
            <v>1</v>
          </cell>
          <cell r="M482" t="str">
            <v>-</v>
          </cell>
          <cell r="N482" t="str">
            <v>-</v>
          </cell>
        </row>
        <row r="483">
          <cell r="B483" t="str">
            <v xml:space="preserve">       熊本県 </v>
          </cell>
          <cell r="C483">
            <v>75</v>
          </cell>
          <cell r="D483">
            <v>61</v>
          </cell>
          <cell r="E483">
            <v>14</v>
          </cell>
          <cell r="F483">
            <v>14</v>
          </cell>
          <cell r="G483">
            <v>66</v>
          </cell>
          <cell r="H483">
            <v>56</v>
          </cell>
          <cell r="I483">
            <v>10</v>
          </cell>
          <cell r="J483">
            <v>10</v>
          </cell>
          <cell r="K483">
            <v>9</v>
          </cell>
          <cell r="L483">
            <v>5</v>
          </cell>
          <cell r="M483">
            <v>4</v>
          </cell>
          <cell r="N483">
            <v>4</v>
          </cell>
        </row>
        <row r="484">
          <cell r="B484" t="str">
            <v xml:space="preserve">         熊本市</v>
          </cell>
          <cell r="C484" t="str">
            <v>-</v>
          </cell>
          <cell r="G484">
            <v>37</v>
          </cell>
          <cell r="H484">
            <v>21</v>
          </cell>
          <cell r="I484">
            <v>16</v>
          </cell>
          <cell r="J484">
            <v>16</v>
          </cell>
          <cell r="K484">
            <v>12</v>
          </cell>
          <cell r="L484">
            <v>3</v>
          </cell>
          <cell r="M484">
            <v>9</v>
          </cell>
          <cell r="N484">
            <v>9</v>
          </cell>
        </row>
        <row r="485">
          <cell r="B485" t="str">
            <v xml:space="preserve">           熊本市 中央区</v>
          </cell>
          <cell r="C485" t="str">
            <v>-</v>
          </cell>
          <cell r="G485">
            <v>21</v>
          </cell>
          <cell r="H485">
            <v>11</v>
          </cell>
          <cell r="I485">
            <v>10</v>
          </cell>
          <cell r="J485">
            <v>10</v>
          </cell>
          <cell r="K485">
            <v>7</v>
          </cell>
          <cell r="L485">
            <v>2</v>
          </cell>
          <cell r="M485">
            <v>5</v>
          </cell>
          <cell r="N485">
            <v>5</v>
          </cell>
        </row>
        <row r="486">
          <cell r="B486" t="str">
            <v xml:space="preserve">           熊本市 東区</v>
          </cell>
          <cell r="C486" t="str">
            <v>-</v>
          </cell>
          <cell r="G486">
            <v>5</v>
          </cell>
          <cell r="H486">
            <v>5</v>
          </cell>
          <cell r="I486" t="str">
            <v>-</v>
          </cell>
          <cell r="J486" t="str">
            <v>-</v>
          </cell>
          <cell r="K486" t="str">
            <v>-</v>
          </cell>
          <cell r="L486" t="str">
            <v>-</v>
          </cell>
          <cell r="M486" t="str">
            <v>-</v>
          </cell>
          <cell r="N486" t="str">
            <v>-</v>
          </cell>
        </row>
        <row r="487">
          <cell r="B487" t="str">
            <v xml:space="preserve">           熊本市 西区</v>
          </cell>
          <cell r="C487" t="str">
            <v>-</v>
          </cell>
          <cell r="G487">
            <v>5</v>
          </cell>
          <cell r="H487">
            <v>1</v>
          </cell>
          <cell r="I487">
            <v>4</v>
          </cell>
          <cell r="J487">
            <v>4</v>
          </cell>
          <cell r="K487">
            <v>3</v>
          </cell>
          <cell r="L487" t="str">
            <v>-</v>
          </cell>
          <cell r="M487">
            <v>3</v>
          </cell>
          <cell r="N487">
            <v>3</v>
          </cell>
        </row>
        <row r="488">
          <cell r="B488" t="str">
            <v xml:space="preserve">           熊本市 南区</v>
          </cell>
          <cell r="C488" t="str">
            <v>-</v>
          </cell>
          <cell r="G488">
            <v>3</v>
          </cell>
          <cell r="H488">
            <v>2</v>
          </cell>
          <cell r="I488">
            <v>1</v>
          </cell>
          <cell r="J488">
            <v>1</v>
          </cell>
          <cell r="K488">
            <v>2</v>
          </cell>
          <cell r="L488">
            <v>1</v>
          </cell>
          <cell r="M488">
            <v>1</v>
          </cell>
          <cell r="N488">
            <v>1</v>
          </cell>
        </row>
        <row r="489">
          <cell r="B489" t="str">
            <v xml:space="preserve">           熊本市 北区</v>
          </cell>
          <cell r="C489" t="str">
            <v>-</v>
          </cell>
          <cell r="G489">
            <v>3</v>
          </cell>
          <cell r="H489">
            <v>2</v>
          </cell>
          <cell r="I489">
            <v>1</v>
          </cell>
          <cell r="J489">
            <v>1</v>
          </cell>
          <cell r="K489" t="str">
            <v>-</v>
          </cell>
          <cell r="L489" t="str">
            <v>-</v>
          </cell>
          <cell r="M489" t="str">
            <v>-</v>
          </cell>
          <cell r="N489" t="str">
            <v>-</v>
          </cell>
        </row>
        <row r="490">
          <cell r="B490" t="str">
            <v xml:space="preserve">         八代市</v>
          </cell>
          <cell r="C490" t="str">
            <v>-</v>
          </cell>
          <cell r="G490">
            <v>4</v>
          </cell>
          <cell r="H490">
            <v>4</v>
          </cell>
          <cell r="I490" t="str">
            <v>-</v>
          </cell>
          <cell r="J490" t="str">
            <v>-</v>
          </cell>
          <cell r="K490">
            <v>1</v>
          </cell>
          <cell r="L490">
            <v>1</v>
          </cell>
          <cell r="M490" t="str">
            <v>-</v>
          </cell>
          <cell r="N490" t="str">
            <v>-</v>
          </cell>
        </row>
        <row r="491">
          <cell r="B491" t="str">
            <v xml:space="preserve">         水俣市</v>
          </cell>
          <cell r="C491" t="str">
            <v>-</v>
          </cell>
          <cell r="G491">
            <v>1</v>
          </cell>
          <cell r="H491">
            <v>1</v>
          </cell>
          <cell r="I491" t="str">
            <v>-</v>
          </cell>
          <cell r="J491" t="str">
            <v>-</v>
          </cell>
          <cell r="K491" t="str">
            <v>-</v>
          </cell>
          <cell r="L491" t="str">
            <v>-</v>
          </cell>
          <cell r="M491" t="str">
            <v>-</v>
          </cell>
          <cell r="N491" t="str">
            <v>-</v>
          </cell>
        </row>
        <row r="492">
          <cell r="B492" t="str">
            <v xml:space="preserve">         玉名市</v>
          </cell>
          <cell r="C492" t="str">
            <v>-</v>
          </cell>
          <cell r="G492">
            <v>2</v>
          </cell>
          <cell r="H492">
            <v>2</v>
          </cell>
          <cell r="I492" t="str">
            <v>-</v>
          </cell>
          <cell r="J492" t="str">
            <v>-</v>
          </cell>
          <cell r="K492">
            <v>1</v>
          </cell>
          <cell r="L492" t="str">
            <v>-</v>
          </cell>
          <cell r="M492">
            <v>1</v>
          </cell>
          <cell r="N492">
            <v>1</v>
          </cell>
        </row>
        <row r="493">
          <cell r="B493" t="str">
            <v xml:space="preserve">         菊池市</v>
          </cell>
          <cell r="C493" t="str">
            <v>-</v>
          </cell>
          <cell r="G493">
            <v>1</v>
          </cell>
          <cell r="H493">
            <v>1</v>
          </cell>
          <cell r="I493" t="str">
            <v>-</v>
          </cell>
          <cell r="J493" t="str">
            <v>-</v>
          </cell>
          <cell r="K493" t="str">
            <v>-</v>
          </cell>
          <cell r="L493" t="str">
            <v>-</v>
          </cell>
          <cell r="M493" t="str">
            <v>-</v>
          </cell>
          <cell r="N493" t="str">
            <v>-</v>
          </cell>
        </row>
        <row r="494">
          <cell r="B494" t="str">
            <v xml:space="preserve">         上天草市</v>
          </cell>
          <cell r="C494" t="str">
            <v>-</v>
          </cell>
          <cell r="G494">
            <v>8</v>
          </cell>
          <cell r="H494">
            <v>8</v>
          </cell>
          <cell r="I494" t="str">
            <v>-</v>
          </cell>
          <cell r="J494" t="str">
            <v>-</v>
          </cell>
          <cell r="K494" t="str">
            <v>-</v>
          </cell>
          <cell r="L494" t="str">
            <v>-</v>
          </cell>
          <cell r="M494" t="str">
            <v>-</v>
          </cell>
          <cell r="N494" t="str">
            <v>-</v>
          </cell>
        </row>
        <row r="495">
          <cell r="B495" t="str">
            <v xml:space="preserve">         宇城市</v>
          </cell>
          <cell r="C495" t="str">
            <v>-</v>
          </cell>
          <cell r="G495">
            <v>6</v>
          </cell>
          <cell r="H495">
            <v>6</v>
          </cell>
          <cell r="I495" t="str">
            <v>-</v>
          </cell>
          <cell r="J495" t="str">
            <v>-</v>
          </cell>
          <cell r="K495" t="str">
            <v>-</v>
          </cell>
          <cell r="L495" t="str">
            <v>-</v>
          </cell>
          <cell r="M495" t="str">
            <v>-</v>
          </cell>
          <cell r="N495" t="str">
            <v>-</v>
          </cell>
        </row>
        <row r="496">
          <cell r="B496" t="str">
            <v xml:space="preserve">         天草市</v>
          </cell>
          <cell r="C496" t="str">
            <v>-</v>
          </cell>
          <cell r="G496">
            <v>5</v>
          </cell>
          <cell r="H496">
            <v>5</v>
          </cell>
          <cell r="I496" t="str">
            <v>-</v>
          </cell>
          <cell r="J496" t="str">
            <v>-</v>
          </cell>
          <cell r="K496">
            <v>1</v>
          </cell>
          <cell r="L496">
            <v>1</v>
          </cell>
          <cell r="M496" t="str">
            <v>-</v>
          </cell>
          <cell r="N496" t="str">
            <v>-</v>
          </cell>
        </row>
        <row r="497">
          <cell r="B497" t="str">
            <v xml:space="preserve">         合志市</v>
          </cell>
          <cell r="C497" t="str">
            <v>-</v>
          </cell>
          <cell r="G497">
            <v>1</v>
          </cell>
          <cell r="H497">
            <v>1</v>
          </cell>
          <cell r="I497" t="str">
            <v>-</v>
          </cell>
          <cell r="J497" t="str">
            <v>-</v>
          </cell>
          <cell r="K497" t="str">
            <v>-</v>
          </cell>
          <cell r="L497" t="str">
            <v>-</v>
          </cell>
          <cell r="M497" t="str">
            <v>-</v>
          </cell>
          <cell r="N497" t="str">
            <v>-</v>
          </cell>
        </row>
        <row r="498">
          <cell r="B498" t="str">
            <v xml:space="preserve">         長洲町</v>
          </cell>
          <cell r="C498" t="str">
            <v>-</v>
          </cell>
          <cell r="G498">
            <v>5</v>
          </cell>
          <cell r="H498">
            <v>5</v>
          </cell>
          <cell r="I498" t="str">
            <v>-</v>
          </cell>
          <cell r="J498" t="str">
            <v>-</v>
          </cell>
          <cell r="K498" t="str">
            <v>-</v>
          </cell>
          <cell r="L498" t="str">
            <v>-</v>
          </cell>
          <cell r="M498" t="str">
            <v>-</v>
          </cell>
          <cell r="N498" t="str">
            <v>-</v>
          </cell>
        </row>
        <row r="499">
          <cell r="B499" t="str">
            <v xml:space="preserve">         大津町</v>
          </cell>
          <cell r="C499" t="str">
            <v>-</v>
          </cell>
          <cell r="G499">
            <v>2</v>
          </cell>
          <cell r="H499">
            <v>2</v>
          </cell>
          <cell r="I499" t="str">
            <v>-</v>
          </cell>
          <cell r="J499" t="str">
            <v>-</v>
          </cell>
          <cell r="K499" t="str">
            <v>-</v>
          </cell>
          <cell r="L499" t="str">
            <v>-</v>
          </cell>
          <cell r="M499" t="str">
            <v>-</v>
          </cell>
          <cell r="N499" t="str">
            <v>-</v>
          </cell>
        </row>
        <row r="500">
          <cell r="B500" t="str">
            <v xml:space="preserve">         菊陽町</v>
          </cell>
          <cell r="C500" t="str">
            <v>-</v>
          </cell>
          <cell r="G500">
            <v>2</v>
          </cell>
          <cell r="H500">
            <v>2</v>
          </cell>
          <cell r="I500" t="str">
            <v>-</v>
          </cell>
          <cell r="J500" t="str">
            <v>-</v>
          </cell>
          <cell r="K500" t="str">
            <v>-</v>
          </cell>
          <cell r="L500" t="str">
            <v>-</v>
          </cell>
          <cell r="M500" t="str">
            <v>-</v>
          </cell>
          <cell r="N500" t="str">
            <v>-</v>
          </cell>
        </row>
        <row r="501">
          <cell r="B501" t="str">
            <v xml:space="preserve">         南阿蘇村</v>
          </cell>
          <cell r="C501" t="str">
            <v>-</v>
          </cell>
          <cell r="G501">
            <v>1</v>
          </cell>
          <cell r="H501">
            <v>1</v>
          </cell>
          <cell r="I501" t="str">
            <v>-</v>
          </cell>
          <cell r="J501" t="str">
            <v>-</v>
          </cell>
          <cell r="K501" t="str">
            <v>-</v>
          </cell>
          <cell r="L501" t="str">
            <v>-</v>
          </cell>
          <cell r="M501" t="str">
            <v>-</v>
          </cell>
          <cell r="N501" t="str">
            <v>-</v>
          </cell>
        </row>
        <row r="502">
          <cell r="B502" t="str">
            <v xml:space="preserve">         益城町</v>
          </cell>
          <cell r="C502" t="str">
            <v>-</v>
          </cell>
          <cell r="G502">
            <v>1</v>
          </cell>
          <cell r="H502">
            <v>1</v>
          </cell>
          <cell r="I502" t="str">
            <v>-</v>
          </cell>
          <cell r="J502" t="str">
            <v>-</v>
          </cell>
          <cell r="K502" t="str">
            <v>-</v>
          </cell>
          <cell r="L502" t="str">
            <v>-</v>
          </cell>
          <cell r="M502" t="str">
            <v>-</v>
          </cell>
          <cell r="N502" t="str">
            <v>-</v>
          </cell>
        </row>
        <row r="503">
          <cell r="B503" t="str">
            <v xml:space="preserve">         苓北町</v>
          </cell>
          <cell r="C503" t="str">
            <v>-</v>
          </cell>
          <cell r="G503">
            <v>2</v>
          </cell>
          <cell r="H503">
            <v>2</v>
          </cell>
          <cell r="I503" t="str">
            <v>-</v>
          </cell>
          <cell r="J503" t="str">
            <v>-</v>
          </cell>
          <cell r="K503" t="str">
            <v>-</v>
          </cell>
          <cell r="L503" t="str">
            <v>-</v>
          </cell>
          <cell r="M503" t="str">
            <v>-</v>
          </cell>
          <cell r="N503" t="str">
            <v>-</v>
          </cell>
        </row>
        <row r="504">
          <cell r="B504" t="str">
            <v xml:space="preserve">       大分県 </v>
          </cell>
          <cell r="C504">
            <v>40</v>
          </cell>
          <cell r="D504">
            <v>36</v>
          </cell>
          <cell r="E504">
            <v>4</v>
          </cell>
          <cell r="F504">
            <v>4</v>
          </cell>
          <cell r="G504">
            <v>37</v>
          </cell>
          <cell r="H504">
            <v>33</v>
          </cell>
          <cell r="I504">
            <v>4</v>
          </cell>
          <cell r="J504">
            <v>4</v>
          </cell>
          <cell r="K504">
            <v>3</v>
          </cell>
          <cell r="L504">
            <v>3</v>
          </cell>
          <cell r="M504" t="str">
            <v>-</v>
          </cell>
          <cell r="N504" t="str">
            <v>-</v>
          </cell>
        </row>
        <row r="505">
          <cell r="B505" t="str">
            <v xml:space="preserve">         大分市</v>
          </cell>
          <cell r="C505" t="str">
            <v>-</v>
          </cell>
          <cell r="G505">
            <v>31</v>
          </cell>
          <cell r="H505">
            <v>23</v>
          </cell>
          <cell r="I505">
            <v>8</v>
          </cell>
          <cell r="J505">
            <v>8</v>
          </cell>
          <cell r="K505">
            <v>7</v>
          </cell>
          <cell r="L505">
            <v>4</v>
          </cell>
          <cell r="M505">
            <v>3</v>
          </cell>
          <cell r="N505">
            <v>3</v>
          </cell>
        </row>
        <row r="506">
          <cell r="B506" t="str">
            <v xml:space="preserve">         別府市</v>
          </cell>
          <cell r="C506" t="str">
            <v>-</v>
          </cell>
          <cell r="G506">
            <v>2</v>
          </cell>
          <cell r="H506" t="str">
            <v>-</v>
          </cell>
          <cell r="I506">
            <v>2</v>
          </cell>
          <cell r="J506">
            <v>2</v>
          </cell>
          <cell r="K506">
            <v>4</v>
          </cell>
          <cell r="L506">
            <v>1</v>
          </cell>
          <cell r="M506">
            <v>3</v>
          </cell>
          <cell r="N506">
            <v>3</v>
          </cell>
        </row>
        <row r="507">
          <cell r="B507" t="str">
            <v xml:space="preserve">         中津市</v>
          </cell>
          <cell r="C507" t="str">
            <v>-</v>
          </cell>
          <cell r="G507">
            <v>2</v>
          </cell>
          <cell r="H507">
            <v>2</v>
          </cell>
          <cell r="I507" t="str">
            <v>-</v>
          </cell>
          <cell r="J507" t="str">
            <v>-</v>
          </cell>
          <cell r="K507" t="str">
            <v>-</v>
          </cell>
          <cell r="L507" t="str">
            <v>-</v>
          </cell>
          <cell r="M507" t="str">
            <v>-</v>
          </cell>
          <cell r="N507" t="str">
            <v>-</v>
          </cell>
        </row>
        <row r="508">
          <cell r="B508" t="str">
            <v xml:space="preserve">         日田市</v>
          </cell>
          <cell r="C508" t="str">
            <v>-</v>
          </cell>
          <cell r="G508">
            <v>1</v>
          </cell>
          <cell r="H508" t="str">
            <v>-</v>
          </cell>
          <cell r="I508">
            <v>1</v>
          </cell>
          <cell r="J508">
            <v>1</v>
          </cell>
          <cell r="K508" t="str">
            <v>-</v>
          </cell>
          <cell r="L508" t="str">
            <v>-</v>
          </cell>
          <cell r="M508" t="str">
            <v>-</v>
          </cell>
          <cell r="N508" t="str">
            <v>-</v>
          </cell>
        </row>
        <row r="509">
          <cell r="B509" t="str">
            <v xml:space="preserve">         佐伯市</v>
          </cell>
          <cell r="C509" t="str">
            <v>-</v>
          </cell>
          <cell r="G509">
            <v>5</v>
          </cell>
          <cell r="H509">
            <v>5</v>
          </cell>
          <cell r="I509" t="str">
            <v>-</v>
          </cell>
          <cell r="J509" t="str">
            <v>-</v>
          </cell>
          <cell r="K509">
            <v>1</v>
          </cell>
          <cell r="L509" t="str">
            <v>-</v>
          </cell>
          <cell r="M509">
            <v>1</v>
          </cell>
          <cell r="N509">
            <v>1</v>
          </cell>
        </row>
        <row r="510">
          <cell r="B510" t="str">
            <v xml:space="preserve">         臼杵市</v>
          </cell>
          <cell r="C510" t="str">
            <v>-</v>
          </cell>
          <cell r="G510">
            <v>1</v>
          </cell>
          <cell r="H510">
            <v>1</v>
          </cell>
          <cell r="I510" t="str">
            <v>-</v>
          </cell>
          <cell r="J510" t="str">
            <v>-</v>
          </cell>
          <cell r="K510" t="str">
            <v>-</v>
          </cell>
          <cell r="L510" t="str">
            <v>-</v>
          </cell>
          <cell r="M510" t="str">
            <v>-</v>
          </cell>
          <cell r="N510" t="str">
            <v>-</v>
          </cell>
        </row>
        <row r="511">
          <cell r="B511" t="str">
            <v xml:space="preserve">         津久見市</v>
          </cell>
          <cell r="C511" t="str">
            <v>-</v>
          </cell>
          <cell r="G511">
            <v>1</v>
          </cell>
          <cell r="H511">
            <v>1</v>
          </cell>
          <cell r="I511" t="str">
            <v>-</v>
          </cell>
          <cell r="J511" t="str">
            <v>-</v>
          </cell>
          <cell r="K511" t="str">
            <v>-</v>
          </cell>
          <cell r="L511" t="str">
            <v>-</v>
          </cell>
          <cell r="M511" t="str">
            <v>-</v>
          </cell>
          <cell r="N511" t="str">
            <v>-</v>
          </cell>
        </row>
        <row r="512">
          <cell r="B512" t="str">
            <v xml:space="preserve">         竹田市</v>
          </cell>
          <cell r="C512" t="str">
            <v>-</v>
          </cell>
          <cell r="G512">
            <v>1</v>
          </cell>
          <cell r="H512" t="str">
            <v>-</v>
          </cell>
          <cell r="I512">
            <v>1</v>
          </cell>
          <cell r="J512">
            <v>1</v>
          </cell>
          <cell r="K512" t="str">
            <v>-</v>
          </cell>
          <cell r="L512" t="str">
            <v>-</v>
          </cell>
          <cell r="M512" t="str">
            <v>-</v>
          </cell>
          <cell r="N512" t="str">
            <v>-</v>
          </cell>
        </row>
        <row r="513">
          <cell r="B513" t="str">
            <v xml:space="preserve">         豊後高田市</v>
          </cell>
          <cell r="C513" t="str">
            <v>-</v>
          </cell>
          <cell r="G513">
            <v>1</v>
          </cell>
          <cell r="H513">
            <v>1</v>
          </cell>
          <cell r="I513" t="str">
            <v>-</v>
          </cell>
          <cell r="J513" t="str">
            <v>-</v>
          </cell>
          <cell r="K513" t="str">
            <v>-</v>
          </cell>
          <cell r="L513" t="str">
            <v>-</v>
          </cell>
          <cell r="M513" t="str">
            <v>-</v>
          </cell>
          <cell r="N513" t="str">
            <v>-</v>
          </cell>
        </row>
        <row r="514">
          <cell r="B514" t="str">
            <v xml:space="preserve">         宇佐市</v>
          </cell>
          <cell r="C514" t="str">
            <v>-</v>
          </cell>
          <cell r="G514">
            <v>1</v>
          </cell>
          <cell r="H514" t="str">
            <v>-</v>
          </cell>
          <cell r="I514">
            <v>1</v>
          </cell>
          <cell r="J514">
            <v>1</v>
          </cell>
          <cell r="K514">
            <v>2</v>
          </cell>
          <cell r="L514" t="str">
            <v>-</v>
          </cell>
          <cell r="M514">
            <v>2</v>
          </cell>
          <cell r="N514">
            <v>2</v>
          </cell>
        </row>
        <row r="515">
          <cell r="B515" t="str">
            <v xml:space="preserve">         豊後大野市</v>
          </cell>
          <cell r="C515" t="str">
            <v>-</v>
          </cell>
          <cell r="G515">
            <v>2</v>
          </cell>
          <cell r="H515">
            <v>2</v>
          </cell>
          <cell r="I515" t="str">
            <v>-</v>
          </cell>
          <cell r="J515" t="str">
            <v>-</v>
          </cell>
          <cell r="K515" t="str">
            <v>-</v>
          </cell>
          <cell r="L515" t="str">
            <v>-</v>
          </cell>
          <cell r="M515" t="str">
            <v>-</v>
          </cell>
          <cell r="N515" t="str">
            <v>-</v>
          </cell>
        </row>
        <row r="516">
          <cell r="B516" t="str">
            <v xml:space="preserve">         由布市</v>
          </cell>
          <cell r="C516" t="str">
            <v>-</v>
          </cell>
          <cell r="G516" t="str">
            <v>-</v>
          </cell>
          <cell r="H516" t="str">
            <v>-</v>
          </cell>
          <cell r="I516" t="str">
            <v>-</v>
          </cell>
          <cell r="J516" t="str">
            <v>-</v>
          </cell>
          <cell r="K516">
            <v>1</v>
          </cell>
          <cell r="L516" t="str">
            <v>-</v>
          </cell>
          <cell r="M516">
            <v>1</v>
          </cell>
          <cell r="N516">
            <v>1</v>
          </cell>
        </row>
        <row r="517">
          <cell r="B517" t="str">
            <v xml:space="preserve">       宮崎県 </v>
          </cell>
          <cell r="C517">
            <v>13</v>
          </cell>
          <cell r="D517">
            <v>11</v>
          </cell>
          <cell r="E517">
            <v>2</v>
          </cell>
          <cell r="F517">
            <v>2</v>
          </cell>
          <cell r="G517">
            <v>12</v>
          </cell>
          <cell r="H517">
            <v>11</v>
          </cell>
          <cell r="I517">
            <v>1</v>
          </cell>
          <cell r="J517">
            <v>1</v>
          </cell>
          <cell r="K517">
            <v>1</v>
          </cell>
          <cell r="L517" t="str">
            <v>-</v>
          </cell>
          <cell r="M517">
            <v>1</v>
          </cell>
          <cell r="N517">
            <v>1</v>
          </cell>
        </row>
        <row r="518">
          <cell r="B518" t="str">
            <v xml:space="preserve">         宮崎市</v>
          </cell>
          <cell r="C518" t="str">
            <v>-</v>
          </cell>
          <cell r="G518">
            <v>9</v>
          </cell>
          <cell r="H518">
            <v>2</v>
          </cell>
          <cell r="I518">
            <v>7</v>
          </cell>
          <cell r="J518">
            <v>7</v>
          </cell>
          <cell r="K518">
            <v>2</v>
          </cell>
          <cell r="L518" t="str">
            <v>-</v>
          </cell>
          <cell r="M518">
            <v>2</v>
          </cell>
          <cell r="N518">
            <v>2</v>
          </cell>
        </row>
        <row r="519">
          <cell r="B519" t="str">
            <v xml:space="preserve">         都城市</v>
          </cell>
          <cell r="C519" t="str">
            <v>-</v>
          </cell>
          <cell r="G519">
            <v>3</v>
          </cell>
          <cell r="H519">
            <v>3</v>
          </cell>
          <cell r="I519" t="str">
            <v>-</v>
          </cell>
          <cell r="J519" t="str">
            <v>-</v>
          </cell>
          <cell r="K519">
            <v>1</v>
          </cell>
          <cell r="L519" t="str">
            <v>-</v>
          </cell>
          <cell r="M519">
            <v>1</v>
          </cell>
          <cell r="N519">
            <v>1</v>
          </cell>
        </row>
        <row r="520">
          <cell r="B520" t="str">
            <v xml:space="preserve">         日向市</v>
          </cell>
          <cell r="C520" t="str">
            <v>-</v>
          </cell>
          <cell r="G520">
            <v>1</v>
          </cell>
          <cell r="H520">
            <v>1</v>
          </cell>
          <cell r="I520" t="str">
            <v>-</v>
          </cell>
          <cell r="J520" t="str">
            <v>-</v>
          </cell>
          <cell r="K520" t="str">
            <v>-</v>
          </cell>
          <cell r="L520" t="str">
            <v>-</v>
          </cell>
          <cell r="M520" t="str">
            <v>-</v>
          </cell>
          <cell r="N520" t="str">
            <v>-</v>
          </cell>
        </row>
        <row r="521">
          <cell r="B521" t="str">
            <v xml:space="preserve">         西都市</v>
          </cell>
          <cell r="C521" t="str">
            <v>-</v>
          </cell>
          <cell r="G521">
            <v>1</v>
          </cell>
          <cell r="H521" t="str">
            <v>-</v>
          </cell>
          <cell r="I521">
            <v>1</v>
          </cell>
          <cell r="J521">
            <v>1</v>
          </cell>
          <cell r="K521" t="str">
            <v>-</v>
          </cell>
          <cell r="L521" t="str">
            <v>-</v>
          </cell>
          <cell r="M521" t="str">
            <v>-</v>
          </cell>
          <cell r="N521" t="str">
            <v>-</v>
          </cell>
        </row>
        <row r="522">
          <cell r="B522" t="str">
            <v xml:space="preserve">         高千穂町</v>
          </cell>
          <cell r="C522" t="str">
            <v>-</v>
          </cell>
          <cell r="G522">
            <v>1</v>
          </cell>
          <cell r="H522">
            <v>1</v>
          </cell>
          <cell r="I522" t="str">
            <v>-</v>
          </cell>
          <cell r="J522" t="str">
            <v>-</v>
          </cell>
          <cell r="K522" t="str">
            <v>-</v>
          </cell>
          <cell r="L522" t="str">
            <v>-</v>
          </cell>
          <cell r="M522" t="str">
            <v>-</v>
          </cell>
          <cell r="N522" t="str">
            <v>-</v>
          </cell>
        </row>
        <row r="523">
          <cell r="B523" t="str">
            <v xml:space="preserve">       鹿児島県 </v>
          </cell>
          <cell r="C523">
            <v>17</v>
          </cell>
          <cell r="D523">
            <v>17</v>
          </cell>
          <cell r="E523" t="str">
            <v>-</v>
          </cell>
          <cell r="F523" t="str">
            <v>-</v>
          </cell>
          <cell r="G523">
            <v>16</v>
          </cell>
          <cell r="H523">
            <v>16</v>
          </cell>
          <cell r="I523" t="str">
            <v>-</v>
          </cell>
          <cell r="J523" t="str">
            <v>-</v>
          </cell>
          <cell r="K523">
            <v>1</v>
          </cell>
          <cell r="L523">
            <v>1</v>
          </cell>
          <cell r="M523" t="str">
            <v>-</v>
          </cell>
          <cell r="N523" t="str">
            <v>-</v>
          </cell>
        </row>
        <row r="524">
          <cell r="B524" t="str">
            <v xml:space="preserve">         鹿児島市</v>
          </cell>
          <cell r="C524" t="str">
            <v>-</v>
          </cell>
          <cell r="G524">
            <v>19</v>
          </cell>
          <cell r="H524">
            <v>14</v>
          </cell>
          <cell r="I524">
            <v>5</v>
          </cell>
          <cell r="J524">
            <v>6</v>
          </cell>
          <cell r="K524">
            <v>4</v>
          </cell>
          <cell r="L524" t="str">
            <v>-</v>
          </cell>
          <cell r="M524">
            <v>4</v>
          </cell>
          <cell r="N524">
            <v>4</v>
          </cell>
        </row>
        <row r="525">
          <cell r="B525" t="str">
            <v xml:space="preserve">         鹿屋市</v>
          </cell>
          <cell r="C525" t="str">
            <v>-</v>
          </cell>
          <cell r="G525">
            <v>1</v>
          </cell>
          <cell r="H525" t="str">
            <v>-</v>
          </cell>
          <cell r="I525">
            <v>1</v>
          </cell>
          <cell r="J525">
            <v>1</v>
          </cell>
          <cell r="K525" t="str">
            <v>-</v>
          </cell>
          <cell r="L525" t="str">
            <v>-</v>
          </cell>
          <cell r="M525" t="str">
            <v>-</v>
          </cell>
          <cell r="N525" t="str">
            <v>-</v>
          </cell>
        </row>
        <row r="526">
          <cell r="B526" t="str">
            <v xml:space="preserve">         薩摩川内市</v>
          </cell>
          <cell r="C526" t="str">
            <v>-</v>
          </cell>
          <cell r="G526">
            <v>4</v>
          </cell>
          <cell r="H526">
            <v>4</v>
          </cell>
          <cell r="I526" t="str">
            <v>-</v>
          </cell>
          <cell r="J526" t="str">
            <v>-</v>
          </cell>
          <cell r="K526" t="str">
            <v>-</v>
          </cell>
          <cell r="L526" t="str">
            <v>-</v>
          </cell>
          <cell r="M526" t="str">
            <v>-</v>
          </cell>
          <cell r="N526" t="str">
            <v>-</v>
          </cell>
        </row>
        <row r="527">
          <cell r="B527" t="str">
            <v xml:space="preserve">         霧島市</v>
          </cell>
          <cell r="C527" t="str">
            <v>-</v>
          </cell>
          <cell r="G527">
            <v>1</v>
          </cell>
          <cell r="H527">
            <v>1</v>
          </cell>
          <cell r="I527" t="str">
            <v>-</v>
          </cell>
          <cell r="J527" t="str">
            <v>-</v>
          </cell>
          <cell r="K527" t="str">
            <v>-</v>
          </cell>
          <cell r="L527" t="str">
            <v>-</v>
          </cell>
          <cell r="M527" t="str">
            <v>-</v>
          </cell>
          <cell r="N527" t="str">
            <v>-</v>
          </cell>
        </row>
        <row r="528">
          <cell r="B528" t="str">
            <v xml:space="preserve">         いちき串木野市</v>
          </cell>
          <cell r="C528" t="str">
            <v>-</v>
          </cell>
          <cell r="G528">
            <v>2</v>
          </cell>
          <cell r="H528">
            <v>2</v>
          </cell>
          <cell r="I528" t="str">
            <v>-</v>
          </cell>
          <cell r="J528" t="str">
            <v>-</v>
          </cell>
          <cell r="K528">
            <v>1</v>
          </cell>
          <cell r="L528" t="str">
            <v>-</v>
          </cell>
          <cell r="M528">
            <v>1</v>
          </cell>
          <cell r="N528">
            <v>1</v>
          </cell>
        </row>
        <row r="529">
          <cell r="B529" t="str">
            <v xml:space="preserve">         奄美市</v>
          </cell>
          <cell r="C529" t="str">
            <v>-</v>
          </cell>
          <cell r="G529">
            <v>1</v>
          </cell>
          <cell r="H529">
            <v>1</v>
          </cell>
          <cell r="I529" t="str">
            <v>-</v>
          </cell>
          <cell r="J529" t="str">
            <v>-</v>
          </cell>
          <cell r="K529" t="str">
            <v>-</v>
          </cell>
          <cell r="L529" t="str">
            <v>-</v>
          </cell>
          <cell r="M529" t="str">
            <v>-</v>
          </cell>
          <cell r="N529" t="str">
            <v>-</v>
          </cell>
        </row>
        <row r="530">
          <cell r="B530" t="str">
            <v xml:space="preserve">         さつま町</v>
          </cell>
          <cell r="C530" t="str">
            <v>-</v>
          </cell>
          <cell r="G530">
            <v>1</v>
          </cell>
          <cell r="H530">
            <v>1</v>
          </cell>
          <cell r="I530" t="str">
            <v>-</v>
          </cell>
          <cell r="J530" t="str">
            <v>-</v>
          </cell>
          <cell r="K530" t="str">
            <v>-</v>
          </cell>
          <cell r="L530" t="str">
            <v>-</v>
          </cell>
          <cell r="M530" t="str">
            <v>-</v>
          </cell>
          <cell r="N530" t="str">
            <v>-</v>
          </cell>
        </row>
        <row r="531">
          <cell r="B531" t="str">
            <v xml:space="preserve">         南種子町</v>
          </cell>
          <cell r="C531" t="str">
            <v>-</v>
          </cell>
          <cell r="G531">
            <v>1</v>
          </cell>
          <cell r="H531">
            <v>1</v>
          </cell>
          <cell r="I531" t="str">
            <v>-</v>
          </cell>
          <cell r="J531" t="str">
            <v>-</v>
          </cell>
          <cell r="K531" t="str">
            <v>-</v>
          </cell>
          <cell r="L531" t="str">
            <v>-</v>
          </cell>
          <cell r="M531" t="str">
            <v>-</v>
          </cell>
          <cell r="N531" t="str">
            <v>-</v>
          </cell>
        </row>
        <row r="532">
          <cell r="B532" t="str">
            <v xml:space="preserve">       沖縄県 </v>
          </cell>
          <cell r="C532">
            <v>9</v>
          </cell>
          <cell r="D532">
            <v>8</v>
          </cell>
          <cell r="E532">
            <v>1</v>
          </cell>
          <cell r="F532">
            <v>1</v>
          </cell>
          <cell r="G532">
            <v>8</v>
          </cell>
          <cell r="H532">
            <v>8</v>
          </cell>
          <cell r="I532" t="str">
            <v>-</v>
          </cell>
          <cell r="J532" t="str">
            <v>-</v>
          </cell>
          <cell r="K532">
            <v>1</v>
          </cell>
          <cell r="L532" t="str">
            <v>-</v>
          </cell>
          <cell r="M532">
            <v>1</v>
          </cell>
          <cell r="N532">
            <v>1</v>
          </cell>
        </row>
        <row r="533">
          <cell r="B533" t="str">
            <v xml:space="preserve">         那覇市</v>
          </cell>
          <cell r="C533">
            <v>7</v>
          </cell>
          <cell r="D533">
            <v>7</v>
          </cell>
          <cell r="E533" t="str">
            <v>-</v>
          </cell>
          <cell r="F533" t="str">
            <v>-</v>
          </cell>
          <cell r="G533">
            <v>7</v>
          </cell>
          <cell r="H533">
            <v>7</v>
          </cell>
          <cell r="I533" t="str">
            <v>-</v>
          </cell>
          <cell r="J533" t="str">
            <v>-</v>
          </cell>
          <cell r="K533" t="str">
            <v>-</v>
          </cell>
          <cell r="L533" t="str">
            <v>-</v>
          </cell>
          <cell r="M533" t="str">
            <v>-</v>
          </cell>
          <cell r="N533" t="str">
            <v>-</v>
          </cell>
        </row>
        <row r="534">
          <cell r="B534" t="str">
            <v xml:space="preserve">         宜野湾市</v>
          </cell>
          <cell r="C534">
            <v>1</v>
          </cell>
          <cell r="D534" t="str">
            <v>-</v>
          </cell>
          <cell r="E534">
            <v>1</v>
          </cell>
          <cell r="F534">
            <v>1</v>
          </cell>
          <cell r="G534">
            <v>1</v>
          </cell>
          <cell r="H534" t="str">
            <v>-</v>
          </cell>
          <cell r="I534">
            <v>1</v>
          </cell>
          <cell r="J534">
            <v>1</v>
          </cell>
          <cell r="K534" t="str">
            <v>-</v>
          </cell>
          <cell r="L534" t="str">
            <v>-</v>
          </cell>
          <cell r="M534" t="str">
            <v>-</v>
          </cell>
          <cell r="N534" t="str">
            <v>-</v>
          </cell>
        </row>
        <row r="535">
          <cell r="B535" t="str">
            <v xml:space="preserve">         石垣市</v>
          </cell>
          <cell r="C535">
            <v>3</v>
          </cell>
          <cell r="D535">
            <v>3</v>
          </cell>
          <cell r="E535" t="str">
            <v>-</v>
          </cell>
          <cell r="F535" t="str">
            <v>-</v>
          </cell>
          <cell r="G535">
            <v>3</v>
          </cell>
          <cell r="H535">
            <v>3</v>
          </cell>
          <cell r="I535" t="str">
            <v>-</v>
          </cell>
          <cell r="J535" t="str">
            <v>-</v>
          </cell>
          <cell r="K535" t="str">
            <v>-</v>
          </cell>
          <cell r="L535" t="str">
            <v>-</v>
          </cell>
          <cell r="M535" t="str">
            <v>-</v>
          </cell>
          <cell r="N535" t="str">
            <v>-</v>
          </cell>
        </row>
        <row r="536">
          <cell r="B536" t="str">
            <v xml:space="preserve">         名護市</v>
          </cell>
          <cell r="C536">
            <v>4</v>
          </cell>
          <cell r="D536">
            <v>2</v>
          </cell>
          <cell r="E536">
            <v>2</v>
          </cell>
          <cell r="F536">
            <v>2</v>
          </cell>
          <cell r="G536">
            <v>3</v>
          </cell>
          <cell r="H536">
            <v>2</v>
          </cell>
          <cell r="I536">
            <v>1</v>
          </cell>
          <cell r="J536">
            <v>1</v>
          </cell>
          <cell r="K536">
            <v>1</v>
          </cell>
          <cell r="L536" t="str">
            <v>-</v>
          </cell>
          <cell r="M536">
            <v>1</v>
          </cell>
          <cell r="N536">
            <v>1</v>
          </cell>
        </row>
        <row r="537">
          <cell r="B537" t="str">
            <v xml:space="preserve">         うるま市</v>
          </cell>
          <cell r="C537">
            <v>1</v>
          </cell>
          <cell r="D537">
            <v>1</v>
          </cell>
          <cell r="E537" t="str">
            <v>-</v>
          </cell>
          <cell r="F537" t="str">
            <v>-</v>
          </cell>
          <cell r="G537">
            <v>1</v>
          </cell>
          <cell r="H537">
            <v>1</v>
          </cell>
          <cell r="I537" t="str">
            <v>-</v>
          </cell>
          <cell r="J537" t="str">
            <v>-</v>
          </cell>
          <cell r="K537" t="str">
            <v>-</v>
          </cell>
          <cell r="L537" t="str">
            <v>-</v>
          </cell>
          <cell r="M537" t="str">
            <v>-</v>
          </cell>
          <cell r="N537" t="str">
            <v>-</v>
          </cell>
        </row>
        <row r="538">
          <cell r="B538" t="str">
            <v xml:space="preserve">    従業・通学市区町村「不詳・外国」</v>
          </cell>
          <cell r="C538">
            <v>706</v>
          </cell>
          <cell r="D538">
            <v>657</v>
          </cell>
          <cell r="E538">
            <v>49</v>
          </cell>
          <cell r="F538">
            <v>59</v>
          </cell>
          <cell r="G538">
            <v>508</v>
          </cell>
          <cell r="H538">
            <v>479</v>
          </cell>
          <cell r="I538">
            <v>29</v>
          </cell>
          <cell r="J538">
            <v>34</v>
          </cell>
          <cell r="K538">
            <v>198</v>
          </cell>
          <cell r="L538">
            <v>178</v>
          </cell>
          <cell r="M538">
            <v>20</v>
          </cell>
          <cell r="N538">
            <v>25</v>
          </cell>
        </row>
        <row r="539">
          <cell r="B539" t="str">
            <v xml:space="preserve">  従業地・通学地「不詳」</v>
          </cell>
          <cell r="C539">
            <v>5094</v>
          </cell>
          <cell r="D539">
            <v>4691</v>
          </cell>
          <cell r="E539">
            <v>403</v>
          </cell>
          <cell r="F539">
            <v>2472</v>
          </cell>
          <cell r="G539">
            <v>2855</v>
          </cell>
          <cell r="H539">
            <v>2652</v>
          </cell>
          <cell r="I539">
            <v>203</v>
          </cell>
          <cell r="J539">
            <v>1268</v>
          </cell>
          <cell r="K539">
            <v>2239</v>
          </cell>
          <cell r="L539">
            <v>2039</v>
          </cell>
          <cell r="M539">
            <v>200</v>
          </cell>
          <cell r="N539">
            <v>1204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24表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4"/>
    </sheetNames>
    <sheetDataSet>
      <sheetData sheetId="0">
        <row r="6">
          <cell r="B6" t="str">
            <v xml:space="preserve">当地で従業・通学する者 </v>
          </cell>
          <cell r="C6">
            <v>213554</v>
          </cell>
          <cell r="D6">
            <v>193345</v>
          </cell>
          <cell r="E6">
            <v>20209</v>
          </cell>
          <cell r="F6">
            <v>47731</v>
          </cell>
          <cell r="G6">
            <v>109300</v>
          </cell>
          <cell r="H6">
            <v>99316</v>
          </cell>
          <cell r="I6">
            <v>9984</v>
          </cell>
          <cell r="J6">
            <v>24060</v>
          </cell>
          <cell r="K6">
            <v>104254</v>
          </cell>
          <cell r="L6">
            <v>94029</v>
          </cell>
          <cell r="M6">
            <v>10225</v>
          </cell>
          <cell r="N6">
            <v>23671</v>
          </cell>
        </row>
        <row r="7">
          <cell r="B7" t="str">
            <v xml:space="preserve">  自市町村に常住</v>
          </cell>
          <cell r="C7">
            <v>176230</v>
          </cell>
          <cell r="D7">
            <v>160282</v>
          </cell>
          <cell r="E7">
            <v>15948</v>
          </cell>
          <cell r="F7">
            <v>41107</v>
          </cell>
          <cell r="G7">
            <v>87292</v>
          </cell>
          <cell r="H7">
            <v>79235</v>
          </cell>
          <cell r="I7">
            <v>8057</v>
          </cell>
          <cell r="J7">
            <v>20927</v>
          </cell>
          <cell r="K7">
            <v>88938</v>
          </cell>
          <cell r="L7">
            <v>81047</v>
          </cell>
          <cell r="M7">
            <v>7891</v>
          </cell>
          <cell r="N7">
            <v>20180</v>
          </cell>
        </row>
        <row r="8">
          <cell r="B8" t="str">
            <v xml:space="preserve">      自宅</v>
          </cell>
          <cell r="C8">
            <v>13080</v>
          </cell>
          <cell r="D8">
            <v>13080</v>
          </cell>
          <cell r="E8" t="str">
            <v>-</v>
          </cell>
          <cell r="F8" t="str">
            <v>-</v>
          </cell>
          <cell r="G8">
            <v>7175</v>
          </cell>
          <cell r="H8">
            <v>7175</v>
          </cell>
          <cell r="I8" t="str">
            <v>-</v>
          </cell>
          <cell r="J8" t="str">
            <v>-</v>
          </cell>
          <cell r="K8">
            <v>5905</v>
          </cell>
          <cell r="L8">
            <v>5905</v>
          </cell>
          <cell r="M8" t="str">
            <v>-</v>
          </cell>
          <cell r="N8" t="str">
            <v>-</v>
          </cell>
        </row>
        <row r="9">
          <cell r="B9" t="str">
            <v xml:space="preserve">      自宅外</v>
          </cell>
          <cell r="C9">
            <v>163150</v>
          </cell>
          <cell r="D9">
            <v>147202</v>
          </cell>
          <cell r="E9">
            <v>15948</v>
          </cell>
          <cell r="F9">
            <v>41107</v>
          </cell>
          <cell r="G9">
            <v>80117</v>
          </cell>
          <cell r="H9">
            <v>72060</v>
          </cell>
          <cell r="I9">
            <v>8057</v>
          </cell>
          <cell r="J9">
            <v>20927</v>
          </cell>
          <cell r="K9">
            <v>83033</v>
          </cell>
          <cell r="L9">
            <v>75142</v>
          </cell>
          <cell r="M9">
            <v>7891</v>
          </cell>
          <cell r="N9">
            <v>20180</v>
          </cell>
        </row>
        <row r="10">
          <cell r="B10" t="str">
            <v xml:space="preserve">  他市区町村に常住</v>
          </cell>
          <cell r="C10">
            <v>31524</v>
          </cell>
          <cell r="D10">
            <v>27715</v>
          </cell>
          <cell r="E10">
            <v>3809</v>
          </cell>
          <cell r="F10">
            <v>4093</v>
          </cell>
          <cell r="G10">
            <v>18645</v>
          </cell>
          <cell r="H10">
            <v>16950</v>
          </cell>
          <cell r="I10">
            <v>1695</v>
          </cell>
          <cell r="J10">
            <v>1831</v>
          </cell>
          <cell r="K10">
            <v>12879</v>
          </cell>
          <cell r="L10">
            <v>10765</v>
          </cell>
          <cell r="M10">
            <v>2114</v>
          </cell>
          <cell r="N10">
            <v>2262</v>
          </cell>
        </row>
        <row r="11">
          <cell r="B11" t="str">
            <v xml:space="preserve">    県内</v>
          </cell>
          <cell r="C11">
            <v>30221</v>
          </cell>
          <cell r="D11">
            <v>26751</v>
          </cell>
          <cell r="E11">
            <v>3470</v>
          </cell>
          <cell r="F11">
            <v>3753</v>
          </cell>
          <cell r="G11">
            <v>17621</v>
          </cell>
          <cell r="H11">
            <v>16121</v>
          </cell>
          <cell r="I11">
            <v>1500</v>
          </cell>
          <cell r="J11">
            <v>1635</v>
          </cell>
          <cell r="K11">
            <v>12600</v>
          </cell>
          <cell r="L11">
            <v>10630</v>
          </cell>
          <cell r="M11">
            <v>1970</v>
          </cell>
          <cell r="N11">
            <v>2118</v>
          </cell>
        </row>
        <row r="12">
          <cell r="B12" t="str">
            <v xml:space="preserve">       佐世保市</v>
          </cell>
          <cell r="C12">
            <v>542</v>
          </cell>
          <cell r="D12">
            <v>445</v>
          </cell>
          <cell r="E12">
            <v>97</v>
          </cell>
          <cell r="F12">
            <v>102</v>
          </cell>
          <cell r="G12">
            <v>408</v>
          </cell>
          <cell r="H12">
            <v>359</v>
          </cell>
          <cell r="I12">
            <v>49</v>
          </cell>
          <cell r="J12">
            <v>51</v>
          </cell>
          <cell r="K12">
            <v>134</v>
          </cell>
          <cell r="L12">
            <v>86</v>
          </cell>
          <cell r="M12">
            <v>48</v>
          </cell>
          <cell r="N12">
            <v>51</v>
          </cell>
        </row>
        <row r="13">
          <cell r="B13" t="str">
            <v xml:space="preserve">       島原市</v>
          </cell>
          <cell r="C13">
            <v>190</v>
          </cell>
          <cell r="D13">
            <v>165</v>
          </cell>
          <cell r="E13">
            <v>25</v>
          </cell>
          <cell r="F13">
            <v>25</v>
          </cell>
          <cell r="G13">
            <v>159</v>
          </cell>
          <cell r="H13">
            <v>148</v>
          </cell>
          <cell r="I13">
            <v>11</v>
          </cell>
          <cell r="J13">
            <v>11</v>
          </cell>
          <cell r="K13">
            <v>31</v>
          </cell>
          <cell r="L13">
            <v>17</v>
          </cell>
          <cell r="M13">
            <v>14</v>
          </cell>
          <cell r="N13">
            <v>14</v>
          </cell>
        </row>
        <row r="14">
          <cell r="B14" t="str">
            <v xml:space="preserve">       諫早市</v>
          </cell>
          <cell r="C14">
            <v>8300</v>
          </cell>
          <cell r="D14">
            <v>7496</v>
          </cell>
          <cell r="E14">
            <v>804</v>
          </cell>
          <cell r="F14">
            <v>859</v>
          </cell>
          <cell r="G14">
            <v>4849</v>
          </cell>
          <cell r="H14">
            <v>4528</v>
          </cell>
          <cell r="I14">
            <v>321</v>
          </cell>
          <cell r="J14">
            <v>347</v>
          </cell>
          <cell r="K14">
            <v>3451</v>
          </cell>
          <cell r="L14">
            <v>2968</v>
          </cell>
          <cell r="M14">
            <v>483</v>
          </cell>
          <cell r="N14">
            <v>512</v>
          </cell>
        </row>
        <row r="15">
          <cell r="B15" t="str">
            <v xml:space="preserve">       大村市</v>
          </cell>
          <cell r="C15">
            <v>2837</v>
          </cell>
          <cell r="D15">
            <v>2450</v>
          </cell>
          <cell r="E15">
            <v>387</v>
          </cell>
          <cell r="F15">
            <v>403</v>
          </cell>
          <cell r="G15">
            <v>1860</v>
          </cell>
          <cell r="H15">
            <v>1704</v>
          </cell>
          <cell r="I15">
            <v>156</v>
          </cell>
          <cell r="J15">
            <v>165</v>
          </cell>
          <cell r="K15">
            <v>977</v>
          </cell>
          <cell r="L15">
            <v>746</v>
          </cell>
          <cell r="M15">
            <v>231</v>
          </cell>
          <cell r="N15">
            <v>238</v>
          </cell>
        </row>
        <row r="16">
          <cell r="B16" t="str">
            <v xml:space="preserve">       平戸市</v>
          </cell>
          <cell r="C16">
            <v>52</v>
          </cell>
          <cell r="D16">
            <v>46</v>
          </cell>
          <cell r="E16">
            <v>6</v>
          </cell>
          <cell r="F16">
            <v>6</v>
          </cell>
          <cell r="G16">
            <v>46</v>
          </cell>
          <cell r="H16">
            <v>45</v>
          </cell>
          <cell r="I16">
            <v>1</v>
          </cell>
          <cell r="J16">
            <v>1</v>
          </cell>
          <cell r="K16">
            <v>6</v>
          </cell>
          <cell r="L16">
            <v>1</v>
          </cell>
          <cell r="M16">
            <v>5</v>
          </cell>
          <cell r="N16">
            <v>5</v>
          </cell>
        </row>
        <row r="17">
          <cell r="B17" t="str">
            <v xml:space="preserve">       松浦市</v>
          </cell>
          <cell r="C17">
            <v>13</v>
          </cell>
          <cell r="D17">
            <v>11</v>
          </cell>
          <cell r="E17">
            <v>2</v>
          </cell>
          <cell r="F17">
            <v>3</v>
          </cell>
          <cell r="G17">
            <v>10</v>
          </cell>
          <cell r="H17">
            <v>9</v>
          </cell>
          <cell r="I17">
            <v>1</v>
          </cell>
          <cell r="J17">
            <v>2</v>
          </cell>
          <cell r="K17">
            <v>3</v>
          </cell>
          <cell r="L17">
            <v>2</v>
          </cell>
          <cell r="M17">
            <v>1</v>
          </cell>
          <cell r="N17">
            <v>1</v>
          </cell>
        </row>
        <row r="18">
          <cell r="B18" t="str">
            <v xml:space="preserve">       対馬市</v>
          </cell>
          <cell r="C18">
            <v>9</v>
          </cell>
          <cell r="D18">
            <v>3</v>
          </cell>
          <cell r="E18">
            <v>6</v>
          </cell>
          <cell r="F18">
            <v>6</v>
          </cell>
          <cell r="G18">
            <v>5</v>
          </cell>
          <cell r="H18">
            <v>2</v>
          </cell>
          <cell r="I18">
            <v>3</v>
          </cell>
          <cell r="J18">
            <v>3</v>
          </cell>
          <cell r="K18">
            <v>4</v>
          </cell>
          <cell r="L18">
            <v>1</v>
          </cell>
          <cell r="M18">
            <v>3</v>
          </cell>
          <cell r="N18">
            <v>3</v>
          </cell>
        </row>
        <row r="19">
          <cell r="B19" t="str">
            <v xml:space="preserve">       壱岐市</v>
          </cell>
          <cell r="C19">
            <v>10</v>
          </cell>
          <cell r="D19">
            <v>2</v>
          </cell>
          <cell r="E19">
            <v>8</v>
          </cell>
          <cell r="F19">
            <v>8</v>
          </cell>
          <cell r="G19">
            <v>5</v>
          </cell>
          <cell r="H19">
            <v>1</v>
          </cell>
          <cell r="I19">
            <v>4</v>
          </cell>
          <cell r="J19">
            <v>4</v>
          </cell>
          <cell r="K19">
            <v>5</v>
          </cell>
          <cell r="L19">
            <v>1</v>
          </cell>
          <cell r="M19">
            <v>4</v>
          </cell>
          <cell r="N19">
            <v>4</v>
          </cell>
        </row>
        <row r="20">
          <cell r="B20" t="str">
            <v xml:space="preserve">       五島市</v>
          </cell>
          <cell r="C20">
            <v>47</v>
          </cell>
          <cell r="D20">
            <v>36</v>
          </cell>
          <cell r="E20">
            <v>11</v>
          </cell>
          <cell r="F20">
            <v>11</v>
          </cell>
          <cell r="G20">
            <v>35</v>
          </cell>
          <cell r="H20">
            <v>31</v>
          </cell>
          <cell r="I20">
            <v>4</v>
          </cell>
          <cell r="J20">
            <v>4</v>
          </cell>
          <cell r="K20">
            <v>12</v>
          </cell>
          <cell r="L20">
            <v>5</v>
          </cell>
          <cell r="M20">
            <v>7</v>
          </cell>
          <cell r="N20">
            <v>7</v>
          </cell>
        </row>
        <row r="21">
          <cell r="B21" t="str">
            <v xml:space="preserve">       西海市</v>
          </cell>
          <cell r="C21">
            <v>784</v>
          </cell>
          <cell r="D21">
            <v>701</v>
          </cell>
          <cell r="E21">
            <v>83</v>
          </cell>
          <cell r="F21">
            <v>86</v>
          </cell>
          <cell r="G21">
            <v>403</v>
          </cell>
          <cell r="H21">
            <v>369</v>
          </cell>
          <cell r="I21">
            <v>34</v>
          </cell>
          <cell r="J21">
            <v>37</v>
          </cell>
          <cell r="K21">
            <v>381</v>
          </cell>
          <cell r="L21">
            <v>332</v>
          </cell>
          <cell r="M21">
            <v>49</v>
          </cell>
          <cell r="N21">
            <v>49</v>
          </cell>
        </row>
        <row r="22">
          <cell r="B22" t="str">
            <v xml:space="preserve">       雲仙市</v>
          </cell>
          <cell r="C22">
            <v>522</v>
          </cell>
          <cell r="D22">
            <v>461</v>
          </cell>
          <cell r="E22">
            <v>61</v>
          </cell>
          <cell r="F22">
            <v>63</v>
          </cell>
          <cell r="G22">
            <v>392</v>
          </cell>
          <cell r="H22">
            <v>368</v>
          </cell>
          <cell r="I22">
            <v>24</v>
          </cell>
          <cell r="J22">
            <v>25</v>
          </cell>
          <cell r="K22">
            <v>130</v>
          </cell>
          <cell r="L22">
            <v>93</v>
          </cell>
          <cell r="M22">
            <v>37</v>
          </cell>
          <cell r="N22">
            <v>38</v>
          </cell>
        </row>
        <row r="23">
          <cell r="B23" t="str">
            <v xml:space="preserve">       南島原市</v>
          </cell>
          <cell r="C23">
            <v>152</v>
          </cell>
          <cell r="D23">
            <v>120</v>
          </cell>
          <cell r="E23">
            <v>32</v>
          </cell>
          <cell r="F23">
            <v>32</v>
          </cell>
          <cell r="G23">
            <v>119</v>
          </cell>
          <cell r="H23">
            <v>99</v>
          </cell>
          <cell r="I23">
            <v>20</v>
          </cell>
          <cell r="J23">
            <v>20</v>
          </cell>
          <cell r="K23">
            <v>33</v>
          </cell>
          <cell r="L23">
            <v>21</v>
          </cell>
          <cell r="M23">
            <v>12</v>
          </cell>
          <cell r="N23">
            <v>12</v>
          </cell>
        </row>
        <row r="24">
          <cell r="B24" t="str">
            <v xml:space="preserve">       長与町</v>
          </cell>
          <cell r="C24">
            <v>10292</v>
          </cell>
          <cell r="D24">
            <v>9244</v>
          </cell>
          <cell r="E24">
            <v>1048</v>
          </cell>
          <cell r="F24">
            <v>1183</v>
          </cell>
          <cell r="G24">
            <v>5857</v>
          </cell>
          <cell r="H24">
            <v>5358</v>
          </cell>
          <cell r="I24">
            <v>499</v>
          </cell>
          <cell r="J24">
            <v>553</v>
          </cell>
          <cell r="K24">
            <v>4435</v>
          </cell>
          <cell r="L24">
            <v>3886</v>
          </cell>
          <cell r="M24">
            <v>549</v>
          </cell>
          <cell r="N24">
            <v>630</v>
          </cell>
        </row>
        <row r="25">
          <cell r="B25" t="str">
            <v xml:space="preserve">       時津町</v>
          </cell>
          <cell r="C25">
            <v>6222</v>
          </cell>
          <cell r="D25">
            <v>5378</v>
          </cell>
          <cell r="E25">
            <v>844</v>
          </cell>
          <cell r="F25">
            <v>909</v>
          </cell>
          <cell r="G25">
            <v>3299</v>
          </cell>
          <cell r="H25">
            <v>2950</v>
          </cell>
          <cell r="I25">
            <v>349</v>
          </cell>
          <cell r="J25">
            <v>387</v>
          </cell>
          <cell r="K25">
            <v>2923</v>
          </cell>
          <cell r="L25">
            <v>2428</v>
          </cell>
          <cell r="M25">
            <v>495</v>
          </cell>
          <cell r="N25">
            <v>522</v>
          </cell>
        </row>
        <row r="26">
          <cell r="B26" t="str">
            <v xml:space="preserve">       東彼杵町</v>
          </cell>
          <cell r="C26">
            <v>63</v>
          </cell>
          <cell r="D26">
            <v>49</v>
          </cell>
          <cell r="E26">
            <v>14</v>
          </cell>
          <cell r="F26">
            <v>14</v>
          </cell>
          <cell r="G26">
            <v>41</v>
          </cell>
          <cell r="H26">
            <v>34</v>
          </cell>
          <cell r="I26">
            <v>7</v>
          </cell>
          <cell r="J26">
            <v>7</v>
          </cell>
          <cell r="K26">
            <v>22</v>
          </cell>
          <cell r="L26">
            <v>15</v>
          </cell>
          <cell r="M26">
            <v>7</v>
          </cell>
          <cell r="N26">
            <v>7</v>
          </cell>
        </row>
        <row r="27">
          <cell r="B27" t="str">
            <v xml:space="preserve">       川棚町</v>
          </cell>
          <cell r="C27">
            <v>69</v>
          </cell>
          <cell r="D27">
            <v>49</v>
          </cell>
          <cell r="E27">
            <v>20</v>
          </cell>
          <cell r="F27">
            <v>21</v>
          </cell>
          <cell r="G27">
            <v>44</v>
          </cell>
          <cell r="H27">
            <v>33</v>
          </cell>
          <cell r="I27">
            <v>11</v>
          </cell>
          <cell r="J27">
            <v>12</v>
          </cell>
          <cell r="K27">
            <v>25</v>
          </cell>
          <cell r="L27">
            <v>16</v>
          </cell>
          <cell r="M27">
            <v>9</v>
          </cell>
          <cell r="N27">
            <v>9</v>
          </cell>
        </row>
        <row r="28">
          <cell r="B28" t="str">
            <v xml:space="preserve">       波佐見町</v>
          </cell>
          <cell r="C28">
            <v>42</v>
          </cell>
          <cell r="D28">
            <v>34</v>
          </cell>
          <cell r="E28">
            <v>8</v>
          </cell>
          <cell r="F28">
            <v>8</v>
          </cell>
          <cell r="G28">
            <v>29</v>
          </cell>
          <cell r="H28">
            <v>27</v>
          </cell>
          <cell r="I28">
            <v>2</v>
          </cell>
          <cell r="J28">
            <v>2</v>
          </cell>
          <cell r="K28">
            <v>13</v>
          </cell>
          <cell r="L28">
            <v>7</v>
          </cell>
          <cell r="M28">
            <v>6</v>
          </cell>
          <cell r="N28">
            <v>6</v>
          </cell>
        </row>
        <row r="29">
          <cell r="B29" t="str">
            <v>　　　小値賀町</v>
          </cell>
          <cell r="C29">
            <v>1</v>
          </cell>
          <cell r="D29">
            <v>1</v>
          </cell>
          <cell r="E29" t="str">
            <v>-</v>
          </cell>
          <cell r="F29" t="str">
            <v>-</v>
          </cell>
          <cell r="G29">
            <v>1</v>
          </cell>
          <cell r="H29">
            <v>1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</row>
        <row r="30">
          <cell r="B30" t="str">
            <v xml:space="preserve">       佐々町</v>
          </cell>
          <cell r="C30">
            <v>19</v>
          </cell>
          <cell r="D30">
            <v>18</v>
          </cell>
          <cell r="E30">
            <v>1</v>
          </cell>
          <cell r="F30">
            <v>1</v>
          </cell>
          <cell r="G30">
            <v>14</v>
          </cell>
          <cell r="H30">
            <v>14</v>
          </cell>
          <cell r="I30" t="str">
            <v>-</v>
          </cell>
          <cell r="J30" t="str">
            <v>-</v>
          </cell>
          <cell r="K30">
            <v>5</v>
          </cell>
          <cell r="L30">
            <v>4</v>
          </cell>
          <cell r="M30">
            <v>1</v>
          </cell>
          <cell r="N30">
            <v>1</v>
          </cell>
        </row>
        <row r="31">
          <cell r="B31" t="str">
            <v xml:space="preserve">       新上五島町</v>
          </cell>
          <cell r="C31">
            <v>55</v>
          </cell>
          <cell r="D31">
            <v>42</v>
          </cell>
          <cell r="E31">
            <v>13</v>
          </cell>
          <cell r="F31">
            <v>13</v>
          </cell>
          <cell r="G31">
            <v>45</v>
          </cell>
          <cell r="H31">
            <v>41</v>
          </cell>
          <cell r="I31">
            <v>4</v>
          </cell>
          <cell r="J31">
            <v>4</v>
          </cell>
          <cell r="K31">
            <v>10</v>
          </cell>
          <cell r="L31">
            <v>1</v>
          </cell>
          <cell r="M31">
            <v>9</v>
          </cell>
          <cell r="N31">
            <v>9</v>
          </cell>
        </row>
        <row r="32">
          <cell r="B32" t="str">
            <v xml:space="preserve">    他県</v>
          </cell>
          <cell r="C32">
            <v>1303</v>
          </cell>
          <cell r="D32">
            <v>964</v>
          </cell>
          <cell r="E32">
            <v>339</v>
          </cell>
          <cell r="F32">
            <v>340</v>
          </cell>
          <cell r="G32">
            <v>1024</v>
          </cell>
          <cell r="H32">
            <v>829</v>
          </cell>
          <cell r="I32">
            <v>195</v>
          </cell>
          <cell r="J32">
            <v>196</v>
          </cell>
          <cell r="K32">
            <v>279</v>
          </cell>
          <cell r="L32">
            <v>135</v>
          </cell>
          <cell r="M32">
            <v>144</v>
          </cell>
          <cell r="N32">
            <v>144</v>
          </cell>
        </row>
        <row r="33">
          <cell r="B33" t="str">
            <v xml:space="preserve">       北海道</v>
          </cell>
          <cell r="C33">
            <v>10</v>
          </cell>
          <cell r="D33">
            <v>9</v>
          </cell>
          <cell r="E33">
            <v>1</v>
          </cell>
          <cell r="F33">
            <v>2</v>
          </cell>
          <cell r="G33">
            <v>8</v>
          </cell>
          <cell r="H33">
            <v>7</v>
          </cell>
          <cell r="I33">
            <v>1</v>
          </cell>
          <cell r="J33">
            <v>2</v>
          </cell>
          <cell r="K33">
            <v>2</v>
          </cell>
          <cell r="L33">
            <v>2</v>
          </cell>
          <cell r="M33" t="str">
            <v>-</v>
          </cell>
          <cell r="N33" t="str">
            <v>-</v>
          </cell>
        </row>
        <row r="34">
          <cell r="B34" t="str">
            <v xml:space="preserve">         札幌市</v>
          </cell>
          <cell r="C34">
            <v>2</v>
          </cell>
          <cell r="D34">
            <v>2</v>
          </cell>
          <cell r="E34" t="str">
            <v>-</v>
          </cell>
          <cell r="F34" t="str">
            <v>-</v>
          </cell>
          <cell r="G34">
            <v>2</v>
          </cell>
          <cell r="H34">
            <v>2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</row>
        <row r="35">
          <cell r="B35" t="str">
            <v xml:space="preserve">           札幌市 北区</v>
          </cell>
          <cell r="C35">
            <v>1</v>
          </cell>
          <cell r="D35">
            <v>1</v>
          </cell>
          <cell r="E35" t="str">
            <v>-</v>
          </cell>
          <cell r="F35" t="str">
            <v>-</v>
          </cell>
          <cell r="G35">
            <v>1</v>
          </cell>
          <cell r="H35">
            <v>1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</row>
        <row r="36">
          <cell r="B36" t="str">
            <v xml:space="preserve">           札幌市 南区</v>
          </cell>
          <cell r="C36">
            <v>1</v>
          </cell>
          <cell r="D36">
            <v>1</v>
          </cell>
          <cell r="E36" t="str">
            <v>-</v>
          </cell>
          <cell r="F36" t="str">
            <v>-</v>
          </cell>
          <cell r="G36">
            <v>1</v>
          </cell>
          <cell r="H36">
            <v>1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</row>
        <row r="37">
          <cell r="B37" t="str">
            <v xml:space="preserve">         小樽市</v>
          </cell>
          <cell r="C37">
            <v>2</v>
          </cell>
          <cell r="D37">
            <v>2</v>
          </cell>
          <cell r="E37" t="str">
            <v>-</v>
          </cell>
          <cell r="F37" t="str">
            <v>-</v>
          </cell>
          <cell r="G37">
            <v>2</v>
          </cell>
          <cell r="H37">
            <v>2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</row>
        <row r="38">
          <cell r="B38" t="str">
            <v xml:space="preserve">         釧路市</v>
          </cell>
          <cell r="C38">
            <v>1</v>
          </cell>
          <cell r="D38">
            <v>1</v>
          </cell>
          <cell r="E38" t="str">
            <v>-</v>
          </cell>
          <cell r="F38" t="str">
            <v>-</v>
          </cell>
          <cell r="G38">
            <v>1</v>
          </cell>
          <cell r="H38">
            <v>1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</row>
        <row r="39">
          <cell r="B39" t="str">
            <v xml:space="preserve">         苫小牧市</v>
          </cell>
          <cell r="C39">
            <v>1</v>
          </cell>
          <cell r="D39">
            <v>1</v>
          </cell>
          <cell r="E39" t="str">
            <v>-</v>
          </cell>
          <cell r="F39" t="str">
            <v>-</v>
          </cell>
          <cell r="G39">
            <v>1</v>
          </cell>
          <cell r="H39">
            <v>1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</row>
        <row r="40">
          <cell r="B40" t="str">
            <v xml:space="preserve">         滝川市</v>
          </cell>
          <cell r="C40">
            <v>1</v>
          </cell>
          <cell r="D40">
            <v>1</v>
          </cell>
          <cell r="E40" t="str">
            <v>-</v>
          </cell>
          <cell r="F40" t="str">
            <v>-</v>
          </cell>
          <cell r="G40">
            <v>1</v>
          </cell>
          <cell r="H40">
            <v>1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</row>
        <row r="41">
          <cell r="B41" t="str">
            <v xml:space="preserve">         鹿部町</v>
          </cell>
          <cell r="C41">
            <v>1</v>
          </cell>
          <cell r="D41">
            <v>1</v>
          </cell>
          <cell r="E41" t="str">
            <v>-</v>
          </cell>
          <cell r="F41" t="str">
            <v>-</v>
          </cell>
          <cell r="G41">
            <v>1</v>
          </cell>
          <cell r="H41">
            <v>1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</row>
        <row r="42">
          <cell r="B42" t="str">
            <v xml:space="preserve">       青森県 </v>
          </cell>
          <cell r="C42">
            <v>2</v>
          </cell>
          <cell r="D42">
            <v>2</v>
          </cell>
          <cell r="E42" t="str">
            <v>-</v>
          </cell>
          <cell r="F42" t="str">
            <v>-</v>
          </cell>
          <cell r="G42">
            <v>2</v>
          </cell>
          <cell r="H42">
            <v>2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</row>
        <row r="43">
          <cell r="B43" t="str">
            <v xml:space="preserve">         むつ市</v>
          </cell>
          <cell r="C43">
            <v>1</v>
          </cell>
          <cell r="D43">
            <v>1</v>
          </cell>
          <cell r="E43" t="str">
            <v>-</v>
          </cell>
          <cell r="F43" t="str">
            <v>-</v>
          </cell>
          <cell r="G43">
            <v>1</v>
          </cell>
          <cell r="H43">
            <v>1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</row>
        <row r="44">
          <cell r="B44" t="str">
            <v xml:space="preserve">       岩手県</v>
          </cell>
          <cell r="C44">
            <v>8</v>
          </cell>
          <cell r="D44">
            <v>8</v>
          </cell>
          <cell r="E44" t="str">
            <v>-</v>
          </cell>
          <cell r="F44" t="str">
            <v>-</v>
          </cell>
          <cell r="G44">
            <v>8</v>
          </cell>
          <cell r="H44">
            <v>8</v>
          </cell>
          <cell r="I44" t="str">
            <v>-</v>
          </cell>
          <cell r="J44" t="str">
            <v>-</v>
          </cell>
          <cell r="K44" t="str">
            <v>-</v>
          </cell>
          <cell r="L44" t="str">
            <v>-</v>
          </cell>
          <cell r="M44" t="str">
            <v>-</v>
          </cell>
          <cell r="N44" t="str">
            <v>-</v>
          </cell>
        </row>
        <row r="45">
          <cell r="B45" t="str">
            <v xml:space="preserve">         宮古市</v>
          </cell>
          <cell r="C45">
            <v>1</v>
          </cell>
          <cell r="D45">
            <v>1</v>
          </cell>
          <cell r="E45" t="str">
            <v>-</v>
          </cell>
          <cell r="F45" t="str">
            <v>-</v>
          </cell>
          <cell r="G45">
            <v>1</v>
          </cell>
          <cell r="H45">
            <v>1</v>
          </cell>
          <cell r="I45" t="str">
            <v>-</v>
          </cell>
          <cell r="J45" t="str">
            <v>-</v>
          </cell>
          <cell r="K45" t="str">
            <v>-</v>
          </cell>
          <cell r="L45" t="str">
            <v>-</v>
          </cell>
          <cell r="M45" t="str">
            <v>-</v>
          </cell>
          <cell r="N45" t="str">
            <v>-</v>
          </cell>
        </row>
        <row r="46">
          <cell r="B46" t="str">
            <v xml:space="preserve">         花巻市</v>
          </cell>
          <cell r="C46">
            <v>1</v>
          </cell>
          <cell r="D46">
            <v>1</v>
          </cell>
          <cell r="E46" t="str">
            <v>-</v>
          </cell>
          <cell r="F46" t="str">
            <v>-</v>
          </cell>
          <cell r="G46">
            <v>1</v>
          </cell>
          <cell r="H46">
            <v>1</v>
          </cell>
          <cell r="I46" t="str">
            <v>-</v>
          </cell>
          <cell r="J46" t="str">
            <v>-</v>
          </cell>
          <cell r="K46" t="str">
            <v>-</v>
          </cell>
          <cell r="L46" t="str">
            <v>-</v>
          </cell>
          <cell r="M46" t="str">
            <v>-</v>
          </cell>
          <cell r="N46" t="str">
            <v>-</v>
          </cell>
        </row>
        <row r="47">
          <cell r="B47" t="str">
            <v xml:space="preserve">         久慈市</v>
          </cell>
          <cell r="C47">
            <v>1</v>
          </cell>
          <cell r="D47">
            <v>1</v>
          </cell>
          <cell r="E47" t="str">
            <v>-</v>
          </cell>
          <cell r="F47" t="str">
            <v>-</v>
          </cell>
          <cell r="G47">
            <v>1</v>
          </cell>
          <cell r="H47">
            <v>1</v>
          </cell>
          <cell r="I47" t="str">
            <v>-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</row>
        <row r="48">
          <cell r="B48" t="str">
            <v xml:space="preserve">         紫波町</v>
          </cell>
          <cell r="C48">
            <v>1</v>
          </cell>
          <cell r="D48">
            <v>1</v>
          </cell>
          <cell r="E48" t="str">
            <v>-</v>
          </cell>
          <cell r="F48" t="str">
            <v>-</v>
          </cell>
          <cell r="G48">
            <v>1</v>
          </cell>
          <cell r="H48">
            <v>1</v>
          </cell>
          <cell r="I48" t="str">
            <v>-</v>
          </cell>
          <cell r="J48" t="str">
            <v>-</v>
          </cell>
          <cell r="K48" t="str">
            <v>-</v>
          </cell>
          <cell r="L48" t="str">
            <v>-</v>
          </cell>
          <cell r="M48" t="str">
            <v>-</v>
          </cell>
          <cell r="N48" t="str">
            <v>-</v>
          </cell>
        </row>
        <row r="49">
          <cell r="B49" t="str">
            <v xml:space="preserve">         矢巾町</v>
          </cell>
          <cell r="C49">
            <v>1</v>
          </cell>
          <cell r="D49">
            <v>1</v>
          </cell>
          <cell r="E49" t="str">
            <v>-</v>
          </cell>
          <cell r="F49" t="str">
            <v>-</v>
          </cell>
          <cell r="G49">
            <v>1</v>
          </cell>
          <cell r="H49">
            <v>1</v>
          </cell>
          <cell r="I49" t="str">
            <v>-</v>
          </cell>
          <cell r="J49" t="str">
            <v>-</v>
          </cell>
          <cell r="K49" t="str">
            <v>-</v>
          </cell>
          <cell r="L49" t="str">
            <v>-</v>
          </cell>
          <cell r="M49" t="str">
            <v>-</v>
          </cell>
          <cell r="N49" t="str">
            <v>-</v>
          </cell>
        </row>
        <row r="50">
          <cell r="B50" t="str">
            <v xml:space="preserve">         大槌町</v>
          </cell>
          <cell r="C50">
            <v>1</v>
          </cell>
          <cell r="D50">
            <v>1</v>
          </cell>
          <cell r="E50" t="str">
            <v>-</v>
          </cell>
          <cell r="F50" t="str">
            <v>-</v>
          </cell>
          <cell r="G50">
            <v>1</v>
          </cell>
          <cell r="H50">
            <v>1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</row>
        <row r="51">
          <cell r="B51" t="str">
            <v xml:space="preserve">         野田村</v>
          </cell>
          <cell r="C51">
            <v>1</v>
          </cell>
          <cell r="D51">
            <v>1</v>
          </cell>
          <cell r="E51" t="str">
            <v>-</v>
          </cell>
          <cell r="F51" t="str">
            <v>-</v>
          </cell>
          <cell r="G51">
            <v>1</v>
          </cell>
          <cell r="H51">
            <v>1</v>
          </cell>
          <cell r="I51" t="str">
            <v>-</v>
          </cell>
          <cell r="J51" t="str">
            <v>-</v>
          </cell>
          <cell r="K51" t="str">
            <v>-</v>
          </cell>
          <cell r="L51" t="str">
            <v>-</v>
          </cell>
          <cell r="M51" t="str">
            <v>-</v>
          </cell>
          <cell r="N51" t="str">
            <v>-</v>
          </cell>
        </row>
        <row r="52">
          <cell r="B52" t="str">
            <v xml:space="preserve">       宮城県 </v>
          </cell>
          <cell r="C52">
            <v>12</v>
          </cell>
          <cell r="D52">
            <v>10</v>
          </cell>
          <cell r="E52">
            <v>2</v>
          </cell>
          <cell r="F52">
            <v>2</v>
          </cell>
          <cell r="G52">
            <v>11</v>
          </cell>
          <cell r="H52">
            <v>9</v>
          </cell>
          <cell r="I52">
            <v>2</v>
          </cell>
          <cell r="J52">
            <v>2</v>
          </cell>
          <cell r="K52">
            <v>1</v>
          </cell>
          <cell r="L52">
            <v>1</v>
          </cell>
          <cell r="M52" t="str">
            <v>-</v>
          </cell>
          <cell r="N52" t="str">
            <v>-</v>
          </cell>
        </row>
        <row r="53">
          <cell r="B53" t="str">
            <v xml:space="preserve">         仙台市</v>
          </cell>
          <cell r="C53">
            <v>2</v>
          </cell>
          <cell r="D53">
            <v>2</v>
          </cell>
          <cell r="E53" t="str">
            <v>-</v>
          </cell>
          <cell r="F53" t="str">
            <v>-</v>
          </cell>
          <cell r="G53">
            <v>2</v>
          </cell>
          <cell r="H53">
            <v>2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</row>
        <row r="54">
          <cell r="B54" t="str">
            <v xml:space="preserve">           仙台市 青葉区</v>
          </cell>
          <cell r="C54">
            <v>2</v>
          </cell>
          <cell r="D54">
            <v>2</v>
          </cell>
          <cell r="E54" t="str">
            <v>-</v>
          </cell>
          <cell r="F54" t="str">
            <v>-</v>
          </cell>
          <cell r="G54">
            <v>2</v>
          </cell>
          <cell r="H54">
            <v>2</v>
          </cell>
          <cell r="I54" t="str">
            <v>-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 t="str">
            <v>-</v>
          </cell>
        </row>
        <row r="55">
          <cell r="B55" t="str">
            <v xml:space="preserve">         石巻市</v>
          </cell>
          <cell r="C55">
            <v>4</v>
          </cell>
          <cell r="D55">
            <v>4</v>
          </cell>
          <cell r="E55" t="str">
            <v>-</v>
          </cell>
          <cell r="F55" t="str">
            <v>-</v>
          </cell>
          <cell r="G55">
            <v>4</v>
          </cell>
          <cell r="H55">
            <v>4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</row>
        <row r="56">
          <cell r="B56" t="str">
            <v xml:space="preserve">         気仙沼市</v>
          </cell>
          <cell r="C56">
            <v>3</v>
          </cell>
          <cell r="D56">
            <v>3</v>
          </cell>
          <cell r="E56" t="str">
            <v>-</v>
          </cell>
          <cell r="F56" t="str">
            <v>-</v>
          </cell>
          <cell r="G56">
            <v>3</v>
          </cell>
          <cell r="H56">
            <v>3</v>
          </cell>
          <cell r="I56" t="str">
            <v>-</v>
          </cell>
          <cell r="J56" t="str">
            <v>-</v>
          </cell>
          <cell r="K56" t="str">
            <v>-</v>
          </cell>
          <cell r="L56" t="str">
            <v>-</v>
          </cell>
          <cell r="M56" t="str">
            <v>-</v>
          </cell>
          <cell r="N56" t="str">
            <v>-</v>
          </cell>
        </row>
        <row r="57">
          <cell r="B57" t="str">
            <v xml:space="preserve">         東松島市</v>
          </cell>
          <cell r="C57">
            <v>2</v>
          </cell>
          <cell r="D57">
            <v>2</v>
          </cell>
          <cell r="E57" t="str">
            <v>-</v>
          </cell>
          <cell r="F57" t="str">
            <v>-</v>
          </cell>
          <cell r="G57">
            <v>2</v>
          </cell>
          <cell r="H57">
            <v>2</v>
          </cell>
          <cell r="I57" t="str">
            <v>-</v>
          </cell>
          <cell r="J57" t="str">
            <v>-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</row>
        <row r="58">
          <cell r="B58" t="str">
            <v xml:space="preserve">         涌谷町</v>
          </cell>
          <cell r="C58">
            <v>1</v>
          </cell>
          <cell r="D58">
            <v>1</v>
          </cell>
          <cell r="E58" t="str">
            <v>-</v>
          </cell>
          <cell r="F58" t="str">
            <v>-</v>
          </cell>
          <cell r="G58">
            <v>1</v>
          </cell>
          <cell r="H58">
            <v>1</v>
          </cell>
          <cell r="I58" t="str">
            <v>-</v>
          </cell>
          <cell r="J58" t="str">
            <v>-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</row>
        <row r="59">
          <cell r="B59" t="str">
            <v>　　　秋田県</v>
          </cell>
          <cell r="C59" t="str">
            <v>-</v>
          </cell>
          <cell r="D59" t="str">
            <v>-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 t="str">
            <v>-</v>
          </cell>
          <cell r="K59" t="str">
            <v>-</v>
          </cell>
          <cell r="L59" t="str">
            <v>-</v>
          </cell>
          <cell r="M59" t="str">
            <v>-</v>
          </cell>
          <cell r="N59" t="str">
            <v>-</v>
          </cell>
        </row>
        <row r="60">
          <cell r="B60" t="str">
            <v xml:space="preserve">       山形県 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</v>
          </cell>
          <cell r="I60" t="str">
            <v>-</v>
          </cell>
          <cell r="J60" t="str">
            <v>-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</row>
        <row r="61">
          <cell r="B61" t="str">
            <v xml:space="preserve">         遊佐町</v>
          </cell>
          <cell r="C61">
            <v>1</v>
          </cell>
          <cell r="D61">
            <v>1</v>
          </cell>
          <cell r="E61" t="str">
            <v>-</v>
          </cell>
          <cell r="F61" t="str">
            <v>-</v>
          </cell>
          <cell r="G61">
            <v>1</v>
          </cell>
          <cell r="H61">
            <v>1</v>
          </cell>
          <cell r="I61" t="str">
            <v>-</v>
          </cell>
          <cell r="J61" t="str">
            <v>-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</row>
        <row r="62">
          <cell r="B62" t="str">
            <v xml:space="preserve">       福島県 </v>
          </cell>
          <cell r="C62">
            <v>1</v>
          </cell>
          <cell r="D62">
            <v>1</v>
          </cell>
          <cell r="E62" t="str">
            <v>-</v>
          </cell>
          <cell r="F62" t="str">
            <v>-</v>
          </cell>
          <cell r="G62">
            <v>1</v>
          </cell>
          <cell r="H62">
            <v>1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</row>
        <row r="63">
          <cell r="B63" t="str">
            <v xml:space="preserve">         いわき市</v>
          </cell>
          <cell r="C63">
            <v>1</v>
          </cell>
          <cell r="D63">
            <v>1</v>
          </cell>
          <cell r="E63" t="str">
            <v>-</v>
          </cell>
          <cell r="F63" t="str">
            <v>-</v>
          </cell>
          <cell r="G63">
            <v>1</v>
          </cell>
          <cell r="H63">
            <v>1</v>
          </cell>
          <cell r="I63" t="str">
            <v>-</v>
          </cell>
          <cell r="J63" t="str">
            <v>-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</row>
        <row r="64">
          <cell r="B64" t="str">
            <v xml:space="preserve">       茨城県 </v>
          </cell>
          <cell r="C64">
            <v>5</v>
          </cell>
          <cell r="D64">
            <v>5</v>
          </cell>
          <cell r="E64" t="str">
            <v>-</v>
          </cell>
          <cell r="F64" t="str">
            <v>-</v>
          </cell>
          <cell r="G64">
            <v>3</v>
          </cell>
          <cell r="H64">
            <v>3</v>
          </cell>
          <cell r="I64" t="str">
            <v>-</v>
          </cell>
          <cell r="J64" t="str">
            <v>-</v>
          </cell>
          <cell r="K64">
            <v>2</v>
          </cell>
          <cell r="L64">
            <v>2</v>
          </cell>
          <cell r="M64" t="str">
            <v>-</v>
          </cell>
          <cell r="N64" t="str">
            <v>-</v>
          </cell>
        </row>
        <row r="65">
          <cell r="B65" t="str">
            <v xml:space="preserve">         水戸市</v>
          </cell>
          <cell r="C65">
            <v>3</v>
          </cell>
          <cell r="D65">
            <v>2</v>
          </cell>
          <cell r="E65">
            <v>1</v>
          </cell>
          <cell r="F65">
            <v>1</v>
          </cell>
          <cell r="G65">
            <v>3</v>
          </cell>
          <cell r="H65">
            <v>2</v>
          </cell>
          <cell r="I65">
            <v>1</v>
          </cell>
          <cell r="J65">
            <v>1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</row>
        <row r="66">
          <cell r="B66" t="str">
            <v xml:space="preserve">         土浦市</v>
          </cell>
          <cell r="C66">
            <v>1</v>
          </cell>
          <cell r="D66">
            <v>1</v>
          </cell>
          <cell r="E66" t="str">
            <v>-</v>
          </cell>
          <cell r="F66" t="str">
            <v>-</v>
          </cell>
          <cell r="G66">
            <v>1</v>
          </cell>
          <cell r="H66">
            <v>1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</row>
        <row r="67">
          <cell r="B67" t="str">
            <v xml:space="preserve">         石岡市</v>
          </cell>
          <cell r="C67">
            <v>1</v>
          </cell>
          <cell r="D67" t="str">
            <v>-</v>
          </cell>
          <cell r="E67">
            <v>1</v>
          </cell>
          <cell r="F67">
            <v>1</v>
          </cell>
          <cell r="G67">
            <v>1</v>
          </cell>
          <cell r="H67" t="str">
            <v>-</v>
          </cell>
          <cell r="I67">
            <v>1</v>
          </cell>
          <cell r="J67">
            <v>1</v>
          </cell>
          <cell r="K67" t="str">
            <v>-</v>
          </cell>
          <cell r="L67" t="str">
            <v>-</v>
          </cell>
          <cell r="M67" t="str">
            <v>-</v>
          </cell>
          <cell r="N67" t="str">
            <v>-</v>
          </cell>
        </row>
        <row r="68">
          <cell r="B68" t="str">
            <v xml:space="preserve">         つくば市</v>
          </cell>
          <cell r="C68">
            <v>4</v>
          </cell>
          <cell r="D68">
            <v>3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 t="str">
            <v>-</v>
          </cell>
          <cell r="J68" t="str">
            <v>-</v>
          </cell>
          <cell r="K68">
            <v>3</v>
          </cell>
          <cell r="L68">
            <v>2</v>
          </cell>
          <cell r="M68">
            <v>1</v>
          </cell>
          <cell r="N68" t="str">
            <v>-</v>
          </cell>
        </row>
        <row r="69">
          <cell r="B69" t="str">
            <v xml:space="preserve">         ひたちなか市</v>
          </cell>
          <cell r="C69">
            <v>1</v>
          </cell>
          <cell r="D69">
            <v>1</v>
          </cell>
          <cell r="E69" t="str">
            <v>-</v>
          </cell>
          <cell r="F69" t="str">
            <v>-</v>
          </cell>
          <cell r="G69">
            <v>1</v>
          </cell>
          <cell r="H69">
            <v>1</v>
          </cell>
          <cell r="I69" t="str">
            <v>-</v>
          </cell>
          <cell r="J69" t="str">
            <v>-</v>
          </cell>
          <cell r="K69" t="str">
            <v>-</v>
          </cell>
          <cell r="L69" t="str">
            <v>-</v>
          </cell>
          <cell r="M69" t="str">
            <v>-</v>
          </cell>
          <cell r="N69" t="str">
            <v>-</v>
          </cell>
        </row>
        <row r="70">
          <cell r="B70" t="str">
            <v xml:space="preserve">         東海村</v>
          </cell>
          <cell r="C70">
            <v>2</v>
          </cell>
          <cell r="D70">
            <v>2</v>
          </cell>
          <cell r="E70" t="str">
            <v>-</v>
          </cell>
          <cell r="F70" t="str">
            <v>-</v>
          </cell>
          <cell r="G70">
            <v>2</v>
          </cell>
          <cell r="H70">
            <v>2</v>
          </cell>
          <cell r="I70" t="str">
            <v>-</v>
          </cell>
          <cell r="J70" t="str">
            <v>-</v>
          </cell>
          <cell r="K70" t="str">
            <v>-</v>
          </cell>
          <cell r="L70" t="str">
            <v>-</v>
          </cell>
          <cell r="M70" t="str">
            <v>-</v>
          </cell>
          <cell r="N70" t="str">
            <v>-</v>
          </cell>
        </row>
        <row r="71">
          <cell r="B71" t="str">
            <v>　　  栃木県</v>
          </cell>
          <cell r="C71">
            <v>1</v>
          </cell>
          <cell r="D71">
            <v>1</v>
          </cell>
          <cell r="E71" t="str">
            <v>-</v>
          </cell>
          <cell r="F71" t="str">
            <v>-</v>
          </cell>
          <cell r="G71">
            <v>1</v>
          </cell>
          <cell r="H71">
            <v>1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  <cell r="M71" t="str">
            <v>-</v>
          </cell>
          <cell r="N71" t="str">
            <v>-</v>
          </cell>
        </row>
        <row r="72">
          <cell r="B72" t="str">
            <v xml:space="preserve">       群馬県 </v>
          </cell>
          <cell r="C72">
            <v>1</v>
          </cell>
          <cell r="D72" t="str">
            <v>-</v>
          </cell>
          <cell r="E72">
            <v>1</v>
          </cell>
          <cell r="F72">
            <v>1</v>
          </cell>
          <cell r="G72" t="str">
            <v>-</v>
          </cell>
          <cell r="H72" t="str">
            <v>-</v>
          </cell>
          <cell r="I72" t="str">
            <v>-</v>
          </cell>
          <cell r="J72" t="str">
            <v>-</v>
          </cell>
          <cell r="K72">
            <v>1</v>
          </cell>
          <cell r="L72" t="str">
            <v>-</v>
          </cell>
          <cell r="M72">
            <v>1</v>
          </cell>
          <cell r="N72">
            <v>1</v>
          </cell>
        </row>
        <row r="73">
          <cell r="B73" t="str">
            <v xml:space="preserve">         高崎市</v>
          </cell>
          <cell r="C73">
            <v>1</v>
          </cell>
          <cell r="D73">
            <v>1</v>
          </cell>
          <cell r="E73" t="str">
            <v>-</v>
          </cell>
          <cell r="F73" t="str">
            <v>-</v>
          </cell>
          <cell r="G73">
            <v>1</v>
          </cell>
          <cell r="H73">
            <v>1</v>
          </cell>
          <cell r="I73" t="str">
            <v>-</v>
          </cell>
          <cell r="J73" t="str">
            <v>-</v>
          </cell>
          <cell r="K73" t="str">
            <v>-</v>
          </cell>
          <cell r="L73" t="str">
            <v>-</v>
          </cell>
          <cell r="M73" t="str">
            <v>-</v>
          </cell>
          <cell r="N73" t="str">
            <v>-</v>
          </cell>
        </row>
        <row r="74">
          <cell r="B74" t="str">
            <v xml:space="preserve">         伊勢崎市</v>
          </cell>
          <cell r="C74">
            <v>1</v>
          </cell>
          <cell r="D74">
            <v>1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>
            <v>1</v>
          </cell>
          <cell r="L74">
            <v>1</v>
          </cell>
          <cell r="M74" t="str">
            <v>-</v>
          </cell>
          <cell r="N74" t="str">
            <v>-</v>
          </cell>
        </row>
        <row r="75">
          <cell r="B75" t="str">
            <v xml:space="preserve">         草津町</v>
          </cell>
          <cell r="C75">
            <v>1</v>
          </cell>
          <cell r="D75">
            <v>1</v>
          </cell>
          <cell r="E75" t="str">
            <v>-</v>
          </cell>
          <cell r="F75" t="str">
            <v>-</v>
          </cell>
          <cell r="G75">
            <v>1</v>
          </cell>
          <cell r="H75">
            <v>1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</row>
        <row r="76">
          <cell r="B76" t="str">
            <v xml:space="preserve">       埼玉県 </v>
          </cell>
          <cell r="C76">
            <v>5</v>
          </cell>
          <cell r="D76">
            <v>4</v>
          </cell>
          <cell r="E76">
            <v>1</v>
          </cell>
          <cell r="F76">
            <v>1</v>
          </cell>
          <cell r="G76">
            <v>4</v>
          </cell>
          <cell r="H76">
            <v>4</v>
          </cell>
          <cell r="I76" t="str">
            <v>-</v>
          </cell>
          <cell r="J76" t="str">
            <v>-</v>
          </cell>
          <cell r="K76">
            <v>1</v>
          </cell>
          <cell r="L76" t="str">
            <v>-</v>
          </cell>
          <cell r="M76">
            <v>1</v>
          </cell>
          <cell r="N76">
            <v>1</v>
          </cell>
        </row>
        <row r="77">
          <cell r="B77" t="str">
            <v xml:space="preserve">         さいたま市</v>
          </cell>
          <cell r="C77">
            <v>5</v>
          </cell>
          <cell r="D77">
            <v>5</v>
          </cell>
          <cell r="E77" t="str">
            <v>-</v>
          </cell>
          <cell r="F77" t="str">
            <v>-</v>
          </cell>
          <cell r="G77">
            <v>5</v>
          </cell>
          <cell r="H77">
            <v>5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</row>
        <row r="78">
          <cell r="B78" t="str">
            <v xml:space="preserve">           さいたま市 大宮区</v>
          </cell>
          <cell r="C78">
            <v>1</v>
          </cell>
          <cell r="D78">
            <v>1</v>
          </cell>
          <cell r="E78" t="str">
            <v>-</v>
          </cell>
          <cell r="F78" t="str">
            <v>-</v>
          </cell>
          <cell r="G78">
            <v>1</v>
          </cell>
          <cell r="H78">
            <v>1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 t="str">
            <v>-</v>
          </cell>
          <cell r="N78" t="str">
            <v>-</v>
          </cell>
        </row>
        <row r="79">
          <cell r="B79" t="str">
            <v xml:space="preserve">           さいたま市 浦和区</v>
          </cell>
          <cell r="C79">
            <v>3</v>
          </cell>
          <cell r="D79">
            <v>3</v>
          </cell>
          <cell r="E79" t="str">
            <v>-</v>
          </cell>
          <cell r="F79" t="str">
            <v>-</v>
          </cell>
          <cell r="G79">
            <v>3</v>
          </cell>
          <cell r="H79">
            <v>3</v>
          </cell>
          <cell r="I79" t="str">
            <v>-</v>
          </cell>
          <cell r="J79" t="str">
            <v>-</v>
          </cell>
          <cell r="K79" t="str">
            <v>-</v>
          </cell>
          <cell r="L79" t="str">
            <v>-</v>
          </cell>
          <cell r="M79" t="str">
            <v>-</v>
          </cell>
          <cell r="N79" t="str">
            <v>-</v>
          </cell>
        </row>
        <row r="80">
          <cell r="B80" t="str">
            <v xml:space="preserve">           さいたま市 南区</v>
          </cell>
          <cell r="C80">
            <v>1</v>
          </cell>
          <cell r="D80">
            <v>1</v>
          </cell>
          <cell r="E80" t="str">
            <v>-</v>
          </cell>
          <cell r="F80" t="str">
            <v>-</v>
          </cell>
          <cell r="G80">
            <v>1</v>
          </cell>
          <cell r="H80">
            <v>1</v>
          </cell>
          <cell r="I80" t="str">
            <v>-</v>
          </cell>
          <cell r="J80" t="str">
            <v>-</v>
          </cell>
          <cell r="K80" t="str">
            <v>-</v>
          </cell>
          <cell r="L80" t="str">
            <v>-</v>
          </cell>
          <cell r="M80" t="str">
            <v>-</v>
          </cell>
          <cell r="N80" t="str">
            <v>-</v>
          </cell>
        </row>
        <row r="81">
          <cell r="B81" t="str">
            <v xml:space="preserve">         川越市</v>
          </cell>
          <cell r="C81">
            <v>3</v>
          </cell>
          <cell r="D81">
            <v>3</v>
          </cell>
          <cell r="E81" t="str">
            <v>-</v>
          </cell>
          <cell r="F81" t="str">
            <v>-</v>
          </cell>
          <cell r="G81">
            <v>3</v>
          </cell>
          <cell r="H81">
            <v>3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  <cell r="N81" t="str">
            <v>-</v>
          </cell>
        </row>
        <row r="82">
          <cell r="B82" t="str">
            <v xml:space="preserve">         熊谷市</v>
          </cell>
          <cell r="C82">
            <v>1</v>
          </cell>
          <cell r="D82">
            <v>1</v>
          </cell>
          <cell r="E82" t="str">
            <v>-</v>
          </cell>
          <cell r="F82" t="str">
            <v>-</v>
          </cell>
          <cell r="G82">
            <v>1</v>
          </cell>
          <cell r="H82">
            <v>1</v>
          </cell>
          <cell r="I82" t="str">
            <v>-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N82" t="str">
            <v>-</v>
          </cell>
        </row>
        <row r="83">
          <cell r="B83" t="str">
            <v xml:space="preserve">         川口市</v>
          </cell>
          <cell r="C83">
            <v>1</v>
          </cell>
          <cell r="D83">
            <v>1</v>
          </cell>
          <cell r="E83" t="str">
            <v>-</v>
          </cell>
          <cell r="F83" t="str">
            <v>-</v>
          </cell>
          <cell r="G83">
            <v>1</v>
          </cell>
          <cell r="H83">
            <v>1</v>
          </cell>
          <cell r="I83" t="str">
            <v>-</v>
          </cell>
          <cell r="J83" t="str">
            <v>-</v>
          </cell>
          <cell r="K83" t="str">
            <v>-</v>
          </cell>
          <cell r="L83" t="str">
            <v>-</v>
          </cell>
          <cell r="M83" t="str">
            <v>-</v>
          </cell>
          <cell r="N83" t="str">
            <v>-</v>
          </cell>
        </row>
        <row r="84">
          <cell r="B84" t="str">
            <v xml:space="preserve">         行田市</v>
          </cell>
          <cell r="C84">
            <v>1</v>
          </cell>
          <cell r="D84">
            <v>1</v>
          </cell>
          <cell r="E84" t="str">
            <v>-</v>
          </cell>
          <cell r="F84" t="str">
            <v>-</v>
          </cell>
          <cell r="G84">
            <v>1</v>
          </cell>
          <cell r="H84">
            <v>1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  <cell r="N84" t="str">
            <v>-</v>
          </cell>
        </row>
        <row r="85">
          <cell r="B85" t="str">
            <v xml:space="preserve">         所沢市</v>
          </cell>
          <cell r="C85">
            <v>1</v>
          </cell>
          <cell r="D85">
            <v>1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 t="str">
            <v>-</v>
          </cell>
          <cell r="K85">
            <v>1</v>
          </cell>
          <cell r="L85">
            <v>1</v>
          </cell>
          <cell r="M85" t="str">
            <v>-</v>
          </cell>
          <cell r="N85" t="str">
            <v>-</v>
          </cell>
        </row>
        <row r="86">
          <cell r="B86" t="str">
            <v xml:space="preserve">         東松山市</v>
          </cell>
          <cell r="C86">
            <v>2</v>
          </cell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 t="str">
            <v>-</v>
          </cell>
          <cell r="J86" t="str">
            <v>-</v>
          </cell>
          <cell r="K86">
            <v>1</v>
          </cell>
          <cell r="L86" t="str">
            <v>-</v>
          </cell>
          <cell r="M86">
            <v>1</v>
          </cell>
          <cell r="N86">
            <v>1</v>
          </cell>
        </row>
        <row r="87">
          <cell r="B87" t="str">
            <v xml:space="preserve">         鴻巣市</v>
          </cell>
          <cell r="C87">
            <v>2</v>
          </cell>
          <cell r="D87">
            <v>2</v>
          </cell>
          <cell r="E87" t="str">
            <v>-</v>
          </cell>
          <cell r="F87" t="str">
            <v>-</v>
          </cell>
          <cell r="G87">
            <v>2</v>
          </cell>
          <cell r="H87">
            <v>2</v>
          </cell>
          <cell r="I87" t="str">
            <v>-</v>
          </cell>
          <cell r="J87" t="str">
            <v>-</v>
          </cell>
          <cell r="K87" t="str">
            <v>-</v>
          </cell>
          <cell r="L87" t="str">
            <v>-</v>
          </cell>
          <cell r="M87" t="str">
            <v>-</v>
          </cell>
          <cell r="N87" t="str">
            <v>-</v>
          </cell>
        </row>
        <row r="88">
          <cell r="B88" t="str">
            <v xml:space="preserve">         上尾市</v>
          </cell>
          <cell r="C88">
            <v>1</v>
          </cell>
          <cell r="D88" t="str">
            <v>-</v>
          </cell>
          <cell r="E88">
            <v>1</v>
          </cell>
          <cell r="F88">
            <v>1</v>
          </cell>
          <cell r="G88">
            <v>1</v>
          </cell>
          <cell r="H88" t="str">
            <v>-</v>
          </cell>
          <cell r="I88">
            <v>1</v>
          </cell>
          <cell r="J88">
            <v>1</v>
          </cell>
          <cell r="K88" t="str">
            <v>-</v>
          </cell>
          <cell r="L88" t="str">
            <v>-</v>
          </cell>
          <cell r="M88" t="str">
            <v>-</v>
          </cell>
          <cell r="N88" t="str">
            <v>-</v>
          </cell>
        </row>
        <row r="89">
          <cell r="B89" t="str">
            <v xml:space="preserve">         越谷市</v>
          </cell>
          <cell r="C89">
            <v>2</v>
          </cell>
          <cell r="D89">
            <v>2</v>
          </cell>
          <cell r="E89" t="str">
            <v>-</v>
          </cell>
          <cell r="F89" t="str">
            <v>-</v>
          </cell>
          <cell r="G89">
            <v>1</v>
          </cell>
          <cell r="H89">
            <v>1</v>
          </cell>
          <cell r="I89" t="str">
            <v>-</v>
          </cell>
          <cell r="J89" t="str">
            <v>-</v>
          </cell>
          <cell r="K89">
            <v>1</v>
          </cell>
          <cell r="L89">
            <v>1</v>
          </cell>
          <cell r="M89" t="str">
            <v>-</v>
          </cell>
          <cell r="N89" t="str">
            <v>-</v>
          </cell>
        </row>
        <row r="90">
          <cell r="B90" t="str">
            <v xml:space="preserve">         北本市</v>
          </cell>
          <cell r="C90">
            <v>1</v>
          </cell>
          <cell r="D90">
            <v>1</v>
          </cell>
          <cell r="E90" t="str">
            <v>-</v>
          </cell>
          <cell r="F90" t="str">
            <v>-</v>
          </cell>
          <cell r="G90">
            <v>1</v>
          </cell>
          <cell r="H90">
            <v>1</v>
          </cell>
          <cell r="I90" t="str">
            <v>-</v>
          </cell>
          <cell r="J90" t="str">
            <v>-</v>
          </cell>
          <cell r="K90" t="str">
            <v>-</v>
          </cell>
          <cell r="L90" t="str">
            <v>-</v>
          </cell>
          <cell r="M90" t="str">
            <v>-</v>
          </cell>
          <cell r="N90" t="str">
            <v>-</v>
          </cell>
        </row>
        <row r="91">
          <cell r="B91" t="str">
            <v xml:space="preserve">         日高市</v>
          </cell>
          <cell r="C91">
            <v>1</v>
          </cell>
          <cell r="D91" t="str">
            <v>-</v>
          </cell>
          <cell r="E91">
            <v>1</v>
          </cell>
          <cell r="F91">
            <v>1</v>
          </cell>
          <cell r="G91" t="str">
            <v>-</v>
          </cell>
          <cell r="H91" t="str">
            <v>-</v>
          </cell>
          <cell r="I91" t="str">
            <v>-</v>
          </cell>
          <cell r="J91" t="str">
            <v>-</v>
          </cell>
          <cell r="K91">
            <v>1</v>
          </cell>
          <cell r="L91" t="str">
            <v>-</v>
          </cell>
          <cell r="M91">
            <v>1</v>
          </cell>
          <cell r="N91">
            <v>1</v>
          </cell>
        </row>
        <row r="92">
          <cell r="B92" t="str">
            <v xml:space="preserve">       千葉県 </v>
          </cell>
          <cell r="C92">
            <v>13</v>
          </cell>
          <cell r="D92">
            <v>10</v>
          </cell>
          <cell r="E92">
            <v>3</v>
          </cell>
          <cell r="F92">
            <v>3</v>
          </cell>
          <cell r="G92">
            <v>8</v>
          </cell>
          <cell r="H92">
            <v>5</v>
          </cell>
          <cell r="I92">
            <v>3</v>
          </cell>
          <cell r="J92">
            <v>3</v>
          </cell>
          <cell r="K92">
            <v>5</v>
          </cell>
          <cell r="L92">
            <v>5</v>
          </cell>
          <cell r="M92" t="str">
            <v>-</v>
          </cell>
          <cell r="N92" t="str">
            <v>-</v>
          </cell>
        </row>
        <row r="93">
          <cell r="B93" t="str">
            <v xml:space="preserve">         千葉市</v>
          </cell>
          <cell r="C93">
            <v>6</v>
          </cell>
          <cell r="D93">
            <v>6</v>
          </cell>
          <cell r="E93" t="str">
            <v>-</v>
          </cell>
          <cell r="F93" t="str">
            <v>-</v>
          </cell>
          <cell r="G93">
            <v>6</v>
          </cell>
          <cell r="H93">
            <v>6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</row>
        <row r="94">
          <cell r="B94" t="str">
            <v xml:space="preserve">           千葉市 中央区</v>
          </cell>
          <cell r="C94">
            <v>1</v>
          </cell>
          <cell r="D94">
            <v>1</v>
          </cell>
          <cell r="E94" t="str">
            <v>-</v>
          </cell>
          <cell r="F94" t="str">
            <v>-</v>
          </cell>
          <cell r="G94">
            <v>1</v>
          </cell>
          <cell r="H94">
            <v>1</v>
          </cell>
          <cell r="I94" t="str">
            <v>-</v>
          </cell>
          <cell r="J94" t="str">
            <v>-</v>
          </cell>
          <cell r="K94" t="str">
            <v>-</v>
          </cell>
          <cell r="L94" t="str">
            <v>-</v>
          </cell>
          <cell r="M94" t="str">
            <v>-</v>
          </cell>
          <cell r="N94" t="str">
            <v>-</v>
          </cell>
        </row>
        <row r="95">
          <cell r="B95" t="str">
            <v xml:space="preserve">           千葉市 稲毛区</v>
          </cell>
          <cell r="C95">
            <v>1</v>
          </cell>
          <cell r="D95">
            <v>1</v>
          </cell>
          <cell r="E95" t="str">
            <v>-</v>
          </cell>
          <cell r="F95" t="str">
            <v>-</v>
          </cell>
          <cell r="G95">
            <v>1</v>
          </cell>
          <cell r="H95">
            <v>1</v>
          </cell>
          <cell r="I95" t="str">
            <v>-</v>
          </cell>
          <cell r="J95" t="str">
            <v>-</v>
          </cell>
          <cell r="K95" t="str">
            <v>-</v>
          </cell>
          <cell r="L95" t="str">
            <v>-</v>
          </cell>
          <cell r="M95" t="str">
            <v>-</v>
          </cell>
          <cell r="N95" t="str">
            <v>-</v>
          </cell>
        </row>
        <row r="96">
          <cell r="B96" t="str">
            <v xml:space="preserve">           千葉市 若葉区</v>
          </cell>
          <cell r="C96">
            <v>1</v>
          </cell>
          <cell r="D96">
            <v>1</v>
          </cell>
          <cell r="E96" t="str">
            <v>-</v>
          </cell>
          <cell r="F96" t="str">
            <v>-</v>
          </cell>
          <cell r="G96">
            <v>1</v>
          </cell>
          <cell r="H96">
            <v>1</v>
          </cell>
          <cell r="I96" t="str">
            <v>-</v>
          </cell>
          <cell r="J96" t="str">
            <v>-</v>
          </cell>
          <cell r="K96" t="str">
            <v>-</v>
          </cell>
          <cell r="L96" t="str">
            <v>-</v>
          </cell>
          <cell r="M96" t="str">
            <v>-</v>
          </cell>
          <cell r="N96" t="str">
            <v>-</v>
          </cell>
        </row>
        <row r="97">
          <cell r="B97" t="str">
            <v xml:space="preserve">           千葉市 美浜区</v>
          </cell>
          <cell r="C97">
            <v>3</v>
          </cell>
          <cell r="D97">
            <v>3</v>
          </cell>
          <cell r="E97" t="str">
            <v>-</v>
          </cell>
          <cell r="F97" t="str">
            <v>-</v>
          </cell>
          <cell r="G97">
            <v>3</v>
          </cell>
          <cell r="H97">
            <v>3</v>
          </cell>
          <cell r="I97" t="str">
            <v>-</v>
          </cell>
          <cell r="J97" t="str">
            <v>-</v>
          </cell>
          <cell r="K97" t="str">
            <v>-</v>
          </cell>
          <cell r="L97" t="str">
            <v>-</v>
          </cell>
          <cell r="M97" t="str">
            <v>-</v>
          </cell>
          <cell r="N97" t="str">
            <v>-</v>
          </cell>
        </row>
        <row r="98">
          <cell r="B98" t="str">
            <v xml:space="preserve">         市川市</v>
          </cell>
          <cell r="C98">
            <v>4</v>
          </cell>
          <cell r="D98">
            <v>4</v>
          </cell>
          <cell r="E98" t="str">
            <v>-</v>
          </cell>
          <cell r="F98" t="str">
            <v>-</v>
          </cell>
          <cell r="G98">
            <v>3</v>
          </cell>
          <cell r="H98">
            <v>3</v>
          </cell>
          <cell r="I98" t="str">
            <v>-</v>
          </cell>
          <cell r="J98" t="str">
            <v>-</v>
          </cell>
          <cell r="K98">
            <v>1</v>
          </cell>
          <cell r="L98">
            <v>1</v>
          </cell>
          <cell r="M98" t="str">
            <v>-</v>
          </cell>
          <cell r="N98" t="str">
            <v>-</v>
          </cell>
        </row>
        <row r="99">
          <cell r="B99" t="str">
            <v xml:space="preserve">         船橋市</v>
          </cell>
          <cell r="C99">
            <v>9</v>
          </cell>
          <cell r="D99">
            <v>8</v>
          </cell>
          <cell r="E99">
            <v>1</v>
          </cell>
          <cell r="F99">
            <v>1</v>
          </cell>
          <cell r="G99">
            <v>9</v>
          </cell>
          <cell r="H99">
            <v>8</v>
          </cell>
          <cell r="I99">
            <v>1</v>
          </cell>
          <cell r="J99">
            <v>1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</row>
        <row r="100">
          <cell r="B100" t="str">
            <v xml:space="preserve">         木更津市</v>
          </cell>
          <cell r="C100">
            <v>1</v>
          </cell>
          <cell r="D100">
            <v>1</v>
          </cell>
          <cell r="E100" t="str">
            <v>-</v>
          </cell>
          <cell r="F100" t="str">
            <v>-</v>
          </cell>
          <cell r="G100">
            <v>1</v>
          </cell>
          <cell r="H100">
            <v>1</v>
          </cell>
          <cell r="I100" t="str">
            <v>-</v>
          </cell>
          <cell r="J100" t="str">
            <v>-</v>
          </cell>
          <cell r="K100" t="str">
            <v>-</v>
          </cell>
          <cell r="L100" t="str">
            <v>-</v>
          </cell>
          <cell r="M100" t="str">
            <v>-</v>
          </cell>
          <cell r="N100" t="str">
            <v>-</v>
          </cell>
        </row>
        <row r="101">
          <cell r="B101" t="str">
            <v xml:space="preserve">         松戸市</v>
          </cell>
          <cell r="C101">
            <v>2</v>
          </cell>
          <cell r="D101">
            <v>2</v>
          </cell>
          <cell r="E101" t="str">
            <v>-</v>
          </cell>
          <cell r="F101" t="str">
            <v>-</v>
          </cell>
          <cell r="G101">
            <v>1</v>
          </cell>
          <cell r="H101">
            <v>1</v>
          </cell>
          <cell r="I101" t="str">
            <v>-</v>
          </cell>
          <cell r="J101" t="str">
            <v>-</v>
          </cell>
          <cell r="K101">
            <v>1</v>
          </cell>
          <cell r="L101">
            <v>1</v>
          </cell>
          <cell r="M101" t="str">
            <v>-</v>
          </cell>
          <cell r="N101" t="str">
            <v>-</v>
          </cell>
        </row>
        <row r="102">
          <cell r="B102" t="str">
            <v xml:space="preserve">         野田市</v>
          </cell>
          <cell r="C102">
            <v>1</v>
          </cell>
          <cell r="D102">
            <v>1</v>
          </cell>
          <cell r="E102" t="str">
            <v>-</v>
          </cell>
          <cell r="F102" t="str">
            <v>-</v>
          </cell>
          <cell r="G102">
            <v>1</v>
          </cell>
          <cell r="H102">
            <v>1</v>
          </cell>
          <cell r="I102" t="str">
            <v>-</v>
          </cell>
          <cell r="J102" t="str">
            <v>-</v>
          </cell>
          <cell r="K102" t="str">
            <v>-</v>
          </cell>
          <cell r="L102" t="str">
            <v>-</v>
          </cell>
          <cell r="M102" t="str">
            <v>-</v>
          </cell>
          <cell r="N102" t="str">
            <v>-</v>
          </cell>
        </row>
        <row r="103">
          <cell r="B103" t="str">
            <v xml:space="preserve">         柏市</v>
          </cell>
          <cell r="C103">
            <v>2</v>
          </cell>
          <cell r="D103">
            <v>2</v>
          </cell>
          <cell r="E103" t="str">
            <v>-</v>
          </cell>
          <cell r="F103" t="str">
            <v>-</v>
          </cell>
          <cell r="G103">
            <v>2</v>
          </cell>
          <cell r="H103">
            <v>2</v>
          </cell>
          <cell r="I103" t="str">
            <v>-</v>
          </cell>
          <cell r="J103" t="str">
            <v>-</v>
          </cell>
          <cell r="K103" t="str">
            <v>-</v>
          </cell>
          <cell r="L103" t="str">
            <v>-</v>
          </cell>
          <cell r="M103" t="str">
            <v>-</v>
          </cell>
          <cell r="N103" t="str">
            <v>-</v>
          </cell>
        </row>
        <row r="104">
          <cell r="B104" t="str">
            <v xml:space="preserve">         市原市</v>
          </cell>
          <cell r="C104">
            <v>1</v>
          </cell>
          <cell r="D104">
            <v>1</v>
          </cell>
          <cell r="E104" t="str">
            <v>-</v>
          </cell>
          <cell r="F104" t="str">
            <v>-</v>
          </cell>
          <cell r="G104">
            <v>1</v>
          </cell>
          <cell r="H104">
            <v>1</v>
          </cell>
          <cell r="I104" t="str">
            <v>-</v>
          </cell>
          <cell r="J104" t="str">
            <v>-</v>
          </cell>
          <cell r="K104" t="str">
            <v>-</v>
          </cell>
          <cell r="L104" t="str">
            <v>-</v>
          </cell>
          <cell r="M104" t="str">
            <v>-</v>
          </cell>
          <cell r="N104" t="str">
            <v>-</v>
          </cell>
        </row>
        <row r="105">
          <cell r="B105" t="str">
            <v xml:space="preserve">         流山市</v>
          </cell>
          <cell r="C105">
            <v>1</v>
          </cell>
          <cell r="D105">
            <v>1</v>
          </cell>
          <cell r="E105" t="str">
            <v>-</v>
          </cell>
          <cell r="F105" t="str">
            <v>-</v>
          </cell>
          <cell r="G105">
            <v>1</v>
          </cell>
          <cell r="H105">
            <v>1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</row>
        <row r="106">
          <cell r="B106" t="str">
            <v xml:space="preserve">         浦安市</v>
          </cell>
          <cell r="C106">
            <v>1</v>
          </cell>
          <cell r="D106">
            <v>1</v>
          </cell>
          <cell r="E106" t="str">
            <v>-</v>
          </cell>
          <cell r="F106" t="str">
            <v>-</v>
          </cell>
          <cell r="G106">
            <v>1</v>
          </cell>
          <cell r="H106">
            <v>1</v>
          </cell>
          <cell r="I106" t="str">
            <v>-</v>
          </cell>
          <cell r="J106" t="str">
            <v>-</v>
          </cell>
          <cell r="K106" t="str">
            <v>-</v>
          </cell>
          <cell r="L106" t="str">
            <v>-</v>
          </cell>
          <cell r="M106" t="str">
            <v>-</v>
          </cell>
          <cell r="N106" t="str">
            <v>-</v>
          </cell>
        </row>
        <row r="107">
          <cell r="B107" t="str">
            <v xml:space="preserve">         袖ケ浦市</v>
          </cell>
          <cell r="C107">
            <v>1</v>
          </cell>
          <cell r="D107" t="str">
            <v>-</v>
          </cell>
          <cell r="E107">
            <v>1</v>
          </cell>
          <cell r="F107">
            <v>1</v>
          </cell>
          <cell r="G107" t="str">
            <v>-</v>
          </cell>
          <cell r="H107" t="str">
            <v>-</v>
          </cell>
          <cell r="I107" t="str">
            <v>-</v>
          </cell>
          <cell r="J107" t="str">
            <v>-</v>
          </cell>
          <cell r="K107">
            <v>1</v>
          </cell>
          <cell r="L107" t="str">
            <v>-</v>
          </cell>
          <cell r="M107">
            <v>1</v>
          </cell>
          <cell r="N107">
            <v>1</v>
          </cell>
        </row>
        <row r="108">
          <cell r="B108" t="str">
            <v xml:space="preserve">       東京都 </v>
          </cell>
          <cell r="C108">
            <v>35</v>
          </cell>
          <cell r="D108">
            <v>29</v>
          </cell>
          <cell r="E108">
            <v>6</v>
          </cell>
          <cell r="F108">
            <v>6</v>
          </cell>
          <cell r="G108">
            <v>25</v>
          </cell>
          <cell r="H108">
            <v>22</v>
          </cell>
          <cell r="I108">
            <v>3</v>
          </cell>
          <cell r="J108">
            <v>3</v>
          </cell>
          <cell r="K108">
            <v>10</v>
          </cell>
          <cell r="L108">
            <v>7</v>
          </cell>
          <cell r="M108">
            <v>3</v>
          </cell>
          <cell r="N108">
            <v>3</v>
          </cell>
        </row>
        <row r="109">
          <cell r="B109" t="str">
            <v xml:space="preserve">         特別区部</v>
          </cell>
          <cell r="C109">
            <v>52</v>
          </cell>
          <cell r="D109">
            <v>45</v>
          </cell>
          <cell r="E109">
            <v>7</v>
          </cell>
          <cell r="F109">
            <v>7</v>
          </cell>
          <cell r="G109">
            <v>44</v>
          </cell>
          <cell r="H109">
            <v>39</v>
          </cell>
          <cell r="I109">
            <v>5</v>
          </cell>
          <cell r="J109">
            <v>5</v>
          </cell>
          <cell r="K109">
            <v>8</v>
          </cell>
          <cell r="L109">
            <v>6</v>
          </cell>
          <cell r="M109">
            <v>2</v>
          </cell>
          <cell r="N109">
            <v>2</v>
          </cell>
        </row>
        <row r="110">
          <cell r="B110" t="str">
            <v xml:space="preserve">           中央区</v>
          </cell>
          <cell r="C110">
            <v>1</v>
          </cell>
          <cell r="D110">
            <v>1</v>
          </cell>
          <cell r="E110" t="str">
            <v>-</v>
          </cell>
          <cell r="F110" t="str">
            <v>-</v>
          </cell>
          <cell r="G110">
            <v>1</v>
          </cell>
          <cell r="H110">
            <v>1</v>
          </cell>
          <cell r="I110" t="str">
            <v>-</v>
          </cell>
          <cell r="J110" t="str">
            <v>-</v>
          </cell>
          <cell r="K110" t="str">
            <v>-</v>
          </cell>
          <cell r="L110" t="str">
            <v>-</v>
          </cell>
          <cell r="M110" t="str">
            <v>-</v>
          </cell>
          <cell r="N110" t="str">
            <v>-</v>
          </cell>
        </row>
        <row r="111">
          <cell r="B111" t="str">
            <v xml:space="preserve">           港区</v>
          </cell>
          <cell r="C111">
            <v>2</v>
          </cell>
          <cell r="D111">
            <v>2</v>
          </cell>
          <cell r="E111" t="str">
            <v>-</v>
          </cell>
          <cell r="F111" t="str">
            <v>-</v>
          </cell>
          <cell r="G111">
            <v>2</v>
          </cell>
          <cell r="H111">
            <v>2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N111" t="str">
            <v>-</v>
          </cell>
        </row>
        <row r="112">
          <cell r="B112" t="str">
            <v xml:space="preserve">           新宿区</v>
          </cell>
          <cell r="C112">
            <v>1</v>
          </cell>
          <cell r="D112" t="str">
            <v>-</v>
          </cell>
          <cell r="E112">
            <v>1</v>
          </cell>
          <cell r="F112">
            <v>1</v>
          </cell>
          <cell r="G112" t="str">
            <v>-</v>
          </cell>
          <cell r="H112" t="str">
            <v>-</v>
          </cell>
          <cell r="I112" t="str">
            <v>-</v>
          </cell>
          <cell r="J112" t="str">
            <v>-</v>
          </cell>
          <cell r="K112">
            <v>1</v>
          </cell>
          <cell r="L112" t="str">
            <v>-</v>
          </cell>
          <cell r="M112">
            <v>1</v>
          </cell>
          <cell r="N112">
            <v>1</v>
          </cell>
        </row>
        <row r="113">
          <cell r="B113" t="str">
            <v xml:space="preserve">           文京区</v>
          </cell>
          <cell r="C113">
            <v>1</v>
          </cell>
          <cell r="D113">
            <v>1</v>
          </cell>
          <cell r="E113" t="str">
            <v>-</v>
          </cell>
          <cell r="F113" t="str">
            <v>-</v>
          </cell>
          <cell r="G113">
            <v>1</v>
          </cell>
          <cell r="H113">
            <v>1</v>
          </cell>
          <cell r="I113" t="str">
            <v>-</v>
          </cell>
          <cell r="J113" t="str">
            <v>-</v>
          </cell>
          <cell r="K113" t="str">
            <v>-</v>
          </cell>
          <cell r="L113" t="str">
            <v>-</v>
          </cell>
          <cell r="M113" t="str">
            <v>-</v>
          </cell>
          <cell r="N113" t="str">
            <v>-</v>
          </cell>
        </row>
        <row r="114">
          <cell r="B114" t="str">
            <v xml:space="preserve">           台東区</v>
          </cell>
          <cell r="C114">
            <v>1</v>
          </cell>
          <cell r="D114">
            <v>1</v>
          </cell>
          <cell r="E114" t="str">
            <v>-</v>
          </cell>
          <cell r="F114" t="str">
            <v>-</v>
          </cell>
          <cell r="G114">
            <v>1</v>
          </cell>
          <cell r="H114">
            <v>1</v>
          </cell>
          <cell r="I114" t="str">
            <v>-</v>
          </cell>
          <cell r="J114" t="str">
            <v>-</v>
          </cell>
          <cell r="K114" t="str">
            <v>-</v>
          </cell>
          <cell r="L114" t="str">
            <v>-</v>
          </cell>
          <cell r="M114" t="str">
            <v>-</v>
          </cell>
          <cell r="N114" t="str">
            <v>-</v>
          </cell>
        </row>
        <row r="115">
          <cell r="B115" t="str">
            <v xml:space="preserve">           墨田区</v>
          </cell>
          <cell r="C115">
            <v>1</v>
          </cell>
          <cell r="D115">
            <v>1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 t="str">
            <v>-</v>
          </cell>
          <cell r="J115" t="str">
            <v>-</v>
          </cell>
          <cell r="K115">
            <v>1</v>
          </cell>
          <cell r="L115">
            <v>1</v>
          </cell>
          <cell r="M115" t="str">
            <v>-</v>
          </cell>
          <cell r="N115" t="str">
            <v>-</v>
          </cell>
        </row>
        <row r="116">
          <cell r="B116" t="str">
            <v xml:space="preserve">           江東区</v>
          </cell>
          <cell r="C116">
            <v>5</v>
          </cell>
          <cell r="D116">
            <v>3</v>
          </cell>
          <cell r="E116">
            <v>2</v>
          </cell>
          <cell r="F116">
            <v>2</v>
          </cell>
          <cell r="G116">
            <v>3</v>
          </cell>
          <cell r="H116">
            <v>2</v>
          </cell>
          <cell r="I116">
            <v>1</v>
          </cell>
          <cell r="J116">
            <v>1</v>
          </cell>
          <cell r="K116">
            <v>2</v>
          </cell>
          <cell r="L116">
            <v>1</v>
          </cell>
          <cell r="M116">
            <v>1</v>
          </cell>
          <cell r="N116">
            <v>1</v>
          </cell>
        </row>
        <row r="117">
          <cell r="B117" t="str">
            <v xml:space="preserve">           品川区</v>
          </cell>
          <cell r="C117">
            <v>1</v>
          </cell>
          <cell r="D117">
            <v>1</v>
          </cell>
          <cell r="E117" t="str">
            <v>-</v>
          </cell>
          <cell r="F117" t="str">
            <v>-</v>
          </cell>
          <cell r="G117">
            <v>1</v>
          </cell>
          <cell r="H117">
            <v>1</v>
          </cell>
          <cell r="I117" t="str">
            <v>-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 t="str">
            <v>-</v>
          </cell>
        </row>
        <row r="118">
          <cell r="B118" t="str">
            <v xml:space="preserve">           目黒区</v>
          </cell>
          <cell r="C118">
            <v>3</v>
          </cell>
          <cell r="D118">
            <v>3</v>
          </cell>
          <cell r="E118" t="str">
            <v>-</v>
          </cell>
          <cell r="F118" t="str">
            <v>-</v>
          </cell>
          <cell r="G118">
            <v>2</v>
          </cell>
          <cell r="H118">
            <v>2</v>
          </cell>
          <cell r="I118" t="str">
            <v>-</v>
          </cell>
          <cell r="J118" t="str">
            <v>-</v>
          </cell>
          <cell r="K118">
            <v>1</v>
          </cell>
          <cell r="L118">
            <v>1</v>
          </cell>
          <cell r="M118" t="str">
            <v>-</v>
          </cell>
          <cell r="N118" t="str">
            <v>-</v>
          </cell>
        </row>
        <row r="119">
          <cell r="B119" t="str">
            <v xml:space="preserve">           大田区</v>
          </cell>
          <cell r="C119">
            <v>4</v>
          </cell>
          <cell r="D119">
            <v>4</v>
          </cell>
          <cell r="E119" t="str">
            <v>-</v>
          </cell>
          <cell r="F119" t="str">
            <v>-</v>
          </cell>
          <cell r="G119">
            <v>3</v>
          </cell>
          <cell r="H119">
            <v>3</v>
          </cell>
          <cell r="I119" t="str">
            <v>-</v>
          </cell>
          <cell r="J119" t="str">
            <v>-</v>
          </cell>
          <cell r="K119">
            <v>1</v>
          </cell>
          <cell r="L119">
            <v>1</v>
          </cell>
          <cell r="M119" t="str">
            <v>-</v>
          </cell>
          <cell r="N119" t="str">
            <v>-</v>
          </cell>
        </row>
        <row r="120">
          <cell r="B120" t="str">
            <v xml:space="preserve">           世田谷区</v>
          </cell>
          <cell r="C120">
            <v>11</v>
          </cell>
          <cell r="D120">
            <v>9</v>
          </cell>
          <cell r="E120">
            <v>2</v>
          </cell>
          <cell r="F120">
            <v>2</v>
          </cell>
          <cell r="G120">
            <v>10</v>
          </cell>
          <cell r="H120">
            <v>8</v>
          </cell>
          <cell r="I120">
            <v>2</v>
          </cell>
          <cell r="J120">
            <v>2</v>
          </cell>
          <cell r="K120">
            <v>1</v>
          </cell>
          <cell r="L120">
            <v>1</v>
          </cell>
          <cell r="M120" t="str">
            <v>-</v>
          </cell>
          <cell r="N120" t="str">
            <v>-</v>
          </cell>
        </row>
        <row r="121">
          <cell r="B121" t="str">
            <v xml:space="preserve">           渋谷区</v>
          </cell>
          <cell r="C121">
            <v>1</v>
          </cell>
          <cell r="D121">
            <v>1</v>
          </cell>
          <cell r="E121" t="str">
            <v>-</v>
          </cell>
          <cell r="F121" t="str">
            <v>-</v>
          </cell>
          <cell r="G121" t="str">
            <v>-</v>
          </cell>
          <cell r="H121" t="str">
            <v>-</v>
          </cell>
          <cell r="I121" t="str">
            <v>-</v>
          </cell>
          <cell r="J121" t="str">
            <v>-</v>
          </cell>
          <cell r="K121">
            <v>1</v>
          </cell>
          <cell r="L121">
            <v>1</v>
          </cell>
          <cell r="M121" t="str">
            <v>-</v>
          </cell>
          <cell r="N121" t="str">
            <v>-</v>
          </cell>
        </row>
        <row r="122">
          <cell r="B122" t="str">
            <v xml:space="preserve">           杉並区</v>
          </cell>
          <cell r="C122">
            <v>4</v>
          </cell>
          <cell r="D122">
            <v>4</v>
          </cell>
          <cell r="E122" t="str">
            <v>-</v>
          </cell>
          <cell r="F122" t="str">
            <v>-</v>
          </cell>
          <cell r="G122">
            <v>4</v>
          </cell>
          <cell r="H122">
            <v>4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 t="str">
            <v>-</v>
          </cell>
          <cell r="N122" t="str">
            <v>-</v>
          </cell>
        </row>
        <row r="123">
          <cell r="B123" t="str">
            <v xml:space="preserve">           豊島区</v>
          </cell>
          <cell r="C123">
            <v>1</v>
          </cell>
          <cell r="D123">
            <v>1</v>
          </cell>
          <cell r="E123" t="str">
            <v>-</v>
          </cell>
          <cell r="F123" t="str">
            <v>-</v>
          </cell>
          <cell r="G123">
            <v>1</v>
          </cell>
          <cell r="H123">
            <v>1</v>
          </cell>
          <cell r="I123" t="str">
            <v>-</v>
          </cell>
          <cell r="J123" t="str">
            <v>-</v>
          </cell>
          <cell r="K123" t="str">
            <v>-</v>
          </cell>
          <cell r="L123" t="str">
            <v>-</v>
          </cell>
          <cell r="M123" t="str">
            <v>-</v>
          </cell>
          <cell r="N123" t="str">
            <v>-</v>
          </cell>
        </row>
        <row r="124">
          <cell r="B124" t="str">
            <v xml:space="preserve">           北区</v>
          </cell>
          <cell r="C124">
            <v>1</v>
          </cell>
          <cell r="D124">
            <v>1</v>
          </cell>
          <cell r="E124" t="str">
            <v>-</v>
          </cell>
          <cell r="F124" t="str">
            <v>-</v>
          </cell>
          <cell r="G124">
            <v>1</v>
          </cell>
          <cell r="H124">
            <v>1</v>
          </cell>
          <cell r="I124" t="str">
            <v>-</v>
          </cell>
          <cell r="J124" t="str">
            <v>-</v>
          </cell>
          <cell r="K124" t="str">
            <v>-</v>
          </cell>
          <cell r="L124" t="str">
            <v>-</v>
          </cell>
          <cell r="M124" t="str">
            <v>-</v>
          </cell>
          <cell r="N124" t="str">
            <v>-</v>
          </cell>
        </row>
        <row r="125">
          <cell r="B125" t="str">
            <v xml:space="preserve">           板橋区</v>
          </cell>
          <cell r="C125">
            <v>2</v>
          </cell>
          <cell r="D125">
            <v>2</v>
          </cell>
          <cell r="E125" t="str">
            <v>-</v>
          </cell>
          <cell r="F125" t="str">
            <v>-</v>
          </cell>
          <cell r="G125">
            <v>2</v>
          </cell>
          <cell r="H125">
            <v>2</v>
          </cell>
          <cell r="I125" t="str">
            <v>-</v>
          </cell>
          <cell r="J125" t="str">
            <v>-</v>
          </cell>
          <cell r="K125" t="str">
            <v>-</v>
          </cell>
          <cell r="L125" t="str">
            <v>-</v>
          </cell>
          <cell r="M125" t="str">
            <v>-</v>
          </cell>
          <cell r="N125" t="str">
            <v>-</v>
          </cell>
        </row>
        <row r="126">
          <cell r="B126" t="str">
            <v xml:space="preserve">           練馬区</v>
          </cell>
          <cell r="C126">
            <v>3</v>
          </cell>
          <cell r="D126">
            <v>1</v>
          </cell>
          <cell r="E126">
            <v>2</v>
          </cell>
          <cell r="F126">
            <v>2</v>
          </cell>
          <cell r="G126">
            <v>3</v>
          </cell>
          <cell r="H126">
            <v>1</v>
          </cell>
          <cell r="I126">
            <v>2</v>
          </cell>
          <cell r="J126">
            <v>2</v>
          </cell>
          <cell r="K126" t="str">
            <v>-</v>
          </cell>
          <cell r="L126" t="str">
            <v>-</v>
          </cell>
          <cell r="M126" t="str">
            <v>-</v>
          </cell>
          <cell r="N126" t="str">
            <v>-</v>
          </cell>
        </row>
        <row r="127">
          <cell r="B127" t="str">
            <v xml:space="preserve">           足立区</v>
          </cell>
          <cell r="C127">
            <v>4</v>
          </cell>
          <cell r="D127">
            <v>4</v>
          </cell>
          <cell r="E127" t="str">
            <v>-</v>
          </cell>
          <cell r="F127" t="str">
            <v>-</v>
          </cell>
          <cell r="G127">
            <v>4</v>
          </cell>
          <cell r="H127">
            <v>4</v>
          </cell>
          <cell r="I127" t="str">
            <v>-</v>
          </cell>
          <cell r="J127" t="str">
            <v>-</v>
          </cell>
          <cell r="K127" t="str">
            <v>-</v>
          </cell>
          <cell r="L127" t="str">
            <v>-</v>
          </cell>
          <cell r="M127" t="str">
            <v>-</v>
          </cell>
          <cell r="N127" t="str">
            <v>-</v>
          </cell>
        </row>
        <row r="128">
          <cell r="B128" t="str">
            <v xml:space="preserve">           葛飾区</v>
          </cell>
          <cell r="C128">
            <v>1</v>
          </cell>
          <cell r="D128">
            <v>1</v>
          </cell>
          <cell r="E128" t="str">
            <v>-</v>
          </cell>
          <cell r="F128" t="str">
            <v>-</v>
          </cell>
          <cell r="G128">
            <v>1</v>
          </cell>
          <cell r="H128">
            <v>1</v>
          </cell>
          <cell r="I128" t="str">
            <v>-</v>
          </cell>
          <cell r="J128" t="str">
            <v>-</v>
          </cell>
          <cell r="K128" t="str">
            <v>-</v>
          </cell>
          <cell r="L128" t="str">
            <v>-</v>
          </cell>
          <cell r="M128" t="str">
            <v>-</v>
          </cell>
          <cell r="N128" t="str">
            <v>-</v>
          </cell>
        </row>
        <row r="129">
          <cell r="B129" t="str">
            <v xml:space="preserve">           江戸川区</v>
          </cell>
          <cell r="C129">
            <v>4</v>
          </cell>
          <cell r="D129">
            <v>4</v>
          </cell>
          <cell r="E129" t="str">
            <v>-</v>
          </cell>
          <cell r="F129" t="str">
            <v>-</v>
          </cell>
          <cell r="G129">
            <v>4</v>
          </cell>
          <cell r="H129">
            <v>4</v>
          </cell>
          <cell r="I129" t="str">
            <v>-</v>
          </cell>
          <cell r="J129" t="str">
            <v>-</v>
          </cell>
          <cell r="K129" t="str">
            <v>-</v>
          </cell>
          <cell r="L129" t="str">
            <v>-</v>
          </cell>
          <cell r="M129" t="str">
            <v>-</v>
          </cell>
          <cell r="N129" t="str">
            <v>-</v>
          </cell>
        </row>
        <row r="130">
          <cell r="B130" t="str">
            <v xml:space="preserve">         八王子市</v>
          </cell>
          <cell r="C130">
            <v>2</v>
          </cell>
          <cell r="D130">
            <v>2</v>
          </cell>
          <cell r="E130" t="str">
            <v>-</v>
          </cell>
          <cell r="F130" t="str">
            <v>-</v>
          </cell>
          <cell r="G130">
            <v>2</v>
          </cell>
          <cell r="H130">
            <v>2</v>
          </cell>
          <cell r="I130" t="str">
            <v>-</v>
          </cell>
          <cell r="J130" t="str">
            <v>-</v>
          </cell>
          <cell r="K130" t="str">
            <v>-</v>
          </cell>
          <cell r="L130" t="str">
            <v>-</v>
          </cell>
          <cell r="M130" t="str">
            <v>-</v>
          </cell>
          <cell r="N130" t="str">
            <v>-</v>
          </cell>
        </row>
        <row r="131">
          <cell r="B131" t="str">
            <v xml:space="preserve">         立川市</v>
          </cell>
          <cell r="C131">
            <v>1</v>
          </cell>
          <cell r="D131">
            <v>1</v>
          </cell>
          <cell r="E131" t="str">
            <v>-</v>
          </cell>
          <cell r="F131" t="str">
            <v>-</v>
          </cell>
          <cell r="G131" t="str">
            <v>-</v>
          </cell>
          <cell r="H131" t="str">
            <v>-</v>
          </cell>
          <cell r="I131" t="str">
            <v>-</v>
          </cell>
          <cell r="J131" t="str">
            <v>-</v>
          </cell>
          <cell r="K131">
            <v>1</v>
          </cell>
          <cell r="L131">
            <v>1</v>
          </cell>
          <cell r="M131" t="str">
            <v>-</v>
          </cell>
          <cell r="N131" t="str">
            <v>-</v>
          </cell>
        </row>
        <row r="132">
          <cell r="B132" t="str">
            <v xml:space="preserve">         武蔵野市</v>
          </cell>
          <cell r="C132">
            <v>3</v>
          </cell>
          <cell r="D132">
            <v>2</v>
          </cell>
          <cell r="E132">
            <v>1</v>
          </cell>
          <cell r="F132">
            <v>1</v>
          </cell>
          <cell r="G132">
            <v>2</v>
          </cell>
          <cell r="H132">
            <v>2</v>
          </cell>
          <cell r="I132" t="str">
            <v>-</v>
          </cell>
          <cell r="J132" t="str">
            <v>-</v>
          </cell>
          <cell r="K132">
            <v>1</v>
          </cell>
          <cell r="L132" t="str">
            <v>-</v>
          </cell>
          <cell r="M132">
            <v>1</v>
          </cell>
          <cell r="N132">
            <v>1</v>
          </cell>
        </row>
        <row r="133">
          <cell r="B133" t="str">
            <v xml:space="preserve">         調布市</v>
          </cell>
          <cell r="C133">
            <v>1</v>
          </cell>
          <cell r="D133">
            <v>1</v>
          </cell>
          <cell r="E133" t="str">
            <v>-</v>
          </cell>
          <cell r="F133" t="str">
            <v>-</v>
          </cell>
          <cell r="G133">
            <v>1</v>
          </cell>
          <cell r="H133">
            <v>1</v>
          </cell>
          <cell r="I133" t="str">
            <v>-</v>
          </cell>
          <cell r="J133" t="str">
            <v>-</v>
          </cell>
          <cell r="K133" t="str">
            <v>-</v>
          </cell>
          <cell r="L133" t="str">
            <v>-</v>
          </cell>
          <cell r="M133" t="str">
            <v>-</v>
          </cell>
          <cell r="N133" t="str">
            <v>-</v>
          </cell>
        </row>
        <row r="134">
          <cell r="B134" t="str">
            <v xml:space="preserve">         町田市</v>
          </cell>
          <cell r="C134">
            <v>4</v>
          </cell>
          <cell r="D134">
            <v>2</v>
          </cell>
          <cell r="E134">
            <v>2</v>
          </cell>
          <cell r="F134">
            <v>2</v>
          </cell>
          <cell r="G134">
            <v>3</v>
          </cell>
          <cell r="H134">
            <v>2</v>
          </cell>
          <cell r="I134">
            <v>1</v>
          </cell>
          <cell r="J134">
            <v>1</v>
          </cell>
          <cell r="K134">
            <v>1</v>
          </cell>
          <cell r="L134" t="str">
            <v>-</v>
          </cell>
          <cell r="M134">
            <v>1</v>
          </cell>
          <cell r="N134">
            <v>1</v>
          </cell>
        </row>
        <row r="135">
          <cell r="B135" t="str">
            <v xml:space="preserve">         小金井市</v>
          </cell>
          <cell r="C135">
            <v>2</v>
          </cell>
          <cell r="D135">
            <v>2</v>
          </cell>
          <cell r="E135" t="str">
            <v>-</v>
          </cell>
          <cell r="F135" t="str">
            <v>-</v>
          </cell>
          <cell r="G135">
            <v>2</v>
          </cell>
          <cell r="H135">
            <v>2</v>
          </cell>
          <cell r="I135" t="str">
            <v>-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 t="str">
            <v>-</v>
          </cell>
        </row>
        <row r="136">
          <cell r="B136" t="str">
            <v xml:space="preserve">         小平市</v>
          </cell>
          <cell r="C136">
            <v>1</v>
          </cell>
          <cell r="D136">
            <v>1</v>
          </cell>
          <cell r="E136" t="str">
            <v>-</v>
          </cell>
          <cell r="F136" t="str">
            <v>-</v>
          </cell>
          <cell r="G136">
            <v>1</v>
          </cell>
          <cell r="H136">
            <v>1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</row>
        <row r="137">
          <cell r="B137" t="str">
            <v xml:space="preserve">         東村山市</v>
          </cell>
          <cell r="C137">
            <v>2</v>
          </cell>
          <cell r="D137">
            <v>1</v>
          </cell>
          <cell r="E137">
            <v>1</v>
          </cell>
          <cell r="F137">
            <v>1</v>
          </cell>
          <cell r="G137">
            <v>2</v>
          </cell>
          <cell r="H137">
            <v>1</v>
          </cell>
          <cell r="I137">
            <v>1</v>
          </cell>
          <cell r="J137">
            <v>1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</row>
        <row r="138">
          <cell r="B138" t="str">
            <v xml:space="preserve">         国分寺市</v>
          </cell>
          <cell r="C138">
            <v>2</v>
          </cell>
          <cell r="D138">
            <v>1</v>
          </cell>
          <cell r="E138">
            <v>1</v>
          </cell>
          <cell r="F138">
            <v>1</v>
          </cell>
          <cell r="G138">
            <v>2</v>
          </cell>
          <cell r="H138">
            <v>1</v>
          </cell>
          <cell r="I138">
            <v>1</v>
          </cell>
          <cell r="J138">
            <v>1</v>
          </cell>
          <cell r="K138" t="str">
            <v>-</v>
          </cell>
          <cell r="L138" t="str">
            <v>-</v>
          </cell>
          <cell r="M138" t="str">
            <v>-</v>
          </cell>
          <cell r="N138" t="str">
            <v>-</v>
          </cell>
        </row>
        <row r="139">
          <cell r="B139" t="str">
            <v xml:space="preserve">       神奈川県 </v>
          </cell>
          <cell r="C139">
            <v>29</v>
          </cell>
          <cell r="D139">
            <v>27</v>
          </cell>
          <cell r="E139">
            <v>2</v>
          </cell>
          <cell r="F139">
            <v>2</v>
          </cell>
          <cell r="G139">
            <v>27</v>
          </cell>
          <cell r="H139">
            <v>25</v>
          </cell>
          <cell r="I139">
            <v>2</v>
          </cell>
          <cell r="J139">
            <v>2</v>
          </cell>
          <cell r="K139">
            <v>2</v>
          </cell>
          <cell r="L139">
            <v>2</v>
          </cell>
          <cell r="M139" t="str">
            <v>-</v>
          </cell>
          <cell r="N139" t="str">
            <v>-</v>
          </cell>
        </row>
        <row r="140">
          <cell r="B140" t="str">
            <v xml:space="preserve">         横浜市</v>
          </cell>
          <cell r="C140">
            <v>50</v>
          </cell>
          <cell r="D140">
            <v>45</v>
          </cell>
          <cell r="E140">
            <v>5</v>
          </cell>
          <cell r="F140">
            <v>5</v>
          </cell>
          <cell r="G140">
            <v>45</v>
          </cell>
          <cell r="H140">
            <v>41</v>
          </cell>
          <cell r="I140">
            <v>4</v>
          </cell>
          <cell r="J140">
            <v>4</v>
          </cell>
          <cell r="K140">
            <v>5</v>
          </cell>
          <cell r="L140">
            <v>4</v>
          </cell>
          <cell r="M140">
            <v>1</v>
          </cell>
          <cell r="N140">
            <v>1</v>
          </cell>
        </row>
        <row r="141">
          <cell r="B141" t="str">
            <v xml:space="preserve">           横浜市 鶴見区</v>
          </cell>
          <cell r="C141">
            <v>5</v>
          </cell>
          <cell r="D141">
            <v>5</v>
          </cell>
          <cell r="E141" t="str">
            <v>-</v>
          </cell>
          <cell r="F141" t="str">
            <v>-</v>
          </cell>
          <cell r="G141">
            <v>5</v>
          </cell>
          <cell r="H141">
            <v>5</v>
          </cell>
          <cell r="I141" t="str">
            <v>-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</row>
        <row r="142">
          <cell r="B142" t="str">
            <v xml:space="preserve">           横浜市 神奈川区</v>
          </cell>
          <cell r="C142">
            <v>1</v>
          </cell>
          <cell r="D142">
            <v>1</v>
          </cell>
          <cell r="E142" t="str">
            <v>-</v>
          </cell>
          <cell r="F142" t="str">
            <v>-</v>
          </cell>
          <cell r="G142">
            <v>1</v>
          </cell>
          <cell r="H142">
            <v>1</v>
          </cell>
          <cell r="I142" t="str">
            <v>-</v>
          </cell>
          <cell r="J142" t="str">
            <v>-</v>
          </cell>
          <cell r="K142" t="str">
            <v>-</v>
          </cell>
          <cell r="L142" t="str">
            <v>-</v>
          </cell>
          <cell r="M142" t="str">
            <v>-</v>
          </cell>
          <cell r="N142" t="str">
            <v>-</v>
          </cell>
        </row>
        <row r="143">
          <cell r="B143" t="str">
            <v xml:space="preserve">           横浜市 西区</v>
          </cell>
          <cell r="C143">
            <v>1</v>
          </cell>
          <cell r="D143">
            <v>1</v>
          </cell>
          <cell r="E143" t="str">
            <v>-</v>
          </cell>
          <cell r="F143" t="str">
            <v>-</v>
          </cell>
          <cell r="G143">
            <v>1</v>
          </cell>
          <cell r="H143">
            <v>1</v>
          </cell>
          <cell r="I143" t="str">
            <v>-</v>
          </cell>
          <cell r="J143" t="str">
            <v>-</v>
          </cell>
          <cell r="K143" t="str">
            <v>-</v>
          </cell>
          <cell r="L143" t="str">
            <v>-</v>
          </cell>
          <cell r="M143" t="str">
            <v>-</v>
          </cell>
          <cell r="N143" t="str">
            <v>-</v>
          </cell>
        </row>
        <row r="144">
          <cell r="B144" t="str">
            <v xml:space="preserve">           横浜市 中区</v>
          </cell>
          <cell r="C144">
            <v>1</v>
          </cell>
          <cell r="D144">
            <v>1</v>
          </cell>
          <cell r="E144" t="str">
            <v>-</v>
          </cell>
          <cell r="F144" t="str">
            <v>-</v>
          </cell>
          <cell r="G144">
            <v>1</v>
          </cell>
          <cell r="H144">
            <v>1</v>
          </cell>
          <cell r="I144" t="str">
            <v>-</v>
          </cell>
          <cell r="J144" t="str">
            <v>-</v>
          </cell>
          <cell r="K144" t="str">
            <v>-</v>
          </cell>
          <cell r="L144" t="str">
            <v>-</v>
          </cell>
          <cell r="M144" t="str">
            <v>-</v>
          </cell>
          <cell r="N144" t="str">
            <v>-</v>
          </cell>
        </row>
        <row r="145">
          <cell r="B145" t="str">
            <v xml:space="preserve">           横浜市 南区</v>
          </cell>
          <cell r="C145">
            <v>3</v>
          </cell>
          <cell r="D145">
            <v>3</v>
          </cell>
          <cell r="E145" t="str">
            <v>-</v>
          </cell>
          <cell r="F145" t="str">
            <v>-</v>
          </cell>
          <cell r="G145">
            <v>3</v>
          </cell>
          <cell r="H145">
            <v>3</v>
          </cell>
          <cell r="I145" t="str">
            <v>-</v>
          </cell>
          <cell r="J145" t="str">
            <v>-</v>
          </cell>
          <cell r="K145" t="str">
            <v>-</v>
          </cell>
          <cell r="L145" t="str">
            <v>-</v>
          </cell>
          <cell r="M145" t="str">
            <v>-</v>
          </cell>
          <cell r="N145" t="str">
            <v>-</v>
          </cell>
        </row>
        <row r="146">
          <cell r="B146" t="str">
            <v xml:space="preserve">           横浜市 保土ケ谷区</v>
          </cell>
          <cell r="C146">
            <v>3</v>
          </cell>
          <cell r="D146">
            <v>3</v>
          </cell>
          <cell r="E146" t="str">
            <v>-</v>
          </cell>
          <cell r="F146" t="str">
            <v>-</v>
          </cell>
          <cell r="G146">
            <v>3</v>
          </cell>
          <cell r="H146">
            <v>3</v>
          </cell>
          <cell r="I146" t="str">
            <v>-</v>
          </cell>
          <cell r="J146" t="str">
            <v>-</v>
          </cell>
          <cell r="K146" t="str">
            <v>-</v>
          </cell>
          <cell r="L146" t="str">
            <v>-</v>
          </cell>
          <cell r="M146" t="str">
            <v>-</v>
          </cell>
          <cell r="N146" t="str">
            <v>-</v>
          </cell>
        </row>
        <row r="147">
          <cell r="B147" t="str">
            <v xml:space="preserve">           横浜市 磯子区</v>
          </cell>
          <cell r="C147">
            <v>2</v>
          </cell>
          <cell r="D147">
            <v>2</v>
          </cell>
          <cell r="E147" t="str">
            <v>-</v>
          </cell>
          <cell r="F147" t="str">
            <v>-</v>
          </cell>
          <cell r="G147">
            <v>2</v>
          </cell>
          <cell r="H147">
            <v>2</v>
          </cell>
          <cell r="I147" t="str">
            <v>-</v>
          </cell>
          <cell r="J147" t="str">
            <v>-</v>
          </cell>
          <cell r="K147" t="str">
            <v>-</v>
          </cell>
          <cell r="L147" t="str">
            <v>-</v>
          </cell>
          <cell r="M147" t="str">
            <v>-</v>
          </cell>
          <cell r="N147" t="str">
            <v>-</v>
          </cell>
        </row>
        <row r="148">
          <cell r="B148" t="str">
            <v xml:space="preserve">           横浜市 金沢区</v>
          </cell>
          <cell r="C148">
            <v>9</v>
          </cell>
          <cell r="D148">
            <v>9</v>
          </cell>
          <cell r="E148" t="str">
            <v>-</v>
          </cell>
          <cell r="F148" t="str">
            <v>-</v>
          </cell>
          <cell r="G148">
            <v>8</v>
          </cell>
          <cell r="H148">
            <v>8</v>
          </cell>
          <cell r="I148" t="str">
            <v>-</v>
          </cell>
          <cell r="J148" t="str">
            <v>-</v>
          </cell>
          <cell r="K148">
            <v>1</v>
          </cell>
          <cell r="L148">
            <v>1</v>
          </cell>
          <cell r="M148" t="str">
            <v>-</v>
          </cell>
          <cell r="N148" t="str">
            <v>-</v>
          </cell>
        </row>
        <row r="149">
          <cell r="B149" t="str">
            <v xml:space="preserve">           横浜市 港北区</v>
          </cell>
          <cell r="C149">
            <v>4</v>
          </cell>
          <cell r="D149">
            <v>2</v>
          </cell>
          <cell r="E149">
            <v>2</v>
          </cell>
          <cell r="F149">
            <v>2</v>
          </cell>
          <cell r="G149">
            <v>3</v>
          </cell>
          <cell r="H149">
            <v>2</v>
          </cell>
          <cell r="I149">
            <v>1</v>
          </cell>
          <cell r="J149">
            <v>1</v>
          </cell>
          <cell r="K149">
            <v>1</v>
          </cell>
          <cell r="L149" t="str">
            <v>-</v>
          </cell>
          <cell r="M149">
            <v>1</v>
          </cell>
          <cell r="N149">
            <v>1</v>
          </cell>
        </row>
        <row r="150">
          <cell r="B150" t="str">
            <v xml:space="preserve">           横浜市 戸塚区</v>
          </cell>
          <cell r="C150">
            <v>5</v>
          </cell>
          <cell r="D150">
            <v>5</v>
          </cell>
          <cell r="E150" t="str">
            <v>-</v>
          </cell>
          <cell r="F150" t="str">
            <v>-</v>
          </cell>
          <cell r="G150">
            <v>4</v>
          </cell>
          <cell r="H150">
            <v>4</v>
          </cell>
          <cell r="I150" t="str">
            <v>-</v>
          </cell>
          <cell r="J150" t="str">
            <v>-</v>
          </cell>
          <cell r="K150">
            <v>1</v>
          </cell>
          <cell r="L150">
            <v>1</v>
          </cell>
          <cell r="M150" t="str">
            <v>-</v>
          </cell>
          <cell r="N150" t="str">
            <v>-</v>
          </cell>
        </row>
        <row r="151">
          <cell r="B151" t="str">
            <v xml:space="preserve">           横浜市 港南区</v>
          </cell>
          <cell r="C151">
            <v>2</v>
          </cell>
          <cell r="D151">
            <v>2</v>
          </cell>
          <cell r="E151" t="str">
            <v>-</v>
          </cell>
          <cell r="F151" t="str">
            <v>-</v>
          </cell>
          <cell r="G151">
            <v>2</v>
          </cell>
          <cell r="H151">
            <v>2</v>
          </cell>
          <cell r="I151" t="str">
            <v>-</v>
          </cell>
          <cell r="J151" t="str">
            <v>-</v>
          </cell>
          <cell r="K151" t="str">
            <v>-</v>
          </cell>
          <cell r="L151" t="str">
            <v>-</v>
          </cell>
          <cell r="M151" t="str">
            <v>-</v>
          </cell>
          <cell r="N151" t="str">
            <v>-</v>
          </cell>
        </row>
        <row r="152">
          <cell r="B152" t="str">
            <v xml:space="preserve">           横浜市 旭区</v>
          </cell>
          <cell r="C152">
            <v>3</v>
          </cell>
          <cell r="D152">
            <v>3</v>
          </cell>
          <cell r="E152" t="str">
            <v>-</v>
          </cell>
          <cell r="F152" t="str">
            <v>-</v>
          </cell>
          <cell r="G152">
            <v>3</v>
          </cell>
          <cell r="H152">
            <v>3</v>
          </cell>
          <cell r="I152" t="str">
            <v>-</v>
          </cell>
          <cell r="J152" t="str">
            <v>-</v>
          </cell>
          <cell r="K152" t="str">
            <v>-</v>
          </cell>
          <cell r="L152" t="str">
            <v>-</v>
          </cell>
          <cell r="M152" t="str">
            <v>-</v>
          </cell>
          <cell r="N152" t="str">
            <v>-</v>
          </cell>
        </row>
        <row r="153">
          <cell r="B153" t="str">
            <v xml:space="preserve">           横浜市 緑区</v>
          </cell>
          <cell r="C153">
            <v>2</v>
          </cell>
          <cell r="D153" t="str">
            <v>-</v>
          </cell>
          <cell r="E153">
            <v>2</v>
          </cell>
          <cell r="F153">
            <v>2</v>
          </cell>
          <cell r="G153">
            <v>2</v>
          </cell>
          <cell r="H153" t="str">
            <v>-</v>
          </cell>
          <cell r="I153">
            <v>2</v>
          </cell>
          <cell r="J153">
            <v>2</v>
          </cell>
          <cell r="K153" t="str">
            <v>-</v>
          </cell>
          <cell r="L153" t="str">
            <v>-</v>
          </cell>
          <cell r="M153" t="str">
            <v>-</v>
          </cell>
          <cell r="N153" t="str">
            <v>-</v>
          </cell>
        </row>
        <row r="154">
          <cell r="B154" t="str">
            <v xml:space="preserve">           横浜市 瀬谷区</v>
          </cell>
          <cell r="C154">
            <v>1</v>
          </cell>
          <cell r="D154" t="str">
            <v>-</v>
          </cell>
          <cell r="E154">
            <v>1</v>
          </cell>
          <cell r="F154">
            <v>1</v>
          </cell>
          <cell r="G154">
            <v>1</v>
          </cell>
          <cell r="H154" t="str">
            <v>-</v>
          </cell>
          <cell r="I154">
            <v>1</v>
          </cell>
          <cell r="J154">
            <v>1</v>
          </cell>
          <cell r="K154" t="str">
            <v>-</v>
          </cell>
          <cell r="L154" t="str">
            <v>-</v>
          </cell>
          <cell r="M154" t="str">
            <v>-</v>
          </cell>
          <cell r="N154" t="str">
            <v>-</v>
          </cell>
        </row>
        <row r="155">
          <cell r="B155" t="str">
            <v xml:space="preserve">           横浜市 栄区</v>
          </cell>
          <cell r="C155">
            <v>2</v>
          </cell>
          <cell r="D155">
            <v>2</v>
          </cell>
          <cell r="E155" t="str">
            <v>-</v>
          </cell>
          <cell r="F155" t="str">
            <v>-</v>
          </cell>
          <cell r="G155">
            <v>1</v>
          </cell>
          <cell r="H155">
            <v>1</v>
          </cell>
          <cell r="I155" t="str">
            <v>-</v>
          </cell>
          <cell r="J155" t="str">
            <v>-</v>
          </cell>
          <cell r="K155">
            <v>1</v>
          </cell>
          <cell r="L155">
            <v>1</v>
          </cell>
          <cell r="M155" t="str">
            <v>-</v>
          </cell>
          <cell r="N155" t="str">
            <v>-</v>
          </cell>
        </row>
        <row r="156">
          <cell r="B156" t="str">
            <v xml:space="preserve">           横浜市 泉区</v>
          </cell>
          <cell r="C156">
            <v>1</v>
          </cell>
          <cell r="D156">
            <v>1</v>
          </cell>
          <cell r="E156" t="str">
            <v>-</v>
          </cell>
          <cell r="F156" t="str">
            <v>-</v>
          </cell>
          <cell r="G156">
            <v>1</v>
          </cell>
          <cell r="H156">
            <v>1</v>
          </cell>
          <cell r="I156" t="str">
            <v>-</v>
          </cell>
          <cell r="J156" t="str">
            <v>-</v>
          </cell>
          <cell r="K156" t="str">
            <v>-</v>
          </cell>
          <cell r="L156" t="str">
            <v>-</v>
          </cell>
          <cell r="M156" t="str">
            <v>-</v>
          </cell>
          <cell r="N156" t="str">
            <v>-</v>
          </cell>
        </row>
        <row r="157">
          <cell r="B157" t="str">
            <v xml:space="preserve">           横浜市 青葉区</v>
          </cell>
          <cell r="C157">
            <v>4</v>
          </cell>
          <cell r="D157">
            <v>4</v>
          </cell>
          <cell r="E157" t="str">
            <v>-</v>
          </cell>
          <cell r="F157" t="str">
            <v>-</v>
          </cell>
          <cell r="G157">
            <v>3</v>
          </cell>
          <cell r="H157">
            <v>3</v>
          </cell>
          <cell r="I157" t="str">
            <v>-</v>
          </cell>
          <cell r="J157" t="str">
            <v>-</v>
          </cell>
          <cell r="K157">
            <v>1</v>
          </cell>
          <cell r="L157">
            <v>1</v>
          </cell>
          <cell r="M157" t="str">
            <v>-</v>
          </cell>
          <cell r="N157" t="str">
            <v>-</v>
          </cell>
        </row>
        <row r="158">
          <cell r="B158" t="str">
            <v xml:space="preserve">           横浜市 都筑区</v>
          </cell>
          <cell r="C158">
            <v>1</v>
          </cell>
          <cell r="D158">
            <v>1</v>
          </cell>
          <cell r="E158" t="str">
            <v>-</v>
          </cell>
          <cell r="F158" t="str">
            <v>-</v>
          </cell>
          <cell r="G158">
            <v>1</v>
          </cell>
          <cell r="H158">
            <v>1</v>
          </cell>
          <cell r="I158" t="str">
            <v>-</v>
          </cell>
          <cell r="J158" t="str">
            <v>-</v>
          </cell>
          <cell r="K158" t="str">
            <v>-</v>
          </cell>
          <cell r="L158" t="str">
            <v>-</v>
          </cell>
          <cell r="M158" t="str">
            <v>-</v>
          </cell>
          <cell r="N158" t="str">
            <v>-</v>
          </cell>
        </row>
        <row r="159">
          <cell r="B159" t="str">
            <v xml:space="preserve">         川崎市</v>
          </cell>
          <cell r="C159">
            <v>9</v>
          </cell>
          <cell r="D159">
            <v>8</v>
          </cell>
          <cell r="E159">
            <v>1</v>
          </cell>
          <cell r="F159">
            <v>1</v>
          </cell>
          <cell r="G159">
            <v>8</v>
          </cell>
          <cell r="H159">
            <v>8</v>
          </cell>
          <cell r="I159" t="str">
            <v>-</v>
          </cell>
          <cell r="J159" t="str">
            <v>-</v>
          </cell>
          <cell r="K159">
            <v>1</v>
          </cell>
          <cell r="L159" t="str">
            <v>-</v>
          </cell>
          <cell r="M159">
            <v>1</v>
          </cell>
          <cell r="N159">
            <v>1</v>
          </cell>
        </row>
        <row r="160">
          <cell r="B160" t="str">
            <v xml:space="preserve">           川崎市 幸区</v>
          </cell>
          <cell r="C160">
            <v>2</v>
          </cell>
          <cell r="D160">
            <v>1</v>
          </cell>
          <cell r="E160">
            <v>1</v>
          </cell>
          <cell r="F160">
            <v>1</v>
          </cell>
          <cell r="G160">
            <v>1</v>
          </cell>
          <cell r="H160">
            <v>1</v>
          </cell>
          <cell r="I160" t="str">
            <v>-</v>
          </cell>
          <cell r="J160" t="str">
            <v>-</v>
          </cell>
          <cell r="K160">
            <v>1</v>
          </cell>
          <cell r="L160" t="str">
            <v>-</v>
          </cell>
          <cell r="M160">
            <v>1</v>
          </cell>
          <cell r="N160">
            <v>1</v>
          </cell>
        </row>
        <row r="161">
          <cell r="B161" t="str">
            <v xml:space="preserve">           川崎市 中原区</v>
          </cell>
          <cell r="C161">
            <v>1</v>
          </cell>
          <cell r="D161">
            <v>1</v>
          </cell>
          <cell r="E161" t="str">
            <v>-</v>
          </cell>
          <cell r="F161" t="str">
            <v>-</v>
          </cell>
          <cell r="G161">
            <v>1</v>
          </cell>
          <cell r="H161">
            <v>1</v>
          </cell>
          <cell r="I161" t="str">
            <v>-</v>
          </cell>
          <cell r="J161" t="str">
            <v>-</v>
          </cell>
          <cell r="K161" t="str">
            <v>-</v>
          </cell>
          <cell r="L161" t="str">
            <v>-</v>
          </cell>
          <cell r="M161" t="str">
            <v>-</v>
          </cell>
          <cell r="N161" t="str">
            <v>-</v>
          </cell>
        </row>
        <row r="162">
          <cell r="B162" t="str">
            <v xml:space="preserve">           川崎市 高津区</v>
          </cell>
          <cell r="C162">
            <v>1</v>
          </cell>
          <cell r="D162">
            <v>1</v>
          </cell>
          <cell r="E162" t="str">
            <v>-</v>
          </cell>
          <cell r="F162" t="str">
            <v>-</v>
          </cell>
          <cell r="G162">
            <v>1</v>
          </cell>
          <cell r="H162">
            <v>1</v>
          </cell>
          <cell r="I162" t="str">
            <v>-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</row>
        <row r="163">
          <cell r="B163" t="str">
            <v xml:space="preserve">           川崎市 多摩区</v>
          </cell>
          <cell r="C163">
            <v>3</v>
          </cell>
          <cell r="D163">
            <v>3</v>
          </cell>
          <cell r="E163" t="str">
            <v>-</v>
          </cell>
          <cell r="F163" t="str">
            <v>-</v>
          </cell>
          <cell r="G163">
            <v>3</v>
          </cell>
          <cell r="H163">
            <v>3</v>
          </cell>
          <cell r="I163" t="str">
            <v>-</v>
          </cell>
          <cell r="J163" t="str">
            <v>-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</row>
        <row r="164">
          <cell r="B164" t="str">
            <v xml:space="preserve">           川崎市 麻生区</v>
          </cell>
          <cell r="C164">
            <v>2</v>
          </cell>
          <cell r="D164">
            <v>2</v>
          </cell>
          <cell r="E164" t="str">
            <v>-</v>
          </cell>
          <cell r="F164" t="str">
            <v>-</v>
          </cell>
          <cell r="G164">
            <v>2</v>
          </cell>
          <cell r="H164">
            <v>2</v>
          </cell>
          <cell r="I164" t="str">
            <v>-</v>
          </cell>
          <cell r="J164" t="str">
            <v>-</v>
          </cell>
          <cell r="K164" t="str">
            <v>-</v>
          </cell>
          <cell r="L164" t="str">
            <v>-</v>
          </cell>
          <cell r="M164" t="str">
            <v>-</v>
          </cell>
          <cell r="N164" t="str">
            <v>-</v>
          </cell>
        </row>
        <row r="165">
          <cell r="B165" t="str">
            <v xml:space="preserve">         相模原市</v>
          </cell>
          <cell r="C165">
            <v>3</v>
          </cell>
          <cell r="D165">
            <v>3</v>
          </cell>
          <cell r="E165" t="str">
            <v>-</v>
          </cell>
          <cell r="F165" t="str">
            <v>-</v>
          </cell>
          <cell r="G165">
            <v>3</v>
          </cell>
          <cell r="H165">
            <v>3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</row>
        <row r="166">
          <cell r="B166" t="str">
            <v xml:space="preserve">           相模原市 中央区</v>
          </cell>
          <cell r="C166">
            <v>2</v>
          </cell>
          <cell r="D166">
            <v>2</v>
          </cell>
          <cell r="E166" t="str">
            <v>-</v>
          </cell>
          <cell r="F166" t="str">
            <v>-</v>
          </cell>
          <cell r="G166">
            <v>2</v>
          </cell>
          <cell r="H166">
            <v>2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</row>
        <row r="167">
          <cell r="B167" t="str">
            <v xml:space="preserve">           相模原市 南区</v>
          </cell>
          <cell r="C167">
            <v>1</v>
          </cell>
          <cell r="D167">
            <v>1</v>
          </cell>
          <cell r="E167" t="str">
            <v>-</v>
          </cell>
          <cell r="F167" t="str">
            <v>-</v>
          </cell>
          <cell r="G167">
            <v>1</v>
          </cell>
          <cell r="H167">
            <v>1</v>
          </cell>
          <cell r="I167" t="str">
            <v>-</v>
          </cell>
          <cell r="J167" t="str">
            <v>-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</row>
        <row r="168">
          <cell r="B168" t="str">
            <v xml:space="preserve">         横須賀市</v>
          </cell>
          <cell r="C168">
            <v>1</v>
          </cell>
          <cell r="D168" t="str">
            <v>-</v>
          </cell>
          <cell r="E168">
            <v>1</v>
          </cell>
          <cell r="F168">
            <v>1</v>
          </cell>
          <cell r="G168">
            <v>1</v>
          </cell>
          <cell r="H168" t="str">
            <v>-</v>
          </cell>
          <cell r="I168">
            <v>1</v>
          </cell>
          <cell r="J168">
            <v>1</v>
          </cell>
          <cell r="K168" t="str">
            <v>-</v>
          </cell>
          <cell r="L168" t="str">
            <v>-</v>
          </cell>
          <cell r="M168" t="str">
            <v>-</v>
          </cell>
          <cell r="N168" t="str">
            <v>-</v>
          </cell>
        </row>
        <row r="169">
          <cell r="B169" t="str">
            <v xml:space="preserve">         鎌倉市</v>
          </cell>
          <cell r="C169">
            <v>2</v>
          </cell>
          <cell r="D169">
            <v>2</v>
          </cell>
          <cell r="E169" t="str">
            <v>-</v>
          </cell>
          <cell r="F169" t="str">
            <v>-</v>
          </cell>
          <cell r="G169">
            <v>2</v>
          </cell>
          <cell r="H169">
            <v>2</v>
          </cell>
          <cell r="I169" t="str">
            <v>-</v>
          </cell>
          <cell r="J169" t="str">
            <v>-</v>
          </cell>
          <cell r="K169" t="str">
            <v>-</v>
          </cell>
          <cell r="L169" t="str">
            <v>-</v>
          </cell>
          <cell r="M169" t="str">
            <v>-</v>
          </cell>
          <cell r="N169" t="str">
            <v>-</v>
          </cell>
        </row>
        <row r="170">
          <cell r="B170" t="str">
            <v xml:space="preserve">         藤沢市</v>
          </cell>
          <cell r="C170">
            <v>7</v>
          </cell>
          <cell r="D170">
            <v>6</v>
          </cell>
          <cell r="E170">
            <v>1</v>
          </cell>
          <cell r="F170">
            <v>1</v>
          </cell>
          <cell r="G170">
            <v>6</v>
          </cell>
          <cell r="H170">
            <v>6</v>
          </cell>
          <cell r="I170" t="str">
            <v>-</v>
          </cell>
          <cell r="J170" t="str">
            <v>-</v>
          </cell>
          <cell r="K170">
            <v>1</v>
          </cell>
          <cell r="L170" t="str">
            <v>-</v>
          </cell>
          <cell r="M170">
            <v>1</v>
          </cell>
          <cell r="N170">
            <v>1</v>
          </cell>
        </row>
        <row r="171">
          <cell r="B171" t="str">
            <v xml:space="preserve">         茅ヶ崎市</v>
          </cell>
          <cell r="C171">
            <v>3</v>
          </cell>
          <cell r="D171">
            <v>2</v>
          </cell>
          <cell r="E171">
            <v>1</v>
          </cell>
          <cell r="F171">
            <v>1</v>
          </cell>
          <cell r="G171">
            <v>3</v>
          </cell>
          <cell r="H171">
            <v>2</v>
          </cell>
          <cell r="I171">
            <v>1</v>
          </cell>
          <cell r="J171">
            <v>1</v>
          </cell>
          <cell r="K171" t="str">
            <v>-</v>
          </cell>
          <cell r="L171" t="str">
            <v>-</v>
          </cell>
          <cell r="M171" t="str">
            <v>-</v>
          </cell>
          <cell r="N171" t="str">
            <v>-</v>
          </cell>
        </row>
        <row r="172">
          <cell r="B172" t="str">
            <v xml:space="preserve">         秦野市</v>
          </cell>
          <cell r="C172">
            <v>1</v>
          </cell>
          <cell r="D172">
            <v>1</v>
          </cell>
          <cell r="E172" t="str">
            <v>-</v>
          </cell>
          <cell r="F172" t="str">
            <v>-</v>
          </cell>
          <cell r="G172">
            <v>1</v>
          </cell>
          <cell r="H172">
            <v>1</v>
          </cell>
          <cell r="I172" t="str">
            <v>-</v>
          </cell>
          <cell r="J172" t="str">
            <v>-</v>
          </cell>
          <cell r="K172" t="str">
            <v>-</v>
          </cell>
          <cell r="L172" t="str">
            <v>-</v>
          </cell>
          <cell r="M172" t="str">
            <v>-</v>
          </cell>
          <cell r="N172" t="str">
            <v>-</v>
          </cell>
        </row>
        <row r="173">
          <cell r="B173" t="str">
            <v xml:space="preserve">         厚木市</v>
          </cell>
          <cell r="C173">
            <v>1</v>
          </cell>
          <cell r="D173">
            <v>1</v>
          </cell>
          <cell r="E173" t="str">
            <v>-</v>
          </cell>
          <cell r="F173" t="str">
            <v>-</v>
          </cell>
          <cell r="G173">
            <v>1</v>
          </cell>
          <cell r="H173">
            <v>1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</row>
        <row r="174">
          <cell r="B174" t="str">
            <v xml:space="preserve">         座間市</v>
          </cell>
          <cell r="C174">
            <v>2</v>
          </cell>
          <cell r="D174">
            <v>2</v>
          </cell>
          <cell r="E174" t="str">
            <v>-</v>
          </cell>
          <cell r="F174" t="str">
            <v>-</v>
          </cell>
          <cell r="G174">
            <v>2</v>
          </cell>
          <cell r="H174">
            <v>2</v>
          </cell>
          <cell r="I174" t="str">
            <v>-</v>
          </cell>
          <cell r="J174" t="str">
            <v>-</v>
          </cell>
          <cell r="K174" t="str">
            <v>-</v>
          </cell>
          <cell r="L174" t="str">
            <v>-</v>
          </cell>
          <cell r="M174" t="str">
            <v>-</v>
          </cell>
          <cell r="N174" t="str">
            <v>-</v>
          </cell>
        </row>
        <row r="175">
          <cell r="B175" t="str">
            <v xml:space="preserve">         葉山町</v>
          </cell>
          <cell r="C175">
            <v>1</v>
          </cell>
          <cell r="D175">
            <v>1</v>
          </cell>
          <cell r="E175" t="str">
            <v>-</v>
          </cell>
          <cell r="F175" t="str">
            <v>-</v>
          </cell>
          <cell r="G175">
            <v>1</v>
          </cell>
          <cell r="H175">
            <v>1</v>
          </cell>
          <cell r="I175" t="str">
            <v>-</v>
          </cell>
          <cell r="J175" t="str">
            <v>-</v>
          </cell>
          <cell r="K175" t="str">
            <v>-</v>
          </cell>
          <cell r="L175" t="str">
            <v>-</v>
          </cell>
          <cell r="M175" t="str">
            <v>-</v>
          </cell>
          <cell r="N175" t="str">
            <v>-</v>
          </cell>
        </row>
        <row r="176">
          <cell r="B176" t="str">
            <v xml:space="preserve">         大磯町</v>
          </cell>
          <cell r="C176">
            <v>1</v>
          </cell>
          <cell r="D176">
            <v>1</v>
          </cell>
          <cell r="E176" t="str">
            <v>-</v>
          </cell>
          <cell r="F176" t="str">
            <v>-</v>
          </cell>
          <cell r="G176">
            <v>1</v>
          </cell>
          <cell r="H176">
            <v>1</v>
          </cell>
          <cell r="I176" t="str">
            <v>-</v>
          </cell>
          <cell r="J176" t="str">
            <v>-</v>
          </cell>
          <cell r="K176" t="str">
            <v>-</v>
          </cell>
          <cell r="L176" t="str">
            <v>-</v>
          </cell>
          <cell r="M176" t="str">
            <v>-</v>
          </cell>
          <cell r="N176" t="str">
            <v>-</v>
          </cell>
        </row>
        <row r="177">
          <cell r="B177" t="str">
            <v xml:space="preserve">       新潟県 </v>
          </cell>
          <cell r="C177" t="str">
            <v>-</v>
          </cell>
          <cell r="D177" t="str">
            <v>-</v>
          </cell>
          <cell r="E177" t="str">
            <v>-</v>
          </cell>
          <cell r="F177" t="str">
            <v>-</v>
          </cell>
          <cell r="G177" t="str">
            <v>-</v>
          </cell>
          <cell r="H177" t="str">
            <v>-</v>
          </cell>
          <cell r="I177" t="str">
            <v>-</v>
          </cell>
          <cell r="J177" t="str">
            <v>-</v>
          </cell>
          <cell r="K177" t="str">
            <v>-</v>
          </cell>
          <cell r="L177" t="str">
            <v>-</v>
          </cell>
          <cell r="M177" t="str">
            <v>-</v>
          </cell>
          <cell r="N177" t="str">
            <v>-</v>
          </cell>
        </row>
        <row r="178">
          <cell r="B178" t="str">
            <v xml:space="preserve">         新潟市</v>
          </cell>
          <cell r="C178">
            <v>1</v>
          </cell>
          <cell r="D178">
            <v>1</v>
          </cell>
          <cell r="E178" t="str">
            <v>-</v>
          </cell>
          <cell r="F178" t="str">
            <v>-</v>
          </cell>
          <cell r="G178">
            <v>1</v>
          </cell>
          <cell r="H178">
            <v>1</v>
          </cell>
          <cell r="I178" t="str">
            <v>-</v>
          </cell>
          <cell r="J178" t="str">
            <v>-</v>
          </cell>
          <cell r="K178" t="str">
            <v>-</v>
          </cell>
          <cell r="L178" t="str">
            <v>-</v>
          </cell>
          <cell r="M178" t="str">
            <v>-</v>
          </cell>
          <cell r="N178" t="str">
            <v>-</v>
          </cell>
        </row>
        <row r="179">
          <cell r="B179" t="str">
            <v xml:space="preserve">           新潟市 中央区</v>
          </cell>
          <cell r="C179">
            <v>1</v>
          </cell>
          <cell r="D179">
            <v>1</v>
          </cell>
          <cell r="E179" t="str">
            <v>-</v>
          </cell>
          <cell r="F179" t="str">
            <v>-</v>
          </cell>
          <cell r="G179">
            <v>1</v>
          </cell>
          <cell r="H179">
            <v>1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</row>
        <row r="180">
          <cell r="B180" t="str">
            <v xml:space="preserve">         三条市</v>
          </cell>
          <cell r="C180">
            <v>1</v>
          </cell>
          <cell r="D180">
            <v>1</v>
          </cell>
          <cell r="E180" t="str">
            <v>-</v>
          </cell>
          <cell r="F180" t="str">
            <v>-</v>
          </cell>
          <cell r="G180">
            <v>1</v>
          </cell>
          <cell r="H180">
            <v>1</v>
          </cell>
          <cell r="I180" t="str">
            <v>-</v>
          </cell>
          <cell r="J180" t="str">
            <v>-</v>
          </cell>
          <cell r="K180" t="str">
            <v>-</v>
          </cell>
          <cell r="L180" t="str">
            <v>-</v>
          </cell>
          <cell r="M180" t="str">
            <v>-</v>
          </cell>
          <cell r="N180" t="str">
            <v>-</v>
          </cell>
        </row>
        <row r="181">
          <cell r="B181" t="str">
            <v>　　　富山県</v>
          </cell>
          <cell r="C181" t="str">
            <v>-</v>
          </cell>
          <cell r="D181" t="str">
            <v>-</v>
          </cell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</row>
        <row r="182">
          <cell r="B182" t="str">
            <v xml:space="preserve">       石川県 </v>
          </cell>
          <cell r="C182" t="str">
            <v>-</v>
          </cell>
          <cell r="D182" t="str">
            <v>-</v>
          </cell>
          <cell r="E182" t="str">
            <v>-</v>
          </cell>
          <cell r="F182" t="str">
            <v>-</v>
          </cell>
          <cell r="G182" t="str">
            <v>-</v>
          </cell>
          <cell r="H182" t="str">
            <v>-</v>
          </cell>
          <cell r="I182" t="str">
            <v>-</v>
          </cell>
          <cell r="J182" t="str">
            <v>-</v>
          </cell>
          <cell r="K182" t="str">
            <v>-</v>
          </cell>
          <cell r="L182" t="str">
            <v>-</v>
          </cell>
          <cell r="M182" t="str">
            <v>-</v>
          </cell>
          <cell r="N182" t="str">
            <v>-</v>
          </cell>
        </row>
        <row r="183">
          <cell r="B183" t="str">
            <v xml:space="preserve">         金沢市</v>
          </cell>
          <cell r="C183">
            <v>5</v>
          </cell>
          <cell r="D183">
            <v>4</v>
          </cell>
          <cell r="E183">
            <v>1</v>
          </cell>
          <cell r="F183">
            <v>1</v>
          </cell>
          <cell r="G183">
            <v>3</v>
          </cell>
          <cell r="H183">
            <v>3</v>
          </cell>
          <cell r="I183" t="str">
            <v>-</v>
          </cell>
          <cell r="J183" t="str">
            <v>-</v>
          </cell>
          <cell r="K183">
            <v>2</v>
          </cell>
          <cell r="L183">
            <v>1</v>
          </cell>
          <cell r="M183">
            <v>1</v>
          </cell>
          <cell r="N183">
            <v>1</v>
          </cell>
        </row>
        <row r="184">
          <cell r="B184" t="str">
            <v xml:space="preserve">         小松市</v>
          </cell>
          <cell r="C184">
            <v>1</v>
          </cell>
          <cell r="D184">
            <v>1</v>
          </cell>
          <cell r="E184" t="str">
            <v>-</v>
          </cell>
          <cell r="F184" t="str">
            <v>-</v>
          </cell>
          <cell r="G184">
            <v>1</v>
          </cell>
          <cell r="H184">
            <v>1</v>
          </cell>
          <cell r="I184" t="str">
            <v>-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</row>
        <row r="185">
          <cell r="B185" t="str">
            <v xml:space="preserve">         野々市市</v>
          </cell>
          <cell r="C185">
            <v>1</v>
          </cell>
          <cell r="D185">
            <v>1</v>
          </cell>
          <cell r="E185" t="str">
            <v>-</v>
          </cell>
          <cell r="F185" t="str">
            <v>-</v>
          </cell>
          <cell r="G185">
            <v>1</v>
          </cell>
          <cell r="H185">
            <v>1</v>
          </cell>
          <cell r="I185" t="str">
            <v>-</v>
          </cell>
          <cell r="J185" t="str">
            <v>-</v>
          </cell>
          <cell r="K185" t="str">
            <v>-</v>
          </cell>
          <cell r="L185" t="str">
            <v>-</v>
          </cell>
          <cell r="M185" t="str">
            <v>-</v>
          </cell>
          <cell r="N185" t="str">
            <v>-</v>
          </cell>
        </row>
        <row r="186">
          <cell r="B186" t="str">
            <v xml:space="preserve">       福井県 </v>
          </cell>
          <cell r="C186">
            <v>1</v>
          </cell>
          <cell r="D186">
            <v>1</v>
          </cell>
          <cell r="E186" t="str">
            <v>-</v>
          </cell>
          <cell r="F186" t="str">
            <v>-</v>
          </cell>
          <cell r="G186">
            <v>1</v>
          </cell>
          <cell r="H186">
            <v>1</v>
          </cell>
          <cell r="I186" t="str">
            <v>-</v>
          </cell>
          <cell r="J186" t="str">
            <v>-</v>
          </cell>
          <cell r="K186" t="str">
            <v>-</v>
          </cell>
          <cell r="L186" t="str">
            <v>-</v>
          </cell>
          <cell r="M186" t="str">
            <v>-</v>
          </cell>
          <cell r="N186" t="str">
            <v>-</v>
          </cell>
        </row>
        <row r="187">
          <cell r="B187" t="str">
            <v xml:space="preserve">         福井市</v>
          </cell>
          <cell r="C187">
            <v>3</v>
          </cell>
          <cell r="D187">
            <v>3</v>
          </cell>
          <cell r="E187" t="str">
            <v>-</v>
          </cell>
          <cell r="F187" t="str">
            <v>-</v>
          </cell>
          <cell r="G187">
            <v>3</v>
          </cell>
          <cell r="H187">
            <v>3</v>
          </cell>
          <cell r="I187" t="str">
            <v>-</v>
          </cell>
          <cell r="J187" t="str">
            <v>-</v>
          </cell>
          <cell r="K187" t="str">
            <v>-</v>
          </cell>
          <cell r="L187" t="str">
            <v>-</v>
          </cell>
          <cell r="M187" t="str">
            <v>-</v>
          </cell>
          <cell r="N187" t="str">
            <v>-</v>
          </cell>
        </row>
        <row r="188">
          <cell r="B188" t="str">
            <v xml:space="preserve">         敦賀市</v>
          </cell>
          <cell r="C188">
            <v>1</v>
          </cell>
          <cell r="D188">
            <v>1</v>
          </cell>
          <cell r="E188" t="str">
            <v>-</v>
          </cell>
          <cell r="F188" t="str">
            <v>-</v>
          </cell>
          <cell r="G188">
            <v>1</v>
          </cell>
          <cell r="H188">
            <v>1</v>
          </cell>
          <cell r="I188" t="str">
            <v>-</v>
          </cell>
          <cell r="J188" t="str">
            <v>-</v>
          </cell>
          <cell r="K188" t="str">
            <v>-</v>
          </cell>
          <cell r="L188" t="str">
            <v>-</v>
          </cell>
          <cell r="M188" t="str">
            <v>-</v>
          </cell>
          <cell r="N188" t="str">
            <v>-</v>
          </cell>
        </row>
        <row r="189">
          <cell r="B189" t="str">
            <v xml:space="preserve">         勝山市</v>
          </cell>
          <cell r="C189">
            <v>1</v>
          </cell>
          <cell r="D189">
            <v>1</v>
          </cell>
          <cell r="E189" t="str">
            <v>-</v>
          </cell>
          <cell r="F189" t="str">
            <v>-</v>
          </cell>
          <cell r="G189">
            <v>1</v>
          </cell>
          <cell r="H189">
            <v>1</v>
          </cell>
          <cell r="I189" t="str">
            <v>-</v>
          </cell>
          <cell r="J189" t="str">
            <v>-</v>
          </cell>
          <cell r="K189" t="str">
            <v>-</v>
          </cell>
          <cell r="L189" t="str">
            <v>-</v>
          </cell>
          <cell r="M189" t="str">
            <v>-</v>
          </cell>
          <cell r="N189" t="str">
            <v>-</v>
          </cell>
        </row>
        <row r="190">
          <cell r="B190" t="str">
            <v xml:space="preserve">       山梨県 </v>
          </cell>
          <cell r="C190" t="str">
            <v>-</v>
          </cell>
          <cell r="D190" t="str">
            <v>-</v>
          </cell>
          <cell r="E190" t="str">
            <v>-</v>
          </cell>
          <cell r="F190" t="str">
            <v>-</v>
          </cell>
          <cell r="G190" t="str">
            <v>-</v>
          </cell>
          <cell r="H190" t="str">
            <v>-</v>
          </cell>
          <cell r="I190" t="str">
            <v>-</v>
          </cell>
          <cell r="J190" t="str">
            <v>-</v>
          </cell>
          <cell r="K190" t="str">
            <v>-</v>
          </cell>
          <cell r="L190" t="str">
            <v>-</v>
          </cell>
          <cell r="M190" t="str">
            <v>-</v>
          </cell>
          <cell r="N190" t="str">
            <v>-</v>
          </cell>
        </row>
        <row r="191">
          <cell r="B191" t="str">
            <v xml:space="preserve">         甲府市</v>
          </cell>
          <cell r="C191">
            <v>2</v>
          </cell>
          <cell r="D191">
            <v>1</v>
          </cell>
          <cell r="E191">
            <v>1</v>
          </cell>
          <cell r="F191">
            <v>1</v>
          </cell>
          <cell r="G191">
            <v>1</v>
          </cell>
          <cell r="H191" t="str">
            <v>-</v>
          </cell>
          <cell r="I191">
            <v>1</v>
          </cell>
          <cell r="J191">
            <v>1</v>
          </cell>
          <cell r="K191">
            <v>1</v>
          </cell>
          <cell r="L191">
            <v>1</v>
          </cell>
          <cell r="M191" t="str">
            <v>-</v>
          </cell>
          <cell r="N191" t="str">
            <v>-</v>
          </cell>
        </row>
        <row r="192">
          <cell r="B192" t="str">
            <v xml:space="preserve">         北杜市</v>
          </cell>
          <cell r="C192">
            <v>1</v>
          </cell>
          <cell r="D192">
            <v>1</v>
          </cell>
          <cell r="E192" t="str">
            <v>-</v>
          </cell>
          <cell r="F192" t="str">
            <v>-</v>
          </cell>
          <cell r="G192">
            <v>1</v>
          </cell>
          <cell r="H192">
            <v>1</v>
          </cell>
          <cell r="I192" t="str">
            <v>-</v>
          </cell>
          <cell r="J192" t="str">
            <v>-</v>
          </cell>
          <cell r="K192" t="str">
            <v>-</v>
          </cell>
          <cell r="L192" t="str">
            <v>-</v>
          </cell>
          <cell r="M192" t="str">
            <v>-</v>
          </cell>
          <cell r="N192" t="str">
            <v>-</v>
          </cell>
        </row>
        <row r="193">
          <cell r="B193" t="str">
            <v xml:space="preserve">         上野原市</v>
          </cell>
          <cell r="C193">
            <v>1</v>
          </cell>
          <cell r="D193">
            <v>1</v>
          </cell>
          <cell r="E193" t="str">
            <v>-</v>
          </cell>
          <cell r="F193" t="str">
            <v>-</v>
          </cell>
          <cell r="G193">
            <v>1</v>
          </cell>
          <cell r="H193">
            <v>1</v>
          </cell>
          <cell r="I193" t="str">
            <v>-</v>
          </cell>
          <cell r="J193" t="str">
            <v>-</v>
          </cell>
          <cell r="K193" t="str">
            <v>-</v>
          </cell>
          <cell r="L193" t="str">
            <v>-</v>
          </cell>
          <cell r="M193" t="str">
            <v>-</v>
          </cell>
          <cell r="N193" t="str">
            <v>-</v>
          </cell>
        </row>
        <row r="194">
          <cell r="B194" t="str">
            <v xml:space="preserve">       長野県 </v>
          </cell>
          <cell r="C194">
            <v>1</v>
          </cell>
          <cell r="D194" t="str">
            <v>-</v>
          </cell>
          <cell r="E194">
            <v>1</v>
          </cell>
          <cell r="F194">
            <v>1</v>
          </cell>
          <cell r="G194" t="str">
            <v>-</v>
          </cell>
          <cell r="H194" t="str">
            <v>-</v>
          </cell>
          <cell r="I194" t="str">
            <v>-</v>
          </cell>
          <cell r="J194" t="str">
            <v>-</v>
          </cell>
          <cell r="K194">
            <v>1</v>
          </cell>
          <cell r="L194" t="str">
            <v>-</v>
          </cell>
          <cell r="M194">
            <v>1</v>
          </cell>
          <cell r="N194">
            <v>1</v>
          </cell>
        </row>
        <row r="195">
          <cell r="B195" t="str">
            <v xml:space="preserve">         松本市</v>
          </cell>
          <cell r="C195">
            <v>2</v>
          </cell>
          <cell r="D195">
            <v>2</v>
          </cell>
          <cell r="E195" t="str">
            <v>-</v>
          </cell>
          <cell r="F195" t="str">
            <v>-</v>
          </cell>
          <cell r="G195" t="str">
            <v>-</v>
          </cell>
          <cell r="H195" t="str">
            <v>-</v>
          </cell>
          <cell r="I195" t="str">
            <v>-</v>
          </cell>
          <cell r="J195" t="str">
            <v>-</v>
          </cell>
          <cell r="K195">
            <v>2</v>
          </cell>
          <cell r="L195">
            <v>2</v>
          </cell>
          <cell r="M195" t="str">
            <v>-</v>
          </cell>
          <cell r="N195" t="str">
            <v>-</v>
          </cell>
        </row>
        <row r="196">
          <cell r="B196" t="str">
            <v xml:space="preserve">         塩尻市</v>
          </cell>
          <cell r="C196">
            <v>1</v>
          </cell>
          <cell r="D196" t="str">
            <v>-</v>
          </cell>
          <cell r="E196">
            <v>1</v>
          </cell>
          <cell r="F196">
            <v>1</v>
          </cell>
          <cell r="G196">
            <v>1</v>
          </cell>
          <cell r="H196" t="str">
            <v>-</v>
          </cell>
          <cell r="I196">
            <v>1</v>
          </cell>
          <cell r="J196">
            <v>1</v>
          </cell>
          <cell r="K196" t="str">
            <v>-</v>
          </cell>
          <cell r="L196" t="str">
            <v>-</v>
          </cell>
          <cell r="M196" t="str">
            <v>-</v>
          </cell>
          <cell r="N196" t="str">
            <v>-</v>
          </cell>
        </row>
        <row r="197">
          <cell r="B197" t="str">
            <v xml:space="preserve">       岐阜県 </v>
          </cell>
          <cell r="C197">
            <v>2</v>
          </cell>
          <cell r="D197">
            <v>2</v>
          </cell>
          <cell r="E197" t="str">
            <v>-</v>
          </cell>
          <cell r="F197" t="str">
            <v>-</v>
          </cell>
          <cell r="G197">
            <v>2</v>
          </cell>
          <cell r="H197">
            <v>2</v>
          </cell>
          <cell r="I197" t="str">
            <v>-</v>
          </cell>
          <cell r="J197" t="str">
            <v>-</v>
          </cell>
          <cell r="K197" t="str">
            <v>-</v>
          </cell>
          <cell r="L197" t="str">
            <v>-</v>
          </cell>
          <cell r="M197" t="str">
            <v>-</v>
          </cell>
          <cell r="N197" t="str">
            <v>-</v>
          </cell>
        </row>
        <row r="198">
          <cell r="B198" t="str">
            <v xml:space="preserve">         岐阜市</v>
          </cell>
          <cell r="C198">
            <v>1</v>
          </cell>
          <cell r="D198">
            <v>1</v>
          </cell>
          <cell r="E198" t="str">
            <v>-</v>
          </cell>
          <cell r="F198" t="str">
            <v>-</v>
          </cell>
          <cell r="G198">
            <v>1</v>
          </cell>
          <cell r="H198">
            <v>1</v>
          </cell>
          <cell r="I198" t="str">
            <v>-</v>
          </cell>
          <cell r="J198" t="str">
            <v>-</v>
          </cell>
          <cell r="K198" t="str">
            <v>-</v>
          </cell>
          <cell r="L198" t="str">
            <v>-</v>
          </cell>
          <cell r="M198" t="str">
            <v>-</v>
          </cell>
          <cell r="N198" t="str">
            <v>-</v>
          </cell>
        </row>
        <row r="199">
          <cell r="B199" t="str">
            <v xml:space="preserve">         各務原市</v>
          </cell>
          <cell r="C199">
            <v>1</v>
          </cell>
          <cell r="D199" t="str">
            <v>-</v>
          </cell>
          <cell r="E199">
            <v>1</v>
          </cell>
          <cell r="F199">
            <v>1</v>
          </cell>
          <cell r="G199" t="str">
            <v>-</v>
          </cell>
          <cell r="H199" t="str">
            <v>-</v>
          </cell>
          <cell r="I199" t="str">
            <v>-</v>
          </cell>
          <cell r="J199" t="str">
            <v>-</v>
          </cell>
          <cell r="K199">
            <v>1</v>
          </cell>
          <cell r="L199" t="str">
            <v>-</v>
          </cell>
          <cell r="M199">
            <v>1</v>
          </cell>
          <cell r="N199">
            <v>1</v>
          </cell>
        </row>
        <row r="200">
          <cell r="B200" t="str">
            <v xml:space="preserve">       静岡県 </v>
          </cell>
          <cell r="C200">
            <v>1</v>
          </cell>
          <cell r="D200">
            <v>1</v>
          </cell>
          <cell r="E200" t="str">
            <v>-</v>
          </cell>
          <cell r="F200" t="str">
            <v>-</v>
          </cell>
          <cell r="G200">
            <v>1</v>
          </cell>
          <cell r="H200">
            <v>1</v>
          </cell>
          <cell r="I200" t="str">
            <v>-</v>
          </cell>
          <cell r="J200" t="str">
            <v>-</v>
          </cell>
          <cell r="K200" t="str">
            <v>-</v>
          </cell>
          <cell r="L200" t="str">
            <v>-</v>
          </cell>
          <cell r="M200" t="str">
            <v>-</v>
          </cell>
          <cell r="N200" t="str">
            <v>-</v>
          </cell>
        </row>
        <row r="201">
          <cell r="B201" t="str">
            <v xml:space="preserve">         静岡市</v>
          </cell>
          <cell r="C201">
            <v>3</v>
          </cell>
          <cell r="D201">
            <v>2</v>
          </cell>
          <cell r="E201">
            <v>1</v>
          </cell>
          <cell r="F201">
            <v>1</v>
          </cell>
          <cell r="G201">
            <v>2</v>
          </cell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 t="str">
            <v>-</v>
          </cell>
          <cell r="N201" t="str">
            <v>-</v>
          </cell>
        </row>
        <row r="202">
          <cell r="B202" t="str">
            <v xml:space="preserve">           静岡市 駿河区</v>
          </cell>
          <cell r="C202">
            <v>1</v>
          </cell>
          <cell r="D202">
            <v>1</v>
          </cell>
          <cell r="E202" t="str">
            <v>-</v>
          </cell>
          <cell r="F202" t="str">
            <v>-</v>
          </cell>
          <cell r="G202">
            <v>1</v>
          </cell>
          <cell r="H202">
            <v>1</v>
          </cell>
          <cell r="I202" t="str">
            <v>-</v>
          </cell>
          <cell r="J202" t="str">
            <v>-</v>
          </cell>
          <cell r="K202" t="str">
            <v>-</v>
          </cell>
          <cell r="L202" t="str">
            <v>-</v>
          </cell>
          <cell r="M202" t="str">
            <v>-</v>
          </cell>
          <cell r="N202" t="str">
            <v>-</v>
          </cell>
        </row>
        <row r="203">
          <cell r="B203" t="str">
            <v xml:space="preserve">           静岡市 清水区</v>
          </cell>
          <cell r="C203">
            <v>2</v>
          </cell>
          <cell r="D203">
            <v>1</v>
          </cell>
          <cell r="E203">
            <v>1</v>
          </cell>
          <cell r="F203">
            <v>1</v>
          </cell>
          <cell r="G203">
            <v>1</v>
          </cell>
          <cell r="H203" t="str">
            <v>-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 t="str">
            <v>-</v>
          </cell>
          <cell r="N203" t="str">
            <v>-</v>
          </cell>
        </row>
        <row r="204">
          <cell r="B204" t="str">
            <v xml:space="preserve">         浜松市</v>
          </cell>
          <cell r="C204">
            <v>1</v>
          </cell>
          <cell r="D204" t="str">
            <v>-</v>
          </cell>
          <cell r="E204">
            <v>1</v>
          </cell>
          <cell r="F204">
            <v>1</v>
          </cell>
          <cell r="G204" t="str">
            <v>-</v>
          </cell>
          <cell r="H204" t="str">
            <v>-</v>
          </cell>
          <cell r="I204" t="str">
            <v>-</v>
          </cell>
          <cell r="J204" t="str">
            <v>-</v>
          </cell>
          <cell r="K204">
            <v>1</v>
          </cell>
          <cell r="L204" t="str">
            <v>-</v>
          </cell>
          <cell r="M204">
            <v>1</v>
          </cell>
          <cell r="N204">
            <v>1</v>
          </cell>
        </row>
        <row r="205">
          <cell r="B205" t="str">
            <v xml:space="preserve">           浜松市 中区</v>
          </cell>
          <cell r="C205">
            <v>1</v>
          </cell>
          <cell r="D205" t="str">
            <v>-</v>
          </cell>
          <cell r="E205">
            <v>1</v>
          </cell>
          <cell r="F205">
            <v>1</v>
          </cell>
          <cell r="G205" t="str">
            <v>-</v>
          </cell>
          <cell r="H205" t="str">
            <v>-</v>
          </cell>
          <cell r="I205" t="str">
            <v>-</v>
          </cell>
          <cell r="J205" t="str">
            <v>-</v>
          </cell>
          <cell r="K205">
            <v>1</v>
          </cell>
          <cell r="L205" t="str">
            <v>-</v>
          </cell>
          <cell r="M205">
            <v>1</v>
          </cell>
          <cell r="N205">
            <v>1</v>
          </cell>
        </row>
        <row r="206">
          <cell r="B206" t="str">
            <v xml:space="preserve">         富士宮市</v>
          </cell>
          <cell r="C206">
            <v>1</v>
          </cell>
          <cell r="D206">
            <v>1</v>
          </cell>
          <cell r="E206" t="str">
            <v>-</v>
          </cell>
          <cell r="F206" t="str">
            <v>-</v>
          </cell>
          <cell r="G206">
            <v>1</v>
          </cell>
          <cell r="H206">
            <v>1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</row>
        <row r="207">
          <cell r="B207" t="str">
            <v xml:space="preserve">         富士市</v>
          </cell>
          <cell r="C207">
            <v>1</v>
          </cell>
          <cell r="D207">
            <v>1</v>
          </cell>
          <cell r="E207" t="str">
            <v>-</v>
          </cell>
          <cell r="F207" t="str">
            <v>-</v>
          </cell>
          <cell r="G207" t="str">
            <v>-</v>
          </cell>
          <cell r="H207" t="str">
            <v>-</v>
          </cell>
          <cell r="I207" t="str">
            <v>-</v>
          </cell>
          <cell r="J207" t="str">
            <v>-</v>
          </cell>
          <cell r="K207">
            <v>1</v>
          </cell>
          <cell r="L207">
            <v>1</v>
          </cell>
          <cell r="M207" t="str">
            <v>-</v>
          </cell>
          <cell r="N207" t="str">
            <v>-</v>
          </cell>
        </row>
        <row r="208">
          <cell r="B208" t="str">
            <v xml:space="preserve">         焼津市</v>
          </cell>
          <cell r="C208">
            <v>1</v>
          </cell>
          <cell r="D208">
            <v>1</v>
          </cell>
          <cell r="E208" t="str">
            <v>-</v>
          </cell>
          <cell r="F208" t="str">
            <v>-</v>
          </cell>
          <cell r="G208">
            <v>1</v>
          </cell>
          <cell r="H208">
            <v>1</v>
          </cell>
          <cell r="I208" t="str">
            <v>-</v>
          </cell>
          <cell r="J208" t="str">
            <v>-</v>
          </cell>
          <cell r="K208" t="str">
            <v>-</v>
          </cell>
          <cell r="L208" t="str">
            <v>-</v>
          </cell>
          <cell r="M208" t="str">
            <v>-</v>
          </cell>
          <cell r="N208" t="str">
            <v>-</v>
          </cell>
        </row>
        <row r="209">
          <cell r="B209" t="str">
            <v xml:space="preserve">         藤枝市</v>
          </cell>
          <cell r="C209">
            <v>2</v>
          </cell>
          <cell r="D209">
            <v>2</v>
          </cell>
          <cell r="E209" t="str">
            <v>-</v>
          </cell>
          <cell r="F209" t="str">
            <v>-</v>
          </cell>
          <cell r="G209">
            <v>2</v>
          </cell>
          <cell r="H209">
            <v>2</v>
          </cell>
          <cell r="I209" t="str">
            <v>-</v>
          </cell>
          <cell r="J209" t="str">
            <v>-</v>
          </cell>
          <cell r="K209" t="str">
            <v>-</v>
          </cell>
          <cell r="L209" t="str">
            <v>-</v>
          </cell>
          <cell r="M209" t="str">
            <v>-</v>
          </cell>
          <cell r="N209" t="str">
            <v>-</v>
          </cell>
        </row>
        <row r="210">
          <cell r="B210" t="str">
            <v xml:space="preserve">         東伊豆町</v>
          </cell>
          <cell r="C210">
            <v>1</v>
          </cell>
          <cell r="D210" t="str">
            <v>-</v>
          </cell>
          <cell r="E210">
            <v>1</v>
          </cell>
          <cell r="F210">
            <v>1</v>
          </cell>
          <cell r="G210">
            <v>1</v>
          </cell>
          <cell r="H210" t="str">
            <v>-</v>
          </cell>
          <cell r="I210">
            <v>1</v>
          </cell>
          <cell r="J210">
            <v>1</v>
          </cell>
          <cell r="K210" t="str">
            <v>-</v>
          </cell>
          <cell r="L210" t="str">
            <v>-</v>
          </cell>
          <cell r="M210" t="str">
            <v>-</v>
          </cell>
          <cell r="N210" t="str">
            <v>-</v>
          </cell>
        </row>
        <row r="211">
          <cell r="B211" t="str">
            <v xml:space="preserve">       愛知県 </v>
          </cell>
          <cell r="C211">
            <v>12</v>
          </cell>
          <cell r="D211">
            <v>9</v>
          </cell>
          <cell r="E211">
            <v>3</v>
          </cell>
          <cell r="F211">
            <v>3</v>
          </cell>
          <cell r="G211">
            <v>10</v>
          </cell>
          <cell r="H211">
            <v>7</v>
          </cell>
          <cell r="I211">
            <v>3</v>
          </cell>
          <cell r="J211">
            <v>3</v>
          </cell>
          <cell r="K211">
            <v>2</v>
          </cell>
          <cell r="L211">
            <v>2</v>
          </cell>
          <cell r="M211" t="str">
            <v>-</v>
          </cell>
          <cell r="N211" t="str">
            <v>-</v>
          </cell>
        </row>
        <row r="212">
          <cell r="B212" t="str">
            <v xml:space="preserve">         名古屋市</v>
          </cell>
          <cell r="C212">
            <v>8</v>
          </cell>
          <cell r="D212">
            <v>5</v>
          </cell>
          <cell r="E212">
            <v>3</v>
          </cell>
          <cell r="F212">
            <v>3</v>
          </cell>
          <cell r="G212">
            <v>6</v>
          </cell>
          <cell r="H212">
            <v>3</v>
          </cell>
          <cell r="I212">
            <v>3</v>
          </cell>
          <cell r="J212">
            <v>3</v>
          </cell>
          <cell r="K212">
            <v>2</v>
          </cell>
          <cell r="L212">
            <v>2</v>
          </cell>
          <cell r="M212" t="str">
            <v>-</v>
          </cell>
          <cell r="N212" t="str">
            <v>-</v>
          </cell>
        </row>
        <row r="213">
          <cell r="B213" t="str">
            <v xml:space="preserve">           名古屋市 千種区</v>
          </cell>
          <cell r="C213">
            <v>1</v>
          </cell>
          <cell r="D213">
            <v>1</v>
          </cell>
          <cell r="E213" t="str">
            <v>-</v>
          </cell>
          <cell r="F213" t="str">
            <v>-</v>
          </cell>
          <cell r="G213">
            <v>1</v>
          </cell>
          <cell r="H213">
            <v>1</v>
          </cell>
          <cell r="I213" t="str">
            <v>-</v>
          </cell>
          <cell r="J213" t="str">
            <v>-</v>
          </cell>
          <cell r="K213" t="str">
            <v>-</v>
          </cell>
          <cell r="L213" t="str">
            <v>-</v>
          </cell>
          <cell r="M213" t="str">
            <v>-</v>
          </cell>
          <cell r="N213" t="str">
            <v>-</v>
          </cell>
        </row>
        <row r="214">
          <cell r="B214" t="str">
            <v xml:space="preserve">           名古屋市 北区</v>
          </cell>
          <cell r="C214">
            <v>1</v>
          </cell>
          <cell r="D214" t="str">
            <v>-</v>
          </cell>
          <cell r="E214">
            <v>1</v>
          </cell>
          <cell r="F214">
            <v>1</v>
          </cell>
          <cell r="G214">
            <v>1</v>
          </cell>
          <cell r="H214" t="str">
            <v>-</v>
          </cell>
          <cell r="I214">
            <v>1</v>
          </cell>
          <cell r="J214">
            <v>1</v>
          </cell>
          <cell r="K214" t="str">
            <v>-</v>
          </cell>
          <cell r="L214" t="str">
            <v>-</v>
          </cell>
          <cell r="M214" t="str">
            <v>-</v>
          </cell>
          <cell r="N214" t="str">
            <v>-</v>
          </cell>
        </row>
        <row r="215">
          <cell r="B215" t="str">
            <v xml:space="preserve">           名古屋市 中村区</v>
          </cell>
          <cell r="C215">
            <v>1</v>
          </cell>
          <cell r="D215">
            <v>1</v>
          </cell>
          <cell r="E215" t="str">
            <v>-</v>
          </cell>
          <cell r="F215" t="str">
            <v>-</v>
          </cell>
          <cell r="G215">
            <v>1</v>
          </cell>
          <cell r="H215">
            <v>1</v>
          </cell>
          <cell r="I215" t="str">
            <v>-</v>
          </cell>
          <cell r="J215" t="str">
            <v>-</v>
          </cell>
          <cell r="K215" t="str">
            <v>-</v>
          </cell>
          <cell r="L215" t="str">
            <v>-</v>
          </cell>
          <cell r="M215" t="str">
            <v>-</v>
          </cell>
          <cell r="N215" t="str">
            <v>-</v>
          </cell>
        </row>
        <row r="216">
          <cell r="B216" t="str">
            <v xml:space="preserve">           名古屋市 中区</v>
          </cell>
          <cell r="C216">
            <v>1</v>
          </cell>
          <cell r="D216">
            <v>1</v>
          </cell>
          <cell r="E216" t="str">
            <v>-</v>
          </cell>
          <cell r="F216" t="str">
            <v>-</v>
          </cell>
          <cell r="G216" t="str">
            <v>-</v>
          </cell>
          <cell r="H216" t="str">
            <v>-</v>
          </cell>
          <cell r="I216" t="str">
            <v>-</v>
          </cell>
          <cell r="J216" t="str">
            <v>-</v>
          </cell>
          <cell r="K216">
            <v>1</v>
          </cell>
          <cell r="L216">
            <v>1</v>
          </cell>
          <cell r="M216" t="str">
            <v>-</v>
          </cell>
          <cell r="N216" t="str">
            <v>-</v>
          </cell>
        </row>
        <row r="217">
          <cell r="B217" t="str">
            <v xml:space="preserve">           名古屋市 守山区</v>
          </cell>
          <cell r="C217">
            <v>2</v>
          </cell>
          <cell r="D217" t="str">
            <v>-</v>
          </cell>
          <cell r="E217">
            <v>2</v>
          </cell>
          <cell r="F217">
            <v>2</v>
          </cell>
          <cell r="G217">
            <v>2</v>
          </cell>
          <cell r="H217" t="str">
            <v>-</v>
          </cell>
          <cell r="I217">
            <v>2</v>
          </cell>
          <cell r="J217">
            <v>2</v>
          </cell>
          <cell r="K217" t="str">
            <v>-</v>
          </cell>
          <cell r="L217" t="str">
            <v>-</v>
          </cell>
          <cell r="M217" t="str">
            <v>-</v>
          </cell>
          <cell r="N217" t="str">
            <v>-</v>
          </cell>
        </row>
        <row r="218">
          <cell r="B218" t="str">
            <v xml:space="preserve">           名古屋市 緑区</v>
          </cell>
          <cell r="C218">
            <v>1</v>
          </cell>
          <cell r="D218">
            <v>1</v>
          </cell>
          <cell r="E218" t="str">
            <v>-</v>
          </cell>
          <cell r="F218" t="str">
            <v>-</v>
          </cell>
          <cell r="G218">
            <v>1</v>
          </cell>
          <cell r="H218">
            <v>1</v>
          </cell>
          <cell r="I218" t="str">
            <v>-</v>
          </cell>
          <cell r="J218" t="str">
            <v>-</v>
          </cell>
          <cell r="K218" t="str">
            <v>-</v>
          </cell>
          <cell r="L218" t="str">
            <v>-</v>
          </cell>
          <cell r="M218" t="str">
            <v>-</v>
          </cell>
          <cell r="N218" t="str">
            <v>-</v>
          </cell>
        </row>
        <row r="219">
          <cell r="B219" t="str">
            <v xml:space="preserve">           名古屋市 名東区</v>
          </cell>
          <cell r="C219">
            <v>1</v>
          </cell>
          <cell r="D219">
            <v>1</v>
          </cell>
          <cell r="E219" t="str">
            <v>-</v>
          </cell>
          <cell r="F219" t="str">
            <v>-</v>
          </cell>
          <cell r="G219" t="str">
            <v>-</v>
          </cell>
          <cell r="H219" t="str">
            <v>-</v>
          </cell>
          <cell r="I219" t="str">
            <v>-</v>
          </cell>
          <cell r="J219" t="str">
            <v>-</v>
          </cell>
          <cell r="K219">
            <v>1</v>
          </cell>
          <cell r="L219">
            <v>1</v>
          </cell>
          <cell r="M219" t="str">
            <v>-</v>
          </cell>
          <cell r="N219" t="str">
            <v>-</v>
          </cell>
        </row>
        <row r="220">
          <cell r="B220" t="str">
            <v xml:space="preserve">         豊橋市</v>
          </cell>
          <cell r="C220">
            <v>2</v>
          </cell>
          <cell r="D220">
            <v>2</v>
          </cell>
          <cell r="E220" t="str">
            <v>-</v>
          </cell>
          <cell r="F220" t="str">
            <v>-</v>
          </cell>
          <cell r="G220">
            <v>2</v>
          </cell>
          <cell r="H220">
            <v>2</v>
          </cell>
          <cell r="I220" t="str">
            <v>-</v>
          </cell>
          <cell r="J220" t="str">
            <v>-</v>
          </cell>
          <cell r="K220" t="str">
            <v>-</v>
          </cell>
          <cell r="L220" t="str">
            <v>-</v>
          </cell>
          <cell r="M220" t="str">
            <v>-</v>
          </cell>
          <cell r="N220" t="str">
            <v>-</v>
          </cell>
        </row>
        <row r="221">
          <cell r="B221" t="str">
            <v xml:space="preserve">         岡崎市</v>
          </cell>
          <cell r="C221">
            <v>2</v>
          </cell>
          <cell r="D221">
            <v>2</v>
          </cell>
          <cell r="E221" t="str">
            <v>-</v>
          </cell>
          <cell r="F221" t="str">
            <v>-</v>
          </cell>
          <cell r="G221">
            <v>2</v>
          </cell>
          <cell r="H221">
            <v>2</v>
          </cell>
          <cell r="I221" t="str">
            <v>-</v>
          </cell>
          <cell r="J221" t="str">
            <v>-</v>
          </cell>
          <cell r="K221" t="str">
            <v>-</v>
          </cell>
          <cell r="L221" t="str">
            <v>-</v>
          </cell>
          <cell r="M221" t="str">
            <v>-</v>
          </cell>
          <cell r="N221" t="str">
            <v>-</v>
          </cell>
        </row>
        <row r="222">
          <cell r="B222" t="str">
            <v xml:space="preserve">         瀬戸市</v>
          </cell>
          <cell r="C222">
            <v>1</v>
          </cell>
          <cell r="D222" t="str">
            <v>-</v>
          </cell>
          <cell r="E222">
            <v>1</v>
          </cell>
          <cell r="F222">
            <v>1</v>
          </cell>
          <cell r="G222">
            <v>1</v>
          </cell>
          <cell r="H222" t="str">
            <v>-</v>
          </cell>
          <cell r="I222">
            <v>1</v>
          </cell>
          <cell r="J222">
            <v>1</v>
          </cell>
          <cell r="K222" t="str">
            <v>-</v>
          </cell>
          <cell r="L222" t="str">
            <v>-</v>
          </cell>
          <cell r="M222" t="str">
            <v>-</v>
          </cell>
          <cell r="N222" t="str">
            <v>-</v>
          </cell>
        </row>
        <row r="223">
          <cell r="B223" t="str">
            <v xml:space="preserve">         半田市</v>
          </cell>
          <cell r="C223">
            <v>1</v>
          </cell>
          <cell r="D223" t="str">
            <v>-</v>
          </cell>
          <cell r="E223">
            <v>1</v>
          </cell>
          <cell r="F223">
            <v>1</v>
          </cell>
          <cell r="G223">
            <v>1</v>
          </cell>
          <cell r="H223" t="str">
            <v>-</v>
          </cell>
          <cell r="I223">
            <v>1</v>
          </cell>
          <cell r="J223">
            <v>1</v>
          </cell>
          <cell r="K223" t="str">
            <v>-</v>
          </cell>
          <cell r="L223" t="str">
            <v>-</v>
          </cell>
          <cell r="M223" t="str">
            <v>-</v>
          </cell>
          <cell r="N223" t="str">
            <v>-</v>
          </cell>
        </row>
        <row r="224">
          <cell r="B224" t="str">
            <v xml:space="preserve">         豊川市</v>
          </cell>
          <cell r="C224">
            <v>1</v>
          </cell>
          <cell r="D224" t="str">
            <v>-</v>
          </cell>
          <cell r="E224">
            <v>1</v>
          </cell>
          <cell r="F224">
            <v>1</v>
          </cell>
          <cell r="G224" t="str">
            <v>-</v>
          </cell>
          <cell r="H224" t="str">
            <v>-</v>
          </cell>
          <cell r="I224" t="str">
            <v>-</v>
          </cell>
          <cell r="J224" t="str">
            <v>-</v>
          </cell>
          <cell r="K224">
            <v>1</v>
          </cell>
          <cell r="L224" t="str">
            <v>-</v>
          </cell>
          <cell r="M224">
            <v>1</v>
          </cell>
          <cell r="N224">
            <v>1</v>
          </cell>
        </row>
        <row r="225">
          <cell r="B225" t="str">
            <v xml:space="preserve">         西尾市</v>
          </cell>
          <cell r="C225">
            <v>3</v>
          </cell>
          <cell r="D225">
            <v>2</v>
          </cell>
          <cell r="E225">
            <v>1</v>
          </cell>
          <cell r="F225">
            <v>1</v>
          </cell>
          <cell r="G225">
            <v>3</v>
          </cell>
          <cell r="H225">
            <v>2</v>
          </cell>
          <cell r="I225">
            <v>1</v>
          </cell>
          <cell r="J225">
            <v>1</v>
          </cell>
          <cell r="K225" t="str">
            <v>-</v>
          </cell>
          <cell r="L225" t="str">
            <v>-</v>
          </cell>
          <cell r="M225" t="str">
            <v>-</v>
          </cell>
          <cell r="N225" t="str">
            <v>-</v>
          </cell>
        </row>
        <row r="226">
          <cell r="B226" t="str">
            <v xml:space="preserve">         東海市</v>
          </cell>
          <cell r="C226">
            <v>1</v>
          </cell>
          <cell r="D226">
            <v>1</v>
          </cell>
          <cell r="E226" t="str">
            <v>-</v>
          </cell>
          <cell r="F226" t="str">
            <v>-</v>
          </cell>
          <cell r="G226" t="str">
            <v>-</v>
          </cell>
          <cell r="H226" t="str">
            <v>-</v>
          </cell>
          <cell r="I226" t="str">
            <v>-</v>
          </cell>
          <cell r="J226" t="str">
            <v>-</v>
          </cell>
          <cell r="K226">
            <v>1</v>
          </cell>
          <cell r="L226">
            <v>1</v>
          </cell>
          <cell r="M226" t="str">
            <v>-</v>
          </cell>
          <cell r="N226" t="str">
            <v>-</v>
          </cell>
        </row>
        <row r="227">
          <cell r="B227" t="str">
            <v xml:space="preserve">         大府市</v>
          </cell>
          <cell r="C227">
            <v>1</v>
          </cell>
          <cell r="D227" t="str">
            <v>-</v>
          </cell>
          <cell r="E227">
            <v>1</v>
          </cell>
          <cell r="F227">
            <v>1</v>
          </cell>
          <cell r="G227">
            <v>1</v>
          </cell>
          <cell r="H227" t="str">
            <v>-</v>
          </cell>
          <cell r="I227">
            <v>1</v>
          </cell>
          <cell r="J227">
            <v>1</v>
          </cell>
          <cell r="K227" t="str">
            <v>-</v>
          </cell>
          <cell r="L227" t="str">
            <v>-</v>
          </cell>
          <cell r="M227" t="str">
            <v>-</v>
          </cell>
          <cell r="N227" t="str">
            <v>-</v>
          </cell>
        </row>
        <row r="228">
          <cell r="B228" t="str">
            <v xml:space="preserve">         清須市</v>
          </cell>
          <cell r="C228">
            <v>1</v>
          </cell>
          <cell r="D228">
            <v>1</v>
          </cell>
          <cell r="E228" t="str">
            <v>-</v>
          </cell>
          <cell r="F228" t="str">
            <v>-</v>
          </cell>
          <cell r="G228">
            <v>1</v>
          </cell>
          <cell r="H228">
            <v>1</v>
          </cell>
          <cell r="I228" t="str">
            <v>-</v>
          </cell>
          <cell r="J228" t="str">
            <v>-</v>
          </cell>
          <cell r="K228" t="str">
            <v>-</v>
          </cell>
          <cell r="L228" t="str">
            <v>-</v>
          </cell>
          <cell r="M228" t="str">
            <v>-</v>
          </cell>
          <cell r="N228" t="str">
            <v>-</v>
          </cell>
        </row>
        <row r="229">
          <cell r="B229" t="str">
            <v xml:space="preserve">         美浜町</v>
          </cell>
          <cell r="C229">
            <v>1</v>
          </cell>
          <cell r="D229">
            <v>1</v>
          </cell>
          <cell r="E229" t="str">
            <v>-</v>
          </cell>
          <cell r="F229" t="str">
            <v>-</v>
          </cell>
          <cell r="G229">
            <v>1</v>
          </cell>
          <cell r="H229">
            <v>1</v>
          </cell>
          <cell r="I229" t="str">
            <v>-</v>
          </cell>
          <cell r="J229" t="str">
            <v>-</v>
          </cell>
          <cell r="K229" t="str">
            <v>-</v>
          </cell>
          <cell r="L229" t="str">
            <v>-</v>
          </cell>
          <cell r="M229" t="str">
            <v>-</v>
          </cell>
          <cell r="N229" t="str">
            <v>-</v>
          </cell>
        </row>
        <row r="230">
          <cell r="B230" t="str">
            <v xml:space="preserve">       三重県 </v>
          </cell>
          <cell r="C230">
            <v>1</v>
          </cell>
          <cell r="D230">
            <v>1</v>
          </cell>
          <cell r="E230" t="str">
            <v>-</v>
          </cell>
          <cell r="F230" t="str">
            <v>-</v>
          </cell>
          <cell r="G230">
            <v>1</v>
          </cell>
          <cell r="H230">
            <v>1</v>
          </cell>
          <cell r="I230" t="str">
            <v>-</v>
          </cell>
          <cell r="J230" t="str">
            <v>-</v>
          </cell>
          <cell r="K230" t="str">
            <v>-</v>
          </cell>
          <cell r="L230" t="str">
            <v>-</v>
          </cell>
          <cell r="M230" t="str">
            <v>-</v>
          </cell>
          <cell r="N230" t="str">
            <v>-</v>
          </cell>
        </row>
        <row r="231">
          <cell r="B231" t="str">
            <v xml:space="preserve">         津市</v>
          </cell>
          <cell r="C231">
            <v>2</v>
          </cell>
          <cell r="D231">
            <v>1</v>
          </cell>
          <cell r="E231">
            <v>1</v>
          </cell>
          <cell r="F231">
            <v>1</v>
          </cell>
          <cell r="G231">
            <v>2</v>
          </cell>
          <cell r="H231">
            <v>1</v>
          </cell>
          <cell r="I231">
            <v>1</v>
          </cell>
          <cell r="J231">
            <v>1</v>
          </cell>
          <cell r="K231" t="str">
            <v>-</v>
          </cell>
          <cell r="L231" t="str">
            <v>-</v>
          </cell>
          <cell r="M231" t="str">
            <v>-</v>
          </cell>
          <cell r="N231" t="str">
            <v>-</v>
          </cell>
        </row>
        <row r="232">
          <cell r="B232" t="str">
            <v xml:space="preserve">         四日市市</v>
          </cell>
          <cell r="C232">
            <v>1</v>
          </cell>
          <cell r="D232" t="str">
            <v>-</v>
          </cell>
          <cell r="E232">
            <v>1</v>
          </cell>
          <cell r="F232">
            <v>1</v>
          </cell>
          <cell r="G232">
            <v>1</v>
          </cell>
          <cell r="H232" t="str">
            <v>-</v>
          </cell>
          <cell r="I232">
            <v>1</v>
          </cell>
          <cell r="J232">
            <v>1</v>
          </cell>
          <cell r="K232" t="str">
            <v>-</v>
          </cell>
          <cell r="L232" t="str">
            <v>-</v>
          </cell>
          <cell r="M232" t="str">
            <v>-</v>
          </cell>
          <cell r="N232" t="str">
            <v>-</v>
          </cell>
        </row>
        <row r="233">
          <cell r="B233" t="str">
            <v xml:space="preserve">         松阪市</v>
          </cell>
          <cell r="C233">
            <v>1</v>
          </cell>
          <cell r="D233" t="str">
            <v>-</v>
          </cell>
          <cell r="E233">
            <v>1</v>
          </cell>
          <cell r="F233">
            <v>1</v>
          </cell>
          <cell r="G233">
            <v>1</v>
          </cell>
          <cell r="H233" t="str">
            <v>-</v>
          </cell>
          <cell r="I233">
            <v>1</v>
          </cell>
          <cell r="J233">
            <v>1</v>
          </cell>
          <cell r="K233" t="str">
            <v>-</v>
          </cell>
          <cell r="L233" t="str">
            <v>-</v>
          </cell>
          <cell r="M233" t="str">
            <v>-</v>
          </cell>
          <cell r="N233" t="str">
            <v>-</v>
          </cell>
        </row>
        <row r="234">
          <cell r="B234" t="str">
            <v xml:space="preserve">         桑名市</v>
          </cell>
          <cell r="C234">
            <v>4</v>
          </cell>
          <cell r="D234">
            <v>4</v>
          </cell>
          <cell r="E234" t="str">
            <v>-</v>
          </cell>
          <cell r="F234" t="str">
            <v>-</v>
          </cell>
          <cell r="G234">
            <v>4</v>
          </cell>
          <cell r="H234">
            <v>4</v>
          </cell>
          <cell r="I234" t="str">
            <v>-</v>
          </cell>
          <cell r="J234" t="str">
            <v>-</v>
          </cell>
          <cell r="K234" t="str">
            <v>-</v>
          </cell>
          <cell r="L234" t="str">
            <v>-</v>
          </cell>
          <cell r="M234" t="str">
            <v>-</v>
          </cell>
          <cell r="N234" t="str">
            <v>-</v>
          </cell>
        </row>
        <row r="235">
          <cell r="B235" t="str">
            <v xml:space="preserve">         鈴鹿市</v>
          </cell>
          <cell r="C235">
            <v>1</v>
          </cell>
          <cell r="D235" t="str">
            <v>-</v>
          </cell>
          <cell r="E235">
            <v>1</v>
          </cell>
          <cell r="F235">
            <v>1</v>
          </cell>
          <cell r="G235">
            <v>1</v>
          </cell>
          <cell r="H235" t="str">
            <v>-</v>
          </cell>
          <cell r="I235">
            <v>1</v>
          </cell>
          <cell r="J235">
            <v>1</v>
          </cell>
          <cell r="K235" t="str">
            <v>-</v>
          </cell>
          <cell r="L235" t="str">
            <v>-</v>
          </cell>
          <cell r="M235" t="str">
            <v>-</v>
          </cell>
          <cell r="N235" t="str">
            <v>-</v>
          </cell>
        </row>
        <row r="236">
          <cell r="B236" t="str">
            <v xml:space="preserve">         東員町</v>
          </cell>
          <cell r="C236">
            <v>1</v>
          </cell>
          <cell r="D236">
            <v>1</v>
          </cell>
          <cell r="E236" t="str">
            <v>-</v>
          </cell>
          <cell r="F236" t="str">
            <v>-</v>
          </cell>
          <cell r="G236">
            <v>1</v>
          </cell>
          <cell r="H236">
            <v>1</v>
          </cell>
          <cell r="I236" t="str">
            <v>-</v>
          </cell>
          <cell r="J236" t="str">
            <v>-</v>
          </cell>
          <cell r="K236" t="str">
            <v>-</v>
          </cell>
          <cell r="L236" t="str">
            <v>-</v>
          </cell>
          <cell r="M236" t="str">
            <v>-</v>
          </cell>
          <cell r="N236" t="str">
            <v>-</v>
          </cell>
        </row>
        <row r="237">
          <cell r="B237" t="str">
            <v xml:space="preserve">       滋賀県 </v>
          </cell>
          <cell r="C237">
            <v>3</v>
          </cell>
          <cell r="D237">
            <v>3</v>
          </cell>
          <cell r="E237" t="str">
            <v>-</v>
          </cell>
          <cell r="F237" t="str">
            <v>-</v>
          </cell>
          <cell r="G237">
            <v>3</v>
          </cell>
          <cell r="H237">
            <v>3</v>
          </cell>
          <cell r="I237" t="str">
            <v>-</v>
          </cell>
          <cell r="J237" t="str">
            <v>-</v>
          </cell>
          <cell r="K237" t="str">
            <v>-</v>
          </cell>
          <cell r="L237" t="str">
            <v>-</v>
          </cell>
          <cell r="M237" t="str">
            <v>-</v>
          </cell>
          <cell r="N237" t="str">
            <v>-</v>
          </cell>
        </row>
        <row r="238">
          <cell r="B238" t="str">
            <v xml:space="preserve">         大津市</v>
          </cell>
          <cell r="C238">
            <v>1</v>
          </cell>
          <cell r="D238">
            <v>1</v>
          </cell>
          <cell r="E238" t="str">
            <v>-</v>
          </cell>
          <cell r="F238" t="str">
            <v>-</v>
          </cell>
          <cell r="G238">
            <v>1</v>
          </cell>
          <cell r="H238">
            <v>1</v>
          </cell>
          <cell r="I238" t="str">
            <v>-</v>
          </cell>
          <cell r="J238" t="str">
            <v>-</v>
          </cell>
          <cell r="K238" t="str">
            <v>-</v>
          </cell>
          <cell r="L238" t="str">
            <v>-</v>
          </cell>
          <cell r="M238" t="str">
            <v>-</v>
          </cell>
          <cell r="N238" t="str">
            <v>-</v>
          </cell>
        </row>
        <row r="239">
          <cell r="B239" t="str">
            <v xml:space="preserve">       京都府 </v>
          </cell>
          <cell r="C239">
            <v>7</v>
          </cell>
          <cell r="D239">
            <v>5</v>
          </cell>
          <cell r="E239">
            <v>2</v>
          </cell>
          <cell r="F239">
            <v>2</v>
          </cell>
          <cell r="G239">
            <v>5</v>
          </cell>
          <cell r="H239">
            <v>4</v>
          </cell>
          <cell r="I239">
            <v>1</v>
          </cell>
          <cell r="J239">
            <v>1</v>
          </cell>
          <cell r="K239">
            <v>2</v>
          </cell>
          <cell r="L239">
            <v>1</v>
          </cell>
          <cell r="M239">
            <v>1</v>
          </cell>
          <cell r="N239">
            <v>1</v>
          </cell>
        </row>
        <row r="240">
          <cell r="B240" t="str">
            <v xml:space="preserve">         京都市</v>
          </cell>
          <cell r="C240">
            <v>6</v>
          </cell>
          <cell r="D240">
            <v>6</v>
          </cell>
          <cell r="E240" t="str">
            <v>-</v>
          </cell>
          <cell r="F240" t="str">
            <v>-</v>
          </cell>
          <cell r="G240">
            <v>6</v>
          </cell>
          <cell r="H240">
            <v>6</v>
          </cell>
          <cell r="I240" t="str">
            <v>-</v>
          </cell>
          <cell r="J240" t="str">
            <v>-</v>
          </cell>
          <cell r="K240" t="str">
            <v>-</v>
          </cell>
          <cell r="L240" t="str">
            <v>-</v>
          </cell>
          <cell r="M240" t="str">
            <v>-</v>
          </cell>
          <cell r="N240" t="str">
            <v>-</v>
          </cell>
        </row>
        <row r="241">
          <cell r="B241" t="str">
            <v xml:space="preserve">           京都市 上京区</v>
          </cell>
          <cell r="C241">
            <v>1</v>
          </cell>
          <cell r="D241">
            <v>1</v>
          </cell>
          <cell r="E241" t="str">
            <v>-</v>
          </cell>
          <cell r="F241" t="str">
            <v>-</v>
          </cell>
          <cell r="G241">
            <v>1</v>
          </cell>
          <cell r="H241">
            <v>1</v>
          </cell>
          <cell r="I241" t="str">
            <v>-</v>
          </cell>
          <cell r="J241" t="str">
            <v>-</v>
          </cell>
          <cell r="K241" t="str">
            <v>-</v>
          </cell>
          <cell r="L241" t="str">
            <v>-</v>
          </cell>
          <cell r="M241" t="str">
            <v>-</v>
          </cell>
          <cell r="N241" t="str">
            <v>-</v>
          </cell>
        </row>
        <row r="242">
          <cell r="B242" t="str">
            <v xml:space="preserve">           京都市 左京区</v>
          </cell>
          <cell r="C242">
            <v>1</v>
          </cell>
          <cell r="D242">
            <v>1</v>
          </cell>
          <cell r="E242" t="str">
            <v>-</v>
          </cell>
          <cell r="F242" t="str">
            <v>-</v>
          </cell>
          <cell r="G242">
            <v>1</v>
          </cell>
          <cell r="H242">
            <v>1</v>
          </cell>
          <cell r="I242" t="str">
            <v>-</v>
          </cell>
          <cell r="J242" t="str">
            <v>-</v>
          </cell>
          <cell r="K242" t="str">
            <v>-</v>
          </cell>
          <cell r="L242" t="str">
            <v>-</v>
          </cell>
          <cell r="M242" t="str">
            <v>-</v>
          </cell>
          <cell r="N242" t="str">
            <v>-</v>
          </cell>
        </row>
        <row r="243">
          <cell r="B243" t="str">
            <v xml:space="preserve">           京都市 東山区</v>
          </cell>
          <cell r="C243">
            <v>1</v>
          </cell>
          <cell r="D243">
            <v>1</v>
          </cell>
          <cell r="E243" t="str">
            <v>-</v>
          </cell>
          <cell r="F243" t="str">
            <v>-</v>
          </cell>
          <cell r="G243">
            <v>1</v>
          </cell>
          <cell r="H243">
            <v>1</v>
          </cell>
          <cell r="I243" t="str">
            <v>-</v>
          </cell>
          <cell r="J243" t="str">
            <v>-</v>
          </cell>
          <cell r="K243" t="str">
            <v>-</v>
          </cell>
          <cell r="L243" t="str">
            <v>-</v>
          </cell>
          <cell r="M243" t="str">
            <v>-</v>
          </cell>
          <cell r="N243" t="str">
            <v>-</v>
          </cell>
        </row>
        <row r="244">
          <cell r="B244" t="str">
            <v xml:space="preserve">           京都市 伏見区</v>
          </cell>
          <cell r="C244">
            <v>1</v>
          </cell>
          <cell r="D244">
            <v>1</v>
          </cell>
          <cell r="E244" t="str">
            <v>-</v>
          </cell>
          <cell r="F244" t="str">
            <v>-</v>
          </cell>
          <cell r="G244">
            <v>1</v>
          </cell>
          <cell r="H244">
            <v>1</v>
          </cell>
          <cell r="I244" t="str">
            <v>-</v>
          </cell>
          <cell r="J244" t="str">
            <v>-</v>
          </cell>
          <cell r="K244" t="str">
            <v>-</v>
          </cell>
          <cell r="L244" t="str">
            <v>-</v>
          </cell>
          <cell r="M244" t="str">
            <v>-</v>
          </cell>
          <cell r="N244" t="str">
            <v>-</v>
          </cell>
        </row>
        <row r="245">
          <cell r="B245" t="str">
            <v xml:space="preserve">           京都市 山科区</v>
          </cell>
          <cell r="C245">
            <v>2</v>
          </cell>
          <cell r="D245">
            <v>2</v>
          </cell>
          <cell r="E245" t="str">
            <v>-</v>
          </cell>
          <cell r="F245" t="str">
            <v>-</v>
          </cell>
          <cell r="G245">
            <v>2</v>
          </cell>
          <cell r="H245">
            <v>2</v>
          </cell>
          <cell r="I245" t="str">
            <v>-</v>
          </cell>
          <cell r="J245" t="str">
            <v>-</v>
          </cell>
          <cell r="K245" t="str">
            <v>-</v>
          </cell>
          <cell r="L245" t="str">
            <v>-</v>
          </cell>
          <cell r="M245" t="str">
            <v>-</v>
          </cell>
          <cell r="N245" t="str">
            <v>-</v>
          </cell>
        </row>
        <row r="246">
          <cell r="B246" t="str">
            <v xml:space="preserve">         舞鶴市</v>
          </cell>
          <cell r="C246">
            <v>2</v>
          </cell>
          <cell r="D246">
            <v>2</v>
          </cell>
          <cell r="E246" t="str">
            <v>-</v>
          </cell>
          <cell r="F246" t="str">
            <v>-</v>
          </cell>
          <cell r="G246">
            <v>2</v>
          </cell>
          <cell r="H246">
            <v>2</v>
          </cell>
          <cell r="I246" t="str">
            <v>-</v>
          </cell>
          <cell r="J246" t="str">
            <v>-</v>
          </cell>
          <cell r="K246" t="str">
            <v>-</v>
          </cell>
          <cell r="L246" t="str">
            <v>-</v>
          </cell>
          <cell r="M246" t="str">
            <v>-</v>
          </cell>
          <cell r="N246" t="str">
            <v>-</v>
          </cell>
        </row>
        <row r="247">
          <cell r="B247" t="str">
            <v xml:space="preserve">         宇治市</v>
          </cell>
          <cell r="C247">
            <v>1</v>
          </cell>
          <cell r="D247">
            <v>1</v>
          </cell>
          <cell r="E247" t="str">
            <v>-</v>
          </cell>
          <cell r="F247" t="str">
            <v>-</v>
          </cell>
          <cell r="G247">
            <v>1</v>
          </cell>
          <cell r="H247">
            <v>1</v>
          </cell>
          <cell r="I247" t="str">
            <v>-</v>
          </cell>
          <cell r="J247" t="str">
            <v>-</v>
          </cell>
          <cell r="K247" t="str">
            <v>-</v>
          </cell>
          <cell r="L247" t="str">
            <v>-</v>
          </cell>
          <cell r="M247" t="str">
            <v>-</v>
          </cell>
          <cell r="N247" t="str">
            <v>-</v>
          </cell>
        </row>
        <row r="248">
          <cell r="B248" t="str">
            <v xml:space="preserve">         城陽市</v>
          </cell>
          <cell r="C248">
            <v>2</v>
          </cell>
          <cell r="D248">
            <v>2</v>
          </cell>
          <cell r="E248" t="str">
            <v>-</v>
          </cell>
          <cell r="F248" t="str">
            <v>-</v>
          </cell>
          <cell r="G248">
            <v>2</v>
          </cell>
          <cell r="H248">
            <v>2</v>
          </cell>
          <cell r="I248" t="str">
            <v>-</v>
          </cell>
          <cell r="J248" t="str">
            <v>-</v>
          </cell>
          <cell r="K248" t="str">
            <v>-</v>
          </cell>
          <cell r="L248" t="str">
            <v>-</v>
          </cell>
          <cell r="M248" t="str">
            <v>-</v>
          </cell>
          <cell r="N248" t="str">
            <v>-</v>
          </cell>
        </row>
        <row r="249">
          <cell r="B249" t="str">
            <v xml:space="preserve">         京田辺市</v>
          </cell>
          <cell r="C249">
            <v>2</v>
          </cell>
          <cell r="D249">
            <v>2</v>
          </cell>
          <cell r="E249" t="str">
            <v>-</v>
          </cell>
          <cell r="F249" t="str">
            <v>-</v>
          </cell>
          <cell r="G249">
            <v>2</v>
          </cell>
          <cell r="H249">
            <v>2</v>
          </cell>
          <cell r="I249" t="str">
            <v>-</v>
          </cell>
          <cell r="J249" t="str">
            <v>-</v>
          </cell>
          <cell r="K249" t="str">
            <v>-</v>
          </cell>
          <cell r="L249" t="str">
            <v>-</v>
          </cell>
          <cell r="M249" t="str">
            <v>-</v>
          </cell>
          <cell r="N249" t="str">
            <v>-</v>
          </cell>
        </row>
        <row r="250">
          <cell r="B250" t="str">
            <v xml:space="preserve">         大山崎町</v>
          </cell>
          <cell r="C250">
            <v>1</v>
          </cell>
          <cell r="D250">
            <v>1</v>
          </cell>
          <cell r="E250" t="str">
            <v>-</v>
          </cell>
          <cell r="F250" t="str">
            <v>-</v>
          </cell>
          <cell r="G250">
            <v>1</v>
          </cell>
          <cell r="H250">
            <v>1</v>
          </cell>
          <cell r="I250" t="str">
            <v>-</v>
          </cell>
          <cell r="J250" t="str">
            <v>-</v>
          </cell>
          <cell r="K250" t="str">
            <v>-</v>
          </cell>
          <cell r="L250" t="str">
            <v>-</v>
          </cell>
          <cell r="M250" t="str">
            <v>-</v>
          </cell>
          <cell r="N250" t="str">
            <v>-</v>
          </cell>
        </row>
        <row r="251">
          <cell r="B251" t="str">
            <v xml:space="preserve">       大阪府 </v>
          </cell>
          <cell r="C251">
            <v>23</v>
          </cell>
          <cell r="D251">
            <v>15</v>
          </cell>
          <cell r="E251">
            <v>8</v>
          </cell>
          <cell r="F251">
            <v>8</v>
          </cell>
          <cell r="G251">
            <v>21</v>
          </cell>
          <cell r="H251">
            <v>14</v>
          </cell>
          <cell r="I251">
            <v>7</v>
          </cell>
          <cell r="J251">
            <v>7</v>
          </cell>
          <cell r="K251">
            <v>2</v>
          </cell>
          <cell r="L251">
            <v>1</v>
          </cell>
          <cell r="M251">
            <v>1</v>
          </cell>
          <cell r="N251">
            <v>1</v>
          </cell>
        </row>
        <row r="252">
          <cell r="B252" t="str">
            <v xml:space="preserve">         大阪市</v>
          </cell>
          <cell r="C252">
            <v>19</v>
          </cell>
          <cell r="D252">
            <v>16</v>
          </cell>
          <cell r="E252">
            <v>3</v>
          </cell>
          <cell r="F252">
            <v>3</v>
          </cell>
          <cell r="G252">
            <v>17</v>
          </cell>
          <cell r="H252">
            <v>14</v>
          </cell>
          <cell r="I252">
            <v>3</v>
          </cell>
          <cell r="J252">
            <v>3</v>
          </cell>
          <cell r="K252">
            <v>2</v>
          </cell>
          <cell r="L252">
            <v>2</v>
          </cell>
          <cell r="M252" t="str">
            <v>-</v>
          </cell>
          <cell r="N252" t="str">
            <v>-</v>
          </cell>
        </row>
        <row r="253">
          <cell r="B253" t="str">
            <v xml:space="preserve">           大阪市 都島区</v>
          </cell>
          <cell r="C253">
            <v>2</v>
          </cell>
          <cell r="D253">
            <v>2</v>
          </cell>
          <cell r="E253" t="str">
            <v>-</v>
          </cell>
          <cell r="F253" t="str">
            <v>-</v>
          </cell>
          <cell r="G253">
            <v>2</v>
          </cell>
          <cell r="H253">
            <v>2</v>
          </cell>
          <cell r="I253" t="str">
            <v>-</v>
          </cell>
          <cell r="J253" t="str">
            <v>-</v>
          </cell>
          <cell r="K253" t="str">
            <v>-</v>
          </cell>
          <cell r="L253" t="str">
            <v>-</v>
          </cell>
          <cell r="M253" t="str">
            <v>-</v>
          </cell>
          <cell r="N253" t="str">
            <v>-</v>
          </cell>
        </row>
        <row r="254">
          <cell r="B254" t="str">
            <v xml:space="preserve">           大阪市 福島区</v>
          </cell>
          <cell r="C254">
            <v>2</v>
          </cell>
          <cell r="D254">
            <v>2</v>
          </cell>
          <cell r="E254" t="str">
            <v>-</v>
          </cell>
          <cell r="F254" t="str">
            <v>-</v>
          </cell>
          <cell r="G254">
            <v>1</v>
          </cell>
          <cell r="H254">
            <v>1</v>
          </cell>
          <cell r="I254" t="str">
            <v>-</v>
          </cell>
          <cell r="J254" t="str">
            <v>-</v>
          </cell>
          <cell r="K254">
            <v>1</v>
          </cell>
          <cell r="L254">
            <v>1</v>
          </cell>
          <cell r="M254" t="str">
            <v>-</v>
          </cell>
          <cell r="N254" t="str">
            <v>-</v>
          </cell>
        </row>
        <row r="255">
          <cell r="B255" t="str">
            <v xml:space="preserve">           大阪市 港区</v>
          </cell>
          <cell r="C255">
            <v>2</v>
          </cell>
          <cell r="D255">
            <v>1</v>
          </cell>
          <cell r="E255">
            <v>1</v>
          </cell>
          <cell r="F255">
            <v>1</v>
          </cell>
          <cell r="G255">
            <v>2</v>
          </cell>
          <cell r="H255">
            <v>1</v>
          </cell>
          <cell r="I255">
            <v>1</v>
          </cell>
          <cell r="J255">
            <v>1</v>
          </cell>
          <cell r="K255" t="str">
            <v>-</v>
          </cell>
          <cell r="L255" t="str">
            <v>-</v>
          </cell>
          <cell r="M255" t="str">
            <v>-</v>
          </cell>
          <cell r="N255" t="str">
            <v>-</v>
          </cell>
        </row>
        <row r="256">
          <cell r="B256" t="str">
            <v xml:space="preserve">           大阪市 西淀川区</v>
          </cell>
          <cell r="C256">
            <v>1</v>
          </cell>
          <cell r="D256" t="str">
            <v>-</v>
          </cell>
          <cell r="E256">
            <v>1</v>
          </cell>
          <cell r="F256">
            <v>1</v>
          </cell>
          <cell r="G256">
            <v>1</v>
          </cell>
          <cell r="H256" t="str">
            <v>-</v>
          </cell>
          <cell r="I256">
            <v>1</v>
          </cell>
          <cell r="J256">
            <v>1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</row>
        <row r="257">
          <cell r="B257" t="str">
            <v xml:space="preserve">           大阪市 東成区</v>
          </cell>
          <cell r="C257">
            <v>2</v>
          </cell>
          <cell r="D257">
            <v>2</v>
          </cell>
          <cell r="E257" t="str">
            <v>-</v>
          </cell>
          <cell r="F257" t="str">
            <v>-</v>
          </cell>
          <cell r="G257">
            <v>1</v>
          </cell>
          <cell r="H257">
            <v>1</v>
          </cell>
          <cell r="I257" t="str">
            <v>-</v>
          </cell>
          <cell r="J257" t="str">
            <v>-</v>
          </cell>
          <cell r="K257">
            <v>1</v>
          </cell>
          <cell r="L257">
            <v>1</v>
          </cell>
          <cell r="M257" t="str">
            <v>-</v>
          </cell>
          <cell r="N257" t="str">
            <v>-</v>
          </cell>
        </row>
        <row r="258">
          <cell r="B258" t="str">
            <v xml:space="preserve">           大阪市 城東区</v>
          </cell>
          <cell r="C258">
            <v>4</v>
          </cell>
          <cell r="D258">
            <v>4</v>
          </cell>
          <cell r="E258" t="str">
            <v>-</v>
          </cell>
          <cell r="F258" t="str">
            <v>-</v>
          </cell>
          <cell r="G258">
            <v>4</v>
          </cell>
          <cell r="H258">
            <v>4</v>
          </cell>
          <cell r="I258" t="str">
            <v>-</v>
          </cell>
          <cell r="J258" t="str">
            <v>-</v>
          </cell>
          <cell r="K258" t="str">
            <v>-</v>
          </cell>
          <cell r="L258" t="str">
            <v>-</v>
          </cell>
          <cell r="M258" t="str">
            <v>-</v>
          </cell>
          <cell r="N258" t="str">
            <v>-</v>
          </cell>
        </row>
        <row r="259">
          <cell r="B259" t="str">
            <v xml:space="preserve">           大阪市 住吉区</v>
          </cell>
          <cell r="C259">
            <v>1</v>
          </cell>
          <cell r="D259">
            <v>1</v>
          </cell>
          <cell r="E259" t="str">
            <v>-</v>
          </cell>
          <cell r="F259" t="str">
            <v>-</v>
          </cell>
          <cell r="G259">
            <v>1</v>
          </cell>
          <cell r="H259">
            <v>1</v>
          </cell>
          <cell r="I259" t="str">
            <v>-</v>
          </cell>
          <cell r="J259" t="str">
            <v>-</v>
          </cell>
          <cell r="K259" t="str">
            <v>-</v>
          </cell>
          <cell r="L259" t="str">
            <v>-</v>
          </cell>
          <cell r="M259" t="str">
            <v>-</v>
          </cell>
          <cell r="N259" t="str">
            <v>-</v>
          </cell>
        </row>
        <row r="260">
          <cell r="B260" t="str">
            <v xml:space="preserve">           大阪市 西成区</v>
          </cell>
          <cell r="C260">
            <v>1</v>
          </cell>
          <cell r="D260">
            <v>1</v>
          </cell>
          <cell r="E260" t="str">
            <v>-</v>
          </cell>
          <cell r="F260" t="str">
            <v>-</v>
          </cell>
          <cell r="G260">
            <v>1</v>
          </cell>
          <cell r="H260">
            <v>1</v>
          </cell>
          <cell r="I260" t="str">
            <v>-</v>
          </cell>
          <cell r="J260" t="str">
            <v>-</v>
          </cell>
          <cell r="K260" t="str">
            <v>-</v>
          </cell>
          <cell r="L260" t="str">
            <v>-</v>
          </cell>
          <cell r="M260" t="str">
            <v>-</v>
          </cell>
          <cell r="N260" t="str">
            <v>-</v>
          </cell>
        </row>
        <row r="261">
          <cell r="B261" t="str">
            <v xml:space="preserve">           大阪市 淀川区</v>
          </cell>
          <cell r="C261">
            <v>2</v>
          </cell>
          <cell r="D261">
            <v>1</v>
          </cell>
          <cell r="E261">
            <v>1</v>
          </cell>
          <cell r="F261">
            <v>1</v>
          </cell>
          <cell r="G261">
            <v>2</v>
          </cell>
          <cell r="H261">
            <v>1</v>
          </cell>
          <cell r="I261">
            <v>1</v>
          </cell>
          <cell r="J261">
            <v>1</v>
          </cell>
          <cell r="K261" t="str">
            <v>-</v>
          </cell>
          <cell r="L261" t="str">
            <v>-</v>
          </cell>
          <cell r="M261" t="str">
            <v>-</v>
          </cell>
          <cell r="N261" t="str">
            <v>-</v>
          </cell>
        </row>
        <row r="262">
          <cell r="B262" t="str">
            <v xml:space="preserve">           大阪市 鶴見区</v>
          </cell>
          <cell r="C262">
            <v>1</v>
          </cell>
          <cell r="D262">
            <v>1</v>
          </cell>
          <cell r="E262" t="str">
            <v>-</v>
          </cell>
          <cell r="F262" t="str">
            <v>-</v>
          </cell>
          <cell r="G262">
            <v>1</v>
          </cell>
          <cell r="H262">
            <v>1</v>
          </cell>
          <cell r="I262" t="str">
            <v>-</v>
          </cell>
          <cell r="J262" t="str">
            <v>-</v>
          </cell>
          <cell r="K262" t="str">
            <v>-</v>
          </cell>
          <cell r="L262" t="str">
            <v>-</v>
          </cell>
          <cell r="M262" t="str">
            <v>-</v>
          </cell>
          <cell r="N262" t="str">
            <v>-</v>
          </cell>
        </row>
        <row r="263">
          <cell r="B263" t="str">
            <v xml:space="preserve">           大阪市 平野区</v>
          </cell>
          <cell r="C263">
            <v>1</v>
          </cell>
          <cell r="D263">
            <v>1</v>
          </cell>
          <cell r="E263" t="str">
            <v>-</v>
          </cell>
          <cell r="F263" t="str">
            <v>-</v>
          </cell>
          <cell r="G263">
            <v>1</v>
          </cell>
          <cell r="H263">
            <v>1</v>
          </cell>
          <cell r="I263" t="str">
            <v>-</v>
          </cell>
          <cell r="J263" t="str">
            <v>-</v>
          </cell>
          <cell r="K263" t="str">
            <v>-</v>
          </cell>
          <cell r="L263" t="str">
            <v>-</v>
          </cell>
          <cell r="M263" t="str">
            <v>-</v>
          </cell>
          <cell r="N263" t="str">
            <v>-</v>
          </cell>
        </row>
        <row r="264">
          <cell r="B264" t="str">
            <v xml:space="preserve">         堺市</v>
          </cell>
          <cell r="C264">
            <v>6</v>
          </cell>
          <cell r="D264">
            <v>5</v>
          </cell>
          <cell r="E264">
            <v>1</v>
          </cell>
          <cell r="F264">
            <v>1</v>
          </cell>
          <cell r="G264">
            <v>5</v>
          </cell>
          <cell r="H264">
            <v>4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 t="str">
            <v>-</v>
          </cell>
          <cell r="N264" t="str">
            <v>-</v>
          </cell>
        </row>
        <row r="265">
          <cell r="B265" t="str">
            <v xml:space="preserve">           堺市 中区</v>
          </cell>
          <cell r="C265">
            <v>2</v>
          </cell>
          <cell r="D265">
            <v>1</v>
          </cell>
          <cell r="E265">
            <v>1</v>
          </cell>
          <cell r="F265">
            <v>1</v>
          </cell>
          <cell r="G265">
            <v>2</v>
          </cell>
          <cell r="H265">
            <v>1</v>
          </cell>
          <cell r="I265">
            <v>1</v>
          </cell>
          <cell r="J265">
            <v>1</v>
          </cell>
          <cell r="K265" t="str">
            <v>-</v>
          </cell>
          <cell r="L265" t="str">
            <v>-</v>
          </cell>
          <cell r="M265" t="str">
            <v>-</v>
          </cell>
          <cell r="N265" t="str">
            <v>-</v>
          </cell>
        </row>
        <row r="266">
          <cell r="B266" t="str">
            <v xml:space="preserve">           堺市 南区</v>
          </cell>
          <cell r="C266">
            <v>1</v>
          </cell>
          <cell r="D266">
            <v>1</v>
          </cell>
          <cell r="E266" t="str">
            <v>-</v>
          </cell>
          <cell r="F266" t="str">
            <v>-</v>
          </cell>
          <cell r="G266">
            <v>1</v>
          </cell>
          <cell r="H266">
            <v>1</v>
          </cell>
          <cell r="I266" t="str">
            <v>-</v>
          </cell>
          <cell r="J266" t="str">
            <v>-</v>
          </cell>
          <cell r="K266" t="str">
            <v>-</v>
          </cell>
          <cell r="L266" t="str">
            <v>-</v>
          </cell>
          <cell r="M266" t="str">
            <v>-</v>
          </cell>
          <cell r="N266" t="str">
            <v>-</v>
          </cell>
        </row>
        <row r="267">
          <cell r="B267" t="str">
            <v xml:space="preserve">           堺市 北区</v>
          </cell>
          <cell r="C267">
            <v>3</v>
          </cell>
          <cell r="D267">
            <v>3</v>
          </cell>
          <cell r="E267" t="str">
            <v>-</v>
          </cell>
          <cell r="F267" t="str">
            <v>-</v>
          </cell>
          <cell r="G267">
            <v>2</v>
          </cell>
          <cell r="H267">
            <v>2</v>
          </cell>
          <cell r="I267" t="str">
            <v>-</v>
          </cell>
          <cell r="J267" t="str">
            <v>-</v>
          </cell>
          <cell r="K267">
            <v>1</v>
          </cell>
          <cell r="L267">
            <v>1</v>
          </cell>
          <cell r="M267" t="str">
            <v>-</v>
          </cell>
          <cell r="N267" t="str">
            <v>-</v>
          </cell>
        </row>
        <row r="268">
          <cell r="B268" t="str">
            <v xml:space="preserve">         岸和田市</v>
          </cell>
          <cell r="C268">
            <v>1</v>
          </cell>
          <cell r="D268">
            <v>1</v>
          </cell>
          <cell r="E268" t="str">
            <v>-</v>
          </cell>
          <cell r="F268" t="str">
            <v>-</v>
          </cell>
          <cell r="G268">
            <v>1</v>
          </cell>
          <cell r="H268">
            <v>1</v>
          </cell>
          <cell r="I268" t="str">
            <v>-</v>
          </cell>
          <cell r="J268" t="str">
            <v>-</v>
          </cell>
          <cell r="K268" t="str">
            <v>-</v>
          </cell>
          <cell r="L268" t="str">
            <v>-</v>
          </cell>
          <cell r="M268" t="str">
            <v>-</v>
          </cell>
          <cell r="N268" t="str">
            <v>-</v>
          </cell>
        </row>
        <row r="269">
          <cell r="B269" t="str">
            <v xml:space="preserve">         豊中市</v>
          </cell>
          <cell r="C269">
            <v>5</v>
          </cell>
          <cell r="D269">
            <v>4</v>
          </cell>
          <cell r="E269">
            <v>1</v>
          </cell>
          <cell r="F269">
            <v>1</v>
          </cell>
          <cell r="G269">
            <v>5</v>
          </cell>
          <cell r="H269">
            <v>4</v>
          </cell>
          <cell r="I269">
            <v>1</v>
          </cell>
          <cell r="J269">
            <v>1</v>
          </cell>
          <cell r="K269" t="str">
            <v>-</v>
          </cell>
          <cell r="L269" t="str">
            <v>-</v>
          </cell>
          <cell r="M269" t="str">
            <v>-</v>
          </cell>
          <cell r="N269" t="str">
            <v>-</v>
          </cell>
        </row>
        <row r="270">
          <cell r="B270" t="str">
            <v xml:space="preserve">         池田市</v>
          </cell>
          <cell r="C270">
            <v>2</v>
          </cell>
          <cell r="D270">
            <v>2</v>
          </cell>
          <cell r="E270" t="str">
            <v>-</v>
          </cell>
          <cell r="F270" t="str">
            <v>-</v>
          </cell>
          <cell r="G270">
            <v>2</v>
          </cell>
          <cell r="H270">
            <v>2</v>
          </cell>
          <cell r="I270" t="str">
            <v>-</v>
          </cell>
          <cell r="J270" t="str">
            <v>-</v>
          </cell>
          <cell r="K270" t="str">
            <v>-</v>
          </cell>
          <cell r="L270" t="str">
            <v>-</v>
          </cell>
          <cell r="M270" t="str">
            <v>-</v>
          </cell>
          <cell r="N270" t="str">
            <v>-</v>
          </cell>
        </row>
        <row r="271">
          <cell r="B271" t="str">
            <v xml:space="preserve">         吹田市</v>
          </cell>
          <cell r="C271">
            <v>3</v>
          </cell>
          <cell r="D271">
            <v>2</v>
          </cell>
          <cell r="E271">
            <v>1</v>
          </cell>
          <cell r="F271">
            <v>1</v>
          </cell>
          <cell r="G271">
            <v>3</v>
          </cell>
          <cell r="H271">
            <v>2</v>
          </cell>
          <cell r="I271">
            <v>1</v>
          </cell>
          <cell r="J271">
            <v>1</v>
          </cell>
          <cell r="K271" t="str">
            <v>-</v>
          </cell>
          <cell r="L271" t="str">
            <v>-</v>
          </cell>
          <cell r="M271" t="str">
            <v>-</v>
          </cell>
          <cell r="N271" t="str">
            <v>-</v>
          </cell>
        </row>
        <row r="272">
          <cell r="B272" t="str">
            <v xml:space="preserve">         貝塚市</v>
          </cell>
          <cell r="C272">
            <v>1</v>
          </cell>
          <cell r="D272">
            <v>1</v>
          </cell>
          <cell r="E272" t="str">
            <v>-</v>
          </cell>
          <cell r="F272" t="str">
            <v>-</v>
          </cell>
          <cell r="G272">
            <v>1</v>
          </cell>
          <cell r="H272">
            <v>1</v>
          </cell>
          <cell r="I272" t="str">
            <v>-</v>
          </cell>
          <cell r="J272" t="str">
            <v>-</v>
          </cell>
          <cell r="K272" t="str">
            <v>-</v>
          </cell>
          <cell r="L272" t="str">
            <v>-</v>
          </cell>
          <cell r="M272" t="str">
            <v>-</v>
          </cell>
          <cell r="N272" t="str">
            <v>-</v>
          </cell>
        </row>
        <row r="273">
          <cell r="B273" t="str">
            <v xml:space="preserve">         枚方市</v>
          </cell>
          <cell r="C273">
            <v>3</v>
          </cell>
          <cell r="D273">
            <v>1</v>
          </cell>
          <cell r="E273">
            <v>2</v>
          </cell>
          <cell r="F273">
            <v>2</v>
          </cell>
          <cell r="G273">
            <v>3</v>
          </cell>
          <cell r="H273">
            <v>1</v>
          </cell>
          <cell r="I273">
            <v>2</v>
          </cell>
          <cell r="J273">
            <v>2</v>
          </cell>
          <cell r="K273" t="str">
            <v>-</v>
          </cell>
          <cell r="L273" t="str">
            <v>-</v>
          </cell>
          <cell r="M273" t="str">
            <v>-</v>
          </cell>
          <cell r="N273" t="str">
            <v>-</v>
          </cell>
        </row>
        <row r="274">
          <cell r="B274" t="str">
            <v xml:space="preserve">         茨木市</v>
          </cell>
          <cell r="C274">
            <v>2</v>
          </cell>
          <cell r="D274">
            <v>2</v>
          </cell>
          <cell r="E274" t="str">
            <v>-</v>
          </cell>
          <cell r="F274" t="str">
            <v>-</v>
          </cell>
          <cell r="G274">
            <v>2</v>
          </cell>
          <cell r="H274">
            <v>2</v>
          </cell>
          <cell r="I274" t="str">
            <v>-</v>
          </cell>
          <cell r="J274" t="str">
            <v>-</v>
          </cell>
          <cell r="K274" t="str">
            <v>-</v>
          </cell>
          <cell r="L274" t="str">
            <v>-</v>
          </cell>
          <cell r="M274" t="str">
            <v>-</v>
          </cell>
          <cell r="N274" t="str">
            <v>-</v>
          </cell>
        </row>
        <row r="275">
          <cell r="B275" t="str">
            <v xml:space="preserve">         八尾市</v>
          </cell>
          <cell r="C275">
            <v>1</v>
          </cell>
          <cell r="D275">
            <v>1</v>
          </cell>
          <cell r="E275" t="str">
            <v>-</v>
          </cell>
          <cell r="F275" t="str">
            <v>-</v>
          </cell>
          <cell r="G275">
            <v>1</v>
          </cell>
          <cell r="H275">
            <v>1</v>
          </cell>
          <cell r="I275" t="str">
            <v>-</v>
          </cell>
          <cell r="J275" t="str">
            <v>-</v>
          </cell>
          <cell r="K275" t="str">
            <v>-</v>
          </cell>
          <cell r="L275" t="str">
            <v>-</v>
          </cell>
          <cell r="M275" t="str">
            <v>-</v>
          </cell>
          <cell r="N275" t="str">
            <v>-</v>
          </cell>
        </row>
        <row r="276">
          <cell r="B276" t="str">
            <v xml:space="preserve">         泉佐野市</v>
          </cell>
          <cell r="C276">
            <v>1</v>
          </cell>
          <cell r="D276">
            <v>1</v>
          </cell>
          <cell r="E276" t="str">
            <v>-</v>
          </cell>
          <cell r="F276" t="str">
            <v>-</v>
          </cell>
          <cell r="G276">
            <v>1</v>
          </cell>
          <cell r="H276">
            <v>1</v>
          </cell>
          <cell r="I276" t="str">
            <v>-</v>
          </cell>
          <cell r="J276" t="str">
            <v>-</v>
          </cell>
          <cell r="K276" t="str">
            <v>-</v>
          </cell>
          <cell r="L276" t="str">
            <v>-</v>
          </cell>
          <cell r="M276" t="str">
            <v>-</v>
          </cell>
          <cell r="N276" t="str">
            <v>-</v>
          </cell>
        </row>
        <row r="277">
          <cell r="B277" t="str">
            <v xml:space="preserve">         大東市</v>
          </cell>
          <cell r="C277">
            <v>1</v>
          </cell>
          <cell r="D277">
            <v>1</v>
          </cell>
          <cell r="E277" t="str">
            <v>-</v>
          </cell>
          <cell r="F277" t="str">
            <v>-</v>
          </cell>
          <cell r="G277">
            <v>1</v>
          </cell>
          <cell r="H277">
            <v>1</v>
          </cell>
          <cell r="I277" t="str">
            <v>-</v>
          </cell>
          <cell r="J277" t="str">
            <v>-</v>
          </cell>
          <cell r="K277" t="str">
            <v>-</v>
          </cell>
          <cell r="L277" t="str">
            <v>-</v>
          </cell>
          <cell r="M277" t="str">
            <v>-</v>
          </cell>
          <cell r="N277" t="str">
            <v>-</v>
          </cell>
        </row>
        <row r="278">
          <cell r="B278" t="str">
            <v xml:space="preserve">         和泉市</v>
          </cell>
          <cell r="C278">
            <v>1</v>
          </cell>
          <cell r="D278" t="str">
            <v>-</v>
          </cell>
          <cell r="E278">
            <v>1</v>
          </cell>
          <cell r="F278">
            <v>1</v>
          </cell>
          <cell r="G278" t="str">
            <v>-</v>
          </cell>
          <cell r="H278" t="str">
            <v>-</v>
          </cell>
          <cell r="I278" t="str">
            <v>-</v>
          </cell>
          <cell r="J278" t="str">
            <v>-</v>
          </cell>
          <cell r="K278">
            <v>1</v>
          </cell>
          <cell r="L278" t="str">
            <v>-</v>
          </cell>
          <cell r="M278">
            <v>1</v>
          </cell>
          <cell r="N278">
            <v>1</v>
          </cell>
        </row>
        <row r="279">
          <cell r="B279" t="str">
            <v xml:space="preserve">         箕面市</v>
          </cell>
          <cell r="C279">
            <v>3</v>
          </cell>
          <cell r="D279">
            <v>2</v>
          </cell>
          <cell r="E279">
            <v>1</v>
          </cell>
          <cell r="F279">
            <v>1</v>
          </cell>
          <cell r="G279">
            <v>3</v>
          </cell>
          <cell r="H279">
            <v>2</v>
          </cell>
          <cell r="I279">
            <v>1</v>
          </cell>
          <cell r="J279">
            <v>1</v>
          </cell>
          <cell r="K279" t="str">
            <v>-</v>
          </cell>
          <cell r="L279" t="str">
            <v>-</v>
          </cell>
          <cell r="M279" t="str">
            <v>-</v>
          </cell>
          <cell r="N279" t="str">
            <v>-</v>
          </cell>
        </row>
        <row r="280">
          <cell r="B280" t="str">
            <v xml:space="preserve">         高石市</v>
          </cell>
          <cell r="C280">
            <v>1</v>
          </cell>
          <cell r="D280">
            <v>1</v>
          </cell>
          <cell r="E280" t="str">
            <v>-</v>
          </cell>
          <cell r="F280" t="str">
            <v>-</v>
          </cell>
          <cell r="G280">
            <v>1</v>
          </cell>
          <cell r="H280">
            <v>1</v>
          </cell>
          <cell r="I280" t="str">
            <v>-</v>
          </cell>
          <cell r="J280" t="str">
            <v>-</v>
          </cell>
          <cell r="K280" t="str">
            <v>-</v>
          </cell>
          <cell r="L280" t="str">
            <v>-</v>
          </cell>
          <cell r="M280" t="str">
            <v>-</v>
          </cell>
          <cell r="N280" t="str">
            <v>-</v>
          </cell>
        </row>
        <row r="281">
          <cell r="B281" t="str">
            <v xml:space="preserve">         東大阪市</v>
          </cell>
          <cell r="C281">
            <v>1</v>
          </cell>
          <cell r="D281">
            <v>1</v>
          </cell>
          <cell r="E281" t="str">
            <v>-</v>
          </cell>
          <cell r="F281" t="str">
            <v>-</v>
          </cell>
          <cell r="G281">
            <v>1</v>
          </cell>
          <cell r="H281">
            <v>1</v>
          </cell>
          <cell r="I281" t="str">
            <v>-</v>
          </cell>
          <cell r="J281" t="str">
            <v>-</v>
          </cell>
          <cell r="K281" t="str">
            <v>-</v>
          </cell>
          <cell r="L281" t="str">
            <v>-</v>
          </cell>
          <cell r="M281" t="str">
            <v>-</v>
          </cell>
          <cell r="N281" t="str">
            <v>-</v>
          </cell>
        </row>
        <row r="282">
          <cell r="B282" t="str">
            <v xml:space="preserve">         泉南市</v>
          </cell>
          <cell r="C282">
            <v>1</v>
          </cell>
          <cell r="D282">
            <v>1</v>
          </cell>
          <cell r="E282" t="str">
            <v>-</v>
          </cell>
          <cell r="F282" t="str">
            <v>-</v>
          </cell>
          <cell r="G282">
            <v>1</v>
          </cell>
          <cell r="H282">
            <v>1</v>
          </cell>
          <cell r="I282" t="str">
            <v>-</v>
          </cell>
          <cell r="J282" t="str">
            <v>-</v>
          </cell>
          <cell r="K282" t="str">
            <v>-</v>
          </cell>
          <cell r="L282" t="str">
            <v>-</v>
          </cell>
          <cell r="M282" t="str">
            <v>-</v>
          </cell>
          <cell r="N282" t="str">
            <v>-</v>
          </cell>
        </row>
        <row r="283">
          <cell r="B283" t="str">
            <v xml:space="preserve">         四條畷市</v>
          </cell>
          <cell r="C283">
            <v>1</v>
          </cell>
          <cell r="D283">
            <v>1</v>
          </cell>
          <cell r="E283" t="str">
            <v>-</v>
          </cell>
          <cell r="F283" t="str">
            <v>-</v>
          </cell>
          <cell r="G283">
            <v>1</v>
          </cell>
          <cell r="H283">
            <v>1</v>
          </cell>
          <cell r="I283" t="str">
            <v>-</v>
          </cell>
          <cell r="J283" t="str">
            <v>-</v>
          </cell>
          <cell r="K283" t="str">
            <v>-</v>
          </cell>
          <cell r="L283" t="str">
            <v>-</v>
          </cell>
          <cell r="M283" t="str">
            <v>-</v>
          </cell>
          <cell r="N283" t="str">
            <v>-</v>
          </cell>
        </row>
        <row r="284">
          <cell r="B284" t="str">
            <v xml:space="preserve">         大阪狭山市</v>
          </cell>
          <cell r="C284">
            <v>1</v>
          </cell>
          <cell r="D284">
            <v>1</v>
          </cell>
          <cell r="E284" t="str">
            <v>-</v>
          </cell>
          <cell r="F284" t="str">
            <v>-</v>
          </cell>
          <cell r="G284">
            <v>1</v>
          </cell>
          <cell r="H284">
            <v>1</v>
          </cell>
          <cell r="I284" t="str">
            <v>-</v>
          </cell>
          <cell r="J284" t="str">
            <v>-</v>
          </cell>
          <cell r="K284" t="str">
            <v>-</v>
          </cell>
          <cell r="L284" t="str">
            <v>-</v>
          </cell>
          <cell r="M284" t="str">
            <v>-</v>
          </cell>
          <cell r="N284" t="str">
            <v>-</v>
          </cell>
        </row>
        <row r="285">
          <cell r="B285" t="str">
            <v xml:space="preserve">         岬町</v>
          </cell>
          <cell r="C285">
            <v>1</v>
          </cell>
          <cell r="D285" t="str">
            <v>-</v>
          </cell>
          <cell r="E285">
            <v>1</v>
          </cell>
          <cell r="F285">
            <v>1</v>
          </cell>
          <cell r="G285">
            <v>1</v>
          </cell>
          <cell r="H285" t="str">
            <v>-</v>
          </cell>
          <cell r="I285">
            <v>1</v>
          </cell>
          <cell r="J285">
            <v>1</v>
          </cell>
          <cell r="K285" t="str">
            <v>-</v>
          </cell>
          <cell r="L285" t="str">
            <v>-</v>
          </cell>
          <cell r="M285" t="str">
            <v>-</v>
          </cell>
          <cell r="N285" t="str">
            <v>-</v>
          </cell>
        </row>
        <row r="286">
          <cell r="B286" t="str">
            <v xml:space="preserve">       兵庫県 </v>
          </cell>
          <cell r="C286">
            <v>28</v>
          </cell>
          <cell r="D286">
            <v>21</v>
          </cell>
          <cell r="E286">
            <v>7</v>
          </cell>
          <cell r="F286">
            <v>7</v>
          </cell>
          <cell r="G286">
            <v>24</v>
          </cell>
          <cell r="H286">
            <v>18</v>
          </cell>
          <cell r="I286">
            <v>6</v>
          </cell>
          <cell r="J286">
            <v>6</v>
          </cell>
          <cell r="K286">
            <v>4</v>
          </cell>
          <cell r="L286">
            <v>3</v>
          </cell>
          <cell r="M286">
            <v>1</v>
          </cell>
          <cell r="N286">
            <v>1</v>
          </cell>
        </row>
        <row r="287">
          <cell r="B287" t="str">
            <v xml:space="preserve">         神戸市</v>
          </cell>
          <cell r="C287">
            <v>37</v>
          </cell>
          <cell r="D287">
            <v>27</v>
          </cell>
          <cell r="E287">
            <v>10</v>
          </cell>
          <cell r="F287">
            <v>10</v>
          </cell>
          <cell r="G287">
            <v>31</v>
          </cell>
          <cell r="H287">
            <v>25</v>
          </cell>
          <cell r="I287">
            <v>6</v>
          </cell>
          <cell r="J287">
            <v>6</v>
          </cell>
          <cell r="K287">
            <v>6</v>
          </cell>
          <cell r="L287">
            <v>2</v>
          </cell>
          <cell r="M287">
            <v>4</v>
          </cell>
          <cell r="N287">
            <v>4</v>
          </cell>
        </row>
        <row r="288">
          <cell r="B288" t="str">
            <v xml:space="preserve">           神戸市 東灘区</v>
          </cell>
          <cell r="C288">
            <v>5</v>
          </cell>
          <cell r="D288">
            <v>5</v>
          </cell>
          <cell r="E288" t="str">
            <v>-</v>
          </cell>
          <cell r="F288" t="str">
            <v>-</v>
          </cell>
          <cell r="G288">
            <v>5</v>
          </cell>
          <cell r="H288">
            <v>5</v>
          </cell>
          <cell r="I288" t="str">
            <v>-</v>
          </cell>
          <cell r="J288" t="str">
            <v>-</v>
          </cell>
          <cell r="K288" t="str">
            <v>-</v>
          </cell>
          <cell r="L288" t="str">
            <v>-</v>
          </cell>
          <cell r="M288" t="str">
            <v>-</v>
          </cell>
          <cell r="N288" t="str">
            <v>-</v>
          </cell>
        </row>
        <row r="289">
          <cell r="B289" t="str">
            <v xml:space="preserve">           神戸市 灘区</v>
          </cell>
          <cell r="C289">
            <v>3</v>
          </cell>
          <cell r="D289">
            <v>2</v>
          </cell>
          <cell r="E289">
            <v>1</v>
          </cell>
          <cell r="F289">
            <v>1</v>
          </cell>
          <cell r="G289">
            <v>3</v>
          </cell>
          <cell r="H289">
            <v>2</v>
          </cell>
          <cell r="I289">
            <v>1</v>
          </cell>
          <cell r="J289">
            <v>1</v>
          </cell>
          <cell r="K289" t="str">
            <v>-</v>
          </cell>
          <cell r="L289" t="str">
            <v>-</v>
          </cell>
          <cell r="M289" t="str">
            <v>-</v>
          </cell>
          <cell r="N289" t="str">
            <v>-</v>
          </cell>
        </row>
        <row r="290">
          <cell r="B290" t="str">
            <v xml:space="preserve">           神戸市 兵庫区</v>
          </cell>
          <cell r="C290">
            <v>4</v>
          </cell>
          <cell r="D290">
            <v>4</v>
          </cell>
          <cell r="E290" t="str">
            <v>-</v>
          </cell>
          <cell r="F290" t="str">
            <v>-</v>
          </cell>
          <cell r="G290">
            <v>4</v>
          </cell>
          <cell r="H290">
            <v>4</v>
          </cell>
          <cell r="I290" t="str">
            <v>-</v>
          </cell>
          <cell r="J290" t="str">
            <v>-</v>
          </cell>
          <cell r="K290" t="str">
            <v>-</v>
          </cell>
          <cell r="L290" t="str">
            <v>-</v>
          </cell>
          <cell r="M290" t="str">
            <v>-</v>
          </cell>
          <cell r="N290" t="str">
            <v>-</v>
          </cell>
        </row>
        <row r="291">
          <cell r="B291" t="str">
            <v xml:space="preserve">           神戸市 長田区</v>
          </cell>
          <cell r="C291">
            <v>1</v>
          </cell>
          <cell r="D291">
            <v>1</v>
          </cell>
          <cell r="E291" t="str">
            <v>-</v>
          </cell>
          <cell r="F291" t="str">
            <v>-</v>
          </cell>
          <cell r="G291">
            <v>1</v>
          </cell>
          <cell r="H291">
            <v>1</v>
          </cell>
          <cell r="I291" t="str">
            <v>-</v>
          </cell>
          <cell r="J291" t="str">
            <v>-</v>
          </cell>
          <cell r="K291" t="str">
            <v>-</v>
          </cell>
          <cell r="L291" t="str">
            <v>-</v>
          </cell>
          <cell r="M291" t="str">
            <v>-</v>
          </cell>
          <cell r="N291" t="str">
            <v>-</v>
          </cell>
        </row>
        <row r="292">
          <cell r="B292" t="str">
            <v xml:space="preserve">           神戸市 須磨区</v>
          </cell>
          <cell r="C292">
            <v>7</v>
          </cell>
          <cell r="D292">
            <v>4</v>
          </cell>
          <cell r="E292">
            <v>3</v>
          </cell>
          <cell r="F292">
            <v>3</v>
          </cell>
          <cell r="G292">
            <v>6</v>
          </cell>
          <cell r="H292">
            <v>3</v>
          </cell>
          <cell r="I292">
            <v>3</v>
          </cell>
          <cell r="J292">
            <v>3</v>
          </cell>
          <cell r="K292">
            <v>1</v>
          </cell>
          <cell r="L292">
            <v>1</v>
          </cell>
          <cell r="M292" t="str">
            <v>-</v>
          </cell>
          <cell r="N292" t="str">
            <v>-</v>
          </cell>
        </row>
        <row r="293">
          <cell r="B293" t="str">
            <v xml:space="preserve">           神戸市 垂水区</v>
          </cell>
          <cell r="C293">
            <v>8</v>
          </cell>
          <cell r="D293">
            <v>7</v>
          </cell>
          <cell r="E293">
            <v>1</v>
          </cell>
          <cell r="F293">
            <v>1</v>
          </cell>
          <cell r="G293">
            <v>7</v>
          </cell>
          <cell r="H293">
            <v>6</v>
          </cell>
          <cell r="I293">
            <v>1</v>
          </cell>
          <cell r="J293">
            <v>1</v>
          </cell>
          <cell r="K293">
            <v>1</v>
          </cell>
          <cell r="L293">
            <v>1</v>
          </cell>
          <cell r="M293" t="str">
            <v>-</v>
          </cell>
          <cell r="N293" t="str">
            <v>-</v>
          </cell>
        </row>
        <row r="294">
          <cell r="B294" t="str">
            <v xml:space="preserve">           神戸市 中央区</v>
          </cell>
          <cell r="C294">
            <v>2</v>
          </cell>
          <cell r="D294">
            <v>1</v>
          </cell>
          <cell r="E294">
            <v>1</v>
          </cell>
          <cell r="F294">
            <v>1</v>
          </cell>
          <cell r="G294">
            <v>2</v>
          </cell>
          <cell r="H294">
            <v>1</v>
          </cell>
          <cell r="I294">
            <v>1</v>
          </cell>
          <cell r="J294">
            <v>1</v>
          </cell>
          <cell r="K294" t="str">
            <v>-</v>
          </cell>
          <cell r="L294" t="str">
            <v>-</v>
          </cell>
          <cell r="M294" t="str">
            <v>-</v>
          </cell>
          <cell r="N294" t="str">
            <v>-</v>
          </cell>
        </row>
        <row r="295">
          <cell r="B295" t="str">
            <v xml:space="preserve">           神戸市 西区</v>
          </cell>
          <cell r="C295">
            <v>7</v>
          </cell>
          <cell r="D295">
            <v>3</v>
          </cell>
          <cell r="E295">
            <v>4</v>
          </cell>
          <cell r="F295">
            <v>4</v>
          </cell>
          <cell r="G295">
            <v>3</v>
          </cell>
          <cell r="H295">
            <v>3</v>
          </cell>
          <cell r="I295" t="str">
            <v>-</v>
          </cell>
          <cell r="J295" t="str">
            <v>-</v>
          </cell>
          <cell r="K295">
            <v>4</v>
          </cell>
          <cell r="L295" t="str">
            <v>-</v>
          </cell>
          <cell r="M295">
            <v>4</v>
          </cell>
          <cell r="N295">
            <v>4</v>
          </cell>
        </row>
        <row r="296">
          <cell r="B296" t="str">
            <v xml:space="preserve">         姫路市</v>
          </cell>
          <cell r="C296">
            <v>13</v>
          </cell>
          <cell r="D296">
            <v>9</v>
          </cell>
          <cell r="E296">
            <v>4</v>
          </cell>
          <cell r="F296">
            <v>4</v>
          </cell>
          <cell r="G296">
            <v>12</v>
          </cell>
          <cell r="H296">
            <v>9</v>
          </cell>
          <cell r="I296">
            <v>3</v>
          </cell>
          <cell r="J296">
            <v>3</v>
          </cell>
          <cell r="K296">
            <v>1</v>
          </cell>
          <cell r="L296" t="str">
            <v>-</v>
          </cell>
          <cell r="M296">
            <v>1</v>
          </cell>
          <cell r="N296">
            <v>1</v>
          </cell>
        </row>
        <row r="297">
          <cell r="B297" t="str">
            <v xml:space="preserve">         尼崎市</v>
          </cell>
          <cell r="C297">
            <v>3</v>
          </cell>
          <cell r="D297">
            <v>3</v>
          </cell>
          <cell r="E297" t="str">
            <v>-</v>
          </cell>
          <cell r="F297" t="str">
            <v>-</v>
          </cell>
          <cell r="G297">
            <v>3</v>
          </cell>
          <cell r="H297">
            <v>3</v>
          </cell>
          <cell r="I297" t="str">
            <v>-</v>
          </cell>
          <cell r="J297" t="str">
            <v>-</v>
          </cell>
          <cell r="K297" t="str">
            <v>-</v>
          </cell>
          <cell r="L297" t="str">
            <v>-</v>
          </cell>
          <cell r="M297" t="str">
            <v>-</v>
          </cell>
          <cell r="N297" t="str">
            <v>-</v>
          </cell>
        </row>
        <row r="298">
          <cell r="B298" t="str">
            <v xml:space="preserve">         明石市</v>
          </cell>
          <cell r="C298">
            <v>8</v>
          </cell>
          <cell r="D298">
            <v>8</v>
          </cell>
          <cell r="E298" t="str">
            <v>-</v>
          </cell>
          <cell r="F298" t="str">
            <v>-</v>
          </cell>
          <cell r="G298">
            <v>7</v>
          </cell>
          <cell r="H298">
            <v>7</v>
          </cell>
          <cell r="I298" t="str">
            <v>-</v>
          </cell>
          <cell r="J298" t="str">
            <v>-</v>
          </cell>
          <cell r="K298">
            <v>1</v>
          </cell>
          <cell r="L298">
            <v>1</v>
          </cell>
          <cell r="M298" t="str">
            <v>-</v>
          </cell>
          <cell r="N298" t="str">
            <v>-</v>
          </cell>
        </row>
        <row r="299">
          <cell r="B299" t="str">
            <v xml:space="preserve">         西宮市</v>
          </cell>
          <cell r="C299">
            <v>6</v>
          </cell>
          <cell r="D299">
            <v>6</v>
          </cell>
          <cell r="E299" t="str">
            <v>-</v>
          </cell>
          <cell r="F299" t="str">
            <v>-</v>
          </cell>
          <cell r="G299">
            <v>4</v>
          </cell>
          <cell r="H299">
            <v>4</v>
          </cell>
          <cell r="I299" t="str">
            <v>-</v>
          </cell>
          <cell r="J299" t="str">
            <v>-</v>
          </cell>
          <cell r="K299">
            <v>2</v>
          </cell>
          <cell r="L299">
            <v>2</v>
          </cell>
          <cell r="M299" t="str">
            <v>-</v>
          </cell>
          <cell r="N299" t="str">
            <v>-</v>
          </cell>
        </row>
        <row r="300">
          <cell r="B300" t="str">
            <v xml:space="preserve">         芦屋市</v>
          </cell>
          <cell r="C300">
            <v>3</v>
          </cell>
          <cell r="D300">
            <v>3</v>
          </cell>
          <cell r="E300" t="str">
            <v>-</v>
          </cell>
          <cell r="F300" t="str">
            <v>-</v>
          </cell>
          <cell r="G300">
            <v>2</v>
          </cell>
          <cell r="H300">
            <v>2</v>
          </cell>
          <cell r="I300" t="str">
            <v>-</v>
          </cell>
          <cell r="J300" t="str">
            <v>-</v>
          </cell>
          <cell r="K300">
            <v>1</v>
          </cell>
          <cell r="L300">
            <v>1</v>
          </cell>
          <cell r="M300" t="str">
            <v>-</v>
          </cell>
          <cell r="N300" t="str">
            <v>-</v>
          </cell>
        </row>
        <row r="301">
          <cell r="B301" t="str">
            <v xml:space="preserve">         伊丹市</v>
          </cell>
          <cell r="C301">
            <v>1</v>
          </cell>
          <cell r="D301">
            <v>1</v>
          </cell>
          <cell r="E301" t="str">
            <v>-</v>
          </cell>
          <cell r="F301" t="str">
            <v>-</v>
          </cell>
          <cell r="G301">
            <v>1</v>
          </cell>
          <cell r="H301">
            <v>1</v>
          </cell>
          <cell r="I301" t="str">
            <v>-</v>
          </cell>
          <cell r="J301" t="str">
            <v>-</v>
          </cell>
          <cell r="K301" t="str">
            <v>-</v>
          </cell>
          <cell r="L301" t="str">
            <v>-</v>
          </cell>
          <cell r="M301" t="str">
            <v>-</v>
          </cell>
          <cell r="N301" t="str">
            <v>-</v>
          </cell>
        </row>
        <row r="302">
          <cell r="B302" t="str">
            <v xml:space="preserve">         加古川市</v>
          </cell>
          <cell r="C302">
            <v>5</v>
          </cell>
          <cell r="D302">
            <v>5</v>
          </cell>
          <cell r="E302" t="str">
            <v>-</v>
          </cell>
          <cell r="F302" t="str">
            <v>-</v>
          </cell>
          <cell r="G302">
            <v>3</v>
          </cell>
          <cell r="H302">
            <v>3</v>
          </cell>
          <cell r="I302" t="str">
            <v>-</v>
          </cell>
          <cell r="J302" t="str">
            <v>-</v>
          </cell>
          <cell r="K302">
            <v>2</v>
          </cell>
          <cell r="L302">
            <v>2</v>
          </cell>
          <cell r="M302" t="str">
            <v>-</v>
          </cell>
          <cell r="N302" t="str">
            <v>-</v>
          </cell>
        </row>
        <row r="303">
          <cell r="B303" t="str">
            <v xml:space="preserve">         赤穂市</v>
          </cell>
          <cell r="C303">
            <v>1</v>
          </cell>
          <cell r="D303">
            <v>1</v>
          </cell>
          <cell r="E303" t="str">
            <v>-</v>
          </cell>
          <cell r="F303" t="str">
            <v>-</v>
          </cell>
          <cell r="G303">
            <v>1</v>
          </cell>
          <cell r="H303">
            <v>1</v>
          </cell>
          <cell r="I303" t="str">
            <v>-</v>
          </cell>
          <cell r="J303" t="str">
            <v>-</v>
          </cell>
          <cell r="K303" t="str">
            <v>-</v>
          </cell>
          <cell r="L303" t="str">
            <v>-</v>
          </cell>
          <cell r="M303" t="str">
            <v>-</v>
          </cell>
          <cell r="N303" t="str">
            <v>-</v>
          </cell>
        </row>
        <row r="304">
          <cell r="B304" t="str">
            <v xml:space="preserve">         宝塚市</v>
          </cell>
          <cell r="C304">
            <v>5</v>
          </cell>
          <cell r="D304">
            <v>5</v>
          </cell>
          <cell r="E304" t="str">
            <v>-</v>
          </cell>
          <cell r="F304" t="str">
            <v>-</v>
          </cell>
          <cell r="G304">
            <v>5</v>
          </cell>
          <cell r="H304">
            <v>5</v>
          </cell>
          <cell r="I304" t="str">
            <v>-</v>
          </cell>
          <cell r="J304" t="str">
            <v>-</v>
          </cell>
          <cell r="K304" t="str">
            <v>-</v>
          </cell>
          <cell r="L304" t="str">
            <v>-</v>
          </cell>
          <cell r="M304" t="str">
            <v>-</v>
          </cell>
          <cell r="N304" t="str">
            <v>-</v>
          </cell>
        </row>
        <row r="305">
          <cell r="B305" t="str">
            <v xml:space="preserve">         高砂市</v>
          </cell>
          <cell r="C305">
            <v>2</v>
          </cell>
          <cell r="D305">
            <v>2</v>
          </cell>
          <cell r="E305" t="str">
            <v>-</v>
          </cell>
          <cell r="F305" t="str">
            <v>-</v>
          </cell>
          <cell r="G305">
            <v>2</v>
          </cell>
          <cell r="H305">
            <v>2</v>
          </cell>
          <cell r="I305" t="str">
            <v>-</v>
          </cell>
          <cell r="J305" t="str">
            <v>-</v>
          </cell>
          <cell r="K305" t="str">
            <v>-</v>
          </cell>
          <cell r="L305" t="str">
            <v>-</v>
          </cell>
          <cell r="M305" t="str">
            <v>-</v>
          </cell>
          <cell r="N305" t="str">
            <v>-</v>
          </cell>
        </row>
        <row r="306">
          <cell r="B306" t="str">
            <v xml:space="preserve">         川西市</v>
          </cell>
          <cell r="C306">
            <v>1</v>
          </cell>
          <cell r="D306">
            <v>1</v>
          </cell>
          <cell r="E306" t="str">
            <v>-</v>
          </cell>
          <cell r="F306" t="str">
            <v>-</v>
          </cell>
          <cell r="G306">
            <v>1</v>
          </cell>
          <cell r="H306">
            <v>1</v>
          </cell>
          <cell r="I306" t="str">
            <v>-</v>
          </cell>
          <cell r="J306" t="str">
            <v>-</v>
          </cell>
          <cell r="K306" t="str">
            <v>-</v>
          </cell>
          <cell r="L306" t="str">
            <v>-</v>
          </cell>
          <cell r="M306" t="str">
            <v>-</v>
          </cell>
          <cell r="N306" t="str">
            <v>-</v>
          </cell>
        </row>
        <row r="307">
          <cell r="B307" t="str">
            <v xml:space="preserve">         三田市</v>
          </cell>
          <cell r="C307">
            <v>1</v>
          </cell>
          <cell r="D307" t="str">
            <v>-</v>
          </cell>
          <cell r="E307">
            <v>1</v>
          </cell>
          <cell r="F307">
            <v>1</v>
          </cell>
          <cell r="G307">
            <v>1</v>
          </cell>
          <cell r="H307" t="str">
            <v>-</v>
          </cell>
          <cell r="I307">
            <v>1</v>
          </cell>
          <cell r="J307">
            <v>1</v>
          </cell>
          <cell r="K307" t="str">
            <v>-</v>
          </cell>
          <cell r="L307" t="str">
            <v>-</v>
          </cell>
          <cell r="M307" t="str">
            <v>-</v>
          </cell>
          <cell r="N307" t="str">
            <v>-</v>
          </cell>
        </row>
        <row r="308">
          <cell r="B308" t="str">
            <v xml:space="preserve">         南あわじ市</v>
          </cell>
          <cell r="C308">
            <v>1</v>
          </cell>
          <cell r="D308">
            <v>1</v>
          </cell>
          <cell r="E308" t="str">
            <v>-</v>
          </cell>
          <cell r="F308" t="str">
            <v>-</v>
          </cell>
          <cell r="G308">
            <v>1</v>
          </cell>
          <cell r="H308">
            <v>1</v>
          </cell>
          <cell r="I308" t="str">
            <v>-</v>
          </cell>
          <cell r="J308" t="str">
            <v>-</v>
          </cell>
          <cell r="K308" t="str">
            <v>-</v>
          </cell>
          <cell r="L308" t="str">
            <v>-</v>
          </cell>
          <cell r="M308" t="str">
            <v>-</v>
          </cell>
          <cell r="N308" t="str">
            <v>-</v>
          </cell>
        </row>
        <row r="309">
          <cell r="B309" t="str">
            <v xml:space="preserve">         稲美町</v>
          </cell>
          <cell r="C309">
            <v>1</v>
          </cell>
          <cell r="D309">
            <v>1</v>
          </cell>
          <cell r="E309" t="str">
            <v>-</v>
          </cell>
          <cell r="F309" t="str">
            <v>-</v>
          </cell>
          <cell r="G309">
            <v>1</v>
          </cell>
          <cell r="H309">
            <v>1</v>
          </cell>
          <cell r="I309" t="str">
            <v>-</v>
          </cell>
          <cell r="J309" t="str">
            <v>-</v>
          </cell>
          <cell r="K309" t="str">
            <v>-</v>
          </cell>
          <cell r="L309" t="str">
            <v>-</v>
          </cell>
          <cell r="M309" t="str">
            <v>-</v>
          </cell>
          <cell r="N309" t="str">
            <v>-</v>
          </cell>
        </row>
        <row r="310">
          <cell r="B310" t="str">
            <v xml:space="preserve">         播磨町</v>
          </cell>
          <cell r="C310">
            <v>3</v>
          </cell>
          <cell r="D310">
            <v>3</v>
          </cell>
          <cell r="E310" t="str">
            <v>-</v>
          </cell>
          <cell r="F310" t="str">
            <v>-</v>
          </cell>
          <cell r="G310">
            <v>3</v>
          </cell>
          <cell r="H310">
            <v>3</v>
          </cell>
          <cell r="I310" t="str">
            <v>-</v>
          </cell>
          <cell r="J310" t="str">
            <v>-</v>
          </cell>
          <cell r="K310" t="str">
            <v>-</v>
          </cell>
          <cell r="L310" t="str">
            <v>-</v>
          </cell>
          <cell r="M310" t="str">
            <v>-</v>
          </cell>
          <cell r="N310" t="str">
            <v>-</v>
          </cell>
        </row>
        <row r="311">
          <cell r="B311" t="str">
            <v xml:space="preserve">         太子町</v>
          </cell>
          <cell r="C311">
            <v>1</v>
          </cell>
          <cell r="D311">
            <v>1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>
            <v>1</v>
          </cell>
          <cell r="L311">
            <v>1</v>
          </cell>
          <cell r="M311" t="str">
            <v>-</v>
          </cell>
          <cell r="N311" t="str">
            <v>-</v>
          </cell>
        </row>
        <row r="312">
          <cell r="B312" t="str">
            <v xml:space="preserve">       奈良県 </v>
          </cell>
          <cell r="C312">
            <v>2</v>
          </cell>
          <cell r="D312">
            <v>1</v>
          </cell>
          <cell r="E312">
            <v>1</v>
          </cell>
          <cell r="F312">
            <v>1</v>
          </cell>
          <cell r="G312">
            <v>2</v>
          </cell>
          <cell r="H312">
            <v>1</v>
          </cell>
          <cell r="I312">
            <v>1</v>
          </cell>
          <cell r="J312">
            <v>1</v>
          </cell>
          <cell r="K312" t="str">
            <v>-</v>
          </cell>
          <cell r="L312" t="str">
            <v>-</v>
          </cell>
          <cell r="M312" t="str">
            <v>-</v>
          </cell>
          <cell r="N312" t="str">
            <v>-</v>
          </cell>
        </row>
        <row r="313">
          <cell r="B313" t="str">
            <v xml:space="preserve">         奈良市</v>
          </cell>
          <cell r="C313">
            <v>2</v>
          </cell>
          <cell r="D313">
            <v>2</v>
          </cell>
          <cell r="E313" t="str">
            <v>-</v>
          </cell>
          <cell r="F313" t="str">
            <v>-</v>
          </cell>
          <cell r="G313">
            <v>2</v>
          </cell>
          <cell r="H313">
            <v>2</v>
          </cell>
          <cell r="I313" t="str">
            <v>-</v>
          </cell>
          <cell r="J313" t="str">
            <v>-</v>
          </cell>
          <cell r="K313" t="str">
            <v>-</v>
          </cell>
          <cell r="L313" t="str">
            <v>-</v>
          </cell>
          <cell r="M313" t="str">
            <v>-</v>
          </cell>
          <cell r="N313" t="str">
            <v>-</v>
          </cell>
        </row>
        <row r="314">
          <cell r="B314" t="str">
            <v xml:space="preserve">         大和郡山市</v>
          </cell>
          <cell r="C314">
            <v>2</v>
          </cell>
          <cell r="D314">
            <v>2</v>
          </cell>
          <cell r="E314" t="str">
            <v>-</v>
          </cell>
          <cell r="F314" t="str">
            <v>-</v>
          </cell>
          <cell r="G314">
            <v>2</v>
          </cell>
          <cell r="H314">
            <v>2</v>
          </cell>
          <cell r="I314" t="str">
            <v>-</v>
          </cell>
          <cell r="J314" t="str">
            <v>-</v>
          </cell>
          <cell r="K314" t="str">
            <v>-</v>
          </cell>
          <cell r="L314" t="str">
            <v>-</v>
          </cell>
          <cell r="M314" t="str">
            <v>-</v>
          </cell>
          <cell r="N314" t="str">
            <v>-</v>
          </cell>
        </row>
        <row r="315">
          <cell r="B315" t="str">
            <v xml:space="preserve">         天理市</v>
          </cell>
          <cell r="C315">
            <v>1</v>
          </cell>
          <cell r="D315" t="str">
            <v>-</v>
          </cell>
          <cell r="E315">
            <v>1</v>
          </cell>
          <cell r="F315">
            <v>1</v>
          </cell>
          <cell r="G315">
            <v>1</v>
          </cell>
          <cell r="H315" t="str">
            <v>-</v>
          </cell>
          <cell r="I315">
            <v>1</v>
          </cell>
          <cell r="J315">
            <v>1</v>
          </cell>
          <cell r="K315" t="str">
            <v>-</v>
          </cell>
          <cell r="L315" t="str">
            <v>-</v>
          </cell>
          <cell r="M315" t="str">
            <v>-</v>
          </cell>
          <cell r="N315" t="str">
            <v>-</v>
          </cell>
        </row>
        <row r="316">
          <cell r="B316" t="str">
            <v xml:space="preserve">         生駒市</v>
          </cell>
          <cell r="C316">
            <v>2</v>
          </cell>
          <cell r="D316">
            <v>1</v>
          </cell>
          <cell r="E316">
            <v>1</v>
          </cell>
          <cell r="F316">
            <v>1</v>
          </cell>
          <cell r="G316">
            <v>2</v>
          </cell>
          <cell r="H316">
            <v>1</v>
          </cell>
          <cell r="I316">
            <v>1</v>
          </cell>
          <cell r="J316">
            <v>1</v>
          </cell>
          <cell r="K316" t="str">
            <v>-</v>
          </cell>
          <cell r="L316" t="str">
            <v>-</v>
          </cell>
          <cell r="M316" t="str">
            <v>-</v>
          </cell>
          <cell r="N316" t="str">
            <v>-</v>
          </cell>
        </row>
        <row r="317">
          <cell r="B317" t="str">
            <v xml:space="preserve">         葛城市</v>
          </cell>
          <cell r="C317">
            <v>1</v>
          </cell>
          <cell r="D317" t="str">
            <v>-</v>
          </cell>
          <cell r="E317">
            <v>1</v>
          </cell>
          <cell r="F317">
            <v>1</v>
          </cell>
          <cell r="G317">
            <v>1</v>
          </cell>
          <cell r="H317" t="str">
            <v>-</v>
          </cell>
          <cell r="I317">
            <v>1</v>
          </cell>
          <cell r="J317">
            <v>1</v>
          </cell>
          <cell r="K317" t="str">
            <v>-</v>
          </cell>
          <cell r="L317" t="str">
            <v>-</v>
          </cell>
          <cell r="M317" t="str">
            <v>-</v>
          </cell>
          <cell r="N317" t="str">
            <v>-</v>
          </cell>
        </row>
        <row r="318">
          <cell r="B318" t="str">
            <v xml:space="preserve">       和歌山県 </v>
          </cell>
          <cell r="C318">
            <v>3</v>
          </cell>
          <cell r="D318">
            <v>1</v>
          </cell>
          <cell r="E318">
            <v>2</v>
          </cell>
          <cell r="F318">
            <v>2</v>
          </cell>
          <cell r="G318">
            <v>2</v>
          </cell>
          <cell r="H318">
            <v>1</v>
          </cell>
          <cell r="I318">
            <v>1</v>
          </cell>
          <cell r="J318">
            <v>1</v>
          </cell>
          <cell r="K318">
            <v>1</v>
          </cell>
          <cell r="L318" t="str">
            <v>-</v>
          </cell>
          <cell r="M318">
            <v>1</v>
          </cell>
          <cell r="N318">
            <v>1</v>
          </cell>
        </row>
        <row r="319">
          <cell r="B319" t="str">
            <v xml:space="preserve">         和歌山市</v>
          </cell>
          <cell r="C319">
            <v>3</v>
          </cell>
          <cell r="D319">
            <v>3</v>
          </cell>
          <cell r="E319" t="str">
            <v>-</v>
          </cell>
          <cell r="F319" t="str">
            <v>-</v>
          </cell>
          <cell r="G319">
            <v>3</v>
          </cell>
          <cell r="H319">
            <v>3</v>
          </cell>
          <cell r="I319" t="str">
            <v>-</v>
          </cell>
          <cell r="J319" t="str">
            <v>-</v>
          </cell>
          <cell r="K319" t="str">
            <v>-</v>
          </cell>
          <cell r="L319" t="str">
            <v>-</v>
          </cell>
          <cell r="M319" t="str">
            <v>-</v>
          </cell>
          <cell r="N319" t="str">
            <v>-</v>
          </cell>
        </row>
        <row r="320">
          <cell r="B320" t="str">
            <v xml:space="preserve">         田辺市</v>
          </cell>
          <cell r="C320">
            <v>1</v>
          </cell>
          <cell r="D320">
            <v>1</v>
          </cell>
          <cell r="E320" t="str">
            <v>-</v>
          </cell>
          <cell r="F320" t="str">
            <v>-</v>
          </cell>
          <cell r="G320">
            <v>1</v>
          </cell>
          <cell r="H320">
            <v>1</v>
          </cell>
          <cell r="I320" t="str">
            <v>-</v>
          </cell>
          <cell r="J320" t="str">
            <v>-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</row>
        <row r="321">
          <cell r="B321" t="str">
            <v xml:space="preserve">         岩出市</v>
          </cell>
          <cell r="C321">
            <v>2</v>
          </cell>
          <cell r="D321">
            <v>1</v>
          </cell>
          <cell r="E321">
            <v>1</v>
          </cell>
          <cell r="F321">
            <v>1</v>
          </cell>
          <cell r="G321">
            <v>2</v>
          </cell>
          <cell r="H321">
            <v>1</v>
          </cell>
          <cell r="I321">
            <v>1</v>
          </cell>
          <cell r="J321">
            <v>1</v>
          </cell>
          <cell r="K321" t="str">
            <v>-</v>
          </cell>
          <cell r="L321" t="str">
            <v>-</v>
          </cell>
          <cell r="M321" t="str">
            <v>-</v>
          </cell>
          <cell r="N321" t="str">
            <v>-</v>
          </cell>
        </row>
        <row r="322">
          <cell r="B322" t="str">
            <v xml:space="preserve">       鳥取県 </v>
          </cell>
          <cell r="C322">
            <v>1</v>
          </cell>
          <cell r="D322">
            <v>1</v>
          </cell>
          <cell r="E322" t="str">
            <v>-</v>
          </cell>
          <cell r="F322" t="str">
            <v>-</v>
          </cell>
          <cell r="G322">
            <v>1</v>
          </cell>
          <cell r="H322">
            <v>1</v>
          </cell>
          <cell r="I322" t="str">
            <v>-</v>
          </cell>
          <cell r="J322" t="str">
            <v>-</v>
          </cell>
          <cell r="K322" t="str">
            <v>-</v>
          </cell>
          <cell r="L322" t="str">
            <v>-</v>
          </cell>
          <cell r="M322" t="str">
            <v>-</v>
          </cell>
          <cell r="N322" t="str">
            <v>-</v>
          </cell>
        </row>
        <row r="323">
          <cell r="B323" t="str">
            <v xml:space="preserve">         米子市</v>
          </cell>
          <cell r="C323">
            <v>1</v>
          </cell>
          <cell r="D323">
            <v>1</v>
          </cell>
          <cell r="E323" t="str">
            <v>-</v>
          </cell>
          <cell r="F323" t="str">
            <v>-</v>
          </cell>
          <cell r="G323" t="str">
            <v>-</v>
          </cell>
          <cell r="H323" t="str">
            <v>-</v>
          </cell>
          <cell r="I323" t="str">
            <v>-</v>
          </cell>
          <cell r="J323" t="str">
            <v>-</v>
          </cell>
          <cell r="K323">
            <v>1</v>
          </cell>
          <cell r="L323">
            <v>1</v>
          </cell>
          <cell r="M323" t="str">
            <v>-</v>
          </cell>
          <cell r="N323" t="str">
            <v>-</v>
          </cell>
        </row>
        <row r="324">
          <cell r="B324" t="str">
            <v xml:space="preserve">         倉吉市</v>
          </cell>
          <cell r="C324">
            <v>1</v>
          </cell>
          <cell r="D324" t="str">
            <v>-</v>
          </cell>
          <cell r="E324">
            <v>1</v>
          </cell>
          <cell r="F324">
            <v>1</v>
          </cell>
          <cell r="G324">
            <v>1</v>
          </cell>
          <cell r="H324" t="str">
            <v>-</v>
          </cell>
          <cell r="I324">
            <v>1</v>
          </cell>
          <cell r="J324">
            <v>1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</row>
        <row r="325">
          <cell r="B325" t="str">
            <v xml:space="preserve">         日吉津村</v>
          </cell>
          <cell r="C325">
            <v>1</v>
          </cell>
          <cell r="D325" t="str">
            <v>-</v>
          </cell>
          <cell r="E325">
            <v>1</v>
          </cell>
          <cell r="F325">
            <v>1</v>
          </cell>
          <cell r="G325">
            <v>1</v>
          </cell>
          <cell r="H325" t="str">
            <v>-</v>
          </cell>
          <cell r="I325">
            <v>1</v>
          </cell>
          <cell r="J325">
            <v>1</v>
          </cell>
          <cell r="K325" t="str">
            <v>-</v>
          </cell>
          <cell r="L325" t="str">
            <v>-</v>
          </cell>
          <cell r="M325" t="str">
            <v>-</v>
          </cell>
          <cell r="N325" t="str">
            <v>-</v>
          </cell>
        </row>
        <row r="326">
          <cell r="B326" t="str">
            <v xml:space="preserve">       島根県 </v>
          </cell>
          <cell r="C326" t="str">
            <v>-</v>
          </cell>
          <cell r="D326" t="str">
            <v>-</v>
          </cell>
          <cell r="E326" t="str">
            <v>-</v>
          </cell>
          <cell r="F326" t="str">
            <v>-</v>
          </cell>
          <cell r="G326" t="str">
            <v>-</v>
          </cell>
          <cell r="H326" t="str">
            <v>-</v>
          </cell>
          <cell r="I326" t="str">
            <v>-</v>
          </cell>
          <cell r="J326" t="str">
            <v>-</v>
          </cell>
          <cell r="K326" t="str">
            <v>-</v>
          </cell>
          <cell r="L326" t="str">
            <v>-</v>
          </cell>
          <cell r="M326" t="str">
            <v>-</v>
          </cell>
          <cell r="N326" t="str">
            <v>-</v>
          </cell>
        </row>
        <row r="327">
          <cell r="B327" t="str">
            <v xml:space="preserve">         松江市</v>
          </cell>
          <cell r="C327">
            <v>3</v>
          </cell>
          <cell r="D327">
            <v>1</v>
          </cell>
          <cell r="E327">
            <v>2</v>
          </cell>
          <cell r="F327">
            <v>2</v>
          </cell>
          <cell r="G327">
            <v>2</v>
          </cell>
          <cell r="H327">
            <v>1</v>
          </cell>
          <cell r="I327">
            <v>1</v>
          </cell>
          <cell r="J327">
            <v>1</v>
          </cell>
          <cell r="K327">
            <v>1</v>
          </cell>
          <cell r="L327" t="str">
            <v>-</v>
          </cell>
          <cell r="M327">
            <v>1</v>
          </cell>
          <cell r="N327">
            <v>1</v>
          </cell>
        </row>
        <row r="328">
          <cell r="B328" t="str">
            <v xml:space="preserve">         浜田市</v>
          </cell>
          <cell r="C328">
            <v>1</v>
          </cell>
          <cell r="D328">
            <v>1</v>
          </cell>
          <cell r="E328" t="str">
            <v>-</v>
          </cell>
          <cell r="F328" t="str">
            <v>-</v>
          </cell>
          <cell r="G328">
            <v>1</v>
          </cell>
          <cell r="H328">
            <v>1</v>
          </cell>
          <cell r="I328" t="str">
            <v>-</v>
          </cell>
          <cell r="J328" t="str">
            <v>-</v>
          </cell>
          <cell r="K328" t="str">
            <v>-</v>
          </cell>
          <cell r="L328" t="str">
            <v>-</v>
          </cell>
          <cell r="M328" t="str">
            <v>-</v>
          </cell>
          <cell r="N328" t="str">
            <v>-</v>
          </cell>
        </row>
        <row r="329">
          <cell r="B329" t="str">
            <v xml:space="preserve">       岡山県 </v>
          </cell>
          <cell r="C329">
            <v>4</v>
          </cell>
          <cell r="D329">
            <v>3</v>
          </cell>
          <cell r="E329">
            <v>1</v>
          </cell>
          <cell r="F329">
            <v>1</v>
          </cell>
          <cell r="G329">
            <v>4</v>
          </cell>
          <cell r="H329">
            <v>3</v>
          </cell>
          <cell r="I329">
            <v>1</v>
          </cell>
          <cell r="J329">
            <v>1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</row>
        <row r="330">
          <cell r="B330" t="str">
            <v xml:space="preserve">         岡山市</v>
          </cell>
          <cell r="C330">
            <v>9</v>
          </cell>
          <cell r="D330">
            <v>7</v>
          </cell>
          <cell r="E330">
            <v>2</v>
          </cell>
          <cell r="F330">
            <v>2</v>
          </cell>
          <cell r="G330">
            <v>8</v>
          </cell>
          <cell r="H330">
            <v>7</v>
          </cell>
          <cell r="I330">
            <v>1</v>
          </cell>
          <cell r="J330">
            <v>1</v>
          </cell>
          <cell r="K330">
            <v>1</v>
          </cell>
          <cell r="L330" t="str">
            <v>-</v>
          </cell>
          <cell r="M330">
            <v>1</v>
          </cell>
          <cell r="N330">
            <v>1</v>
          </cell>
        </row>
        <row r="331">
          <cell r="B331" t="str">
            <v xml:space="preserve">           岡山市 北区</v>
          </cell>
          <cell r="C331">
            <v>4</v>
          </cell>
          <cell r="D331">
            <v>3</v>
          </cell>
          <cell r="E331">
            <v>1</v>
          </cell>
          <cell r="F331">
            <v>1</v>
          </cell>
          <cell r="G331">
            <v>3</v>
          </cell>
          <cell r="H331">
            <v>3</v>
          </cell>
          <cell r="I331" t="str">
            <v>-</v>
          </cell>
          <cell r="J331" t="str">
            <v>-</v>
          </cell>
          <cell r="K331">
            <v>1</v>
          </cell>
          <cell r="L331" t="str">
            <v>-</v>
          </cell>
          <cell r="M331">
            <v>1</v>
          </cell>
          <cell r="N331">
            <v>1</v>
          </cell>
        </row>
        <row r="332">
          <cell r="B332" t="str">
            <v xml:space="preserve">           岡山市 東区</v>
          </cell>
          <cell r="C332">
            <v>2</v>
          </cell>
          <cell r="D332">
            <v>2</v>
          </cell>
          <cell r="E332" t="str">
            <v>-</v>
          </cell>
          <cell r="F332" t="str">
            <v>-</v>
          </cell>
          <cell r="G332">
            <v>2</v>
          </cell>
          <cell r="H332">
            <v>2</v>
          </cell>
          <cell r="I332" t="str">
            <v>-</v>
          </cell>
          <cell r="J332" t="str">
            <v>-</v>
          </cell>
          <cell r="K332" t="str">
            <v>-</v>
          </cell>
          <cell r="L332" t="str">
            <v>-</v>
          </cell>
          <cell r="M332" t="str">
            <v>-</v>
          </cell>
          <cell r="N332" t="str">
            <v>-</v>
          </cell>
        </row>
        <row r="333">
          <cell r="B333" t="str">
            <v xml:space="preserve">           岡山市 南区</v>
          </cell>
          <cell r="C333">
            <v>3</v>
          </cell>
          <cell r="D333">
            <v>2</v>
          </cell>
          <cell r="E333">
            <v>1</v>
          </cell>
          <cell r="F333">
            <v>1</v>
          </cell>
          <cell r="G333">
            <v>3</v>
          </cell>
          <cell r="H333">
            <v>2</v>
          </cell>
          <cell r="I333">
            <v>1</v>
          </cell>
          <cell r="J333">
            <v>1</v>
          </cell>
          <cell r="K333" t="str">
            <v>-</v>
          </cell>
          <cell r="L333" t="str">
            <v>-</v>
          </cell>
          <cell r="M333" t="str">
            <v>-</v>
          </cell>
          <cell r="N333" t="str">
            <v>-</v>
          </cell>
        </row>
        <row r="334">
          <cell r="B334" t="str">
            <v xml:space="preserve">         倉敷市</v>
          </cell>
          <cell r="C334">
            <v>4</v>
          </cell>
          <cell r="D334">
            <v>2</v>
          </cell>
          <cell r="E334">
            <v>2</v>
          </cell>
          <cell r="F334">
            <v>2</v>
          </cell>
          <cell r="G334">
            <v>3</v>
          </cell>
          <cell r="H334">
            <v>2</v>
          </cell>
          <cell r="I334">
            <v>1</v>
          </cell>
          <cell r="J334">
            <v>1</v>
          </cell>
          <cell r="K334">
            <v>1</v>
          </cell>
          <cell r="L334" t="str">
            <v>-</v>
          </cell>
          <cell r="M334">
            <v>1</v>
          </cell>
          <cell r="N334">
            <v>1</v>
          </cell>
        </row>
        <row r="335">
          <cell r="B335" t="str">
            <v xml:space="preserve">         津山市</v>
          </cell>
          <cell r="C335">
            <v>1</v>
          </cell>
          <cell r="D335">
            <v>1</v>
          </cell>
          <cell r="E335" t="str">
            <v>-</v>
          </cell>
          <cell r="F335" t="str">
            <v>-</v>
          </cell>
          <cell r="G335">
            <v>1</v>
          </cell>
          <cell r="H335">
            <v>1</v>
          </cell>
          <cell r="I335" t="str">
            <v>-</v>
          </cell>
          <cell r="J335" t="str">
            <v>-</v>
          </cell>
          <cell r="K335" t="str">
            <v>-</v>
          </cell>
          <cell r="L335" t="str">
            <v>-</v>
          </cell>
          <cell r="M335" t="str">
            <v>-</v>
          </cell>
          <cell r="N335" t="str">
            <v>-</v>
          </cell>
        </row>
        <row r="336">
          <cell r="B336" t="str">
            <v xml:space="preserve">         備前市</v>
          </cell>
          <cell r="C336">
            <v>2</v>
          </cell>
          <cell r="D336">
            <v>1</v>
          </cell>
          <cell r="E336">
            <v>1</v>
          </cell>
          <cell r="F336">
            <v>1</v>
          </cell>
          <cell r="G336">
            <v>2</v>
          </cell>
          <cell r="H336">
            <v>1</v>
          </cell>
          <cell r="I336">
            <v>1</v>
          </cell>
          <cell r="J336">
            <v>1</v>
          </cell>
          <cell r="K336" t="str">
            <v>-</v>
          </cell>
          <cell r="L336" t="str">
            <v>-</v>
          </cell>
          <cell r="M336" t="str">
            <v>-</v>
          </cell>
          <cell r="N336" t="str">
            <v>-</v>
          </cell>
        </row>
        <row r="337">
          <cell r="B337" t="str">
            <v xml:space="preserve">         瀬戸内市</v>
          </cell>
          <cell r="C337">
            <v>1</v>
          </cell>
          <cell r="D337" t="str">
            <v>-</v>
          </cell>
          <cell r="E337">
            <v>1</v>
          </cell>
          <cell r="F337">
            <v>1</v>
          </cell>
          <cell r="G337" t="str">
            <v>-</v>
          </cell>
          <cell r="H337" t="str">
            <v>-</v>
          </cell>
          <cell r="I337" t="str">
            <v>-</v>
          </cell>
          <cell r="J337" t="str">
            <v>-</v>
          </cell>
          <cell r="K337">
            <v>1</v>
          </cell>
          <cell r="L337" t="str">
            <v>-</v>
          </cell>
          <cell r="M337">
            <v>1</v>
          </cell>
          <cell r="N337">
            <v>1</v>
          </cell>
        </row>
        <row r="338">
          <cell r="B338" t="str">
            <v xml:space="preserve">         真庭市</v>
          </cell>
          <cell r="C338">
            <v>1</v>
          </cell>
          <cell r="D338" t="str">
            <v>-</v>
          </cell>
          <cell r="E338">
            <v>1</v>
          </cell>
          <cell r="F338">
            <v>1</v>
          </cell>
          <cell r="G338" t="str">
            <v>-</v>
          </cell>
          <cell r="H338" t="str">
            <v>-</v>
          </cell>
          <cell r="I338" t="str">
            <v>-</v>
          </cell>
          <cell r="J338" t="str">
            <v>-</v>
          </cell>
          <cell r="K338">
            <v>1</v>
          </cell>
          <cell r="L338" t="str">
            <v>-</v>
          </cell>
          <cell r="M338">
            <v>1</v>
          </cell>
          <cell r="N338">
            <v>1</v>
          </cell>
        </row>
        <row r="339">
          <cell r="B339" t="str">
            <v xml:space="preserve">       広島県 </v>
          </cell>
          <cell r="C339">
            <v>10</v>
          </cell>
          <cell r="D339">
            <v>9</v>
          </cell>
          <cell r="E339">
            <v>1</v>
          </cell>
          <cell r="F339">
            <v>1</v>
          </cell>
          <cell r="G339">
            <v>9</v>
          </cell>
          <cell r="H339">
            <v>9</v>
          </cell>
          <cell r="I339" t="str">
            <v>-</v>
          </cell>
          <cell r="J339" t="str">
            <v>-</v>
          </cell>
          <cell r="K339">
            <v>1</v>
          </cell>
          <cell r="L339" t="str">
            <v>-</v>
          </cell>
          <cell r="M339">
            <v>1</v>
          </cell>
          <cell r="N339">
            <v>1</v>
          </cell>
        </row>
        <row r="340">
          <cell r="B340" t="str">
            <v xml:space="preserve">         広島市</v>
          </cell>
          <cell r="C340">
            <v>15</v>
          </cell>
          <cell r="D340">
            <v>13</v>
          </cell>
          <cell r="E340">
            <v>2</v>
          </cell>
          <cell r="F340">
            <v>2</v>
          </cell>
          <cell r="G340">
            <v>14</v>
          </cell>
          <cell r="H340">
            <v>13</v>
          </cell>
          <cell r="I340">
            <v>1</v>
          </cell>
          <cell r="J340">
            <v>1</v>
          </cell>
          <cell r="K340">
            <v>1</v>
          </cell>
          <cell r="L340" t="str">
            <v>-</v>
          </cell>
          <cell r="M340">
            <v>1</v>
          </cell>
          <cell r="N340">
            <v>1</v>
          </cell>
        </row>
        <row r="341">
          <cell r="B341" t="str">
            <v xml:space="preserve">           広島市 中区</v>
          </cell>
          <cell r="C341">
            <v>3</v>
          </cell>
          <cell r="D341">
            <v>3</v>
          </cell>
          <cell r="E341" t="str">
            <v>-</v>
          </cell>
          <cell r="F341" t="str">
            <v>-</v>
          </cell>
          <cell r="G341">
            <v>3</v>
          </cell>
          <cell r="H341">
            <v>3</v>
          </cell>
          <cell r="I341" t="str">
            <v>-</v>
          </cell>
          <cell r="J341" t="str">
            <v>-</v>
          </cell>
          <cell r="K341" t="str">
            <v>-</v>
          </cell>
          <cell r="L341" t="str">
            <v>-</v>
          </cell>
          <cell r="M341" t="str">
            <v>-</v>
          </cell>
          <cell r="N341" t="str">
            <v>-</v>
          </cell>
        </row>
        <row r="342">
          <cell r="B342" t="str">
            <v xml:space="preserve">           広島市 東区</v>
          </cell>
          <cell r="C342">
            <v>1</v>
          </cell>
          <cell r="D342">
            <v>1</v>
          </cell>
          <cell r="E342" t="str">
            <v>-</v>
          </cell>
          <cell r="F342" t="str">
            <v>-</v>
          </cell>
          <cell r="G342">
            <v>1</v>
          </cell>
          <cell r="H342">
            <v>1</v>
          </cell>
          <cell r="I342" t="str">
            <v>-</v>
          </cell>
          <cell r="J342" t="str">
            <v>-</v>
          </cell>
          <cell r="K342" t="str">
            <v>-</v>
          </cell>
          <cell r="L342" t="str">
            <v>-</v>
          </cell>
          <cell r="M342" t="str">
            <v>-</v>
          </cell>
          <cell r="N342" t="str">
            <v>-</v>
          </cell>
        </row>
        <row r="343">
          <cell r="B343" t="str">
            <v xml:space="preserve">           広島市 南区</v>
          </cell>
          <cell r="C343">
            <v>6</v>
          </cell>
          <cell r="D343">
            <v>5</v>
          </cell>
          <cell r="E343">
            <v>1</v>
          </cell>
          <cell r="F343">
            <v>1</v>
          </cell>
          <cell r="G343">
            <v>5</v>
          </cell>
          <cell r="H343">
            <v>5</v>
          </cell>
          <cell r="I343" t="str">
            <v>-</v>
          </cell>
          <cell r="J343" t="str">
            <v>-</v>
          </cell>
          <cell r="K343">
            <v>1</v>
          </cell>
          <cell r="L343" t="str">
            <v>-</v>
          </cell>
          <cell r="M343">
            <v>1</v>
          </cell>
          <cell r="N343">
            <v>1</v>
          </cell>
        </row>
        <row r="344">
          <cell r="B344" t="str">
            <v xml:space="preserve">           広島市 西区</v>
          </cell>
          <cell r="C344">
            <v>2</v>
          </cell>
          <cell r="D344">
            <v>1</v>
          </cell>
          <cell r="E344">
            <v>1</v>
          </cell>
          <cell r="F344">
            <v>1</v>
          </cell>
          <cell r="G344">
            <v>2</v>
          </cell>
          <cell r="H344">
            <v>1</v>
          </cell>
          <cell r="I344">
            <v>1</v>
          </cell>
          <cell r="J344">
            <v>1</v>
          </cell>
          <cell r="K344" t="str">
            <v>-</v>
          </cell>
          <cell r="L344" t="str">
            <v>-</v>
          </cell>
          <cell r="M344" t="str">
            <v>-</v>
          </cell>
          <cell r="N344" t="str">
            <v>-</v>
          </cell>
        </row>
        <row r="345">
          <cell r="B345" t="str">
            <v xml:space="preserve">           広島市 安佐南区</v>
          </cell>
          <cell r="C345">
            <v>1</v>
          </cell>
          <cell r="D345">
            <v>1</v>
          </cell>
          <cell r="E345" t="str">
            <v>-</v>
          </cell>
          <cell r="F345" t="str">
            <v>-</v>
          </cell>
          <cell r="G345">
            <v>1</v>
          </cell>
          <cell r="H345">
            <v>1</v>
          </cell>
          <cell r="I345" t="str">
            <v>-</v>
          </cell>
          <cell r="J345" t="str">
            <v>-</v>
          </cell>
          <cell r="K345" t="str">
            <v>-</v>
          </cell>
          <cell r="L345" t="str">
            <v>-</v>
          </cell>
          <cell r="M345" t="str">
            <v>-</v>
          </cell>
          <cell r="N345" t="str">
            <v>-</v>
          </cell>
        </row>
        <row r="346">
          <cell r="B346" t="str">
            <v xml:space="preserve">           広島市 佐伯区</v>
          </cell>
          <cell r="C346">
            <v>2</v>
          </cell>
          <cell r="D346">
            <v>2</v>
          </cell>
          <cell r="E346" t="str">
            <v>-</v>
          </cell>
          <cell r="F346" t="str">
            <v>-</v>
          </cell>
          <cell r="G346">
            <v>2</v>
          </cell>
          <cell r="H346">
            <v>2</v>
          </cell>
          <cell r="I346" t="str">
            <v>-</v>
          </cell>
          <cell r="J346" t="str">
            <v>-</v>
          </cell>
          <cell r="K346" t="str">
            <v>-</v>
          </cell>
          <cell r="L346" t="str">
            <v>-</v>
          </cell>
          <cell r="M346" t="str">
            <v>-</v>
          </cell>
          <cell r="N346" t="str">
            <v>-</v>
          </cell>
        </row>
        <row r="347">
          <cell r="B347" t="str">
            <v xml:space="preserve">         呉市</v>
          </cell>
          <cell r="C347">
            <v>3</v>
          </cell>
          <cell r="D347">
            <v>3</v>
          </cell>
          <cell r="E347" t="str">
            <v>-</v>
          </cell>
          <cell r="F347" t="str">
            <v>-</v>
          </cell>
          <cell r="G347">
            <v>3</v>
          </cell>
          <cell r="H347">
            <v>3</v>
          </cell>
          <cell r="I347" t="str">
            <v>-</v>
          </cell>
          <cell r="J347" t="str">
            <v>-</v>
          </cell>
          <cell r="K347" t="str">
            <v>-</v>
          </cell>
          <cell r="L347" t="str">
            <v>-</v>
          </cell>
          <cell r="M347" t="str">
            <v>-</v>
          </cell>
          <cell r="N347" t="str">
            <v>-</v>
          </cell>
        </row>
        <row r="348">
          <cell r="B348" t="str">
            <v xml:space="preserve">         三原市</v>
          </cell>
          <cell r="C348">
            <v>2</v>
          </cell>
          <cell r="D348">
            <v>2</v>
          </cell>
          <cell r="E348" t="str">
            <v>-</v>
          </cell>
          <cell r="F348" t="str">
            <v>-</v>
          </cell>
          <cell r="G348">
            <v>2</v>
          </cell>
          <cell r="H348">
            <v>2</v>
          </cell>
          <cell r="I348" t="str">
            <v>-</v>
          </cell>
          <cell r="J348" t="str">
            <v>-</v>
          </cell>
          <cell r="K348" t="str">
            <v>-</v>
          </cell>
          <cell r="L348" t="str">
            <v>-</v>
          </cell>
          <cell r="M348" t="str">
            <v>-</v>
          </cell>
          <cell r="N348" t="str">
            <v>-</v>
          </cell>
        </row>
        <row r="349">
          <cell r="B349" t="str">
            <v xml:space="preserve">         尾道市</v>
          </cell>
          <cell r="C349">
            <v>4</v>
          </cell>
          <cell r="D349">
            <v>3</v>
          </cell>
          <cell r="E349">
            <v>1</v>
          </cell>
          <cell r="F349">
            <v>1</v>
          </cell>
          <cell r="G349">
            <v>3</v>
          </cell>
          <cell r="H349">
            <v>3</v>
          </cell>
          <cell r="I349" t="str">
            <v>-</v>
          </cell>
          <cell r="J349" t="str">
            <v>-</v>
          </cell>
          <cell r="K349">
            <v>1</v>
          </cell>
          <cell r="L349" t="str">
            <v>-</v>
          </cell>
          <cell r="M349">
            <v>1</v>
          </cell>
          <cell r="N349">
            <v>1</v>
          </cell>
        </row>
        <row r="350">
          <cell r="B350" t="str">
            <v xml:space="preserve">         福山市</v>
          </cell>
          <cell r="C350">
            <v>4</v>
          </cell>
          <cell r="D350">
            <v>2</v>
          </cell>
          <cell r="E350">
            <v>2</v>
          </cell>
          <cell r="F350">
            <v>2</v>
          </cell>
          <cell r="G350">
            <v>3</v>
          </cell>
          <cell r="H350">
            <v>2</v>
          </cell>
          <cell r="I350">
            <v>1</v>
          </cell>
          <cell r="J350">
            <v>1</v>
          </cell>
          <cell r="K350">
            <v>1</v>
          </cell>
          <cell r="L350" t="str">
            <v>-</v>
          </cell>
          <cell r="M350">
            <v>1</v>
          </cell>
          <cell r="N350">
            <v>1</v>
          </cell>
        </row>
        <row r="351">
          <cell r="B351" t="str">
            <v xml:space="preserve">         廿日市市</v>
          </cell>
          <cell r="C351">
            <v>4</v>
          </cell>
          <cell r="D351">
            <v>2</v>
          </cell>
          <cell r="E351">
            <v>2</v>
          </cell>
          <cell r="F351">
            <v>2</v>
          </cell>
          <cell r="G351">
            <v>3</v>
          </cell>
          <cell r="H351">
            <v>2</v>
          </cell>
          <cell r="I351">
            <v>1</v>
          </cell>
          <cell r="J351">
            <v>1</v>
          </cell>
          <cell r="K351">
            <v>1</v>
          </cell>
          <cell r="L351" t="str">
            <v>-</v>
          </cell>
          <cell r="M351">
            <v>1</v>
          </cell>
          <cell r="N351">
            <v>1</v>
          </cell>
        </row>
        <row r="352">
          <cell r="B352" t="str">
            <v xml:space="preserve">         坂町</v>
          </cell>
          <cell r="C352">
            <v>1</v>
          </cell>
          <cell r="D352">
            <v>1</v>
          </cell>
          <cell r="E352" t="str">
            <v>-</v>
          </cell>
          <cell r="F352" t="str">
            <v>-</v>
          </cell>
          <cell r="G352">
            <v>1</v>
          </cell>
          <cell r="H352">
            <v>1</v>
          </cell>
          <cell r="I352" t="str">
            <v>-</v>
          </cell>
          <cell r="J352" t="str">
            <v>-</v>
          </cell>
          <cell r="K352" t="str">
            <v>-</v>
          </cell>
          <cell r="L352" t="str">
            <v>-</v>
          </cell>
          <cell r="M352" t="str">
            <v>-</v>
          </cell>
          <cell r="N352" t="str">
            <v>-</v>
          </cell>
        </row>
        <row r="353">
          <cell r="B353" t="str">
            <v xml:space="preserve">       山口県 </v>
          </cell>
          <cell r="C353">
            <v>21</v>
          </cell>
          <cell r="D353">
            <v>8</v>
          </cell>
          <cell r="E353">
            <v>13</v>
          </cell>
          <cell r="F353">
            <v>13</v>
          </cell>
          <cell r="G353">
            <v>12</v>
          </cell>
          <cell r="H353">
            <v>8</v>
          </cell>
          <cell r="I353">
            <v>4</v>
          </cell>
          <cell r="J353">
            <v>4</v>
          </cell>
          <cell r="K353">
            <v>9</v>
          </cell>
          <cell r="L353" t="str">
            <v>-</v>
          </cell>
          <cell r="M353">
            <v>9</v>
          </cell>
          <cell r="N353">
            <v>9</v>
          </cell>
        </row>
        <row r="354">
          <cell r="B354" t="str">
            <v xml:space="preserve">         下関市</v>
          </cell>
          <cell r="C354">
            <v>24</v>
          </cell>
          <cell r="D354">
            <v>14</v>
          </cell>
          <cell r="E354">
            <v>10</v>
          </cell>
          <cell r="F354">
            <v>10</v>
          </cell>
          <cell r="G354">
            <v>20</v>
          </cell>
          <cell r="H354">
            <v>13</v>
          </cell>
          <cell r="I354">
            <v>7</v>
          </cell>
          <cell r="J354">
            <v>7</v>
          </cell>
          <cell r="K354">
            <v>4</v>
          </cell>
          <cell r="L354">
            <v>1</v>
          </cell>
          <cell r="M354">
            <v>3</v>
          </cell>
          <cell r="N354">
            <v>3</v>
          </cell>
        </row>
        <row r="355">
          <cell r="B355" t="str">
            <v xml:space="preserve">         宇部市</v>
          </cell>
          <cell r="C355">
            <v>4</v>
          </cell>
          <cell r="D355">
            <v>3</v>
          </cell>
          <cell r="E355">
            <v>1</v>
          </cell>
          <cell r="F355">
            <v>1</v>
          </cell>
          <cell r="G355">
            <v>2</v>
          </cell>
          <cell r="H355">
            <v>2</v>
          </cell>
          <cell r="I355" t="str">
            <v>-</v>
          </cell>
          <cell r="J355" t="str">
            <v>-</v>
          </cell>
          <cell r="K355">
            <v>2</v>
          </cell>
          <cell r="L355">
            <v>1</v>
          </cell>
          <cell r="M355">
            <v>1</v>
          </cell>
          <cell r="N355">
            <v>1</v>
          </cell>
        </row>
        <row r="356">
          <cell r="B356" t="str">
            <v xml:space="preserve">         山口市</v>
          </cell>
          <cell r="C356">
            <v>5</v>
          </cell>
          <cell r="D356">
            <v>3</v>
          </cell>
          <cell r="E356">
            <v>2</v>
          </cell>
          <cell r="F356">
            <v>2</v>
          </cell>
          <cell r="G356">
            <v>3</v>
          </cell>
          <cell r="H356">
            <v>2</v>
          </cell>
          <cell r="I356">
            <v>1</v>
          </cell>
          <cell r="J356">
            <v>1</v>
          </cell>
          <cell r="K356">
            <v>2</v>
          </cell>
          <cell r="L356">
            <v>1</v>
          </cell>
          <cell r="M356">
            <v>1</v>
          </cell>
          <cell r="N356">
            <v>1</v>
          </cell>
        </row>
        <row r="357">
          <cell r="B357" t="str">
            <v xml:space="preserve">         萩市</v>
          </cell>
          <cell r="C357">
            <v>2</v>
          </cell>
          <cell r="D357">
            <v>2</v>
          </cell>
          <cell r="E357" t="str">
            <v>-</v>
          </cell>
          <cell r="F357" t="str">
            <v>-</v>
          </cell>
          <cell r="G357">
            <v>2</v>
          </cell>
          <cell r="H357">
            <v>2</v>
          </cell>
          <cell r="I357" t="str">
            <v>-</v>
          </cell>
          <cell r="J357" t="str">
            <v>-</v>
          </cell>
          <cell r="K357" t="str">
            <v>-</v>
          </cell>
          <cell r="L357" t="str">
            <v>-</v>
          </cell>
          <cell r="M357" t="str">
            <v>-</v>
          </cell>
          <cell r="N357" t="str">
            <v>-</v>
          </cell>
        </row>
        <row r="358">
          <cell r="B358" t="str">
            <v xml:space="preserve">         防府市</v>
          </cell>
          <cell r="C358">
            <v>4</v>
          </cell>
          <cell r="D358">
            <v>4</v>
          </cell>
          <cell r="E358" t="str">
            <v>-</v>
          </cell>
          <cell r="F358" t="str">
            <v>-</v>
          </cell>
          <cell r="G358">
            <v>4</v>
          </cell>
          <cell r="H358">
            <v>4</v>
          </cell>
          <cell r="I358" t="str">
            <v>-</v>
          </cell>
          <cell r="J358" t="str">
            <v>-</v>
          </cell>
          <cell r="K358" t="str">
            <v>-</v>
          </cell>
          <cell r="L358" t="str">
            <v>-</v>
          </cell>
          <cell r="M358" t="str">
            <v>-</v>
          </cell>
          <cell r="N358" t="str">
            <v>-</v>
          </cell>
        </row>
        <row r="359">
          <cell r="B359" t="str">
            <v xml:space="preserve">         岩国市</v>
          </cell>
          <cell r="C359">
            <v>1</v>
          </cell>
          <cell r="D359" t="str">
            <v>-</v>
          </cell>
          <cell r="E359">
            <v>1</v>
          </cell>
          <cell r="F359">
            <v>1</v>
          </cell>
          <cell r="G359">
            <v>1</v>
          </cell>
          <cell r="H359" t="str">
            <v>-</v>
          </cell>
          <cell r="I359">
            <v>1</v>
          </cell>
          <cell r="J359">
            <v>1</v>
          </cell>
          <cell r="K359" t="str">
            <v>-</v>
          </cell>
          <cell r="L359" t="str">
            <v>-</v>
          </cell>
          <cell r="M359" t="str">
            <v>-</v>
          </cell>
          <cell r="N359" t="str">
            <v>-</v>
          </cell>
        </row>
        <row r="360">
          <cell r="B360" t="str">
            <v xml:space="preserve">         光市</v>
          </cell>
          <cell r="C360">
            <v>1</v>
          </cell>
          <cell r="D360">
            <v>1</v>
          </cell>
          <cell r="E360" t="str">
            <v>-</v>
          </cell>
          <cell r="F360" t="str">
            <v>-</v>
          </cell>
          <cell r="G360">
            <v>1</v>
          </cell>
          <cell r="H360">
            <v>1</v>
          </cell>
          <cell r="I360" t="str">
            <v>-</v>
          </cell>
          <cell r="J360" t="str">
            <v>-</v>
          </cell>
          <cell r="K360" t="str">
            <v>-</v>
          </cell>
          <cell r="L360" t="str">
            <v>-</v>
          </cell>
          <cell r="M360" t="str">
            <v>-</v>
          </cell>
          <cell r="N360" t="str">
            <v>-</v>
          </cell>
        </row>
        <row r="361">
          <cell r="B361" t="str">
            <v xml:space="preserve">         長門市</v>
          </cell>
          <cell r="C361">
            <v>6</v>
          </cell>
          <cell r="D361">
            <v>5</v>
          </cell>
          <cell r="E361">
            <v>1</v>
          </cell>
          <cell r="F361">
            <v>1</v>
          </cell>
          <cell r="G361">
            <v>6</v>
          </cell>
          <cell r="H361">
            <v>5</v>
          </cell>
          <cell r="I361">
            <v>1</v>
          </cell>
          <cell r="J361">
            <v>1</v>
          </cell>
          <cell r="K361" t="str">
            <v>-</v>
          </cell>
          <cell r="L361" t="str">
            <v>-</v>
          </cell>
          <cell r="M361" t="str">
            <v>-</v>
          </cell>
          <cell r="N361" t="str">
            <v>-</v>
          </cell>
        </row>
        <row r="362">
          <cell r="B362" t="str">
            <v xml:space="preserve">         柳井市</v>
          </cell>
          <cell r="C362">
            <v>1</v>
          </cell>
          <cell r="D362" t="str">
            <v>-</v>
          </cell>
          <cell r="E362">
            <v>1</v>
          </cell>
          <cell r="F362">
            <v>1</v>
          </cell>
          <cell r="G362">
            <v>1</v>
          </cell>
          <cell r="H362" t="str">
            <v>-</v>
          </cell>
          <cell r="I362">
            <v>1</v>
          </cell>
          <cell r="J362">
            <v>1</v>
          </cell>
          <cell r="K362" t="str">
            <v>-</v>
          </cell>
          <cell r="L362" t="str">
            <v>-</v>
          </cell>
          <cell r="M362" t="str">
            <v>-</v>
          </cell>
          <cell r="N362" t="str">
            <v>-</v>
          </cell>
        </row>
        <row r="363">
          <cell r="B363" t="str">
            <v xml:space="preserve">         美祢市</v>
          </cell>
          <cell r="C363">
            <v>1</v>
          </cell>
          <cell r="D363" t="str">
            <v>-</v>
          </cell>
          <cell r="E363">
            <v>1</v>
          </cell>
          <cell r="F363">
            <v>1</v>
          </cell>
          <cell r="G363">
            <v>1</v>
          </cell>
          <cell r="H363" t="str">
            <v>-</v>
          </cell>
          <cell r="I363">
            <v>1</v>
          </cell>
          <cell r="J363">
            <v>1</v>
          </cell>
          <cell r="K363" t="str">
            <v>-</v>
          </cell>
          <cell r="L363" t="str">
            <v>-</v>
          </cell>
          <cell r="M363" t="str">
            <v>-</v>
          </cell>
          <cell r="N363" t="str">
            <v>-</v>
          </cell>
        </row>
        <row r="364">
          <cell r="B364" t="str">
            <v xml:space="preserve">         周南市</v>
          </cell>
          <cell r="C364">
            <v>6</v>
          </cell>
          <cell r="D364">
            <v>4</v>
          </cell>
          <cell r="E364">
            <v>2</v>
          </cell>
          <cell r="F364">
            <v>2</v>
          </cell>
          <cell r="G364">
            <v>4</v>
          </cell>
          <cell r="H364">
            <v>4</v>
          </cell>
          <cell r="I364" t="str">
            <v>-</v>
          </cell>
          <cell r="J364" t="str">
            <v>-</v>
          </cell>
          <cell r="K364">
            <v>2</v>
          </cell>
          <cell r="L364" t="str">
            <v>-</v>
          </cell>
          <cell r="M364">
            <v>2</v>
          </cell>
          <cell r="N364">
            <v>2</v>
          </cell>
        </row>
        <row r="365">
          <cell r="B365" t="str">
            <v xml:space="preserve">         山陽小野田市</v>
          </cell>
          <cell r="C365">
            <v>2</v>
          </cell>
          <cell r="D365">
            <v>1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 t="str">
            <v>-</v>
          </cell>
          <cell r="J365" t="str">
            <v>-</v>
          </cell>
          <cell r="K365">
            <v>1</v>
          </cell>
          <cell r="L365" t="str">
            <v>-</v>
          </cell>
          <cell r="M365">
            <v>1</v>
          </cell>
          <cell r="N365">
            <v>1</v>
          </cell>
        </row>
        <row r="366">
          <cell r="B366" t="str">
            <v xml:space="preserve">       徳島県 </v>
          </cell>
          <cell r="C366">
            <v>1</v>
          </cell>
          <cell r="D366" t="str">
            <v>-</v>
          </cell>
          <cell r="E366">
            <v>1</v>
          </cell>
          <cell r="F366">
            <v>1</v>
          </cell>
          <cell r="G366">
            <v>1</v>
          </cell>
          <cell r="H366" t="str">
            <v>-</v>
          </cell>
          <cell r="I366">
            <v>1</v>
          </cell>
          <cell r="J366">
            <v>1</v>
          </cell>
          <cell r="K366" t="str">
            <v>-</v>
          </cell>
          <cell r="L366" t="str">
            <v>-</v>
          </cell>
          <cell r="M366" t="str">
            <v>-</v>
          </cell>
          <cell r="N366" t="str">
            <v>-</v>
          </cell>
        </row>
        <row r="367">
          <cell r="B367" t="str">
            <v xml:space="preserve">         徳島市</v>
          </cell>
          <cell r="C367">
            <v>1</v>
          </cell>
          <cell r="D367" t="str">
            <v>-</v>
          </cell>
          <cell r="E367">
            <v>1</v>
          </cell>
          <cell r="F367">
            <v>1</v>
          </cell>
          <cell r="G367">
            <v>1</v>
          </cell>
          <cell r="H367" t="str">
            <v>-</v>
          </cell>
          <cell r="I367">
            <v>1</v>
          </cell>
          <cell r="J367">
            <v>1</v>
          </cell>
          <cell r="K367" t="str">
            <v>-</v>
          </cell>
          <cell r="L367" t="str">
            <v>-</v>
          </cell>
          <cell r="M367" t="str">
            <v>-</v>
          </cell>
          <cell r="N367" t="str">
            <v>-</v>
          </cell>
        </row>
        <row r="368">
          <cell r="B368" t="str">
            <v xml:space="preserve">         阿南市</v>
          </cell>
          <cell r="C368">
            <v>1</v>
          </cell>
          <cell r="D368" t="str">
            <v>-</v>
          </cell>
          <cell r="E368">
            <v>1</v>
          </cell>
          <cell r="F368">
            <v>1</v>
          </cell>
          <cell r="G368" t="str">
            <v>-</v>
          </cell>
          <cell r="H368" t="str">
            <v>-</v>
          </cell>
          <cell r="I368" t="str">
            <v>-</v>
          </cell>
          <cell r="J368" t="str">
            <v>-</v>
          </cell>
          <cell r="K368">
            <v>1</v>
          </cell>
          <cell r="L368" t="str">
            <v>-</v>
          </cell>
          <cell r="M368">
            <v>1</v>
          </cell>
          <cell r="N368">
            <v>1</v>
          </cell>
        </row>
        <row r="369">
          <cell r="B369" t="str">
            <v xml:space="preserve">         阿波市</v>
          </cell>
          <cell r="C369">
            <v>1</v>
          </cell>
          <cell r="D369" t="str">
            <v>-</v>
          </cell>
          <cell r="E369">
            <v>1</v>
          </cell>
          <cell r="F369">
            <v>1</v>
          </cell>
          <cell r="G369">
            <v>1</v>
          </cell>
          <cell r="H369" t="str">
            <v>-</v>
          </cell>
          <cell r="I369">
            <v>1</v>
          </cell>
          <cell r="J369">
            <v>1</v>
          </cell>
          <cell r="K369" t="str">
            <v>-</v>
          </cell>
          <cell r="L369" t="str">
            <v>-</v>
          </cell>
          <cell r="M369" t="str">
            <v>-</v>
          </cell>
          <cell r="N369" t="str">
            <v>-</v>
          </cell>
        </row>
        <row r="370">
          <cell r="B370" t="str">
            <v xml:space="preserve">         美馬市</v>
          </cell>
          <cell r="C370">
            <v>1</v>
          </cell>
          <cell r="D370" t="str">
            <v>-</v>
          </cell>
          <cell r="E370">
            <v>1</v>
          </cell>
          <cell r="F370">
            <v>1</v>
          </cell>
          <cell r="G370">
            <v>1</v>
          </cell>
          <cell r="H370" t="str">
            <v>-</v>
          </cell>
          <cell r="I370">
            <v>1</v>
          </cell>
          <cell r="J370">
            <v>1</v>
          </cell>
          <cell r="K370" t="str">
            <v>-</v>
          </cell>
          <cell r="L370" t="str">
            <v>-</v>
          </cell>
          <cell r="M370" t="str">
            <v>-</v>
          </cell>
          <cell r="N370" t="str">
            <v>-</v>
          </cell>
        </row>
        <row r="371">
          <cell r="B371" t="str">
            <v xml:space="preserve">         北島町</v>
          </cell>
          <cell r="C371">
            <v>1</v>
          </cell>
          <cell r="D371" t="str">
            <v>-</v>
          </cell>
          <cell r="E371">
            <v>1</v>
          </cell>
          <cell r="F371">
            <v>1</v>
          </cell>
          <cell r="G371" t="str">
            <v>-</v>
          </cell>
          <cell r="H371" t="str">
            <v>-</v>
          </cell>
          <cell r="I371" t="str">
            <v>-</v>
          </cell>
          <cell r="J371" t="str">
            <v>-</v>
          </cell>
          <cell r="K371">
            <v>1</v>
          </cell>
          <cell r="L371" t="str">
            <v>-</v>
          </cell>
          <cell r="M371">
            <v>1</v>
          </cell>
          <cell r="N371">
            <v>1</v>
          </cell>
        </row>
        <row r="372">
          <cell r="B372" t="str">
            <v xml:space="preserve">         つるぎ町</v>
          </cell>
          <cell r="C372">
            <v>1</v>
          </cell>
          <cell r="D372" t="str">
            <v>-</v>
          </cell>
          <cell r="E372">
            <v>1</v>
          </cell>
          <cell r="F372">
            <v>1</v>
          </cell>
          <cell r="G372">
            <v>1</v>
          </cell>
          <cell r="H372" t="str">
            <v>-</v>
          </cell>
          <cell r="I372">
            <v>1</v>
          </cell>
          <cell r="J372">
            <v>1</v>
          </cell>
          <cell r="K372" t="str">
            <v>-</v>
          </cell>
          <cell r="L372" t="str">
            <v>-</v>
          </cell>
          <cell r="M372" t="str">
            <v>-</v>
          </cell>
          <cell r="N372" t="str">
            <v>-</v>
          </cell>
        </row>
        <row r="373">
          <cell r="B373" t="str">
            <v xml:space="preserve">         東みよし町</v>
          </cell>
          <cell r="C373">
            <v>1</v>
          </cell>
          <cell r="D373" t="str">
            <v>-</v>
          </cell>
          <cell r="E373">
            <v>1</v>
          </cell>
          <cell r="F373">
            <v>1</v>
          </cell>
          <cell r="G373">
            <v>1</v>
          </cell>
          <cell r="H373" t="str">
            <v>-</v>
          </cell>
          <cell r="I373">
            <v>1</v>
          </cell>
          <cell r="J373">
            <v>1</v>
          </cell>
          <cell r="K373" t="str">
            <v>-</v>
          </cell>
          <cell r="L373" t="str">
            <v>-</v>
          </cell>
          <cell r="M373" t="str">
            <v>-</v>
          </cell>
          <cell r="N373" t="str">
            <v>-</v>
          </cell>
        </row>
        <row r="374">
          <cell r="B374" t="str">
            <v xml:space="preserve">       香川県 </v>
          </cell>
          <cell r="C374">
            <v>3</v>
          </cell>
          <cell r="D374">
            <v>3</v>
          </cell>
          <cell r="E374" t="str">
            <v>-</v>
          </cell>
          <cell r="F374" t="str">
            <v>-</v>
          </cell>
          <cell r="G374">
            <v>3</v>
          </cell>
          <cell r="H374">
            <v>3</v>
          </cell>
          <cell r="I374" t="str">
            <v>-</v>
          </cell>
          <cell r="J374" t="str">
            <v>-</v>
          </cell>
          <cell r="K374" t="str">
            <v>-</v>
          </cell>
          <cell r="L374" t="str">
            <v>-</v>
          </cell>
          <cell r="M374" t="str">
            <v>-</v>
          </cell>
          <cell r="N374" t="str">
            <v>-</v>
          </cell>
        </row>
        <row r="375">
          <cell r="B375" t="str">
            <v xml:space="preserve">         高松市</v>
          </cell>
          <cell r="C375">
            <v>3</v>
          </cell>
          <cell r="D375">
            <v>2</v>
          </cell>
          <cell r="E375">
            <v>1</v>
          </cell>
          <cell r="F375">
            <v>1</v>
          </cell>
          <cell r="G375">
            <v>3</v>
          </cell>
          <cell r="H375">
            <v>2</v>
          </cell>
          <cell r="I375">
            <v>1</v>
          </cell>
          <cell r="J375">
            <v>1</v>
          </cell>
          <cell r="K375" t="str">
            <v>-</v>
          </cell>
          <cell r="L375" t="str">
            <v>-</v>
          </cell>
          <cell r="M375" t="str">
            <v>-</v>
          </cell>
          <cell r="N375" t="str">
            <v>-</v>
          </cell>
        </row>
        <row r="376">
          <cell r="B376" t="str">
            <v xml:space="preserve">         丸亀市</v>
          </cell>
          <cell r="C376">
            <v>2</v>
          </cell>
          <cell r="D376" t="str">
            <v>-</v>
          </cell>
          <cell r="E376">
            <v>2</v>
          </cell>
          <cell r="F376">
            <v>2</v>
          </cell>
          <cell r="G376">
            <v>2</v>
          </cell>
          <cell r="H376" t="str">
            <v>-</v>
          </cell>
          <cell r="I376">
            <v>2</v>
          </cell>
          <cell r="J376">
            <v>2</v>
          </cell>
          <cell r="K376" t="str">
            <v>-</v>
          </cell>
          <cell r="L376" t="str">
            <v>-</v>
          </cell>
          <cell r="M376" t="str">
            <v>-</v>
          </cell>
          <cell r="N376" t="str">
            <v>-</v>
          </cell>
        </row>
        <row r="377">
          <cell r="B377" t="str">
            <v xml:space="preserve">       愛媛県 </v>
          </cell>
          <cell r="C377">
            <v>3</v>
          </cell>
          <cell r="D377">
            <v>2</v>
          </cell>
          <cell r="E377">
            <v>1</v>
          </cell>
          <cell r="F377">
            <v>1</v>
          </cell>
          <cell r="G377">
            <v>2</v>
          </cell>
          <cell r="H377">
            <v>2</v>
          </cell>
          <cell r="I377" t="str">
            <v>-</v>
          </cell>
          <cell r="J377" t="str">
            <v>-</v>
          </cell>
          <cell r="K377">
            <v>1</v>
          </cell>
          <cell r="L377" t="str">
            <v>-</v>
          </cell>
          <cell r="M377">
            <v>1</v>
          </cell>
          <cell r="N377">
            <v>1</v>
          </cell>
        </row>
        <row r="378">
          <cell r="B378" t="str">
            <v xml:space="preserve">         松山市</v>
          </cell>
          <cell r="C378">
            <v>11</v>
          </cell>
          <cell r="D378">
            <v>5</v>
          </cell>
          <cell r="E378">
            <v>6</v>
          </cell>
          <cell r="F378">
            <v>6</v>
          </cell>
          <cell r="G378">
            <v>9</v>
          </cell>
          <cell r="H378">
            <v>5</v>
          </cell>
          <cell r="I378">
            <v>4</v>
          </cell>
          <cell r="J378">
            <v>4</v>
          </cell>
          <cell r="K378">
            <v>2</v>
          </cell>
          <cell r="L378" t="str">
            <v>-</v>
          </cell>
          <cell r="M378">
            <v>2</v>
          </cell>
          <cell r="N378">
            <v>2</v>
          </cell>
        </row>
        <row r="379">
          <cell r="B379" t="str">
            <v xml:space="preserve">         今治市</v>
          </cell>
          <cell r="C379">
            <v>3</v>
          </cell>
          <cell r="D379">
            <v>1</v>
          </cell>
          <cell r="E379">
            <v>2</v>
          </cell>
          <cell r="F379">
            <v>2</v>
          </cell>
          <cell r="G379">
            <v>2</v>
          </cell>
          <cell r="H379">
            <v>1</v>
          </cell>
          <cell r="I379">
            <v>1</v>
          </cell>
          <cell r="J379">
            <v>1</v>
          </cell>
          <cell r="K379">
            <v>1</v>
          </cell>
          <cell r="L379" t="str">
            <v>-</v>
          </cell>
          <cell r="M379">
            <v>1</v>
          </cell>
          <cell r="N379">
            <v>1</v>
          </cell>
        </row>
        <row r="380">
          <cell r="B380" t="str">
            <v xml:space="preserve">         宇和島市</v>
          </cell>
          <cell r="C380">
            <v>2</v>
          </cell>
          <cell r="D380">
            <v>1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 t="str">
            <v>-</v>
          </cell>
          <cell r="J380" t="str">
            <v>-</v>
          </cell>
          <cell r="K380">
            <v>1</v>
          </cell>
          <cell r="L380" t="str">
            <v>-</v>
          </cell>
          <cell r="M380">
            <v>1</v>
          </cell>
          <cell r="N380">
            <v>1</v>
          </cell>
        </row>
        <row r="381">
          <cell r="B381" t="str">
            <v xml:space="preserve">         新居浜市</v>
          </cell>
          <cell r="C381">
            <v>1</v>
          </cell>
          <cell r="D381">
            <v>1</v>
          </cell>
          <cell r="E381" t="str">
            <v>-</v>
          </cell>
          <cell r="F381" t="str">
            <v>-</v>
          </cell>
          <cell r="G381">
            <v>1</v>
          </cell>
          <cell r="H381">
            <v>1</v>
          </cell>
          <cell r="I381" t="str">
            <v>-</v>
          </cell>
          <cell r="J381" t="str">
            <v>-</v>
          </cell>
          <cell r="K381" t="str">
            <v>-</v>
          </cell>
          <cell r="L381" t="str">
            <v>-</v>
          </cell>
          <cell r="M381" t="str">
            <v>-</v>
          </cell>
          <cell r="N381" t="str">
            <v>-</v>
          </cell>
        </row>
        <row r="382">
          <cell r="B382" t="str">
            <v xml:space="preserve">         西条市</v>
          </cell>
          <cell r="C382">
            <v>1</v>
          </cell>
          <cell r="D382">
            <v>1</v>
          </cell>
          <cell r="E382" t="str">
            <v>-</v>
          </cell>
          <cell r="F382" t="str">
            <v>-</v>
          </cell>
          <cell r="G382">
            <v>1</v>
          </cell>
          <cell r="H382">
            <v>1</v>
          </cell>
          <cell r="I382" t="str">
            <v>-</v>
          </cell>
          <cell r="J382" t="str">
            <v>-</v>
          </cell>
          <cell r="K382" t="str">
            <v>-</v>
          </cell>
          <cell r="L382" t="str">
            <v>-</v>
          </cell>
          <cell r="M382" t="str">
            <v>-</v>
          </cell>
          <cell r="N382" t="str">
            <v>-</v>
          </cell>
        </row>
        <row r="383">
          <cell r="B383" t="str">
            <v xml:space="preserve">         伊予市</v>
          </cell>
          <cell r="C383">
            <v>1</v>
          </cell>
          <cell r="D383" t="str">
            <v>-</v>
          </cell>
          <cell r="E383">
            <v>1</v>
          </cell>
          <cell r="F383">
            <v>1</v>
          </cell>
          <cell r="G383">
            <v>1</v>
          </cell>
          <cell r="H383" t="str">
            <v>-</v>
          </cell>
          <cell r="I383">
            <v>1</v>
          </cell>
          <cell r="J383">
            <v>1</v>
          </cell>
          <cell r="K383" t="str">
            <v>-</v>
          </cell>
          <cell r="L383" t="str">
            <v>-</v>
          </cell>
          <cell r="M383" t="str">
            <v>-</v>
          </cell>
          <cell r="N383" t="str">
            <v>-</v>
          </cell>
        </row>
        <row r="384">
          <cell r="B384" t="str">
            <v xml:space="preserve">         松野町</v>
          </cell>
          <cell r="C384">
            <v>1</v>
          </cell>
          <cell r="D384" t="str">
            <v>-</v>
          </cell>
          <cell r="E384">
            <v>1</v>
          </cell>
          <cell r="F384">
            <v>1</v>
          </cell>
          <cell r="G384" t="str">
            <v>-</v>
          </cell>
          <cell r="H384" t="str">
            <v>-</v>
          </cell>
          <cell r="I384" t="str">
            <v>-</v>
          </cell>
          <cell r="J384" t="str">
            <v>-</v>
          </cell>
          <cell r="K384">
            <v>1</v>
          </cell>
          <cell r="L384" t="str">
            <v>-</v>
          </cell>
          <cell r="M384">
            <v>1</v>
          </cell>
          <cell r="N384">
            <v>1</v>
          </cell>
        </row>
        <row r="385">
          <cell r="B385" t="str">
            <v xml:space="preserve">         愛南町</v>
          </cell>
          <cell r="C385">
            <v>1</v>
          </cell>
          <cell r="D385">
            <v>1</v>
          </cell>
          <cell r="E385" t="str">
            <v>-</v>
          </cell>
          <cell r="F385" t="str">
            <v>-</v>
          </cell>
          <cell r="G385">
            <v>1</v>
          </cell>
          <cell r="H385">
            <v>1</v>
          </cell>
          <cell r="I385" t="str">
            <v>-</v>
          </cell>
          <cell r="J385" t="str">
            <v>-</v>
          </cell>
          <cell r="K385" t="str">
            <v>-</v>
          </cell>
          <cell r="L385" t="str">
            <v>-</v>
          </cell>
          <cell r="M385" t="str">
            <v>-</v>
          </cell>
          <cell r="N385" t="str">
            <v>-</v>
          </cell>
        </row>
        <row r="386">
          <cell r="B386" t="str">
            <v xml:space="preserve">       高知県 </v>
          </cell>
          <cell r="C386" t="str">
            <v>-</v>
          </cell>
          <cell r="D386" t="str">
            <v>-</v>
          </cell>
          <cell r="E386" t="str">
            <v>-</v>
          </cell>
          <cell r="F386" t="str">
            <v>-</v>
          </cell>
          <cell r="G386" t="str">
            <v>-</v>
          </cell>
          <cell r="H386" t="str">
            <v>-</v>
          </cell>
          <cell r="I386" t="str">
            <v>-</v>
          </cell>
          <cell r="J386" t="str">
            <v>-</v>
          </cell>
          <cell r="K386" t="str">
            <v>-</v>
          </cell>
          <cell r="L386" t="str">
            <v>-</v>
          </cell>
          <cell r="M386" t="str">
            <v>-</v>
          </cell>
          <cell r="N386" t="str">
            <v>-</v>
          </cell>
        </row>
        <row r="387">
          <cell r="B387" t="str">
            <v xml:space="preserve">         高知市</v>
          </cell>
          <cell r="C387">
            <v>2</v>
          </cell>
          <cell r="D387">
            <v>1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 t="str">
            <v>-</v>
          </cell>
          <cell r="J387" t="str">
            <v>-</v>
          </cell>
          <cell r="K387">
            <v>1</v>
          </cell>
          <cell r="L387" t="str">
            <v>-</v>
          </cell>
          <cell r="M387">
            <v>1</v>
          </cell>
          <cell r="N387">
            <v>1</v>
          </cell>
        </row>
        <row r="388">
          <cell r="B388" t="str">
            <v xml:space="preserve">         土佐市</v>
          </cell>
          <cell r="C388">
            <v>1</v>
          </cell>
          <cell r="D388">
            <v>1</v>
          </cell>
          <cell r="E388" t="str">
            <v>-</v>
          </cell>
          <cell r="F388" t="str">
            <v>-</v>
          </cell>
          <cell r="G388">
            <v>1</v>
          </cell>
          <cell r="H388">
            <v>1</v>
          </cell>
          <cell r="I388" t="str">
            <v>-</v>
          </cell>
          <cell r="J388" t="str">
            <v>-</v>
          </cell>
          <cell r="K388" t="str">
            <v>-</v>
          </cell>
          <cell r="L388" t="str">
            <v>-</v>
          </cell>
          <cell r="M388" t="str">
            <v>-</v>
          </cell>
          <cell r="N388" t="str">
            <v>-</v>
          </cell>
        </row>
        <row r="389">
          <cell r="B389" t="str">
            <v xml:space="preserve">       福岡県 </v>
          </cell>
          <cell r="C389">
            <v>459</v>
          </cell>
          <cell r="D389">
            <v>358</v>
          </cell>
          <cell r="E389">
            <v>101</v>
          </cell>
          <cell r="F389">
            <v>101</v>
          </cell>
          <cell r="G389">
            <v>381</v>
          </cell>
          <cell r="H389">
            <v>321</v>
          </cell>
          <cell r="I389">
            <v>60</v>
          </cell>
          <cell r="J389">
            <v>60</v>
          </cell>
          <cell r="K389">
            <v>78</v>
          </cell>
          <cell r="L389">
            <v>37</v>
          </cell>
          <cell r="M389">
            <v>41</v>
          </cell>
          <cell r="N389">
            <v>41</v>
          </cell>
        </row>
        <row r="390">
          <cell r="B390" t="str">
            <v xml:space="preserve">         北九州市</v>
          </cell>
          <cell r="C390">
            <v>132</v>
          </cell>
          <cell r="D390">
            <v>87</v>
          </cell>
          <cell r="E390">
            <v>45</v>
          </cell>
          <cell r="F390">
            <v>45</v>
          </cell>
          <cell r="G390">
            <v>106</v>
          </cell>
          <cell r="H390">
            <v>82</v>
          </cell>
          <cell r="I390">
            <v>24</v>
          </cell>
          <cell r="J390">
            <v>24</v>
          </cell>
          <cell r="K390">
            <v>26</v>
          </cell>
          <cell r="L390">
            <v>5</v>
          </cell>
          <cell r="M390">
            <v>21</v>
          </cell>
          <cell r="N390">
            <v>21</v>
          </cell>
        </row>
        <row r="391">
          <cell r="B391" t="str">
            <v xml:space="preserve">           北九州市 門司区</v>
          </cell>
          <cell r="C391">
            <v>10</v>
          </cell>
          <cell r="D391">
            <v>7</v>
          </cell>
          <cell r="E391">
            <v>3</v>
          </cell>
          <cell r="F391">
            <v>3</v>
          </cell>
          <cell r="G391">
            <v>8</v>
          </cell>
          <cell r="H391">
            <v>7</v>
          </cell>
          <cell r="I391">
            <v>1</v>
          </cell>
          <cell r="J391">
            <v>1</v>
          </cell>
          <cell r="K391">
            <v>2</v>
          </cell>
          <cell r="L391" t="str">
            <v>-</v>
          </cell>
          <cell r="M391">
            <v>2</v>
          </cell>
          <cell r="N391">
            <v>2</v>
          </cell>
        </row>
        <row r="392">
          <cell r="B392" t="str">
            <v xml:space="preserve">           北九州市 若松区</v>
          </cell>
          <cell r="C392">
            <v>12</v>
          </cell>
          <cell r="D392">
            <v>5</v>
          </cell>
          <cell r="E392">
            <v>7</v>
          </cell>
          <cell r="F392">
            <v>7</v>
          </cell>
          <cell r="G392">
            <v>7</v>
          </cell>
          <cell r="H392">
            <v>5</v>
          </cell>
          <cell r="I392">
            <v>2</v>
          </cell>
          <cell r="J392">
            <v>2</v>
          </cell>
          <cell r="K392">
            <v>5</v>
          </cell>
          <cell r="L392" t="str">
            <v>-</v>
          </cell>
          <cell r="M392">
            <v>5</v>
          </cell>
          <cell r="N392">
            <v>5</v>
          </cell>
        </row>
        <row r="393">
          <cell r="B393" t="str">
            <v xml:space="preserve">           北九州市 戸畑区</v>
          </cell>
          <cell r="C393">
            <v>12</v>
          </cell>
          <cell r="D393">
            <v>7</v>
          </cell>
          <cell r="E393">
            <v>5</v>
          </cell>
          <cell r="F393">
            <v>5</v>
          </cell>
          <cell r="G393">
            <v>9</v>
          </cell>
          <cell r="H393">
            <v>7</v>
          </cell>
          <cell r="I393">
            <v>2</v>
          </cell>
          <cell r="J393">
            <v>2</v>
          </cell>
          <cell r="K393">
            <v>3</v>
          </cell>
          <cell r="L393" t="str">
            <v>-</v>
          </cell>
          <cell r="M393">
            <v>3</v>
          </cell>
          <cell r="N393">
            <v>3</v>
          </cell>
        </row>
        <row r="394">
          <cell r="B394" t="str">
            <v xml:space="preserve">           北九州市 小倉北区</v>
          </cell>
          <cell r="C394">
            <v>24</v>
          </cell>
          <cell r="D394">
            <v>20</v>
          </cell>
          <cell r="E394">
            <v>4</v>
          </cell>
          <cell r="F394">
            <v>4</v>
          </cell>
          <cell r="G394">
            <v>20</v>
          </cell>
          <cell r="H394">
            <v>18</v>
          </cell>
          <cell r="I394">
            <v>2</v>
          </cell>
          <cell r="J394">
            <v>2</v>
          </cell>
          <cell r="K394">
            <v>4</v>
          </cell>
          <cell r="L394">
            <v>2</v>
          </cell>
          <cell r="M394">
            <v>2</v>
          </cell>
          <cell r="N394">
            <v>2</v>
          </cell>
        </row>
        <row r="395">
          <cell r="B395" t="str">
            <v xml:space="preserve">           北九州市 小倉南区</v>
          </cell>
          <cell r="C395">
            <v>32</v>
          </cell>
          <cell r="D395">
            <v>25</v>
          </cell>
          <cell r="E395">
            <v>7</v>
          </cell>
          <cell r="F395">
            <v>7</v>
          </cell>
          <cell r="G395">
            <v>28</v>
          </cell>
          <cell r="H395">
            <v>23</v>
          </cell>
          <cell r="I395">
            <v>5</v>
          </cell>
          <cell r="J395">
            <v>5</v>
          </cell>
          <cell r="K395">
            <v>4</v>
          </cell>
          <cell r="L395">
            <v>2</v>
          </cell>
          <cell r="M395">
            <v>2</v>
          </cell>
          <cell r="N395">
            <v>2</v>
          </cell>
        </row>
        <row r="396">
          <cell r="B396" t="str">
            <v xml:space="preserve">           北九州市 八幡東区</v>
          </cell>
          <cell r="C396">
            <v>13</v>
          </cell>
          <cell r="D396">
            <v>7</v>
          </cell>
          <cell r="E396">
            <v>6</v>
          </cell>
          <cell r="F396">
            <v>6</v>
          </cell>
          <cell r="G396">
            <v>9</v>
          </cell>
          <cell r="H396">
            <v>7</v>
          </cell>
          <cell r="I396">
            <v>2</v>
          </cell>
          <cell r="J396">
            <v>2</v>
          </cell>
          <cell r="K396">
            <v>4</v>
          </cell>
          <cell r="L396" t="str">
            <v>-</v>
          </cell>
          <cell r="M396">
            <v>4</v>
          </cell>
          <cell r="N396">
            <v>4</v>
          </cell>
        </row>
        <row r="397">
          <cell r="B397" t="str">
            <v xml:space="preserve">           北九州市 八幡西区</v>
          </cell>
          <cell r="C397">
            <v>29</v>
          </cell>
          <cell r="D397">
            <v>16</v>
          </cell>
          <cell r="E397">
            <v>13</v>
          </cell>
          <cell r="F397">
            <v>13</v>
          </cell>
          <cell r="G397">
            <v>25</v>
          </cell>
          <cell r="H397">
            <v>15</v>
          </cell>
          <cell r="I397">
            <v>10</v>
          </cell>
          <cell r="J397">
            <v>10</v>
          </cell>
          <cell r="K397">
            <v>4</v>
          </cell>
          <cell r="L397">
            <v>1</v>
          </cell>
          <cell r="M397">
            <v>3</v>
          </cell>
          <cell r="N397">
            <v>3</v>
          </cell>
        </row>
        <row r="398">
          <cell r="B398" t="str">
            <v xml:space="preserve">         福岡市</v>
          </cell>
          <cell r="C398">
            <v>434</v>
          </cell>
          <cell r="D398">
            <v>363</v>
          </cell>
          <cell r="E398">
            <v>71</v>
          </cell>
          <cell r="F398">
            <v>75</v>
          </cell>
          <cell r="G398">
            <v>371</v>
          </cell>
          <cell r="H398">
            <v>326</v>
          </cell>
          <cell r="I398">
            <v>45</v>
          </cell>
          <cell r="J398">
            <v>46</v>
          </cell>
          <cell r="K398">
            <v>63</v>
          </cell>
          <cell r="L398">
            <v>37</v>
          </cell>
          <cell r="M398">
            <v>26</v>
          </cell>
          <cell r="N398">
            <v>29</v>
          </cell>
        </row>
        <row r="399">
          <cell r="B399" t="str">
            <v xml:space="preserve">           福岡市 東区</v>
          </cell>
          <cell r="C399">
            <v>78</v>
          </cell>
          <cell r="D399">
            <v>70</v>
          </cell>
          <cell r="E399">
            <v>8</v>
          </cell>
          <cell r="F399">
            <v>8</v>
          </cell>
          <cell r="G399">
            <v>71</v>
          </cell>
          <cell r="H399">
            <v>66</v>
          </cell>
          <cell r="I399">
            <v>5</v>
          </cell>
          <cell r="J399">
            <v>5</v>
          </cell>
          <cell r="K399">
            <v>7</v>
          </cell>
          <cell r="L399">
            <v>4</v>
          </cell>
          <cell r="M399">
            <v>3</v>
          </cell>
          <cell r="N399">
            <v>3</v>
          </cell>
        </row>
        <row r="400">
          <cell r="B400" t="str">
            <v xml:space="preserve">           福岡市 博多区</v>
          </cell>
          <cell r="C400">
            <v>45</v>
          </cell>
          <cell r="D400">
            <v>38</v>
          </cell>
          <cell r="E400">
            <v>7</v>
          </cell>
          <cell r="F400">
            <v>8</v>
          </cell>
          <cell r="G400">
            <v>34</v>
          </cell>
          <cell r="H400">
            <v>30</v>
          </cell>
          <cell r="I400">
            <v>4</v>
          </cell>
          <cell r="J400">
            <v>4</v>
          </cell>
          <cell r="K400">
            <v>11</v>
          </cell>
          <cell r="L400">
            <v>8</v>
          </cell>
          <cell r="M400">
            <v>3</v>
          </cell>
          <cell r="N400">
            <v>4</v>
          </cell>
        </row>
        <row r="401">
          <cell r="B401" t="str">
            <v xml:space="preserve">           福岡市 中央区</v>
          </cell>
          <cell r="C401">
            <v>56</v>
          </cell>
          <cell r="D401">
            <v>46</v>
          </cell>
          <cell r="E401">
            <v>10</v>
          </cell>
          <cell r="F401">
            <v>10</v>
          </cell>
          <cell r="G401">
            <v>43</v>
          </cell>
          <cell r="H401">
            <v>37</v>
          </cell>
          <cell r="I401">
            <v>6</v>
          </cell>
          <cell r="J401">
            <v>6</v>
          </cell>
          <cell r="K401">
            <v>13</v>
          </cell>
          <cell r="L401">
            <v>9</v>
          </cell>
          <cell r="M401">
            <v>4</v>
          </cell>
          <cell r="N401">
            <v>4</v>
          </cell>
        </row>
        <row r="402">
          <cell r="B402" t="str">
            <v xml:space="preserve">           福岡市 南区</v>
          </cell>
          <cell r="C402">
            <v>75</v>
          </cell>
          <cell r="D402">
            <v>56</v>
          </cell>
          <cell r="E402">
            <v>19</v>
          </cell>
          <cell r="F402">
            <v>20</v>
          </cell>
          <cell r="G402">
            <v>61</v>
          </cell>
          <cell r="H402">
            <v>48</v>
          </cell>
          <cell r="I402">
            <v>13</v>
          </cell>
          <cell r="J402">
            <v>13</v>
          </cell>
          <cell r="K402">
            <v>14</v>
          </cell>
          <cell r="L402">
            <v>8</v>
          </cell>
          <cell r="M402">
            <v>6</v>
          </cell>
          <cell r="N402">
            <v>7</v>
          </cell>
        </row>
        <row r="403">
          <cell r="B403" t="str">
            <v xml:space="preserve">           福岡市 西区</v>
          </cell>
          <cell r="C403">
            <v>62</v>
          </cell>
          <cell r="D403">
            <v>53</v>
          </cell>
          <cell r="E403">
            <v>9</v>
          </cell>
          <cell r="F403">
            <v>9</v>
          </cell>
          <cell r="G403">
            <v>52</v>
          </cell>
          <cell r="H403">
            <v>49</v>
          </cell>
          <cell r="I403">
            <v>3</v>
          </cell>
          <cell r="J403">
            <v>3</v>
          </cell>
          <cell r="K403">
            <v>10</v>
          </cell>
          <cell r="L403">
            <v>4</v>
          </cell>
          <cell r="M403">
            <v>6</v>
          </cell>
          <cell r="N403">
            <v>6</v>
          </cell>
        </row>
        <row r="404">
          <cell r="B404" t="str">
            <v xml:space="preserve">           福岡市 城南区</v>
          </cell>
          <cell r="C404">
            <v>37</v>
          </cell>
          <cell r="D404">
            <v>34</v>
          </cell>
          <cell r="E404">
            <v>3</v>
          </cell>
          <cell r="F404">
            <v>3</v>
          </cell>
          <cell r="G404">
            <v>33</v>
          </cell>
          <cell r="H404">
            <v>31</v>
          </cell>
          <cell r="I404">
            <v>2</v>
          </cell>
          <cell r="J404">
            <v>2</v>
          </cell>
          <cell r="K404">
            <v>4</v>
          </cell>
          <cell r="L404">
            <v>3</v>
          </cell>
          <cell r="M404">
            <v>1</v>
          </cell>
          <cell r="N404">
            <v>1</v>
          </cell>
        </row>
        <row r="405">
          <cell r="B405" t="str">
            <v xml:space="preserve">           福岡市 早良区</v>
          </cell>
          <cell r="C405">
            <v>81</v>
          </cell>
          <cell r="D405">
            <v>66</v>
          </cell>
          <cell r="E405">
            <v>15</v>
          </cell>
          <cell r="F405">
            <v>17</v>
          </cell>
          <cell r="G405">
            <v>77</v>
          </cell>
          <cell r="H405">
            <v>65</v>
          </cell>
          <cell r="I405">
            <v>12</v>
          </cell>
          <cell r="J405">
            <v>13</v>
          </cell>
          <cell r="K405">
            <v>4</v>
          </cell>
          <cell r="L405">
            <v>1</v>
          </cell>
          <cell r="M405">
            <v>3</v>
          </cell>
          <cell r="N405">
            <v>4</v>
          </cell>
        </row>
        <row r="406">
          <cell r="B406" t="str">
            <v xml:space="preserve">         大牟田市</v>
          </cell>
          <cell r="C406">
            <v>9</v>
          </cell>
          <cell r="D406">
            <v>6</v>
          </cell>
          <cell r="E406">
            <v>3</v>
          </cell>
          <cell r="F406">
            <v>3</v>
          </cell>
          <cell r="G406">
            <v>8</v>
          </cell>
          <cell r="H406">
            <v>6</v>
          </cell>
          <cell r="I406">
            <v>2</v>
          </cell>
          <cell r="J406">
            <v>2</v>
          </cell>
          <cell r="K406">
            <v>1</v>
          </cell>
          <cell r="L406" t="str">
            <v>-</v>
          </cell>
          <cell r="M406">
            <v>1</v>
          </cell>
          <cell r="N406">
            <v>1</v>
          </cell>
        </row>
        <row r="407">
          <cell r="B407" t="str">
            <v xml:space="preserve">         久留米市</v>
          </cell>
          <cell r="C407">
            <v>66</v>
          </cell>
          <cell r="D407">
            <v>39</v>
          </cell>
          <cell r="E407">
            <v>27</v>
          </cell>
          <cell r="F407">
            <v>27</v>
          </cell>
          <cell r="G407">
            <v>53</v>
          </cell>
          <cell r="H407">
            <v>35</v>
          </cell>
          <cell r="I407">
            <v>18</v>
          </cell>
          <cell r="J407">
            <v>18</v>
          </cell>
          <cell r="K407">
            <v>13</v>
          </cell>
          <cell r="L407">
            <v>4</v>
          </cell>
          <cell r="M407">
            <v>9</v>
          </cell>
          <cell r="N407">
            <v>9</v>
          </cell>
        </row>
        <row r="408">
          <cell r="B408" t="str">
            <v xml:space="preserve">         直方市</v>
          </cell>
          <cell r="C408">
            <v>2</v>
          </cell>
          <cell r="D408">
            <v>1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 t="str">
            <v>-</v>
          </cell>
          <cell r="J408" t="str">
            <v>-</v>
          </cell>
          <cell r="K408">
            <v>1</v>
          </cell>
          <cell r="L408" t="str">
            <v>-</v>
          </cell>
          <cell r="M408">
            <v>1</v>
          </cell>
          <cell r="N408">
            <v>1</v>
          </cell>
        </row>
        <row r="409">
          <cell r="B409" t="str">
            <v xml:space="preserve">         飯塚市</v>
          </cell>
          <cell r="C409">
            <v>17</v>
          </cell>
          <cell r="D409">
            <v>10</v>
          </cell>
          <cell r="E409">
            <v>7</v>
          </cell>
          <cell r="F409">
            <v>7</v>
          </cell>
          <cell r="G409">
            <v>13</v>
          </cell>
          <cell r="H409">
            <v>9</v>
          </cell>
          <cell r="I409">
            <v>4</v>
          </cell>
          <cell r="J409">
            <v>4</v>
          </cell>
          <cell r="K409">
            <v>4</v>
          </cell>
          <cell r="L409">
            <v>1</v>
          </cell>
          <cell r="M409">
            <v>3</v>
          </cell>
          <cell r="N409">
            <v>3</v>
          </cell>
        </row>
        <row r="410">
          <cell r="B410" t="str">
            <v xml:space="preserve">         田川市</v>
          </cell>
          <cell r="C410">
            <v>2</v>
          </cell>
          <cell r="D410">
            <v>1</v>
          </cell>
          <cell r="E410">
            <v>1</v>
          </cell>
          <cell r="F410">
            <v>1</v>
          </cell>
          <cell r="G410">
            <v>2</v>
          </cell>
          <cell r="H410">
            <v>1</v>
          </cell>
          <cell r="I410">
            <v>1</v>
          </cell>
          <cell r="J410">
            <v>1</v>
          </cell>
          <cell r="K410" t="str">
            <v>-</v>
          </cell>
          <cell r="L410" t="str">
            <v>-</v>
          </cell>
          <cell r="M410" t="str">
            <v>-</v>
          </cell>
          <cell r="N410" t="str">
            <v>-</v>
          </cell>
        </row>
        <row r="411">
          <cell r="B411" t="str">
            <v xml:space="preserve">         柳川市</v>
          </cell>
          <cell r="C411">
            <v>10</v>
          </cell>
          <cell r="D411">
            <v>6</v>
          </cell>
          <cell r="E411">
            <v>4</v>
          </cell>
          <cell r="F411">
            <v>4</v>
          </cell>
          <cell r="G411">
            <v>6</v>
          </cell>
          <cell r="H411">
            <v>4</v>
          </cell>
          <cell r="I411">
            <v>2</v>
          </cell>
          <cell r="J411">
            <v>2</v>
          </cell>
          <cell r="K411">
            <v>4</v>
          </cell>
          <cell r="L411">
            <v>2</v>
          </cell>
          <cell r="M411">
            <v>2</v>
          </cell>
          <cell r="N411">
            <v>2</v>
          </cell>
        </row>
        <row r="412">
          <cell r="B412" t="str">
            <v xml:space="preserve">         八女市</v>
          </cell>
          <cell r="C412">
            <v>4</v>
          </cell>
          <cell r="D412">
            <v>1</v>
          </cell>
          <cell r="E412">
            <v>3</v>
          </cell>
          <cell r="F412">
            <v>3</v>
          </cell>
          <cell r="G412">
            <v>2</v>
          </cell>
          <cell r="H412">
            <v>1</v>
          </cell>
          <cell r="I412">
            <v>1</v>
          </cell>
          <cell r="J412">
            <v>1</v>
          </cell>
          <cell r="K412">
            <v>2</v>
          </cell>
          <cell r="L412" t="str">
            <v>-</v>
          </cell>
          <cell r="M412">
            <v>2</v>
          </cell>
          <cell r="N412">
            <v>2</v>
          </cell>
        </row>
        <row r="413">
          <cell r="B413" t="str">
            <v xml:space="preserve">         筑後市</v>
          </cell>
          <cell r="C413">
            <v>7</v>
          </cell>
          <cell r="D413">
            <v>3</v>
          </cell>
          <cell r="E413">
            <v>4</v>
          </cell>
          <cell r="F413">
            <v>4</v>
          </cell>
          <cell r="G413">
            <v>6</v>
          </cell>
          <cell r="H413">
            <v>3</v>
          </cell>
          <cell r="I413">
            <v>3</v>
          </cell>
          <cell r="J413">
            <v>3</v>
          </cell>
          <cell r="K413">
            <v>1</v>
          </cell>
          <cell r="L413" t="str">
            <v>-</v>
          </cell>
          <cell r="M413">
            <v>1</v>
          </cell>
          <cell r="N413">
            <v>1</v>
          </cell>
        </row>
        <row r="414">
          <cell r="B414" t="str">
            <v xml:space="preserve">         大川市</v>
          </cell>
          <cell r="C414">
            <v>2</v>
          </cell>
          <cell r="D414">
            <v>2</v>
          </cell>
          <cell r="E414" t="str">
            <v>-</v>
          </cell>
          <cell r="F414" t="str">
            <v>-</v>
          </cell>
          <cell r="G414">
            <v>2</v>
          </cell>
          <cell r="H414">
            <v>2</v>
          </cell>
          <cell r="I414" t="str">
            <v>-</v>
          </cell>
          <cell r="J414" t="str">
            <v>-</v>
          </cell>
          <cell r="K414" t="str">
            <v>-</v>
          </cell>
          <cell r="L414" t="str">
            <v>-</v>
          </cell>
          <cell r="M414" t="str">
            <v>-</v>
          </cell>
          <cell r="N414" t="str">
            <v>-</v>
          </cell>
        </row>
        <row r="415">
          <cell r="B415" t="str">
            <v xml:space="preserve">         行橋市</v>
          </cell>
          <cell r="C415">
            <v>10</v>
          </cell>
          <cell r="D415">
            <v>3</v>
          </cell>
          <cell r="E415">
            <v>7</v>
          </cell>
          <cell r="F415">
            <v>7</v>
          </cell>
          <cell r="G415">
            <v>6</v>
          </cell>
          <cell r="H415">
            <v>1</v>
          </cell>
          <cell r="I415">
            <v>5</v>
          </cell>
          <cell r="J415">
            <v>5</v>
          </cell>
          <cell r="K415">
            <v>4</v>
          </cell>
          <cell r="L415">
            <v>2</v>
          </cell>
          <cell r="M415">
            <v>2</v>
          </cell>
          <cell r="N415">
            <v>2</v>
          </cell>
        </row>
        <row r="416">
          <cell r="B416" t="str">
            <v xml:space="preserve">         豊前市</v>
          </cell>
          <cell r="C416">
            <v>2</v>
          </cell>
          <cell r="D416">
            <v>1</v>
          </cell>
          <cell r="E416">
            <v>1</v>
          </cell>
          <cell r="F416">
            <v>1</v>
          </cell>
          <cell r="G416">
            <v>2</v>
          </cell>
          <cell r="H416">
            <v>1</v>
          </cell>
          <cell r="I416">
            <v>1</v>
          </cell>
          <cell r="J416">
            <v>1</v>
          </cell>
          <cell r="K416" t="str">
            <v>-</v>
          </cell>
          <cell r="L416" t="str">
            <v>-</v>
          </cell>
          <cell r="M416" t="str">
            <v>-</v>
          </cell>
          <cell r="N416" t="str">
            <v>-</v>
          </cell>
        </row>
        <row r="417">
          <cell r="B417" t="str">
            <v xml:space="preserve">         中間市</v>
          </cell>
          <cell r="C417">
            <v>4</v>
          </cell>
          <cell r="D417">
            <v>3</v>
          </cell>
          <cell r="E417">
            <v>1</v>
          </cell>
          <cell r="F417">
            <v>1</v>
          </cell>
          <cell r="G417">
            <v>4</v>
          </cell>
          <cell r="H417">
            <v>3</v>
          </cell>
          <cell r="I417">
            <v>1</v>
          </cell>
          <cell r="J417">
            <v>1</v>
          </cell>
          <cell r="K417" t="str">
            <v>-</v>
          </cell>
          <cell r="L417" t="str">
            <v>-</v>
          </cell>
          <cell r="M417" t="str">
            <v>-</v>
          </cell>
          <cell r="N417" t="str">
            <v>-</v>
          </cell>
        </row>
        <row r="418">
          <cell r="B418" t="str">
            <v xml:space="preserve">         小郡市</v>
          </cell>
          <cell r="C418">
            <v>17</v>
          </cell>
          <cell r="D418">
            <v>10</v>
          </cell>
          <cell r="E418">
            <v>7</v>
          </cell>
          <cell r="F418">
            <v>7</v>
          </cell>
          <cell r="G418">
            <v>15</v>
          </cell>
          <cell r="H418">
            <v>9</v>
          </cell>
          <cell r="I418">
            <v>6</v>
          </cell>
          <cell r="J418">
            <v>6</v>
          </cell>
          <cell r="K418">
            <v>2</v>
          </cell>
          <cell r="L418">
            <v>1</v>
          </cell>
          <cell r="M418">
            <v>1</v>
          </cell>
          <cell r="N418">
            <v>1</v>
          </cell>
        </row>
        <row r="419">
          <cell r="B419" t="str">
            <v xml:space="preserve">         筑紫野市</v>
          </cell>
          <cell r="C419">
            <v>24</v>
          </cell>
          <cell r="D419">
            <v>20</v>
          </cell>
          <cell r="E419">
            <v>4</v>
          </cell>
          <cell r="F419">
            <v>4</v>
          </cell>
          <cell r="G419">
            <v>21</v>
          </cell>
          <cell r="H419">
            <v>19</v>
          </cell>
          <cell r="I419">
            <v>2</v>
          </cell>
          <cell r="J419">
            <v>2</v>
          </cell>
          <cell r="K419">
            <v>3</v>
          </cell>
          <cell r="L419">
            <v>1</v>
          </cell>
          <cell r="M419">
            <v>2</v>
          </cell>
          <cell r="N419">
            <v>2</v>
          </cell>
        </row>
        <row r="420">
          <cell r="B420" t="str">
            <v xml:space="preserve">         春日市</v>
          </cell>
          <cell r="C420">
            <v>39</v>
          </cell>
          <cell r="D420">
            <v>24</v>
          </cell>
          <cell r="E420">
            <v>15</v>
          </cell>
          <cell r="F420">
            <v>15</v>
          </cell>
          <cell r="G420">
            <v>32</v>
          </cell>
          <cell r="H420">
            <v>23</v>
          </cell>
          <cell r="I420">
            <v>9</v>
          </cell>
          <cell r="J420">
            <v>9</v>
          </cell>
          <cell r="K420">
            <v>7</v>
          </cell>
          <cell r="L420">
            <v>1</v>
          </cell>
          <cell r="M420">
            <v>6</v>
          </cell>
          <cell r="N420">
            <v>6</v>
          </cell>
        </row>
        <row r="421">
          <cell r="B421" t="str">
            <v xml:space="preserve">         大野城市</v>
          </cell>
          <cell r="C421">
            <v>27</v>
          </cell>
          <cell r="D421">
            <v>22</v>
          </cell>
          <cell r="E421">
            <v>5</v>
          </cell>
          <cell r="F421">
            <v>5</v>
          </cell>
          <cell r="G421">
            <v>23</v>
          </cell>
          <cell r="H421">
            <v>19</v>
          </cell>
          <cell r="I421">
            <v>4</v>
          </cell>
          <cell r="J421">
            <v>4</v>
          </cell>
          <cell r="K421">
            <v>4</v>
          </cell>
          <cell r="L421">
            <v>3</v>
          </cell>
          <cell r="M421">
            <v>1</v>
          </cell>
          <cell r="N421">
            <v>1</v>
          </cell>
        </row>
        <row r="422">
          <cell r="B422" t="str">
            <v xml:space="preserve">         宗像市</v>
          </cell>
          <cell r="C422">
            <v>21</v>
          </cell>
          <cell r="D422">
            <v>19</v>
          </cell>
          <cell r="E422">
            <v>2</v>
          </cell>
          <cell r="F422">
            <v>2</v>
          </cell>
          <cell r="G422">
            <v>18</v>
          </cell>
          <cell r="H422">
            <v>16</v>
          </cell>
          <cell r="I422">
            <v>2</v>
          </cell>
          <cell r="J422">
            <v>2</v>
          </cell>
          <cell r="K422">
            <v>3</v>
          </cell>
          <cell r="L422">
            <v>3</v>
          </cell>
          <cell r="M422" t="str">
            <v>-</v>
          </cell>
          <cell r="N422" t="str">
            <v>-</v>
          </cell>
        </row>
        <row r="423">
          <cell r="B423" t="str">
            <v xml:space="preserve">         太宰府市</v>
          </cell>
          <cell r="C423">
            <v>18</v>
          </cell>
          <cell r="D423">
            <v>14</v>
          </cell>
          <cell r="E423">
            <v>4</v>
          </cell>
          <cell r="F423">
            <v>4</v>
          </cell>
          <cell r="G423">
            <v>17</v>
          </cell>
          <cell r="H423">
            <v>14</v>
          </cell>
          <cell r="I423">
            <v>3</v>
          </cell>
          <cell r="J423">
            <v>3</v>
          </cell>
          <cell r="K423">
            <v>1</v>
          </cell>
          <cell r="L423" t="str">
            <v>-</v>
          </cell>
          <cell r="M423">
            <v>1</v>
          </cell>
          <cell r="N423">
            <v>1</v>
          </cell>
        </row>
        <row r="424">
          <cell r="B424" t="str">
            <v xml:space="preserve">         古賀市</v>
          </cell>
          <cell r="C424">
            <v>16</v>
          </cell>
          <cell r="D424">
            <v>12</v>
          </cell>
          <cell r="E424">
            <v>4</v>
          </cell>
          <cell r="F424">
            <v>4</v>
          </cell>
          <cell r="G424">
            <v>15</v>
          </cell>
          <cell r="H424">
            <v>12</v>
          </cell>
          <cell r="I424">
            <v>3</v>
          </cell>
          <cell r="J424">
            <v>3</v>
          </cell>
          <cell r="K424">
            <v>1</v>
          </cell>
          <cell r="L424" t="str">
            <v>-</v>
          </cell>
          <cell r="M424">
            <v>1</v>
          </cell>
          <cell r="N424">
            <v>1</v>
          </cell>
        </row>
        <row r="425">
          <cell r="B425" t="str">
            <v xml:space="preserve">         福津市</v>
          </cell>
          <cell r="C425">
            <v>7</v>
          </cell>
          <cell r="D425">
            <v>4</v>
          </cell>
          <cell r="E425">
            <v>3</v>
          </cell>
          <cell r="F425">
            <v>3</v>
          </cell>
          <cell r="G425">
            <v>6</v>
          </cell>
          <cell r="H425">
            <v>4</v>
          </cell>
          <cell r="I425">
            <v>2</v>
          </cell>
          <cell r="J425">
            <v>2</v>
          </cell>
          <cell r="K425">
            <v>1</v>
          </cell>
          <cell r="L425" t="str">
            <v>-</v>
          </cell>
          <cell r="M425">
            <v>1</v>
          </cell>
          <cell r="N425">
            <v>1</v>
          </cell>
        </row>
        <row r="426">
          <cell r="B426" t="str">
            <v xml:space="preserve">         うきは市</v>
          </cell>
          <cell r="C426">
            <v>4</v>
          </cell>
          <cell r="D426">
            <v>2</v>
          </cell>
          <cell r="E426">
            <v>2</v>
          </cell>
          <cell r="F426">
            <v>2</v>
          </cell>
          <cell r="G426">
            <v>4</v>
          </cell>
          <cell r="H426">
            <v>2</v>
          </cell>
          <cell r="I426">
            <v>2</v>
          </cell>
          <cell r="J426">
            <v>2</v>
          </cell>
          <cell r="K426" t="str">
            <v>-</v>
          </cell>
          <cell r="L426" t="str">
            <v>-</v>
          </cell>
          <cell r="M426" t="str">
            <v>-</v>
          </cell>
          <cell r="N426" t="str">
            <v>-</v>
          </cell>
        </row>
        <row r="427">
          <cell r="B427" t="str">
            <v xml:space="preserve">         宮若市</v>
          </cell>
          <cell r="C427">
            <v>2</v>
          </cell>
          <cell r="D427" t="str">
            <v>-</v>
          </cell>
          <cell r="E427">
            <v>2</v>
          </cell>
          <cell r="F427">
            <v>2</v>
          </cell>
          <cell r="G427">
            <v>2</v>
          </cell>
          <cell r="H427" t="str">
            <v>-</v>
          </cell>
          <cell r="I427">
            <v>2</v>
          </cell>
          <cell r="J427">
            <v>2</v>
          </cell>
          <cell r="K427" t="str">
            <v>-</v>
          </cell>
          <cell r="L427" t="str">
            <v>-</v>
          </cell>
          <cell r="M427" t="str">
            <v>-</v>
          </cell>
          <cell r="N427" t="str">
            <v>-</v>
          </cell>
        </row>
        <row r="428">
          <cell r="B428" t="str">
            <v xml:space="preserve">         嘉麻市</v>
          </cell>
          <cell r="C428">
            <v>2</v>
          </cell>
          <cell r="D428">
            <v>1</v>
          </cell>
          <cell r="E428">
            <v>1</v>
          </cell>
          <cell r="F428">
            <v>1</v>
          </cell>
          <cell r="G428">
            <v>2</v>
          </cell>
          <cell r="H428">
            <v>1</v>
          </cell>
          <cell r="I428">
            <v>1</v>
          </cell>
          <cell r="J428">
            <v>1</v>
          </cell>
          <cell r="K428" t="str">
            <v>-</v>
          </cell>
          <cell r="L428" t="str">
            <v>-</v>
          </cell>
          <cell r="M428" t="str">
            <v>-</v>
          </cell>
          <cell r="N428" t="str">
            <v>-</v>
          </cell>
        </row>
        <row r="429">
          <cell r="B429" t="str">
            <v xml:space="preserve">         朝倉市</v>
          </cell>
          <cell r="C429">
            <v>7</v>
          </cell>
          <cell r="D429">
            <v>3</v>
          </cell>
          <cell r="E429">
            <v>4</v>
          </cell>
          <cell r="F429">
            <v>4</v>
          </cell>
          <cell r="G429">
            <v>5</v>
          </cell>
          <cell r="H429">
            <v>3</v>
          </cell>
          <cell r="I429">
            <v>2</v>
          </cell>
          <cell r="J429">
            <v>2</v>
          </cell>
          <cell r="K429">
            <v>2</v>
          </cell>
          <cell r="L429" t="str">
            <v>-</v>
          </cell>
          <cell r="M429">
            <v>2</v>
          </cell>
          <cell r="N429">
            <v>2</v>
          </cell>
        </row>
        <row r="430">
          <cell r="B430" t="str">
            <v xml:space="preserve">         みやま市</v>
          </cell>
          <cell r="C430">
            <v>8</v>
          </cell>
          <cell r="D430">
            <v>5</v>
          </cell>
          <cell r="E430">
            <v>3</v>
          </cell>
          <cell r="F430">
            <v>3</v>
          </cell>
          <cell r="G430">
            <v>6</v>
          </cell>
          <cell r="H430">
            <v>4</v>
          </cell>
          <cell r="I430">
            <v>2</v>
          </cell>
          <cell r="J430">
            <v>2</v>
          </cell>
          <cell r="K430">
            <v>2</v>
          </cell>
          <cell r="L430">
            <v>1</v>
          </cell>
          <cell r="M430">
            <v>1</v>
          </cell>
          <cell r="N430">
            <v>1</v>
          </cell>
        </row>
        <row r="431">
          <cell r="B431" t="str">
            <v xml:space="preserve">         糸島市</v>
          </cell>
          <cell r="C431">
            <v>21</v>
          </cell>
          <cell r="D431">
            <v>18</v>
          </cell>
          <cell r="E431">
            <v>3</v>
          </cell>
          <cell r="F431">
            <v>3</v>
          </cell>
          <cell r="G431">
            <v>21</v>
          </cell>
          <cell r="H431">
            <v>18</v>
          </cell>
          <cell r="I431">
            <v>3</v>
          </cell>
          <cell r="J431">
            <v>3</v>
          </cell>
          <cell r="K431" t="str">
            <v>-</v>
          </cell>
          <cell r="L431" t="str">
            <v>-</v>
          </cell>
          <cell r="M431" t="str">
            <v>-</v>
          </cell>
          <cell r="N431" t="str">
            <v>-</v>
          </cell>
        </row>
        <row r="432">
          <cell r="B432" t="str">
            <v xml:space="preserve">         那珂川町</v>
          </cell>
          <cell r="C432">
            <v>16</v>
          </cell>
          <cell r="D432">
            <v>14</v>
          </cell>
          <cell r="E432">
            <v>2</v>
          </cell>
          <cell r="F432">
            <v>2</v>
          </cell>
          <cell r="G432">
            <v>13</v>
          </cell>
          <cell r="H432">
            <v>11</v>
          </cell>
          <cell r="I432">
            <v>2</v>
          </cell>
          <cell r="J432">
            <v>2</v>
          </cell>
          <cell r="K432">
            <v>3</v>
          </cell>
          <cell r="L432">
            <v>3</v>
          </cell>
          <cell r="M432" t="str">
            <v>-</v>
          </cell>
          <cell r="N432" t="str">
            <v>-</v>
          </cell>
        </row>
        <row r="433">
          <cell r="B433" t="str">
            <v xml:space="preserve">         宇美町</v>
          </cell>
          <cell r="C433">
            <v>6</v>
          </cell>
          <cell r="D433">
            <v>6</v>
          </cell>
          <cell r="E433" t="str">
            <v>-</v>
          </cell>
          <cell r="F433" t="str">
            <v>-</v>
          </cell>
          <cell r="G433">
            <v>6</v>
          </cell>
          <cell r="H433">
            <v>6</v>
          </cell>
          <cell r="I433" t="str">
            <v>-</v>
          </cell>
          <cell r="J433" t="str">
            <v>-</v>
          </cell>
          <cell r="K433" t="str">
            <v>-</v>
          </cell>
          <cell r="L433" t="str">
            <v>-</v>
          </cell>
          <cell r="M433" t="str">
            <v>-</v>
          </cell>
          <cell r="N433" t="str">
            <v>-</v>
          </cell>
        </row>
        <row r="434">
          <cell r="B434" t="str">
            <v xml:space="preserve">         篠栗町</v>
          </cell>
          <cell r="C434">
            <v>9</v>
          </cell>
          <cell r="D434">
            <v>7</v>
          </cell>
          <cell r="E434">
            <v>2</v>
          </cell>
          <cell r="F434">
            <v>2</v>
          </cell>
          <cell r="G434">
            <v>9</v>
          </cell>
          <cell r="H434">
            <v>7</v>
          </cell>
          <cell r="I434">
            <v>2</v>
          </cell>
          <cell r="J434">
            <v>2</v>
          </cell>
          <cell r="K434" t="str">
            <v>-</v>
          </cell>
          <cell r="L434" t="str">
            <v>-</v>
          </cell>
          <cell r="M434" t="str">
            <v>-</v>
          </cell>
          <cell r="N434" t="str">
            <v>-</v>
          </cell>
        </row>
        <row r="435">
          <cell r="B435" t="str">
            <v xml:space="preserve">         志免町</v>
          </cell>
          <cell r="C435">
            <v>4</v>
          </cell>
          <cell r="D435">
            <v>3</v>
          </cell>
          <cell r="E435">
            <v>1</v>
          </cell>
          <cell r="F435">
            <v>1</v>
          </cell>
          <cell r="G435">
            <v>4</v>
          </cell>
          <cell r="H435">
            <v>3</v>
          </cell>
          <cell r="I435">
            <v>1</v>
          </cell>
          <cell r="J435">
            <v>1</v>
          </cell>
          <cell r="K435" t="str">
            <v>-</v>
          </cell>
          <cell r="L435" t="str">
            <v>-</v>
          </cell>
          <cell r="M435" t="str">
            <v>-</v>
          </cell>
          <cell r="N435" t="str">
            <v>-</v>
          </cell>
        </row>
        <row r="436">
          <cell r="B436" t="str">
            <v xml:space="preserve">         須恵町</v>
          </cell>
          <cell r="C436">
            <v>2</v>
          </cell>
          <cell r="D436">
            <v>2</v>
          </cell>
          <cell r="E436" t="str">
            <v>-</v>
          </cell>
          <cell r="F436" t="str">
            <v>-</v>
          </cell>
          <cell r="G436">
            <v>2</v>
          </cell>
          <cell r="H436">
            <v>2</v>
          </cell>
          <cell r="I436" t="str">
            <v>-</v>
          </cell>
          <cell r="J436" t="str">
            <v>-</v>
          </cell>
          <cell r="K436" t="str">
            <v>-</v>
          </cell>
          <cell r="L436" t="str">
            <v>-</v>
          </cell>
          <cell r="M436" t="str">
            <v>-</v>
          </cell>
          <cell r="N436" t="str">
            <v>-</v>
          </cell>
        </row>
        <row r="437">
          <cell r="B437" t="str">
            <v xml:space="preserve">         新宮町</v>
          </cell>
          <cell r="C437">
            <v>13</v>
          </cell>
          <cell r="D437">
            <v>11</v>
          </cell>
          <cell r="E437">
            <v>2</v>
          </cell>
          <cell r="F437">
            <v>2</v>
          </cell>
          <cell r="G437">
            <v>11</v>
          </cell>
          <cell r="H437">
            <v>10</v>
          </cell>
          <cell r="I437">
            <v>1</v>
          </cell>
          <cell r="J437">
            <v>1</v>
          </cell>
          <cell r="K437">
            <v>2</v>
          </cell>
          <cell r="L437">
            <v>1</v>
          </cell>
          <cell r="M437">
            <v>1</v>
          </cell>
          <cell r="N437">
            <v>1</v>
          </cell>
        </row>
        <row r="438">
          <cell r="B438" t="str">
            <v xml:space="preserve">         久山町</v>
          </cell>
          <cell r="C438">
            <v>1</v>
          </cell>
          <cell r="D438">
            <v>1</v>
          </cell>
          <cell r="E438" t="str">
            <v>-</v>
          </cell>
          <cell r="F438" t="str">
            <v>-</v>
          </cell>
          <cell r="G438">
            <v>1</v>
          </cell>
          <cell r="H438">
            <v>1</v>
          </cell>
          <cell r="I438" t="str">
            <v>-</v>
          </cell>
          <cell r="J438" t="str">
            <v>-</v>
          </cell>
          <cell r="K438" t="str">
            <v>-</v>
          </cell>
          <cell r="L438" t="str">
            <v>-</v>
          </cell>
          <cell r="M438" t="str">
            <v>-</v>
          </cell>
          <cell r="N438" t="str">
            <v>-</v>
          </cell>
        </row>
        <row r="439">
          <cell r="B439" t="str">
            <v xml:space="preserve">         粕屋町</v>
          </cell>
          <cell r="C439">
            <v>6</v>
          </cell>
          <cell r="D439">
            <v>5</v>
          </cell>
          <cell r="E439">
            <v>1</v>
          </cell>
          <cell r="F439">
            <v>1</v>
          </cell>
          <cell r="G439">
            <v>6</v>
          </cell>
          <cell r="H439">
            <v>5</v>
          </cell>
          <cell r="I439">
            <v>1</v>
          </cell>
          <cell r="J439">
            <v>1</v>
          </cell>
          <cell r="K439" t="str">
            <v>-</v>
          </cell>
          <cell r="L439" t="str">
            <v>-</v>
          </cell>
          <cell r="M439" t="str">
            <v>-</v>
          </cell>
          <cell r="N439" t="str">
            <v>-</v>
          </cell>
        </row>
        <row r="440">
          <cell r="B440" t="str">
            <v xml:space="preserve">         芦屋町</v>
          </cell>
          <cell r="C440">
            <v>1</v>
          </cell>
          <cell r="D440">
            <v>1</v>
          </cell>
          <cell r="E440" t="str">
            <v>-</v>
          </cell>
          <cell r="F440" t="str">
            <v>-</v>
          </cell>
          <cell r="G440">
            <v>1</v>
          </cell>
          <cell r="H440">
            <v>1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 t="str">
            <v>-</v>
          </cell>
          <cell r="N440" t="str">
            <v>-</v>
          </cell>
        </row>
        <row r="441">
          <cell r="B441" t="str">
            <v xml:space="preserve">         水巻町</v>
          </cell>
          <cell r="C441">
            <v>3</v>
          </cell>
          <cell r="D441">
            <v>2</v>
          </cell>
          <cell r="E441">
            <v>1</v>
          </cell>
          <cell r="F441">
            <v>1</v>
          </cell>
          <cell r="G441">
            <v>3</v>
          </cell>
          <cell r="H441">
            <v>2</v>
          </cell>
          <cell r="I441">
            <v>1</v>
          </cell>
          <cell r="J441">
            <v>1</v>
          </cell>
          <cell r="K441" t="str">
            <v>-</v>
          </cell>
          <cell r="L441" t="str">
            <v>-</v>
          </cell>
          <cell r="M441" t="str">
            <v>-</v>
          </cell>
          <cell r="N441" t="str">
            <v>-</v>
          </cell>
        </row>
        <row r="442">
          <cell r="B442" t="str">
            <v xml:space="preserve">         岡垣町</v>
          </cell>
          <cell r="C442">
            <v>5</v>
          </cell>
          <cell r="D442">
            <v>2</v>
          </cell>
          <cell r="E442">
            <v>3</v>
          </cell>
          <cell r="F442">
            <v>3</v>
          </cell>
          <cell r="G442">
            <v>4</v>
          </cell>
          <cell r="H442">
            <v>2</v>
          </cell>
          <cell r="I442">
            <v>2</v>
          </cell>
          <cell r="J442">
            <v>2</v>
          </cell>
          <cell r="K442">
            <v>1</v>
          </cell>
          <cell r="L442" t="str">
            <v>-</v>
          </cell>
          <cell r="M442">
            <v>1</v>
          </cell>
          <cell r="N442">
            <v>1</v>
          </cell>
        </row>
        <row r="443">
          <cell r="B443" t="str">
            <v xml:space="preserve">         遠賀町</v>
          </cell>
          <cell r="C443">
            <v>2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 t="str">
            <v>-</v>
          </cell>
          <cell r="J443" t="str">
            <v>-</v>
          </cell>
          <cell r="K443">
            <v>1</v>
          </cell>
          <cell r="L443" t="str">
            <v>-</v>
          </cell>
          <cell r="M443">
            <v>1</v>
          </cell>
          <cell r="N443">
            <v>1</v>
          </cell>
        </row>
        <row r="444">
          <cell r="B444" t="str">
            <v xml:space="preserve">         鞍手町</v>
          </cell>
          <cell r="C444">
            <v>2</v>
          </cell>
          <cell r="D444">
            <v>1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 t="str">
            <v>-</v>
          </cell>
          <cell r="J444" t="str">
            <v>-</v>
          </cell>
          <cell r="K444">
            <v>1</v>
          </cell>
          <cell r="L444" t="str">
            <v>-</v>
          </cell>
          <cell r="M444">
            <v>1</v>
          </cell>
          <cell r="N444">
            <v>1</v>
          </cell>
        </row>
        <row r="445">
          <cell r="B445" t="str">
            <v xml:space="preserve">         桂川町</v>
          </cell>
          <cell r="C445">
            <v>1</v>
          </cell>
          <cell r="D445" t="str">
            <v>-</v>
          </cell>
          <cell r="E445">
            <v>1</v>
          </cell>
          <cell r="F445">
            <v>1</v>
          </cell>
          <cell r="G445" t="str">
            <v>-</v>
          </cell>
          <cell r="H445" t="str">
            <v>-</v>
          </cell>
          <cell r="I445" t="str">
            <v>-</v>
          </cell>
          <cell r="J445" t="str">
            <v>-</v>
          </cell>
          <cell r="K445">
            <v>1</v>
          </cell>
          <cell r="L445" t="str">
            <v>-</v>
          </cell>
          <cell r="M445">
            <v>1</v>
          </cell>
          <cell r="N445">
            <v>1</v>
          </cell>
        </row>
        <row r="446">
          <cell r="B446" t="str">
            <v xml:space="preserve">         大刀洗町</v>
          </cell>
          <cell r="C446">
            <v>3</v>
          </cell>
          <cell r="D446">
            <v>2</v>
          </cell>
          <cell r="E446">
            <v>1</v>
          </cell>
          <cell r="F446">
            <v>1</v>
          </cell>
          <cell r="G446">
            <v>3</v>
          </cell>
          <cell r="H446">
            <v>2</v>
          </cell>
          <cell r="I446">
            <v>1</v>
          </cell>
          <cell r="J446">
            <v>1</v>
          </cell>
          <cell r="K446" t="str">
            <v>-</v>
          </cell>
          <cell r="L446" t="str">
            <v>-</v>
          </cell>
          <cell r="M446" t="str">
            <v>-</v>
          </cell>
          <cell r="N446" t="str">
            <v>-</v>
          </cell>
        </row>
        <row r="447">
          <cell r="B447" t="str">
            <v xml:space="preserve">         大木町</v>
          </cell>
          <cell r="C447">
            <v>2</v>
          </cell>
          <cell r="D447" t="str">
            <v>-</v>
          </cell>
          <cell r="E447">
            <v>2</v>
          </cell>
          <cell r="F447">
            <v>2</v>
          </cell>
          <cell r="G447">
            <v>1</v>
          </cell>
          <cell r="H447" t="str">
            <v>-</v>
          </cell>
          <cell r="I447">
            <v>1</v>
          </cell>
          <cell r="J447">
            <v>1</v>
          </cell>
          <cell r="K447">
            <v>1</v>
          </cell>
          <cell r="L447" t="str">
            <v>-</v>
          </cell>
          <cell r="M447">
            <v>1</v>
          </cell>
          <cell r="N447">
            <v>1</v>
          </cell>
        </row>
        <row r="448">
          <cell r="B448" t="str">
            <v xml:space="preserve">         広川町</v>
          </cell>
          <cell r="C448">
            <v>1</v>
          </cell>
          <cell r="D448" t="str">
            <v>-</v>
          </cell>
          <cell r="E448">
            <v>1</v>
          </cell>
          <cell r="F448">
            <v>1</v>
          </cell>
          <cell r="G448">
            <v>1</v>
          </cell>
          <cell r="H448" t="str">
            <v>-</v>
          </cell>
          <cell r="I448">
            <v>1</v>
          </cell>
          <cell r="J448">
            <v>1</v>
          </cell>
          <cell r="K448" t="str">
            <v>-</v>
          </cell>
          <cell r="L448" t="str">
            <v>-</v>
          </cell>
          <cell r="M448" t="str">
            <v>-</v>
          </cell>
          <cell r="N448" t="str">
            <v>-</v>
          </cell>
        </row>
        <row r="449">
          <cell r="B449" t="str">
            <v xml:space="preserve">         川崎町</v>
          </cell>
          <cell r="C449">
            <v>2</v>
          </cell>
          <cell r="D449">
            <v>2</v>
          </cell>
          <cell r="E449" t="str">
            <v>-</v>
          </cell>
          <cell r="F449" t="str">
            <v>-</v>
          </cell>
          <cell r="G449">
            <v>2</v>
          </cell>
          <cell r="H449">
            <v>2</v>
          </cell>
          <cell r="I449" t="str">
            <v>-</v>
          </cell>
          <cell r="J449" t="str">
            <v>-</v>
          </cell>
          <cell r="K449" t="str">
            <v>-</v>
          </cell>
          <cell r="L449" t="str">
            <v>-</v>
          </cell>
          <cell r="M449" t="str">
            <v>-</v>
          </cell>
          <cell r="N449" t="str">
            <v>-</v>
          </cell>
        </row>
        <row r="450">
          <cell r="B450" t="str">
            <v xml:space="preserve">         大任町</v>
          </cell>
          <cell r="C450">
            <v>1</v>
          </cell>
          <cell r="D450" t="str">
            <v>-</v>
          </cell>
          <cell r="E450">
            <v>1</v>
          </cell>
          <cell r="F450">
            <v>1</v>
          </cell>
          <cell r="G450">
            <v>1</v>
          </cell>
          <cell r="H450" t="str">
            <v>-</v>
          </cell>
          <cell r="I450">
            <v>1</v>
          </cell>
          <cell r="J450">
            <v>1</v>
          </cell>
          <cell r="K450" t="str">
            <v>-</v>
          </cell>
          <cell r="L450" t="str">
            <v>-</v>
          </cell>
          <cell r="M450" t="str">
            <v>-</v>
          </cell>
          <cell r="N450" t="str">
            <v>-</v>
          </cell>
        </row>
        <row r="451">
          <cell r="B451" t="str">
            <v xml:space="preserve">         福智町</v>
          </cell>
          <cell r="C451">
            <v>1</v>
          </cell>
          <cell r="D451" t="str">
            <v>-</v>
          </cell>
          <cell r="E451">
            <v>1</v>
          </cell>
          <cell r="F451">
            <v>1</v>
          </cell>
          <cell r="G451" t="str">
            <v>-</v>
          </cell>
          <cell r="H451" t="str">
            <v>-</v>
          </cell>
          <cell r="I451" t="str">
            <v>-</v>
          </cell>
          <cell r="J451" t="str">
            <v>-</v>
          </cell>
          <cell r="K451">
            <v>1</v>
          </cell>
          <cell r="L451" t="str">
            <v>-</v>
          </cell>
          <cell r="M451">
            <v>1</v>
          </cell>
          <cell r="N451">
            <v>1</v>
          </cell>
        </row>
        <row r="452">
          <cell r="B452" t="str">
            <v xml:space="preserve">         苅田町</v>
          </cell>
          <cell r="C452">
            <v>4</v>
          </cell>
          <cell r="D452">
            <v>2</v>
          </cell>
          <cell r="E452">
            <v>2</v>
          </cell>
          <cell r="F452">
            <v>2</v>
          </cell>
          <cell r="G452">
            <v>3</v>
          </cell>
          <cell r="H452">
            <v>2</v>
          </cell>
          <cell r="I452">
            <v>1</v>
          </cell>
          <cell r="J452">
            <v>1</v>
          </cell>
          <cell r="K452">
            <v>1</v>
          </cell>
          <cell r="L452" t="str">
            <v>-</v>
          </cell>
          <cell r="M452">
            <v>1</v>
          </cell>
          <cell r="N452">
            <v>1</v>
          </cell>
        </row>
        <row r="453">
          <cell r="B453" t="str">
            <v xml:space="preserve">         みやこ町</v>
          </cell>
          <cell r="C453">
            <v>1</v>
          </cell>
          <cell r="D453" t="str">
            <v>-</v>
          </cell>
          <cell r="E453">
            <v>1</v>
          </cell>
          <cell r="F453">
            <v>1</v>
          </cell>
          <cell r="G453">
            <v>1</v>
          </cell>
          <cell r="H453" t="str">
            <v>-</v>
          </cell>
          <cell r="I453">
            <v>1</v>
          </cell>
          <cell r="J453">
            <v>1</v>
          </cell>
          <cell r="K453" t="str">
            <v>-</v>
          </cell>
          <cell r="L453" t="str">
            <v>-</v>
          </cell>
          <cell r="M453" t="str">
            <v>-</v>
          </cell>
          <cell r="N453" t="str">
            <v>-</v>
          </cell>
        </row>
        <row r="454">
          <cell r="B454" t="str">
            <v xml:space="preserve">         築上町</v>
          </cell>
          <cell r="C454">
            <v>1</v>
          </cell>
          <cell r="D454">
            <v>1</v>
          </cell>
          <cell r="E454" t="str">
            <v>-</v>
          </cell>
          <cell r="F454" t="str">
            <v>-</v>
          </cell>
          <cell r="G454">
            <v>1</v>
          </cell>
          <cell r="H454">
            <v>1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 t="str">
            <v>-</v>
          </cell>
        </row>
        <row r="455">
          <cell r="B455" t="str">
            <v xml:space="preserve">       佐賀県 </v>
          </cell>
          <cell r="C455">
            <v>406</v>
          </cell>
          <cell r="D455">
            <v>280</v>
          </cell>
          <cell r="E455">
            <v>126</v>
          </cell>
          <cell r="F455">
            <v>126</v>
          </cell>
          <cell r="G455">
            <v>293</v>
          </cell>
          <cell r="H455">
            <v>223</v>
          </cell>
          <cell r="I455">
            <v>70</v>
          </cell>
          <cell r="J455">
            <v>70</v>
          </cell>
          <cell r="K455">
            <v>113</v>
          </cell>
          <cell r="L455">
            <v>57</v>
          </cell>
          <cell r="M455">
            <v>56</v>
          </cell>
          <cell r="N455">
            <v>56</v>
          </cell>
        </row>
        <row r="456">
          <cell r="B456" t="str">
            <v xml:space="preserve">         佐賀市</v>
          </cell>
          <cell r="C456">
            <v>103</v>
          </cell>
          <cell r="D456">
            <v>70</v>
          </cell>
          <cell r="E456">
            <v>33</v>
          </cell>
          <cell r="F456">
            <v>33</v>
          </cell>
          <cell r="G456">
            <v>79</v>
          </cell>
          <cell r="H456">
            <v>59</v>
          </cell>
          <cell r="I456">
            <v>20</v>
          </cell>
          <cell r="J456">
            <v>20</v>
          </cell>
          <cell r="K456">
            <v>24</v>
          </cell>
          <cell r="L456">
            <v>11</v>
          </cell>
          <cell r="M456">
            <v>13</v>
          </cell>
          <cell r="N456">
            <v>13</v>
          </cell>
        </row>
        <row r="457">
          <cell r="B457" t="str">
            <v xml:space="preserve">         唐津市</v>
          </cell>
          <cell r="C457">
            <v>44</v>
          </cell>
          <cell r="D457">
            <v>35</v>
          </cell>
          <cell r="E457">
            <v>9</v>
          </cell>
          <cell r="F457">
            <v>10</v>
          </cell>
          <cell r="G457">
            <v>40</v>
          </cell>
          <cell r="H457">
            <v>35</v>
          </cell>
          <cell r="I457">
            <v>5</v>
          </cell>
          <cell r="J457">
            <v>6</v>
          </cell>
          <cell r="K457">
            <v>4</v>
          </cell>
          <cell r="L457" t="str">
            <v>-</v>
          </cell>
          <cell r="M457">
            <v>4</v>
          </cell>
          <cell r="N457">
            <v>4</v>
          </cell>
        </row>
        <row r="458">
          <cell r="B458" t="str">
            <v xml:space="preserve">         鳥栖市</v>
          </cell>
          <cell r="C458">
            <v>18</v>
          </cell>
          <cell r="D458">
            <v>16</v>
          </cell>
          <cell r="E458">
            <v>2</v>
          </cell>
          <cell r="F458">
            <v>2</v>
          </cell>
          <cell r="G458">
            <v>14</v>
          </cell>
          <cell r="H458">
            <v>13</v>
          </cell>
          <cell r="I458">
            <v>1</v>
          </cell>
          <cell r="J458">
            <v>1</v>
          </cell>
          <cell r="K458">
            <v>4</v>
          </cell>
          <cell r="L458">
            <v>3</v>
          </cell>
          <cell r="M458">
            <v>1</v>
          </cell>
          <cell r="N458">
            <v>1</v>
          </cell>
        </row>
        <row r="459">
          <cell r="B459" t="str">
            <v xml:space="preserve">         多久市</v>
          </cell>
          <cell r="C459">
            <v>4</v>
          </cell>
          <cell r="D459">
            <v>4</v>
          </cell>
          <cell r="E459" t="str">
            <v>-</v>
          </cell>
          <cell r="F459" t="str">
            <v>-</v>
          </cell>
          <cell r="G459">
            <v>4</v>
          </cell>
          <cell r="H459">
            <v>4</v>
          </cell>
          <cell r="I459" t="str">
            <v>-</v>
          </cell>
          <cell r="J459" t="str">
            <v>-</v>
          </cell>
          <cell r="K459" t="str">
            <v>-</v>
          </cell>
          <cell r="L459" t="str">
            <v>-</v>
          </cell>
          <cell r="M459" t="str">
            <v>-</v>
          </cell>
          <cell r="N459" t="str">
            <v>-</v>
          </cell>
        </row>
        <row r="460">
          <cell r="B460" t="str">
            <v xml:space="preserve">         伊万里市</v>
          </cell>
          <cell r="C460">
            <v>39</v>
          </cell>
          <cell r="D460">
            <v>29</v>
          </cell>
          <cell r="E460">
            <v>10</v>
          </cell>
          <cell r="F460">
            <v>10</v>
          </cell>
          <cell r="G460">
            <v>27</v>
          </cell>
          <cell r="H460">
            <v>22</v>
          </cell>
          <cell r="I460">
            <v>5</v>
          </cell>
          <cell r="J460">
            <v>5</v>
          </cell>
          <cell r="K460">
            <v>12</v>
          </cell>
          <cell r="L460">
            <v>7</v>
          </cell>
          <cell r="M460">
            <v>5</v>
          </cell>
          <cell r="N460">
            <v>5</v>
          </cell>
        </row>
        <row r="461">
          <cell r="B461" t="str">
            <v xml:space="preserve">         武雄市</v>
          </cell>
          <cell r="C461">
            <v>36</v>
          </cell>
          <cell r="D461">
            <v>22</v>
          </cell>
          <cell r="E461">
            <v>14</v>
          </cell>
          <cell r="F461">
            <v>14</v>
          </cell>
          <cell r="G461">
            <v>26</v>
          </cell>
          <cell r="H461">
            <v>18</v>
          </cell>
          <cell r="I461">
            <v>8</v>
          </cell>
          <cell r="J461">
            <v>8</v>
          </cell>
          <cell r="K461">
            <v>10</v>
          </cell>
          <cell r="L461">
            <v>4</v>
          </cell>
          <cell r="M461">
            <v>6</v>
          </cell>
          <cell r="N461">
            <v>6</v>
          </cell>
        </row>
        <row r="462">
          <cell r="B462" t="str">
            <v xml:space="preserve">         鹿島市</v>
          </cell>
          <cell r="C462">
            <v>27</v>
          </cell>
          <cell r="D462">
            <v>17</v>
          </cell>
          <cell r="E462">
            <v>10</v>
          </cell>
          <cell r="F462">
            <v>10</v>
          </cell>
          <cell r="G462">
            <v>17</v>
          </cell>
          <cell r="H462">
            <v>13</v>
          </cell>
          <cell r="I462">
            <v>4</v>
          </cell>
          <cell r="J462">
            <v>4</v>
          </cell>
          <cell r="K462">
            <v>10</v>
          </cell>
          <cell r="L462">
            <v>4</v>
          </cell>
          <cell r="M462">
            <v>6</v>
          </cell>
          <cell r="N462">
            <v>6</v>
          </cell>
        </row>
        <row r="463">
          <cell r="B463" t="str">
            <v xml:space="preserve">         小城市</v>
          </cell>
          <cell r="C463">
            <v>17</v>
          </cell>
          <cell r="D463">
            <v>11</v>
          </cell>
          <cell r="E463">
            <v>6</v>
          </cell>
          <cell r="F463">
            <v>6</v>
          </cell>
          <cell r="G463">
            <v>15</v>
          </cell>
          <cell r="H463">
            <v>10</v>
          </cell>
          <cell r="I463">
            <v>5</v>
          </cell>
          <cell r="J463">
            <v>5</v>
          </cell>
          <cell r="K463">
            <v>2</v>
          </cell>
          <cell r="L463">
            <v>1</v>
          </cell>
          <cell r="M463">
            <v>1</v>
          </cell>
          <cell r="N463">
            <v>1</v>
          </cell>
        </row>
        <row r="464">
          <cell r="B464" t="str">
            <v xml:space="preserve">         嬉野市</v>
          </cell>
          <cell r="C464">
            <v>21</v>
          </cell>
          <cell r="D464">
            <v>17</v>
          </cell>
          <cell r="E464">
            <v>4</v>
          </cell>
          <cell r="F464">
            <v>4</v>
          </cell>
          <cell r="G464">
            <v>14</v>
          </cell>
          <cell r="H464">
            <v>14</v>
          </cell>
          <cell r="I464" t="str">
            <v>-</v>
          </cell>
          <cell r="J464" t="str">
            <v>-</v>
          </cell>
          <cell r="K464">
            <v>7</v>
          </cell>
          <cell r="L464">
            <v>3</v>
          </cell>
          <cell r="M464">
            <v>4</v>
          </cell>
          <cell r="N464">
            <v>4</v>
          </cell>
        </row>
        <row r="465">
          <cell r="B465" t="str">
            <v xml:space="preserve">         神埼市</v>
          </cell>
          <cell r="C465">
            <v>7</v>
          </cell>
          <cell r="D465">
            <v>5</v>
          </cell>
          <cell r="E465">
            <v>2</v>
          </cell>
          <cell r="F465">
            <v>2</v>
          </cell>
          <cell r="G465">
            <v>2</v>
          </cell>
          <cell r="H465">
            <v>2</v>
          </cell>
          <cell r="I465" t="str">
            <v>-</v>
          </cell>
          <cell r="J465" t="str">
            <v>-</v>
          </cell>
          <cell r="K465">
            <v>5</v>
          </cell>
          <cell r="L465">
            <v>3</v>
          </cell>
          <cell r="M465">
            <v>2</v>
          </cell>
          <cell r="N465">
            <v>2</v>
          </cell>
        </row>
        <row r="466">
          <cell r="B466" t="str">
            <v xml:space="preserve">         吉野ヶ里町</v>
          </cell>
          <cell r="C466">
            <v>4</v>
          </cell>
          <cell r="D466">
            <v>4</v>
          </cell>
          <cell r="E466" t="str">
            <v>-</v>
          </cell>
          <cell r="F466" t="str">
            <v>-</v>
          </cell>
          <cell r="G466">
            <v>4</v>
          </cell>
          <cell r="H466">
            <v>4</v>
          </cell>
          <cell r="I466" t="str">
            <v>-</v>
          </cell>
          <cell r="J466" t="str">
            <v>-</v>
          </cell>
          <cell r="K466" t="str">
            <v>-</v>
          </cell>
          <cell r="L466" t="str">
            <v>-</v>
          </cell>
          <cell r="M466" t="str">
            <v>-</v>
          </cell>
          <cell r="N466" t="str">
            <v>-</v>
          </cell>
        </row>
        <row r="467">
          <cell r="B467" t="str">
            <v xml:space="preserve">         基山町</v>
          </cell>
          <cell r="C467">
            <v>3</v>
          </cell>
          <cell r="D467">
            <v>1</v>
          </cell>
          <cell r="E467">
            <v>2</v>
          </cell>
          <cell r="F467">
            <v>2</v>
          </cell>
          <cell r="G467">
            <v>3</v>
          </cell>
          <cell r="H467">
            <v>1</v>
          </cell>
          <cell r="I467">
            <v>2</v>
          </cell>
          <cell r="J467">
            <v>2</v>
          </cell>
          <cell r="K467" t="str">
            <v>-</v>
          </cell>
          <cell r="L467" t="str">
            <v>-</v>
          </cell>
          <cell r="M467" t="str">
            <v>-</v>
          </cell>
          <cell r="N467" t="str">
            <v>-</v>
          </cell>
        </row>
        <row r="468">
          <cell r="B468" t="str">
            <v xml:space="preserve">         上峰町</v>
          </cell>
          <cell r="C468">
            <v>2</v>
          </cell>
          <cell r="D468">
            <v>1</v>
          </cell>
          <cell r="E468">
            <v>1</v>
          </cell>
          <cell r="F468">
            <v>1</v>
          </cell>
          <cell r="G468">
            <v>2</v>
          </cell>
          <cell r="H468">
            <v>1</v>
          </cell>
          <cell r="I468">
            <v>1</v>
          </cell>
          <cell r="J468">
            <v>1</v>
          </cell>
          <cell r="K468" t="str">
            <v>-</v>
          </cell>
          <cell r="L468" t="str">
            <v>-</v>
          </cell>
          <cell r="M468" t="str">
            <v>-</v>
          </cell>
          <cell r="N468" t="str">
            <v>-</v>
          </cell>
        </row>
        <row r="469">
          <cell r="B469" t="str">
            <v xml:space="preserve">         みやき町</v>
          </cell>
          <cell r="C469">
            <v>9</v>
          </cell>
          <cell r="D469">
            <v>6</v>
          </cell>
          <cell r="E469">
            <v>3</v>
          </cell>
          <cell r="F469">
            <v>3</v>
          </cell>
          <cell r="G469">
            <v>7</v>
          </cell>
          <cell r="H469">
            <v>6</v>
          </cell>
          <cell r="I469">
            <v>1</v>
          </cell>
          <cell r="J469">
            <v>1</v>
          </cell>
          <cell r="K469">
            <v>2</v>
          </cell>
          <cell r="L469" t="str">
            <v>-</v>
          </cell>
          <cell r="M469">
            <v>2</v>
          </cell>
          <cell r="N469">
            <v>2</v>
          </cell>
        </row>
        <row r="470">
          <cell r="B470" t="str">
            <v xml:space="preserve">         有田町</v>
          </cell>
          <cell r="C470">
            <v>17</v>
          </cell>
          <cell r="D470">
            <v>10</v>
          </cell>
          <cell r="E470">
            <v>7</v>
          </cell>
          <cell r="F470">
            <v>7</v>
          </cell>
          <cell r="G470">
            <v>12</v>
          </cell>
          <cell r="H470">
            <v>9</v>
          </cell>
          <cell r="I470">
            <v>3</v>
          </cell>
          <cell r="J470">
            <v>3</v>
          </cell>
          <cell r="K470">
            <v>5</v>
          </cell>
          <cell r="L470">
            <v>1</v>
          </cell>
          <cell r="M470">
            <v>4</v>
          </cell>
          <cell r="N470">
            <v>4</v>
          </cell>
        </row>
        <row r="471">
          <cell r="B471" t="str">
            <v xml:space="preserve">         大町町</v>
          </cell>
          <cell r="C471">
            <v>4</v>
          </cell>
          <cell r="D471">
            <v>4</v>
          </cell>
          <cell r="E471" t="str">
            <v>-</v>
          </cell>
          <cell r="F471" t="str">
            <v>-</v>
          </cell>
          <cell r="G471">
            <v>4</v>
          </cell>
          <cell r="H471">
            <v>4</v>
          </cell>
          <cell r="I471" t="str">
            <v>-</v>
          </cell>
          <cell r="J471" t="str">
            <v>-</v>
          </cell>
          <cell r="K471" t="str">
            <v>-</v>
          </cell>
          <cell r="L471" t="str">
            <v>-</v>
          </cell>
          <cell r="M471" t="str">
            <v>-</v>
          </cell>
          <cell r="N471" t="str">
            <v>-</v>
          </cell>
        </row>
        <row r="472">
          <cell r="B472" t="str">
            <v xml:space="preserve">         江北町</v>
          </cell>
          <cell r="C472">
            <v>2</v>
          </cell>
          <cell r="D472">
            <v>2</v>
          </cell>
          <cell r="E472" t="str">
            <v>-</v>
          </cell>
          <cell r="F472" t="str">
            <v>-</v>
          </cell>
          <cell r="G472">
            <v>2</v>
          </cell>
          <cell r="H472">
            <v>2</v>
          </cell>
          <cell r="I472" t="str">
            <v>-</v>
          </cell>
          <cell r="J472" t="str">
            <v>-</v>
          </cell>
          <cell r="K472" t="str">
            <v>-</v>
          </cell>
          <cell r="L472" t="str">
            <v>-</v>
          </cell>
          <cell r="M472" t="str">
            <v>-</v>
          </cell>
          <cell r="N472" t="str">
            <v>-</v>
          </cell>
        </row>
        <row r="473">
          <cell r="B473" t="str">
            <v xml:space="preserve">         白石町</v>
          </cell>
          <cell r="C473">
            <v>17</v>
          </cell>
          <cell r="D473">
            <v>7</v>
          </cell>
          <cell r="E473">
            <v>10</v>
          </cell>
          <cell r="F473">
            <v>10</v>
          </cell>
          <cell r="G473">
            <v>7</v>
          </cell>
          <cell r="H473">
            <v>5</v>
          </cell>
          <cell r="I473">
            <v>2</v>
          </cell>
          <cell r="J473">
            <v>2</v>
          </cell>
          <cell r="K473">
            <v>10</v>
          </cell>
          <cell r="L473">
            <v>2</v>
          </cell>
          <cell r="M473">
            <v>8</v>
          </cell>
          <cell r="N473">
            <v>8</v>
          </cell>
        </row>
        <row r="474">
          <cell r="B474" t="str">
            <v xml:space="preserve">         太良町</v>
          </cell>
          <cell r="C474">
            <v>18</v>
          </cell>
          <cell r="D474">
            <v>17</v>
          </cell>
          <cell r="E474">
            <v>1</v>
          </cell>
          <cell r="F474">
            <v>1</v>
          </cell>
          <cell r="G474">
            <v>16</v>
          </cell>
          <cell r="H474">
            <v>16</v>
          </cell>
          <cell r="I474" t="str">
            <v>-</v>
          </cell>
          <cell r="J474" t="str">
            <v>-</v>
          </cell>
          <cell r="K474">
            <v>2</v>
          </cell>
          <cell r="L474">
            <v>1</v>
          </cell>
          <cell r="M474">
            <v>1</v>
          </cell>
          <cell r="N474">
            <v>1</v>
          </cell>
        </row>
        <row r="475">
          <cell r="B475" t="str">
            <v xml:space="preserve">       熊本県 </v>
          </cell>
          <cell r="C475">
            <v>94</v>
          </cell>
          <cell r="D475">
            <v>72</v>
          </cell>
          <cell r="E475">
            <v>22</v>
          </cell>
          <cell r="F475">
            <v>22</v>
          </cell>
          <cell r="G475">
            <v>79</v>
          </cell>
          <cell r="H475">
            <v>67</v>
          </cell>
          <cell r="I475">
            <v>12</v>
          </cell>
          <cell r="J475">
            <v>12</v>
          </cell>
          <cell r="K475">
            <v>15</v>
          </cell>
          <cell r="L475">
            <v>5</v>
          </cell>
          <cell r="M475">
            <v>10</v>
          </cell>
          <cell r="N475">
            <v>10</v>
          </cell>
        </row>
        <row r="476">
          <cell r="B476" t="str">
            <v xml:space="preserve">         熊本市</v>
          </cell>
          <cell r="C476">
            <v>74</v>
          </cell>
          <cell r="D476">
            <v>49</v>
          </cell>
          <cell r="E476">
            <v>25</v>
          </cell>
          <cell r="F476">
            <v>25</v>
          </cell>
          <cell r="G476">
            <v>58</v>
          </cell>
          <cell r="H476">
            <v>46</v>
          </cell>
          <cell r="I476">
            <v>12</v>
          </cell>
          <cell r="J476">
            <v>12</v>
          </cell>
          <cell r="K476">
            <v>16</v>
          </cell>
          <cell r="L476">
            <v>3</v>
          </cell>
          <cell r="M476">
            <v>13</v>
          </cell>
          <cell r="N476">
            <v>13</v>
          </cell>
        </row>
        <row r="477">
          <cell r="B477" t="str">
            <v xml:space="preserve">           熊本市 中央区</v>
          </cell>
          <cell r="C477">
            <v>22</v>
          </cell>
          <cell r="D477">
            <v>14</v>
          </cell>
          <cell r="E477">
            <v>8</v>
          </cell>
          <cell r="F477">
            <v>8</v>
          </cell>
          <cell r="G477">
            <v>19</v>
          </cell>
          <cell r="H477">
            <v>14</v>
          </cell>
          <cell r="I477">
            <v>5</v>
          </cell>
          <cell r="J477">
            <v>5</v>
          </cell>
          <cell r="K477">
            <v>3</v>
          </cell>
          <cell r="L477" t="str">
            <v>-</v>
          </cell>
          <cell r="M477">
            <v>3</v>
          </cell>
          <cell r="N477">
            <v>3</v>
          </cell>
        </row>
        <row r="478">
          <cell r="B478" t="str">
            <v xml:space="preserve">           熊本市 東区</v>
          </cell>
          <cell r="C478">
            <v>18</v>
          </cell>
          <cell r="D478">
            <v>13</v>
          </cell>
          <cell r="E478">
            <v>5</v>
          </cell>
          <cell r="F478">
            <v>5</v>
          </cell>
          <cell r="G478">
            <v>13</v>
          </cell>
          <cell r="H478">
            <v>12</v>
          </cell>
          <cell r="I478">
            <v>1</v>
          </cell>
          <cell r="J478">
            <v>1</v>
          </cell>
          <cell r="K478">
            <v>5</v>
          </cell>
          <cell r="L478">
            <v>1</v>
          </cell>
          <cell r="M478">
            <v>4</v>
          </cell>
          <cell r="N478">
            <v>4</v>
          </cell>
        </row>
        <row r="479">
          <cell r="B479" t="str">
            <v xml:space="preserve">           熊本市 西区</v>
          </cell>
          <cell r="C479">
            <v>12</v>
          </cell>
          <cell r="D479">
            <v>7</v>
          </cell>
          <cell r="E479">
            <v>5</v>
          </cell>
          <cell r="F479">
            <v>5</v>
          </cell>
          <cell r="G479">
            <v>9</v>
          </cell>
          <cell r="H479">
            <v>7</v>
          </cell>
          <cell r="I479">
            <v>2</v>
          </cell>
          <cell r="J479">
            <v>2</v>
          </cell>
          <cell r="K479">
            <v>3</v>
          </cell>
          <cell r="L479" t="str">
            <v>-</v>
          </cell>
          <cell r="M479">
            <v>3</v>
          </cell>
          <cell r="N479">
            <v>3</v>
          </cell>
        </row>
        <row r="480">
          <cell r="B480" t="str">
            <v xml:space="preserve">           熊本市 南区</v>
          </cell>
          <cell r="C480">
            <v>10</v>
          </cell>
          <cell r="D480">
            <v>6</v>
          </cell>
          <cell r="E480">
            <v>4</v>
          </cell>
          <cell r="F480">
            <v>4</v>
          </cell>
          <cell r="G480">
            <v>7</v>
          </cell>
          <cell r="H480">
            <v>5</v>
          </cell>
          <cell r="I480">
            <v>2</v>
          </cell>
          <cell r="J480">
            <v>2</v>
          </cell>
          <cell r="K480">
            <v>3</v>
          </cell>
          <cell r="L480">
            <v>1</v>
          </cell>
          <cell r="M480">
            <v>2</v>
          </cell>
          <cell r="N480">
            <v>2</v>
          </cell>
        </row>
        <row r="481">
          <cell r="B481" t="str">
            <v xml:space="preserve">           熊本市 北区</v>
          </cell>
          <cell r="C481">
            <v>12</v>
          </cell>
          <cell r="D481">
            <v>9</v>
          </cell>
          <cell r="E481">
            <v>3</v>
          </cell>
          <cell r="F481">
            <v>3</v>
          </cell>
          <cell r="G481">
            <v>10</v>
          </cell>
          <cell r="H481">
            <v>8</v>
          </cell>
          <cell r="I481">
            <v>2</v>
          </cell>
          <cell r="J481">
            <v>2</v>
          </cell>
          <cell r="K481">
            <v>2</v>
          </cell>
          <cell r="L481">
            <v>1</v>
          </cell>
          <cell r="M481">
            <v>1</v>
          </cell>
          <cell r="N481">
            <v>1</v>
          </cell>
        </row>
        <row r="482">
          <cell r="B482" t="str">
            <v xml:space="preserve">         八代市</v>
          </cell>
          <cell r="C482">
            <v>4</v>
          </cell>
          <cell r="D482">
            <v>1</v>
          </cell>
          <cell r="E482">
            <v>3</v>
          </cell>
          <cell r="F482">
            <v>3</v>
          </cell>
          <cell r="G482">
            <v>2</v>
          </cell>
          <cell r="H482">
            <v>1</v>
          </cell>
          <cell r="I482">
            <v>1</v>
          </cell>
          <cell r="J482">
            <v>1</v>
          </cell>
          <cell r="K482">
            <v>2</v>
          </cell>
          <cell r="L482" t="str">
            <v>-</v>
          </cell>
          <cell r="M482">
            <v>2</v>
          </cell>
          <cell r="N482">
            <v>2</v>
          </cell>
        </row>
        <row r="483">
          <cell r="B483" t="str">
            <v xml:space="preserve">         人吉市</v>
          </cell>
          <cell r="C483">
            <v>1</v>
          </cell>
          <cell r="D483" t="str">
            <v>-</v>
          </cell>
          <cell r="E483">
            <v>1</v>
          </cell>
          <cell r="F483">
            <v>1</v>
          </cell>
          <cell r="G483">
            <v>1</v>
          </cell>
          <cell r="H483" t="str">
            <v>-</v>
          </cell>
          <cell r="I483">
            <v>1</v>
          </cell>
          <cell r="J483">
            <v>1</v>
          </cell>
          <cell r="K483" t="str">
            <v>-</v>
          </cell>
          <cell r="L483" t="str">
            <v>-</v>
          </cell>
          <cell r="M483" t="str">
            <v>-</v>
          </cell>
          <cell r="N483" t="str">
            <v>-</v>
          </cell>
        </row>
        <row r="484">
          <cell r="B484" t="str">
            <v xml:space="preserve">         荒尾市</v>
          </cell>
          <cell r="C484">
            <v>10</v>
          </cell>
          <cell r="D484">
            <v>8</v>
          </cell>
          <cell r="E484">
            <v>2</v>
          </cell>
          <cell r="F484">
            <v>2</v>
          </cell>
          <cell r="G484">
            <v>10</v>
          </cell>
          <cell r="H484">
            <v>8</v>
          </cell>
          <cell r="I484">
            <v>2</v>
          </cell>
          <cell r="J484">
            <v>2</v>
          </cell>
          <cell r="K484" t="str">
            <v>-</v>
          </cell>
          <cell r="L484" t="str">
            <v>-</v>
          </cell>
          <cell r="M484" t="str">
            <v>-</v>
          </cell>
          <cell r="N484" t="str">
            <v>-</v>
          </cell>
        </row>
        <row r="485">
          <cell r="B485" t="str">
            <v xml:space="preserve">         玉名市</v>
          </cell>
          <cell r="C485">
            <v>7</v>
          </cell>
          <cell r="D485">
            <v>5</v>
          </cell>
          <cell r="E485">
            <v>2</v>
          </cell>
          <cell r="F485">
            <v>2</v>
          </cell>
          <cell r="G485">
            <v>5</v>
          </cell>
          <cell r="H485">
            <v>5</v>
          </cell>
          <cell r="I485" t="str">
            <v>-</v>
          </cell>
          <cell r="J485" t="str">
            <v>-</v>
          </cell>
          <cell r="K485">
            <v>2</v>
          </cell>
          <cell r="L485" t="str">
            <v>-</v>
          </cell>
          <cell r="M485">
            <v>2</v>
          </cell>
          <cell r="N485">
            <v>2</v>
          </cell>
        </row>
        <row r="486">
          <cell r="B486" t="str">
            <v xml:space="preserve">         山鹿市</v>
          </cell>
          <cell r="C486">
            <v>2</v>
          </cell>
          <cell r="D486">
            <v>1</v>
          </cell>
          <cell r="E486">
            <v>1</v>
          </cell>
          <cell r="F486">
            <v>1</v>
          </cell>
          <cell r="G486">
            <v>2</v>
          </cell>
          <cell r="H486">
            <v>1</v>
          </cell>
          <cell r="I486">
            <v>1</v>
          </cell>
          <cell r="J486">
            <v>1</v>
          </cell>
          <cell r="K486" t="str">
            <v>-</v>
          </cell>
          <cell r="L486" t="str">
            <v>-</v>
          </cell>
          <cell r="M486" t="str">
            <v>-</v>
          </cell>
          <cell r="N486" t="str">
            <v>-</v>
          </cell>
        </row>
        <row r="487">
          <cell r="B487" t="str">
            <v xml:space="preserve">         菊池市</v>
          </cell>
          <cell r="C487">
            <v>2</v>
          </cell>
          <cell r="D487">
            <v>1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 t="str">
            <v>-</v>
          </cell>
          <cell r="J487" t="str">
            <v>-</v>
          </cell>
          <cell r="K487">
            <v>1</v>
          </cell>
          <cell r="L487" t="str">
            <v>-</v>
          </cell>
          <cell r="M487">
            <v>1</v>
          </cell>
          <cell r="N487">
            <v>1</v>
          </cell>
        </row>
        <row r="488">
          <cell r="B488" t="str">
            <v xml:space="preserve">         宇土市</v>
          </cell>
          <cell r="C488">
            <v>5</v>
          </cell>
          <cell r="D488">
            <v>4</v>
          </cell>
          <cell r="E488">
            <v>1</v>
          </cell>
          <cell r="F488">
            <v>1</v>
          </cell>
          <cell r="G488">
            <v>4</v>
          </cell>
          <cell r="H488">
            <v>4</v>
          </cell>
          <cell r="I488" t="str">
            <v>-</v>
          </cell>
          <cell r="J488" t="str">
            <v>-</v>
          </cell>
          <cell r="K488">
            <v>1</v>
          </cell>
          <cell r="L488" t="str">
            <v>-</v>
          </cell>
          <cell r="M488">
            <v>1</v>
          </cell>
          <cell r="N488">
            <v>1</v>
          </cell>
        </row>
        <row r="489">
          <cell r="B489" t="str">
            <v xml:space="preserve">         上天草市</v>
          </cell>
          <cell r="C489">
            <v>19</v>
          </cell>
          <cell r="D489">
            <v>15</v>
          </cell>
          <cell r="E489">
            <v>4</v>
          </cell>
          <cell r="F489">
            <v>4</v>
          </cell>
          <cell r="G489">
            <v>18</v>
          </cell>
          <cell r="H489">
            <v>15</v>
          </cell>
          <cell r="I489">
            <v>3</v>
          </cell>
          <cell r="J489">
            <v>3</v>
          </cell>
          <cell r="K489">
            <v>1</v>
          </cell>
          <cell r="L489" t="str">
            <v>-</v>
          </cell>
          <cell r="M489">
            <v>1</v>
          </cell>
          <cell r="N489">
            <v>1</v>
          </cell>
        </row>
        <row r="490">
          <cell r="B490" t="str">
            <v xml:space="preserve">         宇城市</v>
          </cell>
          <cell r="C490">
            <v>6</v>
          </cell>
          <cell r="D490">
            <v>4</v>
          </cell>
          <cell r="E490">
            <v>2</v>
          </cell>
          <cell r="F490">
            <v>2</v>
          </cell>
          <cell r="G490">
            <v>5</v>
          </cell>
          <cell r="H490">
            <v>4</v>
          </cell>
          <cell r="I490">
            <v>1</v>
          </cell>
          <cell r="J490">
            <v>1</v>
          </cell>
          <cell r="K490">
            <v>1</v>
          </cell>
          <cell r="L490" t="str">
            <v>-</v>
          </cell>
          <cell r="M490">
            <v>1</v>
          </cell>
          <cell r="N490">
            <v>1</v>
          </cell>
        </row>
        <row r="491">
          <cell r="B491" t="str">
            <v xml:space="preserve">         阿蘇市</v>
          </cell>
          <cell r="C491">
            <v>1</v>
          </cell>
          <cell r="D491" t="str">
            <v>-</v>
          </cell>
          <cell r="E491">
            <v>1</v>
          </cell>
          <cell r="F491">
            <v>1</v>
          </cell>
          <cell r="G491">
            <v>1</v>
          </cell>
          <cell r="H491" t="str">
            <v>-</v>
          </cell>
          <cell r="I491">
            <v>1</v>
          </cell>
          <cell r="J491">
            <v>1</v>
          </cell>
          <cell r="K491" t="str">
            <v>-</v>
          </cell>
          <cell r="L491" t="str">
            <v>-</v>
          </cell>
          <cell r="M491" t="str">
            <v>-</v>
          </cell>
          <cell r="N491" t="str">
            <v>-</v>
          </cell>
        </row>
        <row r="492">
          <cell r="B492" t="str">
            <v xml:space="preserve">         天草市</v>
          </cell>
          <cell r="C492">
            <v>8</v>
          </cell>
          <cell r="D492">
            <v>7</v>
          </cell>
          <cell r="E492">
            <v>1</v>
          </cell>
          <cell r="F492">
            <v>2</v>
          </cell>
          <cell r="G492">
            <v>7</v>
          </cell>
          <cell r="H492">
            <v>6</v>
          </cell>
          <cell r="I492">
            <v>1</v>
          </cell>
          <cell r="J492">
            <v>1</v>
          </cell>
          <cell r="K492">
            <v>1</v>
          </cell>
          <cell r="L492">
            <v>1</v>
          </cell>
          <cell r="M492" t="str">
            <v>-</v>
          </cell>
          <cell r="N492">
            <v>1</v>
          </cell>
        </row>
        <row r="493">
          <cell r="B493" t="str">
            <v xml:space="preserve">         美里町</v>
          </cell>
          <cell r="C493">
            <v>1</v>
          </cell>
          <cell r="D493">
            <v>1</v>
          </cell>
          <cell r="E493" t="str">
            <v>-</v>
          </cell>
          <cell r="F493" t="str">
            <v>-</v>
          </cell>
          <cell r="G493" t="str">
            <v>-</v>
          </cell>
          <cell r="H493" t="str">
            <v>-</v>
          </cell>
          <cell r="I493" t="str">
            <v>-</v>
          </cell>
          <cell r="J493" t="str">
            <v>-</v>
          </cell>
          <cell r="K493">
            <v>1</v>
          </cell>
          <cell r="L493">
            <v>1</v>
          </cell>
          <cell r="M493" t="str">
            <v>-</v>
          </cell>
          <cell r="N493" t="str">
            <v>-</v>
          </cell>
        </row>
        <row r="494">
          <cell r="B494" t="str">
            <v xml:space="preserve">         南関町</v>
          </cell>
          <cell r="C494">
            <v>1</v>
          </cell>
          <cell r="D494">
            <v>1</v>
          </cell>
          <cell r="E494" t="str">
            <v>-</v>
          </cell>
          <cell r="F494" t="str">
            <v>-</v>
          </cell>
          <cell r="G494">
            <v>1</v>
          </cell>
          <cell r="H494">
            <v>1</v>
          </cell>
          <cell r="I494" t="str">
            <v>-</v>
          </cell>
          <cell r="J494" t="str">
            <v>-</v>
          </cell>
          <cell r="K494" t="str">
            <v>-</v>
          </cell>
          <cell r="L494" t="str">
            <v>-</v>
          </cell>
          <cell r="M494" t="str">
            <v>-</v>
          </cell>
          <cell r="N494" t="str">
            <v>-</v>
          </cell>
        </row>
        <row r="495">
          <cell r="B495" t="str">
            <v xml:space="preserve">         長洲町</v>
          </cell>
          <cell r="C495">
            <v>4</v>
          </cell>
          <cell r="D495">
            <v>3</v>
          </cell>
          <cell r="E495">
            <v>1</v>
          </cell>
          <cell r="F495">
            <v>1</v>
          </cell>
          <cell r="G495">
            <v>4</v>
          </cell>
          <cell r="H495">
            <v>3</v>
          </cell>
          <cell r="I495">
            <v>1</v>
          </cell>
          <cell r="J495">
            <v>1</v>
          </cell>
          <cell r="K495" t="str">
            <v>-</v>
          </cell>
          <cell r="L495" t="str">
            <v>-</v>
          </cell>
          <cell r="M495" t="str">
            <v>-</v>
          </cell>
          <cell r="N495" t="str">
            <v>-</v>
          </cell>
        </row>
        <row r="496">
          <cell r="B496" t="str">
            <v xml:space="preserve">         大津町</v>
          </cell>
          <cell r="C496">
            <v>3</v>
          </cell>
          <cell r="D496">
            <v>3</v>
          </cell>
          <cell r="E496" t="str">
            <v>-</v>
          </cell>
          <cell r="F496" t="str">
            <v>-</v>
          </cell>
          <cell r="G496">
            <v>3</v>
          </cell>
          <cell r="H496">
            <v>3</v>
          </cell>
          <cell r="I496" t="str">
            <v>-</v>
          </cell>
          <cell r="J496" t="str">
            <v>-</v>
          </cell>
          <cell r="K496" t="str">
            <v>-</v>
          </cell>
          <cell r="L496" t="str">
            <v>-</v>
          </cell>
          <cell r="M496" t="str">
            <v>-</v>
          </cell>
          <cell r="N496" t="str">
            <v>-</v>
          </cell>
        </row>
        <row r="497">
          <cell r="B497" t="str">
            <v xml:space="preserve">         菊陽町</v>
          </cell>
          <cell r="C497">
            <v>2</v>
          </cell>
          <cell r="D497">
            <v>2</v>
          </cell>
          <cell r="E497" t="str">
            <v>-</v>
          </cell>
          <cell r="F497" t="str">
            <v>-</v>
          </cell>
          <cell r="G497">
            <v>2</v>
          </cell>
          <cell r="H497">
            <v>2</v>
          </cell>
          <cell r="I497" t="str">
            <v>-</v>
          </cell>
          <cell r="J497" t="str">
            <v>-</v>
          </cell>
          <cell r="K497" t="str">
            <v>-</v>
          </cell>
          <cell r="L497" t="str">
            <v>-</v>
          </cell>
          <cell r="M497" t="str">
            <v>-</v>
          </cell>
          <cell r="N497" t="str">
            <v>-</v>
          </cell>
        </row>
        <row r="498">
          <cell r="B498" t="str">
            <v xml:space="preserve">         御船町</v>
          </cell>
          <cell r="C498">
            <v>1</v>
          </cell>
          <cell r="D498">
            <v>1</v>
          </cell>
          <cell r="E498" t="str">
            <v>-</v>
          </cell>
          <cell r="F498" t="str">
            <v>-</v>
          </cell>
          <cell r="G498">
            <v>1</v>
          </cell>
          <cell r="H498">
            <v>1</v>
          </cell>
          <cell r="I498" t="str">
            <v>-</v>
          </cell>
          <cell r="J498" t="str">
            <v>-</v>
          </cell>
          <cell r="K498" t="str">
            <v>-</v>
          </cell>
          <cell r="L498" t="str">
            <v>-</v>
          </cell>
          <cell r="M498" t="str">
            <v>-</v>
          </cell>
          <cell r="N498" t="str">
            <v>-</v>
          </cell>
        </row>
        <row r="499">
          <cell r="B499" t="str">
            <v xml:space="preserve">         益城町</v>
          </cell>
          <cell r="C499">
            <v>3</v>
          </cell>
          <cell r="D499">
            <v>2</v>
          </cell>
          <cell r="E499">
            <v>1</v>
          </cell>
          <cell r="F499">
            <v>1</v>
          </cell>
          <cell r="G499">
            <v>3</v>
          </cell>
          <cell r="H499">
            <v>2</v>
          </cell>
          <cell r="I499">
            <v>1</v>
          </cell>
          <cell r="J499">
            <v>1</v>
          </cell>
          <cell r="K499" t="str">
            <v>-</v>
          </cell>
          <cell r="L499" t="str">
            <v>-</v>
          </cell>
          <cell r="M499" t="str">
            <v>-</v>
          </cell>
          <cell r="N499" t="str">
            <v>-</v>
          </cell>
        </row>
        <row r="500">
          <cell r="B500" t="str">
            <v xml:space="preserve">         山都町</v>
          </cell>
          <cell r="C500">
            <v>2</v>
          </cell>
          <cell r="D500">
            <v>1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 t="str">
            <v>-</v>
          </cell>
          <cell r="J500" t="str">
            <v>-</v>
          </cell>
          <cell r="K500">
            <v>1</v>
          </cell>
          <cell r="L500" t="str">
            <v>-</v>
          </cell>
          <cell r="M500">
            <v>1</v>
          </cell>
          <cell r="N500">
            <v>1</v>
          </cell>
        </row>
        <row r="501">
          <cell r="B501" t="str">
            <v xml:space="preserve">         氷川町</v>
          </cell>
          <cell r="C501">
            <v>1</v>
          </cell>
          <cell r="D501">
            <v>1</v>
          </cell>
          <cell r="E501" t="str">
            <v>-</v>
          </cell>
          <cell r="F501" t="str">
            <v>-</v>
          </cell>
          <cell r="G501">
            <v>1</v>
          </cell>
          <cell r="H501">
            <v>1</v>
          </cell>
          <cell r="I501" t="str">
            <v>-</v>
          </cell>
          <cell r="J501" t="str">
            <v>-</v>
          </cell>
          <cell r="K501" t="str">
            <v>-</v>
          </cell>
          <cell r="L501" t="str">
            <v>-</v>
          </cell>
          <cell r="M501" t="str">
            <v>-</v>
          </cell>
          <cell r="N501" t="str">
            <v>-</v>
          </cell>
        </row>
        <row r="502">
          <cell r="B502" t="str">
            <v xml:space="preserve">         多良木町</v>
          </cell>
          <cell r="C502">
            <v>1</v>
          </cell>
          <cell r="D502" t="str">
            <v>-</v>
          </cell>
          <cell r="E502">
            <v>1</v>
          </cell>
          <cell r="F502">
            <v>1</v>
          </cell>
          <cell r="G502" t="str">
            <v>-</v>
          </cell>
          <cell r="H502" t="str">
            <v>-</v>
          </cell>
          <cell r="I502" t="str">
            <v>-</v>
          </cell>
          <cell r="J502" t="str">
            <v>-</v>
          </cell>
          <cell r="K502">
            <v>1</v>
          </cell>
          <cell r="L502" t="str">
            <v>-</v>
          </cell>
          <cell r="M502">
            <v>1</v>
          </cell>
          <cell r="N502">
            <v>1</v>
          </cell>
        </row>
        <row r="503">
          <cell r="B503" t="str">
            <v xml:space="preserve">         湯前町</v>
          </cell>
          <cell r="C503">
            <v>1</v>
          </cell>
          <cell r="D503">
            <v>1</v>
          </cell>
          <cell r="E503" t="str">
            <v>-</v>
          </cell>
          <cell r="F503" t="str">
            <v>-</v>
          </cell>
          <cell r="G503">
            <v>1</v>
          </cell>
          <cell r="H503">
            <v>1</v>
          </cell>
          <cell r="I503" t="str">
            <v>-</v>
          </cell>
          <cell r="J503" t="str">
            <v>-</v>
          </cell>
          <cell r="K503" t="str">
            <v>-</v>
          </cell>
          <cell r="L503" t="str">
            <v>-</v>
          </cell>
          <cell r="M503" t="str">
            <v>-</v>
          </cell>
          <cell r="N503" t="str">
            <v>-</v>
          </cell>
        </row>
        <row r="504">
          <cell r="B504" t="str">
            <v xml:space="preserve">         あさぎり町</v>
          </cell>
          <cell r="C504">
            <v>1</v>
          </cell>
          <cell r="D504" t="str">
            <v>-</v>
          </cell>
          <cell r="E504">
            <v>1</v>
          </cell>
          <cell r="F504">
            <v>1</v>
          </cell>
          <cell r="G504" t="str">
            <v>-</v>
          </cell>
          <cell r="H504" t="str">
            <v>-</v>
          </cell>
          <cell r="I504" t="str">
            <v>-</v>
          </cell>
          <cell r="J504" t="str">
            <v>-</v>
          </cell>
          <cell r="K504">
            <v>1</v>
          </cell>
          <cell r="L504" t="str">
            <v>-</v>
          </cell>
          <cell r="M504">
            <v>1</v>
          </cell>
          <cell r="N504">
            <v>1</v>
          </cell>
        </row>
        <row r="505">
          <cell r="B505" t="str">
            <v xml:space="preserve">         苓北町</v>
          </cell>
          <cell r="C505">
            <v>1</v>
          </cell>
          <cell r="D505">
            <v>1</v>
          </cell>
          <cell r="E505" t="str">
            <v>-</v>
          </cell>
          <cell r="F505" t="str">
            <v>-</v>
          </cell>
          <cell r="G505">
            <v>1</v>
          </cell>
          <cell r="H505">
            <v>1</v>
          </cell>
          <cell r="I505" t="str">
            <v>-</v>
          </cell>
          <cell r="J505" t="str">
            <v>-</v>
          </cell>
          <cell r="K505" t="str">
            <v>-</v>
          </cell>
          <cell r="L505" t="str">
            <v>-</v>
          </cell>
          <cell r="M505" t="str">
            <v>-</v>
          </cell>
          <cell r="N505" t="str">
            <v>-</v>
          </cell>
        </row>
        <row r="506">
          <cell r="B506" t="str">
            <v xml:space="preserve">       大分県 </v>
          </cell>
          <cell r="C506">
            <v>32</v>
          </cell>
          <cell r="D506">
            <v>20</v>
          </cell>
          <cell r="E506">
            <v>12</v>
          </cell>
          <cell r="F506">
            <v>12</v>
          </cell>
          <cell r="G506">
            <v>23</v>
          </cell>
          <cell r="H506">
            <v>19</v>
          </cell>
          <cell r="I506">
            <v>4</v>
          </cell>
          <cell r="J506">
            <v>4</v>
          </cell>
          <cell r="K506">
            <v>9</v>
          </cell>
          <cell r="L506">
            <v>1</v>
          </cell>
          <cell r="M506">
            <v>8</v>
          </cell>
          <cell r="N506">
            <v>8</v>
          </cell>
        </row>
        <row r="507">
          <cell r="B507" t="str">
            <v xml:space="preserve">         大分市</v>
          </cell>
          <cell r="C507">
            <v>39</v>
          </cell>
          <cell r="D507">
            <v>19</v>
          </cell>
          <cell r="E507">
            <v>20</v>
          </cell>
          <cell r="F507">
            <v>20</v>
          </cell>
          <cell r="G507">
            <v>32</v>
          </cell>
          <cell r="H507">
            <v>17</v>
          </cell>
          <cell r="I507">
            <v>15</v>
          </cell>
          <cell r="J507">
            <v>15</v>
          </cell>
          <cell r="K507">
            <v>7</v>
          </cell>
          <cell r="L507">
            <v>2</v>
          </cell>
          <cell r="M507">
            <v>5</v>
          </cell>
          <cell r="N507">
            <v>5</v>
          </cell>
        </row>
        <row r="508">
          <cell r="B508" t="str">
            <v xml:space="preserve">         別府市</v>
          </cell>
          <cell r="C508">
            <v>5</v>
          </cell>
          <cell r="D508">
            <v>2</v>
          </cell>
          <cell r="E508">
            <v>3</v>
          </cell>
          <cell r="F508">
            <v>3</v>
          </cell>
          <cell r="G508">
            <v>5</v>
          </cell>
          <cell r="H508">
            <v>2</v>
          </cell>
          <cell r="I508">
            <v>3</v>
          </cell>
          <cell r="J508">
            <v>3</v>
          </cell>
          <cell r="K508" t="str">
            <v>-</v>
          </cell>
          <cell r="L508" t="str">
            <v>-</v>
          </cell>
          <cell r="M508" t="str">
            <v>-</v>
          </cell>
          <cell r="N508" t="str">
            <v>-</v>
          </cell>
        </row>
        <row r="509">
          <cell r="B509" t="str">
            <v xml:space="preserve">         中津市</v>
          </cell>
          <cell r="C509">
            <v>3</v>
          </cell>
          <cell r="D509">
            <v>3</v>
          </cell>
          <cell r="E509" t="str">
            <v>-</v>
          </cell>
          <cell r="F509" t="str">
            <v>-</v>
          </cell>
          <cell r="G509">
            <v>3</v>
          </cell>
          <cell r="H509">
            <v>3</v>
          </cell>
          <cell r="I509" t="str">
            <v>-</v>
          </cell>
          <cell r="J509" t="str">
            <v>-</v>
          </cell>
          <cell r="K509" t="str">
            <v>-</v>
          </cell>
          <cell r="L509" t="str">
            <v>-</v>
          </cell>
          <cell r="M509" t="str">
            <v>-</v>
          </cell>
          <cell r="N509" t="str">
            <v>-</v>
          </cell>
        </row>
        <row r="510">
          <cell r="B510" t="str">
            <v xml:space="preserve">         日田市</v>
          </cell>
          <cell r="C510">
            <v>4</v>
          </cell>
          <cell r="D510">
            <v>1</v>
          </cell>
          <cell r="E510">
            <v>3</v>
          </cell>
          <cell r="F510">
            <v>3</v>
          </cell>
          <cell r="G510">
            <v>1</v>
          </cell>
          <cell r="H510">
            <v>1</v>
          </cell>
          <cell r="I510" t="str">
            <v>-</v>
          </cell>
          <cell r="J510" t="str">
            <v>-</v>
          </cell>
          <cell r="K510">
            <v>3</v>
          </cell>
          <cell r="L510" t="str">
            <v>-</v>
          </cell>
          <cell r="M510">
            <v>3</v>
          </cell>
          <cell r="N510">
            <v>3</v>
          </cell>
        </row>
        <row r="511">
          <cell r="B511" t="str">
            <v xml:space="preserve">         佐伯市</v>
          </cell>
          <cell r="C511">
            <v>9</v>
          </cell>
          <cell r="D511">
            <v>4</v>
          </cell>
          <cell r="E511">
            <v>5</v>
          </cell>
          <cell r="F511">
            <v>5</v>
          </cell>
          <cell r="G511">
            <v>6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1</v>
          </cell>
          <cell r="M511">
            <v>2</v>
          </cell>
          <cell r="N511">
            <v>2</v>
          </cell>
        </row>
        <row r="512">
          <cell r="B512" t="str">
            <v xml:space="preserve">         臼杵市</v>
          </cell>
          <cell r="C512">
            <v>1</v>
          </cell>
          <cell r="D512">
            <v>1</v>
          </cell>
          <cell r="E512" t="str">
            <v>-</v>
          </cell>
          <cell r="F512" t="str">
            <v>-</v>
          </cell>
          <cell r="G512">
            <v>1</v>
          </cell>
          <cell r="H512">
            <v>1</v>
          </cell>
          <cell r="I512" t="str">
            <v>-</v>
          </cell>
          <cell r="J512" t="str">
            <v>-</v>
          </cell>
          <cell r="K512" t="str">
            <v>-</v>
          </cell>
          <cell r="L512" t="str">
            <v>-</v>
          </cell>
          <cell r="M512" t="str">
            <v>-</v>
          </cell>
          <cell r="N512" t="str">
            <v>-</v>
          </cell>
        </row>
        <row r="513">
          <cell r="B513" t="str">
            <v xml:space="preserve">         津久見市</v>
          </cell>
          <cell r="C513">
            <v>2</v>
          </cell>
          <cell r="D513">
            <v>2</v>
          </cell>
          <cell r="E513" t="str">
            <v>-</v>
          </cell>
          <cell r="F513" t="str">
            <v>-</v>
          </cell>
          <cell r="G513">
            <v>2</v>
          </cell>
          <cell r="H513">
            <v>2</v>
          </cell>
          <cell r="I513" t="str">
            <v>-</v>
          </cell>
          <cell r="J513" t="str">
            <v>-</v>
          </cell>
          <cell r="K513" t="str">
            <v>-</v>
          </cell>
          <cell r="L513" t="str">
            <v>-</v>
          </cell>
          <cell r="M513" t="str">
            <v>-</v>
          </cell>
          <cell r="N513" t="str">
            <v>-</v>
          </cell>
        </row>
        <row r="514">
          <cell r="B514" t="str">
            <v xml:space="preserve">         豊後高田市</v>
          </cell>
          <cell r="C514">
            <v>1</v>
          </cell>
          <cell r="D514" t="str">
            <v>-</v>
          </cell>
          <cell r="E514">
            <v>1</v>
          </cell>
          <cell r="F514">
            <v>1</v>
          </cell>
          <cell r="G514" t="str">
            <v>-</v>
          </cell>
          <cell r="H514" t="str">
            <v>-</v>
          </cell>
          <cell r="I514" t="str">
            <v>-</v>
          </cell>
          <cell r="J514" t="str">
            <v>-</v>
          </cell>
          <cell r="K514">
            <v>1</v>
          </cell>
          <cell r="L514" t="str">
            <v>-</v>
          </cell>
          <cell r="M514">
            <v>1</v>
          </cell>
          <cell r="N514">
            <v>1</v>
          </cell>
        </row>
        <row r="515">
          <cell r="B515" t="str">
            <v xml:space="preserve">         杵築市</v>
          </cell>
          <cell r="C515">
            <v>3</v>
          </cell>
          <cell r="D515">
            <v>3</v>
          </cell>
          <cell r="E515" t="str">
            <v>-</v>
          </cell>
          <cell r="F515" t="str">
            <v>-</v>
          </cell>
          <cell r="G515">
            <v>3</v>
          </cell>
          <cell r="H515">
            <v>3</v>
          </cell>
          <cell r="I515" t="str">
            <v>-</v>
          </cell>
          <cell r="J515" t="str">
            <v>-</v>
          </cell>
          <cell r="K515" t="str">
            <v>-</v>
          </cell>
          <cell r="L515" t="str">
            <v>-</v>
          </cell>
          <cell r="M515" t="str">
            <v>-</v>
          </cell>
          <cell r="N515" t="str">
            <v>-</v>
          </cell>
        </row>
        <row r="516">
          <cell r="B516" t="str">
            <v xml:space="preserve">         宇佐市</v>
          </cell>
          <cell r="C516">
            <v>1</v>
          </cell>
          <cell r="D516" t="str">
            <v>-</v>
          </cell>
          <cell r="E516">
            <v>1</v>
          </cell>
          <cell r="F516">
            <v>1</v>
          </cell>
          <cell r="G516" t="str">
            <v>-</v>
          </cell>
          <cell r="H516" t="str">
            <v>-</v>
          </cell>
          <cell r="I516" t="str">
            <v>-</v>
          </cell>
          <cell r="J516" t="str">
            <v>-</v>
          </cell>
          <cell r="K516">
            <v>1</v>
          </cell>
          <cell r="L516" t="str">
            <v>-</v>
          </cell>
          <cell r="M516">
            <v>1</v>
          </cell>
          <cell r="N516">
            <v>1</v>
          </cell>
        </row>
        <row r="517">
          <cell r="B517" t="str">
            <v xml:space="preserve">         豊後大野市</v>
          </cell>
          <cell r="C517">
            <v>2</v>
          </cell>
          <cell r="D517">
            <v>1</v>
          </cell>
          <cell r="E517">
            <v>1</v>
          </cell>
          <cell r="F517">
            <v>1</v>
          </cell>
          <cell r="G517" t="str">
            <v>-</v>
          </cell>
          <cell r="H517" t="str">
            <v>-</v>
          </cell>
          <cell r="I517" t="str">
            <v>-</v>
          </cell>
          <cell r="J517" t="str">
            <v>-</v>
          </cell>
          <cell r="K517">
            <v>2</v>
          </cell>
          <cell r="L517">
            <v>1</v>
          </cell>
          <cell r="M517">
            <v>1</v>
          </cell>
          <cell r="N517">
            <v>1</v>
          </cell>
        </row>
        <row r="518">
          <cell r="B518" t="str">
            <v xml:space="preserve">         由布市</v>
          </cell>
          <cell r="C518">
            <v>5</v>
          </cell>
          <cell r="D518">
            <v>2</v>
          </cell>
          <cell r="E518">
            <v>3</v>
          </cell>
          <cell r="F518">
            <v>3</v>
          </cell>
          <cell r="G518">
            <v>3</v>
          </cell>
          <cell r="H518">
            <v>2</v>
          </cell>
          <cell r="I518">
            <v>1</v>
          </cell>
          <cell r="J518">
            <v>1</v>
          </cell>
          <cell r="K518">
            <v>2</v>
          </cell>
          <cell r="L518" t="str">
            <v>-</v>
          </cell>
          <cell r="M518">
            <v>2</v>
          </cell>
          <cell r="N518">
            <v>2</v>
          </cell>
        </row>
        <row r="519">
          <cell r="B519" t="str">
            <v xml:space="preserve">         国東市</v>
          </cell>
          <cell r="C519">
            <v>1</v>
          </cell>
          <cell r="D519" t="str">
            <v>-</v>
          </cell>
          <cell r="E519">
            <v>1</v>
          </cell>
          <cell r="F519">
            <v>1</v>
          </cell>
          <cell r="G519">
            <v>1</v>
          </cell>
          <cell r="H519" t="str">
            <v>-</v>
          </cell>
          <cell r="I519">
            <v>1</v>
          </cell>
          <cell r="J519">
            <v>1</v>
          </cell>
          <cell r="K519" t="str">
            <v>-</v>
          </cell>
          <cell r="L519" t="str">
            <v>-</v>
          </cell>
          <cell r="M519" t="str">
            <v>-</v>
          </cell>
          <cell r="N519" t="str">
            <v>-</v>
          </cell>
        </row>
        <row r="520">
          <cell r="B520" t="str">
            <v xml:space="preserve">         日出町</v>
          </cell>
          <cell r="C520">
            <v>2</v>
          </cell>
          <cell r="D520" t="str">
            <v>-</v>
          </cell>
          <cell r="E520">
            <v>2</v>
          </cell>
          <cell r="F520">
            <v>2</v>
          </cell>
          <cell r="G520">
            <v>2</v>
          </cell>
          <cell r="H520" t="str">
            <v>-</v>
          </cell>
          <cell r="I520">
            <v>2</v>
          </cell>
          <cell r="J520">
            <v>2</v>
          </cell>
          <cell r="K520" t="str">
            <v>-</v>
          </cell>
          <cell r="L520" t="str">
            <v>-</v>
          </cell>
          <cell r="M520" t="str">
            <v>-</v>
          </cell>
          <cell r="N520" t="str">
            <v>-</v>
          </cell>
        </row>
        <row r="521">
          <cell r="B521" t="str">
            <v xml:space="preserve">       宮崎県 </v>
          </cell>
          <cell r="C521">
            <v>27</v>
          </cell>
          <cell r="D521">
            <v>17</v>
          </cell>
          <cell r="E521">
            <v>10</v>
          </cell>
          <cell r="F521">
            <v>10</v>
          </cell>
          <cell r="G521">
            <v>23</v>
          </cell>
          <cell r="H521">
            <v>15</v>
          </cell>
          <cell r="I521">
            <v>8</v>
          </cell>
          <cell r="J521">
            <v>8</v>
          </cell>
          <cell r="K521">
            <v>4</v>
          </cell>
          <cell r="L521">
            <v>2</v>
          </cell>
          <cell r="M521">
            <v>2</v>
          </cell>
          <cell r="N521">
            <v>2</v>
          </cell>
        </row>
        <row r="522">
          <cell r="B522" t="str">
            <v xml:space="preserve">         宮崎市</v>
          </cell>
          <cell r="C522">
            <v>22</v>
          </cell>
          <cell r="D522">
            <v>14</v>
          </cell>
          <cell r="E522">
            <v>8</v>
          </cell>
          <cell r="F522">
            <v>8</v>
          </cell>
          <cell r="G522">
            <v>19</v>
          </cell>
          <cell r="H522">
            <v>13</v>
          </cell>
          <cell r="I522">
            <v>6</v>
          </cell>
          <cell r="J522">
            <v>6</v>
          </cell>
          <cell r="K522">
            <v>3</v>
          </cell>
          <cell r="L522">
            <v>1</v>
          </cell>
          <cell r="M522">
            <v>2</v>
          </cell>
          <cell r="N522">
            <v>2</v>
          </cell>
        </row>
        <row r="523">
          <cell r="B523" t="str">
            <v xml:space="preserve">         都城市</v>
          </cell>
          <cell r="C523">
            <v>7</v>
          </cell>
          <cell r="D523">
            <v>3</v>
          </cell>
          <cell r="E523">
            <v>4</v>
          </cell>
          <cell r="F523">
            <v>4</v>
          </cell>
          <cell r="G523">
            <v>4</v>
          </cell>
          <cell r="H523">
            <v>3</v>
          </cell>
          <cell r="I523">
            <v>1</v>
          </cell>
          <cell r="J523">
            <v>1</v>
          </cell>
          <cell r="K523">
            <v>3</v>
          </cell>
          <cell r="L523" t="str">
            <v>-</v>
          </cell>
          <cell r="M523">
            <v>3</v>
          </cell>
          <cell r="N523">
            <v>3</v>
          </cell>
        </row>
        <row r="524">
          <cell r="B524" t="str">
            <v xml:space="preserve">         延岡市</v>
          </cell>
          <cell r="C524">
            <v>5</v>
          </cell>
          <cell r="D524">
            <v>3</v>
          </cell>
          <cell r="E524">
            <v>2</v>
          </cell>
          <cell r="F524">
            <v>2</v>
          </cell>
          <cell r="G524">
            <v>3</v>
          </cell>
          <cell r="H524">
            <v>3</v>
          </cell>
          <cell r="I524" t="str">
            <v>-</v>
          </cell>
          <cell r="J524" t="str">
            <v>-</v>
          </cell>
          <cell r="K524">
            <v>2</v>
          </cell>
          <cell r="L524" t="str">
            <v>-</v>
          </cell>
          <cell r="M524">
            <v>2</v>
          </cell>
          <cell r="N524">
            <v>2</v>
          </cell>
        </row>
        <row r="525">
          <cell r="B525" t="str">
            <v xml:space="preserve">         日南市</v>
          </cell>
          <cell r="C525">
            <v>2</v>
          </cell>
          <cell r="D525">
            <v>2</v>
          </cell>
          <cell r="E525" t="str">
            <v>-</v>
          </cell>
          <cell r="F525" t="str">
            <v>-</v>
          </cell>
          <cell r="G525">
            <v>2</v>
          </cell>
          <cell r="H525">
            <v>2</v>
          </cell>
          <cell r="I525" t="str">
            <v>-</v>
          </cell>
          <cell r="J525" t="str">
            <v>-</v>
          </cell>
          <cell r="K525" t="str">
            <v>-</v>
          </cell>
          <cell r="L525" t="str">
            <v>-</v>
          </cell>
          <cell r="M525" t="str">
            <v>-</v>
          </cell>
          <cell r="N525" t="str">
            <v>-</v>
          </cell>
        </row>
        <row r="526">
          <cell r="B526" t="str">
            <v xml:space="preserve">         小林市</v>
          </cell>
          <cell r="C526">
            <v>2</v>
          </cell>
          <cell r="D526">
            <v>1</v>
          </cell>
          <cell r="E526">
            <v>1</v>
          </cell>
          <cell r="F526">
            <v>1</v>
          </cell>
          <cell r="G526">
            <v>2</v>
          </cell>
          <cell r="H526">
            <v>1</v>
          </cell>
          <cell r="I526">
            <v>1</v>
          </cell>
          <cell r="J526">
            <v>1</v>
          </cell>
          <cell r="K526" t="str">
            <v>-</v>
          </cell>
          <cell r="L526" t="str">
            <v>-</v>
          </cell>
          <cell r="M526" t="str">
            <v>-</v>
          </cell>
          <cell r="N526" t="str">
            <v>-</v>
          </cell>
        </row>
        <row r="527">
          <cell r="B527" t="str">
            <v xml:space="preserve">         日向市</v>
          </cell>
          <cell r="C527">
            <v>3</v>
          </cell>
          <cell r="D527">
            <v>2</v>
          </cell>
          <cell r="E527">
            <v>1</v>
          </cell>
          <cell r="F527">
            <v>1</v>
          </cell>
          <cell r="G527">
            <v>3</v>
          </cell>
          <cell r="H527">
            <v>2</v>
          </cell>
          <cell r="I527">
            <v>1</v>
          </cell>
          <cell r="J527">
            <v>1</v>
          </cell>
          <cell r="K527" t="str">
            <v>-</v>
          </cell>
          <cell r="L527" t="str">
            <v>-</v>
          </cell>
          <cell r="M527" t="str">
            <v>-</v>
          </cell>
          <cell r="N527" t="str">
            <v>-</v>
          </cell>
        </row>
        <row r="528">
          <cell r="B528" t="str">
            <v xml:space="preserve">         串間市</v>
          </cell>
          <cell r="C528">
            <v>2</v>
          </cell>
          <cell r="D528">
            <v>1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 t="str">
            <v>-</v>
          </cell>
          <cell r="J528" t="str">
            <v>-</v>
          </cell>
          <cell r="K528">
            <v>1</v>
          </cell>
          <cell r="L528" t="str">
            <v>-</v>
          </cell>
          <cell r="M528">
            <v>1</v>
          </cell>
          <cell r="N528">
            <v>1</v>
          </cell>
        </row>
        <row r="529">
          <cell r="B529" t="str">
            <v xml:space="preserve">         三股町</v>
          </cell>
          <cell r="C529">
            <v>1</v>
          </cell>
          <cell r="D529">
            <v>1</v>
          </cell>
          <cell r="E529" t="str">
            <v>-</v>
          </cell>
          <cell r="F529" t="str">
            <v>-</v>
          </cell>
          <cell r="G529" t="str">
            <v>-</v>
          </cell>
          <cell r="H529" t="str">
            <v>-</v>
          </cell>
          <cell r="I529" t="str">
            <v>-</v>
          </cell>
          <cell r="J529" t="str">
            <v>-</v>
          </cell>
          <cell r="K529">
            <v>1</v>
          </cell>
          <cell r="L529">
            <v>1</v>
          </cell>
          <cell r="M529" t="str">
            <v>-</v>
          </cell>
          <cell r="N529" t="str">
            <v>-</v>
          </cell>
        </row>
        <row r="530">
          <cell r="B530" t="str">
            <v xml:space="preserve">         高原町</v>
          </cell>
          <cell r="C530">
            <v>1</v>
          </cell>
          <cell r="D530">
            <v>1</v>
          </cell>
          <cell r="E530" t="str">
            <v>-</v>
          </cell>
          <cell r="F530" t="str">
            <v>-</v>
          </cell>
          <cell r="G530">
            <v>1</v>
          </cell>
          <cell r="H530">
            <v>1</v>
          </cell>
          <cell r="I530" t="str">
            <v>-</v>
          </cell>
          <cell r="J530" t="str">
            <v>-</v>
          </cell>
          <cell r="K530" t="str">
            <v>-</v>
          </cell>
          <cell r="L530" t="str">
            <v>-</v>
          </cell>
          <cell r="M530" t="str">
            <v>-</v>
          </cell>
          <cell r="N530" t="str">
            <v>-</v>
          </cell>
        </row>
        <row r="531">
          <cell r="B531" t="str">
            <v xml:space="preserve">         綾町</v>
          </cell>
          <cell r="C531">
            <v>1</v>
          </cell>
          <cell r="D531" t="str">
            <v>-</v>
          </cell>
          <cell r="E531">
            <v>1</v>
          </cell>
          <cell r="F531">
            <v>1</v>
          </cell>
          <cell r="G531">
            <v>1</v>
          </cell>
          <cell r="H531" t="str">
            <v>-</v>
          </cell>
          <cell r="I531">
            <v>1</v>
          </cell>
          <cell r="J531">
            <v>1</v>
          </cell>
          <cell r="K531" t="str">
            <v>-</v>
          </cell>
          <cell r="L531" t="str">
            <v>-</v>
          </cell>
          <cell r="M531" t="str">
            <v>-</v>
          </cell>
          <cell r="N531" t="str">
            <v>-</v>
          </cell>
        </row>
        <row r="532">
          <cell r="B532" t="str">
            <v xml:space="preserve">         新富町</v>
          </cell>
          <cell r="C532">
            <v>2</v>
          </cell>
          <cell r="D532">
            <v>2</v>
          </cell>
          <cell r="E532" t="str">
            <v>-</v>
          </cell>
          <cell r="F532" t="str">
            <v>-</v>
          </cell>
          <cell r="G532">
            <v>2</v>
          </cell>
          <cell r="H532">
            <v>2</v>
          </cell>
          <cell r="I532" t="str">
            <v>-</v>
          </cell>
          <cell r="J532" t="str">
            <v>-</v>
          </cell>
          <cell r="K532" t="str">
            <v>-</v>
          </cell>
          <cell r="L532" t="str">
            <v>-</v>
          </cell>
          <cell r="M532" t="str">
            <v>-</v>
          </cell>
          <cell r="N532" t="str">
            <v>-</v>
          </cell>
        </row>
        <row r="533">
          <cell r="B533" t="str">
            <v xml:space="preserve">         木城町</v>
          </cell>
          <cell r="C533">
            <v>1</v>
          </cell>
          <cell r="D533">
            <v>1</v>
          </cell>
          <cell r="E533" t="str">
            <v>-</v>
          </cell>
          <cell r="F533" t="str">
            <v>-</v>
          </cell>
          <cell r="G533" t="str">
            <v>-</v>
          </cell>
          <cell r="H533" t="str">
            <v>-</v>
          </cell>
          <cell r="I533" t="str">
            <v>-</v>
          </cell>
          <cell r="J533" t="str">
            <v>-</v>
          </cell>
          <cell r="K533">
            <v>1</v>
          </cell>
          <cell r="L533">
            <v>1</v>
          </cell>
          <cell r="M533" t="str">
            <v>-</v>
          </cell>
          <cell r="N533" t="str">
            <v>-</v>
          </cell>
        </row>
        <row r="534">
          <cell r="B534" t="str">
            <v xml:space="preserve">         川南町</v>
          </cell>
          <cell r="C534">
            <v>1</v>
          </cell>
          <cell r="D534">
            <v>1</v>
          </cell>
          <cell r="E534" t="str">
            <v>-</v>
          </cell>
          <cell r="F534" t="str">
            <v>-</v>
          </cell>
          <cell r="G534">
            <v>1</v>
          </cell>
          <cell r="H534">
            <v>1</v>
          </cell>
          <cell r="I534" t="str">
            <v>-</v>
          </cell>
          <cell r="J534" t="str">
            <v>-</v>
          </cell>
          <cell r="K534" t="str">
            <v>-</v>
          </cell>
          <cell r="L534" t="str">
            <v>-</v>
          </cell>
          <cell r="M534" t="str">
            <v>-</v>
          </cell>
          <cell r="N534" t="str">
            <v>-</v>
          </cell>
        </row>
        <row r="535">
          <cell r="B535" t="str">
            <v xml:space="preserve">       鹿児島県 </v>
          </cell>
          <cell r="C535">
            <v>22</v>
          </cell>
          <cell r="D535">
            <v>19</v>
          </cell>
          <cell r="E535">
            <v>3</v>
          </cell>
          <cell r="F535">
            <v>3</v>
          </cell>
          <cell r="G535">
            <v>16</v>
          </cell>
          <cell r="H535">
            <v>15</v>
          </cell>
          <cell r="I535">
            <v>1</v>
          </cell>
          <cell r="J535">
            <v>1</v>
          </cell>
          <cell r="K535">
            <v>6</v>
          </cell>
          <cell r="L535">
            <v>4</v>
          </cell>
          <cell r="M535">
            <v>2</v>
          </cell>
          <cell r="N535">
            <v>2</v>
          </cell>
        </row>
        <row r="536">
          <cell r="B536" t="str">
            <v xml:space="preserve">         鹿児島市</v>
          </cell>
          <cell r="C536">
            <v>12</v>
          </cell>
          <cell r="D536">
            <v>9</v>
          </cell>
          <cell r="E536">
            <v>3</v>
          </cell>
          <cell r="F536">
            <v>3</v>
          </cell>
          <cell r="G536">
            <v>10</v>
          </cell>
          <cell r="H536">
            <v>8</v>
          </cell>
          <cell r="I536">
            <v>2</v>
          </cell>
          <cell r="J536">
            <v>2</v>
          </cell>
          <cell r="K536">
            <v>2</v>
          </cell>
          <cell r="L536">
            <v>1</v>
          </cell>
          <cell r="M536">
            <v>1</v>
          </cell>
          <cell r="N536">
            <v>1</v>
          </cell>
        </row>
        <row r="537">
          <cell r="B537" t="str">
            <v xml:space="preserve">         鹿屋市</v>
          </cell>
          <cell r="C537">
            <v>4</v>
          </cell>
          <cell r="D537">
            <v>1</v>
          </cell>
          <cell r="E537">
            <v>3</v>
          </cell>
          <cell r="F537">
            <v>3</v>
          </cell>
          <cell r="G537">
            <v>2</v>
          </cell>
          <cell r="H537">
            <v>1</v>
          </cell>
          <cell r="I537">
            <v>1</v>
          </cell>
          <cell r="J537">
            <v>1</v>
          </cell>
          <cell r="K537">
            <v>2</v>
          </cell>
          <cell r="L537" t="str">
            <v>-</v>
          </cell>
          <cell r="M537">
            <v>2</v>
          </cell>
          <cell r="N537">
            <v>2</v>
          </cell>
        </row>
        <row r="538">
          <cell r="B538" t="str">
            <v xml:space="preserve">         枕崎市</v>
          </cell>
          <cell r="C538">
            <v>4</v>
          </cell>
          <cell r="D538">
            <v>4</v>
          </cell>
          <cell r="E538" t="str">
            <v>-</v>
          </cell>
          <cell r="F538" t="str">
            <v>-</v>
          </cell>
          <cell r="G538">
            <v>4</v>
          </cell>
          <cell r="H538">
            <v>4</v>
          </cell>
          <cell r="I538" t="str">
            <v>-</v>
          </cell>
          <cell r="J538" t="str">
            <v>-</v>
          </cell>
          <cell r="K538" t="str">
            <v>-</v>
          </cell>
          <cell r="L538" t="str">
            <v>-</v>
          </cell>
          <cell r="M538" t="str">
            <v>-</v>
          </cell>
          <cell r="N538" t="str">
            <v>-</v>
          </cell>
        </row>
        <row r="539">
          <cell r="B539" t="str">
            <v xml:space="preserve">         出水市</v>
          </cell>
          <cell r="C539">
            <v>3</v>
          </cell>
          <cell r="D539">
            <v>3</v>
          </cell>
          <cell r="E539" t="str">
            <v>-</v>
          </cell>
          <cell r="F539" t="str">
            <v>-</v>
          </cell>
          <cell r="G539">
            <v>3</v>
          </cell>
          <cell r="H539">
            <v>3</v>
          </cell>
          <cell r="I539" t="str">
            <v>-</v>
          </cell>
          <cell r="J539" t="str">
            <v>-</v>
          </cell>
          <cell r="K539" t="str">
            <v>-</v>
          </cell>
          <cell r="L539" t="str">
            <v>-</v>
          </cell>
          <cell r="M539" t="str">
            <v>-</v>
          </cell>
          <cell r="N539" t="str">
            <v>-</v>
          </cell>
        </row>
        <row r="540">
          <cell r="B540" t="str">
            <v xml:space="preserve">         指宿市</v>
          </cell>
          <cell r="C540">
            <v>1</v>
          </cell>
          <cell r="D540">
            <v>1</v>
          </cell>
          <cell r="E540" t="str">
            <v>-</v>
          </cell>
          <cell r="F540" t="str">
            <v>-</v>
          </cell>
          <cell r="G540">
            <v>1</v>
          </cell>
          <cell r="H540">
            <v>1</v>
          </cell>
          <cell r="I540" t="str">
            <v>-</v>
          </cell>
          <cell r="J540" t="str">
            <v>-</v>
          </cell>
          <cell r="K540" t="str">
            <v>-</v>
          </cell>
          <cell r="L540" t="str">
            <v>-</v>
          </cell>
          <cell r="M540" t="str">
            <v>-</v>
          </cell>
          <cell r="N540" t="str">
            <v>-</v>
          </cell>
        </row>
        <row r="541">
          <cell r="B541" t="str">
            <v xml:space="preserve">         垂水市</v>
          </cell>
          <cell r="C541">
            <v>1</v>
          </cell>
          <cell r="D541" t="str">
            <v>-</v>
          </cell>
          <cell r="E541">
            <v>1</v>
          </cell>
          <cell r="F541">
            <v>1</v>
          </cell>
          <cell r="G541" t="str">
            <v>-</v>
          </cell>
          <cell r="H541" t="str">
            <v>-</v>
          </cell>
          <cell r="I541" t="str">
            <v>-</v>
          </cell>
          <cell r="J541" t="str">
            <v>-</v>
          </cell>
          <cell r="K541">
            <v>1</v>
          </cell>
          <cell r="L541" t="str">
            <v>-</v>
          </cell>
          <cell r="M541">
            <v>1</v>
          </cell>
          <cell r="N541">
            <v>1</v>
          </cell>
        </row>
        <row r="542">
          <cell r="B542" t="str">
            <v xml:space="preserve">         薩摩川内市</v>
          </cell>
          <cell r="C542">
            <v>3</v>
          </cell>
          <cell r="D542">
            <v>1</v>
          </cell>
          <cell r="E542">
            <v>2</v>
          </cell>
          <cell r="F542">
            <v>2</v>
          </cell>
          <cell r="G542">
            <v>3</v>
          </cell>
          <cell r="H542">
            <v>1</v>
          </cell>
          <cell r="I542">
            <v>2</v>
          </cell>
          <cell r="J542">
            <v>2</v>
          </cell>
          <cell r="K542" t="str">
            <v>-</v>
          </cell>
          <cell r="L542" t="str">
            <v>-</v>
          </cell>
          <cell r="M542" t="str">
            <v>-</v>
          </cell>
          <cell r="N542" t="str">
            <v>-</v>
          </cell>
        </row>
        <row r="543">
          <cell r="B543" t="str">
            <v xml:space="preserve">         日置市</v>
          </cell>
          <cell r="C543">
            <v>1</v>
          </cell>
          <cell r="D543" t="str">
            <v>-</v>
          </cell>
          <cell r="E543">
            <v>1</v>
          </cell>
          <cell r="F543">
            <v>1</v>
          </cell>
          <cell r="G543">
            <v>1</v>
          </cell>
          <cell r="H543" t="str">
            <v>-</v>
          </cell>
          <cell r="I543">
            <v>1</v>
          </cell>
          <cell r="J543">
            <v>1</v>
          </cell>
          <cell r="K543" t="str">
            <v>-</v>
          </cell>
          <cell r="L543" t="str">
            <v>-</v>
          </cell>
          <cell r="M543" t="str">
            <v>-</v>
          </cell>
          <cell r="N543" t="str">
            <v>-</v>
          </cell>
        </row>
        <row r="544">
          <cell r="B544" t="str">
            <v xml:space="preserve">         霧島市</v>
          </cell>
          <cell r="C544">
            <v>2</v>
          </cell>
          <cell r="D544" t="str">
            <v>-</v>
          </cell>
          <cell r="E544">
            <v>2</v>
          </cell>
          <cell r="F544">
            <v>2</v>
          </cell>
          <cell r="G544">
            <v>1</v>
          </cell>
          <cell r="H544" t="str">
            <v>-</v>
          </cell>
          <cell r="I544">
            <v>1</v>
          </cell>
          <cell r="J544">
            <v>1</v>
          </cell>
          <cell r="K544">
            <v>1</v>
          </cell>
          <cell r="L544" t="str">
            <v>-</v>
          </cell>
          <cell r="M544">
            <v>1</v>
          </cell>
          <cell r="N544">
            <v>1</v>
          </cell>
        </row>
        <row r="545">
          <cell r="B545" t="str">
            <v xml:space="preserve">         いちき串木野市</v>
          </cell>
          <cell r="C545">
            <v>1</v>
          </cell>
          <cell r="D545">
            <v>1</v>
          </cell>
          <cell r="E545" t="str">
            <v>-</v>
          </cell>
          <cell r="F545" t="str">
            <v>-</v>
          </cell>
          <cell r="G545">
            <v>1</v>
          </cell>
          <cell r="H545">
            <v>1</v>
          </cell>
          <cell r="I545" t="str">
            <v>-</v>
          </cell>
          <cell r="J545" t="str">
            <v>-</v>
          </cell>
          <cell r="K545" t="str">
            <v>-</v>
          </cell>
          <cell r="L545" t="str">
            <v>-</v>
          </cell>
          <cell r="M545" t="str">
            <v>-</v>
          </cell>
          <cell r="N545" t="str">
            <v>-</v>
          </cell>
        </row>
        <row r="546">
          <cell r="B546" t="str">
            <v xml:space="preserve">         南さつま市</v>
          </cell>
          <cell r="C546">
            <v>4</v>
          </cell>
          <cell r="D546">
            <v>4</v>
          </cell>
          <cell r="E546" t="str">
            <v>-</v>
          </cell>
          <cell r="F546" t="str">
            <v>-</v>
          </cell>
          <cell r="G546">
            <v>4</v>
          </cell>
          <cell r="H546">
            <v>4</v>
          </cell>
          <cell r="I546" t="str">
            <v>-</v>
          </cell>
          <cell r="J546" t="str">
            <v>-</v>
          </cell>
          <cell r="K546" t="str">
            <v>-</v>
          </cell>
          <cell r="L546" t="str">
            <v>-</v>
          </cell>
          <cell r="M546" t="str">
            <v>-</v>
          </cell>
          <cell r="N546" t="str">
            <v>-</v>
          </cell>
        </row>
        <row r="547">
          <cell r="B547" t="str">
            <v xml:space="preserve">         志布志市</v>
          </cell>
          <cell r="C547">
            <v>1</v>
          </cell>
          <cell r="D547" t="str">
            <v>-</v>
          </cell>
          <cell r="E547">
            <v>1</v>
          </cell>
          <cell r="F547">
            <v>1</v>
          </cell>
          <cell r="G547" t="str">
            <v>-</v>
          </cell>
          <cell r="H547" t="str">
            <v>-</v>
          </cell>
          <cell r="I547" t="str">
            <v>-</v>
          </cell>
          <cell r="J547" t="str">
            <v>-</v>
          </cell>
          <cell r="K547">
            <v>1</v>
          </cell>
          <cell r="L547" t="str">
            <v>-</v>
          </cell>
          <cell r="M547">
            <v>1</v>
          </cell>
          <cell r="N547">
            <v>1</v>
          </cell>
        </row>
        <row r="548">
          <cell r="B548" t="str">
            <v xml:space="preserve">         奄美市</v>
          </cell>
          <cell r="C548">
            <v>1</v>
          </cell>
          <cell r="D548" t="str">
            <v>-</v>
          </cell>
          <cell r="E548">
            <v>1</v>
          </cell>
          <cell r="F548">
            <v>1</v>
          </cell>
          <cell r="G548" t="str">
            <v>-</v>
          </cell>
          <cell r="H548" t="str">
            <v>-</v>
          </cell>
          <cell r="I548" t="str">
            <v>-</v>
          </cell>
          <cell r="J548" t="str">
            <v>-</v>
          </cell>
          <cell r="K548">
            <v>1</v>
          </cell>
          <cell r="L548" t="str">
            <v>-</v>
          </cell>
          <cell r="M548">
            <v>1</v>
          </cell>
          <cell r="N548">
            <v>1</v>
          </cell>
        </row>
        <row r="549">
          <cell r="B549" t="str">
            <v xml:space="preserve">         南九州市</v>
          </cell>
          <cell r="C549">
            <v>1</v>
          </cell>
          <cell r="D549" t="str">
            <v>-</v>
          </cell>
          <cell r="E549">
            <v>1</v>
          </cell>
          <cell r="F549">
            <v>1</v>
          </cell>
          <cell r="G549">
            <v>1</v>
          </cell>
          <cell r="H549" t="str">
            <v>-</v>
          </cell>
          <cell r="I549">
            <v>1</v>
          </cell>
          <cell r="J549">
            <v>1</v>
          </cell>
          <cell r="K549" t="str">
            <v>-</v>
          </cell>
          <cell r="L549" t="str">
            <v>-</v>
          </cell>
          <cell r="M549" t="str">
            <v>-</v>
          </cell>
          <cell r="N549" t="str">
            <v>-</v>
          </cell>
        </row>
        <row r="550">
          <cell r="B550" t="str">
            <v xml:space="preserve">         姶良市</v>
          </cell>
          <cell r="C550">
            <v>2</v>
          </cell>
          <cell r="D550">
            <v>2</v>
          </cell>
          <cell r="E550" t="str">
            <v>-</v>
          </cell>
          <cell r="F550" t="str">
            <v>-</v>
          </cell>
          <cell r="G550">
            <v>2</v>
          </cell>
          <cell r="H550">
            <v>2</v>
          </cell>
          <cell r="I550" t="str">
            <v>-</v>
          </cell>
          <cell r="J550" t="str">
            <v>-</v>
          </cell>
          <cell r="K550" t="str">
            <v>-</v>
          </cell>
          <cell r="L550" t="str">
            <v>-</v>
          </cell>
          <cell r="M550" t="str">
            <v>-</v>
          </cell>
          <cell r="N550" t="str">
            <v>-</v>
          </cell>
        </row>
        <row r="551">
          <cell r="B551" t="str">
            <v xml:space="preserve">         さつま町</v>
          </cell>
          <cell r="C551">
            <v>1</v>
          </cell>
          <cell r="D551">
            <v>1</v>
          </cell>
          <cell r="E551" t="str">
            <v>-</v>
          </cell>
          <cell r="F551" t="str">
            <v>-</v>
          </cell>
          <cell r="G551">
            <v>1</v>
          </cell>
          <cell r="H551">
            <v>1</v>
          </cell>
          <cell r="I551" t="str">
            <v>-</v>
          </cell>
          <cell r="J551" t="str">
            <v>-</v>
          </cell>
          <cell r="K551" t="str">
            <v>-</v>
          </cell>
          <cell r="L551" t="str">
            <v>-</v>
          </cell>
          <cell r="M551" t="str">
            <v>-</v>
          </cell>
          <cell r="N551" t="str">
            <v>-</v>
          </cell>
        </row>
        <row r="552">
          <cell r="B552" t="str">
            <v xml:space="preserve">       沖縄県 </v>
          </cell>
          <cell r="C552">
            <v>14</v>
          </cell>
          <cell r="D552">
            <v>6</v>
          </cell>
          <cell r="E552">
            <v>8</v>
          </cell>
          <cell r="F552">
            <v>8</v>
          </cell>
          <cell r="G552">
            <v>7</v>
          </cell>
          <cell r="H552">
            <v>3</v>
          </cell>
          <cell r="I552">
            <v>4</v>
          </cell>
          <cell r="J552">
            <v>4</v>
          </cell>
          <cell r="K552">
            <v>7</v>
          </cell>
          <cell r="L552">
            <v>3</v>
          </cell>
          <cell r="M552">
            <v>4</v>
          </cell>
          <cell r="N552">
            <v>4</v>
          </cell>
        </row>
        <row r="553">
          <cell r="B553" t="str">
            <v xml:space="preserve">         那覇市</v>
          </cell>
          <cell r="C553">
            <v>3</v>
          </cell>
          <cell r="D553">
            <v>1</v>
          </cell>
          <cell r="E553">
            <v>2</v>
          </cell>
          <cell r="F553">
            <v>2</v>
          </cell>
          <cell r="G553">
            <v>3</v>
          </cell>
          <cell r="H553">
            <v>1</v>
          </cell>
          <cell r="I553">
            <v>2</v>
          </cell>
          <cell r="J553">
            <v>2</v>
          </cell>
          <cell r="K553" t="str">
            <v>-</v>
          </cell>
          <cell r="L553" t="str">
            <v>-</v>
          </cell>
          <cell r="M553" t="str">
            <v>-</v>
          </cell>
          <cell r="N553" t="str">
            <v>-</v>
          </cell>
        </row>
        <row r="554">
          <cell r="B554" t="str">
            <v xml:space="preserve">         宜野湾市</v>
          </cell>
          <cell r="C554">
            <v>2</v>
          </cell>
          <cell r="D554" t="str">
            <v>-</v>
          </cell>
          <cell r="E554">
            <v>2</v>
          </cell>
          <cell r="F554">
            <v>3</v>
          </cell>
          <cell r="G554">
            <v>2</v>
          </cell>
          <cell r="H554" t="str">
            <v>-</v>
          </cell>
          <cell r="I554">
            <v>2</v>
          </cell>
          <cell r="J554">
            <v>3</v>
          </cell>
          <cell r="K554" t="str">
            <v>-</v>
          </cell>
          <cell r="L554" t="str">
            <v>-</v>
          </cell>
          <cell r="M554" t="str">
            <v>-</v>
          </cell>
          <cell r="N554" t="str">
            <v>-</v>
          </cell>
        </row>
        <row r="555">
          <cell r="B555" t="str">
            <v xml:space="preserve">         浦添市</v>
          </cell>
          <cell r="C555">
            <v>1</v>
          </cell>
          <cell r="D555" t="str">
            <v>-</v>
          </cell>
          <cell r="E555">
            <v>1</v>
          </cell>
          <cell r="F555">
            <v>1</v>
          </cell>
          <cell r="G555" t="str">
            <v>-</v>
          </cell>
          <cell r="H555" t="str">
            <v>-</v>
          </cell>
          <cell r="I555" t="str">
            <v>-</v>
          </cell>
          <cell r="J555" t="str">
            <v>-</v>
          </cell>
          <cell r="K555">
            <v>1</v>
          </cell>
          <cell r="L555" t="str">
            <v>-</v>
          </cell>
          <cell r="M555">
            <v>1</v>
          </cell>
          <cell r="N555">
            <v>1</v>
          </cell>
        </row>
        <row r="556">
          <cell r="B556" t="str">
            <v xml:space="preserve">         うるま市</v>
          </cell>
          <cell r="C556">
            <v>2</v>
          </cell>
          <cell r="D556">
            <v>1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 t="str">
            <v>-</v>
          </cell>
          <cell r="J556" t="str">
            <v>-</v>
          </cell>
          <cell r="K556">
            <v>1</v>
          </cell>
          <cell r="L556" t="str">
            <v>-</v>
          </cell>
          <cell r="M556">
            <v>1</v>
          </cell>
          <cell r="N556">
            <v>1</v>
          </cell>
        </row>
        <row r="557">
          <cell r="B557" t="str">
            <v xml:space="preserve">         北中城村</v>
          </cell>
          <cell r="C557">
            <v>1</v>
          </cell>
          <cell r="D557" t="str">
            <v>-</v>
          </cell>
          <cell r="E557">
            <v>1</v>
          </cell>
          <cell r="F557">
            <v>1</v>
          </cell>
          <cell r="G557" t="str">
            <v>-</v>
          </cell>
          <cell r="H557" t="str">
            <v>-</v>
          </cell>
          <cell r="I557" t="str">
            <v>-</v>
          </cell>
          <cell r="J557" t="str">
            <v>-</v>
          </cell>
          <cell r="K557">
            <v>1</v>
          </cell>
          <cell r="L557" t="str">
            <v>-</v>
          </cell>
          <cell r="M557">
            <v>1</v>
          </cell>
          <cell r="N557">
            <v>1</v>
          </cell>
        </row>
        <row r="558">
          <cell r="B558" t="str">
            <v xml:space="preserve">         中城村</v>
          </cell>
          <cell r="C558">
            <v>1</v>
          </cell>
          <cell r="D558" t="str">
            <v>-</v>
          </cell>
          <cell r="E558">
            <v>1</v>
          </cell>
          <cell r="F558">
            <v>1</v>
          </cell>
          <cell r="G558" t="str">
            <v>-</v>
          </cell>
          <cell r="H558" t="str">
            <v>-</v>
          </cell>
          <cell r="I558" t="str">
            <v>-</v>
          </cell>
          <cell r="J558" t="str">
            <v>-</v>
          </cell>
          <cell r="K558">
            <v>1</v>
          </cell>
          <cell r="L558" t="str">
            <v>-</v>
          </cell>
          <cell r="M558">
            <v>1</v>
          </cell>
          <cell r="N558">
            <v>1</v>
          </cell>
        </row>
        <row r="559">
          <cell r="B559" t="str">
            <v xml:space="preserve">         南風原町</v>
          </cell>
          <cell r="C559">
            <v>1</v>
          </cell>
          <cell r="D559" t="str">
            <v>-</v>
          </cell>
          <cell r="E559">
            <v>1</v>
          </cell>
          <cell r="F559">
            <v>1</v>
          </cell>
          <cell r="G559" t="str">
            <v>-</v>
          </cell>
          <cell r="H559" t="str">
            <v>-</v>
          </cell>
          <cell r="I559" t="str">
            <v>-</v>
          </cell>
          <cell r="J559" t="str">
            <v>-</v>
          </cell>
          <cell r="K559">
            <v>1</v>
          </cell>
          <cell r="L559" t="str">
            <v>-</v>
          </cell>
          <cell r="M559">
            <v>1</v>
          </cell>
          <cell r="N559">
            <v>1</v>
          </cell>
        </row>
        <row r="560">
          <cell r="B560" t="str">
            <v xml:space="preserve">  従業地・通学地「不詳・外国」で当地に常住している者</v>
          </cell>
          <cell r="C560">
            <v>706</v>
          </cell>
          <cell r="D560">
            <v>657</v>
          </cell>
          <cell r="E560">
            <v>49</v>
          </cell>
          <cell r="F560">
            <v>59</v>
          </cell>
          <cell r="G560">
            <v>508</v>
          </cell>
          <cell r="H560">
            <v>479</v>
          </cell>
          <cell r="I560">
            <v>29</v>
          </cell>
          <cell r="J560">
            <v>34</v>
          </cell>
          <cell r="K560">
            <v>198</v>
          </cell>
          <cell r="L560">
            <v>178</v>
          </cell>
          <cell r="M560">
            <v>20</v>
          </cell>
          <cell r="N560">
            <v>25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25表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00611"/>
      <sheetName val="b00611 (2)"/>
    </sheetNames>
    <sheetDataSet>
      <sheetData sheetId="0">
        <row r="2">
          <cell r="F2" t="str">
            <v xml:space="preserve"> － 市部，郡部，都道府県※，人口20万以上の市※　</v>
          </cell>
        </row>
        <row r="3">
          <cell r="D3" t="str">
            <v xml:space="preserve">Table 5. Population 15 Years of Age and Over (Total and Japanese Population), by Marital Status (4 Groups), Age (Single Years), </v>
          </cell>
        </row>
        <row r="4">
          <cell r="E4" t="str">
            <v xml:space="preserve">        Sex and Average Age - All Shi, All Gun, Prefecture*, and Shi with Population of 200,000 or More* 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8"/>
      <sheetName val="総数"/>
      <sheetName val="男"/>
      <sheetName val="女"/>
    </sheetNames>
    <sheetDataSet>
      <sheetData sheetId="0" refreshError="1"/>
      <sheetData sheetId="1">
        <row r="11">
          <cell r="G11" t="str">
            <v>0_総数</v>
          </cell>
          <cell r="H11">
            <v>184533</v>
          </cell>
          <cell r="I11" t="str">
            <v>-</v>
          </cell>
          <cell r="J11">
            <v>160282</v>
          </cell>
          <cell r="K11">
            <v>13080</v>
          </cell>
          <cell r="L11">
            <v>2994</v>
          </cell>
          <cell r="M11">
            <v>147202</v>
          </cell>
          <cell r="N11">
            <v>19560</v>
          </cell>
          <cell r="O11" t="str">
            <v>-</v>
          </cell>
          <cell r="P11">
            <v>17518</v>
          </cell>
          <cell r="Q11">
            <v>1385</v>
          </cell>
          <cell r="R11">
            <v>657</v>
          </cell>
          <cell r="S11">
            <v>4691</v>
          </cell>
          <cell r="T11">
            <v>18903</v>
          </cell>
          <cell r="U11">
            <v>193345</v>
          </cell>
          <cell r="V11">
            <v>27715</v>
          </cell>
          <cell r="W11" t="str">
            <v>-</v>
          </cell>
          <cell r="X11">
            <v>26751</v>
          </cell>
          <cell r="Y11">
            <v>964</v>
          </cell>
          <cell r="Z11">
            <v>5348</v>
          </cell>
          <cell r="AA11">
            <v>27715</v>
          </cell>
        </row>
        <row r="12">
          <cell r="G12" t="str">
            <v>A_農業，林業</v>
          </cell>
          <cell r="H12">
            <v>2207</v>
          </cell>
          <cell r="I12" t="str">
            <v>-</v>
          </cell>
          <cell r="J12">
            <v>2052</v>
          </cell>
          <cell r="K12">
            <v>1457</v>
          </cell>
          <cell r="L12">
            <v>13</v>
          </cell>
          <cell r="M12">
            <v>595</v>
          </cell>
          <cell r="N12">
            <v>153</v>
          </cell>
          <cell r="O12" t="str">
            <v>-</v>
          </cell>
          <cell r="P12">
            <v>148</v>
          </cell>
          <cell r="Q12">
            <v>3</v>
          </cell>
          <cell r="R12">
            <v>2</v>
          </cell>
          <cell r="S12">
            <v>2</v>
          </cell>
          <cell r="T12">
            <v>151</v>
          </cell>
          <cell r="U12">
            <v>2136</v>
          </cell>
          <cell r="V12">
            <v>80</v>
          </cell>
          <cell r="W12" t="str">
            <v>-</v>
          </cell>
          <cell r="X12">
            <v>79</v>
          </cell>
          <cell r="Y12">
            <v>1</v>
          </cell>
          <cell r="Z12">
            <v>4</v>
          </cell>
          <cell r="AA12">
            <v>80</v>
          </cell>
        </row>
        <row r="13">
          <cell r="G13" t="str">
            <v>01_うち農業</v>
          </cell>
          <cell r="H13">
            <v>2122</v>
          </cell>
          <cell r="I13" t="str">
            <v>-</v>
          </cell>
          <cell r="J13">
            <v>1992</v>
          </cell>
          <cell r="K13">
            <v>1448</v>
          </cell>
          <cell r="L13">
            <v>12</v>
          </cell>
          <cell r="M13">
            <v>544</v>
          </cell>
          <cell r="N13">
            <v>128</v>
          </cell>
          <cell r="O13" t="str">
            <v>-</v>
          </cell>
          <cell r="P13">
            <v>126</v>
          </cell>
          <cell r="Q13">
            <v>1</v>
          </cell>
          <cell r="R13">
            <v>1</v>
          </cell>
          <cell r="S13">
            <v>2</v>
          </cell>
          <cell r="T13">
            <v>127</v>
          </cell>
          <cell r="U13">
            <v>2067</v>
          </cell>
          <cell r="V13">
            <v>72</v>
          </cell>
          <cell r="W13" t="str">
            <v>-</v>
          </cell>
          <cell r="X13">
            <v>72</v>
          </cell>
          <cell r="Y13" t="str">
            <v>-</v>
          </cell>
          <cell r="Z13">
            <v>3</v>
          </cell>
          <cell r="AA13">
            <v>72</v>
          </cell>
        </row>
        <row r="14">
          <cell r="G14" t="str">
            <v>B_漁業</v>
          </cell>
          <cell r="H14">
            <v>804</v>
          </cell>
          <cell r="I14" t="str">
            <v>-</v>
          </cell>
          <cell r="J14">
            <v>727</v>
          </cell>
          <cell r="K14">
            <v>218</v>
          </cell>
          <cell r="L14">
            <v>5</v>
          </cell>
          <cell r="M14">
            <v>509</v>
          </cell>
          <cell r="N14">
            <v>70</v>
          </cell>
          <cell r="O14" t="str">
            <v>-</v>
          </cell>
          <cell r="P14">
            <v>39</v>
          </cell>
          <cell r="Q14">
            <v>26</v>
          </cell>
          <cell r="R14">
            <v>5</v>
          </cell>
          <cell r="S14">
            <v>7</v>
          </cell>
          <cell r="T14">
            <v>65</v>
          </cell>
          <cell r="U14">
            <v>856</v>
          </cell>
          <cell r="V14">
            <v>117</v>
          </cell>
          <cell r="W14" t="str">
            <v>-</v>
          </cell>
          <cell r="X14">
            <v>100</v>
          </cell>
          <cell r="Y14">
            <v>17</v>
          </cell>
          <cell r="Z14">
            <v>12</v>
          </cell>
          <cell r="AA14">
            <v>117</v>
          </cell>
        </row>
        <row r="15">
          <cell r="G15" t="str">
            <v>C_鉱業，採石業，砂利採取業</v>
          </cell>
          <cell r="H15">
            <v>40</v>
          </cell>
          <cell r="I15" t="str">
            <v>-</v>
          </cell>
          <cell r="J15">
            <v>33</v>
          </cell>
          <cell r="K15">
            <v>4</v>
          </cell>
          <cell r="L15">
            <v>4</v>
          </cell>
          <cell r="M15">
            <v>29</v>
          </cell>
          <cell r="N15">
            <v>6</v>
          </cell>
          <cell r="O15" t="str">
            <v>-</v>
          </cell>
          <cell r="P15">
            <v>5</v>
          </cell>
          <cell r="Q15" t="str">
            <v>-</v>
          </cell>
          <cell r="R15">
            <v>1</v>
          </cell>
          <cell r="S15">
            <v>1</v>
          </cell>
          <cell r="T15">
            <v>5</v>
          </cell>
          <cell r="U15">
            <v>47</v>
          </cell>
          <cell r="V15">
            <v>12</v>
          </cell>
          <cell r="W15" t="str">
            <v>-</v>
          </cell>
          <cell r="X15">
            <v>6</v>
          </cell>
          <cell r="Y15">
            <v>6</v>
          </cell>
          <cell r="Z15">
            <v>2</v>
          </cell>
          <cell r="AA15">
            <v>12</v>
          </cell>
        </row>
        <row r="16">
          <cell r="G16" t="str">
            <v>D_建設業</v>
          </cell>
          <cell r="H16">
            <v>14337</v>
          </cell>
          <cell r="I16" t="str">
            <v>-</v>
          </cell>
          <cell r="J16">
            <v>12198</v>
          </cell>
          <cell r="K16">
            <v>1575</v>
          </cell>
          <cell r="L16">
            <v>282</v>
          </cell>
          <cell r="M16">
            <v>10623</v>
          </cell>
          <cell r="N16">
            <v>1782</v>
          </cell>
          <cell r="O16" t="str">
            <v>-</v>
          </cell>
          <cell r="P16">
            <v>1439</v>
          </cell>
          <cell r="Q16">
            <v>239</v>
          </cell>
          <cell r="R16">
            <v>104</v>
          </cell>
          <cell r="S16">
            <v>357</v>
          </cell>
          <cell r="T16">
            <v>1678</v>
          </cell>
          <cell r="U16">
            <v>15238</v>
          </cell>
          <cell r="V16">
            <v>2579</v>
          </cell>
          <cell r="W16" t="str">
            <v>-</v>
          </cell>
          <cell r="X16">
            <v>2391</v>
          </cell>
          <cell r="Y16">
            <v>188</v>
          </cell>
          <cell r="Z16">
            <v>461</v>
          </cell>
          <cell r="AA16">
            <v>2579</v>
          </cell>
        </row>
        <row r="17">
          <cell r="G17" t="str">
            <v>E_製造業</v>
          </cell>
          <cell r="H17">
            <v>16626</v>
          </cell>
          <cell r="I17" t="str">
            <v>-</v>
          </cell>
          <cell r="J17">
            <v>12401</v>
          </cell>
          <cell r="K17">
            <v>761</v>
          </cell>
          <cell r="L17">
            <v>239</v>
          </cell>
          <cell r="M17">
            <v>11640</v>
          </cell>
          <cell r="N17">
            <v>3982</v>
          </cell>
          <cell r="O17" t="str">
            <v>-</v>
          </cell>
          <cell r="P17">
            <v>3706</v>
          </cell>
          <cell r="Q17">
            <v>189</v>
          </cell>
          <cell r="R17">
            <v>87</v>
          </cell>
          <cell r="S17">
            <v>243</v>
          </cell>
          <cell r="T17">
            <v>3895</v>
          </cell>
          <cell r="U17">
            <v>14781</v>
          </cell>
          <cell r="V17">
            <v>2050</v>
          </cell>
          <cell r="W17" t="str">
            <v>-</v>
          </cell>
          <cell r="X17">
            <v>1974</v>
          </cell>
          <cell r="Y17">
            <v>76</v>
          </cell>
          <cell r="Z17">
            <v>330</v>
          </cell>
          <cell r="AA17">
            <v>2050</v>
          </cell>
        </row>
        <row r="18">
          <cell r="G18" t="str">
            <v>F_電気・ガス・熱供給・水道業</v>
          </cell>
          <cell r="H18">
            <v>993</v>
          </cell>
          <cell r="I18" t="str">
            <v>-</v>
          </cell>
          <cell r="J18">
            <v>868</v>
          </cell>
          <cell r="K18">
            <v>23</v>
          </cell>
          <cell r="L18">
            <v>18</v>
          </cell>
          <cell r="M18">
            <v>845</v>
          </cell>
          <cell r="N18">
            <v>118</v>
          </cell>
          <cell r="O18" t="str">
            <v>-</v>
          </cell>
          <cell r="P18">
            <v>98</v>
          </cell>
          <cell r="Q18">
            <v>13</v>
          </cell>
          <cell r="R18">
            <v>7</v>
          </cell>
          <cell r="S18">
            <v>7</v>
          </cell>
          <cell r="T18">
            <v>111</v>
          </cell>
          <cell r="U18">
            <v>1165</v>
          </cell>
          <cell r="V18">
            <v>283</v>
          </cell>
          <cell r="W18" t="str">
            <v>-</v>
          </cell>
          <cell r="X18">
            <v>268</v>
          </cell>
          <cell r="Y18">
            <v>15</v>
          </cell>
          <cell r="Z18">
            <v>14</v>
          </cell>
          <cell r="AA18">
            <v>283</v>
          </cell>
        </row>
        <row r="19">
          <cell r="G19" t="str">
            <v>G_情報通信業</v>
          </cell>
          <cell r="H19">
            <v>3330</v>
          </cell>
          <cell r="I19" t="str">
            <v>-</v>
          </cell>
          <cell r="J19">
            <v>3165</v>
          </cell>
          <cell r="K19">
            <v>279</v>
          </cell>
          <cell r="L19">
            <v>106</v>
          </cell>
          <cell r="M19">
            <v>2886</v>
          </cell>
          <cell r="N19">
            <v>144</v>
          </cell>
          <cell r="O19" t="str">
            <v>-</v>
          </cell>
          <cell r="P19">
            <v>110</v>
          </cell>
          <cell r="Q19">
            <v>31</v>
          </cell>
          <cell r="R19">
            <v>3</v>
          </cell>
          <cell r="S19">
            <v>21</v>
          </cell>
          <cell r="T19">
            <v>141</v>
          </cell>
          <cell r="U19">
            <v>3923</v>
          </cell>
          <cell r="V19">
            <v>734</v>
          </cell>
          <cell r="W19" t="str">
            <v>-</v>
          </cell>
          <cell r="X19">
            <v>704</v>
          </cell>
          <cell r="Y19">
            <v>30</v>
          </cell>
          <cell r="Z19">
            <v>24</v>
          </cell>
          <cell r="AA19">
            <v>734</v>
          </cell>
        </row>
        <row r="20">
          <cell r="G20" t="str">
            <v>H_運輸業，郵便業</v>
          </cell>
          <cell r="H20">
            <v>8457</v>
          </cell>
          <cell r="I20" t="str">
            <v>-</v>
          </cell>
          <cell r="J20">
            <v>6609</v>
          </cell>
          <cell r="K20">
            <v>313</v>
          </cell>
          <cell r="L20">
            <v>122</v>
          </cell>
          <cell r="M20">
            <v>6296</v>
          </cell>
          <cell r="N20">
            <v>1650</v>
          </cell>
          <cell r="O20" t="str">
            <v>-</v>
          </cell>
          <cell r="P20">
            <v>1261</v>
          </cell>
          <cell r="Q20">
            <v>320</v>
          </cell>
          <cell r="R20">
            <v>69</v>
          </cell>
          <cell r="S20">
            <v>198</v>
          </cell>
          <cell r="T20">
            <v>1581</v>
          </cell>
          <cell r="U20">
            <v>8273</v>
          </cell>
          <cell r="V20">
            <v>1397</v>
          </cell>
          <cell r="W20" t="str">
            <v>-</v>
          </cell>
          <cell r="X20">
            <v>1259</v>
          </cell>
          <cell r="Y20">
            <v>138</v>
          </cell>
          <cell r="Z20">
            <v>267</v>
          </cell>
          <cell r="AA20">
            <v>1397</v>
          </cell>
        </row>
        <row r="21">
          <cell r="G21" t="str">
            <v>I_卸売業，小売業</v>
          </cell>
          <cell r="H21">
            <v>29499</v>
          </cell>
          <cell r="I21" t="str">
            <v>-</v>
          </cell>
          <cell r="J21">
            <v>25679</v>
          </cell>
          <cell r="K21">
            <v>2058</v>
          </cell>
          <cell r="L21">
            <v>438</v>
          </cell>
          <cell r="M21">
            <v>23621</v>
          </cell>
          <cell r="N21">
            <v>3344</v>
          </cell>
          <cell r="O21" t="str">
            <v>-</v>
          </cell>
          <cell r="P21">
            <v>3092</v>
          </cell>
          <cell r="Q21">
            <v>152</v>
          </cell>
          <cell r="R21">
            <v>100</v>
          </cell>
          <cell r="S21">
            <v>476</v>
          </cell>
          <cell r="T21">
            <v>3244</v>
          </cell>
          <cell r="U21">
            <v>30099</v>
          </cell>
          <cell r="V21">
            <v>3844</v>
          </cell>
          <cell r="W21" t="str">
            <v>-</v>
          </cell>
          <cell r="X21">
            <v>3724</v>
          </cell>
          <cell r="Y21">
            <v>120</v>
          </cell>
          <cell r="Z21">
            <v>576</v>
          </cell>
          <cell r="AA21">
            <v>3844</v>
          </cell>
        </row>
        <row r="22">
          <cell r="G22" t="str">
            <v>J_金融業，保険業</v>
          </cell>
          <cell r="H22">
            <v>6755</v>
          </cell>
          <cell r="I22" t="str">
            <v>-</v>
          </cell>
          <cell r="J22">
            <v>6392</v>
          </cell>
          <cell r="K22">
            <v>268</v>
          </cell>
          <cell r="L22">
            <v>186</v>
          </cell>
          <cell r="M22">
            <v>6124</v>
          </cell>
          <cell r="N22">
            <v>331</v>
          </cell>
          <cell r="O22" t="str">
            <v>-</v>
          </cell>
          <cell r="P22">
            <v>288</v>
          </cell>
          <cell r="Q22">
            <v>33</v>
          </cell>
          <cell r="R22">
            <v>10</v>
          </cell>
          <cell r="S22">
            <v>32</v>
          </cell>
          <cell r="T22">
            <v>321</v>
          </cell>
          <cell r="U22">
            <v>7897</v>
          </cell>
          <cell r="V22">
            <v>1463</v>
          </cell>
          <cell r="W22" t="str">
            <v>-</v>
          </cell>
          <cell r="X22">
            <v>1392</v>
          </cell>
          <cell r="Y22">
            <v>71</v>
          </cell>
          <cell r="Z22">
            <v>42</v>
          </cell>
          <cell r="AA22">
            <v>1463</v>
          </cell>
        </row>
        <row r="23">
          <cell r="G23" t="str">
            <v>K_不動産業，物品賃貸業</v>
          </cell>
          <cell r="H23">
            <v>3691</v>
          </cell>
          <cell r="I23" t="str">
            <v>-</v>
          </cell>
          <cell r="J23">
            <v>3409</v>
          </cell>
          <cell r="K23">
            <v>802</v>
          </cell>
          <cell r="L23">
            <v>77</v>
          </cell>
          <cell r="M23">
            <v>2607</v>
          </cell>
          <cell r="N23">
            <v>211</v>
          </cell>
          <cell r="O23" t="str">
            <v>-</v>
          </cell>
          <cell r="P23">
            <v>185</v>
          </cell>
          <cell r="Q23">
            <v>17</v>
          </cell>
          <cell r="R23">
            <v>9</v>
          </cell>
          <cell r="S23">
            <v>71</v>
          </cell>
          <cell r="T23">
            <v>202</v>
          </cell>
          <cell r="U23">
            <v>3901</v>
          </cell>
          <cell r="V23">
            <v>412</v>
          </cell>
          <cell r="W23" t="str">
            <v>-</v>
          </cell>
          <cell r="X23">
            <v>386</v>
          </cell>
          <cell r="Y23">
            <v>26</v>
          </cell>
          <cell r="Z23">
            <v>80</v>
          </cell>
          <cell r="AA23">
            <v>412</v>
          </cell>
        </row>
        <row r="24">
          <cell r="G24" t="str">
            <v>L_学術研究，専門・技術サービス業</v>
          </cell>
          <cell r="H24">
            <v>7302</v>
          </cell>
          <cell r="I24" t="str">
            <v>-</v>
          </cell>
          <cell r="J24">
            <v>6678</v>
          </cell>
          <cell r="K24">
            <v>870</v>
          </cell>
          <cell r="L24">
            <v>141</v>
          </cell>
          <cell r="M24">
            <v>5808</v>
          </cell>
          <cell r="N24">
            <v>575</v>
          </cell>
          <cell r="O24" t="str">
            <v>-</v>
          </cell>
          <cell r="P24">
            <v>486</v>
          </cell>
          <cell r="Q24">
            <v>77</v>
          </cell>
          <cell r="R24">
            <v>12</v>
          </cell>
          <cell r="S24">
            <v>49</v>
          </cell>
          <cell r="T24">
            <v>563</v>
          </cell>
          <cell r="U24">
            <v>7970</v>
          </cell>
          <cell r="V24">
            <v>1231</v>
          </cell>
          <cell r="W24" t="str">
            <v>-</v>
          </cell>
          <cell r="X24">
            <v>1182</v>
          </cell>
          <cell r="Y24">
            <v>49</v>
          </cell>
          <cell r="Z24">
            <v>61</v>
          </cell>
          <cell r="AA24">
            <v>1231</v>
          </cell>
        </row>
        <row r="25">
          <cell r="G25" t="str">
            <v>M_宿泊業，飲食サービス業</v>
          </cell>
          <cell r="H25">
            <v>12042</v>
          </cell>
          <cell r="I25" t="str">
            <v>-</v>
          </cell>
          <cell r="J25">
            <v>11153</v>
          </cell>
          <cell r="K25">
            <v>551</v>
          </cell>
          <cell r="L25">
            <v>110</v>
          </cell>
          <cell r="M25">
            <v>10602</v>
          </cell>
          <cell r="N25">
            <v>650</v>
          </cell>
          <cell r="O25" t="str">
            <v>-</v>
          </cell>
          <cell r="P25">
            <v>575</v>
          </cell>
          <cell r="Q25">
            <v>47</v>
          </cell>
          <cell r="R25">
            <v>28</v>
          </cell>
          <cell r="S25">
            <v>239</v>
          </cell>
          <cell r="T25">
            <v>622</v>
          </cell>
          <cell r="U25">
            <v>12404</v>
          </cell>
          <cell r="V25">
            <v>984</v>
          </cell>
          <cell r="W25" t="str">
            <v>-</v>
          </cell>
          <cell r="X25">
            <v>951</v>
          </cell>
          <cell r="Y25">
            <v>33</v>
          </cell>
          <cell r="Z25">
            <v>267</v>
          </cell>
          <cell r="AA25">
            <v>984</v>
          </cell>
        </row>
        <row r="26">
          <cell r="G26" t="str">
            <v>N_生活関連サービス業，娯楽業</v>
          </cell>
          <cell r="H26">
            <v>6507</v>
          </cell>
          <cell r="I26" t="str">
            <v>-</v>
          </cell>
          <cell r="J26">
            <v>5810</v>
          </cell>
          <cell r="K26">
            <v>847</v>
          </cell>
          <cell r="L26">
            <v>92</v>
          </cell>
          <cell r="M26">
            <v>4963</v>
          </cell>
          <cell r="N26">
            <v>538</v>
          </cell>
          <cell r="O26" t="str">
            <v>-</v>
          </cell>
          <cell r="P26">
            <v>494</v>
          </cell>
          <cell r="Q26">
            <v>28</v>
          </cell>
          <cell r="R26">
            <v>16</v>
          </cell>
          <cell r="S26">
            <v>159</v>
          </cell>
          <cell r="T26">
            <v>522</v>
          </cell>
          <cell r="U26">
            <v>6714</v>
          </cell>
          <cell r="V26">
            <v>729</v>
          </cell>
          <cell r="W26" t="str">
            <v>-</v>
          </cell>
          <cell r="X26">
            <v>715</v>
          </cell>
          <cell r="Y26">
            <v>14</v>
          </cell>
          <cell r="Z26">
            <v>175</v>
          </cell>
          <cell r="AA26">
            <v>729</v>
          </cell>
        </row>
        <row r="27">
          <cell r="G27" t="str">
            <v>O_教育，学習支援業</v>
          </cell>
          <cell r="H27">
            <v>9691</v>
          </cell>
          <cell r="I27" t="str">
            <v>-</v>
          </cell>
          <cell r="J27">
            <v>8655</v>
          </cell>
          <cell r="K27">
            <v>461</v>
          </cell>
          <cell r="L27">
            <v>157</v>
          </cell>
          <cell r="M27">
            <v>8194</v>
          </cell>
          <cell r="N27">
            <v>1000</v>
          </cell>
          <cell r="O27" t="str">
            <v>-</v>
          </cell>
          <cell r="P27">
            <v>951</v>
          </cell>
          <cell r="Q27">
            <v>40</v>
          </cell>
          <cell r="R27">
            <v>9</v>
          </cell>
          <cell r="S27">
            <v>36</v>
          </cell>
          <cell r="T27">
            <v>991</v>
          </cell>
          <cell r="U27">
            <v>10829</v>
          </cell>
          <cell r="V27">
            <v>2129</v>
          </cell>
          <cell r="W27" t="str">
            <v>-</v>
          </cell>
          <cell r="X27">
            <v>2091</v>
          </cell>
          <cell r="Y27">
            <v>38</v>
          </cell>
          <cell r="Z27">
            <v>45</v>
          </cell>
          <cell r="AA27">
            <v>2129</v>
          </cell>
        </row>
        <row r="28">
          <cell r="G28" t="str">
            <v>P_医療，福祉</v>
          </cell>
          <cell r="H28">
            <v>35621</v>
          </cell>
          <cell r="I28" t="str">
            <v>-</v>
          </cell>
          <cell r="J28">
            <v>32333</v>
          </cell>
          <cell r="K28">
            <v>1013</v>
          </cell>
          <cell r="L28">
            <v>464</v>
          </cell>
          <cell r="M28">
            <v>31320</v>
          </cell>
          <cell r="N28">
            <v>2935</v>
          </cell>
          <cell r="O28" t="str">
            <v>-</v>
          </cell>
          <cell r="P28">
            <v>2820</v>
          </cell>
          <cell r="Q28">
            <v>54</v>
          </cell>
          <cell r="R28">
            <v>61</v>
          </cell>
          <cell r="S28">
            <v>353</v>
          </cell>
          <cell r="T28">
            <v>2874</v>
          </cell>
          <cell r="U28">
            <v>38180</v>
          </cell>
          <cell r="V28">
            <v>5433</v>
          </cell>
          <cell r="W28" t="str">
            <v>-</v>
          </cell>
          <cell r="X28">
            <v>5391</v>
          </cell>
          <cell r="Y28">
            <v>42</v>
          </cell>
          <cell r="Z28">
            <v>414</v>
          </cell>
          <cell r="AA28">
            <v>5433</v>
          </cell>
        </row>
        <row r="29">
          <cell r="G29" t="str">
            <v>Q_複合サービス事業</v>
          </cell>
          <cell r="H29">
            <v>1218</v>
          </cell>
          <cell r="I29" t="str">
            <v>-</v>
          </cell>
          <cell r="J29">
            <v>998</v>
          </cell>
          <cell r="K29">
            <v>11</v>
          </cell>
          <cell r="L29">
            <v>11</v>
          </cell>
          <cell r="M29">
            <v>987</v>
          </cell>
          <cell r="N29">
            <v>207</v>
          </cell>
          <cell r="O29" t="str">
            <v>-</v>
          </cell>
          <cell r="P29">
            <v>195</v>
          </cell>
          <cell r="Q29">
            <v>5</v>
          </cell>
          <cell r="R29">
            <v>7</v>
          </cell>
          <cell r="S29">
            <v>13</v>
          </cell>
          <cell r="T29">
            <v>200</v>
          </cell>
          <cell r="U29">
            <v>1252</v>
          </cell>
          <cell r="V29">
            <v>234</v>
          </cell>
          <cell r="W29" t="str">
            <v>-</v>
          </cell>
          <cell r="X29">
            <v>230</v>
          </cell>
          <cell r="Y29">
            <v>4</v>
          </cell>
          <cell r="Z29">
            <v>20</v>
          </cell>
          <cell r="AA29">
            <v>234</v>
          </cell>
        </row>
        <row r="30">
          <cell r="G30" t="str">
            <v>R_サービス業（他に分類されないもの）</v>
          </cell>
          <cell r="H30">
            <v>12711</v>
          </cell>
          <cell r="I30" t="str">
            <v>-</v>
          </cell>
          <cell r="J30">
            <v>11474</v>
          </cell>
          <cell r="K30">
            <v>813</v>
          </cell>
          <cell r="L30">
            <v>337</v>
          </cell>
          <cell r="M30">
            <v>10661</v>
          </cell>
          <cell r="N30">
            <v>1023</v>
          </cell>
          <cell r="O30" t="str">
            <v>-</v>
          </cell>
          <cell r="P30">
            <v>932</v>
          </cell>
          <cell r="Q30">
            <v>56</v>
          </cell>
          <cell r="R30">
            <v>35</v>
          </cell>
          <cell r="S30">
            <v>214</v>
          </cell>
          <cell r="T30">
            <v>988</v>
          </cell>
          <cell r="U30">
            <v>13442</v>
          </cell>
          <cell r="V30">
            <v>1719</v>
          </cell>
          <cell r="W30" t="str">
            <v>-</v>
          </cell>
          <cell r="X30">
            <v>1687</v>
          </cell>
          <cell r="Y30">
            <v>32</v>
          </cell>
          <cell r="Z30">
            <v>249</v>
          </cell>
          <cell r="AA30">
            <v>1719</v>
          </cell>
        </row>
        <row r="31">
          <cell r="G31" t="str">
            <v>S_公務（他に分類されるものを除く）</v>
          </cell>
          <cell r="H31">
            <v>7423</v>
          </cell>
          <cell r="I31" t="str">
            <v>-</v>
          </cell>
          <cell r="J31">
            <v>6839</v>
          </cell>
          <cell r="K31">
            <v>112</v>
          </cell>
          <cell r="L31">
            <v>112</v>
          </cell>
          <cell r="M31">
            <v>6727</v>
          </cell>
          <cell r="N31">
            <v>567</v>
          </cell>
          <cell r="O31" t="str">
            <v>-</v>
          </cell>
          <cell r="P31">
            <v>541</v>
          </cell>
          <cell r="Q31">
            <v>19</v>
          </cell>
          <cell r="R31">
            <v>7</v>
          </cell>
          <cell r="S31">
            <v>17</v>
          </cell>
          <cell r="T31">
            <v>560</v>
          </cell>
          <cell r="U31">
            <v>8923</v>
          </cell>
          <cell r="V31">
            <v>2060</v>
          </cell>
          <cell r="W31" t="str">
            <v>-</v>
          </cell>
          <cell r="X31">
            <v>2017</v>
          </cell>
          <cell r="Y31">
            <v>43</v>
          </cell>
          <cell r="Z31">
            <v>24</v>
          </cell>
          <cell r="AA31">
            <v>2060</v>
          </cell>
        </row>
        <row r="32">
          <cell r="G32" t="str">
            <v>T_分類不能の産業</v>
          </cell>
          <cell r="H32">
            <v>5279</v>
          </cell>
          <cell r="I32" t="str">
            <v>-</v>
          </cell>
          <cell r="J32">
            <v>2809</v>
          </cell>
          <cell r="K32">
            <v>644</v>
          </cell>
          <cell r="L32">
            <v>80</v>
          </cell>
          <cell r="M32">
            <v>2165</v>
          </cell>
          <cell r="N32">
            <v>274</v>
          </cell>
          <cell r="O32" t="str">
            <v>-</v>
          </cell>
          <cell r="P32">
            <v>153</v>
          </cell>
          <cell r="Q32">
            <v>36</v>
          </cell>
          <cell r="R32">
            <v>85</v>
          </cell>
          <cell r="S32">
            <v>2196</v>
          </cell>
          <cell r="T32">
            <v>189</v>
          </cell>
          <cell r="U32">
            <v>5315</v>
          </cell>
          <cell r="V32">
            <v>225</v>
          </cell>
          <cell r="W32" t="str">
            <v>-</v>
          </cell>
          <cell r="X32">
            <v>204</v>
          </cell>
          <cell r="Y32">
            <v>21</v>
          </cell>
          <cell r="Z32">
            <v>2281</v>
          </cell>
          <cell r="AA32">
            <v>225</v>
          </cell>
        </row>
        <row r="33">
          <cell r="G33" t="str">
            <v>R1_（再掲）第1次産業</v>
          </cell>
          <cell r="H33">
            <v>3011</v>
          </cell>
          <cell r="I33" t="str">
            <v>-</v>
          </cell>
          <cell r="J33">
            <v>2779</v>
          </cell>
          <cell r="K33">
            <v>1675</v>
          </cell>
          <cell r="L33">
            <v>18</v>
          </cell>
          <cell r="M33">
            <v>1104</v>
          </cell>
          <cell r="N33">
            <v>223</v>
          </cell>
          <cell r="O33" t="str">
            <v>-</v>
          </cell>
          <cell r="P33">
            <v>187</v>
          </cell>
          <cell r="Q33">
            <v>29</v>
          </cell>
          <cell r="R33">
            <v>7</v>
          </cell>
          <cell r="S33">
            <v>9</v>
          </cell>
          <cell r="T33">
            <v>216</v>
          </cell>
          <cell r="U33">
            <v>2992</v>
          </cell>
          <cell r="V33">
            <v>197</v>
          </cell>
          <cell r="W33" t="str">
            <v>-</v>
          </cell>
          <cell r="X33">
            <v>179</v>
          </cell>
          <cell r="Y33">
            <v>18</v>
          </cell>
          <cell r="Z33">
            <v>16</v>
          </cell>
          <cell r="AA33">
            <v>197</v>
          </cell>
        </row>
        <row r="34">
          <cell r="G34" t="str">
            <v>R2_（再掲）第2次産業</v>
          </cell>
          <cell r="H34">
            <v>31003</v>
          </cell>
          <cell r="I34" t="str">
            <v>-</v>
          </cell>
          <cell r="J34">
            <v>24632</v>
          </cell>
          <cell r="K34">
            <v>2340</v>
          </cell>
          <cell r="L34">
            <v>525</v>
          </cell>
          <cell r="M34">
            <v>22292</v>
          </cell>
          <cell r="N34">
            <v>5770</v>
          </cell>
          <cell r="O34" t="str">
            <v>-</v>
          </cell>
          <cell r="P34">
            <v>5150</v>
          </cell>
          <cell r="Q34">
            <v>428</v>
          </cell>
          <cell r="R34">
            <v>192</v>
          </cell>
          <cell r="S34">
            <v>601</v>
          </cell>
          <cell r="T34">
            <v>5578</v>
          </cell>
          <cell r="U34">
            <v>30066</v>
          </cell>
          <cell r="V34">
            <v>4641</v>
          </cell>
          <cell r="W34" t="str">
            <v>-</v>
          </cell>
          <cell r="X34">
            <v>4371</v>
          </cell>
          <cell r="Y34">
            <v>270</v>
          </cell>
          <cell r="Z34">
            <v>793</v>
          </cell>
          <cell r="AA34">
            <v>4641</v>
          </cell>
        </row>
        <row r="35">
          <cell r="G35" t="str">
            <v>R3_（再掲）第3次産業</v>
          </cell>
          <cell r="H35">
            <v>145240</v>
          </cell>
          <cell r="I35" t="str">
            <v>-</v>
          </cell>
          <cell r="J35">
            <v>130062</v>
          </cell>
          <cell r="K35">
            <v>8421</v>
          </cell>
          <cell r="L35">
            <v>2371</v>
          </cell>
          <cell r="M35">
            <v>121641</v>
          </cell>
          <cell r="N35">
            <v>13293</v>
          </cell>
          <cell r="O35" t="str">
            <v>-</v>
          </cell>
          <cell r="P35">
            <v>12028</v>
          </cell>
          <cell r="Q35">
            <v>892</v>
          </cell>
          <cell r="R35">
            <v>373</v>
          </cell>
          <cell r="S35">
            <v>1885</v>
          </cell>
          <cell r="T35">
            <v>12920</v>
          </cell>
          <cell r="U35">
            <v>154972</v>
          </cell>
          <cell r="V35">
            <v>22652</v>
          </cell>
          <cell r="W35" t="str">
            <v>-</v>
          </cell>
          <cell r="X35">
            <v>21997</v>
          </cell>
          <cell r="Y35">
            <v>655</v>
          </cell>
          <cell r="Z35">
            <v>2258</v>
          </cell>
          <cell r="AA35">
            <v>22652</v>
          </cell>
        </row>
      </sheetData>
      <sheetData sheetId="2">
        <row r="11">
          <cell r="G11" t="str">
            <v>0_総数</v>
          </cell>
          <cell r="H11">
            <v>95201</v>
          </cell>
          <cell r="I11" t="str">
            <v>-</v>
          </cell>
          <cell r="J11">
            <v>79235</v>
          </cell>
          <cell r="K11">
            <v>7175</v>
          </cell>
          <cell r="L11">
            <v>1413</v>
          </cell>
          <cell r="M11">
            <v>72060</v>
          </cell>
          <cell r="N11">
            <v>13314</v>
          </cell>
          <cell r="O11" t="str">
            <v>-</v>
          </cell>
          <cell r="P11">
            <v>11606</v>
          </cell>
          <cell r="Q11">
            <v>1229</v>
          </cell>
          <cell r="R11">
            <v>479</v>
          </cell>
          <cell r="S11">
            <v>2652</v>
          </cell>
          <cell r="T11">
            <v>12835</v>
          </cell>
          <cell r="U11">
            <v>99316</v>
          </cell>
          <cell r="V11">
            <v>16950</v>
          </cell>
          <cell r="W11" t="str">
            <v>-</v>
          </cell>
          <cell r="X11">
            <v>16121</v>
          </cell>
          <cell r="Y11">
            <v>829</v>
          </cell>
          <cell r="Z11">
            <v>3131</v>
          </cell>
          <cell r="AA11">
            <v>16950</v>
          </cell>
        </row>
        <row r="12">
          <cell r="G12" t="str">
            <v>A_農業，林業</v>
          </cell>
          <cell r="H12">
            <v>1388</v>
          </cell>
          <cell r="I12" t="str">
            <v>-</v>
          </cell>
          <cell r="J12">
            <v>1273</v>
          </cell>
          <cell r="K12">
            <v>837</v>
          </cell>
          <cell r="L12">
            <v>5</v>
          </cell>
          <cell r="M12">
            <v>436</v>
          </cell>
          <cell r="N12">
            <v>113</v>
          </cell>
          <cell r="O12" t="str">
            <v>-</v>
          </cell>
          <cell r="P12">
            <v>109</v>
          </cell>
          <cell r="Q12">
            <v>2</v>
          </cell>
          <cell r="R12">
            <v>2</v>
          </cell>
          <cell r="S12">
            <v>2</v>
          </cell>
          <cell r="T12">
            <v>111</v>
          </cell>
          <cell r="U12">
            <v>1349</v>
          </cell>
          <cell r="V12">
            <v>72</v>
          </cell>
          <cell r="W12" t="str">
            <v>-</v>
          </cell>
          <cell r="X12">
            <v>71</v>
          </cell>
          <cell r="Y12">
            <v>1</v>
          </cell>
          <cell r="Z12">
            <v>4</v>
          </cell>
          <cell r="AA12">
            <v>72</v>
          </cell>
        </row>
        <row r="13">
          <cell r="G13" t="str">
            <v>01_うち農業</v>
          </cell>
          <cell r="H13">
            <v>1314</v>
          </cell>
          <cell r="I13" t="str">
            <v>-</v>
          </cell>
          <cell r="J13">
            <v>1221</v>
          </cell>
          <cell r="K13">
            <v>833</v>
          </cell>
          <cell r="L13">
            <v>5</v>
          </cell>
          <cell r="M13">
            <v>388</v>
          </cell>
          <cell r="N13">
            <v>91</v>
          </cell>
          <cell r="O13" t="str">
            <v>-</v>
          </cell>
          <cell r="P13">
            <v>90</v>
          </cell>
          <cell r="Q13" t="str">
            <v>-</v>
          </cell>
          <cell r="R13">
            <v>1</v>
          </cell>
          <cell r="S13">
            <v>2</v>
          </cell>
          <cell r="T13">
            <v>90</v>
          </cell>
          <cell r="U13">
            <v>1288</v>
          </cell>
          <cell r="V13">
            <v>64</v>
          </cell>
          <cell r="W13" t="str">
            <v>-</v>
          </cell>
          <cell r="X13">
            <v>64</v>
          </cell>
          <cell r="Y13" t="str">
            <v>-</v>
          </cell>
          <cell r="Z13">
            <v>3</v>
          </cell>
          <cell r="AA13">
            <v>64</v>
          </cell>
        </row>
        <row r="14">
          <cell r="G14" t="str">
            <v>B_漁業</v>
          </cell>
          <cell r="H14">
            <v>681</v>
          </cell>
          <cell r="I14" t="str">
            <v>-</v>
          </cell>
          <cell r="J14">
            <v>607</v>
          </cell>
          <cell r="K14">
            <v>166</v>
          </cell>
          <cell r="L14">
            <v>2</v>
          </cell>
          <cell r="M14">
            <v>441</v>
          </cell>
          <cell r="N14">
            <v>67</v>
          </cell>
          <cell r="O14" t="str">
            <v>-</v>
          </cell>
          <cell r="P14">
            <v>36</v>
          </cell>
          <cell r="Q14">
            <v>26</v>
          </cell>
          <cell r="R14">
            <v>5</v>
          </cell>
          <cell r="S14">
            <v>7</v>
          </cell>
          <cell r="T14">
            <v>62</v>
          </cell>
          <cell r="U14">
            <v>728</v>
          </cell>
          <cell r="V14">
            <v>109</v>
          </cell>
          <cell r="W14" t="str">
            <v>-</v>
          </cell>
          <cell r="X14">
            <v>92</v>
          </cell>
          <cell r="Y14">
            <v>17</v>
          </cell>
          <cell r="Z14">
            <v>12</v>
          </cell>
          <cell r="AA14">
            <v>109</v>
          </cell>
        </row>
        <row r="15">
          <cell r="G15" t="str">
            <v>C_鉱業，採石業，砂利採取業</v>
          </cell>
          <cell r="H15">
            <v>29</v>
          </cell>
          <cell r="I15" t="str">
            <v>-</v>
          </cell>
          <cell r="J15">
            <v>22</v>
          </cell>
          <cell r="K15">
            <v>2</v>
          </cell>
          <cell r="L15">
            <v>2</v>
          </cell>
          <cell r="M15">
            <v>20</v>
          </cell>
          <cell r="N15">
            <v>6</v>
          </cell>
          <cell r="O15" t="str">
            <v>-</v>
          </cell>
          <cell r="P15">
            <v>5</v>
          </cell>
          <cell r="Q15" t="str">
            <v>-</v>
          </cell>
          <cell r="R15">
            <v>1</v>
          </cell>
          <cell r="S15">
            <v>1</v>
          </cell>
          <cell r="T15">
            <v>5</v>
          </cell>
          <cell r="U15">
            <v>35</v>
          </cell>
          <cell r="V15">
            <v>11</v>
          </cell>
          <cell r="W15" t="str">
            <v>-</v>
          </cell>
          <cell r="X15">
            <v>5</v>
          </cell>
          <cell r="Y15">
            <v>6</v>
          </cell>
          <cell r="Z15">
            <v>2</v>
          </cell>
          <cell r="AA15">
            <v>11</v>
          </cell>
        </row>
        <row r="16">
          <cell r="G16" t="str">
            <v>D_建設業</v>
          </cell>
          <cell r="H16">
            <v>11974</v>
          </cell>
          <cell r="I16" t="str">
            <v>-</v>
          </cell>
          <cell r="J16">
            <v>10032</v>
          </cell>
          <cell r="K16">
            <v>1093</v>
          </cell>
          <cell r="L16">
            <v>128</v>
          </cell>
          <cell r="M16">
            <v>8939</v>
          </cell>
          <cell r="N16">
            <v>1608</v>
          </cell>
          <cell r="O16" t="str">
            <v>-</v>
          </cell>
          <cell r="P16">
            <v>1277</v>
          </cell>
          <cell r="Q16">
            <v>231</v>
          </cell>
          <cell r="R16">
            <v>100</v>
          </cell>
          <cell r="S16">
            <v>334</v>
          </cell>
          <cell r="T16">
            <v>1508</v>
          </cell>
          <cell r="U16">
            <v>12802</v>
          </cell>
          <cell r="V16">
            <v>2336</v>
          </cell>
          <cell r="W16" t="str">
            <v>-</v>
          </cell>
          <cell r="X16">
            <v>2152</v>
          </cell>
          <cell r="Y16">
            <v>184</v>
          </cell>
          <cell r="Z16">
            <v>434</v>
          </cell>
          <cell r="AA16">
            <v>2336</v>
          </cell>
        </row>
        <row r="17">
          <cell r="G17" t="str">
            <v>E_製造業</v>
          </cell>
          <cell r="H17">
            <v>12474</v>
          </cell>
          <cell r="I17" t="str">
            <v>-</v>
          </cell>
          <cell r="J17">
            <v>8990</v>
          </cell>
          <cell r="K17">
            <v>427</v>
          </cell>
          <cell r="L17">
            <v>170</v>
          </cell>
          <cell r="M17">
            <v>8563</v>
          </cell>
          <cell r="N17">
            <v>3308</v>
          </cell>
          <cell r="O17" t="str">
            <v>-</v>
          </cell>
          <cell r="P17">
            <v>3054</v>
          </cell>
          <cell r="Q17">
            <v>182</v>
          </cell>
          <cell r="R17">
            <v>72</v>
          </cell>
          <cell r="S17">
            <v>176</v>
          </cell>
          <cell r="T17">
            <v>3236</v>
          </cell>
          <cell r="U17">
            <v>10972</v>
          </cell>
          <cell r="V17">
            <v>1734</v>
          </cell>
          <cell r="W17" t="str">
            <v>-</v>
          </cell>
          <cell r="X17">
            <v>1663</v>
          </cell>
          <cell r="Y17">
            <v>71</v>
          </cell>
          <cell r="Z17">
            <v>248</v>
          </cell>
          <cell r="AA17">
            <v>1734</v>
          </cell>
        </row>
        <row r="18">
          <cell r="G18" t="str">
            <v>F_電気・ガス・熱供給・水道業</v>
          </cell>
          <cell r="H18">
            <v>824</v>
          </cell>
          <cell r="I18" t="str">
            <v>-</v>
          </cell>
          <cell r="J18">
            <v>715</v>
          </cell>
          <cell r="K18">
            <v>18</v>
          </cell>
          <cell r="L18">
            <v>15</v>
          </cell>
          <cell r="M18">
            <v>697</v>
          </cell>
          <cell r="N18">
            <v>104</v>
          </cell>
          <cell r="O18" t="str">
            <v>-</v>
          </cell>
          <cell r="P18">
            <v>86</v>
          </cell>
          <cell r="Q18">
            <v>12</v>
          </cell>
          <cell r="R18">
            <v>6</v>
          </cell>
          <cell r="S18">
            <v>5</v>
          </cell>
          <cell r="T18">
            <v>98</v>
          </cell>
          <cell r="U18">
            <v>982</v>
          </cell>
          <cell r="V18">
            <v>256</v>
          </cell>
          <cell r="W18" t="str">
            <v>-</v>
          </cell>
          <cell r="X18">
            <v>243</v>
          </cell>
          <cell r="Y18">
            <v>13</v>
          </cell>
          <cell r="Z18">
            <v>11</v>
          </cell>
          <cell r="AA18">
            <v>256</v>
          </cell>
        </row>
        <row r="19">
          <cell r="G19" t="str">
            <v>G_情報通信業</v>
          </cell>
          <cell r="H19">
            <v>2151</v>
          </cell>
          <cell r="I19" t="str">
            <v>-</v>
          </cell>
          <cell r="J19">
            <v>2025</v>
          </cell>
          <cell r="K19">
            <v>198</v>
          </cell>
          <cell r="L19">
            <v>71</v>
          </cell>
          <cell r="M19">
            <v>1827</v>
          </cell>
          <cell r="N19">
            <v>113</v>
          </cell>
          <cell r="O19" t="str">
            <v>-</v>
          </cell>
          <cell r="P19">
            <v>85</v>
          </cell>
          <cell r="Q19">
            <v>26</v>
          </cell>
          <cell r="R19">
            <v>2</v>
          </cell>
          <cell r="S19">
            <v>13</v>
          </cell>
          <cell r="T19">
            <v>111</v>
          </cell>
          <cell r="U19">
            <v>2570</v>
          </cell>
          <cell r="V19">
            <v>530</v>
          </cell>
          <cell r="W19" t="str">
            <v>-</v>
          </cell>
          <cell r="X19">
            <v>507</v>
          </cell>
          <cell r="Y19">
            <v>23</v>
          </cell>
          <cell r="Z19">
            <v>15</v>
          </cell>
          <cell r="AA19">
            <v>530</v>
          </cell>
        </row>
        <row r="20">
          <cell r="G20" t="str">
            <v>H_運輸業，郵便業</v>
          </cell>
          <cell r="H20">
            <v>7331</v>
          </cell>
          <cell r="I20" t="str">
            <v>-</v>
          </cell>
          <cell r="J20">
            <v>5597</v>
          </cell>
          <cell r="K20">
            <v>277</v>
          </cell>
          <cell r="L20">
            <v>105</v>
          </cell>
          <cell r="M20">
            <v>5320</v>
          </cell>
          <cell r="N20">
            <v>1551</v>
          </cell>
          <cell r="O20" t="str">
            <v>-</v>
          </cell>
          <cell r="P20">
            <v>1165</v>
          </cell>
          <cell r="Q20">
            <v>317</v>
          </cell>
          <cell r="R20">
            <v>69</v>
          </cell>
          <cell r="S20">
            <v>183</v>
          </cell>
          <cell r="T20">
            <v>1482</v>
          </cell>
          <cell r="U20">
            <v>7102</v>
          </cell>
          <cell r="V20">
            <v>1253</v>
          </cell>
          <cell r="W20" t="str">
            <v>-</v>
          </cell>
          <cell r="X20">
            <v>1121</v>
          </cell>
          <cell r="Y20">
            <v>132</v>
          </cell>
          <cell r="Z20">
            <v>252</v>
          </cell>
          <cell r="AA20">
            <v>1253</v>
          </cell>
        </row>
        <row r="21">
          <cell r="G21" t="str">
            <v>I_卸売業，小売業</v>
          </cell>
          <cell r="H21">
            <v>13271</v>
          </cell>
          <cell r="I21" t="str">
            <v>-</v>
          </cell>
          <cell r="J21">
            <v>11056</v>
          </cell>
          <cell r="K21">
            <v>1065</v>
          </cell>
          <cell r="L21">
            <v>183</v>
          </cell>
          <cell r="M21">
            <v>9991</v>
          </cell>
          <cell r="N21">
            <v>2005</v>
          </cell>
          <cell r="O21" t="str">
            <v>-</v>
          </cell>
          <cell r="P21">
            <v>1826</v>
          </cell>
          <cell r="Q21">
            <v>116</v>
          </cell>
          <cell r="R21">
            <v>63</v>
          </cell>
          <cell r="S21">
            <v>210</v>
          </cell>
          <cell r="T21">
            <v>1942</v>
          </cell>
          <cell r="U21">
            <v>13496</v>
          </cell>
          <cell r="V21">
            <v>2167</v>
          </cell>
          <cell r="W21" t="str">
            <v>-</v>
          </cell>
          <cell r="X21">
            <v>2069</v>
          </cell>
          <cell r="Y21">
            <v>98</v>
          </cell>
          <cell r="Z21">
            <v>273</v>
          </cell>
          <cell r="AA21">
            <v>2167</v>
          </cell>
        </row>
        <row r="22">
          <cell r="G22" t="str">
            <v>J_金融業，保険業</v>
          </cell>
          <cell r="H22">
            <v>2372</v>
          </cell>
          <cell r="I22" t="str">
            <v>-</v>
          </cell>
          <cell r="J22">
            <v>2177</v>
          </cell>
          <cell r="K22">
            <v>114</v>
          </cell>
          <cell r="L22">
            <v>63</v>
          </cell>
          <cell r="M22">
            <v>2063</v>
          </cell>
          <cell r="N22">
            <v>184</v>
          </cell>
          <cell r="O22" t="str">
            <v>-</v>
          </cell>
          <cell r="P22">
            <v>156</v>
          </cell>
          <cell r="Q22">
            <v>26</v>
          </cell>
          <cell r="R22">
            <v>2</v>
          </cell>
          <cell r="S22">
            <v>11</v>
          </cell>
          <cell r="T22">
            <v>182</v>
          </cell>
          <cell r="U22">
            <v>2798</v>
          </cell>
          <cell r="V22">
            <v>608</v>
          </cell>
          <cell r="W22" t="str">
            <v>-</v>
          </cell>
          <cell r="X22">
            <v>544</v>
          </cell>
          <cell r="Y22">
            <v>64</v>
          </cell>
          <cell r="Z22">
            <v>13</v>
          </cell>
          <cell r="AA22">
            <v>608</v>
          </cell>
        </row>
        <row r="23">
          <cell r="G23" t="str">
            <v>K_不動産業，物品賃貸業</v>
          </cell>
          <cell r="H23">
            <v>2037</v>
          </cell>
          <cell r="I23" t="str">
            <v>-</v>
          </cell>
          <cell r="J23">
            <v>1860</v>
          </cell>
          <cell r="K23">
            <v>401</v>
          </cell>
          <cell r="L23">
            <v>35</v>
          </cell>
          <cell r="M23">
            <v>1459</v>
          </cell>
          <cell r="N23">
            <v>140</v>
          </cell>
          <cell r="O23" t="str">
            <v>-</v>
          </cell>
          <cell r="P23">
            <v>123</v>
          </cell>
          <cell r="Q23">
            <v>10</v>
          </cell>
          <cell r="R23">
            <v>7</v>
          </cell>
          <cell r="S23">
            <v>37</v>
          </cell>
          <cell r="T23">
            <v>133</v>
          </cell>
          <cell r="U23">
            <v>2171</v>
          </cell>
          <cell r="V23">
            <v>267</v>
          </cell>
          <cell r="W23" t="str">
            <v>-</v>
          </cell>
          <cell r="X23">
            <v>247</v>
          </cell>
          <cell r="Y23">
            <v>20</v>
          </cell>
          <cell r="Z23">
            <v>44</v>
          </cell>
          <cell r="AA23">
            <v>267</v>
          </cell>
        </row>
        <row r="24">
          <cell r="G24" t="str">
            <v>L_学術研究，専門・技術サービス業</v>
          </cell>
          <cell r="H24">
            <v>4896</v>
          </cell>
          <cell r="I24" t="str">
            <v>-</v>
          </cell>
          <cell r="J24">
            <v>4400</v>
          </cell>
          <cell r="K24">
            <v>566</v>
          </cell>
          <cell r="L24">
            <v>82</v>
          </cell>
          <cell r="M24">
            <v>3834</v>
          </cell>
          <cell r="N24">
            <v>461</v>
          </cell>
          <cell r="O24" t="str">
            <v>-</v>
          </cell>
          <cell r="P24">
            <v>380</v>
          </cell>
          <cell r="Q24">
            <v>71</v>
          </cell>
          <cell r="R24">
            <v>10</v>
          </cell>
          <cell r="S24">
            <v>35</v>
          </cell>
          <cell r="T24">
            <v>451</v>
          </cell>
          <cell r="U24">
            <v>5384</v>
          </cell>
          <cell r="V24">
            <v>939</v>
          </cell>
          <cell r="W24" t="str">
            <v>-</v>
          </cell>
          <cell r="X24">
            <v>895</v>
          </cell>
          <cell r="Y24">
            <v>44</v>
          </cell>
          <cell r="Z24">
            <v>45</v>
          </cell>
          <cell r="AA24">
            <v>939</v>
          </cell>
        </row>
        <row r="25">
          <cell r="G25" t="str">
            <v>M_宿泊業，飲食サービス業</v>
          </cell>
          <cell r="H25">
            <v>4609</v>
          </cell>
          <cell r="I25" t="str">
            <v>-</v>
          </cell>
          <cell r="J25">
            <v>4231</v>
          </cell>
          <cell r="K25">
            <v>255</v>
          </cell>
          <cell r="L25">
            <v>43</v>
          </cell>
          <cell r="M25">
            <v>3976</v>
          </cell>
          <cell r="N25">
            <v>283</v>
          </cell>
          <cell r="O25" t="str">
            <v>-</v>
          </cell>
          <cell r="P25">
            <v>243</v>
          </cell>
          <cell r="Q25">
            <v>28</v>
          </cell>
          <cell r="R25">
            <v>12</v>
          </cell>
          <cell r="S25">
            <v>95</v>
          </cell>
          <cell r="T25">
            <v>271</v>
          </cell>
          <cell r="U25">
            <v>4778</v>
          </cell>
          <cell r="V25">
            <v>440</v>
          </cell>
          <cell r="W25" t="str">
            <v>-</v>
          </cell>
          <cell r="X25">
            <v>415</v>
          </cell>
          <cell r="Y25">
            <v>25</v>
          </cell>
          <cell r="Z25">
            <v>107</v>
          </cell>
          <cell r="AA25">
            <v>440</v>
          </cell>
        </row>
        <row r="26">
          <cell r="G26" t="str">
            <v>N_生活関連サービス業，娯楽業</v>
          </cell>
          <cell r="H26">
            <v>2565</v>
          </cell>
          <cell r="I26" t="str">
            <v>-</v>
          </cell>
          <cell r="J26">
            <v>2220</v>
          </cell>
          <cell r="K26">
            <v>343</v>
          </cell>
          <cell r="L26">
            <v>40</v>
          </cell>
          <cell r="M26">
            <v>1877</v>
          </cell>
          <cell r="N26">
            <v>282</v>
          </cell>
          <cell r="O26" t="str">
            <v>-</v>
          </cell>
          <cell r="P26">
            <v>250</v>
          </cell>
          <cell r="Q26">
            <v>21</v>
          </cell>
          <cell r="R26">
            <v>11</v>
          </cell>
          <cell r="S26">
            <v>63</v>
          </cell>
          <cell r="T26">
            <v>271</v>
          </cell>
          <cell r="U26">
            <v>2581</v>
          </cell>
          <cell r="V26">
            <v>287</v>
          </cell>
          <cell r="W26" t="str">
            <v>-</v>
          </cell>
          <cell r="X26">
            <v>281</v>
          </cell>
          <cell r="Y26">
            <v>6</v>
          </cell>
          <cell r="Z26">
            <v>74</v>
          </cell>
          <cell r="AA26">
            <v>287</v>
          </cell>
        </row>
        <row r="27">
          <cell r="G27" t="str">
            <v>O_教育，学習支援業</v>
          </cell>
          <cell r="H27">
            <v>3978</v>
          </cell>
          <cell r="I27" t="str">
            <v>-</v>
          </cell>
          <cell r="J27">
            <v>3443</v>
          </cell>
          <cell r="K27">
            <v>137</v>
          </cell>
          <cell r="L27">
            <v>70</v>
          </cell>
          <cell r="M27">
            <v>3306</v>
          </cell>
          <cell r="N27">
            <v>524</v>
          </cell>
          <cell r="O27" t="str">
            <v>-</v>
          </cell>
          <cell r="P27">
            <v>491</v>
          </cell>
          <cell r="Q27">
            <v>27</v>
          </cell>
          <cell r="R27">
            <v>6</v>
          </cell>
          <cell r="S27">
            <v>11</v>
          </cell>
          <cell r="T27">
            <v>518</v>
          </cell>
          <cell r="U27">
            <v>4597</v>
          </cell>
          <cell r="V27">
            <v>1137</v>
          </cell>
          <cell r="W27" t="str">
            <v>-</v>
          </cell>
          <cell r="X27">
            <v>1113</v>
          </cell>
          <cell r="Y27">
            <v>24</v>
          </cell>
          <cell r="Z27">
            <v>17</v>
          </cell>
          <cell r="AA27">
            <v>1137</v>
          </cell>
        </row>
        <row r="28">
          <cell r="G28" t="str">
            <v>P_医療，福祉</v>
          </cell>
          <cell r="H28">
            <v>9369</v>
          </cell>
          <cell r="I28" t="str">
            <v>-</v>
          </cell>
          <cell r="J28">
            <v>8249</v>
          </cell>
          <cell r="K28">
            <v>435</v>
          </cell>
          <cell r="L28">
            <v>122</v>
          </cell>
          <cell r="M28">
            <v>7814</v>
          </cell>
          <cell r="N28">
            <v>1032</v>
          </cell>
          <cell r="O28" t="str">
            <v>-</v>
          </cell>
          <cell r="P28">
            <v>979</v>
          </cell>
          <cell r="Q28">
            <v>34</v>
          </cell>
          <cell r="R28">
            <v>19</v>
          </cell>
          <cell r="S28">
            <v>88</v>
          </cell>
          <cell r="T28">
            <v>1013</v>
          </cell>
          <cell r="U28">
            <v>10101</v>
          </cell>
          <cell r="V28">
            <v>1745</v>
          </cell>
          <cell r="W28" t="str">
            <v>-</v>
          </cell>
          <cell r="X28">
            <v>1730</v>
          </cell>
          <cell r="Y28">
            <v>15</v>
          </cell>
          <cell r="Z28">
            <v>107</v>
          </cell>
          <cell r="AA28">
            <v>1745</v>
          </cell>
        </row>
        <row r="29">
          <cell r="G29" t="str">
            <v>Q_複合サービス事業</v>
          </cell>
          <cell r="H29">
            <v>794</v>
          </cell>
          <cell r="I29" t="str">
            <v>-</v>
          </cell>
          <cell r="J29">
            <v>638</v>
          </cell>
          <cell r="K29">
            <v>8</v>
          </cell>
          <cell r="L29">
            <v>8</v>
          </cell>
          <cell r="M29">
            <v>630</v>
          </cell>
          <cell r="N29">
            <v>147</v>
          </cell>
          <cell r="O29" t="str">
            <v>-</v>
          </cell>
          <cell r="P29">
            <v>137</v>
          </cell>
          <cell r="Q29">
            <v>4</v>
          </cell>
          <cell r="R29">
            <v>6</v>
          </cell>
          <cell r="S29">
            <v>9</v>
          </cell>
          <cell r="T29">
            <v>141</v>
          </cell>
          <cell r="U29">
            <v>821</v>
          </cell>
          <cell r="V29">
            <v>168</v>
          </cell>
          <cell r="W29" t="str">
            <v>-</v>
          </cell>
          <cell r="X29">
            <v>165</v>
          </cell>
          <cell r="Y29">
            <v>3</v>
          </cell>
          <cell r="Z29">
            <v>15</v>
          </cell>
          <cell r="AA29">
            <v>168</v>
          </cell>
        </row>
        <row r="30">
          <cell r="G30" t="str">
            <v>R_サービス業（他に分類されないもの）</v>
          </cell>
          <cell r="H30">
            <v>6791</v>
          </cell>
          <cell r="I30" t="str">
            <v>-</v>
          </cell>
          <cell r="J30">
            <v>5912</v>
          </cell>
          <cell r="K30">
            <v>462</v>
          </cell>
          <cell r="L30">
            <v>156</v>
          </cell>
          <cell r="M30">
            <v>5450</v>
          </cell>
          <cell r="N30">
            <v>760</v>
          </cell>
          <cell r="O30" t="str">
            <v>-</v>
          </cell>
          <cell r="P30">
            <v>691</v>
          </cell>
          <cell r="Q30">
            <v>47</v>
          </cell>
          <cell r="R30">
            <v>22</v>
          </cell>
          <cell r="S30">
            <v>119</v>
          </cell>
          <cell r="T30">
            <v>738</v>
          </cell>
          <cell r="U30">
            <v>7186</v>
          </cell>
          <cell r="V30">
            <v>1133</v>
          </cell>
          <cell r="W30" t="str">
            <v>-</v>
          </cell>
          <cell r="X30">
            <v>1105</v>
          </cell>
          <cell r="Y30">
            <v>28</v>
          </cell>
          <cell r="Z30">
            <v>141</v>
          </cell>
          <cell r="AA30">
            <v>1133</v>
          </cell>
        </row>
        <row r="31">
          <cell r="G31" t="str">
            <v>S_公務（他に分類されるものを除く）</v>
          </cell>
          <cell r="H31">
            <v>4864</v>
          </cell>
          <cell r="I31" t="str">
            <v>-</v>
          </cell>
          <cell r="J31">
            <v>4420</v>
          </cell>
          <cell r="K31">
            <v>77</v>
          </cell>
          <cell r="L31">
            <v>77</v>
          </cell>
          <cell r="M31">
            <v>4343</v>
          </cell>
          <cell r="N31">
            <v>434</v>
          </cell>
          <cell r="O31" t="str">
            <v>-</v>
          </cell>
          <cell r="P31">
            <v>410</v>
          </cell>
          <cell r="Q31">
            <v>17</v>
          </cell>
          <cell r="R31">
            <v>7</v>
          </cell>
          <cell r="S31">
            <v>10</v>
          </cell>
          <cell r="T31">
            <v>427</v>
          </cell>
          <cell r="U31">
            <v>6078</v>
          </cell>
          <cell r="V31">
            <v>1641</v>
          </cell>
          <cell r="W31" t="str">
            <v>-</v>
          </cell>
          <cell r="X31">
            <v>1602</v>
          </cell>
          <cell r="Y31">
            <v>39</v>
          </cell>
          <cell r="Z31">
            <v>17</v>
          </cell>
          <cell r="AA31">
            <v>1641</v>
          </cell>
        </row>
        <row r="32">
          <cell r="G32" t="str">
            <v>T_分類不能の産業</v>
          </cell>
          <cell r="H32">
            <v>2803</v>
          </cell>
          <cell r="I32" t="str">
            <v>-</v>
          </cell>
          <cell r="J32">
            <v>1368</v>
          </cell>
          <cell r="K32">
            <v>294</v>
          </cell>
          <cell r="L32">
            <v>36</v>
          </cell>
          <cell r="M32">
            <v>1074</v>
          </cell>
          <cell r="N32">
            <v>192</v>
          </cell>
          <cell r="O32" t="str">
            <v>-</v>
          </cell>
          <cell r="P32">
            <v>103</v>
          </cell>
          <cell r="Q32">
            <v>32</v>
          </cell>
          <cell r="R32">
            <v>57</v>
          </cell>
          <cell r="S32">
            <v>1243</v>
          </cell>
          <cell r="T32">
            <v>135</v>
          </cell>
          <cell r="U32">
            <v>2785</v>
          </cell>
          <cell r="V32">
            <v>117</v>
          </cell>
          <cell r="W32" t="str">
            <v>-</v>
          </cell>
          <cell r="X32">
            <v>101</v>
          </cell>
          <cell r="Y32">
            <v>16</v>
          </cell>
          <cell r="Z32">
            <v>1300</v>
          </cell>
          <cell r="AA32">
            <v>117</v>
          </cell>
        </row>
      </sheetData>
      <sheetData sheetId="3">
        <row r="11">
          <cell r="G11" t="str">
            <v>0_総数</v>
          </cell>
          <cell r="H11">
            <v>89332</v>
          </cell>
          <cell r="I11" t="str">
            <v>-</v>
          </cell>
          <cell r="J11">
            <v>81047</v>
          </cell>
          <cell r="K11">
            <v>5905</v>
          </cell>
          <cell r="L11">
            <v>1581</v>
          </cell>
          <cell r="M11">
            <v>75142</v>
          </cell>
          <cell r="N11">
            <v>6246</v>
          </cell>
          <cell r="O11" t="str">
            <v>-</v>
          </cell>
          <cell r="P11">
            <v>5912</v>
          </cell>
          <cell r="Q11">
            <v>156</v>
          </cell>
          <cell r="R11">
            <v>178</v>
          </cell>
          <cell r="S11">
            <v>2039</v>
          </cell>
          <cell r="T11">
            <v>6068</v>
          </cell>
          <cell r="U11">
            <v>94029</v>
          </cell>
          <cell r="V11">
            <v>10765</v>
          </cell>
          <cell r="W11" t="str">
            <v>-</v>
          </cell>
          <cell r="X11">
            <v>10630</v>
          </cell>
          <cell r="Y11">
            <v>135</v>
          </cell>
          <cell r="Z11">
            <v>2217</v>
          </cell>
          <cell r="AA11">
            <v>10765</v>
          </cell>
        </row>
        <row r="12">
          <cell r="G12" t="str">
            <v>A_農業，林業</v>
          </cell>
          <cell r="H12">
            <v>819</v>
          </cell>
          <cell r="I12" t="str">
            <v>-</v>
          </cell>
          <cell r="J12">
            <v>779</v>
          </cell>
          <cell r="K12">
            <v>620</v>
          </cell>
          <cell r="L12">
            <v>8</v>
          </cell>
          <cell r="M12">
            <v>159</v>
          </cell>
          <cell r="N12">
            <v>40</v>
          </cell>
          <cell r="O12" t="str">
            <v>-</v>
          </cell>
          <cell r="P12">
            <v>39</v>
          </cell>
          <cell r="Q12">
            <v>1</v>
          </cell>
          <cell r="R12" t="str">
            <v>-</v>
          </cell>
          <cell r="S12" t="str">
            <v>-</v>
          </cell>
          <cell r="T12">
            <v>40</v>
          </cell>
          <cell r="U12">
            <v>787</v>
          </cell>
          <cell r="V12">
            <v>8</v>
          </cell>
          <cell r="W12" t="str">
            <v>-</v>
          </cell>
          <cell r="X12">
            <v>8</v>
          </cell>
          <cell r="Y12" t="str">
            <v>-</v>
          </cell>
          <cell r="Z12" t="str">
            <v>-</v>
          </cell>
          <cell r="AA12">
            <v>8</v>
          </cell>
        </row>
        <row r="13">
          <cell r="G13" t="str">
            <v>01_うち農業</v>
          </cell>
          <cell r="H13">
            <v>808</v>
          </cell>
          <cell r="I13" t="str">
            <v>-</v>
          </cell>
          <cell r="J13">
            <v>771</v>
          </cell>
          <cell r="K13">
            <v>615</v>
          </cell>
          <cell r="L13">
            <v>7</v>
          </cell>
          <cell r="M13">
            <v>156</v>
          </cell>
          <cell r="N13">
            <v>37</v>
          </cell>
          <cell r="O13" t="str">
            <v>-</v>
          </cell>
          <cell r="P13">
            <v>36</v>
          </cell>
          <cell r="Q13">
            <v>1</v>
          </cell>
          <cell r="R13" t="str">
            <v>-</v>
          </cell>
          <cell r="S13" t="str">
            <v>-</v>
          </cell>
          <cell r="T13">
            <v>37</v>
          </cell>
          <cell r="U13">
            <v>779</v>
          </cell>
          <cell r="V13">
            <v>8</v>
          </cell>
          <cell r="W13" t="str">
            <v>-</v>
          </cell>
          <cell r="X13">
            <v>8</v>
          </cell>
          <cell r="Y13" t="str">
            <v>-</v>
          </cell>
          <cell r="Z13" t="str">
            <v>-</v>
          </cell>
          <cell r="AA13">
            <v>8</v>
          </cell>
        </row>
        <row r="14">
          <cell r="G14" t="str">
            <v>B_漁業</v>
          </cell>
          <cell r="H14">
            <v>123</v>
          </cell>
          <cell r="I14" t="str">
            <v>-</v>
          </cell>
          <cell r="J14">
            <v>120</v>
          </cell>
          <cell r="K14">
            <v>52</v>
          </cell>
          <cell r="L14">
            <v>3</v>
          </cell>
          <cell r="M14">
            <v>68</v>
          </cell>
          <cell r="N14">
            <v>3</v>
          </cell>
          <cell r="O14" t="str">
            <v>-</v>
          </cell>
          <cell r="P14">
            <v>3</v>
          </cell>
          <cell r="Q14" t="str">
            <v>-</v>
          </cell>
          <cell r="R14" t="str">
            <v>-</v>
          </cell>
          <cell r="S14" t="str">
            <v>-</v>
          </cell>
          <cell r="T14">
            <v>3</v>
          </cell>
          <cell r="U14">
            <v>128</v>
          </cell>
          <cell r="V14">
            <v>8</v>
          </cell>
          <cell r="W14" t="str">
            <v>-</v>
          </cell>
          <cell r="X14">
            <v>8</v>
          </cell>
          <cell r="Y14" t="str">
            <v>-</v>
          </cell>
          <cell r="Z14" t="str">
            <v>-</v>
          </cell>
          <cell r="AA14">
            <v>8</v>
          </cell>
        </row>
        <row r="15">
          <cell r="G15" t="str">
            <v>C_鉱業，採石業，砂利採取業</v>
          </cell>
          <cell r="H15">
            <v>11</v>
          </cell>
          <cell r="I15" t="str">
            <v>-</v>
          </cell>
          <cell r="J15">
            <v>11</v>
          </cell>
          <cell r="K15">
            <v>2</v>
          </cell>
          <cell r="L15">
            <v>2</v>
          </cell>
          <cell r="M15">
            <v>9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>
            <v>12</v>
          </cell>
          <cell r="V15">
            <v>1</v>
          </cell>
          <cell r="W15" t="str">
            <v>-</v>
          </cell>
          <cell r="X15">
            <v>1</v>
          </cell>
          <cell r="Y15" t="str">
            <v>-</v>
          </cell>
          <cell r="Z15" t="str">
            <v>-</v>
          </cell>
          <cell r="AA15">
            <v>1</v>
          </cell>
        </row>
        <row r="16">
          <cell r="G16" t="str">
            <v>D_建設業</v>
          </cell>
          <cell r="H16">
            <v>2363</v>
          </cell>
          <cell r="I16" t="str">
            <v>-</v>
          </cell>
          <cell r="J16">
            <v>2166</v>
          </cell>
          <cell r="K16">
            <v>482</v>
          </cell>
          <cell r="L16">
            <v>154</v>
          </cell>
          <cell r="M16">
            <v>1684</v>
          </cell>
          <cell r="N16">
            <v>174</v>
          </cell>
          <cell r="O16" t="str">
            <v>-</v>
          </cell>
          <cell r="P16">
            <v>162</v>
          </cell>
          <cell r="Q16">
            <v>8</v>
          </cell>
          <cell r="R16">
            <v>4</v>
          </cell>
          <cell r="S16">
            <v>23</v>
          </cell>
          <cell r="T16">
            <v>170</v>
          </cell>
          <cell r="U16">
            <v>2436</v>
          </cell>
          <cell r="V16">
            <v>243</v>
          </cell>
          <cell r="W16" t="str">
            <v>-</v>
          </cell>
          <cell r="X16">
            <v>239</v>
          </cell>
          <cell r="Y16">
            <v>4</v>
          </cell>
          <cell r="Z16">
            <v>27</v>
          </cell>
          <cell r="AA16">
            <v>243</v>
          </cell>
        </row>
        <row r="17">
          <cell r="G17" t="str">
            <v>E_製造業</v>
          </cell>
          <cell r="H17">
            <v>4152</v>
          </cell>
          <cell r="I17" t="str">
            <v>-</v>
          </cell>
          <cell r="J17">
            <v>3411</v>
          </cell>
          <cell r="K17">
            <v>334</v>
          </cell>
          <cell r="L17">
            <v>69</v>
          </cell>
          <cell r="M17">
            <v>3077</v>
          </cell>
          <cell r="N17">
            <v>674</v>
          </cell>
          <cell r="O17" t="str">
            <v>-</v>
          </cell>
          <cell r="P17">
            <v>652</v>
          </cell>
          <cell r="Q17">
            <v>7</v>
          </cell>
          <cell r="R17">
            <v>15</v>
          </cell>
          <cell r="S17">
            <v>67</v>
          </cell>
          <cell r="T17">
            <v>659</v>
          </cell>
          <cell r="U17">
            <v>3809</v>
          </cell>
          <cell r="V17">
            <v>316</v>
          </cell>
          <cell r="W17" t="str">
            <v>-</v>
          </cell>
          <cell r="X17">
            <v>311</v>
          </cell>
          <cell r="Y17">
            <v>5</v>
          </cell>
          <cell r="Z17">
            <v>82</v>
          </cell>
          <cell r="AA17">
            <v>316</v>
          </cell>
        </row>
        <row r="18">
          <cell r="G18" t="str">
            <v>F_電気・ガス・熱供給・水道業</v>
          </cell>
          <cell r="H18">
            <v>169</v>
          </cell>
          <cell r="I18" t="str">
            <v>-</v>
          </cell>
          <cell r="J18">
            <v>153</v>
          </cell>
          <cell r="K18">
            <v>5</v>
          </cell>
          <cell r="L18">
            <v>3</v>
          </cell>
          <cell r="M18">
            <v>148</v>
          </cell>
          <cell r="N18">
            <v>14</v>
          </cell>
          <cell r="O18" t="str">
            <v>-</v>
          </cell>
          <cell r="P18">
            <v>12</v>
          </cell>
          <cell r="Q18">
            <v>1</v>
          </cell>
          <cell r="R18">
            <v>1</v>
          </cell>
          <cell r="S18">
            <v>2</v>
          </cell>
          <cell r="T18">
            <v>13</v>
          </cell>
          <cell r="U18">
            <v>183</v>
          </cell>
          <cell r="V18">
            <v>27</v>
          </cell>
          <cell r="W18" t="str">
            <v>-</v>
          </cell>
          <cell r="X18">
            <v>25</v>
          </cell>
          <cell r="Y18">
            <v>2</v>
          </cell>
          <cell r="Z18">
            <v>3</v>
          </cell>
          <cell r="AA18">
            <v>27</v>
          </cell>
        </row>
        <row r="19">
          <cell r="G19" t="str">
            <v>G_情報通信業</v>
          </cell>
          <cell r="H19">
            <v>1179</v>
          </cell>
          <cell r="I19" t="str">
            <v>-</v>
          </cell>
          <cell r="J19">
            <v>1140</v>
          </cell>
          <cell r="K19">
            <v>81</v>
          </cell>
          <cell r="L19">
            <v>35</v>
          </cell>
          <cell r="M19">
            <v>1059</v>
          </cell>
          <cell r="N19">
            <v>31</v>
          </cell>
          <cell r="O19" t="str">
            <v>-</v>
          </cell>
          <cell r="P19">
            <v>25</v>
          </cell>
          <cell r="Q19">
            <v>5</v>
          </cell>
          <cell r="R19">
            <v>1</v>
          </cell>
          <cell r="S19">
            <v>8</v>
          </cell>
          <cell r="T19">
            <v>30</v>
          </cell>
          <cell r="U19">
            <v>1353</v>
          </cell>
          <cell r="V19">
            <v>204</v>
          </cell>
          <cell r="W19" t="str">
            <v>-</v>
          </cell>
          <cell r="X19">
            <v>197</v>
          </cell>
          <cell r="Y19">
            <v>7</v>
          </cell>
          <cell r="Z19">
            <v>9</v>
          </cell>
          <cell r="AA19">
            <v>204</v>
          </cell>
        </row>
        <row r="20">
          <cell r="G20" t="str">
            <v>H_運輸業，郵便業</v>
          </cell>
          <cell r="H20">
            <v>1126</v>
          </cell>
          <cell r="I20" t="str">
            <v>-</v>
          </cell>
          <cell r="J20">
            <v>1012</v>
          </cell>
          <cell r="K20">
            <v>36</v>
          </cell>
          <cell r="L20">
            <v>17</v>
          </cell>
          <cell r="M20">
            <v>976</v>
          </cell>
          <cell r="N20">
            <v>99</v>
          </cell>
          <cell r="O20" t="str">
            <v>-</v>
          </cell>
          <cell r="P20">
            <v>96</v>
          </cell>
          <cell r="Q20">
            <v>3</v>
          </cell>
          <cell r="R20" t="str">
            <v>-</v>
          </cell>
          <cell r="S20">
            <v>15</v>
          </cell>
          <cell r="T20">
            <v>99</v>
          </cell>
          <cell r="U20">
            <v>1171</v>
          </cell>
          <cell r="V20">
            <v>144</v>
          </cell>
          <cell r="W20" t="str">
            <v>-</v>
          </cell>
          <cell r="X20">
            <v>138</v>
          </cell>
          <cell r="Y20">
            <v>6</v>
          </cell>
          <cell r="Z20">
            <v>15</v>
          </cell>
          <cell r="AA20">
            <v>144</v>
          </cell>
        </row>
        <row r="21">
          <cell r="G21" t="str">
            <v>I_卸売業，小売業</v>
          </cell>
          <cell r="H21">
            <v>16228</v>
          </cell>
          <cell r="I21" t="str">
            <v>-</v>
          </cell>
          <cell r="J21">
            <v>14623</v>
          </cell>
          <cell r="K21">
            <v>993</v>
          </cell>
          <cell r="L21">
            <v>255</v>
          </cell>
          <cell r="M21">
            <v>13630</v>
          </cell>
          <cell r="N21">
            <v>1339</v>
          </cell>
          <cell r="O21" t="str">
            <v>-</v>
          </cell>
          <cell r="P21">
            <v>1266</v>
          </cell>
          <cell r="Q21">
            <v>36</v>
          </cell>
          <cell r="R21">
            <v>37</v>
          </cell>
          <cell r="S21">
            <v>266</v>
          </cell>
          <cell r="T21">
            <v>1302</v>
          </cell>
          <cell r="U21">
            <v>16603</v>
          </cell>
          <cell r="V21">
            <v>1677</v>
          </cell>
          <cell r="W21" t="str">
            <v>-</v>
          </cell>
          <cell r="X21">
            <v>1655</v>
          </cell>
          <cell r="Y21">
            <v>22</v>
          </cell>
          <cell r="Z21">
            <v>303</v>
          </cell>
          <cell r="AA21">
            <v>1677</v>
          </cell>
        </row>
        <row r="22">
          <cell r="G22" t="str">
            <v>J_金融業，保険業</v>
          </cell>
          <cell r="H22">
            <v>4383</v>
          </cell>
          <cell r="I22" t="str">
            <v>-</v>
          </cell>
          <cell r="J22">
            <v>4215</v>
          </cell>
          <cell r="K22">
            <v>154</v>
          </cell>
          <cell r="L22">
            <v>123</v>
          </cell>
          <cell r="M22">
            <v>4061</v>
          </cell>
          <cell r="N22">
            <v>147</v>
          </cell>
          <cell r="O22" t="str">
            <v>-</v>
          </cell>
          <cell r="P22">
            <v>132</v>
          </cell>
          <cell r="Q22">
            <v>7</v>
          </cell>
          <cell r="R22">
            <v>8</v>
          </cell>
          <cell r="S22">
            <v>21</v>
          </cell>
          <cell r="T22">
            <v>139</v>
          </cell>
          <cell r="U22">
            <v>5099</v>
          </cell>
          <cell r="V22">
            <v>855</v>
          </cell>
          <cell r="W22" t="str">
            <v>-</v>
          </cell>
          <cell r="X22">
            <v>848</v>
          </cell>
          <cell r="Y22">
            <v>7</v>
          </cell>
          <cell r="Z22">
            <v>29</v>
          </cell>
          <cell r="AA22">
            <v>855</v>
          </cell>
        </row>
        <row r="23">
          <cell r="G23" t="str">
            <v>K_不動産業，物品賃貸業</v>
          </cell>
          <cell r="H23">
            <v>1654</v>
          </cell>
          <cell r="I23" t="str">
            <v>-</v>
          </cell>
          <cell r="J23">
            <v>1549</v>
          </cell>
          <cell r="K23">
            <v>401</v>
          </cell>
          <cell r="L23">
            <v>42</v>
          </cell>
          <cell r="M23">
            <v>1148</v>
          </cell>
          <cell r="N23">
            <v>71</v>
          </cell>
          <cell r="O23" t="str">
            <v>-</v>
          </cell>
          <cell r="P23">
            <v>62</v>
          </cell>
          <cell r="Q23">
            <v>7</v>
          </cell>
          <cell r="R23">
            <v>2</v>
          </cell>
          <cell r="S23">
            <v>34</v>
          </cell>
          <cell r="T23">
            <v>69</v>
          </cell>
          <cell r="U23">
            <v>1730</v>
          </cell>
          <cell r="V23">
            <v>145</v>
          </cell>
          <cell r="W23" t="str">
            <v>-</v>
          </cell>
          <cell r="X23">
            <v>139</v>
          </cell>
          <cell r="Y23">
            <v>6</v>
          </cell>
          <cell r="Z23">
            <v>36</v>
          </cell>
          <cell r="AA23">
            <v>145</v>
          </cell>
        </row>
        <row r="24">
          <cell r="G24" t="str">
            <v>L_学術研究，専門・技術サービス業</v>
          </cell>
          <cell r="H24">
            <v>2406</v>
          </cell>
          <cell r="I24" t="str">
            <v>-</v>
          </cell>
          <cell r="J24">
            <v>2278</v>
          </cell>
          <cell r="K24">
            <v>304</v>
          </cell>
          <cell r="L24">
            <v>59</v>
          </cell>
          <cell r="M24">
            <v>1974</v>
          </cell>
          <cell r="N24">
            <v>114</v>
          </cell>
          <cell r="O24" t="str">
            <v>-</v>
          </cell>
          <cell r="P24">
            <v>106</v>
          </cell>
          <cell r="Q24">
            <v>6</v>
          </cell>
          <cell r="R24">
            <v>2</v>
          </cell>
          <cell r="S24">
            <v>14</v>
          </cell>
          <cell r="T24">
            <v>112</v>
          </cell>
          <cell r="U24">
            <v>2586</v>
          </cell>
          <cell r="V24">
            <v>292</v>
          </cell>
          <cell r="W24" t="str">
            <v>-</v>
          </cell>
          <cell r="X24">
            <v>287</v>
          </cell>
          <cell r="Y24">
            <v>5</v>
          </cell>
          <cell r="Z24">
            <v>16</v>
          </cell>
          <cell r="AA24">
            <v>292</v>
          </cell>
        </row>
        <row r="25">
          <cell r="G25" t="str">
            <v>M_宿泊業，飲食サービス業</v>
          </cell>
          <cell r="H25">
            <v>7433</v>
          </cell>
          <cell r="I25" t="str">
            <v>-</v>
          </cell>
          <cell r="J25">
            <v>6922</v>
          </cell>
          <cell r="K25">
            <v>296</v>
          </cell>
          <cell r="L25">
            <v>67</v>
          </cell>
          <cell r="M25">
            <v>6626</v>
          </cell>
          <cell r="N25">
            <v>367</v>
          </cell>
          <cell r="O25" t="str">
            <v>-</v>
          </cell>
          <cell r="P25">
            <v>332</v>
          </cell>
          <cell r="Q25">
            <v>19</v>
          </cell>
          <cell r="R25">
            <v>16</v>
          </cell>
          <cell r="S25">
            <v>144</v>
          </cell>
          <cell r="T25">
            <v>351</v>
          </cell>
          <cell r="U25">
            <v>7626</v>
          </cell>
          <cell r="V25">
            <v>544</v>
          </cell>
          <cell r="W25" t="str">
            <v>-</v>
          </cell>
          <cell r="X25">
            <v>536</v>
          </cell>
          <cell r="Y25">
            <v>8</v>
          </cell>
          <cell r="Z25">
            <v>160</v>
          </cell>
          <cell r="AA25">
            <v>544</v>
          </cell>
        </row>
        <row r="26">
          <cell r="G26" t="str">
            <v>N_生活関連サービス業，娯楽業</v>
          </cell>
          <cell r="H26">
            <v>3942</v>
          </cell>
          <cell r="I26" t="str">
            <v>-</v>
          </cell>
          <cell r="J26">
            <v>3590</v>
          </cell>
          <cell r="K26">
            <v>504</v>
          </cell>
          <cell r="L26">
            <v>52</v>
          </cell>
          <cell r="M26">
            <v>3086</v>
          </cell>
          <cell r="N26">
            <v>256</v>
          </cell>
          <cell r="O26" t="str">
            <v>-</v>
          </cell>
          <cell r="P26">
            <v>244</v>
          </cell>
          <cell r="Q26">
            <v>7</v>
          </cell>
          <cell r="R26">
            <v>5</v>
          </cell>
          <cell r="S26">
            <v>96</v>
          </cell>
          <cell r="T26">
            <v>251</v>
          </cell>
          <cell r="U26">
            <v>4133</v>
          </cell>
          <cell r="V26">
            <v>442</v>
          </cell>
          <cell r="W26" t="str">
            <v>-</v>
          </cell>
          <cell r="X26">
            <v>434</v>
          </cell>
          <cell r="Y26">
            <v>8</v>
          </cell>
          <cell r="Z26">
            <v>101</v>
          </cell>
          <cell r="AA26">
            <v>442</v>
          </cell>
        </row>
        <row r="27">
          <cell r="G27" t="str">
            <v>O_教育，学習支援業</v>
          </cell>
          <cell r="H27">
            <v>5713</v>
          </cell>
          <cell r="I27" t="str">
            <v>-</v>
          </cell>
          <cell r="J27">
            <v>5212</v>
          </cell>
          <cell r="K27">
            <v>324</v>
          </cell>
          <cell r="L27">
            <v>87</v>
          </cell>
          <cell r="M27">
            <v>4888</v>
          </cell>
          <cell r="N27">
            <v>476</v>
          </cell>
          <cell r="O27" t="str">
            <v>-</v>
          </cell>
          <cell r="P27">
            <v>460</v>
          </cell>
          <cell r="Q27">
            <v>13</v>
          </cell>
          <cell r="R27">
            <v>3</v>
          </cell>
          <cell r="S27">
            <v>25</v>
          </cell>
          <cell r="T27">
            <v>473</v>
          </cell>
          <cell r="U27">
            <v>6232</v>
          </cell>
          <cell r="V27">
            <v>992</v>
          </cell>
          <cell r="W27" t="str">
            <v>-</v>
          </cell>
          <cell r="X27">
            <v>978</v>
          </cell>
          <cell r="Y27">
            <v>14</v>
          </cell>
          <cell r="Z27">
            <v>28</v>
          </cell>
          <cell r="AA27">
            <v>992</v>
          </cell>
        </row>
        <row r="28">
          <cell r="G28" t="str">
            <v>P_医療，福祉</v>
          </cell>
          <cell r="H28">
            <v>26252</v>
          </cell>
          <cell r="I28" t="str">
            <v>-</v>
          </cell>
          <cell r="J28">
            <v>24084</v>
          </cell>
          <cell r="K28">
            <v>578</v>
          </cell>
          <cell r="L28">
            <v>342</v>
          </cell>
          <cell r="M28">
            <v>23506</v>
          </cell>
          <cell r="N28">
            <v>1903</v>
          </cell>
          <cell r="O28" t="str">
            <v>-</v>
          </cell>
          <cell r="P28">
            <v>1841</v>
          </cell>
          <cell r="Q28">
            <v>20</v>
          </cell>
          <cell r="R28">
            <v>42</v>
          </cell>
          <cell r="S28">
            <v>265</v>
          </cell>
          <cell r="T28">
            <v>1861</v>
          </cell>
          <cell r="U28">
            <v>28079</v>
          </cell>
          <cell r="V28">
            <v>3688</v>
          </cell>
          <cell r="W28" t="str">
            <v>-</v>
          </cell>
          <cell r="X28">
            <v>3661</v>
          </cell>
          <cell r="Y28">
            <v>27</v>
          </cell>
          <cell r="Z28">
            <v>307</v>
          </cell>
          <cell r="AA28">
            <v>3688</v>
          </cell>
        </row>
        <row r="29">
          <cell r="G29" t="str">
            <v>Q_複合サービス事業</v>
          </cell>
          <cell r="H29">
            <v>424</v>
          </cell>
          <cell r="I29" t="str">
            <v>-</v>
          </cell>
          <cell r="J29">
            <v>360</v>
          </cell>
          <cell r="K29">
            <v>3</v>
          </cell>
          <cell r="L29">
            <v>3</v>
          </cell>
          <cell r="M29">
            <v>357</v>
          </cell>
          <cell r="N29">
            <v>60</v>
          </cell>
          <cell r="O29" t="str">
            <v>-</v>
          </cell>
          <cell r="P29">
            <v>58</v>
          </cell>
          <cell r="Q29">
            <v>1</v>
          </cell>
          <cell r="R29">
            <v>1</v>
          </cell>
          <cell r="S29">
            <v>4</v>
          </cell>
          <cell r="T29">
            <v>59</v>
          </cell>
          <cell r="U29">
            <v>431</v>
          </cell>
          <cell r="V29">
            <v>66</v>
          </cell>
          <cell r="W29" t="str">
            <v>-</v>
          </cell>
          <cell r="X29">
            <v>65</v>
          </cell>
          <cell r="Y29">
            <v>1</v>
          </cell>
          <cell r="Z29">
            <v>5</v>
          </cell>
          <cell r="AA29">
            <v>66</v>
          </cell>
        </row>
        <row r="30">
          <cell r="G30" t="str">
            <v>R_サービス業（他に分類されないもの）</v>
          </cell>
          <cell r="H30">
            <v>5920</v>
          </cell>
          <cell r="I30" t="str">
            <v>-</v>
          </cell>
          <cell r="J30">
            <v>5562</v>
          </cell>
          <cell r="K30">
            <v>351</v>
          </cell>
          <cell r="L30">
            <v>181</v>
          </cell>
          <cell r="M30">
            <v>5211</v>
          </cell>
          <cell r="N30">
            <v>263</v>
          </cell>
          <cell r="O30" t="str">
            <v>-</v>
          </cell>
          <cell r="P30">
            <v>241</v>
          </cell>
          <cell r="Q30">
            <v>9</v>
          </cell>
          <cell r="R30">
            <v>13</v>
          </cell>
          <cell r="S30">
            <v>95</v>
          </cell>
          <cell r="T30">
            <v>250</v>
          </cell>
          <cell r="U30">
            <v>6256</v>
          </cell>
          <cell r="V30">
            <v>586</v>
          </cell>
          <cell r="W30" t="str">
            <v>-</v>
          </cell>
          <cell r="X30">
            <v>582</v>
          </cell>
          <cell r="Y30">
            <v>4</v>
          </cell>
          <cell r="Z30">
            <v>108</v>
          </cell>
          <cell r="AA30">
            <v>586</v>
          </cell>
        </row>
        <row r="31">
          <cell r="G31" t="str">
            <v>S_公務（他に分類されるものを除く）</v>
          </cell>
          <cell r="H31">
            <v>2559</v>
          </cell>
          <cell r="I31" t="str">
            <v>-</v>
          </cell>
          <cell r="J31">
            <v>2419</v>
          </cell>
          <cell r="K31">
            <v>35</v>
          </cell>
          <cell r="L31">
            <v>35</v>
          </cell>
          <cell r="M31">
            <v>2384</v>
          </cell>
          <cell r="N31">
            <v>133</v>
          </cell>
          <cell r="O31" t="str">
            <v>-</v>
          </cell>
          <cell r="P31">
            <v>131</v>
          </cell>
          <cell r="Q31">
            <v>2</v>
          </cell>
          <cell r="R31" t="str">
            <v>-</v>
          </cell>
          <cell r="S31">
            <v>7</v>
          </cell>
          <cell r="T31">
            <v>133</v>
          </cell>
          <cell r="U31">
            <v>2845</v>
          </cell>
          <cell r="V31">
            <v>419</v>
          </cell>
          <cell r="W31" t="str">
            <v>-</v>
          </cell>
          <cell r="X31">
            <v>415</v>
          </cell>
          <cell r="Y31">
            <v>4</v>
          </cell>
          <cell r="Z31">
            <v>7</v>
          </cell>
          <cell r="AA31">
            <v>419</v>
          </cell>
        </row>
        <row r="32">
          <cell r="G32" t="str">
            <v>T_分類不能の産業</v>
          </cell>
          <cell r="H32">
            <v>2476</v>
          </cell>
          <cell r="I32" t="str">
            <v>-</v>
          </cell>
          <cell r="J32">
            <v>1441</v>
          </cell>
          <cell r="K32">
            <v>350</v>
          </cell>
          <cell r="L32">
            <v>44</v>
          </cell>
          <cell r="M32">
            <v>1091</v>
          </cell>
          <cell r="N32">
            <v>82</v>
          </cell>
          <cell r="O32" t="str">
            <v>-</v>
          </cell>
          <cell r="P32">
            <v>50</v>
          </cell>
          <cell r="Q32">
            <v>4</v>
          </cell>
          <cell r="R32">
            <v>28</v>
          </cell>
          <cell r="S32">
            <v>953</v>
          </cell>
          <cell r="T32">
            <v>54</v>
          </cell>
          <cell r="U32">
            <v>2530</v>
          </cell>
          <cell r="V32">
            <v>108</v>
          </cell>
          <cell r="W32" t="str">
            <v>-</v>
          </cell>
          <cell r="X32">
            <v>103</v>
          </cell>
          <cell r="Y32">
            <v>5</v>
          </cell>
          <cell r="Z32">
            <v>981</v>
          </cell>
          <cell r="AA32">
            <v>108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9"/>
    </sheetNames>
    <sheetDataSet>
      <sheetData sheetId="0">
        <row r="5">
          <cell r="B5" t="str">
            <v xml:space="preserve">当地に常住する就業者 </v>
          </cell>
          <cell r="C5">
            <v>184533</v>
          </cell>
          <cell r="D5">
            <v>2207</v>
          </cell>
          <cell r="E5">
            <v>2122</v>
          </cell>
          <cell r="F5">
            <v>804</v>
          </cell>
          <cell r="G5">
            <v>40</v>
          </cell>
          <cell r="H5">
            <v>14337</v>
          </cell>
          <cell r="I5">
            <v>16626</v>
          </cell>
          <cell r="J5">
            <v>993</v>
          </cell>
          <cell r="K5">
            <v>3330</v>
          </cell>
          <cell r="L5">
            <v>8457</v>
          </cell>
          <cell r="M5">
            <v>29499</v>
          </cell>
          <cell r="N5">
            <v>6755</v>
          </cell>
          <cell r="O5">
            <v>3691</v>
          </cell>
          <cell r="P5">
            <v>7302</v>
          </cell>
          <cell r="Q5">
            <v>12042</v>
          </cell>
          <cell r="R5">
            <v>6507</v>
          </cell>
          <cell r="S5">
            <v>9691</v>
          </cell>
          <cell r="T5">
            <v>35621</v>
          </cell>
          <cell r="U5">
            <v>1218</v>
          </cell>
          <cell r="V5">
            <v>12711</v>
          </cell>
          <cell r="W5">
            <v>7423</v>
          </cell>
          <cell r="X5">
            <v>5279</v>
          </cell>
        </row>
        <row r="6">
          <cell r="B6" t="str">
            <v xml:space="preserve">  自市で従業</v>
          </cell>
          <cell r="C6">
            <v>160282</v>
          </cell>
          <cell r="D6">
            <v>2052</v>
          </cell>
          <cell r="E6">
            <v>1992</v>
          </cell>
          <cell r="F6">
            <v>727</v>
          </cell>
          <cell r="G6">
            <v>33</v>
          </cell>
          <cell r="H6">
            <v>12198</v>
          </cell>
          <cell r="I6">
            <v>12401</v>
          </cell>
          <cell r="J6">
            <v>868</v>
          </cell>
          <cell r="K6">
            <v>3165</v>
          </cell>
          <cell r="L6">
            <v>6609</v>
          </cell>
          <cell r="M6">
            <v>25679</v>
          </cell>
          <cell r="N6">
            <v>6392</v>
          </cell>
          <cell r="O6">
            <v>3409</v>
          </cell>
          <cell r="P6">
            <v>6678</v>
          </cell>
          <cell r="Q6">
            <v>11153</v>
          </cell>
          <cell r="R6">
            <v>5810</v>
          </cell>
          <cell r="S6">
            <v>8655</v>
          </cell>
          <cell r="T6">
            <v>32333</v>
          </cell>
          <cell r="U6">
            <v>998</v>
          </cell>
          <cell r="V6">
            <v>11474</v>
          </cell>
          <cell r="W6">
            <v>6839</v>
          </cell>
          <cell r="X6">
            <v>2809</v>
          </cell>
        </row>
        <row r="7">
          <cell r="B7" t="str">
            <v xml:space="preserve">      自宅</v>
          </cell>
          <cell r="C7">
            <v>13080</v>
          </cell>
          <cell r="D7">
            <v>1457</v>
          </cell>
          <cell r="E7">
            <v>1448</v>
          </cell>
          <cell r="F7">
            <v>218</v>
          </cell>
          <cell r="G7">
            <v>4</v>
          </cell>
          <cell r="H7">
            <v>1575</v>
          </cell>
          <cell r="I7">
            <v>761</v>
          </cell>
          <cell r="J7">
            <v>23</v>
          </cell>
          <cell r="K7">
            <v>279</v>
          </cell>
          <cell r="L7">
            <v>313</v>
          </cell>
          <cell r="M7">
            <v>2058</v>
          </cell>
          <cell r="N7">
            <v>268</v>
          </cell>
          <cell r="O7">
            <v>802</v>
          </cell>
          <cell r="P7">
            <v>870</v>
          </cell>
          <cell r="Q7">
            <v>551</v>
          </cell>
          <cell r="R7">
            <v>847</v>
          </cell>
          <cell r="S7">
            <v>461</v>
          </cell>
          <cell r="T7">
            <v>1013</v>
          </cell>
          <cell r="U7">
            <v>11</v>
          </cell>
          <cell r="V7">
            <v>813</v>
          </cell>
          <cell r="W7">
            <v>112</v>
          </cell>
          <cell r="X7">
            <v>644</v>
          </cell>
        </row>
        <row r="8">
          <cell r="B8" t="str">
            <v xml:space="preserve">      自宅外</v>
          </cell>
          <cell r="C8">
            <v>147202</v>
          </cell>
          <cell r="D8">
            <v>595</v>
          </cell>
          <cell r="E8">
            <v>544</v>
          </cell>
          <cell r="F8">
            <v>509</v>
          </cell>
          <cell r="G8">
            <v>29</v>
          </cell>
          <cell r="H8">
            <v>10623</v>
          </cell>
          <cell r="I8">
            <v>11640</v>
          </cell>
          <cell r="J8">
            <v>845</v>
          </cell>
          <cell r="K8">
            <v>2886</v>
          </cell>
          <cell r="L8">
            <v>6296</v>
          </cell>
          <cell r="M8">
            <v>23621</v>
          </cell>
          <cell r="N8">
            <v>6124</v>
          </cell>
          <cell r="O8">
            <v>2607</v>
          </cell>
          <cell r="P8">
            <v>5808</v>
          </cell>
          <cell r="Q8">
            <v>10602</v>
          </cell>
          <cell r="R8">
            <v>4963</v>
          </cell>
          <cell r="S8">
            <v>8194</v>
          </cell>
          <cell r="T8">
            <v>31320</v>
          </cell>
          <cell r="U8">
            <v>987</v>
          </cell>
          <cell r="V8">
            <v>10661</v>
          </cell>
          <cell r="W8">
            <v>6727</v>
          </cell>
          <cell r="X8">
            <v>2165</v>
          </cell>
        </row>
        <row r="9">
          <cell r="B9" t="str">
            <v xml:space="preserve">  他市区町村で従業 </v>
          </cell>
          <cell r="C9">
            <v>19560</v>
          </cell>
          <cell r="D9">
            <v>153</v>
          </cell>
          <cell r="E9">
            <v>128</v>
          </cell>
          <cell r="F9">
            <v>70</v>
          </cell>
          <cell r="G9">
            <v>6</v>
          </cell>
          <cell r="H9">
            <v>1782</v>
          </cell>
          <cell r="I9">
            <v>3982</v>
          </cell>
          <cell r="J9">
            <v>118</v>
          </cell>
          <cell r="K9">
            <v>144</v>
          </cell>
          <cell r="L9">
            <v>1650</v>
          </cell>
          <cell r="M9">
            <v>3344</v>
          </cell>
          <cell r="N9">
            <v>331</v>
          </cell>
          <cell r="O9">
            <v>211</v>
          </cell>
          <cell r="P9">
            <v>575</v>
          </cell>
          <cell r="Q9">
            <v>650</v>
          </cell>
          <cell r="R9">
            <v>538</v>
          </cell>
          <cell r="S9">
            <v>1000</v>
          </cell>
          <cell r="T9">
            <v>2935</v>
          </cell>
          <cell r="U9">
            <v>207</v>
          </cell>
          <cell r="V9">
            <v>1023</v>
          </cell>
          <cell r="W9">
            <v>567</v>
          </cell>
          <cell r="X9">
            <v>274</v>
          </cell>
        </row>
        <row r="10">
          <cell r="B10" t="str">
            <v xml:space="preserve">    県内</v>
          </cell>
          <cell r="C10">
            <v>17518</v>
          </cell>
          <cell r="D10">
            <v>148</v>
          </cell>
          <cell r="E10">
            <v>126</v>
          </cell>
          <cell r="F10">
            <v>39</v>
          </cell>
          <cell r="G10">
            <v>5</v>
          </cell>
          <cell r="H10">
            <v>1439</v>
          </cell>
          <cell r="I10">
            <v>3706</v>
          </cell>
          <cell r="J10">
            <v>98</v>
          </cell>
          <cell r="K10">
            <v>110</v>
          </cell>
          <cell r="L10">
            <v>1261</v>
          </cell>
          <cell r="M10">
            <v>3092</v>
          </cell>
          <cell r="N10">
            <v>288</v>
          </cell>
          <cell r="O10">
            <v>185</v>
          </cell>
          <cell r="P10">
            <v>486</v>
          </cell>
          <cell r="Q10">
            <v>575</v>
          </cell>
          <cell r="R10">
            <v>494</v>
          </cell>
          <cell r="S10">
            <v>951</v>
          </cell>
          <cell r="T10">
            <v>2820</v>
          </cell>
          <cell r="U10">
            <v>195</v>
          </cell>
          <cell r="V10">
            <v>932</v>
          </cell>
          <cell r="W10">
            <v>541</v>
          </cell>
          <cell r="X10">
            <v>153</v>
          </cell>
        </row>
        <row r="11">
          <cell r="B11" t="str">
            <v xml:space="preserve">       佐世保市</v>
          </cell>
          <cell r="C11">
            <v>526</v>
          </cell>
          <cell r="D11">
            <v>2</v>
          </cell>
          <cell r="E11">
            <v>2</v>
          </cell>
          <cell r="F11" t="str">
            <v>-</v>
          </cell>
          <cell r="G11" t="str">
            <v>-</v>
          </cell>
          <cell r="H11">
            <v>80</v>
          </cell>
          <cell r="I11">
            <v>37</v>
          </cell>
          <cell r="J11">
            <v>6</v>
          </cell>
          <cell r="K11">
            <v>7</v>
          </cell>
          <cell r="L11">
            <v>46</v>
          </cell>
          <cell r="M11">
            <v>98</v>
          </cell>
          <cell r="N11">
            <v>14</v>
          </cell>
          <cell r="O11">
            <v>5</v>
          </cell>
          <cell r="P11">
            <v>22</v>
          </cell>
          <cell r="Q11">
            <v>30</v>
          </cell>
          <cell r="R11">
            <v>19</v>
          </cell>
          <cell r="S11">
            <v>27</v>
          </cell>
          <cell r="T11">
            <v>54</v>
          </cell>
          <cell r="U11">
            <v>2</v>
          </cell>
          <cell r="V11">
            <v>23</v>
          </cell>
          <cell r="W11">
            <v>46</v>
          </cell>
          <cell r="X11">
            <v>8</v>
          </cell>
        </row>
        <row r="12">
          <cell r="B12" t="str">
            <v xml:space="preserve">       島原市</v>
          </cell>
          <cell r="C12">
            <v>145</v>
          </cell>
          <cell r="D12">
            <v>1</v>
          </cell>
          <cell r="E12">
            <v>1</v>
          </cell>
          <cell r="F12" t="str">
            <v>-</v>
          </cell>
          <cell r="G12" t="str">
            <v>-</v>
          </cell>
          <cell r="H12">
            <v>14</v>
          </cell>
          <cell r="I12">
            <v>9</v>
          </cell>
          <cell r="J12">
            <v>6</v>
          </cell>
          <cell r="K12">
            <v>3</v>
          </cell>
          <cell r="L12">
            <v>5</v>
          </cell>
          <cell r="M12">
            <v>20</v>
          </cell>
          <cell r="N12">
            <v>9</v>
          </cell>
          <cell r="O12" t="str">
            <v>-</v>
          </cell>
          <cell r="P12">
            <v>7</v>
          </cell>
          <cell r="Q12">
            <v>7</v>
          </cell>
          <cell r="R12">
            <v>3</v>
          </cell>
          <cell r="S12">
            <v>10</v>
          </cell>
          <cell r="T12">
            <v>21</v>
          </cell>
          <cell r="U12">
            <v>2</v>
          </cell>
          <cell r="V12">
            <v>5</v>
          </cell>
          <cell r="W12">
            <v>22</v>
          </cell>
          <cell r="X12">
            <v>1</v>
          </cell>
        </row>
        <row r="13">
          <cell r="B13" t="str">
            <v xml:space="preserve">       諫早市</v>
          </cell>
          <cell r="C13">
            <v>6417</v>
          </cell>
          <cell r="D13">
            <v>82</v>
          </cell>
          <cell r="E13">
            <v>67</v>
          </cell>
          <cell r="F13" t="str">
            <v>-</v>
          </cell>
          <cell r="G13">
            <v>3</v>
          </cell>
          <cell r="H13">
            <v>522</v>
          </cell>
          <cell r="I13">
            <v>1679</v>
          </cell>
          <cell r="J13">
            <v>19</v>
          </cell>
          <cell r="K13">
            <v>51</v>
          </cell>
          <cell r="L13">
            <v>579</v>
          </cell>
          <cell r="M13">
            <v>1009</v>
          </cell>
          <cell r="N13">
            <v>114</v>
          </cell>
          <cell r="O13">
            <v>47</v>
          </cell>
          <cell r="P13">
            <v>168</v>
          </cell>
          <cell r="Q13">
            <v>163</v>
          </cell>
          <cell r="R13">
            <v>125</v>
          </cell>
          <cell r="S13">
            <v>301</v>
          </cell>
          <cell r="T13">
            <v>821</v>
          </cell>
          <cell r="U13">
            <v>53</v>
          </cell>
          <cell r="V13">
            <v>423</v>
          </cell>
          <cell r="W13">
            <v>186</v>
          </cell>
          <cell r="X13">
            <v>72</v>
          </cell>
        </row>
        <row r="14">
          <cell r="B14" t="str">
            <v xml:space="preserve">       大村市</v>
          </cell>
          <cell r="C14">
            <v>1221</v>
          </cell>
          <cell r="D14">
            <v>11</v>
          </cell>
          <cell r="E14">
            <v>8</v>
          </cell>
          <cell r="F14" t="str">
            <v>-</v>
          </cell>
          <cell r="G14" t="str">
            <v>-</v>
          </cell>
          <cell r="H14">
            <v>112</v>
          </cell>
          <cell r="I14">
            <v>210</v>
          </cell>
          <cell r="J14">
            <v>13</v>
          </cell>
          <cell r="K14">
            <v>6</v>
          </cell>
          <cell r="L14">
            <v>140</v>
          </cell>
          <cell r="M14">
            <v>155</v>
          </cell>
          <cell r="N14">
            <v>18</v>
          </cell>
          <cell r="O14">
            <v>24</v>
          </cell>
          <cell r="P14">
            <v>32</v>
          </cell>
          <cell r="Q14">
            <v>23</v>
          </cell>
          <cell r="R14">
            <v>25</v>
          </cell>
          <cell r="S14">
            <v>123</v>
          </cell>
          <cell r="T14">
            <v>166</v>
          </cell>
          <cell r="U14">
            <v>28</v>
          </cell>
          <cell r="V14">
            <v>55</v>
          </cell>
          <cell r="W14">
            <v>67</v>
          </cell>
          <cell r="X14">
            <v>13</v>
          </cell>
        </row>
        <row r="15">
          <cell r="B15" t="str">
            <v xml:space="preserve">       平戸市</v>
          </cell>
          <cell r="C15">
            <v>29</v>
          </cell>
          <cell r="D15" t="str">
            <v>-</v>
          </cell>
          <cell r="E15" t="str">
            <v>-</v>
          </cell>
          <cell r="F15">
            <v>5</v>
          </cell>
          <cell r="G15" t="str">
            <v>-</v>
          </cell>
          <cell r="H15">
            <v>4</v>
          </cell>
          <cell r="I15">
            <v>3</v>
          </cell>
          <cell r="J15">
            <v>2</v>
          </cell>
          <cell r="K15" t="str">
            <v>-</v>
          </cell>
          <cell r="L15">
            <v>5</v>
          </cell>
          <cell r="M15">
            <v>2</v>
          </cell>
          <cell r="N15">
            <v>1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>
            <v>6</v>
          </cell>
          <cell r="U15" t="str">
            <v>-</v>
          </cell>
          <cell r="V15" t="str">
            <v>-</v>
          </cell>
          <cell r="W15" t="str">
            <v>-</v>
          </cell>
          <cell r="X15">
            <v>1</v>
          </cell>
        </row>
        <row r="16">
          <cell r="B16" t="str">
            <v xml:space="preserve">       松浦市</v>
          </cell>
          <cell r="C16">
            <v>24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>
            <v>10</v>
          </cell>
          <cell r="I16">
            <v>2</v>
          </cell>
          <cell r="J16" t="str">
            <v>-</v>
          </cell>
          <cell r="K16" t="str">
            <v>-</v>
          </cell>
          <cell r="L16">
            <v>3</v>
          </cell>
          <cell r="M16">
            <v>3</v>
          </cell>
          <cell r="N16">
            <v>2</v>
          </cell>
          <cell r="O16" t="str">
            <v>-</v>
          </cell>
          <cell r="P16">
            <v>1</v>
          </cell>
          <cell r="Q16" t="str">
            <v>-</v>
          </cell>
          <cell r="R16" t="str">
            <v>-</v>
          </cell>
          <cell r="S16" t="str">
            <v>-</v>
          </cell>
          <cell r="T16">
            <v>1</v>
          </cell>
          <cell r="U16" t="str">
            <v>-</v>
          </cell>
          <cell r="V16">
            <v>2</v>
          </cell>
          <cell r="W16" t="str">
            <v>-</v>
          </cell>
          <cell r="X16" t="str">
            <v>-</v>
          </cell>
        </row>
        <row r="17">
          <cell r="B17" t="str">
            <v xml:space="preserve">       対馬市</v>
          </cell>
          <cell r="C17">
            <v>4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>
            <v>1</v>
          </cell>
          <cell r="J17" t="str">
            <v>-</v>
          </cell>
          <cell r="K17" t="str">
            <v>-</v>
          </cell>
          <cell r="L17" t="str">
            <v>-</v>
          </cell>
          <cell r="M17">
            <v>2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>
            <v>1</v>
          </cell>
          <cell r="W17" t="str">
            <v>-</v>
          </cell>
          <cell r="X17" t="str">
            <v>-</v>
          </cell>
        </row>
        <row r="18">
          <cell r="B18" t="str">
            <v xml:space="preserve">       壱岐市</v>
          </cell>
          <cell r="C18">
            <v>9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>
            <v>1</v>
          </cell>
          <cell r="I18" t="str">
            <v>-</v>
          </cell>
          <cell r="J18" t="str">
            <v>-</v>
          </cell>
          <cell r="K18" t="str">
            <v>-</v>
          </cell>
          <cell r="L18">
            <v>1</v>
          </cell>
          <cell r="M18">
            <v>1</v>
          </cell>
          <cell r="N18" t="str">
            <v>-</v>
          </cell>
          <cell r="O18" t="str">
            <v>-</v>
          </cell>
          <cell r="P18">
            <v>1</v>
          </cell>
          <cell r="Q18" t="str">
            <v>-</v>
          </cell>
          <cell r="R18" t="str">
            <v>-</v>
          </cell>
          <cell r="S18">
            <v>2</v>
          </cell>
          <cell r="T18">
            <v>1</v>
          </cell>
          <cell r="U18" t="str">
            <v>-</v>
          </cell>
          <cell r="V18" t="str">
            <v>-</v>
          </cell>
          <cell r="W18">
            <v>2</v>
          </cell>
          <cell r="X18" t="str">
            <v>-</v>
          </cell>
        </row>
        <row r="19">
          <cell r="B19" t="str">
            <v xml:space="preserve">       五島市</v>
          </cell>
          <cell r="C19">
            <v>23</v>
          </cell>
          <cell r="D19" t="str">
            <v>-</v>
          </cell>
          <cell r="E19" t="str">
            <v>-</v>
          </cell>
          <cell r="F19">
            <v>2</v>
          </cell>
          <cell r="G19" t="str">
            <v>-</v>
          </cell>
          <cell r="H19">
            <v>2</v>
          </cell>
          <cell r="I19">
            <v>1</v>
          </cell>
          <cell r="J19">
            <v>1</v>
          </cell>
          <cell r="K19" t="str">
            <v>-</v>
          </cell>
          <cell r="L19">
            <v>5</v>
          </cell>
          <cell r="M19">
            <v>2</v>
          </cell>
          <cell r="N19">
            <v>1</v>
          </cell>
          <cell r="O19" t="str">
            <v>-</v>
          </cell>
          <cell r="P19" t="str">
            <v>-</v>
          </cell>
          <cell r="Q19">
            <v>1</v>
          </cell>
          <cell r="R19">
            <v>2</v>
          </cell>
          <cell r="S19" t="str">
            <v>-</v>
          </cell>
          <cell r="T19">
            <v>3</v>
          </cell>
          <cell r="U19">
            <v>1</v>
          </cell>
          <cell r="V19" t="str">
            <v>-</v>
          </cell>
          <cell r="W19">
            <v>2</v>
          </cell>
          <cell r="X19" t="str">
            <v>-</v>
          </cell>
        </row>
        <row r="20">
          <cell r="B20" t="str">
            <v xml:space="preserve">       西海市</v>
          </cell>
          <cell r="C20">
            <v>972</v>
          </cell>
          <cell r="D20">
            <v>33</v>
          </cell>
          <cell r="E20">
            <v>31</v>
          </cell>
          <cell r="F20">
            <v>19</v>
          </cell>
          <cell r="G20">
            <v>1</v>
          </cell>
          <cell r="H20">
            <v>94</v>
          </cell>
          <cell r="I20">
            <v>262</v>
          </cell>
          <cell r="J20">
            <v>23</v>
          </cell>
          <cell r="K20" t="str">
            <v>-</v>
          </cell>
          <cell r="L20">
            <v>38</v>
          </cell>
          <cell r="M20">
            <v>62</v>
          </cell>
          <cell r="N20">
            <v>16</v>
          </cell>
          <cell r="O20">
            <v>4</v>
          </cell>
          <cell r="P20">
            <v>11</v>
          </cell>
          <cell r="Q20">
            <v>15</v>
          </cell>
          <cell r="R20">
            <v>29</v>
          </cell>
          <cell r="S20">
            <v>75</v>
          </cell>
          <cell r="T20">
            <v>173</v>
          </cell>
          <cell r="U20">
            <v>34</v>
          </cell>
          <cell r="V20">
            <v>41</v>
          </cell>
          <cell r="W20">
            <v>36</v>
          </cell>
          <cell r="X20">
            <v>6</v>
          </cell>
        </row>
        <row r="21">
          <cell r="B21" t="str">
            <v xml:space="preserve">       雲仙市</v>
          </cell>
          <cell r="C21">
            <v>206</v>
          </cell>
          <cell r="D21">
            <v>7</v>
          </cell>
          <cell r="E21">
            <v>7</v>
          </cell>
          <cell r="F21" t="str">
            <v>-</v>
          </cell>
          <cell r="G21" t="str">
            <v>-</v>
          </cell>
          <cell r="H21">
            <v>20</v>
          </cell>
          <cell r="I21">
            <v>20</v>
          </cell>
          <cell r="J21" t="str">
            <v>-</v>
          </cell>
          <cell r="K21">
            <v>1</v>
          </cell>
          <cell r="L21">
            <v>22</v>
          </cell>
          <cell r="M21">
            <v>25</v>
          </cell>
          <cell r="N21">
            <v>14</v>
          </cell>
          <cell r="O21">
            <v>1</v>
          </cell>
          <cell r="P21">
            <v>6</v>
          </cell>
          <cell r="Q21">
            <v>8</v>
          </cell>
          <cell r="R21">
            <v>4</v>
          </cell>
          <cell r="S21">
            <v>13</v>
          </cell>
          <cell r="T21">
            <v>47</v>
          </cell>
          <cell r="U21">
            <v>1</v>
          </cell>
          <cell r="V21">
            <v>5</v>
          </cell>
          <cell r="W21">
            <v>8</v>
          </cell>
          <cell r="X21">
            <v>4</v>
          </cell>
        </row>
        <row r="22">
          <cell r="B22" t="str">
            <v xml:space="preserve">       南島原市</v>
          </cell>
          <cell r="C22">
            <v>46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>
            <v>8</v>
          </cell>
          <cell r="I22" t="str">
            <v>-</v>
          </cell>
          <cell r="J22" t="str">
            <v>-</v>
          </cell>
          <cell r="K22" t="str">
            <v>-</v>
          </cell>
          <cell r="L22">
            <v>2</v>
          </cell>
          <cell r="M22">
            <v>6</v>
          </cell>
          <cell r="N22">
            <v>3</v>
          </cell>
          <cell r="O22" t="str">
            <v>-</v>
          </cell>
          <cell r="P22" t="str">
            <v>-</v>
          </cell>
          <cell r="Q22" t="str">
            <v>-</v>
          </cell>
          <cell r="R22">
            <v>1</v>
          </cell>
          <cell r="S22">
            <v>2</v>
          </cell>
          <cell r="T22">
            <v>21</v>
          </cell>
          <cell r="U22" t="str">
            <v>-</v>
          </cell>
          <cell r="V22">
            <v>1</v>
          </cell>
          <cell r="W22">
            <v>2</v>
          </cell>
          <cell r="X22" t="str">
            <v>-</v>
          </cell>
        </row>
        <row r="23">
          <cell r="B23" t="str">
            <v xml:space="preserve">       長与町</v>
          </cell>
          <cell r="C23">
            <v>2522</v>
          </cell>
          <cell r="D23">
            <v>6</v>
          </cell>
          <cell r="E23">
            <v>6</v>
          </cell>
          <cell r="F23" t="str">
            <v>-</v>
          </cell>
          <cell r="G23" t="str">
            <v>-</v>
          </cell>
          <cell r="H23">
            <v>169</v>
          </cell>
          <cell r="I23">
            <v>165</v>
          </cell>
          <cell r="J23">
            <v>14</v>
          </cell>
          <cell r="K23">
            <v>8</v>
          </cell>
          <cell r="L23">
            <v>209</v>
          </cell>
          <cell r="M23">
            <v>536</v>
          </cell>
          <cell r="N23">
            <v>41</v>
          </cell>
          <cell r="O23">
            <v>37</v>
          </cell>
          <cell r="P23">
            <v>24</v>
          </cell>
          <cell r="Q23">
            <v>89</v>
          </cell>
          <cell r="R23">
            <v>134</v>
          </cell>
          <cell r="S23">
            <v>213</v>
          </cell>
          <cell r="T23">
            <v>675</v>
          </cell>
          <cell r="U23">
            <v>21</v>
          </cell>
          <cell r="V23">
            <v>107</v>
          </cell>
          <cell r="W23">
            <v>57</v>
          </cell>
          <cell r="X23">
            <v>17</v>
          </cell>
        </row>
        <row r="24">
          <cell r="B24" t="str">
            <v xml:space="preserve">       時津町</v>
          </cell>
          <cell r="C24">
            <v>5262</v>
          </cell>
          <cell r="D24">
            <v>5</v>
          </cell>
          <cell r="E24">
            <v>4</v>
          </cell>
          <cell r="F24">
            <v>1</v>
          </cell>
          <cell r="G24">
            <v>1</v>
          </cell>
          <cell r="H24">
            <v>397</v>
          </cell>
          <cell r="I24">
            <v>1304</v>
          </cell>
          <cell r="J24">
            <v>13</v>
          </cell>
          <cell r="K24">
            <v>34</v>
          </cell>
          <cell r="L24">
            <v>192</v>
          </cell>
          <cell r="M24">
            <v>1162</v>
          </cell>
          <cell r="N24">
            <v>51</v>
          </cell>
          <cell r="O24">
            <v>67</v>
          </cell>
          <cell r="P24">
            <v>211</v>
          </cell>
          <cell r="Q24">
            <v>234</v>
          </cell>
          <cell r="R24">
            <v>146</v>
          </cell>
          <cell r="S24">
            <v>167</v>
          </cell>
          <cell r="T24">
            <v>813</v>
          </cell>
          <cell r="U24">
            <v>52</v>
          </cell>
          <cell r="V24">
            <v>269</v>
          </cell>
          <cell r="W24">
            <v>112</v>
          </cell>
          <cell r="X24">
            <v>31</v>
          </cell>
        </row>
        <row r="25">
          <cell r="B25" t="str">
            <v xml:space="preserve">       東彼杵町</v>
          </cell>
          <cell r="C25">
            <v>35</v>
          </cell>
          <cell r="D25">
            <v>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1</v>
          </cell>
          <cell r="I25">
            <v>8</v>
          </cell>
          <cell r="J25" t="str">
            <v>-</v>
          </cell>
          <cell r="K25" t="str">
            <v>-</v>
          </cell>
          <cell r="L25">
            <v>7</v>
          </cell>
          <cell r="M25">
            <v>5</v>
          </cell>
          <cell r="N25" t="str">
            <v>-</v>
          </cell>
          <cell r="O25" t="str">
            <v>-</v>
          </cell>
          <cell r="P25">
            <v>1</v>
          </cell>
          <cell r="Q25">
            <v>1</v>
          </cell>
          <cell r="R25">
            <v>5</v>
          </cell>
          <cell r="S25">
            <v>2</v>
          </cell>
          <cell r="T25">
            <v>4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</row>
        <row r="26">
          <cell r="B26" t="str">
            <v xml:space="preserve">       川棚町</v>
          </cell>
          <cell r="C26">
            <v>29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>
            <v>2</v>
          </cell>
          <cell r="I26">
            <v>1</v>
          </cell>
          <cell r="J26" t="str">
            <v>-</v>
          </cell>
          <cell r="K26" t="str">
            <v>-</v>
          </cell>
          <cell r="L26">
            <v>3</v>
          </cell>
          <cell r="M26">
            <v>2</v>
          </cell>
          <cell r="N26">
            <v>1</v>
          </cell>
          <cell r="O26" t="str">
            <v>-</v>
          </cell>
          <cell r="P26" t="str">
            <v>-</v>
          </cell>
          <cell r="Q26">
            <v>1</v>
          </cell>
          <cell r="R26" t="str">
            <v>-</v>
          </cell>
          <cell r="S26">
            <v>9</v>
          </cell>
          <cell r="T26">
            <v>9</v>
          </cell>
          <cell r="U26" t="str">
            <v>-</v>
          </cell>
          <cell r="V26" t="str">
            <v>-</v>
          </cell>
          <cell r="W26">
            <v>1</v>
          </cell>
          <cell r="X26" t="str">
            <v>-</v>
          </cell>
        </row>
        <row r="27">
          <cell r="B27" t="str">
            <v xml:space="preserve">       波佐見町</v>
          </cell>
          <cell r="C27">
            <v>11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>
            <v>1</v>
          </cell>
          <cell r="I27">
            <v>3</v>
          </cell>
          <cell r="J27" t="str">
            <v>-</v>
          </cell>
          <cell r="K27" t="str">
            <v>-</v>
          </cell>
          <cell r="L27">
            <v>1</v>
          </cell>
          <cell r="M27" t="str">
            <v>-</v>
          </cell>
          <cell r="N27" t="str">
            <v>-</v>
          </cell>
          <cell r="O27" t="str">
            <v>-</v>
          </cell>
          <cell r="P27">
            <v>2</v>
          </cell>
          <cell r="Q27">
            <v>1</v>
          </cell>
          <cell r="R27" t="str">
            <v>-</v>
          </cell>
          <cell r="S27">
            <v>2</v>
          </cell>
          <cell r="T27">
            <v>1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</row>
        <row r="28">
          <cell r="B28" t="str">
            <v xml:space="preserve">       小値賀町</v>
          </cell>
          <cell r="C28">
            <v>2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>
            <v>1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>
            <v>1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</row>
        <row r="29">
          <cell r="B29" t="str">
            <v xml:space="preserve">       佐々町</v>
          </cell>
          <cell r="C29">
            <v>9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3</v>
          </cell>
          <cell r="O29" t="str">
            <v>-</v>
          </cell>
          <cell r="P29" t="str">
            <v>-</v>
          </cell>
          <cell r="Q29">
            <v>1</v>
          </cell>
          <cell r="R29" t="str">
            <v>-</v>
          </cell>
          <cell r="S29">
            <v>5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</row>
        <row r="30">
          <cell r="B30" t="str">
            <v xml:space="preserve">       新上五島町</v>
          </cell>
          <cell r="C30">
            <v>26</v>
          </cell>
          <cell r="D30" t="str">
            <v>-</v>
          </cell>
          <cell r="E30" t="str">
            <v>-</v>
          </cell>
          <cell r="F30">
            <v>12</v>
          </cell>
          <cell r="G30" t="str">
            <v>-</v>
          </cell>
          <cell r="H30">
            <v>2</v>
          </cell>
          <cell r="I30">
            <v>1</v>
          </cell>
          <cell r="J30">
            <v>1</v>
          </cell>
          <cell r="K30" t="str">
            <v>-</v>
          </cell>
          <cell r="L30">
            <v>2</v>
          </cell>
          <cell r="M30">
            <v>2</v>
          </cell>
          <cell r="N30" t="str">
            <v>-</v>
          </cell>
          <cell r="O30" t="str">
            <v>-</v>
          </cell>
          <cell r="P30" t="str">
            <v>-</v>
          </cell>
          <cell r="Q30">
            <v>1</v>
          </cell>
          <cell r="R30">
            <v>1</v>
          </cell>
          <cell r="S30" t="str">
            <v>-</v>
          </cell>
          <cell r="T30">
            <v>3</v>
          </cell>
          <cell r="U30">
            <v>1</v>
          </cell>
          <cell r="V30" t="str">
            <v>-</v>
          </cell>
          <cell r="W30" t="str">
            <v>-</v>
          </cell>
          <cell r="X30" t="str">
            <v>-</v>
          </cell>
        </row>
        <row r="31">
          <cell r="B31" t="str">
            <v>　　その他の市町村</v>
          </cell>
          <cell r="C31">
            <v>247</v>
          </cell>
          <cell r="D31">
            <v>1</v>
          </cell>
          <cell r="E31" t="str">
            <v>-</v>
          </cell>
          <cell r="F31">
            <v>19</v>
          </cell>
          <cell r="G31" t="str">
            <v>-</v>
          </cell>
          <cell r="H31">
            <v>31</v>
          </cell>
          <cell r="I31">
            <v>20</v>
          </cell>
          <cell r="J31">
            <v>4</v>
          </cell>
          <cell r="K31" t="str">
            <v>-</v>
          </cell>
          <cell r="L31">
            <v>30</v>
          </cell>
          <cell r="M31">
            <v>25</v>
          </cell>
          <cell r="N31">
            <v>11</v>
          </cell>
          <cell r="O31" t="str">
            <v>-</v>
          </cell>
          <cell r="P31">
            <v>5</v>
          </cell>
          <cell r="Q31">
            <v>6</v>
          </cell>
          <cell r="R31">
            <v>9</v>
          </cell>
          <cell r="S31">
            <v>22</v>
          </cell>
          <cell r="T31">
            <v>50</v>
          </cell>
          <cell r="U31">
            <v>2</v>
          </cell>
          <cell r="V31">
            <v>4</v>
          </cell>
          <cell r="W31">
            <v>7</v>
          </cell>
          <cell r="X31">
            <v>1</v>
          </cell>
        </row>
        <row r="32">
          <cell r="B32" t="str">
            <v xml:space="preserve">    他県</v>
          </cell>
          <cell r="C32">
            <v>1385</v>
          </cell>
          <cell r="D32">
            <v>3</v>
          </cell>
          <cell r="E32">
            <v>1</v>
          </cell>
          <cell r="F32">
            <v>26</v>
          </cell>
          <cell r="G32" t="str">
            <v>-</v>
          </cell>
          <cell r="H32">
            <v>239</v>
          </cell>
          <cell r="I32">
            <v>189</v>
          </cell>
          <cell r="J32">
            <v>13</v>
          </cell>
          <cell r="K32">
            <v>31</v>
          </cell>
          <cell r="L32">
            <v>320</v>
          </cell>
          <cell r="M32">
            <v>152</v>
          </cell>
          <cell r="N32">
            <v>33</v>
          </cell>
          <cell r="O32">
            <v>17</v>
          </cell>
          <cell r="P32">
            <v>77</v>
          </cell>
          <cell r="Q32">
            <v>47</v>
          </cell>
          <cell r="R32">
            <v>28</v>
          </cell>
          <cell r="S32">
            <v>40</v>
          </cell>
          <cell r="T32">
            <v>54</v>
          </cell>
          <cell r="U32">
            <v>5</v>
          </cell>
          <cell r="V32">
            <v>56</v>
          </cell>
          <cell r="W32">
            <v>19</v>
          </cell>
          <cell r="X32">
            <v>36</v>
          </cell>
        </row>
        <row r="33">
          <cell r="B33" t="str">
            <v xml:space="preserve">       北海道</v>
          </cell>
          <cell r="C33">
            <v>16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1</v>
          </cell>
          <cell r="I33">
            <v>5</v>
          </cell>
          <cell r="J33" t="str">
            <v>-</v>
          </cell>
          <cell r="K33">
            <v>2</v>
          </cell>
          <cell r="L33">
            <v>5</v>
          </cell>
          <cell r="M33">
            <v>1</v>
          </cell>
          <cell r="N33" t="str">
            <v>-</v>
          </cell>
          <cell r="O33">
            <v>1</v>
          </cell>
          <cell r="P33" t="str">
            <v>-</v>
          </cell>
          <cell r="Q33">
            <v>1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</row>
        <row r="34">
          <cell r="B34" t="str">
            <v xml:space="preserve">         函館市</v>
          </cell>
          <cell r="C34">
            <v>7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>
            <v>2</v>
          </cell>
          <cell r="J34" t="str">
            <v>-</v>
          </cell>
          <cell r="K34" t="str">
            <v>-</v>
          </cell>
          <cell r="L34">
            <v>5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</row>
        <row r="35">
          <cell r="B35" t="str">
            <v xml:space="preserve">         室蘭市</v>
          </cell>
          <cell r="C35">
            <v>2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>
            <v>2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</row>
        <row r="36">
          <cell r="B36" t="str">
            <v xml:space="preserve">         釧路市</v>
          </cell>
          <cell r="C36">
            <v>1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>
            <v>1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</row>
        <row r="37">
          <cell r="B37" t="str">
            <v xml:space="preserve">         岩内町</v>
          </cell>
          <cell r="C37">
            <v>1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>
            <v>1</v>
          </cell>
          <cell r="W37" t="str">
            <v>-</v>
          </cell>
          <cell r="X37" t="str">
            <v>-</v>
          </cell>
        </row>
        <row r="38">
          <cell r="B38" t="str">
            <v xml:space="preserve">         豊浦町</v>
          </cell>
          <cell r="C38">
            <v>1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>
            <v>1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</row>
        <row r="39">
          <cell r="B39" t="str">
            <v xml:space="preserve">         日高町</v>
          </cell>
          <cell r="C39">
            <v>1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>
            <v>1</v>
          </cell>
          <cell r="I39" t="str">
            <v>-</v>
          </cell>
          <cell r="J39" t="str">
            <v>-</v>
          </cell>
          <cell r="K39" t="str">
            <v>-</v>
          </cell>
          <cell r="L39" t="str">
            <v>-</v>
          </cell>
          <cell r="M39" t="str">
            <v>-</v>
          </cell>
          <cell r="N39" t="str">
            <v>-</v>
          </cell>
          <cell r="O39" t="str">
            <v>-</v>
          </cell>
          <cell r="P39" t="str">
            <v>-</v>
          </cell>
          <cell r="Q39" t="str">
            <v>-</v>
          </cell>
          <cell r="R39" t="str">
            <v>-</v>
          </cell>
          <cell r="S39" t="str">
            <v>-</v>
          </cell>
          <cell r="T39" t="str">
            <v>-</v>
          </cell>
          <cell r="U39" t="str">
            <v>-</v>
          </cell>
          <cell r="V39" t="str">
            <v>-</v>
          </cell>
          <cell r="W39" t="str">
            <v>-</v>
          </cell>
          <cell r="X39" t="str">
            <v>-</v>
          </cell>
        </row>
        <row r="40">
          <cell r="B40" t="str">
            <v xml:space="preserve">       青森県 </v>
          </cell>
          <cell r="C40">
            <v>3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>
            <v>3</v>
          </cell>
          <cell r="I40" t="str">
            <v>-</v>
          </cell>
          <cell r="J40" t="str">
            <v>-</v>
          </cell>
          <cell r="K40" t="str">
            <v>-</v>
          </cell>
          <cell r="L40" t="str">
            <v>-</v>
          </cell>
          <cell r="M40" t="str">
            <v>-</v>
          </cell>
          <cell r="N40" t="str">
            <v>-</v>
          </cell>
          <cell r="O40" t="str">
            <v>-</v>
          </cell>
          <cell r="P40" t="str">
            <v>-</v>
          </cell>
          <cell r="Q40" t="str">
            <v>-</v>
          </cell>
          <cell r="R40" t="str">
            <v>-</v>
          </cell>
          <cell r="S40" t="str">
            <v>-</v>
          </cell>
          <cell r="T40" t="str">
            <v>-</v>
          </cell>
          <cell r="U40" t="str">
            <v>-</v>
          </cell>
          <cell r="V40" t="str">
            <v>-</v>
          </cell>
          <cell r="W40" t="str">
            <v>-</v>
          </cell>
          <cell r="X40" t="str">
            <v>-</v>
          </cell>
        </row>
        <row r="41">
          <cell r="B41" t="str">
            <v xml:space="preserve">         むつ市</v>
          </cell>
          <cell r="C41">
            <v>1</v>
          </cell>
          <cell r="D41" t="str">
            <v>-</v>
          </cell>
          <cell r="E41" t="str">
            <v>-</v>
          </cell>
          <cell r="F41" t="str">
            <v>-</v>
          </cell>
          <cell r="G41" t="str">
            <v>-</v>
          </cell>
          <cell r="H41">
            <v>1</v>
          </cell>
          <cell r="I41" t="str">
            <v>-</v>
          </cell>
          <cell r="J41" t="str">
            <v>-</v>
          </cell>
          <cell r="K41" t="str">
            <v>-</v>
          </cell>
          <cell r="L41" t="str">
            <v>-</v>
          </cell>
          <cell r="M41" t="str">
            <v>-</v>
          </cell>
          <cell r="N41" t="str">
            <v>-</v>
          </cell>
          <cell r="O41" t="str">
            <v>-</v>
          </cell>
          <cell r="P41" t="str">
            <v>-</v>
          </cell>
          <cell r="Q41" t="str">
            <v>-</v>
          </cell>
          <cell r="R41" t="str">
            <v>-</v>
          </cell>
          <cell r="S41" t="str">
            <v>-</v>
          </cell>
          <cell r="T41" t="str">
            <v>-</v>
          </cell>
          <cell r="U41" t="str">
            <v>-</v>
          </cell>
          <cell r="V41" t="str">
            <v>-</v>
          </cell>
          <cell r="W41" t="str">
            <v>-</v>
          </cell>
          <cell r="X41" t="str">
            <v>-</v>
          </cell>
        </row>
        <row r="42">
          <cell r="B42" t="str">
            <v xml:space="preserve">       岩手県</v>
          </cell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  <cell r="L42" t="str">
            <v>-</v>
          </cell>
          <cell r="M42" t="str">
            <v>-</v>
          </cell>
          <cell r="N42" t="str">
            <v>-</v>
          </cell>
          <cell r="O42" t="str">
            <v>-</v>
          </cell>
          <cell r="P42" t="str">
            <v>-</v>
          </cell>
          <cell r="Q42" t="str">
            <v>-</v>
          </cell>
          <cell r="R42" t="str">
            <v>-</v>
          </cell>
          <cell r="S42" t="str">
            <v>-</v>
          </cell>
          <cell r="T42" t="str">
            <v>-</v>
          </cell>
          <cell r="U42" t="str">
            <v>-</v>
          </cell>
          <cell r="V42" t="str">
            <v>-</v>
          </cell>
          <cell r="W42" t="str">
            <v>-</v>
          </cell>
          <cell r="X42" t="str">
            <v>-</v>
          </cell>
        </row>
        <row r="43">
          <cell r="B43" t="str">
            <v xml:space="preserve">         久慈市</v>
          </cell>
          <cell r="C43">
            <v>1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>
            <v>1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P43" t="str">
            <v>-</v>
          </cell>
          <cell r="Q43" t="str">
            <v>-</v>
          </cell>
          <cell r="R43" t="str">
            <v>-</v>
          </cell>
          <cell r="S43" t="str">
            <v>-</v>
          </cell>
          <cell r="T43" t="str">
            <v>-</v>
          </cell>
          <cell r="U43" t="str">
            <v>-</v>
          </cell>
          <cell r="V43" t="str">
            <v>-</v>
          </cell>
          <cell r="W43" t="str">
            <v>-</v>
          </cell>
          <cell r="X43" t="str">
            <v>-</v>
          </cell>
        </row>
        <row r="44">
          <cell r="B44" t="str">
            <v xml:space="preserve">         釜石市</v>
          </cell>
          <cell r="C44">
            <v>1</v>
          </cell>
          <cell r="D44" t="str">
            <v>-</v>
          </cell>
          <cell r="E44" t="str">
            <v>-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  <cell r="K44" t="str">
            <v>-</v>
          </cell>
          <cell r="L44" t="str">
            <v>-</v>
          </cell>
          <cell r="M44">
            <v>1</v>
          </cell>
          <cell r="N44" t="str">
            <v>-</v>
          </cell>
          <cell r="O44" t="str">
            <v>-</v>
          </cell>
          <cell r="P44" t="str">
            <v>-</v>
          </cell>
          <cell r="Q44" t="str">
            <v>-</v>
          </cell>
          <cell r="R44" t="str">
            <v>-</v>
          </cell>
          <cell r="S44" t="str">
            <v>-</v>
          </cell>
          <cell r="T44" t="str">
            <v>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</row>
        <row r="45">
          <cell r="B45" t="str">
            <v xml:space="preserve">       宮城県 </v>
          </cell>
          <cell r="C45">
            <v>5</v>
          </cell>
          <cell r="D45" t="str">
            <v>-</v>
          </cell>
          <cell r="E45" t="str">
            <v>-</v>
          </cell>
          <cell r="F45" t="str">
            <v>-</v>
          </cell>
          <cell r="G45" t="str">
            <v>-</v>
          </cell>
          <cell r="H45">
            <v>2</v>
          </cell>
          <cell r="I45" t="str">
            <v>-</v>
          </cell>
          <cell r="J45" t="str">
            <v>-</v>
          </cell>
          <cell r="K45" t="str">
            <v>-</v>
          </cell>
          <cell r="L45">
            <v>1</v>
          </cell>
          <cell r="M45" t="str">
            <v>-</v>
          </cell>
          <cell r="N45" t="str">
            <v>-</v>
          </cell>
          <cell r="O45" t="str">
            <v>-</v>
          </cell>
          <cell r="P45" t="str">
            <v>-</v>
          </cell>
          <cell r="Q45" t="str">
            <v>-</v>
          </cell>
          <cell r="R45" t="str">
            <v>-</v>
          </cell>
          <cell r="S45" t="str">
            <v>-</v>
          </cell>
          <cell r="T45" t="str">
            <v>-</v>
          </cell>
          <cell r="U45" t="str">
            <v>-</v>
          </cell>
          <cell r="V45">
            <v>2</v>
          </cell>
          <cell r="W45" t="str">
            <v>-</v>
          </cell>
          <cell r="X45" t="str">
            <v>-</v>
          </cell>
        </row>
        <row r="46">
          <cell r="B46" t="str">
            <v xml:space="preserve">         仙台市</v>
          </cell>
          <cell r="C46">
            <v>2</v>
          </cell>
          <cell r="D46" t="str">
            <v>-</v>
          </cell>
          <cell r="E46" t="str">
            <v>-</v>
          </cell>
          <cell r="F46" t="str">
            <v>-</v>
          </cell>
          <cell r="G46" t="str">
            <v>-</v>
          </cell>
          <cell r="H46" t="str">
            <v>-</v>
          </cell>
          <cell r="I46">
            <v>1</v>
          </cell>
          <cell r="J46" t="str">
            <v>-</v>
          </cell>
          <cell r="K46" t="str">
            <v>-</v>
          </cell>
          <cell r="L46">
            <v>1</v>
          </cell>
          <cell r="M46" t="str">
            <v>-</v>
          </cell>
          <cell r="N46" t="str">
            <v>-</v>
          </cell>
          <cell r="O46" t="str">
            <v>-</v>
          </cell>
          <cell r="P46" t="str">
            <v>-</v>
          </cell>
          <cell r="Q46" t="str">
            <v>-</v>
          </cell>
          <cell r="R46" t="str">
            <v>-</v>
          </cell>
          <cell r="S46" t="str">
            <v>-</v>
          </cell>
          <cell r="T46" t="str">
            <v>-</v>
          </cell>
          <cell r="U46" t="str">
            <v>-</v>
          </cell>
          <cell r="V46" t="str">
            <v>-</v>
          </cell>
          <cell r="W46" t="str">
            <v>-</v>
          </cell>
          <cell r="X46" t="str">
            <v>-</v>
          </cell>
        </row>
        <row r="47">
          <cell r="B47" t="str">
            <v xml:space="preserve">           仙台市 青葉区</v>
          </cell>
          <cell r="C47">
            <v>1</v>
          </cell>
          <cell r="D47" t="str">
            <v>-</v>
          </cell>
          <cell r="E47" t="str">
            <v>-</v>
          </cell>
          <cell r="F47" t="str">
            <v>-</v>
          </cell>
          <cell r="G47" t="str">
            <v>-</v>
          </cell>
          <cell r="H47" t="str">
            <v>-</v>
          </cell>
          <cell r="I47">
            <v>1</v>
          </cell>
          <cell r="J47" t="str">
            <v>-</v>
          </cell>
          <cell r="K47" t="str">
            <v>-</v>
          </cell>
          <cell r="L47" t="str">
            <v>-</v>
          </cell>
          <cell r="M47" t="str">
            <v>-</v>
          </cell>
          <cell r="N47" t="str">
            <v>-</v>
          </cell>
          <cell r="O47" t="str">
            <v>-</v>
          </cell>
          <cell r="P47" t="str">
            <v>-</v>
          </cell>
          <cell r="Q47" t="str">
            <v>-</v>
          </cell>
          <cell r="R47" t="str">
            <v>-</v>
          </cell>
          <cell r="S47" t="str">
            <v>-</v>
          </cell>
          <cell r="T47" t="str">
            <v>-</v>
          </cell>
          <cell r="U47" t="str">
            <v>-</v>
          </cell>
          <cell r="V47" t="str">
            <v>-</v>
          </cell>
          <cell r="W47" t="str">
            <v>-</v>
          </cell>
          <cell r="X47" t="str">
            <v>-</v>
          </cell>
        </row>
        <row r="48">
          <cell r="B48" t="str">
            <v xml:space="preserve">           仙台市 宮城野区</v>
          </cell>
          <cell r="C48">
            <v>1</v>
          </cell>
          <cell r="D48" t="str">
            <v>-</v>
          </cell>
          <cell r="E48" t="str">
            <v>-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  <cell r="K48" t="str">
            <v>-</v>
          </cell>
          <cell r="L48">
            <v>1</v>
          </cell>
          <cell r="M48" t="str">
            <v>-</v>
          </cell>
          <cell r="N48" t="str">
            <v>-</v>
          </cell>
          <cell r="O48" t="str">
            <v>-</v>
          </cell>
          <cell r="P48" t="str">
            <v>-</v>
          </cell>
          <cell r="Q48" t="str">
            <v>-</v>
          </cell>
          <cell r="R48" t="str">
            <v>-</v>
          </cell>
          <cell r="S48" t="str">
            <v>-</v>
          </cell>
          <cell r="T48" t="str">
            <v>-</v>
          </cell>
          <cell r="U48" t="str">
            <v>-</v>
          </cell>
          <cell r="V48" t="str">
            <v>-</v>
          </cell>
          <cell r="W48" t="str">
            <v>-</v>
          </cell>
          <cell r="X48" t="str">
            <v>-</v>
          </cell>
        </row>
        <row r="49">
          <cell r="B49" t="str">
            <v xml:space="preserve">         石巻市</v>
          </cell>
          <cell r="C49">
            <v>10</v>
          </cell>
          <cell r="D49" t="str">
            <v>-</v>
          </cell>
          <cell r="E49" t="str">
            <v>-</v>
          </cell>
          <cell r="F49" t="str">
            <v>-</v>
          </cell>
          <cell r="G49" t="str">
            <v>-</v>
          </cell>
          <cell r="H49">
            <v>6</v>
          </cell>
          <cell r="I49">
            <v>2</v>
          </cell>
          <cell r="J49" t="str">
            <v>-</v>
          </cell>
          <cell r="K49" t="str">
            <v>-</v>
          </cell>
          <cell r="L49">
            <v>2</v>
          </cell>
          <cell r="M49" t="str">
            <v>-</v>
          </cell>
          <cell r="N49" t="str">
            <v>-</v>
          </cell>
          <cell r="O49" t="str">
            <v>-</v>
          </cell>
          <cell r="P49" t="str">
            <v>-</v>
          </cell>
          <cell r="Q49" t="str">
            <v>-</v>
          </cell>
          <cell r="R49" t="str">
            <v>-</v>
          </cell>
          <cell r="S49" t="str">
            <v>-</v>
          </cell>
          <cell r="T49" t="str">
            <v>-</v>
          </cell>
          <cell r="U49" t="str">
            <v>-</v>
          </cell>
          <cell r="V49" t="str">
            <v>-</v>
          </cell>
          <cell r="W49" t="str">
            <v>-</v>
          </cell>
          <cell r="X49" t="str">
            <v>-</v>
          </cell>
        </row>
        <row r="50">
          <cell r="B50" t="str">
            <v xml:space="preserve">         塩竈市</v>
          </cell>
          <cell r="C50">
            <v>1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>
            <v>1</v>
          </cell>
          <cell r="M50" t="str">
            <v>-</v>
          </cell>
          <cell r="N50" t="str">
            <v>-</v>
          </cell>
          <cell r="O50" t="str">
            <v>-</v>
          </cell>
          <cell r="P50" t="str">
            <v>-</v>
          </cell>
          <cell r="Q50" t="str">
            <v>-</v>
          </cell>
          <cell r="R50" t="str">
            <v>-</v>
          </cell>
          <cell r="S50" t="str">
            <v>-</v>
          </cell>
          <cell r="T50" t="str">
            <v>-</v>
          </cell>
          <cell r="U50" t="str">
            <v>-</v>
          </cell>
          <cell r="V50" t="str">
            <v>-</v>
          </cell>
          <cell r="W50" t="str">
            <v>-</v>
          </cell>
          <cell r="X50" t="str">
            <v>-</v>
          </cell>
        </row>
        <row r="51">
          <cell r="B51" t="str">
            <v xml:space="preserve">         気仙沼市</v>
          </cell>
          <cell r="C51">
            <v>1</v>
          </cell>
          <cell r="D51" t="str">
            <v>-</v>
          </cell>
          <cell r="E51" t="str">
            <v>-</v>
          </cell>
          <cell r="F51" t="str">
            <v>-</v>
          </cell>
          <cell r="G51" t="str">
            <v>-</v>
          </cell>
          <cell r="H51" t="str">
            <v>-</v>
          </cell>
          <cell r="I51" t="str">
            <v>-</v>
          </cell>
          <cell r="J51" t="str">
            <v>-</v>
          </cell>
          <cell r="K51" t="str">
            <v>-</v>
          </cell>
          <cell r="L51">
            <v>1</v>
          </cell>
          <cell r="M51" t="str">
            <v>-</v>
          </cell>
          <cell r="N51" t="str">
            <v>-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 t="str">
            <v>-</v>
          </cell>
          <cell r="T51" t="str">
            <v>-</v>
          </cell>
          <cell r="U51" t="str">
            <v>-</v>
          </cell>
          <cell r="V51" t="str">
            <v>-</v>
          </cell>
          <cell r="W51" t="str">
            <v>-</v>
          </cell>
          <cell r="X51" t="str">
            <v>-</v>
          </cell>
        </row>
        <row r="52">
          <cell r="B52" t="str">
            <v xml:space="preserve">         角田市</v>
          </cell>
          <cell r="C52">
            <v>1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>
            <v>1</v>
          </cell>
          <cell r="I52" t="str">
            <v>-</v>
          </cell>
          <cell r="J52" t="str">
            <v>-</v>
          </cell>
          <cell r="K52" t="str">
            <v>-</v>
          </cell>
          <cell r="L52" t="str">
            <v>-</v>
          </cell>
          <cell r="M52" t="str">
            <v>-</v>
          </cell>
          <cell r="N52" t="str">
            <v>-</v>
          </cell>
          <cell r="O52" t="str">
            <v>-</v>
          </cell>
          <cell r="P52" t="str">
            <v>-</v>
          </cell>
          <cell r="Q52" t="str">
            <v>-</v>
          </cell>
          <cell r="R52" t="str">
            <v>-</v>
          </cell>
          <cell r="S52" t="str">
            <v>-</v>
          </cell>
          <cell r="T52" t="str">
            <v>-</v>
          </cell>
          <cell r="U52" t="str">
            <v>-</v>
          </cell>
          <cell r="V52" t="str">
            <v>-</v>
          </cell>
          <cell r="W52" t="str">
            <v>-</v>
          </cell>
          <cell r="X52" t="str">
            <v>-</v>
          </cell>
        </row>
        <row r="53">
          <cell r="B53" t="str">
            <v xml:space="preserve">         七ヶ浜町</v>
          </cell>
          <cell r="C53">
            <v>1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>
            <v>1</v>
          </cell>
          <cell r="I53" t="str">
            <v>-</v>
          </cell>
          <cell r="J53" t="str">
            <v>-</v>
          </cell>
          <cell r="K53" t="str">
            <v>-</v>
          </cell>
          <cell r="L53" t="str">
            <v>-</v>
          </cell>
          <cell r="M53" t="str">
            <v>-</v>
          </cell>
          <cell r="N53" t="str">
            <v>-</v>
          </cell>
          <cell r="O53" t="str">
            <v>-</v>
          </cell>
          <cell r="P53" t="str">
            <v>-</v>
          </cell>
          <cell r="Q53" t="str">
            <v>-</v>
          </cell>
          <cell r="R53" t="str">
            <v>-</v>
          </cell>
          <cell r="S53" t="str">
            <v>-</v>
          </cell>
          <cell r="T53" t="str">
            <v>-</v>
          </cell>
          <cell r="U53" t="str">
            <v>-</v>
          </cell>
          <cell r="V53" t="str">
            <v>-</v>
          </cell>
          <cell r="W53" t="str">
            <v>-</v>
          </cell>
          <cell r="X53" t="str">
            <v>-</v>
          </cell>
        </row>
        <row r="54">
          <cell r="B54" t="str">
            <v>　　　秋田県</v>
          </cell>
          <cell r="C54">
            <v>1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 t="str">
            <v>-</v>
          </cell>
          <cell r="J54" t="str">
            <v>-</v>
          </cell>
          <cell r="K54" t="str">
            <v>-</v>
          </cell>
          <cell r="L54" t="str">
            <v>-</v>
          </cell>
          <cell r="M54" t="str">
            <v>-</v>
          </cell>
          <cell r="N54">
            <v>1</v>
          </cell>
          <cell r="O54" t="str">
            <v>-</v>
          </cell>
          <cell r="P54" t="str">
            <v>-</v>
          </cell>
          <cell r="Q54" t="str">
            <v>-</v>
          </cell>
          <cell r="R54" t="str">
            <v>-</v>
          </cell>
          <cell r="S54" t="str">
            <v>-</v>
          </cell>
          <cell r="T54" t="str">
            <v>-</v>
          </cell>
          <cell r="U54" t="str">
            <v>-</v>
          </cell>
          <cell r="V54" t="str">
            <v>-</v>
          </cell>
          <cell r="W54" t="str">
            <v>-</v>
          </cell>
          <cell r="X54" t="str">
            <v>-</v>
          </cell>
        </row>
        <row r="55">
          <cell r="B55" t="str">
            <v>　　　山形県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  <cell r="K55" t="str">
            <v>-</v>
          </cell>
          <cell r="L55" t="str">
            <v>-</v>
          </cell>
          <cell r="M55" t="str">
            <v>-</v>
          </cell>
          <cell r="N55" t="str">
            <v>-</v>
          </cell>
          <cell r="O55" t="str">
            <v>-</v>
          </cell>
          <cell r="P55" t="str">
            <v>-</v>
          </cell>
          <cell r="Q55" t="str">
            <v>-</v>
          </cell>
          <cell r="R55" t="str">
            <v>-</v>
          </cell>
          <cell r="S55" t="str">
            <v>-</v>
          </cell>
          <cell r="T55" t="str">
            <v>-</v>
          </cell>
          <cell r="U55" t="str">
            <v>-</v>
          </cell>
          <cell r="V55" t="str">
            <v>-</v>
          </cell>
          <cell r="W55" t="str">
            <v>-</v>
          </cell>
          <cell r="X55" t="str">
            <v>-</v>
          </cell>
        </row>
        <row r="56">
          <cell r="B56" t="str">
            <v xml:space="preserve">       福島県 </v>
          </cell>
          <cell r="C56">
            <v>14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>
            <v>4</v>
          </cell>
          <cell r="I56">
            <v>4</v>
          </cell>
          <cell r="J56" t="str">
            <v>-</v>
          </cell>
          <cell r="K56" t="str">
            <v>-</v>
          </cell>
          <cell r="L56">
            <v>1</v>
          </cell>
          <cell r="M56" t="str">
            <v>-</v>
          </cell>
          <cell r="N56" t="str">
            <v>-</v>
          </cell>
          <cell r="O56" t="str">
            <v>-</v>
          </cell>
          <cell r="P56">
            <v>3</v>
          </cell>
          <cell r="Q56" t="str">
            <v>-</v>
          </cell>
          <cell r="R56" t="str">
            <v>-</v>
          </cell>
          <cell r="S56" t="str">
            <v>-</v>
          </cell>
          <cell r="T56">
            <v>2</v>
          </cell>
          <cell r="U56" t="str">
            <v>-</v>
          </cell>
          <cell r="V56" t="str">
            <v>-</v>
          </cell>
          <cell r="W56" t="str">
            <v>-</v>
          </cell>
          <cell r="X56" t="str">
            <v>-</v>
          </cell>
        </row>
        <row r="57">
          <cell r="B57" t="str">
            <v xml:space="preserve">         福島市</v>
          </cell>
          <cell r="C57">
            <v>1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 t="str">
            <v>-</v>
          </cell>
          <cell r="J57" t="str">
            <v>-</v>
          </cell>
          <cell r="K57" t="str">
            <v>-</v>
          </cell>
          <cell r="L57" t="str">
            <v>-</v>
          </cell>
          <cell r="M57" t="str">
            <v>-</v>
          </cell>
          <cell r="N57" t="str">
            <v>-</v>
          </cell>
          <cell r="O57" t="str">
            <v>-</v>
          </cell>
          <cell r="P57" t="str">
            <v>-</v>
          </cell>
          <cell r="Q57" t="str">
            <v>-</v>
          </cell>
          <cell r="R57" t="str">
            <v>-</v>
          </cell>
          <cell r="S57" t="str">
            <v>-</v>
          </cell>
          <cell r="T57">
            <v>1</v>
          </cell>
          <cell r="U57" t="str">
            <v>-</v>
          </cell>
          <cell r="V57" t="str">
            <v>-</v>
          </cell>
          <cell r="W57" t="str">
            <v>-</v>
          </cell>
          <cell r="X57" t="str">
            <v>-</v>
          </cell>
        </row>
        <row r="58">
          <cell r="B58" t="str">
            <v xml:space="preserve">         郡山市</v>
          </cell>
          <cell r="C58">
            <v>1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>
            <v>1</v>
          </cell>
          <cell r="J58" t="str">
            <v>-</v>
          </cell>
          <cell r="K58" t="str">
            <v>-</v>
          </cell>
          <cell r="L58" t="str">
            <v>-</v>
          </cell>
          <cell r="M58" t="str">
            <v>-</v>
          </cell>
          <cell r="N58" t="str">
            <v>-</v>
          </cell>
          <cell r="O58" t="str">
            <v>-</v>
          </cell>
          <cell r="P58" t="str">
            <v>-</v>
          </cell>
          <cell r="Q58" t="str">
            <v>-</v>
          </cell>
          <cell r="R58" t="str">
            <v>-</v>
          </cell>
          <cell r="S58" t="str">
            <v>-</v>
          </cell>
          <cell r="T58" t="str">
            <v>-</v>
          </cell>
          <cell r="U58" t="str">
            <v>-</v>
          </cell>
          <cell r="V58" t="str">
            <v>-</v>
          </cell>
          <cell r="W58" t="str">
            <v>-</v>
          </cell>
          <cell r="X58" t="str">
            <v>-</v>
          </cell>
        </row>
        <row r="59">
          <cell r="B59" t="str">
            <v xml:space="preserve">         いわき市</v>
          </cell>
          <cell r="C59">
            <v>4</v>
          </cell>
          <cell r="D59" t="str">
            <v>-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>
            <v>3</v>
          </cell>
          <cell r="J59" t="str">
            <v>-</v>
          </cell>
          <cell r="K59" t="str">
            <v>-</v>
          </cell>
          <cell r="L59">
            <v>1</v>
          </cell>
          <cell r="M59" t="str">
            <v>-</v>
          </cell>
          <cell r="N59" t="str">
            <v>-</v>
          </cell>
          <cell r="O59" t="str">
            <v>-</v>
          </cell>
          <cell r="P59" t="str">
            <v>-</v>
          </cell>
          <cell r="Q59" t="str">
            <v>-</v>
          </cell>
          <cell r="R59" t="str">
            <v>-</v>
          </cell>
          <cell r="S59" t="str">
            <v>-</v>
          </cell>
          <cell r="T59" t="str">
            <v>-</v>
          </cell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</row>
        <row r="60">
          <cell r="B60" t="str">
            <v xml:space="preserve">         相馬市</v>
          </cell>
          <cell r="C60">
            <v>5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>
            <v>3</v>
          </cell>
          <cell r="I60">
            <v>1</v>
          </cell>
          <cell r="J60" t="str">
            <v>-</v>
          </cell>
          <cell r="K60" t="str">
            <v>-</v>
          </cell>
          <cell r="L60" t="str">
            <v>-</v>
          </cell>
          <cell r="M60" t="str">
            <v>-</v>
          </cell>
          <cell r="N60" t="str">
            <v>-</v>
          </cell>
          <cell r="O60" t="str">
            <v>-</v>
          </cell>
          <cell r="P60" t="str">
            <v>-</v>
          </cell>
          <cell r="Q60" t="str">
            <v>-</v>
          </cell>
          <cell r="R60" t="str">
            <v>-</v>
          </cell>
          <cell r="S60" t="str">
            <v>-</v>
          </cell>
          <cell r="T60" t="str">
            <v>-</v>
          </cell>
          <cell r="U60" t="str">
            <v>-</v>
          </cell>
          <cell r="V60">
            <v>1</v>
          </cell>
          <cell r="W60" t="str">
            <v>-</v>
          </cell>
          <cell r="X60" t="str">
            <v>-</v>
          </cell>
        </row>
        <row r="61">
          <cell r="B61" t="str">
            <v xml:space="preserve">         南相馬市</v>
          </cell>
          <cell r="C61">
            <v>2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>
            <v>1</v>
          </cell>
          <cell r="I61" t="str">
            <v>-</v>
          </cell>
          <cell r="J61" t="str">
            <v>-</v>
          </cell>
          <cell r="K61" t="str">
            <v>-</v>
          </cell>
          <cell r="L61" t="str">
            <v>-</v>
          </cell>
          <cell r="M61" t="str">
            <v>-</v>
          </cell>
          <cell r="N61" t="str">
            <v>-</v>
          </cell>
          <cell r="O61" t="str">
            <v>-</v>
          </cell>
          <cell r="P61" t="str">
            <v>-</v>
          </cell>
          <cell r="Q61" t="str">
            <v>-</v>
          </cell>
          <cell r="R61" t="str">
            <v>-</v>
          </cell>
          <cell r="S61" t="str">
            <v>-</v>
          </cell>
          <cell r="T61" t="str">
            <v>-</v>
          </cell>
          <cell r="U61" t="str">
            <v>-</v>
          </cell>
          <cell r="V61" t="str">
            <v>-</v>
          </cell>
          <cell r="W61">
            <v>1</v>
          </cell>
          <cell r="X61" t="str">
            <v>-</v>
          </cell>
        </row>
        <row r="62">
          <cell r="B62" t="str">
            <v xml:space="preserve">         広野町</v>
          </cell>
          <cell r="C62">
            <v>3</v>
          </cell>
          <cell r="D62" t="str">
            <v>-</v>
          </cell>
          <cell r="E62" t="str">
            <v>-</v>
          </cell>
          <cell r="F62" t="str">
            <v>-</v>
          </cell>
          <cell r="G62" t="str">
            <v>-</v>
          </cell>
          <cell r="H62">
            <v>1</v>
          </cell>
          <cell r="I62" t="str">
            <v>-</v>
          </cell>
          <cell r="J62" t="str">
            <v>-</v>
          </cell>
          <cell r="K62" t="str">
            <v>-</v>
          </cell>
          <cell r="L62" t="str">
            <v>-</v>
          </cell>
          <cell r="M62" t="str">
            <v>-</v>
          </cell>
          <cell r="N62" t="str">
            <v>-</v>
          </cell>
          <cell r="O62" t="str">
            <v>-</v>
          </cell>
          <cell r="P62" t="str">
            <v>-</v>
          </cell>
          <cell r="Q62" t="str">
            <v>-</v>
          </cell>
          <cell r="R62" t="str">
            <v>-</v>
          </cell>
          <cell r="S62" t="str">
            <v>-</v>
          </cell>
          <cell r="T62" t="str">
            <v>-</v>
          </cell>
          <cell r="U62" t="str">
            <v>-</v>
          </cell>
          <cell r="V62">
            <v>2</v>
          </cell>
          <cell r="W62" t="str">
            <v>-</v>
          </cell>
          <cell r="X62" t="str">
            <v>-</v>
          </cell>
        </row>
        <row r="63">
          <cell r="B63" t="str">
            <v xml:space="preserve">         楢葉町</v>
          </cell>
          <cell r="C63">
            <v>1</v>
          </cell>
          <cell r="D63" t="str">
            <v>-</v>
          </cell>
          <cell r="E63" t="str">
            <v>-</v>
          </cell>
          <cell r="F63" t="str">
            <v>-</v>
          </cell>
          <cell r="G63" t="str">
            <v>-</v>
          </cell>
          <cell r="H63">
            <v>1</v>
          </cell>
          <cell r="I63" t="str">
            <v>-</v>
          </cell>
          <cell r="J63" t="str">
            <v>-</v>
          </cell>
          <cell r="K63" t="str">
            <v>-</v>
          </cell>
          <cell r="L63" t="str">
            <v>-</v>
          </cell>
          <cell r="M63" t="str">
            <v>-</v>
          </cell>
          <cell r="N63" t="str">
            <v>-</v>
          </cell>
          <cell r="O63" t="str">
            <v>-</v>
          </cell>
          <cell r="P63" t="str">
            <v>-</v>
          </cell>
          <cell r="Q63" t="str">
            <v>-</v>
          </cell>
          <cell r="R63" t="str">
            <v>-</v>
          </cell>
          <cell r="S63" t="str">
            <v>-</v>
          </cell>
          <cell r="T63" t="str">
            <v>-</v>
          </cell>
          <cell r="U63" t="str">
            <v>-</v>
          </cell>
          <cell r="V63" t="str">
            <v>-</v>
          </cell>
          <cell r="W63" t="str">
            <v>-</v>
          </cell>
          <cell r="X63" t="str">
            <v>-</v>
          </cell>
        </row>
        <row r="64">
          <cell r="B64" t="str">
            <v xml:space="preserve">       茨城県 </v>
          </cell>
          <cell r="C64">
            <v>6</v>
          </cell>
          <cell r="D64" t="str">
            <v>-</v>
          </cell>
          <cell r="E64" t="str">
            <v>-</v>
          </cell>
          <cell r="F64" t="str">
            <v>-</v>
          </cell>
          <cell r="G64" t="str">
            <v>-</v>
          </cell>
          <cell r="H64">
            <v>1</v>
          </cell>
          <cell r="I64">
            <v>2</v>
          </cell>
          <cell r="J64">
            <v>1</v>
          </cell>
          <cell r="K64" t="str">
            <v>-</v>
          </cell>
          <cell r="L64">
            <v>1</v>
          </cell>
          <cell r="M64" t="str">
            <v>-</v>
          </cell>
          <cell r="N64" t="str">
            <v>-</v>
          </cell>
          <cell r="O64" t="str">
            <v>-</v>
          </cell>
          <cell r="P64">
            <v>1</v>
          </cell>
          <cell r="Q64" t="str">
            <v>-</v>
          </cell>
          <cell r="R64" t="str">
            <v>-</v>
          </cell>
          <cell r="S64" t="str">
            <v>-</v>
          </cell>
          <cell r="T64" t="str">
            <v>-</v>
          </cell>
          <cell r="U64" t="str">
            <v>-</v>
          </cell>
          <cell r="V64" t="str">
            <v>-</v>
          </cell>
          <cell r="W64" t="str">
            <v>-</v>
          </cell>
          <cell r="X64" t="str">
            <v>-</v>
          </cell>
        </row>
        <row r="65">
          <cell r="B65" t="str">
            <v xml:space="preserve">         日立市</v>
          </cell>
          <cell r="C65">
            <v>1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 t="str">
            <v>-</v>
          </cell>
          <cell r="J65" t="str">
            <v>-</v>
          </cell>
          <cell r="K65" t="str">
            <v>-</v>
          </cell>
          <cell r="L65" t="str">
            <v>-</v>
          </cell>
          <cell r="M65" t="str">
            <v>-</v>
          </cell>
          <cell r="N65" t="str">
            <v>-</v>
          </cell>
          <cell r="O65" t="str">
            <v>-</v>
          </cell>
          <cell r="P65" t="str">
            <v>-</v>
          </cell>
          <cell r="Q65" t="str">
            <v>-</v>
          </cell>
          <cell r="R65" t="str">
            <v>-</v>
          </cell>
          <cell r="S65" t="str">
            <v>-</v>
          </cell>
          <cell r="T65" t="str">
            <v>-</v>
          </cell>
          <cell r="U65" t="str">
            <v>-</v>
          </cell>
          <cell r="V65" t="str">
            <v>-</v>
          </cell>
          <cell r="W65" t="str">
            <v>-</v>
          </cell>
          <cell r="X65">
            <v>1</v>
          </cell>
        </row>
        <row r="66">
          <cell r="B66" t="str">
            <v xml:space="preserve">         北茨城市</v>
          </cell>
          <cell r="C66">
            <v>1</v>
          </cell>
          <cell r="D66" t="str">
            <v>-</v>
          </cell>
          <cell r="E66" t="str">
            <v>-</v>
          </cell>
          <cell r="F66">
            <v>1</v>
          </cell>
          <cell r="G66" t="str">
            <v>-</v>
          </cell>
          <cell r="H66" t="str">
            <v>-</v>
          </cell>
          <cell r="I66" t="str">
            <v>-</v>
          </cell>
          <cell r="J66" t="str">
            <v>-</v>
          </cell>
          <cell r="K66" t="str">
            <v>-</v>
          </cell>
          <cell r="L66" t="str">
            <v>-</v>
          </cell>
          <cell r="M66" t="str">
            <v>-</v>
          </cell>
          <cell r="N66" t="str">
            <v>-</v>
          </cell>
          <cell r="O66" t="str">
            <v>-</v>
          </cell>
          <cell r="P66" t="str">
            <v>-</v>
          </cell>
          <cell r="Q66" t="str">
            <v>-</v>
          </cell>
          <cell r="R66" t="str">
            <v>-</v>
          </cell>
          <cell r="S66" t="str">
            <v>-</v>
          </cell>
          <cell r="T66" t="str">
            <v>-</v>
          </cell>
          <cell r="U66" t="str">
            <v>-</v>
          </cell>
          <cell r="V66" t="str">
            <v>-</v>
          </cell>
          <cell r="W66" t="str">
            <v>-</v>
          </cell>
          <cell r="X66" t="str">
            <v>-</v>
          </cell>
        </row>
        <row r="67">
          <cell r="B67" t="str">
            <v xml:space="preserve">         つくば市</v>
          </cell>
          <cell r="C67">
            <v>1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 t="str">
            <v>-</v>
          </cell>
          <cell r="K67" t="str">
            <v>-</v>
          </cell>
          <cell r="L67" t="str">
            <v>-</v>
          </cell>
          <cell r="M67" t="str">
            <v>-</v>
          </cell>
          <cell r="N67" t="str">
            <v>-</v>
          </cell>
          <cell r="O67" t="str">
            <v>-</v>
          </cell>
          <cell r="P67">
            <v>1</v>
          </cell>
          <cell r="Q67" t="str">
            <v>-</v>
          </cell>
          <cell r="R67" t="str">
            <v>-</v>
          </cell>
          <cell r="S67" t="str">
            <v>-</v>
          </cell>
          <cell r="T67" t="str">
            <v>-</v>
          </cell>
          <cell r="U67" t="str">
            <v>-</v>
          </cell>
          <cell r="V67" t="str">
            <v>-</v>
          </cell>
          <cell r="W67" t="str">
            <v>-</v>
          </cell>
          <cell r="X67" t="str">
            <v>-</v>
          </cell>
        </row>
        <row r="68">
          <cell r="B68" t="str">
            <v xml:space="preserve">         ひたちなか市</v>
          </cell>
          <cell r="C68">
            <v>1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>
            <v>1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 t="str">
            <v>-</v>
          </cell>
          <cell r="O68" t="str">
            <v>-</v>
          </cell>
          <cell r="P68" t="str">
            <v>-</v>
          </cell>
          <cell r="Q68" t="str">
            <v>-</v>
          </cell>
          <cell r="R68" t="str">
            <v>-</v>
          </cell>
          <cell r="S68" t="str">
            <v>-</v>
          </cell>
          <cell r="T68" t="str">
            <v>-</v>
          </cell>
          <cell r="U68" t="str">
            <v>-</v>
          </cell>
          <cell r="V68" t="str">
            <v>-</v>
          </cell>
          <cell r="W68" t="str">
            <v>-</v>
          </cell>
          <cell r="X68" t="str">
            <v>-</v>
          </cell>
        </row>
        <row r="69">
          <cell r="B69" t="str">
            <v xml:space="preserve">         鹿嶋市</v>
          </cell>
          <cell r="C69">
            <v>5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>
            <v>2</v>
          </cell>
          <cell r="I69">
            <v>1</v>
          </cell>
          <cell r="J69" t="str">
            <v>-</v>
          </cell>
          <cell r="K69" t="str">
            <v>-</v>
          </cell>
          <cell r="L69">
            <v>2</v>
          </cell>
          <cell r="M69" t="str">
            <v>-</v>
          </cell>
          <cell r="N69" t="str">
            <v>-</v>
          </cell>
          <cell r="O69" t="str">
            <v>-</v>
          </cell>
          <cell r="P69" t="str">
            <v>-</v>
          </cell>
          <cell r="Q69" t="str">
            <v>-</v>
          </cell>
          <cell r="R69" t="str">
            <v>-</v>
          </cell>
          <cell r="S69" t="str">
            <v>-</v>
          </cell>
          <cell r="T69" t="str">
            <v>-</v>
          </cell>
          <cell r="U69" t="str">
            <v>-</v>
          </cell>
          <cell r="V69" t="str">
            <v>-</v>
          </cell>
          <cell r="W69" t="str">
            <v>-</v>
          </cell>
          <cell r="X69" t="str">
            <v>-</v>
          </cell>
        </row>
        <row r="70">
          <cell r="B70" t="str">
            <v xml:space="preserve">         潮来市</v>
          </cell>
          <cell r="C70">
            <v>1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 t="str">
            <v>-</v>
          </cell>
          <cell r="J70" t="str">
            <v>-</v>
          </cell>
          <cell r="K70" t="str">
            <v>-</v>
          </cell>
          <cell r="L70" t="str">
            <v>-</v>
          </cell>
          <cell r="M70" t="str">
            <v>-</v>
          </cell>
          <cell r="N70" t="str">
            <v>-</v>
          </cell>
          <cell r="O70" t="str">
            <v>-</v>
          </cell>
          <cell r="P70">
            <v>1</v>
          </cell>
          <cell r="Q70" t="str">
            <v>-</v>
          </cell>
          <cell r="R70" t="str">
            <v>-</v>
          </cell>
          <cell r="S70" t="str">
            <v>-</v>
          </cell>
          <cell r="T70" t="str">
            <v>-</v>
          </cell>
          <cell r="U70" t="str">
            <v>-</v>
          </cell>
          <cell r="V70" t="str">
            <v>-</v>
          </cell>
          <cell r="W70" t="str">
            <v>-</v>
          </cell>
          <cell r="X70" t="str">
            <v>-</v>
          </cell>
        </row>
        <row r="71">
          <cell r="B71" t="str">
            <v xml:space="preserve">         神栖市</v>
          </cell>
          <cell r="C71">
            <v>4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>
            <v>2</v>
          </cell>
          <cell r="J71" t="str">
            <v>-</v>
          </cell>
          <cell r="K71" t="str">
            <v>-</v>
          </cell>
          <cell r="L71">
            <v>2</v>
          </cell>
          <cell r="M71" t="str">
            <v>-</v>
          </cell>
          <cell r="N71" t="str">
            <v>-</v>
          </cell>
          <cell r="O71" t="str">
            <v>-</v>
          </cell>
          <cell r="P71" t="str">
            <v>-</v>
          </cell>
          <cell r="Q71" t="str">
            <v>-</v>
          </cell>
          <cell r="R71" t="str">
            <v>-</v>
          </cell>
          <cell r="S71" t="str">
            <v>-</v>
          </cell>
          <cell r="T71" t="str">
            <v>-</v>
          </cell>
          <cell r="U71" t="str">
            <v>-</v>
          </cell>
          <cell r="V71" t="str">
            <v>-</v>
          </cell>
          <cell r="W71" t="str">
            <v>-</v>
          </cell>
          <cell r="X71" t="str">
            <v>-</v>
          </cell>
        </row>
        <row r="72">
          <cell r="B72" t="str">
            <v xml:space="preserve">         東海村</v>
          </cell>
          <cell r="C72">
            <v>1</v>
          </cell>
          <cell r="D72" t="str">
            <v>-</v>
          </cell>
          <cell r="E72" t="str">
            <v>-</v>
          </cell>
          <cell r="F72" t="str">
            <v>-</v>
          </cell>
          <cell r="G72" t="str">
            <v>-</v>
          </cell>
          <cell r="H72">
            <v>1</v>
          </cell>
          <cell r="I72" t="str">
            <v>-</v>
          </cell>
          <cell r="J72" t="str">
            <v>-</v>
          </cell>
          <cell r="K72" t="str">
            <v>-</v>
          </cell>
          <cell r="L72" t="str">
            <v>-</v>
          </cell>
          <cell r="M72" t="str">
            <v>-</v>
          </cell>
          <cell r="N72" t="str">
            <v>-</v>
          </cell>
          <cell r="O72" t="str">
            <v>-</v>
          </cell>
          <cell r="P72" t="str">
            <v>-</v>
          </cell>
          <cell r="Q72" t="str">
            <v>-</v>
          </cell>
          <cell r="R72" t="str">
            <v>-</v>
          </cell>
          <cell r="S72" t="str">
            <v>-</v>
          </cell>
          <cell r="T72" t="str">
            <v>-</v>
          </cell>
          <cell r="U72" t="str">
            <v>-</v>
          </cell>
          <cell r="V72" t="str">
            <v>-</v>
          </cell>
          <cell r="W72" t="str">
            <v>-</v>
          </cell>
          <cell r="X72" t="str">
            <v>-</v>
          </cell>
        </row>
        <row r="73">
          <cell r="B73" t="str">
            <v xml:space="preserve">       栃木県 </v>
          </cell>
          <cell r="C73">
            <v>1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 t="str">
            <v>-</v>
          </cell>
          <cell r="K73">
            <v>1</v>
          </cell>
          <cell r="L73" t="str">
            <v>-</v>
          </cell>
          <cell r="M73" t="str">
            <v>-</v>
          </cell>
          <cell r="N73" t="str">
            <v>-</v>
          </cell>
          <cell r="O73" t="str">
            <v>-</v>
          </cell>
          <cell r="P73" t="str">
            <v>-</v>
          </cell>
          <cell r="Q73" t="str">
            <v>-</v>
          </cell>
          <cell r="R73" t="str">
            <v>-</v>
          </cell>
          <cell r="S73" t="str">
            <v>-</v>
          </cell>
          <cell r="T73" t="str">
            <v>-</v>
          </cell>
          <cell r="U73" t="str">
            <v>-</v>
          </cell>
          <cell r="V73" t="str">
            <v>-</v>
          </cell>
          <cell r="W73" t="str">
            <v>-</v>
          </cell>
          <cell r="X73" t="str">
            <v>-</v>
          </cell>
        </row>
        <row r="74">
          <cell r="B74" t="str">
            <v xml:space="preserve">         宇都宮市</v>
          </cell>
          <cell r="C74">
            <v>3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>
            <v>1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>
            <v>1</v>
          </cell>
          <cell r="P74" t="str">
            <v>-</v>
          </cell>
          <cell r="Q74" t="str">
            <v>-</v>
          </cell>
          <cell r="R74">
            <v>1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</row>
        <row r="75">
          <cell r="B75" t="str">
            <v xml:space="preserve">         那須烏山市</v>
          </cell>
          <cell r="C75">
            <v>1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>
            <v>1</v>
          </cell>
          <cell r="I75" t="str">
            <v>-</v>
          </cell>
          <cell r="J75" t="str">
            <v>-</v>
          </cell>
          <cell r="K75" t="str">
            <v>-</v>
          </cell>
          <cell r="L75" t="str">
            <v>-</v>
          </cell>
          <cell r="M75" t="str">
            <v>-</v>
          </cell>
          <cell r="N75" t="str">
            <v>-</v>
          </cell>
          <cell r="O75" t="str">
            <v>-</v>
          </cell>
          <cell r="P75" t="str">
            <v>-</v>
          </cell>
          <cell r="Q75" t="str">
            <v>-</v>
          </cell>
          <cell r="R75" t="str">
            <v>-</v>
          </cell>
          <cell r="S75" t="str">
            <v>-</v>
          </cell>
          <cell r="T75" t="str">
            <v>-</v>
          </cell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</row>
        <row r="76">
          <cell r="B76" t="str">
            <v xml:space="preserve">         上三川町</v>
          </cell>
          <cell r="C76">
            <v>1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>
            <v>1</v>
          </cell>
          <cell r="I76" t="str">
            <v>-</v>
          </cell>
          <cell r="J76" t="str">
            <v>-</v>
          </cell>
          <cell r="K76" t="str">
            <v>-</v>
          </cell>
          <cell r="L76" t="str">
            <v>-</v>
          </cell>
          <cell r="M76" t="str">
            <v>-</v>
          </cell>
          <cell r="N76" t="str">
            <v>-</v>
          </cell>
          <cell r="O76" t="str">
            <v>-</v>
          </cell>
          <cell r="P76" t="str">
            <v>-</v>
          </cell>
          <cell r="Q76" t="str">
            <v>-</v>
          </cell>
          <cell r="R76" t="str">
            <v>-</v>
          </cell>
          <cell r="S76" t="str">
            <v>-</v>
          </cell>
          <cell r="T76" t="str">
            <v>-</v>
          </cell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</row>
        <row r="77">
          <cell r="B77" t="str">
            <v xml:space="preserve">         益子町</v>
          </cell>
          <cell r="C77">
            <v>1</v>
          </cell>
          <cell r="D77" t="str">
            <v>-</v>
          </cell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 t="str">
            <v>-</v>
          </cell>
          <cell r="J77" t="str">
            <v>-</v>
          </cell>
          <cell r="K77" t="str">
            <v>-</v>
          </cell>
          <cell r="L77" t="str">
            <v>-</v>
          </cell>
          <cell r="M77" t="str">
            <v>-</v>
          </cell>
          <cell r="N77" t="str">
            <v>-</v>
          </cell>
          <cell r="O77" t="str">
            <v>-</v>
          </cell>
          <cell r="P77" t="str">
            <v>-</v>
          </cell>
          <cell r="Q77" t="str">
            <v>-</v>
          </cell>
          <cell r="R77" t="str">
            <v>-</v>
          </cell>
          <cell r="S77">
            <v>1</v>
          </cell>
          <cell r="T77" t="str">
            <v>-</v>
          </cell>
          <cell r="U77" t="str">
            <v>-</v>
          </cell>
          <cell r="V77" t="str">
            <v>-</v>
          </cell>
          <cell r="W77" t="str">
            <v>-</v>
          </cell>
          <cell r="X77" t="str">
            <v>-</v>
          </cell>
        </row>
        <row r="78">
          <cell r="B78" t="str">
            <v xml:space="preserve">       群馬県 </v>
          </cell>
          <cell r="C78">
            <v>1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  <cell r="M78">
            <v>1</v>
          </cell>
          <cell r="N78" t="str">
            <v>-</v>
          </cell>
          <cell r="O78" t="str">
            <v>-</v>
          </cell>
          <cell r="P78" t="str">
            <v>-</v>
          </cell>
          <cell r="Q78" t="str">
            <v>-</v>
          </cell>
          <cell r="R78" t="str">
            <v>-</v>
          </cell>
          <cell r="S78" t="str">
            <v>-</v>
          </cell>
          <cell r="T78" t="str">
            <v>-</v>
          </cell>
          <cell r="U78" t="str">
            <v>-</v>
          </cell>
          <cell r="V78" t="str">
            <v>-</v>
          </cell>
          <cell r="W78" t="str">
            <v>-</v>
          </cell>
          <cell r="X78" t="str">
            <v>-</v>
          </cell>
        </row>
        <row r="79">
          <cell r="B79" t="str">
            <v xml:space="preserve">         館林市</v>
          </cell>
          <cell r="C79">
            <v>3</v>
          </cell>
          <cell r="D79" t="str">
            <v>-</v>
          </cell>
          <cell r="E79" t="str">
            <v>-</v>
          </cell>
          <cell r="F79" t="str">
            <v>-</v>
          </cell>
          <cell r="G79" t="str">
            <v>-</v>
          </cell>
          <cell r="H79">
            <v>1</v>
          </cell>
          <cell r="I79">
            <v>1</v>
          </cell>
          <cell r="J79" t="str">
            <v>-</v>
          </cell>
          <cell r="K79" t="str">
            <v>-</v>
          </cell>
          <cell r="L79" t="str">
            <v>-</v>
          </cell>
          <cell r="M79">
            <v>1</v>
          </cell>
          <cell r="N79" t="str">
            <v>-</v>
          </cell>
          <cell r="O79" t="str">
            <v>-</v>
          </cell>
          <cell r="P79" t="str">
            <v>-</v>
          </cell>
          <cell r="Q79" t="str">
            <v>-</v>
          </cell>
          <cell r="R79" t="str">
            <v>-</v>
          </cell>
          <cell r="S79" t="str">
            <v>-</v>
          </cell>
          <cell r="T79" t="str">
            <v>-</v>
          </cell>
          <cell r="U79" t="str">
            <v>-</v>
          </cell>
          <cell r="V79" t="str">
            <v>-</v>
          </cell>
          <cell r="W79" t="str">
            <v>-</v>
          </cell>
          <cell r="X79" t="str">
            <v>-</v>
          </cell>
        </row>
        <row r="80">
          <cell r="B80" t="str">
            <v xml:space="preserve">         嬬恋村</v>
          </cell>
          <cell r="C80">
            <v>2</v>
          </cell>
          <cell r="D80">
            <v>1</v>
          </cell>
          <cell r="E80">
            <v>1</v>
          </cell>
          <cell r="F80" t="str">
            <v>-</v>
          </cell>
          <cell r="G80" t="str">
            <v>-</v>
          </cell>
          <cell r="H80" t="str">
            <v>-</v>
          </cell>
          <cell r="I80" t="str">
            <v>-</v>
          </cell>
          <cell r="J80" t="str">
            <v>-</v>
          </cell>
          <cell r="K80" t="str">
            <v>-</v>
          </cell>
          <cell r="L80" t="str">
            <v>-</v>
          </cell>
          <cell r="M80" t="str">
            <v>-</v>
          </cell>
          <cell r="N80" t="str">
            <v>-</v>
          </cell>
          <cell r="O80" t="str">
            <v>-</v>
          </cell>
          <cell r="P80" t="str">
            <v>-</v>
          </cell>
          <cell r="Q80" t="str">
            <v>-</v>
          </cell>
          <cell r="R80">
            <v>1</v>
          </cell>
          <cell r="S80" t="str">
            <v>-</v>
          </cell>
          <cell r="T80" t="str">
            <v>-</v>
          </cell>
          <cell r="U80" t="str">
            <v>-</v>
          </cell>
          <cell r="V80" t="str">
            <v>-</v>
          </cell>
          <cell r="W80" t="str">
            <v>-</v>
          </cell>
          <cell r="X80" t="str">
            <v>-</v>
          </cell>
        </row>
        <row r="81">
          <cell r="B81" t="str">
            <v xml:space="preserve">         みなかみ町</v>
          </cell>
          <cell r="C81">
            <v>1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 t="str">
            <v>-</v>
          </cell>
          <cell r="J81" t="str">
            <v>-</v>
          </cell>
          <cell r="K81" t="str">
            <v>-</v>
          </cell>
          <cell r="L81" t="str">
            <v>-</v>
          </cell>
          <cell r="M81" t="str">
            <v>-</v>
          </cell>
          <cell r="N81" t="str">
            <v>-</v>
          </cell>
          <cell r="O81" t="str">
            <v>-</v>
          </cell>
          <cell r="P81" t="str">
            <v>-</v>
          </cell>
          <cell r="Q81">
            <v>1</v>
          </cell>
          <cell r="R81" t="str">
            <v>-</v>
          </cell>
          <cell r="S81" t="str">
            <v>-</v>
          </cell>
          <cell r="T81" t="str">
            <v>-</v>
          </cell>
          <cell r="U81" t="str">
            <v>-</v>
          </cell>
          <cell r="V81" t="str">
            <v>-</v>
          </cell>
          <cell r="W81" t="str">
            <v>-</v>
          </cell>
          <cell r="X81" t="str">
            <v>-</v>
          </cell>
        </row>
        <row r="82">
          <cell r="B82" t="str">
            <v xml:space="preserve">         大泉町</v>
          </cell>
          <cell r="C82">
            <v>1</v>
          </cell>
          <cell r="D82" t="str">
            <v>-</v>
          </cell>
          <cell r="E82" t="str">
            <v>-</v>
          </cell>
          <cell r="F82" t="str">
            <v>-</v>
          </cell>
          <cell r="G82" t="str">
            <v>-</v>
          </cell>
          <cell r="H82" t="str">
            <v>-</v>
          </cell>
          <cell r="I82">
            <v>1</v>
          </cell>
          <cell r="J82" t="str">
            <v>-</v>
          </cell>
          <cell r="K82" t="str">
            <v>-</v>
          </cell>
          <cell r="L82" t="str">
            <v>-</v>
          </cell>
          <cell r="M82" t="str">
            <v>-</v>
          </cell>
          <cell r="N82" t="str">
            <v>-</v>
          </cell>
          <cell r="O82" t="str">
            <v>-</v>
          </cell>
          <cell r="P82" t="str">
            <v>-</v>
          </cell>
          <cell r="Q82" t="str">
            <v>-</v>
          </cell>
          <cell r="R82" t="str">
            <v>-</v>
          </cell>
          <cell r="S82" t="str">
            <v>-</v>
          </cell>
          <cell r="T82" t="str">
            <v>-</v>
          </cell>
          <cell r="U82" t="str">
            <v>-</v>
          </cell>
          <cell r="V82" t="str">
            <v>-</v>
          </cell>
          <cell r="W82" t="str">
            <v>-</v>
          </cell>
          <cell r="X82" t="str">
            <v>-</v>
          </cell>
        </row>
        <row r="83">
          <cell r="B83" t="str">
            <v xml:space="preserve">       埼玉県 </v>
          </cell>
          <cell r="C83">
            <v>4</v>
          </cell>
          <cell r="D83" t="str">
            <v>-</v>
          </cell>
          <cell r="E83" t="str">
            <v>-</v>
          </cell>
          <cell r="F83" t="str">
            <v>-</v>
          </cell>
          <cell r="G83" t="str">
            <v>-</v>
          </cell>
          <cell r="H83">
            <v>1</v>
          </cell>
          <cell r="I83" t="str">
            <v>-</v>
          </cell>
          <cell r="J83" t="str">
            <v>-</v>
          </cell>
          <cell r="K83" t="str">
            <v>-</v>
          </cell>
          <cell r="L83" t="str">
            <v>-</v>
          </cell>
          <cell r="M83">
            <v>1</v>
          </cell>
          <cell r="N83" t="str">
            <v>-</v>
          </cell>
          <cell r="O83" t="str">
            <v>-</v>
          </cell>
          <cell r="P83">
            <v>1</v>
          </cell>
          <cell r="Q83">
            <v>1</v>
          </cell>
          <cell r="R83" t="str">
            <v>-</v>
          </cell>
          <cell r="S83" t="str">
            <v>-</v>
          </cell>
          <cell r="T83" t="str">
            <v>-</v>
          </cell>
          <cell r="U83" t="str">
            <v>-</v>
          </cell>
          <cell r="V83" t="str">
            <v>-</v>
          </cell>
          <cell r="W83" t="str">
            <v>-</v>
          </cell>
          <cell r="X83" t="str">
            <v>-</v>
          </cell>
        </row>
        <row r="84">
          <cell r="B84" t="str">
            <v xml:space="preserve">         さいたま市</v>
          </cell>
          <cell r="C84">
            <v>1</v>
          </cell>
          <cell r="D84" t="str">
            <v>-</v>
          </cell>
          <cell r="E84" t="str">
            <v>-</v>
          </cell>
          <cell r="F84" t="str">
            <v>-</v>
          </cell>
          <cell r="G84" t="str">
            <v>-</v>
          </cell>
          <cell r="H84" t="str">
            <v>-</v>
          </cell>
          <cell r="I84" t="str">
            <v>-</v>
          </cell>
          <cell r="J84" t="str">
            <v>-</v>
          </cell>
          <cell r="K84" t="str">
            <v>-</v>
          </cell>
          <cell r="L84" t="str">
            <v>-</v>
          </cell>
          <cell r="M84" t="str">
            <v>-</v>
          </cell>
          <cell r="N84" t="str">
            <v>-</v>
          </cell>
          <cell r="O84" t="str">
            <v>-</v>
          </cell>
          <cell r="P84" t="str">
            <v>-</v>
          </cell>
          <cell r="Q84" t="str">
            <v>-</v>
          </cell>
          <cell r="R84" t="str">
            <v>-</v>
          </cell>
          <cell r="S84" t="str">
            <v>-</v>
          </cell>
          <cell r="T84">
            <v>1</v>
          </cell>
          <cell r="U84" t="str">
            <v>-</v>
          </cell>
          <cell r="V84" t="str">
            <v>-</v>
          </cell>
          <cell r="W84" t="str">
            <v>-</v>
          </cell>
          <cell r="X84" t="str">
            <v>-</v>
          </cell>
        </row>
        <row r="85">
          <cell r="B85" t="str">
            <v xml:space="preserve">           さいたま市 北区</v>
          </cell>
          <cell r="C85">
            <v>1</v>
          </cell>
          <cell r="D85" t="str">
            <v>-</v>
          </cell>
          <cell r="E85" t="str">
            <v>-</v>
          </cell>
          <cell r="F85" t="str">
            <v>-</v>
          </cell>
          <cell r="G85" t="str">
            <v>-</v>
          </cell>
          <cell r="H85" t="str">
            <v>-</v>
          </cell>
          <cell r="I85" t="str">
            <v>-</v>
          </cell>
          <cell r="J85" t="str">
            <v>-</v>
          </cell>
          <cell r="K85" t="str">
            <v>-</v>
          </cell>
          <cell r="L85" t="str">
            <v>-</v>
          </cell>
          <cell r="M85" t="str">
            <v>-</v>
          </cell>
          <cell r="N85" t="str">
            <v>-</v>
          </cell>
          <cell r="O85" t="str">
            <v>-</v>
          </cell>
          <cell r="P85" t="str">
            <v>-</v>
          </cell>
          <cell r="Q85" t="str">
            <v>-</v>
          </cell>
          <cell r="R85" t="str">
            <v>-</v>
          </cell>
          <cell r="S85" t="str">
            <v>-</v>
          </cell>
          <cell r="T85">
            <v>1</v>
          </cell>
          <cell r="U85" t="str">
            <v>-</v>
          </cell>
          <cell r="V85" t="str">
            <v>-</v>
          </cell>
          <cell r="W85" t="str">
            <v>-</v>
          </cell>
          <cell r="X85" t="str">
            <v>-</v>
          </cell>
        </row>
        <row r="86">
          <cell r="B86" t="str">
            <v xml:space="preserve">         川口市</v>
          </cell>
          <cell r="C86">
            <v>1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 t="str">
            <v>-</v>
          </cell>
          <cell r="K86">
            <v>1</v>
          </cell>
          <cell r="L86" t="str">
            <v>-</v>
          </cell>
          <cell r="M86" t="str">
            <v>-</v>
          </cell>
          <cell r="N86" t="str">
            <v>-</v>
          </cell>
          <cell r="O86" t="str">
            <v>-</v>
          </cell>
          <cell r="P86" t="str">
            <v>-</v>
          </cell>
          <cell r="Q86" t="str">
            <v>-</v>
          </cell>
          <cell r="R86" t="str">
            <v>-</v>
          </cell>
          <cell r="S86" t="str">
            <v>-</v>
          </cell>
          <cell r="T86" t="str">
            <v>-</v>
          </cell>
          <cell r="U86" t="str">
            <v>-</v>
          </cell>
          <cell r="V86" t="str">
            <v>-</v>
          </cell>
          <cell r="W86" t="str">
            <v>-</v>
          </cell>
          <cell r="X86" t="str">
            <v>-</v>
          </cell>
        </row>
        <row r="87">
          <cell r="B87" t="str">
            <v xml:space="preserve">         所沢市</v>
          </cell>
          <cell r="C87">
            <v>1</v>
          </cell>
          <cell r="D87" t="str">
            <v>-</v>
          </cell>
          <cell r="E87" t="str">
            <v>-</v>
          </cell>
          <cell r="F87" t="str">
            <v>-</v>
          </cell>
          <cell r="G87" t="str">
            <v>-</v>
          </cell>
          <cell r="H87" t="str">
            <v>-</v>
          </cell>
          <cell r="I87" t="str">
            <v>-</v>
          </cell>
          <cell r="J87" t="str">
            <v>-</v>
          </cell>
          <cell r="K87" t="str">
            <v>-</v>
          </cell>
          <cell r="L87" t="str">
            <v>-</v>
          </cell>
          <cell r="M87" t="str">
            <v>-</v>
          </cell>
          <cell r="N87" t="str">
            <v>-</v>
          </cell>
          <cell r="O87" t="str">
            <v>-</v>
          </cell>
          <cell r="P87" t="str">
            <v>-</v>
          </cell>
          <cell r="Q87" t="str">
            <v>-</v>
          </cell>
          <cell r="R87" t="str">
            <v>-</v>
          </cell>
          <cell r="S87" t="str">
            <v>-</v>
          </cell>
          <cell r="T87" t="str">
            <v>-</v>
          </cell>
          <cell r="U87" t="str">
            <v>-</v>
          </cell>
          <cell r="V87">
            <v>1</v>
          </cell>
          <cell r="W87" t="str">
            <v>-</v>
          </cell>
          <cell r="X87" t="str">
            <v>-</v>
          </cell>
        </row>
        <row r="88">
          <cell r="B88" t="str">
            <v xml:space="preserve">         鴻巣市</v>
          </cell>
          <cell r="C88">
            <v>1</v>
          </cell>
          <cell r="D88" t="str">
            <v>-</v>
          </cell>
          <cell r="E88" t="str">
            <v>-</v>
          </cell>
          <cell r="F88" t="str">
            <v>-</v>
          </cell>
          <cell r="G88" t="str">
            <v>-</v>
          </cell>
          <cell r="H88" t="str">
            <v>-</v>
          </cell>
          <cell r="I88">
            <v>1</v>
          </cell>
          <cell r="J88" t="str">
            <v>-</v>
          </cell>
          <cell r="K88" t="str">
            <v>-</v>
          </cell>
          <cell r="L88" t="str">
            <v>-</v>
          </cell>
          <cell r="M88" t="str">
            <v>-</v>
          </cell>
          <cell r="N88" t="str">
            <v>-</v>
          </cell>
          <cell r="O88" t="str">
            <v>-</v>
          </cell>
          <cell r="P88" t="str">
            <v>-</v>
          </cell>
          <cell r="Q88" t="str">
            <v>-</v>
          </cell>
          <cell r="R88" t="str">
            <v>-</v>
          </cell>
          <cell r="S88" t="str">
            <v>-</v>
          </cell>
          <cell r="T88" t="str">
            <v>-</v>
          </cell>
          <cell r="U88" t="str">
            <v>-</v>
          </cell>
          <cell r="V88" t="str">
            <v>-</v>
          </cell>
          <cell r="W88" t="str">
            <v>-</v>
          </cell>
          <cell r="X88" t="str">
            <v>-</v>
          </cell>
        </row>
        <row r="89">
          <cell r="B89" t="str">
            <v xml:space="preserve">         草加市</v>
          </cell>
          <cell r="C89">
            <v>1</v>
          </cell>
          <cell r="D89" t="str">
            <v>-</v>
          </cell>
          <cell r="E89" t="str">
            <v>-</v>
          </cell>
          <cell r="F89" t="str">
            <v>-</v>
          </cell>
          <cell r="G89" t="str">
            <v>-</v>
          </cell>
          <cell r="H89">
            <v>1</v>
          </cell>
          <cell r="I89" t="str">
            <v>-</v>
          </cell>
          <cell r="J89" t="str">
            <v>-</v>
          </cell>
          <cell r="K89" t="str">
            <v>-</v>
          </cell>
          <cell r="L89" t="str">
            <v>-</v>
          </cell>
          <cell r="M89" t="str">
            <v>-</v>
          </cell>
          <cell r="N89" t="str">
            <v>-</v>
          </cell>
          <cell r="O89" t="str">
            <v>-</v>
          </cell>
          <cell r="P89" t="str">
            <v>-</v>
          </cell>
          <cell r="Q89" t="str">
            <v>-</v>
          </cell>
          <cell r="R89" t="str">
            <v>-</v>
          </cell>
          <cell r="S89" t="str">
            <v>-</v>
          </cell>
          <cell r="T89" t="str">
            <v>-</v>
          </cell>
          <cell r="U89" t="str">
            <v>-</v>
          </cell>
          <cell r="V89" t="str">
            <v>-</v>
          </cell>
          <cell r="W89" t="str">
            <v>-</v>
          </cell>
          <cell r="X89" t="str">
            <v>-</v>
          </cell>
        </row>
        <row r="90">
          <cell r="B90" t="str">
            <v xml:space="preserve">       千葉県 </v>
          </cell>
          <cell r="C90">
            <v>11</v>
          </cell>
          <cell r="D90" t="str">
            <v>-</v>
          </cell>
          <cell r="E90" t="str">
            <v>-</v>
          </cell>
          <cell r="F90" t="str">
            <v>-</v>
          </cell>
          <cell r="G90" t="str">
            <v>-</v>
          </cell>
          <cell r="H90">
            <v>4</v>
          </cell>
          <cell r="I90">
            <v>1</v>
          </cell>
          <cell r="J90" t="str">
            <v>-</v>
          </cell>
          <cell r="K90" t="str">
            <v>-</v>
          </cell>
          <cell r="L90">
            <v>3</v>
          </cell>
          <cell r="M90">
            <v>1</v>
          </cell>
          <cell r="N90">
            <v>1</v>
          </cell>
          <cell r="O90" t="str">
            <v>-</v>
          </cell>
          <cell r="P90" t="str">
            <v>-</v>
          </cell>
          <cell r="Q90" t="str">
            <v>-</v>
          </cell>
          <cell r="R90" t="str">
            <v>-</v>
          </cell>
          <cell r="S90" t="str">
            <v>-</v>
          </cell>
          <cell r="T90" t="str">
            <v>-</v>
          </cell>
          <cell r="U90" t="str">
            <v>-</v>
          </cell>
          <cell r="V90">
            <v>1</v>
          </cell>
          <cell r="W90" t="str">
            <v>-</v>
          </cell>
          <cell r="X90" t="str">
            <v>-</v>
          </cell>
        </row>
        <row r="91">
          <cell r="B91" t="str">
            <v xml:space="preserve">         千葉市</v>
          </cell>
          <cell r="C91">
            <v>9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5</v>
          </cell>
          <cell r="I91">
            <v>1</v>
          </cell>
          <cell r="J91" t="str">
            <v>-</v>
          </cell>
          <cell r="K91" t="str">
            <v>-</v>
          </cell>
          <cell r="L91">
            <v>1</v>
          </cell>
          <cell r="M91">
            <v>1</v>
          </cell>
          <cell r="N91" t="str">
            <v>-</v>
          </cell>
          <cell r="O91" t="str">
            <v>-</v>
          </cell>
          <cell r="P91">
            <v>1</v>
          </cell>
          <cell r="Q91" t="str">
            <v>-</v>
          </cell>
          <cell r="R91" t="str">
            <v>-</v>
          </cell>
          <cell r="S91" t="str">
            <v>-</v>
          </cell>
          <cell r="T91" t="str">
            <v>-</v>
          </cell>
          <cell r="U91" t="str">
            <v>-</v>
          </cell>
          <cell r="V91" t="str">
            <v>-</v>
          </cell>
          <cell r="W91" t="str">
            <v>-</v>
          </cell>
          <cell r="X91" t="str">
            <v>-</v>
          </cell>
        </row>
        <row r="92">
          <cell r="B92" t="str">
            <v xml:space="preserve">           千葉市 中央区</v>
          </cell>
          <cell r="C92">
            <v>8</v>
          </cell>
          <cell r="D92" t="str">
            <v>-</v>
          </cell>
          <cell r="E92" t="str">
            <v>-</v>
          </cell>
          <cell r="F92" t="str">
            <v>-</v>
          </cell>
          <cell r="G92" t="str">
            <v>-</v>
          </cell>
          <cell r="H92">
            <v>5</v>
          </cell>
          <cell r="I92" t="str">
            <v>-</v>
          </cell>
          <cell r="J92" t="str">
            <v>-</v>
          </cell>
          <cell r="K92" t="str">
            <v>-</v>
          </cell>
          <cell r="L92">
            <v>1</v>
          </cell>
          <cell r="M92">
            <v>1</v>
          </cell>
          <cell r="N92" t="str">
            <v>-</v>
          </cell>
          <cell r="O92" t="str">
            <v>-</v>
          </cell>
          <cell r="P92">
            <v>1</v>
          </cell>
          <cell r="Q92" t="str">
            <v>-</v>
          </cell>
          <cell r="R92" t="str">
            <v>-</v>
          </cell>
          <cell r="S92" t="str">
            <v>-</v>
          </cell>
          <cell r="T92" t="str">
            <v>-</v>
          </cell>
          <cell r="U92" t="str">
            <v>-</v>
          </cell>
          <cell r="V92" t="str">
            <v>-</v>
          </cell>
          <cell r="W92" t="str">
            <v>-</v>
          </cell>
          <cell r="X92" t="str">
            <v>-</v>
          </cell>
        </row>
        <row r="93">
          <cell r="B93" t="str">
            <v xml:space="preserve">           千葉市 緑区</v>
          </cell>
          <cell r="C93">
            <v>1</v>
          </cell>
          <cell r="D93" t="str">
            <v>-</v>
          </cell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>
            <v>1</v>
          </cell>
          <cell r="J93" t="str">
            <v>-</v>
          </cell>
          <cell r="K93" t="str">
            <v>-</v>
          </cell>
          <cell r="L93" t="str">
            <v>-</v>
          </cell>
          <cell r="M93" t="str">
            <v>-</v>
          </cell>
          <cell r="N93" t="str">
            <v>-</v>
          </cell>
          <cell r="O93" t="str">
            <v>-</v>
          </cell>
          <cell r="P93" t="str">
            <v>-</v>
          </cell>
          <cell r="Q93" t="str">
            <v>-</v>
          </cell>
          <cell r="R93" t="str">
            <v>-</v>
          </cell>
          <cell r="S93" t="str">
            <v>-</v>
          </cell>
          <cell r="T93" t="str">
            <v>-</v>
          </cell>
          <cell r="U93" t="str">
            <v>-</v>
          </cell>
          <cell r="V93" t="str">
            <v>-</v>
          </cell>
          <cell r="W93" t="str">
            <v>-</v>
          </cell>
          <cell r="X93" t="str">
            <v>-</v>
          </cell>
        </row>
        <row r="94">
          <cell r="B94" t="str">
            <v xml:space="preserve">         銚子市</v>
          </cell>
          <cell r="C94">
            <v>1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1</v>
          </cell>
          <cell r="J94" t="str">
            <v>-</v>
          </cell>
          <cell r="K94" t="str">
            <v>-</v>
          </cell>
          <cell r="L94" t="str">
            <v>-</v>
          </cell>
          <cell r="M94" t="str">
            <v>-</v>
          </cell>
          <cell r="N94" t="str">
            <v>-</v>
          </cell>
          <cell r="O94" t="str">
            <v>-</v>
          </cell>
          <cell r="P94" t="str">
            <v>-</v>
          </cell>
          <cell r="Q94" t="str">
            <v>-</v>
          </cell>
          <cell r="R94" t="str">
            <v>-</v>
          </cell>
          <cell r="S94" t="str">
            <v>-</v>
          </cell>
          <cell r="T94" t="str">
            <v>-</v>
          </cell>
          <cell r="U94" t="str">
            <v>-</v>
          </cell>
          <cell r="V94" t="str">
            <v>-</v>
          </cell>
          <cell r="W94" t="str">
            <v>-</v>
          </cell>
          <cell r="X94" t="str">
            <v>-</v>
          </cell>
        </row>
        <row r="95">
          <cell r="B95" t="str">
            <v xml:space="preserve">         市川市</v>
          </cell>
          <cell r="C95">
            <v>1</v>
          </cell>
          <cell r="D95" t="str">
            <v>-</v>
          </cell>
          <cell r="E95" t="str">
            <v>-</v>
          </cell>
          <cell r="F95" t="str">
            <v>-</v>
          </cell>
          <cell r="G95" t="str">
            <v>-</v>
          </cell>
          <cell r="H95">
            <v>1</v>
          </cell>
          <cell r="I95" t="str">
            <v>-</v>
          </cell>
          <cell r="J95" t="str">
            <v>-</v>
          </cell>
          <cell r="K95" t="str">
            <v>-</v>
          </cell>
          <cell r="L95" t="str">
            <v>-</v>
          </cell>
          <cell r="M95" t="str">
            <v>-</v>
          </cell>
          <cell r="N95" t="str">
            <v>-</v>
          </cell>
          <cell r="O95" t="str">
            <v>-</v>
          </cell>
          <cell r="P95" t="str">
            <v>-</v>
          </cell>
          <cell r="Q95" t="str">
            <v>-</v>
          </cell>
          <cell r="R95" t="str">
            <v>-</v>
          </cell>
          <cell r="S95" t="str">
            <v>-</v>
          </cell>
          <cell r="T95" t="str">
            <v>-</v>
          </cell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</row>
        <row r="96">
          <cell r="B96" t="str">
            <v xml:space="preserve">         船橋市</v>
          </cell>
          <cell r="C96">
            <v>5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  <cell r="I96">
            <v>1</v>
          </cell>
          <cell r="J96" t="str">
            <v>-</v>
          </cell>
          <cell r="K96" t="str">
            <v>-</v>
          </cell>
          <cell r="L96">
            <v>1</v>
          </cell>
          <cell r="M96" t="str">
            <v>-</v>
          </cell>
          <cell r="N96" t="str">
            <v>-</v>
          </cell>
          <cell r="O96" t="str">
            <v>-</v>
          </cell>
          <cell r="P96">
            <v>1</v>
          </cell>
          <cell r="Q96" t="str">
            <v>-</v>
          </cell>
          <cell r="R96" t="str">
            <v>-</v>
          </cell>
          <cell r="S96" t="str">
            <v>-</v>
          </cell>
          <cell r="T96">
            <v>1</v>
          </cell>
          <cell r="U96" t="str">
            <v>-</v>
          </cell>
          <cell r="V96">
            <v>1</v>
          </cell>
          <cell r="W96" t="str">
            <v>-</v>
          </cell>
          <cell r="X96" t="str">
            <v>-</v>
          </cell>
        </row>
        <row r="97">
          <cell r="B97" t="str">
            <v xml:space="preserve">         木更津市</v>
          </cell>
          <cell r="C97">
            <v>1</v>
          </cell>
          <cell r="D97" t="str">
            <v>-</v>
          </cell>
          <cell r="E97" t="str">
            <v>-</v>
          </cell>
          <cell r="F97" t="str">
            <v>-</v>
          </cell>
          <cell r="G97" t="str">
            <v>-</v>
          </cell>
          <cell r="H97">
            <v>1</v>
          </cell>
          <cell r="I97" t="str">
            <v>-</v>
          </cell>
          <cell r="J97" t="str">
            <v>-</v>
          </cell>
          <cell r="K97" t="str">
            <v>-</v>
          </cell>
          <cell r="L97" t="str">
            <v>-</v>
          </cell>
          <cell r="M97" t="str">
            <v>-</v>
          </cell>
          <cell r="N97" t="str">
            <v>-</v>
          </cell>
          <cell r="O97" t="str">
            <v>-</v>
          </cell>
          <cell r="P97" t="str">
            <v>-</v>
          </cell>
          <cell r="Q97" t="str">
            <v>-</v>
          </cell>
          <cell r="R97" t="str">
            <v>-</v>
          </cell>
          <cell r="S97" t="str">
            <v>-</v>
          </cell>
          <cell r="T97" t="str">
            <v>-</v>
          </cell>
          <cell r="U97" t="str">
            <v>-</v>
          </cell>
          <cell r="V97" t="str">
            <v>-</v>
          </cell>
          <cell r="W97" t="str">
            <v>-</v>
          </cell>
          <cell r="X97" t="str">
            <v>-</v>
          </cell>
        </row>
        <row r="98">
          <cell r="B98" t="str">
            <v xml:space="preserve">         松戸市</v>
          </cell>
          <cell r="C98">
            <v>2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>
            <v>2</v>
          </cell>
          <cell r="I98" t="str">
            <v>-</v>
          </cell>
          <cell r="J98" t="str">
            <v>-</v>
          </cell>
          <cell r="K98" t="str">
            <v>-</v>
          </cell>
          <cell r="L98" t="str">
            <v>-</v>
          </cell>
          <cell r="M98" t="str">
            <v>-</v>
          </cell>
          <cell r="N98" t="str">
            <v>-</v>
          </cell>
          <cell r="O98" t="str">
            <v>-</v>
          </cell>
          <cell r="P98" t="str">
            <v>-</v>
          </cell>
          <cell r="Q98" t="str">
            <v>-</v>
          </cell>
          <cell r="R98" t="str">
            <v>-</v>
          </cell>
          <cell r="S98" t="str">
            <v>-</v>
          </cell>
          <cell r="T98" t="str">
            <v>-</v>
          </cell>
          <cell r="U98" t="str">
            <v>-</v>
          </cell>
          <cell r="V98" t="str">
            <v>-</v>
          </cell>
          <cell r="W98" t="str">
            <v>-</v>
          </cell>
          <cell r="X98" t="str">
            <v>-</v>
          </cell>
        </row>
        <row r="99">
          <cell r="B99" t="str">
            <v xml:space="preserve">         茂原市</v>
          </cell>
          <cell r="C99">
            <v>2</v>
          </cell>
          <cell r="D99" t="str">
            <v>-</v>
          </cell>
          <cell r="E99" t="str">
            <v>-</v>
          </cell>
          <cell r="F99" t="str">
            <v>-</v>
          </cell>
          <cell r="G99" t="str">
            <v>-</v>
          </cell>
          <cell r="H99" t="str">
            <v>-</v>
          </cell>
          <cell r="I99">
            <v>1</v>
          </cell>
          <cell r="J99" t="str">
            <v>-</v>
          </cell>
          <cell r="K99" t="str">
            <v>-</v>
          </cell>
          <cell r="L99" t="str">
            <v>-</v>
          </cell>
          <cell r="M99" t="str">
            <v>-</v>
          </cell>
          <cell r="N99" t="str">
            <v>-</v>
          </cell>
          <cell r="O99" t="str">
            <v>-</v>
          </cell>
          <cell r="P99" t="str">
            <v>-</v>
          </cell>
          <cell r="Q99" t="str">
            <v>-</v>
          </cell>
          <cell r="R99" t="str">
            <v>-</v>
          </cell>
          <cell r="S99" t="str">
            <v>-</v>
          </cell>
          <cell r="T99" t="str">
            <v>-</v>
          </cell>
          <cell r="U99" t="str">
            <v>-</v>
          </cell>
          <cell r="V99" t="str">
            <v>-</v>
          </cell>
          <cell r="W99" t="str">
            <v>-</v>
          </cell>
          <cell r="X99">
            <v>1</v>
          </cell>
        </row>
        <row r="100">
          <cell r="B100" t="str">
            <v xml:space="preserve">         成田市</v>
          </cell>
          <cell r="C100">
            <v>2</v>
          </cell>
          <cell r="D100" t="str">
            <v>-</v>
          </cell>
          <cell r="E100" t="str">
            <v>-</v>
          </cell>
          <cell r="F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  <cell r="J100" t="str">
            <v>-</v>
          </cell>
          <cell r="K100" t="str">
            <v>-</v>
          </cell>
          <cell r="L100">
            <v>1</v>
          </cell>
          <cell r="M100">
            <v>1</v>
          </cell>
          <cell r="N100" t="str">
            <v>-</v>
          </cell>
          <cell r="O100" t="str">
            <v>-</v>
          </cell>
          <cell r="P100" t="str">
            <v>-</v>
          </cell>
          <cell r="Q100" t="str">
            <v>-</v>
          </cell>
          <cell r="R100" t="str">
            <v>-</v>
          </cell>
          <cell r="S100" t="str">
            <v>-</v>
          </cell>
          <cell r="T100" t="str">
            <v>-</v>
          </cell>
          <cell r="U100" t="str">
            <v>-</v>
          </cell>
          <cell r="V100" t="str">
            <v>-</v>
          </cell>
          <cell r="W100" t="str">
            <v>-</v>
          </cell>
          <cell r="X100" t="str">
            <v>-</v>
          </cell>
        </row>
        <row r="101">
          <cell r="B101" t="str">
            <v xml:space="preserve">         佐倉市</v>
          </cell>
          <cell r="C101">
            <v>1</v>
          </cell>
          <cell r="D101" t="str">
            <v>-</v>
          </cell>
          <cell r="E101" t="str">
            <v>-</v>
          </cell>
          <cell r="F101" t="str">
            <v>-</v>
          </cell>
          <cell r="G101" t="str">
            <v>-</v>
          </cell>
          <cell r="H101" t="str">
            <v>-</v>
          </cell>
          <cell r="I101" t="str">
            <v>-</v>
          </cell>
          <cell r="J101" t="str">
            <v>-</v>
          </cell>
          <cell r="K101" t="str">
            <v>-</v>
          </cell>
          <cell r="L101">
            <v>1</v>
          </cell>
          <cell r="M101" t="str">
            <v>-</v>
          </cell>
          <cell r="N101" t="str">
            <v>-</v>
          </cell>
          <cell r="O101" t="str">
            <v>-</v>
          </cell>
          <cell r="P101" t="str">
            <v>-</v>
          </cell>
          <cell r="Q101" t="str">
            <v>-</v>
          </cell>
          <cell r="R101" t="str">
            <v>-</v>
          </cell>
          <cell r="S101" t="str">
            <v>-</v>
          </cell>
          <cell r="T101" t="str">
            <v>-</v>
          </cell>
          <cell r="U101" t="str">
            <v>-</v>
          </cell>
          <cell r="V101" t="str">
            <v>-</v>
          </cell>
          <cell r="W101" t="str">
            <v>-</v>
          </cell>
          <cell r="X101" t="str">
            <v>-</v>
          </cell>
        </row>
        <row r="102">
          <cell r="B102" t="str">
            <v xml:space="preserve">         市原市</v>
          </cell>
          <cell r="C102">
            <v>4</v>
          </cell>
          <cell r="D102" t="str">
            <v>-</v>
          </cell>
          <cell r="E102" t="str">
            <v>-</v>
          </cell>
          <cell r="F102" t="str">
            <v>-</v>
          </cell>
          <cell r="G102" t="str">
            <v>-</v>
          </cell>
          <cell r="H102" t="str">
            <v>-</v>
          </cell>
          <cell r="I102">
            <v>3</v>
          </cell>
          <cell r="J102" t="str">
            <v>-</v>
          </cell>
          <cell r="K102" t="str">
            <v>-</v>
          </cell>
          <cell r="L102">
            <v>1</v>
          </cell>
          <cell r="M102" t="str">
            <v>-</v>
          </cell>
          <cell r="N102" t="str">
            <v>-</v>
          </cell>
          <cell r="O102" t="str">
            <v>-</v>
          </cell>
          <cell r="P102" t="str">
            <v>-</v>
          </cell>
          <cell r="Q102" t="str">
            <v>-</v>
          </cell>
          <cell r="R102" t="str">
            <v>-</v>
          </cell>
          <cell r="S102" t="str">
            <v>-</v>
          </cell>
          <cell r="T102" t="str">
            <v>-</v>
          </cell>
          <cell r="U102" t="str">
            <v>-</v>
          </cell>
          <cell r="V102" t="str">
            <v>-</v>
          </cell>
          <cell r="W102" t="str">
            <v>-</v>
          </cell>
          <cell r="X102" t="str">
            <v>-</v>
          </cell>
        </row>
        <row r="103">
          <cell r="B103" t="str">
            <v xml:space="preserve">         我孫子市</v>
          </cell>
          <cell r="C103">
            <v>1</v>
          </cell>
          <cell r="D103" t="str">
            <v>-</v>
          </cell>
          <cell r="E103" t="str">
            <v>-</v>
          </cell>
          <cell r="F103" t="str">
            <v>-</v>
          </cell>
          <cell r="G103" t="str">
            <v>-</v>
          </cell>
          <cell r="H103" t="str">
            <v>-</v>
          </cell>
          <cell r="I103">
            <v>1</v>
          </cell>
          <cell r="J103" t="str">
            <v>-</v>
          </cell>
          <cell r="K103" t="str">
            <v>-</v>
          </cell>
          <cell r="L103" t="str">
            <v>-</v>
          </cell>
          <cell r="M103" t="str">
            <v>-</v>
          </cell>
          <cell r="N103" t="str">
            <v>-</v>
          </cell>
          <cell r="O103" t="str">
            <v>-</v>
          </cell>
          <cell r="P103" t="str">
            <v>-</v>
          </cell>
          <cell r="Q103" t="str">
            <v>-</v>
          </cell>
          <cell r="R103" t="str">
            <v>-</v>
          </cell>
          <cell r="S103" t="str">
            <v>-</v>
          </cell>
          <cell r="T103" t="str">
            <v>-</v>
          </cell>
          <cell r="U103" t="str">
            <v>-</v>
          </cell>
          <cell r="V103" t="str">
            <v>-</v>
          </cell>
          <cell r="W103" t="str">
            <v>-</v>
          </cell>
          <cell r="X103" t="str">
            <v>-</v>
          </cell>
        </row>
        <row r="104">
          <cell r="B104" t="str">
            <v xml:space="preserve">         君津市</v>
          </cell>
          <cell r="C104">
            <v>3</v>
          </cell>
          <cell r="D104" t="str">
            <v>-</v>
          </cell>
          <cell r="E104" t="str">
            <v>-</v>
          </cell>
          <cell r="F104" t="str">
            <v>-</v>
          </cell>
          <cell r="G104" t="str">
            <v>-</v>
          </cell>
          <cell r="H104" t="str">
            <v>-</v>
          </cell>
          <cell r="I104">
            <v>1</v>
          </cell>
          <cell r="J104" t="str">
            <v>-</v>
          </cell>
          <cell r="K104" t="str">
            <v>-</v>
          </cell>
          <cell r="L104">
            <v>1</v>
          </cell>
          <cell r="M104" t="str">
            <v>-</v>
          </cell>
          <cell r="N104" t="str">
            <v>-</v>
          </cell>
          <cell r="O104" t="str">
            <v>-</v>
          </cell>
          <cell r="P104">
            <v>1</v>
          </cell>
          <cell r="Q104" t="str">
            <v>-</v>
          </cell>
          <cell r="R104" t="str">
            <v>-</v>
          </cell>
          <cell r="S104" t="str">
            <v>-</v>
          </cell>
          <cell r="T104" t="str">
            <v>-</v>
          </cell>
          <cell r="U104" t="str">
            <v>-</v>
          </cell>
          <cell r="V104" t="str">
            <v>-</v>
          </cell>
          <cell r="W104" t="str">
            <v>-</v>
          </cell>
          <cell r="X104" t="str">
            <v>-</v>
          </cell>
        </row>
        <row r="105">
          <cell r="B105" t="str">
            <v xml:space="preserve">         富津市</v>
          </cell>
          <cell r="C105">
            <v>1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>
            <v>1</v>
          </cell>
          <cell r="I105" t="str">
            <v>-</v>
          </cell>
          <cell r="J105" t="str">
            <v>-</v>
          </cell>
          <cell r="K105" t="str">
            <v>-</v>
          </cell>
          <cell r="L105" t="str">
            <v>-</v>
          </cell>
          <cell r="M105" t="str">
            <v>-</v>
          </cell>
          <cell r="N105" t="str">
            <v>-</v>
          </cell>
          <cell r="O105" t="str">
            <v>-</v>
          </cell>
          <cell r="P105" t="str">
            <v>-</v>
          </cell>
          <cell r="Q105" t="str">
            <v>-</v>
          </cell>
          <cell r="R105" t="str">
            <v>-</v>
          </cell>
          <cell r="S105" t="str">
            <v>-</v>
          </cell>
          <cell r="T105" t="str">
            <v>-</v>
          </cell>
          <cell r="U105" t="str">
            <v>-</v>
          </cell>
          <cell r="V105" t="str">
            <v>-</v>
          </cell>
          <cell r="W105" t="str">
            <v>-</v>
          </cell>
          <cell r="X105" t="str">
            <v>-</v>
          </cell>
        </row>
        <row r="106">
          <cell r="B106" t="str">
            <v xml:space="preserve">         浦安市</v>
          </cell>
          <cell r="C106">
            <v>2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>
            <v>1</v>
          </cell>
          <cell r="J106" t="str">
            <v>-</v>
          </cell>
          <cell r="K106" t="str">
            <v>-</v>
          </cell>
          <cell r="L106" t="str">
            <v>-</v>
          </cell>
          <cell r="M106" t="str">
            <v>-</v>
          </cell>
          <cell r="N106" t="str">
            <v>-</v>
          </cell>
          <cell r="O106" t="str">
            <v>-</v>
          </cell>
          <cell r="P106" t="str">
            <v>-</v>
          </cell>
          <cell r="Q106" t="str">
            <v>-</v>
          </cell>
          <cell r="R106" t="str">
            <v>-</v>
          </cell>
          <cell r="S106" t="str">
            <v>-</v>
          </cell>
          <cell r="T106">
            <v>1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</row>
        <row r="107">
          <cell r="B107" t="str">
            <v xml:space="preserve">         袖ケ浦市</v>
          </cell>
          <cell r="C107">
            <v>1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>
            <v>1</v>
          </cell>
          <cell r="I107" t="str">
            <v>-</v>
          </cell>
          <cell r="J107" t="str">
            <v>-</v>
          </cell>
          <cell r="K107" t="str">
            <v>-</v>
          </cell>
          <cell r="L107" t="str">
            <v>-</v>
          </cell>
          <cell r="M107" t="str">
            <v>-</v>
          </cell>
          <cell r="N107" t="str">
            <v>-</v>
          </cell>
          <cell r="O107" t="str">
            <v>-</v>
          </cell>
          <cell r="P107" t="str">
            <v>-</v>
          </cell>
          <cell r="Q107" t="str">
            <v>-</v>
          </cell>
          <cell r="R107" t="str">
            <v>-</v>
          </cell>
          <cell r="S107" t="str">
            <v>-</v>
          </cell>
          <cell r="T107" t="str">
            <v>-</v>
          </cell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</row>
        <row r="108">
          <cell r="B108" t="str">
            <v xml:space="preserve">       東京都 </v>
          </cell>
          <cell r="C108">
            <v>89</v>
          </cell>
          <cell r="D108" t="str">
            <v>-</v>
          </cell>
          <cell r="E108" t="str">
            <v>-</v>
          </cell>
          <cell r="F108">
            <v>2</v>
          </cell>
          <cell r="G108" t="str">
            <v>-</v>
          </cell>
          <cell r="H108">
            <v>12</v>
          </cell>
          <cell r="I108">
            <v>10</v>
          </cell>
          <cell r="J108">
            <v>1</v>
          </cell>
          <cell r="K108">
            <v>3</v>
          </cell>
          <cell r="L108">
            <v>20</v>
          </cell>
          <cell r="M108">
            <v>6</v>
          </cell>
          <cell r="N108">
            <v>1</v>
          </cell>
          <cell r="O108">
            <v>3</v>
          </cell>
          <cell r="P108">
            <v>7</v>
          </cell>
          <cell r="Q108">
            <v>5</v>
          </cell>
          <cell r="R108">
            <v>1</v>
          </cell>
          <cell r="S108">
            <v>3</v>
          </cell>
          <cell r="T108">
            <v>3</v>
          </cell>
          <cell r="U108" t="str">
            <v>-</v>
          </cell>
          <cell r="V108">
            <v>5</v>
          </cell>
          <cell r="W108">
            <v>5</v>
          </cell>
          <cell r="X108">
            <v>2</v>
          </cell>
        </row>
        <row r="109">
          <cell r="B109" t="str">
            <v xml:space="preserve">         特別区部</v>
          </cell>
          <cell r="C109">
            <v>143</v>
          </cell>
          <cell r="D109" t="str">
            <v>-</v>
          </cell>
          <cell r="E109" t="str">
            <v>-</v>
          </cell>
          <cell r="F109">
            <v>2</v>
          </cell>
          <cell r="G109" t="str">
            <v>-</v>
          </cell>
          <cell r="H109">
            <v>12</v>
          </cell>
          <cell r="I109">
            <v>15</v>
          </cell>
          <cell r="J109" t="str">
            <v>-</v>
          </cell>
          <cell r="K109">
            <v>8</v>
          </cell>
          <cell r="L109">
            <v>40</v>
          </cell>
          <cell r="M109">
            <v>16</v>
          </cell>
          <cell r="N109">
            <v>5</v>
          </cell>
          <cell r="O109">
            <v>1</v>
          </cell>
          <cell r="P109">
            <v>13</v>
          </cell>
          <cell r="Q109">
            <v>3</v>
          </cell>
          <cell r="R109">
            <v>6</v>
          </cell>
          <cell r="S109">
            <v>1</v>
          </cell>
          <cell r="T109">
            <v>3</v>
          </cell>
          <cell r="U109" t="str">
            <v>-</v>
          </cell>
          <cell r="V109">
            <v>6</v>
          </cell>
          <cell r="W109">
            <v>8</v>
          </cell>
          <cell r="X109">
            <v>4</v>
          </cell>
        </row>
        <row r="110">
          <cell r="B110" t="str">
            <v xml:space="preserve">         その他の市町村</v>
          </cell>
          <cell r="C110">
            <v>12</v>
          </cell>
          <cell r="D110" t="str">
            <v>-</v>
          </cell>
          <cell r="E110" t="str">
            <v>-</v>
          </cell>
          <cell r="F110" t="str">
            <v>-</v>
          </cell>
          <cell r="G110" t="str">
            <v>-</v>
          </cell>
          <cell r="H110">
            <v>4</v>
          </cell>
          <cell r="I110">
            <v>3</v>
          </cell>
          <cell r="J110" t="str">
            <v>-</v>
          </cell>
          <cell r="K110" t="str">
            <v>-</v>
          </cell>
          <cell r="L110" t="str">
            <v>-</v>
          </cell>
          <cell r="M110" t="str">
            <v>-</v>
          </cell>
          <cell r="N110" t="str">
            <v>-</v>
          </cell>
          <cell r="O110" t="str">
            <v>-</v>
          </cell>
          <cell r="P110">
            <v>1</v>
          </cell>
          <cell r="Q110" t="str">
            <v>-</v>
          </cell>
          <cell r="R110" t="str">
            <v>-</v>
          </cell>
          <cell r="S110">
            <v>1</v>
          </cell>
          <cell r="T110" t="str">
            <v>-</v>
          </cell>
          <cell r="U110" t="str">
            <v>-</v>
          </cell>
          <cell r="V110">
            <v>1</v>
          </cell>
          <cell r="W110">
            <v>1</v>
          </cell>
          <cell r="X110">
            <v>1</v>
          </cell>
        </row>
        <row r="111">
          <cell r="B111" t="str">
            <v xml:space="preserve">           千代田区</v>
          </cell>
          <cell r="C111">
            <v>23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>
            <v>3</v>
          </cell>
          <cell r="J111" t="str">
            <v>-</v>
          </cell>
          <cell r="K111">
            <v>1</v>
          </cell>
          <cell r="L111">
            <v>10</v>
          </cell>
          <cell r="M111">
            <v>2</v>
          </cell>
          <cell r="N111" t="str">
            <v>-</v>
          </cell>
          <cell r="O111" t="str">
            <v>-</v>
          </cell>
          <cell r="P111">
            <v>1</v>
          </cell>
          <cell r="Q111" t="str">
            <v>-</v>
          </cell>
          <cell r="R111" t="str">
            <v>-</v>
          </cell>
          <cell r="S111" t="str">
            <v>-</v>
          </cell>
          <cell r="T111" t="str">
            <v>-</v>
          </cell>
          <cell r="U111" t="str">
            <v>-</v>
          </cell>
          <cell r="V111" t="str">
            <v>-</v>
          </cell>
          <cell r="W111">
            <v>6</v>
          </cell>
          <cell r="X111" t="str">
            <v>-</v>
          </cell>
        </row>
        <row r="112">
          <cell r="B112" t="str">
            <v xml:space="preserve">           中央区</v>
          </cell>
          <cell r="C112">
            <v>25</v>
          </cell>
          <cell r="D112" t="str">
            <v>-</v>
          </cell>
          <cell r="E112" t="str">
            <v>-</v>
          </cell>
          <cell r="F112">
            <v>2</v>
          </cell>
          <cell r="G112" t="str">
            <v>-</v>
          </cell>
          <cell r="H112">
            <v>3</v>
          </cell>
          <cell r="I112">
            <v>3</v>
          </cell>
          <cell r="J112" t="str">
            <v>-</v>
          </cell>
          <cell r="K112" t="str">
            <v>-</v>
          </cell>
          <cell r="L112">
            <v>12</v>
          </cell>
          <cell r="M112">
            <v>3</v>
          </cell>
          <cell r="N112" t="str">
            <v>-</v>
          </cell>
          <cell r="O112" t="str">
            <v>-</v>
          </cell>
          <cell r="P112">
            <v>2</v>
          </cell>
          <cell r="Q112" t="str">
            <v>-</v>
          </cell>
          <cell r="R112" t="str">
            <v>-</v>
          </cell>
          <cell r="S112" t="str">
            <v>-</v>
          </cell>
          <cell r="T112" t="str">
            <v>-</v>
          </cell>
          <cell r="U112" t="str">
            <v>-</v>
          </cell>
          <cell r="V112" t="str">
            <v>-</v>
          </cell>
          <cell r="W112" t="str">
            <v>-</v>
          </cell>
          <cell r="X112" t="str">
            <v>-</v>
          </cell>
        </row>
        <row r="113">
          <cell r="B113" t="str">
            <v xml:space="preserve">           港区</v>
          </cell>
          <cell r="C113">
            <v>30</v>
          </cell>
          <cell r="D113" t="str">
            <v>-</v>
          </cell>
          <cell r="E113" t="str">
            <v>-</v>
          </cell>
          <cell r="F113" t="str">
            <v>-</v>
          </cell>
          <cell r="G113" t="str">
            <v>-</v>
          </cell>
          <cell r="H113">
            <v>2</v>
          </cell>
          <cell r="I113">
            <v>1</v>
          </cell>
          <cell r="J113" t="str">
            <v>-</v>
          </cell>
          <cell r="K113">
            <v>4</v>
          </cell>
          <cell r="L113">
            <v>12</v>
          </cell>
          <cell r="M113" t="str">
            <v>-</v>
          </cell>
          <cell r="N113">
            <v>2</v>
          </cell>
          <cell r="O113">
            <v>1</v>
          </cell>
          <cell r="P113">
            <v>2</v>
          </cell>
          <cell r="Q113">
            <v>1</v>
          </cell>
          <cell r="R113">
            <v>3</v>
          </cell>
          <cell r="S113" t="str">
            <v>-</v>
          </cell>
          <cell r="T113" t="str">
            <v>-</v>
          </cell>
          <cell r="U113" t="str">
            <v>-</v>
          </cell>
          <cell r="V113">
            <v>1</v>
          </cell>
          <cell r="W113" t="str">
            <v>-</v>
          </cell>
          <cell r="X113">
            <v>1</v>
          </cell>
        </row>
        <row r="114">
          <cell r="B114" t="str">
            <v xml:space="preserve">           新宿区</v>
          </cell>
          <cell r="C114">
            <v>6</v>
          </cell>
          <cell r="D114" t="str">
            <v>-</v>
          </cell>
          <cell r="E114" t="str">
            <v>-</v>
          </cell>
          <cell r="F114" t="str">
            <v>-</v>
          </cell>
          <cell r="G114" t="str">
            <v>-</v>
          </cell>
          <cell r="H114" t="str">
            <v>-</v>
          </cell>
          <cell r="I114">
            <v>1</v>
          </cell>
          <cell r="J114" t="str">
            <v>-</v>
          </cell>
          <cell r="K114" t="str">
            <v>-</v>
          </cell>
          <cell r="L114">
            <v>1</v>
          </cell>
          <cell r="M114">
            <v>1</v>
          </cell>
          <cell r="N114" t="str">
            <v>-</v>
          </cell>
          <cell r="O114" t="str">
            <v>-</v>
          </cell>
          <cell r="P114" t="str">
            <v>-</v>
          </cell>
          <cell r="Q114" t="str">
            <v>-</v>
          </cell>
          <cell r="R114" t="str">
            <v>-</v>
          </cell>
          <cell r="S114" t="str">
            <v>-</v>
          </cell>
          <cell r="T114">
            <v>1</v>
          </cell>
          <cell r="U114" t="str">
            <v>-</v>
          </cell>
          <cell r="V114" t="str">
            <v>-</v>
          </cell>
          <cell r="W114">
            <v>1</v>
          </cell>
          <cell r="X114">
            <v>1</v>
          </cell>
        </row>
        <row r="115">
          <cell r="B115" t="str">
            <v xml:space="preserve">           文京区</v>
          </cell>
          <cell r="C115">
            <v>3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>
            <v>1</v>
          </cell>
          <cell r="J115" t="str">
            <v>-</v>
          </cell>
          <cell r="K115" t="str">
            <v>-</v>
          </cell>
          <cell r="L115" t="str">
            <v>-</v>
          </cell>
          <cell r="M115" t="str">
            <v>-</v>
          </cell>
          <cell r="N115" t="str">
            <v>-</v>
          </cell>
          <cell r="O115" t="str">
            <v>-</v>
          </cell>
          <cell r="P115" t="str">
            <v>-</v>
          </cell>
          <cell r="Q115" t="str">
            <v>-</v>
          </cell>
          <cell r="R115" t="str">
            <v>-</v>
          </cell>
          <cell r="S115" t="str">
            <v>-</v>
          </cell>
          <cell r="T115" t="str">
            <v>-</v>
          </cell>
          <cell r="U115" t="str">
            <v>-</v>
          </cell>
          <cell r="V115">
            <v>2</v>
          </cell>
          <cell r="W115" t="str">
            <v>-</v>
          </cell>
          <cell r="X115" t="str">
            <v>-</v>
          </cell>
        </row>
        <row r="116">
          <cell r="B116" t="str">
            <v xml:space="preserve">           台東区</v>
          </cell>
          <cell r="C116">
            <v>5</v>
          </cell>
          <cell r="D116" t="str">
            <v>-</v>
          </cell>
          <cell r="E116" t="str">
            <v>-</v>
          </cell>
          <cell r="F116" t="str">
            <v>-</v>
          </cell>
          <cell r="G116" t="str">
            <v>-</v>
          </cell>
          <cell r="H116" t="str">
            <v>-</v>
          </cell>
          <cell r="I116" t="str">
            <v>-</v>
          </cell>
          <cell r="J116" t="str">
            <v>-</v>
          </cell>
          <cell r="K116" t="str">
            <v>-</v>
          </cell>
          <cell r="L116" t="str">
            <v>-</v>
          </cell>
          <cell r="M116">
            <v>1</v>
          </cell>
          <cell r="N116">
            <v>1</v>
          </cell>
          <cell r="O116" t="str">
            <v>-</v>
          </cell>
          <cell r="P116">
            <v>2</v>
          </cell>
          <cell r="Q116" t="str">
            <v>-</v>
          </cell>
          <cell r="R116" t="str">
            <v>-</v>
          </cell>
          <cell r="S116">
            <v>1</v>
          </cell>
          <cell r="T116" t="str">
            <v>-</v>
          </cell>
          <cell r="U116" t="str">
            <v>-</v>
          </cell>
          <cell r="V116" t="str">
            <v>-</v>
          </cell>
          <cell r="W116" t="str">
            <v>-</v>
          </cell>
          <cell r="X116" t="str">
            <v>-</v>
          </cell>
        </row>
        <row r="117">
          <cell r="B117" t="str">
            <v xml:space="preserve">           墨田区</v>
          </cell>
          <cell r="C117">
            <v>1</v>
          </cell>
          <cell r="D117" t="str">
            <v>-</v>
          </cell>
          <cell r="E117" t="str">
            <v>-</v>
          </cell>
          <cell r="F117" t="str">
            <v>-</v>
          </cell>
          <cell r="G117" t="str">
            <v>-</v>
          </cell>
          <cell r="H117" t="str">
            <v>-</v>
          </cell>
          <cell r="I117" t="str">
            <v>-</v>
          </cell>
          <cell r="J117" t="str">
            <v>-</v>
          </cell>
          <cell r="K117" t="str">
            <v>-</v>
          </cell>
          <cell r="L117" t="str">
            <v>-</v>
          </cell>
          <cell r="M117" t="str">
            <v>-</v>
          </cell>
          <cell r="N117">
            <v>1</v>
          </cell>
          <cell r="O117" t="str">
            <v>-</v>
          </cell>
          <cell r="P117" t="str">
            <v>-</v>
          </cell>
          <cell r="Q117" t="str">
            <v>-</v>
          </cell>
          <cell r="R117" t="str">
            <v>-</v>
          </cell>
          <cell r="S117" t="str">
            <v>-</v>
          </cell>
          <cell r="T117" t="str">
            <v>-</v>
          </cell>
          <cell r="U117" t="str">
            <v>-</v>
          </cell>
          <cell r="V117" t="str">
            <v>-</v>
          </cell>
          <cell r="W117" t="str">
            <v>-</v>
          </cell>
          <cell r="X117" t="str">
            <v>-</v>
          </cell>
        </row>
        <row r="118">
          <cell r="B118" t="str">
            <v xml:space="preserve">           江東区</v>
          </cell>
          <cell r="C118">
            <v>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 t="str">
            <v>-</v>
          </cell>
          <cell r="I118">
            <v>1</v>
          </cell>
          <cell r="J118" t="str">
            <v>-</v>
          </cell>
          <cell r="K118" t="str">
            <v>-</v>
          </cell>
          <cell r="L118" t="str">
            <v>-</v>
          </cell>
          <cell r="M118" t="str">
            <v>-</v>
          </cell>
          <cell r="N118" t="str">
            <v>-</v>
          </cell>
          <cell r="O118" t="str">
            <v>-</v>
          </cell>
          <cell r="P118" t="str">
            <v>-</v>
          </cell>
          <cell r="Q118" t="str">
            <v>-</v>
          </cell>
          <cell r="R118" t="str">
            <v>-</v>
          </cell>
          <cell r="S118" t="str">
            <v>-</v>
          </cell>
          <cell r="T118" t="str">
            <v>-</v>
          </cell>
          <cell r="U118" t="str">
            <v>-</v>
          </cell>
          <cell r="V118" t="str">
            <v>-</v>
          </cell>
          <cell r="W118" t="str">
            <v>-</v>
          </cell>
          <cell r="X118" t="str">
            <v>-</v>
          </cell>
        </row>
        <row r="119">
          <cell r="B119" t="str">
            <v xml:space="preserve">           品川区</v>
          </cell>
          <cell r="C119">
            <v>8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>
            <v>1</v>
          </cell>
          <cell r="I119">
            <v>3</v>
          </cell>
          <cell r="J119" t="str">
            <v>-</v>
          </cell>
          <cell r="K119">
            <v>1</v>
          </cell>
          <cell r="L119" t="str">
            <v>-</v>
          </cell>
          <cell r="M119">
            <v>1</v>
          </cell>
          <cell r="N119" t="str">
            <v>-</v>
          </cell>
          <cell r="O119" t="str">
            <v>-</v>
          </cell>
          <cell r="P119" t="str">
            <v>-</v>
          </cell>
          <cell r="Q119" t="str">
            <v>-</v>
          </cell>
          <cell r="R119" t="str">
            <v>-</v>
          </cell>
          <cell r="S119" t="str">
            <v>-</v>
          </cell>
          <cell r="T119">
            <v>1</v>
          </cell>
          <cell r="U119" t="str">
            <v>-</v>
          </cell>
          <cell r="V119">
            <v>1</v>
          </cell>
          <cell r="W119" t="str">
            <v>-</v>
          </cell>
          <cell r="X119" t="str">
            <v>-</v>
          </cell>
        </row>
        <row r="120">
          <cell r="B120" t="str">
            <v xml:space="preserve">           目黒区</v>
          </cell>
          <cell r="C120">
            <v>3</v>
          </cell>
          <cell r="D120" t="str">
            <v>-</v>
          </cell>
          <cell r="E120" t="str">
            <v>-</v>
          </cell>
          <cell r="F120" t="str">
            <v>-</v>
          </cell>
          <cell r="G120" t="str">
            <v>-</v>
          </cell>
          <cell r="H120">
            <v>1</v>
          </cell>
          <cell r="I120" t="str">
            <v>-</v>
          </cell>
          <cell r="J120" t="str">
            <v>-</v>
          </cell>
          <cell r="K120" t="str">
            <v>-</v>
          </cell>
          <cell r="L120" t="str">
            <v>-</v>
          </cell>
          <cell r="M120" t="str">
            <v>-</v>
          </cell>
          <cell r="N120" t="str">
            <v>-</v>
          </cell>
          <cell r="O120" t="str">
            <v>-</v>
          </cell>
          <cell r="P120">
            <v>1</v>
          </cell>
          <cell r="Q120">
            <v>1</v>
          </cell>
          <cell r="R120" t="str">
            <v>-</v>
          </cell>
          <cell r="S120" t="str">
            <v>-</v>
          </cell>
          <cell r="T120" t="str">
            <v>-</v>
          </cell>
          <cell r="U120" t="str">
            <v>-</v>
          </cell>
          <cell r="V120" t="str">
            <v>-</v>
          </cell>
          <cell r="W120" t="str">
            <v>-</v>
          </cell>
          <cell r="X120" t="str">
            <v>-</v>
          </cell>
        </row>
        <row r="121">
          <cell r="B121" t="str">
            <v xml:space="preserve">           大田区</v>
          </cell>
          <cell r="C121">
            <v>8</v>
          </cell>
          <cell r="D121" t="str">
            <v>-</v>
          </cell>
          <cell r="E121" t="str">
            <v>-</v>
          </cell>
          <cell r="F121" t="str">
            <v>-</v>
          </cell>
          <cell r="G121" t="str">
            <v>-</v>
          </cell>
          <cell r="H121" t="str">
            <v>-</v>
          </cell>
          <cell r="I121">
            <v>2</v>
          </cell>
          <cell r="J121" t="str">
            <v>-</v>
          </cell>
          <cell r="K121" t="str">
            <v>-</v>
          </cell>
          <cell r="L121">
            <v>3</v>
          </cell>
          <cell r="M121">
            <v>1</v>
          </cell>
          <cell r="N121" t="str">
            <v>-</v>
          </cell>
          <cell r="O121" t="str">
            <v>-</v>
          </cell>
          <cell r="P121">
            <v>1</v>
          </cell>
          <cell r="Q121" t="str">
            <v>-</v>
          </cell>
          <cell r="R121" t="str">
            <v>-</v>
          </cell>
          <cell r="S121" t="str">
            <v>-</v>
          </cell>
          <cell r="T121">
            <v>1</v>
          </cell>
          <cell r="U121" t="str">
            <v>-</v>
          </cell>
          <cell r="V121" t="str">
            <v>-</v>
          </cell>
          <cell r="W121" t="str">
            <v>-</v>
          </cell>
          <cell r="X121" t="str">
            <v>-</v>
          </cell>
        </row>
        <row r="122">
          <cell r="B122" t="str">
            <v xml:space="preserve">           世田谷区</v>
          </cell>
          <cell r="C122">
            <v>6</v>
          </cell>
          <cell r="D122" t="str">
            <v>-</v>
          </cell>
          <cell r="E122" t="str">
            <v>-</v>
          </cell>
          <cell r="F122" t="str">
            <v>-</v>
          </cell>
          <cell r="G122" t="str">
            <v>-</v>
          </cell>
          <cell r="H122">
            <v>1</v>
          </cell>
          <cell r="I122" t="str">
            <v>-</v>
          </cell>
          <cell r="J122" t="str">
            <v>-</v>
          </cell>
          <cell r="K122" t="str">
            <v>-</v>
          </cell>
          <cell r="L122" t="str">
            <v>-</v>
          </cell>
          <cell r="M122">
            <v>2</v>
          </cell>
          <cell r="N122" t="str">
            <v>-</v>
          </cell>
          <cell r="O122" t="str">
            <v>-</v>
          </cell>
          <cell r="P122">
            <v>1</v>
          </cell>
          <cell r="Q122" t="str">
            <v>-</v>
          </cell>
          <cell r="R122">
            <v>2</v>
          </cell>
          <cell r="S122" t="str">
            <v>-</v>
          </cell>
          <cell r="T122" t="str">
            <v>-</v>
          </cell>
          <cell r="U122" t="str">
            <v>-</v>
          </cell>
          <cell r="V122" t="str">
            <v>-</v>
          </cell>
          <cell r="W122" t="str">
            <v>-</v>
          </cell>
          <cell r="X122" t="str">
            <v>-</v>
          </cell>
        </row>
        <row r="123">
          <cell r="B123" t="str">
            <v xml:space="preserve">           渋谷区</v>
          </cell>
          <cell r="C123">
            <v>7</v>
          </cell>
          <cell r="D123" t="str">
            <v>-</v>
          </cell>
          <cell r="E123" t="str">
            <v>-</v>
          </cell>
          <cell r="F123" t="str">
            <v>-</v>
          </cell>
          <cell r="G123" t="str">
            <v>-</v>
          </cell>
          <cell r="H123">
            <v>2</v>
          </cell>
          <cell r="I123" t="str">
            <v>-</v>
          </cell>
          <cell r="J123" t="str">
            <v>-</v>
          </cell>
          <cell r="K123">
            <v>1</v>
          </cell>
          <cell r="L123" t="str">
            <v>-</v>
          </cell>
          <cell r="M123">
            <v>2</v>
          </cell>
          <cell r="N123">
            <v>1</v>
          </cell>
          <cell r="O123" t="str">
            <v>-</v>
          </cell>
          <cell r="P123">
            <v>1</v>
          </cell>
          <cell r="Q123" t="str">
            <v>-</v>
          </cell>
          <cell r="R123" t="str">
            <v>-</v>
          </cell>
          <cell r="S123" t="str">
            <v>-</v>
          </cell>
          <cell r="T123" t="str">
            <v>-</v>
          </cell>
          <cell r="U123" t="str">
            <v>-</v>
          </cell>
          <cell r="V123" t="str">
            <v>-</v>
          </cell>
          <cell r="W123" t="str">
            <v>-</v>
          </cell>
          <cell r="X123" t="str">
            <v>-</v>
          </cell>
        </row>
        <row r="124">
          <cell r="B124" t="str">
            <v xml:space="preserve">           中野区</v>
          </cell>
          <cell r="C124">
            <v>1</v>
          </cell>
          <cell r="D124" t="str">
            <v>-</v>
          </cell>
          <cell r="E124" t="str">
            <v>-</v>
          </cell>
          <cell r="F124" t="str">
            <v>-</v>
          </cell>
          <cell r="G124" t="str">
            <v>-</v>
          </cell>
          <cell r="H124" t="str">
            <v>-</v>
          </cell>
          <cell r="I124" t="str">
            <v>-</v>
          </cell>
          <cell r="J124" t="str">
            <v>-</v>
          </cell>
          <cell r="K124" t="str">
            <v>-</v>
          </cell>
          <cell r="L124" t="str">
            <v>-</v>
          </cell>
          <cell r="M124" t="str">
            <v>-</v>
          </cell>
          <cell r="N124" t="str">
            <v>-</v>
          </cell>
          <cell r="O124" t="str">
            <v>-</v>
          </cell>
          <cell r="P124" t="str">
            <v>-</v>
          </cell>
          <cell r="Q124">
            <v>1</v>
          </cell>
          <cell r="R124" t="str">
            <v>-</v>
          </cell>
          <cell r="S124" t="str">
            <v>-</v>
          </cell>
          <cell r="T124" t="str">
            <v>-</v>
          </cell>
          <cell r="U124" t="str">
            <v>-</v>
          </cell>
          <cell r="V124" t="str">
            <v>-</v>
          </cell>
          <cell r="W124" t="str">
            <v>-</v>
          </cell>
          <cell r="X124" t="str">
            <v>-</v>
          </cell>
        </row>
        <row r="125">
          <cell r="B125" t="str">
            <v xml:space="preserve">           杉並区</v>
          </cell>
          <cell r="C125">
            <v>1</v>
          </cell>
          <cell r="D125" t="str">
            <v>-</v>
          </cell>
          <cell r="E125" t="str">
            <v>-</v>
          </cell>
          <cell r="F125" t="str">
            <v>-</v>
          </cell>
          <cell r="G125" t="str">
            <v>-</v>
          </cell>
          <cell r="H125" t="str">
            <v>-</v>
          </cell>
          <cell r="I125" t="str">
            <v>-</v>
          </cell>
          <cell r="J125" t="str">
            <v>-</v>
          </cell>
          <cell r="K125" t="str">
            <v>-</v>
          </cell>
          <cell r="L125" t="str">
            <v>-</v>
          </cell>
          <cell r="M125" t="str">
            <v>-</v>
          </cell>
          <cell r="N125" t="str">
            <v>-</v>
          </cell>
          <cell r="O125" t="str">
            <v>-</v>
          </cell>
          <cell r="P125" t="str">
            <v>-</v>
          </cell>
          <cell r="Q125" t="str">
            <v>-</v>
          </cell>
          <cell r="R125" t="str">
            <v>-</v>
          </cell>
          <cell r="S125" t="str">
            <v>-</v>
          </cell>
          <cell r="T125" t="str">
            <v>-</v>
          </cell>
          <cell r="U125" t="str">
            <v>-</v>
          </cell>
          <cell r="V125" t="str">
            <v>-</v>
          </cell>
          <cell r="W125" t="str">
            <v>-</v>
          </cell>
          <cell r="X125">
            <v>1</v>
          </cell>
        </row>
        <row r="126">
          <cell r="B126" t="str">
            <v xml:space="preserve">           豊島区</v>
          </cell>
          <cell r="C126">
            <v>6</v>
          </cell>
          <cell r="D126" t="str">
            <v>-</v>
          </cell>
          <cell r="E126" t="str">
            <v>-</v>
          </cell>
          <cell r="F126" t="str">
            <v>-</v>
          </cell>
          <cell r="G126" t="str">
            <v>-</v>
          </cell>
          <cell r="H126">
            <v>1</v>
          </cell>
          <cell r="I126" t="str">
            <v>-</v>
          </cell>
          <cell r="J126" t="str">
            <v>-</v>
          </cell>
          <cell r="K126" t="str">
            <v>-</v>
          </cell>
          <cell r="L126" t="str">
            <v>-</v>
          </cell>
          <cell r="M126">
            <v>2</v>
          </cell>
          <cell r="N126" t="str">
            <v>-</v>
          </cell>
          <cell r="O126" t="str">
            <v>-</v>
          </cell>
          <cell r="P126" t="str">
            <v>-</v>
          </cell>
          <cell r="Q126" t="str">
            <v>-</v>
          </cell>
          <cell r="R126" t="str">
            <v>-</v>
          </cell>
          <cell r="S126" t="str">
            <v>-</v>
          </cell>
          <cell r="T126" t="str">
            <v>-</v>
          </cell>
          <cell r="U126" t="str">
            <v>-</v>
          </cell>
          <cell r="V126">
            <v>2</v>
          </cell>
          <cell r="W126" t="str">
            <v>-</v>
          </cell>
          <cell r="X126">
            <v>1</v>
          </cell>
        </row>
        <row r="127">
          <cell r="B127" t="str">
            <v xml:space="preserve">           北区</v>
          </cell>
          <cell r="C127">
            <v>2</v>
          </cell>
          <cell r="D127" t="str">
            <v>-</v>
          </cell>
          <cell r="E127" t="str">
            <v>-</v>
          </cell>
          <cell r="F127" t="str">
            <v>-</v>
          </cell>
          <cell r="G127" t="str">
            <v>-</v>
          </cell>
          <cell r="H127">
            <v>1</v>
          </cell>
          <cell r="I127" t="str">
            <v>-</v>
          </cell>
          <cell r="J127" t="str">
            <v>-</v>
          </cell>
          <cell r="K127" t="str">
            <v>-</v>
          </cell>
          <cell r="L127" t="str">
            <v>-</v>
          </cell>
          <cell r="M127">
            <v>1</v>
          </cell>
          <cell r="N127" t="str">
            <v>-</v>
          </cell>
          <cell r="O127" t="str">
            <v>-</v>
          </cell>
          <cell r="P127" t="str">
            <v>-</v>
          </cell>
          <cell r="Q127" t="str">
            <v>-</v>
          </cell>
          <cell r="R127" t="str">
            <v>-</v>
          </cell>
          <cell r="S127" t="str">
            <v>-</v>
          </cell>
          <cell r="T127" t="str">
            <v>-</v>
          </cell>
          <cell r="U127" t="str">
            <v>-</v>
          </cell>
          <cell r="V127" t="str">
            <v>-</v>
          </cell>
          <cell r="W127" t="str">
            <v>-</v>
          </cell>
          <cell r="X127" t="str">
            <v>-</v>
          </cell>
        </row>
        <row r="128">
          <cell r="B128" t="str">
            <v xml:space="preserve">           足立区</v>
          </cell>
          <cell r="C128">
            <v>2</v>
          </cell>
          <cell r="D128" t="str">
            <v>-</v>
          </cell>
          <cell r="E128" t="str">
            <v>-</v>
          </cell>
          <cell r="F128" t="str">
            <v>-</v>
          </cell>
          <cell r="G128" t="str">
            <v>-</v>
          </cell>
          <cell r="H128" t="str">
            <v>-</v>
          </cell>
          <cell r="I128" t="str">
            <v>-</v>
          </cell>
          <cell r="J128" t="str">
            <v>-</v>
          </cell>
          <cell r="K128" t="str">
            <v>-</v>
          </cell>
          <cell r="L128">
            <v>1</v>
          </cell>
          <cell r="M128" t="str">
            <v>-</v>
          </cell>
          <cell r="N128" t="str">
            <v>-</v>
          </cell>
          <cell r="O128" t="str">
            <v>-</v>
          </cell>
          <cell r="P128">
            <v>1</v>
          </cell>
          <cell r="Q128" t="str">
            <v>-</v>
          </cell>
          <cell r="R128" t="str">
            <v>-</v>
          </cell>
          <cell r="S128" t="str">
            <v>-</v>
          </cell>
          <cell r="T128" t="str">
            <v>-</v>
          </cell>
          <cell r="U128" t="str">
            <v>-</v>
          </cell>
          <cell r="V128" t="str">
            <v>-</v>
          </cell>
          <cell r="W128" t="str">
            <v>-</v>
          </cell>
          <cell r="X128" t="str">
            <v>-</v>
          </cell>
        </row>
        <row r="129">
          <cell r="B129" t="str">
            <v xml:space="preserve">           葛飾区</v>
          </cell>
          <cell r="C129">
            <v>1</v>
          </cell>
          <cell r="D129" t="str">
            <v>-</v>
          </cell>
          <cell r="E129" t="str">
            <v>-</v>
          </cell>
          <cell r="F129" t="str">
            <v>-</v>
          </cell>
          <cell r="G129" t="str">
            <v>-</v>
          </cell>
          <cell r="H129" t="str">
            <v>-</v>
          </cell>
          <cell r="I129" t="str">
            <v>-</v>
          </cell>
          <cell r="J129" t="str">
            <v>-</v>
          </cell>
          <cell r="K129" t="str">
            <v>-</v>
          </cell>
          <cell r="L129" t="str">
            <v>-</v>
          </cell>
          <cell r="M129" t="str">
            <v>-</v>
          </cell>
          <cell r="N129" t="str">
            <v>-</v>
          </cell>
          <cell r="O129" t="str">
            <v>-</v>
          </cell>
          <cell r="P129">
            <v>1</v>
          </cell>
          <cell r="Q129" t="str">
            <v>-</v>
          </cell>
          <cell r="R129" t="str">
            <v>-</v>
          </cell>
          <cell r="S129" t="str">
            <v>-</v>
          </cell>
          <cell r="T129" t="str">
            <v>-</v>
          </cell>
          <cell r="U129" t="str">
            <v>-</v>
          </cell>
          <cell r="V129" t="str">
            <v>-</v>
          </cell>
          <cell r="W129" t="str">
            <v>-</v>
          </cell>
          <cell r="X129" t="str">
            <v>-</v>
          </cell>
        </row>
        <row r="130">
          <cell r="B130" t="str">
            <v xml:space="preserve">           江戸川区</v>
          </cell>
          <cell r="C130">
            <v>4</v>
          </cell>
          <cell r="D130" t="str">
            <v>-</v>
          </cell>
          <cell r="E130" t="str">
            <v>-</v>
          </cell>
          <cell r="F130" t="str">
            <v>-</v>
          </cell>
          <cell r="G130" t="str">
            <v>-</v>
          </cell>
          <cell r="H130" t="str">
            <v>-</v>
          </cell>
          <cell r="I130" t="str">
            <v>-</v>
          </cell>
          <cell r="J130" t="str">
            <v>-</v>
          </cell>
          <cell r="K130">
            <v>1</v>
          </cell>
          <cell r="L130">
            <v>1</v>
          </cell>
          <cell r="M130" t="str">
            <v>-</v>
          </cell>
          <cell r="N130" t="str">
            <v>-</v>
          </cell>
          <cell r="O130" t="str">
            <v>-</v>
          </cell>
          <cell r="P130" t="str">
            <v>-</v>
          </cell>
          <cell r="Q130" t="str">
            <v>-</v>
          </cell>
          <cell r="R130">
            <v>1</v>
          </cell>
          <cell r="S130" t="str">
            <v>-</v>
          </cell>
          <cell r="T130" t="str">
            <v>-</v>
          </cell>
          <cell r="U130" t="str">
            <v>-</v>
          </cell>
          <cell r="V130" t="str">
            <v>-</v>
          </cell>
          <cell r="W130">
            <v>1</v>
          </cell>
          <cell r="X130" t="str">
            <v>-</v>
          </cell>
        </row>
        <row r="131">
          <cell r="B131" t="str">
            <v xml:space="preserve">         八王子市</v>
          </cell>
          <cell r="C131">
            <v>1</v>
          </cell>
          <cell r="D131" t="str">
            <v>-</v>
          </cell>
          <cell r="E131" t="str">
            <v>-</v>
          </cell>
          <cell r="F131" t="str">
            <v>-</v>
          </cell>
          <cell r="G131" t="str">
            <v>-</v>
          </cell>
          <cell r="H131" t="str">
            <v>-</v>
          </cell>
          <cell r="I131" t="str">
            <v>-</v>
          </cell>
          <cell r="J131" t="str">
            <v>-</v>
          </cell>
          <cell r="K131" t="str">
            <v>-</v>
          </cell>
          <cell r="L131" t="str">
            <v>-</v>
          </cell>
          <cell r="M131" t="str">
            <v>-</v>
          </cell>
          <cell r="N131" t="str">
            <v>-</v>
          </cell>
          <cell r="O131" t="str">
            <v>-</v>
          </cell>
          <cell r="P131" t="str">
            <v>-</v>
          </cell>
          <cell r="Q131" t="str">
            <v>-</v>
          </cell>
          <cell r="R131" t="str">
            <v>-</v>
          </cell>
          <cell r="S131">
            <v>1</v>
          </cell>
          <cell r="T131" t="str">
            <v>-</v>
          </cell>
          <cell r="U131" t="str">
            <v>-</v>
          </cell>
          <cell r="V131" t="str">
            <v>-</v>
          </cell>
          <cell r="W131" t="str">
            <v>-</v>
          </cell>
          <cell r="X131" t="str">
            <v>-</v>
          </cell>
        </row>
        <row r="132">
          <cell r="B132" t="str">
            <v xml:space="preserve">         武蔵野市</v>
          </cell>
          <cell r="C132">
            <v>1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</v>
          </cell>
          <cell r="I132" t="str">
            <v>-</v>
          </cell>
          <cell r="J132" t="str">
            <v>-</v>
          </cell>
          <cell r="K132" t="str">
            <v>-</v>
          </cell>
          <cell r="L132" t="str">
            <v>-</v>
          </cell>
          <cell r="M132" t="str">
            <v>-</v>
          </cell>
          <cell r="N132" t="str">
            <v>-</v>
          </cell>
          <cell r="O132" t="str">
            <v>-</v>
          </cell>
          <cell r="P132" t="str">
            <v>-</v>
          </cell>
          <cell r="Q132" t="str">
            <v>-</v>
          </cell>
          <cell r="R132" t="str">
            <v>-</v>
          </cell>
          <cell r="S132" t="str">
            <v>-</v>
          </cell>
          <cell r="T132" t="str">
            <v>-</v>
          </cell>
          <cell r="U132" t="str">
            <v>-</v>
          </cell>
          <cell r="V132" t="str">
            <v>-</v>
          </cell>
          <cell r="W132">
            <v>1</v>
          </cell>
          <cell r="X132" t="str">
            <v>-</v>
          </cell>
        </row>
        <row r="133">
          <cell r="B133" t="str">
            <v xml:space="preserve">         調布市</v>
          </cell>
          <cell r="C133">
            <v>1</v>
          </cell>
          <cell r="D133" t="str">
            <v>-</v>
          </cell>
          <cell r="E133" t="str">
            <v>-</v>
          </cell>
          <cell r="F133" t="str">
            <v>-</v>
          </cell>
          <cell r="G133" t="str">
            <v>-</v>
          </cell>
          <cell r="H133">
            <v>1</v>
          </cell>
          <cell r="I133" t="str">
            <v>-</v>
          </cell>
          <cell r="J133" t="str">
            <v>-</v>
          </cell>
          <cell r="K133" t="str">
            <v>-</v>
          </cell>
          <cell r="L133" t="str">
            <v>-</v>
          </cell>
          <cell r="M133" t="str">
            <v>-</v>
          </cell>
          <cell r="N133" t="str">
            <v>-</v>
          </cell>
          <cell r="O133" t="str">
            <v>-</v>
          </cell>
          <cell r="P133" t="str">
            <v>-</v>
          </cell>
          <cell r="Q133" t="str">
            <v>-</v>
          </cell>
          <cell r="R133" t="str">
            <v>-</v>
          </cell>
          <cell r="S133" t="str">
            <v>-</v>
          </cell>
          <cell r="T133" t="str">
            <v>-</v>
          </cell>
          <cell r="U133" t="str">
            <v>-</v>
          </cell>
          <cell r="V133" t="str">
            <v>-</v>
          </cell>
          <cell r="W133" t="str">
            <v>-</v>
          </cell>
          <cell r="X133" t="str">
            <v>-</v>
          </cell>
        </row>
        <row r="134">
          <cell r="B134" t="str">
            <v xml:space="preserve">         町田市</v>
          </cell>
          <cell r="C134">
            <v>3</v>
          </cell>
          <cell r="D134" t="str">
            <v>-</v>
          </cell>
          <cell r="E134" t="str">
            <v>-</v>
          </cell>
          <cell r="F134" t="str">
            <v>-</v>
          </cell>
          <cell r="G134" t="str">
            <v>-</v>
          </cell>
          <cell r="H134">
            <v>1</v>
          </cell>
          <cell r="I134" t="str">
            <v>-</v>
          </cell>
          <cell r="J134" t="str">
            <v>-</v>
          </cell>
          <cell r="K134" t="str">
            <v>-</v>
          </cell>
          <cell r="L134" t="str">
            <v>-</v>
          </cell>
          <cell r="M134" t="str">
            <v>-</v>
          </cell>
          <cell r="N134" t="str">
            <v>-</v>
          </cell>
          <cell r="O134" t="str">
            <v>-</v>
          </cell>
          <cell r="P134" t="str">
            <v>-</v>
          </cell>
          <cell r="Q134" t="str">
            <v>-</v>
          </cell>
          <cell r="R134" t="str">
            <v>-</v>
          </cell>
          <cell r="S134" t="str">
            <v>-</v>
          </cell>
          <cell r="T134" t="str">
            <v>-</v>
          </cell>
          <cell r="U134" t="str">
            <v>-</v>
          </cell>
          <cell r="V134">
            <v>1</v>
          </cell>
          <cell r="W134" t="str">
            <v>-</v>
          </cell>
          <cell r="X134">
            <v>1</v>
          </cell>
        </row>
        <row r="135">
          <cell r="B135" t="str">
            <v xml:space="preserve">         日野市</v>
          </cell>
          <cell r="C135">
            <v>1</v>
          </cell>
          <cell r="D135" t="str">
            <v>-</v>
          </cell>
          <cell r="E135" t="str">
            <v>-</v>
          </cell>
          <cell r="F135" t="str">
            <v>-</v>
          </cell>
          <cell r="G135" t="str">
            <v>-</v>
          </cell>
          <cell r="H135" t="str">
            <v>-</v>
          </cell>
          <cell r="I135">
            <v>1</v>
          </cell>
          <cell r="J135" t="str">
            <v>-</v>
          </cell>
          <cell r="K135" t="str">
            <v>-</v>
          </cell>
          <cell r="L135" t="str">
            <v>-</v>
          </cell>
          <cell r="M135" t="str">
            <v>-</v>
          </cell>
          <cell r="N135" t="str">
            <v>-</v>
          </cell>
          <cell r="O135" t="str">
            <v>-</v>
          </cell>
          <cell r="P135" t="str">
            <v>-</v>
          </cell>
          <cell r="Q135" t="str">
            <v>-</v>
          </cell>
          <cell r="R135" t="str">
            <v>-</v>
          </cell>
          <cell r="S135" t="str">
            <v>-</v>
          </cell>
          <cell r="T135" t="str">
            <v>-</v>
          </cell>
          <cell r="U135" t="str">
            <v>-</v>
          </cell>
          <cell r="V135" t="str">
            <v>-</v>
          </cell>
          <cell r="W135" t="str">
            <v>-</v>
          </cell>
          <cell r="X135" t="str">
            <v>-</v>
          </cell>
        </row>
        <row r="136">
          <cell r="B136" t="str">
            <v xml:space="preserve">         東久留米市</v>
          </cell>
          <cell r="C136">
            <v>1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>
            <v>1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</row>
        <row r="137">
          <cell r="B137" t="str">
            <v xml:space="preserve">         羽村市</v>
          </cell>
          <cell r="C137">
            <v>2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>
            <v>1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>
            <v>1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</row>
        <row r="138">
          <cell r="B138" t="str">
            <v xml:space="preserve">         小笠原村</v>
          </cell>
          <cell r="C138">
            <v>2</v>
          </cell>
          <cell r="D138" t="str">
            <v>-</v>
          </cell>
          <cell r="E138" t="str">
            <v>-</v>
          </cell>
          <cell r="F138" t="str">
            <v>-</v>
          </cell>
          <cell r="G138" t="str">
            <v>-</v>
          </cell>
          <cell r="H138">
            <v>2</v>
          </cell>
          <cell r="I138" t="str">
            <v>-</v>
          </cell>
          <cell r="J138" t="str">
            <v>-</v>
          </cell>
          <cell r="K138" t="str">
            <v>-</v>
          </cell>
          <cell r="L138" t="str">
            <v>-</v>
          </cell>
          <cell r="M138" t="str">
            <v>-</v>
          </cell>
          <cell r="N138" t="str">
            <v>-</v>
          </cell>
          <cell r="O138" t="str">
            <v>-</v>
          </cell>
          <cell r="P138" t="str">
            <v>-</v>
          </cell>
          <cell r="Q138" t="str">
            <v>-</v>
          </cell>
          <cell r="R138" t="str">
            <v>-</v>
          </cell>
          <cell r="S138" t="str">
            <v>-</v>
          </cell>
          <cell r="T138" t="str">
            <v>-</v>
          </cell>
          <cell r="U138" t="str">
            <v>-</v>
          </cell>
          <cell r="V138" t="str">
            <v>-</v>
          </cell>
          <cell r="W138" t="str">
            <v>-</v>
          </cell>
          <cell r="X138" t="str">
            <v>-</v>
          </cell>
        </row>
        <row r="139">
          <cell r="B139" t="str">
            <v xml:space="preserve">       神奈川県 </v>
          </cell>
          <cell r="C139">
            <v>59</v>
          </cell>
          <cell r="D139" t="str">
            <v>-</v>
          </cell>
          <cell r="E139" t="str">
            <v>-</v>
          </cell>
          <cell r="F139">
            <v>1</v>
          </cell>
          <cell r="G139" t="str">
            <v>-</v>
          </cell>
          <cell r="H139">
            <v>16</v>
          </cell>
          <cell r="I139">
            <v>12</v>
          </cell>
          <cell r="J139" t="str">
            <v>-</v>
          </cell>
          <cell r="K139">
            <v>2</v>
          </cell>
          <cell r="L139">
            <v>12</v>
          </cell>
          <cell r="M139">
            <v>2</v>
          </cell>
          <cell r="N139" t="str">
            <v>-</v>
          </cell>
          <cell r="O139" t="str">
            <v>-</v>
          </cell>
          <cell r="P139">
            <v>4</v>
          </cell>
          <cell r="Q139" t="str">
            <v>-</v>
          </cell>
          <cell r="R139">
            <v>1</v>
          </cell>
          <cell r="S139">
            <v>2</v>
          </cell>
          <cell r="T139">
            <v>1</v>
          </cell>
          <cell r="U139" t="str">
            <v>-</v>
          </cell>
          <cell r="V139">
            <v>3</v>
          </cell>
          <cell r="W139">
            <v>1</v>
          </cell>
          <cell r="X139">
            <v>2</v>
          </cell>
        </row>
        <row r="140">
          <cell r="B140" t="str">
            <v xml:space="preserve">         横浜市</v>
          </cell>
          <cell r="C140">
            <v>54</v>
          </cell>
          <cell r="D140" t="str">
            <v>-</v>
          </cell>
          <cell r="E140" t="str">
            <v>-</v>
          </cell>
          <cell r="F140" t="str">
            <v>-</v>
          </cell>
          <cell r="G140" t="str">
            <v>-</v>
          </cell>
          <cell r="H140">
            <v>10</v>
          </cell>
          <cell r="I140">
            <v>15</v>
          </cell>
          <cell r="J140" t="str">
            <v>-</v>
          </cell>
          <cell r="K140" t="str">
            <v>-</v>
          </cell>
          <cell r="L140">
            <v>10</v>
          </cell>
          <cell r="M140">
            <v>1</v>
          </cell>
          <cell r="N140" t="str">
            <v>-</v>
          </cell>
          <cell r="O140" t="str">
            <v>-</v>
          </cell>
          <cell r="P140">
            <v>7</v>
          </cell>
          <cell r="Q140" t="str">
            <v>-</v>
          </cell>
          <cell r="R140">
            <v>1</v>
          </cell>
          <cell r="S140">
            <v>4</v>
          </cell>
          <cell r="T140">
            <v>3</v>
          </cell>
          <cell r="U140" t="str">
            <v>-</v>
          </cell>
          <cell r="V140">
            <v>1</v>
          </cell>
          <cell r="W140" t="str">
            <v>-</v>
          </cell>
          <cell r="X140">
            <v>2</v>
          </cell>
        </row>
        <row r="141">
          <cell r="B141" t="str">
            <v xml:space="preserve">           横浜市 鶴見区</v>
          </cell>
          <cell r="C141">
            <v>2</v>
          </cell>
          <cell r="D141" t="str">
            <v>-</v>
          </cell>
          <cell r="E141" t="str">
            <v>-</v>
          </cell>
          <cell r="F141" t="str">
            <v>-</v>
          </cell>
          <cell r="G141" t="str">
            <v>-</v>
          </cell>
          <cell r="H141">
            <v>2</v>
          </cell>
          <cell r="I141" t="str">
            <v>-</v>
          </cell>
          <cell r="J141" t="str">
            <v>-</v>
          </cell>
          <cell r="K141" t="str">
            <v>-</v>
          </cell>
          <cell r="L141" t="str">
            <v>-</v>
          </cell>
          <cell r="M141" t="str">
            <v>-</v>
          </cell>
          <cell r="N141" t="str">
            <v>-</v>
          </cell>
          <cell r="O141" t="str">
            <v>-</v>
          </cell>
          <cell r="P141" t="str">
            <v>-</v>
          </cell>
          <cell r="Q141" t="str">
            <v>-</v>
          </cell>
          <cell r="R141" t="str">
            <v>-</v>
          </cell>
          <cell r="S141" t="str">
            <v>-</v>
          </cell>
          <cell r="T141" t="str">
            <v>-</v>
          </cell>
          <cell r="U141" t="str">
            <v>-</v>
          </cell>
          <cell r="V141" t="str">
            <v>-</v>
          </cell>
          <cell r="W141" t="str">
            <v>-</v>
          </cell>
          <cell r="X141" t="str">
            <v>-</v>
          </cell>
        </row>
        <row r="142">
          <cell r="B142" t="str">
            <v xml:space="preserve">           横浜市 神奈川区</v>
          </cell>
          <cell r="C142">
            <v>6</v>
          </cell>
          <cell r="D142" t="str">
            <v>-</v>
          </cell>
          <cell r="E142" t="str">
            <v>-</v>
          </cell>
          <cell r="F142" t="str">
            <v>-</v>
          </cell>
          <cell r="G142" t="str">
            <v>-</v>
          </cell>
          <cell r="H142">
            <v>2</v>
          </cell>
          <cell r="I142" t="str">
            <v>-</v>
          </cell>
          <cell r="J142" t="str">
            <v>-</v>
          </cell>
          <cell r="K142" t="str">
            <v>-</v>
          </cell>
          <cell r="L142">
            <v>2</v>
          </cell>
          <cell r="M142" t="str">
            <v>-</v>
          </cell>
          <cell r="N142" t="str">
            <v>-</v>
          </cell>
          <cell r="O142" t="str">
            <v>-</v>
          </cell>
          <cell r="P142">
            <v>1</v>
          </cell>
          <cell r="Q142" t="str">
            <v>-</v>
          </cell>
          <cell r="R142">
            <v>1</v>
          </cell>
          <cell r="S142" t="str">
            <v>-</v>
          </cell>
          <cell r="T142" t="str">
            <v>-</v>
          </cell>
          <cell r="U142" t="str">
            <v>-</v>
          </cell>
          <cell r="V142" t="str">
            <v>-</v>
          </cell>
          <cell r="W142" t="str">
            <v>-</v>
          </cell>
          <cell r="X142" t="str">
            <v>-</v>
          </cell>
        </row>
        <row r="143">
          <cell r="B143" t="str">
            <v xml:space="preserve">           横浜市 西区</v>
          </cell>
          <cell r="C143">
            <v>9</v>
          </cell>
          <cell r="D143" t="str">
            <v>-</v>
          </cell>
          <cell r="E143" t="str">
            <v>-</v>
          </cell>
          <cell r="F143" t="str">
            <v>-</v>
          </cell>
          <cell r="G143" t="str">
            <v>-</v>
          </cell>
          <cell r="H143" t="str">
            <v>-</v>
          </cell>
          <cell r="I143">
            <v>7</v>
          </cell>
          <cell r="J143" t="str">
            <v>-</v>
          </cell>
          <cell r="K143" t="str">
            <v>-</v>
          </cell>
          <cell r="L143">
            <v>1</v>
          </cell>
          <cell r="M143" t="str">
            <v>-</v>
          </cell>
          <cell r="N143" t="str">
            <v>-</v>
          </cell>
          <cell r="O143" t="str">
            <v>-</v>
          </cell>
          <cell r="P143">
            <v>1</v>
          </cell>
          <cell r="Q143" t="str">
            <v>-</v>
          </cell>
          <cell r="R143" t="str">
            <v>-</v>
          </cell>
          <cell r="S143" t="str">
            <v>-</v>
          </cell>
          <cell r="T143" t="str">
            <v>-</v>
          </cell>
          <cell r="U143" t="str">
            <v>-</v>
          </cell>
          <cell r="V143" t="str">
            <v>-</v>
          </cell>
          <cell r="W143" t="str">
            <v>-</v>
          </cell>
          <cell r="X143" t="str">
            <v>-</v>
          </cell>
        </row>
        <row r="144">
          <cell r="B144" t="str">
            <v xml:space="preserve">           横浜市 中区</v>
          </cell>
          <cell r="C144">
            <v>19</v>
          </cell>
          <cell r="D144" t="str">
            <v>-</v>
          </cell>
          <cell r="E144" t="str">
            <v>-</v>
          </cell>
          <cell r="F144" t="str">
            <v>-</v>
          </cell>
          <cell r="G144" t="str">
            <v>-</v>
          </cell>
          <cell r="H144">
            <v>1</v>
          </cell>
          <cell r="I144">
            <v>4</v>
          </cell>
          <cell r="J144" t="str">
            <v>-</v>
          </cell>
          <cell r="K144" t="str">
            <v>-</v>
          </cell>
          <cell r="L144">
            <v>3</v>
          </cell>
          <cell r="M144" t="str">
            <v>-</v>
          </cell>
          <cell r="N144" t="str">
            <v>-</v>
          </cell>
          <cell r="O144" t="str">
            <v>-</v>
          </cell>
          <cell r="P144">
            <v>4</v>
          </cell>
          <cell r="Q144" t="str">
            <v>-</v>
          </cell>
          <cell r="R144" t="str">
            <v>-</v>
          </cell>
          <cell r="S144">
            <v>4</v>
          </cell>
          <cell r="T144">
            <v>1</v>
          </cell>
          <cell r="U144" t="str">
            <v>-</v>
          </cell>
          <cell r="V144">
            <v>1</v>
          </cell>
          <cell r="W144" t="str">
            <v>-</v>
          </cell>
          <cell r="X144">
            <v>1</v>
          </cell>
        </row>
        <row r="145">
          <cell r="B145" t="str">
            <v xml:space="preserve">           横浜市 南区</v>
          </cell>
          <cell r="C145">
            <v>3</v>
          </cell>
          <cell r="D145" t="str">
            <v>-</v>
          </cell>
          <cell r="E145" t="str">
            <v>-</v>
          </cell>
          <cell r="F145" t="str">
            <v>-</v>
          </cell>
          <cell r="G145" t="str">
            <v>-</v>
          </cell>
          <cell r="H145" t="str">
            <v>-</v>
          </cell>
          <cell r="I145" t="str">
            <v>-</v>
          </cell>
          <cell r="J145" t="str">
            <v>-</v>
          </cell>
          <cell r="K145" t="str">
            <v>-</v>
          </cell>
          <cell r="L145" t="str">
            <v>-</v>
          </cell>
          <cell r="M145">
            <v>1</v>
          </cell>
          <cell r="N145" t="str">
            <v>-</v>
          </cell>
          <cell r="O145" t="str">
            <v>-</v>
          </cell>
          <cell r="P145" t="str">
            <v>-</v>
          </cell>
          <cell r="Q145" t="str">
            <v>-</v>
          </cell>
          <cell r="R145" t="str">
            <v>-</v>
          </cell>
          <cell r="S145" t="str">
            <v>-</v>
          </cell>
          <cell r="T145">
            <v>1</v>
          </cell>
          <cell r="U145" t="str">
            <v>-</v>
          </cell>
          <cell r="V145" t="str">
            <v>-</v>
          </cell>
          <cell r="W145" t="str">
            <v>-</v>
          </cell>
          <cell r="X145">
            <v>1</v>
          </cell>
        </row>
        <row r="146">
          <cell r="B146" t="str">
            <v xml:space="preserve">           横浜市 磯子区</v>
          </cell>
          <cell r="C146">
            <v>10</v>
          </cell>
          <cell r="D146" t="str">
            <v>-</v>
          </cell>
          <cell r="E146" t="str">
            <v>-</v>
          </cell>
          <cell r="F146" t="str">
            <v>-</v>
          </cell>
          <cell r="G146" t="str">
            <v>-</v>
          </cell>
          <cell r="H146">
            <v>4</v>
          </cell>
          <cell r="I146">
            <v>3</v>
          </cell>
          <cell r="J146" t="str">
            <v>-</v>
          </cell>
          <cell r="K146" t="str">
            <v>-</v>
          </cell>
          <cell r="L146">
            <v>2</v>
          </cell>
          <cell r="M146" t="str">
            <v>-</v>
          </cell>
          <cell r="N146" t="str">
            <v>-</v>
          </cell>
          <cell r="O146" t="str">
            <v>-</v>
          </cell>
          <cell r="P146">
            <v>1</v>
          </cell>
          <cell r="Q146" t="str">
            <v>-</v>
          </cell>
          <cell r="R146" t="str">
            <v>-</v>
          </cell>
          <cell r="S146" t="str">
            <v>-</v>
          </cell>
          <cell r="T146" t="str">
            <v>-</v>
          </cell>
          <cell r="U146" t="str">
            <v>-</v>
          </cell>
          <cell r="V146" t="str">
            <v>-</v>
          </cell>
          <cell r="W146" t="str">
            <v>-</v>
          </cell>
          <cell r="X146" t="str">
            <v>-</v>
          </cell>
        </row>
        <row r="147">
          <cell r="B147" t="str">
            <v xml:space="preserve">           横浜市 金沢区</v>
          </cell>
          <cell r="C147">
            <v>1</v>
          </cell>
          <cell r="D147" t="str">
            <v>-</v>
          </cell>
          <cell r="E147" t="str">
            <v>-</v>
          </cell>
          <cell r="F147" t="str">
            <v>-</v>
          </cell>
          <cell r="G147" t="str">
            <v>-</v>
          </cell>
          <cell r="H147" t="str">
            <v>-</v>
          </cell>
          <cell r="I147" t="str">
            <v>-</v>
          </cell>
          <cell r="J147" t="str">
            <v>-</v>
          </cell>
          <cell r="K147" t="str">
            <v>-</v>
          </cell>
          <cell r="L147">
            <v>1</v>
          </cell>
          <cell r="M147" t="str">
            <v>-</v>
          </cell>
          <cell r="N147" t="str">
            <v>-</v>
          </cell>
          <cell r="O147" t="str">
            <v>-</v>
          </cell>
          <cell r="P147" t="str">
            <v>-</v>
          </cell>
          <cell r="Q147" t="str">
            <v>-</v>
          </cell>
          <cell r="R147" t="str">
            <v>-</v>
          </cell>
          <cell r="S147" t="str">
            <v>-</v>
          </cell>
          <cell r="T147" t="str">
            <v>-</v>
          </cell>
          <cell r="U147" t="str">
            <v>-</v>
          </cell>
          <cell r="V147" t="str">
            <v>-</v>
          </cell>
          <cell r="W147" t="str">
            <v>-</v>
          </cell>
          <cell r="X147" t="str">
            <v>-</v>
          </cell>
        </row>
        <row r="148">
          <cell r="B148" t="str">
            <v xml:space="preserve">           横浜市 戸塚区</v>
          </cell>
          <cell r="C148">
            <v>1</v>
          </cell>
          <cell r="D148" t="str">
            <v>-</v>
          </cell>
          <cell r="E148" t="str">
            <v>-</v>
          </cell>
          <cell r="F148" t="str">
            <v>-</v>
          </cell>
          <cell r="G148" t="str">
            <v>-</v>
          </cell>
          <cell r="H148">
            <v>1</v>
          </cell>
          <cell r="I148" t="str">
            <v>-</v>
          </cell>
          <cell r="J148" t="str">
            <v>-</v>
          </cell>
          <cell r="K148" t="str">
            <v>-</v>
          </cell>
          <cell r="L148" t="str">
            <v>-</v>
          </cell>
          <cell r="M148" t="str">
            <v>-</v>
          </cell>
          <cell r="N148" t="str">
            <v>-</v>
          </cell>
          <cell r="O148" t="str">
            <v>-</v>
          </cell>
          <cell r="P148" t="str">
            <v>-</v>
          </cell>
          <cell r="Q148" t="str">
            <v>-</v>
          </cell>
          <cell r="R148" t="str">
            <v>-</v>
          </cell>
          <cell r="S148" t="str">
            <v>-</v>
          </cell>
          <cell r="T148" t="str">
            <v>-</v>
          </cell>
          <cell r="U148" t="str">
            <v>-</v>
          </cell>
          <cell r="V148" t="str">
            <v>-</v>
          </cell>
          <cell r="W148" t="str">
            <v>-</v>
          </cell>
          <cell r="X148" t="str">
            <v>-</v>
          </cell>
        </row>
        <row r="149">
          <cell r="B149" t="str">
            <v xml:space="preserve">           横浜市 港南区</v>
          </cell>
          <cell r="C149">
            <v>2</v>
          </cell>
          <cell r="D149" t="str">
            <v>-</v>
          </cell>
          <cell r="E149" t="str">
            <v>-</v>
          </cell>
          <cell r="F149" t="str">
            <v>-</v>
          </cell>
          <cell r="G149" t="str">
            <v>-</v>
          </cell>
          <cell r="H149" t="str">
            <v>-</v>
          </cell>
          <cell r="I149">
            <v>1</v>
          </cell>
          <cell r="J149" t="str">
            <v>-</v>
          </cell>
          <cell r="K149" t="str">
            <v>-</v>
          </cell>
          <cell r="L149">
            <v>1</v>
          </cell>
          <cell r="M149" t="str">
            <v>-</v>
          </cell>
          <cell r="N149" t="str">
            <v>-</v>
          </cell>
          <cell r="O149" t="str">
            <v>-</v>
          </cell>
          <cell r="P149" t="str">
            <v>-</v>
          </cell>
          <cell r="Q149" t="str">
            <v>-</v>
          </cell>
          <cell r="R149" t="str">
            <v>-</v>
          </cell>
          <cell r="S149" t="str">
            <v>-</v>
          </cell>
          <cell r="T149" t="str">
            <v>-</v>
          </cell>
          <cell r="U149" t="str">
            <v>-</v>
          </cell>
          <cell r="V149" t="str">
            <v>-</v>
          </cell>
          <cell r="W149" t="str">
            <v>-</v>
          </cell>
          <cell r="X149" t="str">
            <v>-</v>
          </cell>
        </row>
        <row r="150">
          <cell r="B150" t="str">
            <v xml:space="preserve">           横浜市 栄区</v>
          </cell>
          <cell r="C150">
            <v>1</v>
          </cell>
          <cell r="D150" t="str">
            <v>-</v>
          </cell>
          <cell r="E150" t="str">
            <v>-</v>
          </cell>
          <cell r="F150" t="str">
            <v>-</v>
          </cell>
          <cell r="G150" t="str">
            <v>-</v>
          </cell>
          <cell r="H150" t="str">
            <v>-</v>
          </cell>
          <cell r="I150" t="str">
            <v>-</v>
          </cell>
          <cell r="J150" t="str">
            <v>-</v>
          </cell>
          <cell r="K150" t="str">
            <v>-</v>
          </cell>
          <cell r="L150" t="str">
            <v>-</v>
          </cell>
          <cell r="M150" t="str">
            <v>-</v>
          </cell>
          <cell r="N150" t="str">
            <v>-</v>
          </cell>
          <cell r="O150" t="str">
            <v>-</v>
          </cell>
          <cell r="P150" t="str">
            <v>-</v>
          </cell>
          <cell r="Q150" t="str">
            <v>-</v>
          </cell>
          <cell r="R150" t="str">
            <v>-</v>
          </cell>
          <cell r="S150" t="str">
            <v>-</v>
          </cell>
          <cell r="T150">
            <v>1</v>
          </cell>
          <cell r="U150" t="str">
            <v>-</v>
          </cell>
          <cell r="V150" t="str">
            <v>-</v>
          </cell>
          <cell r="W150" t="str">
            <v>-</v>
          </cell>
          <cell r="X150" t="str">
            <v>-</v>
          </cell>
        </row>
        <row r="151">
          <cell r="B151" t="str">
            <v xml:space="preserve">         川崎市</v>
          </cell>
          <cell r="C151">
            <v>11</v>
          </cell>
          <cell r="D151" t="str">
            <v>-</v>
          </cell>
          <cell r="E151" t="str">
            <v>-</v>
          </cell>
          <cell r="F151" t="str">
            <v>-</v>
          </cell>
          <cell r="G151" t="str">
            <v>-</v>
          </cell>
          <cell r="H151">
            <v>4</v>
          </cell>
          <cell r="I151">
            <v>2</v>
          </cell>
          <cell r="J151" t="str">
            <v>-</v>
          </cell>
          <cell r="K151" t="str">
            <v>-</v>
          </cell>
          <cell r="L151">
            <v>2</v>
          </cell>
          <cell r="M151" t="str">
            <v>-</v>
          </cell>
          <cell r="N151" t="str">
            <v>-</v>
          </cell>
          <cell r="O151" t="str">
            <v>-</v>
          </cell>
          <cell r="P151">
            <v>2</v>
          </cell>
          <cell r="Q151" t="str">
            <v>-</v>
          </cell>
          <cell r="R151" t="str">
            <v>-</v>
          </cell>
          <cell r="S151" t="str">
            <v>-</v>
          </cell>
          <cell r="T151">
            <v>1</v>
          </cell>
          <cell r="U151" t="str">
            <v>-</v>
          </cell>
          <cell r="V151" t="str">
            <v>-</v>
          </cell>
          <cell r="W151" t="str">
            <v>-</v>
          </cell>
          <cell r="X151" t="str">
            <v>-</v>
          </cell>
        </row>
        <row r="152">
          <cell r="B152" t="str">
            <v xml:space="preserve">           川崎市 川崎区</v>
          </cell>
          <cell r="C152">
            <v>8</v>
          </cell>
          <cell r="D152" t="str">
            <v>-</v>
          </cell>
          <cell r="E152" t="str">
            <v>-</v>
          </cell>
          <cell r="F152" t="str">
            <v>-</v>
          </cell>
          <cell r="G152" t="str">
            <v>-</v>
          </cell>
          <cell r="H152">
            <v>4</v>
          </cell>
          <cell r="I152">
            <v>1</v>
          </cell>
          <cell r="J152" t="str">
            <v>-</v>
          </cell>
          <cell r="K152" t="str">
            <v>-</v>
          </cell>
          <cell r="L152">
            <v>2</v>
          </cell>
          <cell r="M152" t="str">
            <v>-</v>
          </cell>
          <cell r="N152" t="str">
            <v>-</v>
          </cell>
          <cell r="O152" t="str">
            <v>-</v>
          </cell>
          <cell r="P152">
            <v>1</v>
          </cell>
          <cell r="Q152" t="str">
            <v>-</v>
          </cell>
          <cell r="R152" t="str">
            <v>-</v>
          </cell>
          <cell r="S152" t="str">
            <v>-</v>
          </cell>
          <cell r="T152" t="str">
            <v>-</v>
          </cell>
          <cell r="U152" t="str">
            <v>-</v>
          </cell>
          <cell r="V152" t="str">
            <v>-</v>
          </cell>
          <cell r="W152" t="str">
            <v>-</v>
          </cell>
          <cell r="X152" t="str">
            <v>-</v>
          </cell>
        </row>
        <row r="153">
          <cell r="B153" t="str">
            <v xml:space="preserve">           川崎市 多摩区</v>
          </cell>
          <cell r="C153">
            <v>2</v>
          </cell>
          <cell r="D153" t="str">
            <v>-</v>
          </cell>
          <cell r="E153" t="str">
            <v>-</v>
          </cell>
          <cell r="F153" t="str">
            <v>-</v>
          </cell>
          <cell r="G153" t="str">
            <v>-</v>
          </cell>
          <cell r="H153" t="str">
            <v>-</v>
          </cell>
          <cell r="I153" t="str">
            <v>-</v>
          </cell>
          <cell r="J153" t="str">
            <v>-</v>
          </cell>
          <cell r="K153" t="str">
            <v>-</v>
          </cell>
          <cell r="L153" t="str">
            <v>-</v>
          </cell>
          <cell r="M153" t="str">
            <v>-</v>
          </cell>
          <cell r="N153" t="str">
            <v>-</v>
          </cell>
          <cell r="O153" t="str">
            <v>-</v>
          </cell>
          <cell r="P153">
            <v>1</v>
          </cell>
          <cell r="Q153" t="str">
            <v>-</v>
          </cell>
          <cell r="R153" t="str">
            <v>-</v>
          </cell>
          <cell r="S153" t="str">
            <v>-</v>
          </cell>
          <cell r="T153">
            <v>1</v>
          </cell>
          <cell r="U153" t="str">
            <v>-</v>
          </cell>
          <cell r="V153" t="str">
            <v>-</v>
          </cell>
          <cell r="W153" t="str">
            <v>-</v>
          </cell>
          <cell r="X153" t="str">
            <v>-</v>
          </cell>
        </row>
        <row r="154">
          <cell r="B154" t="str">
            <v xml:space="preserve">           川崎市 麻生区</v>
          </cell>
          <cell r="C154">
            <v>1</v>
          </cell>
          <cell r="D154" t="str">
            <v>-</v>
          </cell>
          <cell r="E154" t="str">
            <v>-</v>
          </cell>
          <cell r="F154" t="str">
            <v>-</v>
          </cell>
          <cell r="G154" t="str">
            <v>-</v>
          </cell>
          <cell r="H154" t="str">
            <v>-</v>
          </cell>
          <cell r="I154">
            <v>1</v>
          </cell>
          <cell r="J154" t="str">
            <v>-</v>
          </cell>
          <cell r="K154" t="str">
            <v>-</v>
          </cell>
          <cell r="L154" t="str">
            <v>-</v>
          </cell>
          <cell r="M154" t="str">
            <v>-</v>
          </cell>
          <cell r="N154" t="str">
            <v>-</v>
          </cell>
          <cell r="O154" t="str">
            <v>-</v>
          </cell>
          <cell r="P154" t="str">
            <v>-</v>
          </cell>
          <cell r="Q154" t="str">
            <v>-</v>
          </cell>
          <cell r="R154" t="str">
            <v>-</v>
          </cell>
          <cell r="S154" t="str">
            <v>-</v>
          </cell>
          <cell r="T154" t="str">
            <v>-</v>
          </cell>
          <cell r="U154" t="str">
            <v>-</v>
          </cell>
          <cell r="V154" t="str">
            <v>-</v>
          </cell>
          <cell r="W154" t="str">
            <v>-</v>
          </cell>
          <cell r="X154" t="str">
            <v>-</v>
          </cell>
        </row>
        <row r="155">
          <cell r="B155" t="str">
            <v xml:space="preserve">         相模原市</v>
          </cell>
          <cell r="C155">
            <v>4</v>
          </cell>
          <cell r="D155" t="str">
            <v>-</v>
          </cell>
          <cell r="E155" t="str">
            <v>-</v>
          </cell>
          <cell r="F155" t="str">
            <v>-</v>
          </cell>
          <cell r="G155" t="str">
            <v>-</v>
          </cell>
          <cell r="H155" t="str">
            <v>-</v>
          </cell>
          <cell r="I155">
            <v>2</v>
          </cell>
          <cell r="J155" t="str">
            <v>-</v>
          </cell>
          <cell r="K155" t="str">
            <v>-</v>
          </cell>
          <cell r="L155" t="str">
            <v>-</v>
          </cell>
          <cell r="M155" t="str">
            <v>-</v>
          </cell>
          <cell r="N155" t="str">
            <v>-</v>
          </cell>
          <cell r="O155">
            <v>1</v>
          </cell>
          <cell r="P155">
            <v>1</v>
          </cell>
          <cell r="Q155" t="str">
            <v>-</v>
          </cell>
          <cell r="R155" t="str">
            <v>-</v>
          </cell>
          <cell r="S155" t="str">
            <v>-</v>
          </cell>
          <cell r="T155" t="str">
            <v>-</v>
          </cell>
          <cell r="U155" t="str">
            <v>-</v>
          </cell>
          <cell r="V155" t="str">
            <v>-</v>
          </cell>
          <cell r="W155" t="str">
            <v>-</v>
          </cell>
          <cell r="X155" t="str">
            <v>-</v>
          </cell>
        </row>
        <row r="156">
          <cell r="B156" t="str">
            <v xml:space="preserve">           相模原市 中央区</v>
          </cell>
          <cell r="C156">
            <v>4</v>
          </cell>
          <cell r="D156" t="str">
            <v>-</v>
          </cell>
          <cell r="E156" t="str">
            <v>-</v>
          </cell>
          <cell r="F156" t="str">
            <v>-</v>
          </cell>
          <cell r="G156" t="str">
            <v>-</v>
          </cell>
          <cell r="H156" t="str">
            <v>-</v>
          </cell>
          <cell r="I156">
            <v>2</v>
          </cell>
          <cell r="J156" t="str">
            <v>-</v>
          </cell>
          <cell r="K156" t="str">
            <v>-</v>
          </cell>
          <cell r="L156" t="str">
            <v>-</v>
          </cell>
          <cell r="M156" t="str">
            <v>-</v>
          </cell>
          <cell r="N156" t="str">
            <v>-</v>
          </cell>
          <cell r="O156">
            <v>1</v>
          </cell>
          <cell r="P156">
            <v>1</v>
          </cell>
          <cell r="Q156" t="str">
            <v>-</v>
          </cell>
          <cell r="R156" t="str">
            <v>-</v>
          </cell>
          <cell r="S156" t="str">
            <v>-</v>
          </cell>
          <cell r="T156" t="str">
            <v>-</v>
          </cell>
          <cell r="U156" t="str">
            <v>-</v>
          </cell>
          <cell r="V156" t="str">
            <v>-</v>
          </cell>
          <cell r="W156" t="str">
            <v>-</v>
          </cell>
          <cell r="X156" t="str">
            <v>-</v>
          </cell>
        </row>
        <row r="157">
          <cell r="B157" t="str">
            <v xml:space="preserve">         横須賀市</v>
          </cell>
          <cell r="C157">
            <v>6</v>
          </cell>
          <cell r="D157" t="str">
            <v>-</v>
          </cell>
          <cell r="E157" t="str">
            <v>-</v>
          </cell>
          <cell r="F157" t="str">
            <v>-</v>
          </cell>
          <cell r="G157" t="str">
            <v>-</v>
          </cell>
          <cell r="H157" t="str">
            <v>-</v>
          </cell>
          <cell r="I157" t="str">
            <v>-</v>
          </cell>
          <cell r="J157" t="str">
            <v>-</v>
          </cell>
          <cell r="K157" t="str">
            <v>-</v>
          </cell>
          <cell r="L157">
            <v>3</v>
          </cell>
          <cell r="M157" t="str">
            <v>-</v>
          </cell>
          <cell r="N157" t="str">
            <v>-</v>
          </cell>
          <cell r="O157" t="str">
            <v>-</v>
          </cell>
          <cell r="P157">
            <v>2</v>
          </cell>
          <cell r="Q157" t="str">
            <v>-</v>
          </cell>
          <cell r="R157" t="str">
            <v>-</v>
          </cell>
          <cell r="S157" t="str">
            <v>-</v>
          </cell>
          <cell r="T157" t="str">
            <v>-</v>
          </cell>
          <cell r="U157" t="str">
            <v>-</v>
          </cell>
          <cell r="V157" t="str">
            <v>-</v>
          </cell>
          <cell r="W157">
            <v>1</v>
          </cell>
          <cell r="X157" t="str">
            <v>-</v>
          </cell>
        </row>
        <row r="158">
          <cell r="B158" t="str">
            <v xml:space="preserve">         鎌倉市</v>
          </cell>
          <cell r="C158">
            <v>1</v>
          </cell>
          <cell r="D158" t="str">
            <v>-</v>
          </cell>
          <cell r="E158" t="str">
            <v>-</v>
          </cell>
          <cell r="F158" t="str">
            <v>-</v>
          </cell>
          <cell r="G158" t="str">
            <v>-</v>
          </cell>
          <cell r="H158" t="str">
            <v>-</v>
          </cell>
          <cell r="I158" t="str">
            <v>-</v>
          </cell>
          <cell r="J158" t="str">
            <v>-</v>
          </cell>
          <cell r="K158" t="str">
            <v>-</v>
          </cell>
          <cell r="L158" t="str">
            <v>-</v>
          </cell>
          <cell r="M158" t="str">
            <v>-</v>
          </cell>
          <cell r="N158" t="str">
            <v>-</v>
          </cell>
          <cell r="O158" t="str">
            <v>-</v>
          </cell>
          <cell r="P158" t="str">
            <v>-</v>
          </cell>
          <cell r="Q158" t="str">
            <v>-</v>
          </cell>
          <cell r="R158" t="str">
            <v>-</v>
          </cell>
          <cell r="S158" t="str">
            <v>-</v>
          </cell>
          <cell r="T158">
            <v>1</v>
          </cell>
          <cell r="U158" t="str">
            <v>-</v>
          </cell>
          <cell r="V158" t="str">
            <v>-</v>
          </cell>
          <cell r="W158" t="str">
            <v>-</v>
          </cell>
          <cell r="X158" t="str">
            <v>-</v>
          </cell>
        </row>
        <row r="159">
          <cell r="B159" t="str">
            <v xml:space="preserve">         厚木市</v>
          </cell>
          <cell r="C159">
            <v>1</v>
          </cell>
          <cell r="D159" t="str">
            <v>-</v>
          </cell>
          <cell r="E159" t="str">
            <v>-</v>
          </cell>
          <cell r="F159" t="str">
            <v>-</v>
          </cell>
          <cell r="G159" t="str">
            <v>-</v>
          </cell>
          <cell r="H159" t="str">
            <v>-</v>
          </cell>
          <cell r="I159">
            <v>1</v>
          </cell>
          <cell r="J159" t="str">
            <v>-</v>
          </cell>
          <cell r="K159" t="str">
            <v>-</v>
          </cell>
          <cell r="L159" t="str">
            <v>-</v>
          </cell>
          <cell r="M159" t="str">
            <v>-</v>
          </cell>
          <cell r="N159" t="str">
            <v>-</v>
          </cell>
          <cell r="O159" t="str">
            <v>-</v>
          </cell>
          <cell r="P159" t="str">
            <v>-</v>
          </cell>
          <cell r="Q159" t="str">
            <v>-</v>
          </cell>
          <cell r="R159" t="str">
            <v>-</v>
          </cell>
          <cell r="S159" t="str">
            <v>-</v>
          </cell>
          <cell r="T159" t="str">
            <v>-</v>
          </cell>
          <cell r="U159" t="str">
            <v>-</v>
          </cell>
          <cell r="V159" t="str">
            <v>-</v>
          </cell>
          <cell r="W159" t="str">
            <v>-</v>
          </cell>
          <cell r="X159" t="str">
            <v>-</v>
          </cell>
        </row>
        <row r="160">
          <cell r="B160" t="str">
            <v xml:space="preserve">         海老名市</v>
          </cell>
          <cell r="C160">
            <v>1</v>
          </cell>
          <cell r="D160" t="str">
            <v>-</v>
          </cell>
          <cell r="E160" t="str">
            <v>-</v>
          </cell>
          <cell r="F160" t="str">
            <v>-</v>
          </cell>
          <cell r="G160" t="str">
            <v>-</v>
          </cell>
          <cell r="H160">
            <v>1</v>
          </cell>
          <cell r="I160" t="str">
            <v>-</v>
          </cell>
          <cell r="J160" t="str">
            <v>-</v>
          </cell>
          <cell r="K160" t="str">
            <v>-</v>
          </cell>
          <cell r="L160" t="str">
            <v>-</v>
          </cell>
          <cell r="M160" t="str">
            <v>-</v>
          </cell>
          <cell r="N160" t="str">
            <v>-</v>
          </cell>
          <cell r="O160" t="str">
            <v>-</v>
          </cell>
          <cell r="P160" t="str">
            <v>-</v>
          </cell>
          <cell r="Q160" t="str">
            <v>-</v>
          </cell>
          <cell r="R160" t="str">
            <v>-</v>
          </cell>
          <cell r="S160" t="str">
            <v>-</v>
          </cell>
          <cell r="T160" t="str">
            <v>-</v>
          </cell>
          <cell r="U160" t="str">
            <v>-</v>
          </cell>
          <cell r="V160" t="str">
            <v>-</v>
          </cell>
          <cell r="W160" t="str">
            <v>-</v>
          </cell>
          <cell r="X160" t="str">
            <v>-</v>
          </cell>
        </row>
        <row r="161">
          <cell r="B161" t="str">
            <v xml:space="preserve">       新潟県 </v>
          </cell>
          <cell r="C161">
            <v>7</v>
          </cell>
          <cell r="D161" t="str">
            <v>-</v>
          </cell>
          <cell r="E161" t="str">
            <v>-</v>
          </cell>
          <cell r="F161">
            <v>1</v>
          </cell>
          <cell r="G161" t="str">
            <v>-</v>
          </cell>
          <cell r="H161">
            <v>5</v>
          </cell>
          <cell r="I161" t="str">
            <v>-</v>
          </cell>
          <cell r="J161" t="str">
            <v>-</v>
          </cell>
          <cell r="K161" t="str">
            <v>-</v>
          </cell>
          <cell r="L161" t="str">
            <v>-</v>
          </cell>
          <cell r="M161">
            <v>1</v>
          </cell>
          <cell r="N161" t="str">
            <v>-</v>
          </cell>
          <cell r="O161" t="str">
            <v>-</v>
          </cell>
          <cell r="P161" t="str">
            <v>-</v>
          </cell>
          <cell r="Q161" t="str">
            <v>-</v>
          </cell>
          <cell r="R161" t="str">
            <v>-</v>
          </cell>
          <cell r="S161" t="str">
            <v>-</v>
          </cell>
          <cell r="T161" t="str">
            <v>-</v>
          </cell>
          <cell r="U161" t="str">
            <v>-</v>
          </cell>
          <cell r="V161" t="str">
            <v>-</v>
          </cell>
          <cell r="W161" t="str">
            <v>-</v>
          </cell>
          <cell r="X161" t="str">
            <v>-</v>
          </cell>
        </row>
        <row r="162">
          <cell r="B162" t="str">
            <v xml:space="preserve">         新潟市</v>
          </cell>
          <cell r="C162">
            <v>5</v>
          </cell>
          <cell r="D162" t="str">
            <v>-</v>
          </cell>
          <cell r="E162" t="str">
            <v>-</v>
          </cell>
          <cell r="F162" t="str">
            <v>-</v>
          </cell>
          <cell r="G162" t="str">
            <v>-</v>
          </cell>
          <cell r="H162">
            <v>1</v>
          </cell>
          <cell r="I162">
            <v>3</v>
          </cell>
          <cell r="J162" t="str">
            <v>-</v>
          </cell>
          <cell r="K162" t="str">
            <v>-</v>
          </cell>
          <cell r="L162" t="str">
            <v>-</v>
          </cell>
          <cell r="M162" t="str">
            <v>-</v>
          </cell>
          <cell r="N162" t="str">
            <v>-</v>
          </cell>
          <cell r="O162" t="str">
            <v>-</v>
          </cell>
          <cell r="P162" t="str">
            <v>-</v>
          </cell>
          <cell r="Q162" t="str">
            <v>-</v>
          </cell>
          <cell r="R162">
            <v>1</v>
          </cell>
          <cell r="S162" t="str">
            <v>-</v>
          </cell>
          <cell r="T162" t="str">
            <v>-</v>
          </cell>
          <cell r="U162" t="str">
            <v>-</v>
          </cell>
          <cell r="V162" t="str">
            <v>-</v>
          </cell>
          <cell r="W162" t="str">
            <v>-</v>
          </cell>
          <cell r="X162" t="str">
            <v>-</v>
          </cell>
        </row>
        <row r="163">
          <cell r="B163" t="str">
            <v xml:space="preserve">           新潟市 北区</v>
          </cell>
          <cell r="C163">
            <v>1</v>
          </cell>
          <cell r="D163" t="str">
            <v>-</v>
          </cell>
          <cell r="E163" t="str">
            <v>-</v>
          </cell>
          <cell r="F163" t="str">
            <v>-</v>
          </cell>
          <cell r="G163" t="str">
            <v>-</v>
          </cell>
          <cell r="H163" t="str">
            <v>-</v>
          </cell>
          <cell r="I163" t="str">
            <v>-</v>
          </cell>
          <cell r="J163" t="str">
            <v>-</v>
          </cell>
          <cell r="K163" t="str">
            <v>-</v>
          </cell>
          <cell r="L163" t="str">
            <v>-</v>
          </cell>
          <cell r="M163" t="str">
            <v>-</v>
          </cell>
          <cell r="N163" t="str">
            <v>-</v>
          </cell>
          <cell r="O163" t="str">
            <v>-</v>
          </cell>
          <cell r="P163" t="str">
            <v>-</v>
          </cell>
          <cell r="Q163" t="str">
            <v>-</v>
          </cell>
          <cell r="R163">
            <v>1</v>
          </cell>
          <cell r="S163" t="str">
            <v>-</v>
          </cell>
          <cell r="T163" t="str">
            <v>-</v>
          </cell>
          <cell r="U163" t="str">
            <v>-</v>
          </cell>
          <cell r="V163" t="str">
            <v>-</v>
          </cell>
          <cell r="W163" t="str">
            <v>-</v>
          </cell>
          <cell r="X163" t="str">
            <v>-</v>
          </cell>
        </row>
        <row r="164">
          <cell r="B164" t="str">
            <v xml:space="preserve">           新潟市 中央区</v>
          </cell>
          <cell r="C164">
            <v>4</v>
          </cell>
          <cell r="D164" t="str">
            <v>-</v>
          </cell>
          <cell r="E164" t="str">
            <v>-</v>
          </cell>
          <cell r="F164" t="str">
            <v>-</v>
          </cell>
          <cell r="G164" t="str">
            <v>-</v>
          </cell>
          <cell r="H164">
            <v>1</v>
          </cell>
          <cell r="I164">
            <v>3</v>
          </cell>
          <cell r="J164" t="str">
            <v>-</v>
          </cell>
          <cell r="K164" t="str">
            <v>-</v>
          </cell>
          <cell r="L164" t="str">
            <v>-</v>
          </cell>
          <cell r="M164" t="str">
            <v>-</v>
          </cell>
          <cell r="N164" t="str">
            <v>-</v>
          </cell>
          <cell r="O164" t="str">
            <v>-</v>
          </cell>
          <cell r="P164" t="str">
            <v>-</v>
          </cell>
          <cell r="Q164" t="str">
            <v>-</v>
          </cell>
          <cell r="R164" t="str">
            <v>-</v>
          </cell>
          <cell r="S164" t="str">
            <v>-</v>
          </cell>
          <cell r="T164" t="str">
            <v>-</v>
          </cell>
          <cell r="U164" t="str">
            <v>-</v>
          </cell>
          <cell r="V164" t="str">
            <v>-</v>
          </cell>
          <cell r="W164" t="str">
            <v>-</v>
          </cell>
          <cell r="X164" t="str">
            <v>-</v>
          </cell>
        </row>
        <row r="165">
          <cell r="B165" t="str">
            <v xml:space="preserve">         長岡市</v>
          </cell>
          <cell r="C165">
            <v>1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>
            <v>1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</row>
        <row r="166">
          <cell r="B166" t="str">
            <v xml:space="preserve">         上越市</v>
          </cell>
          <cell r="C166">
            <v>1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>
            <v>1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</row>
        <row r="167">
          <cell r="B167" t="str">
            <v xml:space="preserve">         聖籠町</v>
          </cell>
          <cell r="C167">
            <v>1</v>
          </cell>
          <cell r="D167" t="str">
            <v>-</v>
          </cell>
          <cell r="E167" t="str">
            <v>-</v>
          </cell>
          <cell r="F167" t="str">
            <v>-</v>
          </cell>
          <cell r="G167" t="str">
            <v>-</v>
          </cell>
          <cell r="H167" t="str">
            <v>-</v>
          </cell>
          <cell r="I167">
            <v>1</v>
          </cell>
          <cell r="J167" t="str">
            <v>-</v>
          </cell>
          <cell r="K167" t="str">
            <v>-</v>
          </cell>
          <cell r="L167" t="str">
            <v>-</v>
          </cell>
          <cell r="M167" t="str">
            <v>-</v>
          </cell>
          <cell r="N167" t="str">
            <v>-</v>
          </cell>
          <cell r="O167" t="str">
            <v>-</v>
          </cell>
          <cell r="P167" t="str">
            <v>-</v>
          </cell>
          <cell r="Q167" t="str">
            <v>-</v>
          </cell>
          <cell r="R167" t="str">
            <v>-</v>
          </cell>
          <cell r="S167" t="str">
            <v>-</v>
          </cell>
          <cell r="T167" t="str">
            <v>-</v>
          </cell>
          <cell r="U167" t="str">
            <v>-</v>
          </cell>
          <cell r="V167" t="str">
            <v>-</v>
          </cell>
          <cell r="W167" t="str">
            <v>-</v>
          </cell>
          <cell r="X167" t="str">
            <v>-</v>
          </cell>
        </row>
        <row r="168">
          <cell r="B168" t="str">
            <v xml:space="preserve">       富山県 </v>
          </cell>
          <cell r="C168">
            <v>2</v>
          </cell>
          <cell r="D168" t="str">
            <v>-</v>
          </cell>
          <cell r="E168" t="str">
            <v>-</v>
          </cell>
          <cell r="F168" t="str">
            <v>-</v>
          </cell>
          <cell r="G168" t="str">
            <v>-</v>
          </cell>
          <cell r="H168" t="str">
            <v>-</v>
          </cell>
          <cell r="I168" t="str">
            <v>-</v>
          </cell>
          <cell r="J168" t="str">
            <v>-</v>
          </cell>
          <cell r="K168" t="str">
            <v>-</v>
          </cell>
          <cell r="L168" t="str">
            <v>-</v>
          </cell>
          <cell r="M168" t="str">
            <v>-</v>
          </cell>
          <cell r="N168" t="str">
            <v>-</v>
          </cell>
          <cell r="O168" t="str">
            <v>-</v>
          </cell>
          <cell r="P168" t="str">
            <v>-</v>
          </cell>
          <cell r="Q168">
            <v>1</v>
          </cell>
          <cell r="R168" t="str">
            <v>-</v>
          </cell>
          <cell r="S168" t="str">
            <v>-</v>
          </cell>
          <cell r="T168" t="str">
            <v>-</v>
          </cell>
          <cell r="U168" t="str">
            <v>-</v>
          </cell>
          <cell r="V168">
            <v>1</v>
          </cell>
          <cell r="W168" t="str">
            <v>-</v>
          </cell>
          <cell r="X168" t="str">
            <v>-</v>
          </cell>
        </row>
        <row r="169">
          <cell r="B169" t="str">
            <v xml:space="preserve">         富山市</v>
          </cell>
          <cell r="C169">
            <v>1</v>
          </cell>
          <cell r="D169" t="str">
            <v>-</v>
          </cell>
          <cell r="E169" t="str">
            <v>-</v>
          </cell>
          <cell r="F169" t="str">
            <v>-</v>
          </cell>
          <cell r="G169" t="str">
            <v>-</v>
          </cell>
          <cell r="H169">
            <v>1</v>
          </cell>
          <cell r="I169" t="str">
            <v>-</v>
          </cell>
          <cell r="J169" t="str">
            <v>-</v>
          </cell>
          <cell r="K169" t="str">
            <v>-</v>
          </cell>
          <cell r="L169" t="str">
            <v>-</v>
          </cell>
          <cell r="M169" t="str">
            <v>-</v>
          </cell>
          <cell r="N169" t="str">
            <v>-</v>
          </cell>
          <cell r="O169" t="str">
            <v>-</v>
          </cell>
          <cell r="P169" t="str">
            <v>-</v>
          </cell>
          <cell r="Q169" t="str">
            <v>-</v>
          </cell>
          <cell r="R169" t="str">
            <v>-</v>
          </cell>
          <cell r="S169" t="str">
            <v>-</v>
          </cell>
          <cell r="T169" t="str">
            <v>-</v>
          </cell>
          <cell r="U169" t="str">
            <v>-</v>
          </cell>
          <cell r="V169" t="str">
            <v>-</v>
          </cell>
          <cell r="W169" t="str">
            <v>-</v>
          </cell>
          <cell r="X169" t="str">
            <v>-</v>
          </cell>
        </row>
        <row r="170">
          <cell r="B170" t="str">
            <v xml:space="preserve">         砺波市</v>
          </cell>
          <cell r="C170">
            <v>1</v>
          </cell>
          <cell r="D170" t="str">
            <v>-</v>
          </cell>
          <cell r="E170" t="str">
            <v>-</v>
          </cell>
          <cell r="F170" t="str">
            <v>-</v>
          </cell>
          <cell r="G170" t="str">
            <v>-</v>
          </cell>
          <cell r="H170">
            <v>1</v>
          </cell>
          <cell r="I170" t="str">
            <v>-</v>
          </cell>
          <cell r="J170" t="str">
            <v>-</v>
          </cell>
          <cell r="K170" t="str">
            <v>-</v>
          </cell>
          <cell r="L170" t="str">
            <v>-</v>
          </cell>
          <cell r="M170" t="str">
            <v>-</v>
          </cell>
          <cell r="N170" t="str">
            <v>-</v>
          </cell>
          <cell r="O170" t="str">
            <v>-</v>
          </cell>
          <cell r="P170" t="str">
            <v>-</v>
          </cell>
          <cell r="Q170" t="str">
            <v>-</v>
          </cell>
          <cell r="R170" t="str">
            <v>-</v>
          </cell>
          <cell r="S170" t="str">
            <v>-</v>
          </cell>
          <cell r="T170" t="str">
            <v>-</v>
          </cell>
          <cell r="U170" t="str">
            <v>-</v>
          </cell>
          <cell r="V170" t="str">
            <v>-</v>
          </cell>
          <cell r="W170" t="str">
            <v>-</v>
          </cell>
          <cell r="X170" t="str">
            <v>-</v>
          </cell>
        </row>
        <row r="171">
          <cell r="B171" t="str">
            <v xml:space="preserve">       石川県 </v>
          </cell>
          <cell r="C171">
            <v>2</v>
          </cell>
          <cell r="D171" t="str">
            <v>-</v>
          </cell>
          <cell r="E171" t="str">
            <v>-</v>
          </cell>
          <cell r="F171" t="str">
            <v>-</v>
          </cell>
          <cell r="G171" t="str">
            <v>-</v>
          </cell>
          <cell r="H171">
            <v>2</v>
          </cell>
          <cell r="I171" t="str">
            <v>-</v>
          </cell>
          <cell r="J171" t="str">
            <v>-</v>
          </cell>
          <cell r="K171" t="str">
            <v>-</v>
          </cell>
          <cell r="L171" t="str">
            <v>-</v>
          </cell>
          <cell r="M171" t="str">
            <v>-</v>
          </cell>
          <cell r="N171" t="str">
            <v>-</v>
          </cell>
          <cell r="O171" t="str">
            <v>-</v>
          </cell>
          <cell r="P171" t="str">
            <v>-</v>
          </cell>
          <cell r="Q171" t="str">
            <v>-</v>
          </cell>
          <cell r="R171" t="str">
            <v>-</v>
          </cell>
          <cell r="S171" t="str">
            <v>-</v>
          </cell>
          <cell r="T171" t="str">
            <v>-</v>
          </cell>
          <cell r="U171" t="str">
            <v>-</v>
          </cell>
          <cell r="V171" t="str">
            <v>-</v>
          </cell>
          <cell r="W171" t="str">
            <v>-</v>
          </cell>
          <cell r="X171" t="str">
            <v>-</v>
          </cell>
        </row>
        <row r="172">
          <cell r="B172" t="str">
            <v xml:space="preserve">         小松市</v>
          </cell>
          <cell r="C172">
            <v>1</v>
          </cell>
          <cell r="D172" t="str">
            <v>-</v>
          </cell>
          <cell r="E172" t="str">
            <v>-</v>
          </cell>
          <cell r="F172" t="str">
            <v>-</v>
          </cell>
          <cell r="G172" t="str">
            <v>-</v>
          </cell>
          <cell r="H172" t="str">
            <v>-</v>
          </cell>
          <cell r="I172">
            <v>1</v>
          </cell>
          <cell r="J172" t="str">
            <v>-</v>
          </cell>
          <cell r="K172" t="str">
            <v>-</v>
          </cell>
          <cell r="L172" t="str">
            <v>-</v>
          </cell>
          <cell r="M172" t="str">
            <v>-</v>
          </cell>
          <cell r="N172" t="str">
            <v>-</v>
          </cell>
          <cell r="O172" t="str">
            <v>-</v>
          </cell>
          <cell r="P172" t="str">
            <v>-</v>
          </cell>
          <cell r="Q172" t="str">
            <v>-</v>
          </cell>
          <cell r="R172" t="str">
            <v>-</v>
          </cell>
          <cell r="S172" t="str">
            <v>-</v>
          </cell>
          <cell r="T172" t="str">
            <v>-</v>
          </cell>
          <cell r="U172" t="str">
            <v>-</v>
          </cell>
          <cell r="V172" t="str">
            <v>-</v>
          </cell>
          <cell r="W172" t="str">
            <v>-</v>
          </cell>
          <cell r="X172" t="str">
            <v>-</v>
          </cell>
        </row>
        <row r="173">
          <cell r="B173" t="str">
            <v xml:space="preserve">         能登町</v>
          </cell>
          <cell r="C173">
            <v>2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>
            <v>1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  <cell r="M173" t="str">
            <v>-</v>
          </cell>
          <cell r="N173" t="str">
            <v>-</v>
          </cell>
          <cell r="O173" t="str">
            <v>-</v>
          </cell>
          <cell r="P173" t="str">
            <v>-</v>
          </cell>
          <cell r="Q173" t="str">
            <v>-</v>
          </cell>
          <cell r="R173" t="str">
            <v>-</v>
          </cell>
          <cell r="S173" t="str">
            <v>-</v>
          </cell>
          <cell r="T173">
            <v>1</v>
          </cell>
          <cell r="U173" t="str">
            <v>-</v>
          </cell>
          <cell r="V173" t="str">
            <v>-</v>
          </cell>
          <cell r="W173" t="str">
            <v>-</v>
          </cell>
          <cell r="X173" t="str">
            <v>-</v>
          </cell>
        </row>
        <row r="174">
          <cell r="B174" t="str">
            <v xml:space="preserve">       福井県 </v>
          </cell>
          <cell r="C174">
            <v>8</v>
          </cell>
          <cell r="D174" t="str">
            <v>-</v>
          </cell>
          <cell r="E174" t="str">
            <v>-</v>
          </cell>
          <cell r="F174" t="str">
            <v>-</v>
          </cell>
          <cell r="G174" t="str">
            <v>-</v>
          </cell>
          <cell r="H174">
            <v>3</v>
          </cell>
          <cell r="I174">
            <v>3</v>
          </cell>
          <cell r="J174" t="str">
            <v>-</v>
          </cell>
          <cell r="K174" t="str">
            <v>-</v>
          </cell>
          <cell r="L174">
            <v>2</v>
          </cell>
          <cell r="M174" t="str">
            <v>-</v>
          </cell>
          <cell r="N174" t="str">
            <v>-</v>
          </cell>
          <cell r="O174" t="str">
            <v>-</v>
          </cell>
          <cell r="P174" t="str">
            <v>-</v>
          </cell>
          <cell r="Q174" t="str">
            <v>-</v>
          </cell>
          <cell r="R174" t="str">
            <v>-</v>
          </cell>
          <cell r="S174" t="str">
            <v>-</v>
          </cell>
          <cell r="T174" t="str">
            <v>-</v>
          </cell>
          <cell r="U174" t="str">
            <v>-</v>
          </cell>
          <cell r="V174" t="str">
            <v>-</v>
          </cell>
          <cell r="W174" t="str">
            <v>-</v>
          </cell>
          <cell r="X174" t="str">
            <v>-</v>
          </cell>
        </row>
        <row r="175">
          <cell r="B175" t="str">
            <v xml:space="preserve">         福井市</v>
          </cell>
          <cell r="C175">
            <v>2</v>
          </cell>
          <cell r="D175" t="str">
            <v>-</v>
          </cell>
          <cell r="E175" t="str">
            <v>-</v>
          </cell>
          <cell r="F175" t="str">
            <v>-</v>
          </cell>
          <cell r="G175" t="str">
            <v>-</v>
          </cell>
          <cell r="H175" t="str">
            <v>-</v>
          </cell>
          <cell r="I175" t="str">
            <v>-</v>
          </cell>
          <cell r="J175" t="str">
            <v>-</v>
          </cell>
          <cell r="K175" t="str">
            <v>-</v>
          </cell>
          <cell r="L175" t="str">
            <v>-</v>
          </cell>
          <cell r="M175">
            <v>1</v>
          </cell>
          <cell r="N175" t="str">
            <v>-</v>
          </cell>
          <cell r="O175" t="str">
            <v>-</v>
          </cell>
          <cell r="P175" t="str">
            <v>-</v>
          </cell>
          <cell r="Q175" t="str">
            <v>-</v>
          </cell>
          <cell r="R175" t="str">
            <v>-</v>
          </cell>
          <cell r="S175" t="str">
            <v>-</v>
          </cell>
          <cell r="T175" t="str">
            <v>-</v>
          </cell>
          <cell r="U175" t="str">
            <v>-</v>
          </cell>
          <cell r="V175">
            <v>1</v>
          </cell>
          <cell r="W175" t="str">
            <v>-</v>
          </cell>
          <cell r="X175" t="str">
            <v>-</v>
          </cell>
        </row>
        <row r="176">
          <cell r="B176" t="str">
            <v xml:space="preserve">         小浜市</v>
          </cell>
          <cell r="C176">
            <v>1</v>
          </cell>
          <cell r="D176" t="str">
            <v>-</v>
          </cell>
          <cell r="E176" t="str">
            <v>-</v>
          </cell>
          <cell r="F176" t="str">
            <v>-</v>
          </cell>
          <cell r="G176" t="str">
            <v>-</v>
          </cell>
          <cell r="H176" t="str">
            <v>-</v>
          </cell>
          <cell r="I176" t="str">
            <v>-</v>
          </cell>
          <cell r="J176" t="str">
            <v>-</v>
          </cell>
          <cell r="K176" t="str">
            <v>-</v>
          </cell>
          <cell r="L176" t="str">
            <v>-</v>
          </cell>
          <cell r="M176" t="str">
            <v>-</v>
          </cell>
          <cell r="N176" t="str">
            <v>-</v>
          </cell>
          <cell r="O176" t="str">
            <v>-</v>
          </cell>
          <cell r="P176" t="str">
            <v>-</v>
          </cell>
          <cell r="Q176" t="str">
            <v>-</v>
          </cell>
          <cell r="R176" t="str">
            <v>-</v>
          </cell>
          <cell r="S176" t="str">
            <v>-</v>
          </cell>
          <cell r="T176" t="str">
            <v>-</v>
          </cell>
          <cell r="U176" t="str">
            <v>-</v>
          </cell>
          <cell r="V176" t="str">
            <v>-</v>
          </cell>
          <cell r="W176" t="str">
            <v>-</v>
          </cell>
          <cell r="X176">
            <v>1</v>
          </cell>
        </row>
        <row r="177">
          <cell r="B177" t="str">
            <v xml:space="preserve">         越前市</v>
          </cell>
          <cell r="C177">
            <v>1</v>
          </cell>
          <cell r="D177" t="str">
            <v>-</v>
          </cell>
          <cell r="E177" t="str">
            <v>-</v>
          </cell>
          <cell r="F177" t="str">
            <v>-</v>
          </cell>
          <cell r="G177" t="str">
            <v>-</v>
          </cell>
          <cell r="H177" t="str">
            <v>-</v>
          </cell>
          <cell r="I177">
            <v>1</v>
          </cell>
          <cell r="J177" t="str">
            <v>-</v>
          </cell>
          <cell r="K177" t="str">
            <v>-</v>
          </cell>
          <cell r="L177" t="str">
            <v>-</v>
          </cell>
          <cell r="M177" t="str">
            <v>-</v>
          </cell>
          <cell r="N177" t="str">
            <v>-</v>
          </cell>
          <cell r="O177" t="str">
            <v>-</v>
          </cell>
          <cell r="P177" t="str">
            <v>-</v>
          </cell>
          <cell r="Q177" t="str">
            <v>-</v>
          </cell>
          <cell r="R177" t="str">
            <v>-</v>
          </cell>
          <cell r="S177" t="str">
            <v>-</v>
          </cell>
          <cell r="T177" t="str">
            <v>-</v>
          </cell>
          <cell r="U177" t="str">
            <v>-</v>
          </cell>
          <cell r="V177" t="str">
            <v>-</v>
          </cell>
          <cell r="W177" t="str">
            <v>-</v>
          </cell>
          <cell r="X177" t="str">
            <v>-</v>
          </cell>
        </row>
        <row r="178">
          <cell r="B178" t="str">
            <v xml:space="preserve">         高浜町</v>
          </cell>
          <cell r="C178">
            <v>1</v>
          </cell>
          <cell r="D178" t="str">
            <v>-</v>
          </cell>
          <cell r="E178" t="str">
            <v>-</v>
          </cell>
          <cell r="F178" t="str">
            <v>-</v>
          </cell>
          <cell r="G178" t="str">
            <v>-</v>
          </cell>
          <cell r="H178" t="str">
            <v>-</v>
          </cell>
          <cell r="I178" t="str">
            <v>-</v>
          </cell>
          <cell r="J178" t="str">
            <v>-</v>
          </cell>
          <cell r="K178" t="str">
            <v>-</v>
          </cell>
          <cell r="L178" t="str">
            <v>-</v>
          </cell>
          <cell r="M178" t="str">
            <v>-</v>
          </cell>
          <cell r="N178" t="str">
            <v>-</v>
          </cell>
          <cell r="O178" t="str">
            <v>-</v>
          </cell>
          <cell r="P178">
            <v>1</v>
          </cell>
          <cell r="Q178" t="str">
            <v>-</v>
          </cell>
          <cell r="R178" t="str">
            <v>-</v>
          </cell>
          <cell r="S178" t="str">
            <v>-</v>
          </cell>
          <cell r="T178" t="str">
            <v>-</v>
          </cell>
          <cell r="U178" t="str">
            <v>-</v>
          </cell>
          <cell r="V178" t="str">
            <v>-</v>
          </cell>
          <cell r="W178" t="str">
            <v>-</v>
          </cell>
          <cell r="X178" t="str">
            <v>-</v>
          </cell>
        </row>
        <row r="179">
          <cell r="B179" t="str">
            <v xml:space="preserve">       山梨県 </v>
          </cell>
          <cell r="C179" t="str">
            <v>-</v>
          </cell>
          <cell r="D179" t="str">
            <v>-</v>
          </cell>
          <cell r="E179" t="str">
            <v>-</v>
          </cell>
          <cell r="F179" t="str">
            <v>-</v>
          </cell>
          <cell r="G179" t="str">
            <v>-</v>
          </cell>
          <cell r="H179" t="str">
            <v>-</v>
          </cell>
          <cell r="I179" t="str">
            <v>-</v>
          </cell>
          <cell r="J179" t="str">
            <v>-</v>
          </cell>
          <cell r="K179" t="str">
            <v>-</v>
          </cell>
          <cell r="L179" t="str">
            <v>-</v>
          </cell>
          <cell r="M179" t="str">
            <v>-</v>
          </cell>
          <cell r="N179" t="str">
            <v>-</v>
          </cell>
          <cell r="O179" t="str">
            <v>-</v>
          </cell>
          <cell r="P179" t="str">
            <v>-</v>
          </cell>
          <cell r="Q179" t="str">
            <v>-</v>
          </cell>
          <cell r="R179" t="str">
            <v>-</v>
          </cell>
          <cell r="S179" t="str">
            <v>-</v>
          </cell>
          <cell r="T179" t="str">
            <v>-</v>
          </cell>
          <cell r="U179" t="str">
            <v>-</v>
          </cell>
          <cell r="V179" t="str">
            <v>-</v>
          </cell>
          <cell r="W179" t="str">
            <v>-</v>
          </cell>
          <cell r="X179" t="str">
            <v>-</v>
          </cell>
        </row>
        <row r="180">
          <cell r="B180" t="str">
            <v xml:space="preserve">         甲府市</v>
          </cell>
          <cell r="C180">
            <v>2</v>
          </cell>
          <cell r="D180" t="str">
            <v>-</v>
          </cell>
          <cell r="E180" t="str">
            <v>-</v>
          </cell>
          <cell r="F180" t="str">
            <v>-</v>
          </cell>
          <cell r="G180" t="str">
            <v>-</v>
          </cell>
          <cell r="H180">
            <v>1</v>
          </cell>
          <cell r="I180" t="str">
            <v>-</v>
          </cell>
          <cell r="J180" t="str">
            <v>-</v>
          </cell>
          <cell r="K180" t="str">
            <v>-</v>
          </cell>
          <cell r="L180" t="str">
            <v>-</v>
          </cell>
          <cell r="M180" t="str">
            <v>-</v>
          </cell>
          <cell r="N180" t="str">
            <v>-</v>
          </cell>
          <cell r="O180" t="str">
            <v>-</v>
          </cell>
          <cell r="P180" t="str">
            <v>-</v>
          </cell>
          <cell r="Q180" t="str">
            <v>-</v>
          </cell>
          <cell r="R180" t="str">
            <v>-</v>
          </cell>
          <cell r="S180" t="str">
            <v>-</v>
          </cell>
          <cell r="T180">
            <v>1</v>
          </cell>
          <cell r="U180" t="str">
            <v>-</v>
          </cell>
          <cell r="V180" t="str">
            <v>-</v>
          </cell>
          <cell r="W180" t="str">
            <v>-</v>
          </cell>
          <cell r="X180" t="str">
            <v>-</v>
          </cell>
        </row>
        <row r="181">
          <cell r="B181" t="str">
            <v xml:space="preserve">         南アルプス市</v>
          </cell>
          <cell r="C181">
            <v>1</v>
          </cell>
          <cell r="D181" t="str">
            <v>-</v>
          </cell>
          <cell r="E181" t="str">
            <v>-</v>
          </cell>
          <cell r="F181" t="str">
            <v>-</v>
          </cell>
          <cell r="G181" t="str">
            <v>-</v>
          </cell>
          <cell r="H181" t="str">
            <v>-</v>
          </cell>
          <cell r="I181" t="str">
            <v>-</v>
          </cell>
          <cell r="J181" t="str">
            <v>-</v>
          </cell>
          <cell r="K181" t="str">
            <v>-</v>
          </cell>
          <cell r="L181" t="str">
            <v>-</v>
          </cell>
          <cell r="M181" t="str">
            <v>-</v>
          </cell>
          <cell r="N181" t="str">
            <v>-</v>
          </cell>
          <cell r="O181" t="str">
            <v>-</v>
          </cell>
          <cell r="P181" t="str">
            <v>-</v>
          </cell>
          <cell r="Q181" t="str">
            <v>-</v>
          </cell>
          <cell r="R181">
            <v>1</v>
          </cell>
          <cell r="S181" t="str">
            <v>-</v>
          </cell>
          <cell r="T181" t="str">
            <v>-</v>
          </cell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</row>
        <row r="182">
          <cell r="B182" t="str">
            <v xml:space="preserve">       長野県 </v>
          </cell>
          <cell r="C182">
            <v>1</v>
          </cell>
          <cell r="D182" t="str">
            <v>-</v>
          </cell>
          <cell r="E182" t="str">
            <v>-</v>
          </cell>
          <cell r="F182" t="str">
            <v>-</v>
          </cell>
          <cell r="G182" t="str">
            <v>-</v>
          </cell>
          <cell r="H182">
            <v>1</v>
          </cell>
          <cell r="I182" t="str">
            <v>-</v>
          </cell>
          <cell r="J182" t="str">
            <v>-</v>
          </cell>
          <cell r="K182" t="str">
            <v>-</v>
          </cell>
          <cell r="L182" t="str">
            <v>-</v>
          </cell>
          <cell r="M182" t="str">
            <v>-</v>
          </cell>
          <cell r="N182" t="str">
            <v>-</v>
          </cell>
          <cell r="O182" t="str">
            <v>-</v>
          </cell>
          <cell r="P182" t="str">
            <v>-</v>
          </cell>
          <cell r="Q182" t="str">
            <v>-</v>
          </cell>
          <cell r="R182" t="str">
            <v>-</v>
          </cell>
          <cell r="S182" t="str">
            <v>-</v>
          </cell>
          <cell r="T182" t="str">
            <v>-</v>
          </cell>
          <cell r="U182" t="str">
            <v>-</v>
          </cell>
          <cell r="V182" t="str">
            <v>-</v>
          </cell>
          <cell r="W182" t="str">
            <v>-</v>
          </cell>
          <cell r="X182" t="str">
            <v>-</v>
          </cell>
        </row>
        <row r="183">
          <cell r="B183" t="str">
            <v xml:space="preserve">         白馬村</v>
          </cell>
          <cell r="C183">
            <v>1</v>
          </cell>
          <cell r="D183" t="str">
            <v>-</v>
          </cell>
          <cell r="E183" t="str">
            <v>-</v>
          </cell>
          <cell r="F183" t="str">
            <v>-</v>
          </cell>
          <cell r="G183" t="str">
            <v>-</v>
          </cell>
          <cell r="H183" t="str">
            <v>-</v>
          </cell>
          <cell r="I183" t="str">
            <v>-</v>
          </cell>
          <cell r="J183" t="str">
            <v>-</v>
          </cell>
          <cell r="K183" t="str">
            <v>-</v>
          </cell>
          <cell r="L183" t="str">
            <v>-</v>
          </cell>
          <cell r="M183" t="str">
            <v>-</v>
          </cell>
          <cell r="N183" t="str">
            <v>-</v>
          </cell>
          <cell r="O183" t="str">
            <v>-</v>
          </cell>
          <cell r="P183" t="str">
            <v>-</v>
          </cell>
          <cell r="Q183">
            <v>1</v>
          </cell>
          <cell r="R183" t="str">
            <v>-</v>
          </cell>
          <cell r="S183" t="str">
            <v>-</v>
          </cell>
          <cell r="T183" t="str">
            <v>-</v>
          </cell>
          <cell r="U183" t="str">
            <v>-</v>
          </cell>
          <cell r="V183" t="str">
            <v>-</v>
          </cell>
          <cell r="W183" t="str">
            <v>-</v>
          </cell>
          <cell r="X183" t="str">
            <v>-</v>
          </cell>
        </row>
        <row r="184">
          <cell r="B184" t="str">
            <v xml:space="preserve">       岐阜県 </v>
          </cell>
          <cell r="C184">
            <v>1</v>
          </cell>
          <cell r="D184" t="str">
            <v>-</v>
          </cell>
          <cell r="E184" t="str">
            <v>-</v>
          </cell>
          <cell r="F184" t="str">
            <v>-</v>
          </cell>
          <cell r="G184" t="str">
            <v>-</v>
          </cell>
          <cell r="H184" t="str">
            <v>-</v>
          </cell>
          <cell r="I184">
            <v>1</v>
          </cell>
          <cell r="J184" t="str">
            <v>-</v>
          </cell>
          <cell r="K184" t="str">
            <v>-</v>
          </cell>
          <cell r="L184" t="str">
            <v>-</v>
          </cell>
          <cell r="M184" t="str">
            <v>-</v>
          </cell>
          <cell r="N184" t="str">
            <v>-</v>
          </cell>
          <cell r="O184" t="str">
            <v>-</v>
          </cell>
          <cell r="P184" t="str">
            <v>-</v>
          </cell>
          <cell r="Q184" t="str">
            <v>-</v>
          </cell>
          <cell r="R184" t="str">
            <v>-</v>
          </cell>
          <cell r="S184" t="str">
            <v>-</v>
          </cell>
          <cell r="T184" t="str">
            <v>-</v>
          </cell>
          <cell r="U184" t="str">
            <v>-</v>
          </cell>
          <cell r="V184" t="str">
            <v>-</v>
          </cell>
          <cell r="W184" t="str">
            <v>-</v>
          </cell>
          <cell r="X184" t="str">
            <v>-</v>
          </cell>
        </row>
        <row r="185">
          <cell r="B185" t="str">
            <v xml:space="preserve">         各務原市</v>
          </cell>
          <cell r="C185">
            <v>1</v>
          </cell>
          <cell r="D185" t="str">
            <v>-</v>
          </cell>
          <cell r="E185" t="str">
            <v>-</v>
          </cell>
          <cell r="F185" t="str">
            <v>-</v>
          </cell>
          <cell r="G185" t="str">
            <v>-</v>
          </cell>
          <cell r="H185" t="str">
            <v>-</v>
          </cell>
          <cell r="I185">
            <v>1</v>
          </cell>
          <cell r="J185" t="str">
            <v>-</v>
          </cell>
          <cell r="K185" t="str">
            <v>-</v>
          </cell>
          <cell r="L185" t="str">
            <v>-</v>
          </cell>
          <cell r="M185" t="str">
            <v>-</v>
          </cell>
          <cell r="N185" t="str">
            <v>-</v>
          </cell>
          <cell r="O185" t="str">
            <v>-</v>
          </cell>
          <cell r="P185" t="str">
            <v>-</v>
          </cell>
          <cell r="Q185" t="str">
            <v>-</v>
          </cell>
          <cell r="R185" t="str">
            <v>-</v>
          </cell>
          <cell r="S185" t="str">
            <v>-</v>
          </cell>
          <cell r="T185" t="str">
            <v>-</v>
          </cell>
          <cell r="U185" t="str">
            <v>-</v>
          </cell>
          <cell r="V185" t="str">
            <v>-</v>
          </cell>
          <cell r="W185" t="str">
            <v>-</v>
          </cell>
          <cell r="X185" t="str">
            <v>-</v>
          </cell>
        </row>
        <row r="186">
          <cell r="B186" t="str">
            <v xml:space="preserve">         輪之内町</v>
          </cell>
          <cell r="C186">
            <v>1</v>
          </cell>
          <cell r="D186" t="str">
            <v>-</v>
          </cell>
          <cell r="E186" t="str">
            <v>-</v>
          </cell>
          <cell r="F186" t="str">
            <v>-</v>
          </cell>
          <cell r="G186" t="str">
            <v>-</v>
          </cell>
          <cell r="H186" t="str">
            <v>-</v>
          </cell>
          <cell r="I186" t="str">
            <v>-</v>
          </cell>
          <cell r="J186" t="str">
            <v>-</v>
          </cell>
          <cell r="K186" t="str">
            <v>-</v>
          </cell>
          <cell r="L186">
            <v>1</v>
          </cell>
          <cell r="M186" t="str">
            <v>-</v>
          </cell>
          <cell r="N186" t="str">
            <v>-</v>
          </cell>
          <cell r="O186" t="str">
            <v>-</v>
          </cell>
          <cell r="P186" t="str">
            <v>-</v>
          </cell>
          <cell r="Q186" t="str">
            <v>-</v>
          </cell>
          <cell r="R186" t="str">
            <v>-</v>
          </cell>
          <cell r="S186" t="str">
            <v>-</v>
          </cell>
          <cell r="T186" t="str">
            <v>-</v>
          </cell>
          <cell r="U186" t="str">
            <v>-</v>
          </cell>
          <cell r="V186" t="str">
            <v>-</v>
          </cell>
          <cell r="W186" t="str">
            <v>-</v>
          </cell>
          <cell r="X186" t="str">
            <v>-</v>
          </cell>
        </row>
        <row r="187">
          <cell r="B187" t="str">
            <v xml:space="preserve">       静岡県 </v>
          </cell>
          <cell r="C187">
            <v>9</v>
          </cell>
          <cell r="D187" t="str">
            <v>-</v>
          </cell>
          <cell r="E187" t="str">
            <v>-</v>
          </cell>
          <cell r="F187" t="str">
            <v>-</v>
          </cell>
          <cell r="G187" t="str">
            <v>-</v>
          </cell>
          <cell r="H187">
            <v>2</v>
          </cell>
          <cell r="I187">
            <v>1</v>
          </cell>
          <cell r="J187" t="str">
            <v>-</v>
          </cell>
          <cell r="K187" t="str">
            <v>-</v>
          </cell>
          <cell r="L187">
            <v>4</v>
          </cell>
          <cell r="M187" t="str">
            <v>-</v>
          </cell>
          <cell r="N187" t="str">
            <v>-</v>
          </cell>
          <cell r="O187" t="str">
            <v>-</v>
          </cell>
          <cell r="P187">
            <v>1</v>
          </cell>
          <cell r="Q187" t="str">
            <v>-</v>
          </cell>
          <cell r="R187" t="str">
            <v>-</v>
          </cell>
          <cell r="S187" t="str">
            <v>-</v>
          </cell>
          <cell r="T187" t="str">
            <v>-</v>
          </cell>
          <cell r="U187" t="str">
            <v>-</v>
          </cell>
          <cell r="V187" t="str">
            <v>-</v>
          </cell>
          <cell r="W187" t="str">
            <v>-</v>
          </cell>
          <cell r="X187">
            <v>1</v>
          </cell>
        </row>
        <row r="188">
          <cell r="B188" t="str">
            <v xml:space="preserve">         静岡市</v>
          </cell>
          <cell r="C188">
            <v>3</v>
          </cell>
          <cell r="D188" t="str">
            <v>-</v>
          </cell>
          <cell r="E188" t="str">
            <v>-</v>
          </cell>
          <cell r="F188">
            <v>1</v>
          </cell>
          <cell r="G188" t="str">
            <v>-</v>
          </cell>
          <cell r="H188" t="str">
            <v>-</v>
          </cell>
          <cell r="I188" t="str">
            <v>-</v>
          </cell>
          <cell r="J188" t="str">
            <v>-</v>
          </cell>
          <cell r="K188" t="str">
            <v>-</v>
          </cell>
          <cell r="L188">
            <v>2</v>
          </cell>
          <cell r="M188" t="str">
            <v>-</v>
          </cell>
          <cell r="N188" t="str">
            <v>-</v>
          </cell>
          <cell r="O188" t="str">
            <v>-</v>
          </cell>
          <cell r="P188" t="str">
            <v>-</v>
          </cell>
          <cell r="Q188" t="str">
            <v>-</v>
          </cell>
          <cell r="R188" t="str">
            <v>-</v>
          </cell>
          <cell r="S188" t="str">
            <v>-</v>
          </cell>
          <cell r="T188" t="str">
            <v>-</v>
          </cell>
          <cell r="U188" t="str">
            <v>-</v>
          </cell>
          <cell r="V188" t="str">
            <v>-</v>
          </cell>
          <cell r="W188" t="str">
            <v>-</v>
          </cell>
          <cell r="X188" t="str">
            <v>-</v>
          </cell>
        </row>
        <row r="189">
          <cell r="B189" t="str">
            <v xml:space="preserve">           静岡市 清水区</v>
          </cell>
          <cell r="C189">
            <v>3</v>
          </cell>
          <cell r="D189" t="str">
            <v>-</v>
          </cell>
          <cell r="E189" t="str">
            <v>-</v>
          </cell>
          <cell r="F189">
            <v>1</v>
          </cell>
          <cell r="G189" t="str">
            <v>-</v>
          </cell>
          <cell r="H189" t="str">
            <v>-</v>
          </cell>
          <cell r="I189" t="str">
            <v>-</v>
          </cell>
          <cell r="J189" t="str">
            <v>-</v>
          </cell>
          <cell r="K189" t="str">
            <v>-</v>
          </cell>
          <cell r="L189">
            <v>2</v>
          </cell>
          <cell r="M189" t="str">
            <v>-</v>
          </cell>
          <cell r="N189" t="str">
            <v>-</v>
          </cell>
          <cell r="O189" t="str">
            <v>-</v>
          </cell>
          <cell r="P189" t="str">
            <v>-</v>
          </cell>
          <cell r="Q189" t="str">
            <v>-</v>
          </cell>
          <cell r="R189" t="str">
            <v>-</v>
          </cell>
          <cell r="S189" t="str">
            <v>-</v>
          </cell>
          <cell r="T189" t="str">
            <v>-</v>
          </cell>
          <cell r="U189" t="str">
            <v>-</v>
          </cell>
          <cell r="V189" t="str">
            <v>-</v>
          </cell>
          <cell r="W189" t="str">
            <v>-</v>
          </cell>
          <cell r="X189" t="str">
            <v>-</v>
          </cell>
        </row>
        <row r="190">
          <cell r="B190" t="str">
            <v xml:space="preserve">         沼津市</v>
          </cell>
          <cell r="C190">
            <v>1</v>
          </cell>
          <cell r="D190" t="str">
            <v>-</v>
          </cell>
          <cell r="E190" t="str">
            <v>-</v>
          </cell>
          <cell r="F190" t="str">
            <v>-</v>
          </cell>
          <cell r="G190" t="str">
            <v>-</v>
          </cell>
          <cell r="H190" t="str">
            <v>-</v>
          </cell>
          <cell r="I190">
            <v>1</v>
          </cell>
          <cell r="J190" t="str">
            <v>-</v>
          </cell>
          <cell r="K190" t="str">
            <v>-</v>
          </cell>
          <cell r="L190" t="str">
            <v>-</v>
          </cell>
          <cell r="M190" t="str">
            <v>-</v>
          </cell>
          <cell r="N190" t="str">
            <v>-</v>
          </cell>
          <cell r="O190" t="str">
            <v>-</v>
          </cell>
          <cell r="P190" t="str">
            <v>-</v>
          </cell>
          <cell r="Q190" t="str">
            <v>-</v>
          </cell>
          <cell r="R190" t="str">
            <v>-</v>
          </cell>
          <cell r="S190" t="str">
            <v>-</v>
          </cell>
          <cell r="T190" t="str">
            <v>-</v>
          </cell>
          <cell r="U190" t="str">
            <v>-</v>
          </cell>
          <cell r="V190" t="str">
            <v>-</v>
          </cell>
          <cell r="W190" t="str">
            <v>-</v>
          </cell>
          <cell r="X190" t="str">
            <v>-</v>
          </cell>
        </row>
        <row r="191">
          <cell r="B191" t="str">
            <v xml:space="preserve">         焼津市</v>
          </cell>
          <cell r="C191">
            <v>2</v>
          </cell>
          <cell r="D191" t="str">
            <v>-</v>
          </cell>
          <cell r="E191" t="str">
            <v>-</v>
          </cell>
          <cell r="F191">
            <v>1</v>
          </cell>
          <cell r="G191" t="str">
            <v>-</v>
          </cell>
          <cell r="H191" t="str">
            <v>-</v>
          </cell>
          <cell r="I191" t="str">
            <v>-</v>
          </cell>
          <cell r="J191" t="str">
            <v>-</v>
          </cell>
          <cell r="K191" t="str">
            <v>-</v>
          </cell>
          <cell r="L191" t="str">
            <v>-</v>
          </cell>
          <cell r="M191">
            <v>1</v>
          </cell>
          <cell r="N191" t="str">
            <v>-</v>
          </cell>
          <cell r="O191" t="str">
            <v>-</v>
          </cell>
          <cell r="P191" t="str">
            <v>-</v>
          </cell>
          <cell r="Q191" t="str">
            <v>-</v>
          </cell>
          <cell r="R191" t="str">
            <v>-</v>
          </cell>
          <cell r="S191" t="str">
            <v>-</v>
          </cell>
          <cell r="T191" t="str">
            <v>-</v>
          </cell>
          <cell r="U191" t="str">
            <v>-</v>
          </cell>
          <cell r="V191" t="str">
            <v>-</v>
          </cell>
          <cell r="W191" t="str">
            <v>-</v>
          </cell>
          <cell r="X191" t="str">
            <v>-</v>
          </cell>
        </row>
        <row r="192">
          <cell r="B192" t="str">
            <v xml:space="preserve">         伊豆市</v>
          </cell>
          <cell r="C192">
            <v>1</v>
          </cell>
          <cell r="D192" t="str">
            <v>-</v>
          </cell>
          <cell r="E192" t="str">
            <v>-</v>
          </cell>
          <cell r="F192" t="str">
            <v>-</v>
          </cell>
          <cell r="G192" t="str">
            <v>-</v>
          </cell>
          <cell r="H192">
            <v>1</v>
          </cell>
          <cell r="I192" t="str">
            <v>-</v>
          </cell>
          <cell r="J192" t="str">
            <v>-</v>
          </cell>
          <cell r="K192" t="str">
            <v>-</v>
          </cell>
          <cell r="L192" t="str">
            <v>-</v>
          </cell>
          <cell r="M192" t="str">
            <v>-</v>
          </cell>
          <cell r="N192" t="str">
            <v>-</v>
          </cell>
          <cell r="O192" t="str">
            <v>-</v>
          </cell>
          <cell r="P192" t="str">
            <v>-</v>
          </cell>
          <cell r="Q192" t="str">
            <v>-</v>
          </cell>
          <cell r="R192" t="str">
            <v>-</v>
          </cell>
          <cell r="S192" t="str">
            <v>-</v>
          </cell>
          <cell r="T192" t="str">
            <v>-</v>
          </cell>
          <cell r="U192" t="str">
            <v>-</v>
          </cell>
          <cell r="V192" t="str">
            <v>-</v>
          </cell>
          <cell r="W192" t="str">
            <v>-</v>
          </cell>
          <cell r="X192" t="str">
            <v>-</v>
          </cell>
        </row>
        <row r="193">
          <cell r="B193" t="str">
            <v xml:space="preserve">         御前崎市</v>
          </cell>
          <cell r="C193">
            <v>2</v>
          </cell>
          <cell r="D193" t="str">
            <v>-</v>
          </cell>
          <cell r="E193" t="str">
            <v>-</v>
          </cell>
          <cell r="F193">
            <v>1</v>
          </cell>
          <cell r="G193" t="str">
            <v>-</v>
          </cell>
          <cell r="H193">
            <v>1</v>
          </cell>
          <cell r="I193" t="str">
            <v>-</v>
          </cell>
          <cell r="J193" t="str">
            <v>-</v>
          </cell>
          <cell r="K193" t="str">
            <v>-</v>
          </cell>
          <cell r="L193" t="str">
            <v>-</v>
          </cell>
          <cell r="M193" t="str">
            <v>-</v>
          </cell>
          <cell r="N193" t="str">
            <v>-</v>
          </cell>
          <cell r="O193" t="str">
            <v>-</v>
          </cell>
          <cell r="P193" t="str">
            <v>-</v>
          </cell>
          <cell r="Q193" t="str">
            <v>-</v>
          </cell>
          <cell r="R193" t="str">
            <v>-</v>
          </cell>
          <cell r="S193" t="str">
            <v>-</v>
          </cell>
          <cell r="T193" t="str">
            <v>-</v>
          </cell>
          <cell r="U193" t="str">
            <v>-</v>
          </cell>
          <cell r="V193" t="str">
            <v>-</v>
          </cell>
          <cell r="W193" t="str">
            <v>-</v>
          </cell>
          <cell r="X193" t="str">
            <v>-</v>
          </cell>
        </row>
        <row r="194">
          <cell r="B194" t="str">
            <v xml:space="preserve">       愛知県 </v>
          </cell>
          <cell r="C194">
            <v>43</v>
          </cell>
          <cell r="D194" t="str">
            <v>-</v>
          </cell>
          <cell r="E194" t="str">
            <v>-</v>
          </cell>
          <cell r="F194" t="str">
            <v>-</v>
          </cell>
          <cell r="G194" t="str">
            <v>-</v>
          </cell>
          <cell r="H194">
            <v>4</v>
          </cell>
          <cell r="I194">
            <v>19</v>
          </cell>
          <cell r="J194" t="str">
            <v>-</v>
          </cell>
          <cell r="K194">
            <v>2</v>
          </cell>
          <cell r="L194">
            <v>8</v>
          </cell>
          <cell r="M194">
            <v>2</v>
          </cell>
          <cell r="N194" t="str">
            <v>-</v>
          </cell>
          <cell r="O194" t="str">
            <v>-</v>
          </cell>
          <cell r="P194" t="str">
            <v>-</v>
          </cell>
          <cell r="Q194" t="str">
            <v>-</v>
          </cell>
          <cell r="R194">
            <v>2</v>
          </cell>
          <cell r="S194">
            <v>2</v>
          </cell>
          <cell r="T194">
            <v>2</v>
          </cell>
          <cell r="U194" t="str">
            <v>-</v>
          </cell>
          <cell r="V194" t="str">
            <v>-</v>
          </cell>
          <cell r="W194" t="str">
            <v>-</v>
          </cell>
          <cell r="X194">
            <v>2</v>
          </cell>
        </row>
        <row r="195">
          <cell r="B195" t="str">
            <v xml:space="preserve">         名古屋市</v>
          </cell>
          <cell r="C195">
            <v>21</v>
          </cell>
          <cell r="D195" t="str">
            <v>-</v>
          </cell>
          <cell r="E195" t="str">
            <v>-</v>
          </cell>
          <cell r="F195" t="str">
            <v>-</v>
          </cell>
          <cell r="G195" t="str">
            <v>-</v>
          </cell>
          <cell r="H195">
            <v>5</v>
          </cell>
          <cell r="I195">
            <v>4</v>
          </cell>
          <cell r="J195" t="str">
            <v>-</v>
          </cell>
          <cell r="K195">
            <v>2</v>
          </cell>
          <cell r="L195">
            <v>3</v>
          </cell>
          <cell r="M195">
            <v>2</v>
          </cell>
          <cell r="N195" t="str">
            <v>-</v>
          </cell>
          <cell r="O195" t="str">
            <v>-</v>
          </cell>
          <cell r="P195" t="str">
            <v>-</v>
          </cell>
          <cell r="Q195" t="str">
            <v>-</v>
          </cell>
          <cell r="R195">
            <v>1</v>
          </cell>
          <cell r="S195">
            <v>1</v>
          </cell>
          <cell r="T195">
            <v>2</v>
          </cell>
          <cell r="U195" t="str">
            <v>-</v>
          </cell>
          <cell r="V195" t="str">
            <v>-</v>
          </cell>
          <cell r="W195" t="str">
            <v>-</v>
          </cell>
          <cell r="X195">
            <v>1</v>
          </cell>
        </row>
        <row r="196">
          <cell r="B196" t="str">
            <v xml:space="preserve">           名古屋市 千種区</v>
          </cell>
          <cell r="C196">
            <v>2</v>
          </cell>
          <cell r="D196" t="str">
            <v>-</v>
          </cell>
          <cell r="E196" t="str">
            <v>-</v>
          </cell>
          <cell r="F196" t="str">
            <v>-</v>
          </cell>
          <cell r="G196" t="str">
            <v>-</v>
          </cell>
          <cell r="H196" t="str">
            <v>-</v>
          </cell>
          <cell r="I196" t="str">
            <v>-</v>
          </cell>
          <cell r="J196" t="str">
            <v>-</v>
          </cell>
          <cell r="K196" t="str">
            <v>-</v>
          </cell>
          <cell r="L196" t="str">
            <v>-</v>
          </cell>
          <cell r="M196">
            <v>1</v>
          </cell>
          <cell r="N196" t="str">
            <v>-</v>
          </cell>
          <cell r="O196" t="str">
            <v>-</v>
          </cell>
          <cell r="P196" t="str">
            <v>-</v>
          </cell>
          <cell r="Q196" t="str">
            <v>-</v>
          </cell>
          <cell r="R196" t="str">
            <v>-</v>
          </cell>
          <cell r="S196" t="str">
            <v>-</v>
          </cell>
          <cell r="T196">
            <v>1</v>
          </cell>
          <cell r="U196" t="str">
            <v>-</v>
          </cell>
          <cell r="V196" t="str">
            <v>-</v>
          </cell>
          <cell r="W196" t="str">
            <v>-</v>
          </cell>
          <cell r="X196" t="str">
            <v>-</v>
          </cell>
        </row>
        <row r="197">
          <cell r="B197" t="str">
            <v xml:space="preserve">           名古屋市 東区</v>
          </cell>
          <cell r="C197">
            <v>1</v>
          </cell>
          <cell r="D197" t="str">
            <v>-</v>
          </cell>
          <cell r="E197" t="str">
            <v>-</v>
          </cell>
          <cell r="F197" t="str">
            <v>-</v>
          </cell>
          <cell r="G197" t="str">
            <v>-</v>
          </cell>
          <cell r="H197">
            <v>1</v>
          </cell>
          <cell r="I197" t="str">
            <v>-</v>
          </cell>
          <cell r="J197" t="str">
            <v>-</v>
          </cell>
          <cell r="K197" t="str">
            <v>-</v>
          </cell>
          <cell r="L197" t="str">
            <v>-</v>
          </cell>
          <cell r="M197" t="str">
            <v>-</v>
          </cell>
          <cell r="N197" t="str">
            <v>-</v>
          </cell>
          <cell r="O197" t="str">
            <v>-</v>
          </cell>
          <cell r="P197" t="str">
            <v>-</v>
          </cell>
          <cell r="Q197" t="str">
            <v>-</v>
          </cell>
          <cell r="R197" t="str">
            <v>-</v>
          </cell>
          <cell r="S197" t="str">
            <v>-</v>
          </cell>
          <cell r="T197" t="str">
            <v>-</v>
          </cell>
          <cell r="U197" t="str">
            <v>-</v>
          </cell>
          <cell r="V197" t="str">
            <v>-</v>
          </cell>
          <cell r="W197" t="str">
            <v>-</v>
          </cell>
          <cell r="X197" t="str">
            <v>-</v>
          </cell>
        </row>
        <row r="198">
          <cell r="B198" t="str">
            <v xml:space="preserve">           名古屋市 北区</v>
          </cell>
          <cell r="C198">
            <v>1</v>
          </cell>
          <cell r="D198" t="str">
            <v>-</v>
          </cell>
          <cell r="E198" t="str">
            <v>-</v>
          </cell>
          <cell r="F198" t="str">
            <v>-</v>
          </cell>
          <cell r="G198" t="str">
            <v>-</v>
          </cell>
          <cell r="H198" t="str">
            <v>-</v>
          </cell>
          <cell r="I198" t="str">
            <v>-</v>
          </cell>
          <cell r="J198" t="str">
            <v>-</v>
          </cell>
          <cell r="K198" t="str">
            <v>-</v>
          </cell>
          <cell r="L198" t="str">
            <v>-</v>
          </cell>
          <cell r="M198" t="str">
            <v>-</v>
          </cell>
          <cell r="N198" t="str">
            <v>-</v>
          </cell>
          <cell r="O198" t="str">
            <v>-</v>
          </cell>
          <cell r="P198" t="str">
            <v>-</v>
          </cell>
          <cell r="Q198" t="str">
            <v>-</v>
          </cell>
          <cell r="R198" t="str">
            <v>-</v>
          </cell>
          <cell r="S198" t="str">
            <v>-</v>
          </cell>
          <cell r="T198">
            <v>1</v>
          </cell>
          <cell r="U198" t="str">
            <v>-</v>
          </cell>
          <cell r="V198" t="str">
            <v>-</v>
          </cell>
          <cell r="W198" t="str">
            <v>-</v>
          </cell>
          <cell r="X198" t="str">
            <v>-</v>
          </cell>
        </row>
        <row r="199">
          <cell r="B199" t="str">
            <v xml:space="preserve">           名古屋市 西区</v>
          </cell>
          <cell r="C199">
            <v>1</v>
          </cell>
          <cell r="D199" t="str">
            <v>-</v>
          </cell>
          <cell r="E199" t="str">
            <v>-</v>
          </cell>
          <cell r="F199" t="str">
            <v>-</v>
          </cell>
          <cell r="G199" t="str">
            <v>-</v>
          </cell>
          <cell r="H199">
            <v>1</v>
          </cell>
          <cell r="I199" t="str">
            <v>-</v>
          </cell>
          <cell r="J199" t="str">
            <v>-</v>
          </cell>
          <cell r="K199" t="str">
            <v>-</v>
          </cell>
          <cell r="L199" t="str">
            <v>-</v>
          </cell>
          <cell r="M199" t="str">
            <v>-</v>
          </cell>
          <cell r="N199" t="str">
            <v>-</v>
          </cell>
          <cell r="O199" t="str">
            <v>-</v>
          </cell>
          <cell r="P199" t="str">
            <v>-</v>
          </cell>
          <cell r="Q199" t="str">
            <v>-</v>
          </cell>
          <cell r="R199" t="str">
            <v>-</v>
          </cell>
          <cell r="S199" t="str">
            <v>-</v>
          </cell>
          <cell r="T199" t="str">
            <v>-</v>
          </cell>
          <cell r="U199" t="str">
            <v>-</v>
          </cell>
          <cell r="V199" t="str">
            <v>-</v>
          </cell>
          <cell r="W199" t="str">
            <v>-</v>
          </cell>
          <cell r="X199" t="str">
            <v>-</v>
          </cell>
        </row>
        <row r="200">
          <cell r="B200" t="str">
            <v xml:space="preserve">           名古屋市 中村区</v>
          </cell>
          <cell r="C200">
            <v>2</v>
          </cell>
          <cell r="D200" t="str">
            <v>-</v>
          </cell>
          <cell r="E200" t="str">
            <v>-</v>
          </cell>
          <cell r="F200" t="str">
            <v>-</v>
          </cell>
          <cell r="G200" t="str">
            <v>-</v>
          </cell>
          <cell r="H200" t="str">
            <v>-</v>
          </cell>
          <cell r="I200">
            <v>1</v>
          </cell>
          <cell r="J200" t="str">
            <v>-</v>
          </cell>
          <cell r="K200" t="str">
            <v>-</v>
          </cell>
          <cell r="L200">
            <v>1</v>
          </cell>
          <cell r="M200" t="str">
            <v>-</v>
          </cell>
          <cell r="N200" t="str">
            <v>-</v>
          </cell>
          <cell r="O200" t="str">
            <v>-</v>
          </cell>
          <cell r="P200" t="str">
            <v>-</v>
          </cell>
          <cell r="Q200" t="str">
            <v>-</v>
          </cell>
          <cell r="R200" t="str">
            <v>-</v>
          </cell>
          <cell r="S200" t="str">
            <v>-</v>
          </cell>
          <cell r="T200" t="str">
            <v>-</v>
          </cell>
          <cell r="U200" t="str">
            <v>-</v>
          </cell>
          <cell r="V200" t="str">
            <v>-</v>
          </cell>
          <cell r="W200" t="str">
            <v>-</v>
          </cell>
          <cell r="X200" t="str">
            <v>-</v>
          </cell>
        </row>
        <row r="201">
          <cell r="B201" t="str">
            <v xml:space="preserve">           名古屋市 中区</v>
          </cell>
          <cell r="C201">
            <v>3</v>
          </cell>
          <cell r="D201" t="str">
            <v>-</v>
          </cell>
          <cell r="E201" t="str">
            <v>-</v>
          </cell>
          <cell r="F201" t="str">
            <v>-</v>
          </cell>
          <cell r="G201" t="str">
            <v>-</v>
          </cell>
          <cell r="H201" t="str">
            <v>-</v>
          </cell>
          <cell r="I201" t="str">
            <v>-</v>
          </cell>
          <cell r="J201" t="str">
            <v>-</v>
          </cell>
          <cell r="K201">
            <v>1</v>
          </cell>
          <cell r="L201" t="str">
            <v>-</v>
          </cell>
          <cell r="M201" t="str">
            <v>-</v>
          </cell>
          <cell r="N201" t="str">
            <v>-</v>
          </cell>
          <cell r="O201" t="str">
            <v>-</v>
          </cell>
          <cell r="P201" t="str">
            <v>-</v>
          </cell>
          <cell r="Q201" t="str">
            <v>-</v>
          </cell>
          <cell r="R201" t="str">
            <v>-</v>
          </cell>
          <cell r="S201">
            <v>1</v>
          </cell>
          <cell r="T201" t="str">
            <v>-</v>
          </cell>
          <cell r="U201" t="str">
            <v>-</v>
          </cell>
          <cell r="V201" t="str">
            <v>-</v>
          </cell>
          <cell r="W201" t="str">
            <v>-</v>
          </cell>
          <cell r="X201">
            <v>1</v>
          </cell>
        </row>
        <row r="202">
          <cell r="B202" t="str">
            <v xml:space="preserve">           名古屋市 昭和区</v>
          </cell>
          <cell r="C202">
            <v>2</v>
          </cell>
          <cell r="D202" t="str">
            <v>-</v>
          </cell>
          <cell r="E202" t="str">
            <v>-</v>
          </cell>
          <cell r="F202" t="str">
            <v>-</v>
          </cell>
          <cell r="G202" t="str">
            <v>-</v>
          </cell>
          <cell r="H202" t="str">
            <v>-</v>
          </cell>
          <cell r="I202">
            <v>1</v>
          </cell>
          <cell r="J202" t="str">
            <v>-</v>
          </cell>
          <cell r="K202" t="str">
            <v>-</v>
          </cell>
          <cell r="L202" t="str">
            <v>-</v>
          </cell>
          <cell r="M202" t="str">
            <v>-</v>
          </cell>
          <cell r="N202" t="str">
            <v>-</v>
          </cell>
          <cell r="O202" t="str">
            <v>-</v>
          </cell>
          <cell r="P202" t="str">
            <v>-</v>
          </cell>
          <cell r="Q202" t="str">
            <v>-</v>
          </cell>
          <cell r="R202">
            <v>1</v>
          </cell>
          <cell r="S202" t="str">
            <v>-</v>
          </cell>
          <cell r="T202" t="str">
            <v>-</v>
          </cell>
          <cell r="U202" t="str">
            <v>-</v>
          </cell>
          <cell r="V202" t="str">
            <v>-</v>
          </cell>
          <cell r="W202" t="str">
            <v>-</v>
          </cell>
          <cell r="X202" t="str">
            <v>-</v>
          </cell>
        </row>
        <row r="203">
          <cell r="B203" t="str">
            <v xml:space="preserve">           名古屋市 熱田区</v>
          </cell>
          <cell r="C203">
            <v>1</v>
          </cell>
          <cell r="D203" t="str">
            <v>-</v>
          </cell>
          <cell r="E203" t="str">
            <v>-</v>
          </cell>
          <cell r="F203" t="str">
            <v>-</v>
          </cell>
          <cell r="G203" t="str">
            <v>-</v>
          </cell>
          <cell r="H203">
            <v>1</v>
          </cell>
          <cell r="I203" t="str">
            <v>-</v>
          </cell>
          <cell r="J203" t="str">
            <v>-</v>
          </cell>
          <cell r="K203" t="str">
            <v>-</v>
          </cell>
          <cell r="L203" t="str">
            <v>-</v>
          </cell>
          <cell r="M203" t="str">
            <v>-</v>
          </cell>
          <cell r="N203" t="str">
            <v>-</v>
          </cell>
          <cell r="O203" t="str">
            <v>-</v>
          </cell>
          <cell r="P203" t="str">
            <v>-</v>
          </cell>
          <cell r="Q203" t="str">
            <v>-</v>
          </cell>
          <cell r="R203" t="str">
            <v>-</v>
          </cell>
          <cell r="S203" t="str">
            <v>-</v>
          </cell>
          <cell r="T203" t="str">
            <v>-</v>
          </cell>
          <cell r="U203" t="str">
            <v>-</v>
          </cell>
          <cell r="V203" t="str">
            <v>-</v>
          </cell>
          <cell r="W203" t="str">
            <v>-</v>
          </cell>
          <cell r="X203" t="str">
            <v>-</v>
          </cell>
        </row>
        <row r="204">
          <cell r="B204" t="str">
            <v xml:space="preserve">           名古屋市 中川区</v>
          </cell>
          <cell r="C204">
            <v>4</v>
          </cell>
          <cell r="D204" t="str">
            <v>-</v>
          </cell>
          <cell r="E204" t="str">
            <v>-</v>
          </cell>
          <cell r="F204" t="str">
            <v>-</v>
          </cell>
          <cell r="G204" t="str">
            <v>-</v>
          </cell>
          <cell r="H204" t="str">
            <v>-</v>
          </cell>
          <cell r="I204">
            <v>2</v>
          </cell>
          <cell r="J204" t="str">
            <v>-</v>
          </cell>
          <cell r="K204" t="str">
            <v>-</v>
          </cell>
          <cell r="L204">
            <v>1</v>
          </cell>
          <cell r="M204">
            <v>1</v>
          </cell>
          <cell r="N204" t="str">
            <v>-</v>
          </cell>
          <cell r="O204" t="str">
            <v>-</v>
          </cell>
          <cell r="P204" t="str">
            <v>-</v>
          </cell>
          <cell r="Q204" t="str">
            <v>-</v>
          </cell>
          <cell r="R204" t="str">
            <v>-</v>
          </cell>
          <cell r="S204" t="str">
            <v>-</v>
          </cell>
          <cell r="T204" t="str">
            <v>-</v>
          </cell>
          <cell r="U204" t="str">
            <v>-</v>
          </cell>
          <cell r="V204" t="str">
            <v>-</v>
          </cell>
          <cell r="W204" t="str">
            <v>-</v>
          </cell>
          <cell r="X204" t="str">
            <v>-</v>
          </cell>
        </row>
        <row r="205">
          <cell r="B205" t="str">
            <v xml:space="preserve">           名古屋市 港区</v>
          </cell>
          <cell r="C205">
            <v>4</v>
          </cell>
          <cell r="D205" t="str">
            <v>-</v>
          </cell>
          <cell r="E205" t="str">
            <v>-</v>
          </cell>
          <cell r="F205" t="str">
            <v>-</v>
          </cell>
          <cell r="G205" t="str">
            <v>-</v>
          </cell>
          <cell r="H205">
            <v>2</v>
          </cell>
          <cell r="I205" t="str">
            <v>-</v>
          </cell>
          <cell r="J205" t="str">
            <v>-</v>
          </cell>
          <cell r="K205">
            <v>1</v>
          </cell>
          <cell r="L205">
            <v>1</v>
          </cell>
          <cell r="M205" t="str">
            <v>-</v>
          </cell>
          <cell r="N205" t="str">
            <v>-</v>
          </cell>
          <cell r="O205" t="str">
            <v>-</v>
          </cell>
          <cell r="P205" t="str">
            <v>-</v>
          </cell>
          <cell r="Q205" t="str">
            <v>-</v>
          </cell>
          <cell r="R205" t="str">
            <v>-</v>
          </cell>
          <cell r="S205" t="str">
            <v>-</v>
          </cell>
          <cell r="T205" t="str">
            <v>-</v>
          </cell>
          <cell r="U205" t="str">
            <v>-</v>
          </cell>
          <cell r="V205" t="str">
            <v>-</v>
          </cell>
          <cell r="W205" t="str">
            <v>-</v>
          </cell>
          <cell r="X205" t="str">
            <v>-</v>
          </cell>
        </row>
        <row r="206">
          <cell r="B206" t="str">
            <v xml:space="preserve">         豊橋市</v>
          </cell>
          <cell r="C206">
            <v>2</v>
          </cell>
          <cell r="D206" t="str">
            <v>-</v>
          </cell>
          <cell r="E206" t="str">
            <v>-</v>
          </cell>
          <cell r="F206" t="str">
            <v>-</v>
          </cell>
          <cell r="G206" t="str">
            <v>-</v>
          </cell>
          <cell r="H206" t="str">
            <v>-</v>
          </cell>
          <cell r="I206" t="str">
            <v>-</v>
          </cell>
          <cell r="J206" t="str">
            <v>-</v>
          </cell>
          <cell r="K206" t="str">
            <v>-</v>
          </cell>
          <cell r="L206" t="str">
            <v>-</v>
          </cell>
          <cell r="M206" t="str">
            <v>-</v>
          </cell>
          <cell r="N206" t="str">
            <v>-</v>
          </cell>
          <cell r="O206" t="str">
            <v>-</v>
          </cell>
          <cell r="P206" t="str">
            <v>-</v>
          </cell>
          <cell r="Q206" t="str">
            <v>-</v>
          </cell>
          <cell r="R206">
            <v>1</v>
          </cell>
          <cell r="S206" t="str">
            <v>-</v>
          </cell>
          <cell r="T206" t="str">
            <v>-</v>
          </cell>
          <cell r="U206" t="str">
            <v>-</v>
          </cell>
          <cell r="V206" t="str">
            <v>-</v>
          </cell>
          <cell r="W206" t="str">
            <v>-</v>
          </cell>
          <cell r="X206">
            <v>1</v>
          </cell>
        </row>
        <row r="207">
          <cell r="B207" t="str">
            <v xml:space="preserve">         岡崎市</v>
          </cell>
          <cell r="C207">
            <v>3</v>
          </cell>
          <cell r="D207" t="str">
            <v>-</v>
          </cell>
          <cell r="E207" t="str">
            <v>-</v>
          </cell>
          <cell r="F207" t="str">
            <v>-</v>
          </cell>
          <cell r="G207" t="str">
            <v>-</v>
          </cell>
          <cell r="H207" t="str">
            <v>-</v>
          </cell>
          <cell r="I207">
            <v>2</v>
          </cell>
          <cell r="J207" t="str">
            <v>-</v>
          </cell>
          <cell r="K207" t="str">
            <v>-</v>
          </cell>
          <cell r="L207">
            <v>1</v>
          </cell>
          <cell r="M207" t="str">
            <v>-</v>
          </cell>
          <cell r="N207" t="str">
            <v>-</v>
          </cell>
          <cell r="O207" t="str">
            <v>-</v>
          </cell>
          <cell r="P207" t="str">
            <v>-</v>
          </cell>
          <cell r="Q207" t="str">
            <v>-</v>
          </cell>
          <cell r="R207" t="str">
            <v>-</v>
          </cell>
          <cell r="S207" t="str">
            <v>-</v>
          </cell>
          <cell r="T207" t="str">
            <v>-</v>
          </cell>
          <cell r="U207" t="str">
            <v>-</v>
          </cell>
          <cell r="V207" t="str">
            <v>-</v>
          </cell>
          <cell r="W207" t="str">
            <v>-</v>
          </cell>
          <cell r="X207" t="str">
            <v>-</v>
          </cell>
        </row>
        <row r="208">
          <cell r="B208" t="str">
            <v xml:space="preserve">         一宮市</v>
          </cell>
          <cell r="C208">
            <v>1</v>
          </cell>
          <cell r="D208" t="str">
            <v>-</v>
          </cell>
          <cell r="E208" t="str">
            <v>-</v>
          </cell>
          <cell r="F208" t="str">
            <v>-</v>
          </cell>
          <cell r="G208" t="str">
            <v>-</v>
          </cell>
          <cell r="H208">
            <v>1</v>
          </cell>
          <cell r="I208" t="str">
            <v>-</v>
          </cell>
          <cell r="J208" t="str">
            <v>-</v>
          </cell>
          <cell r="K208" t="str">
            <v>-</v>
          </cell>
          <cell r="L208" t="str">
            <v>-</v>
          </cell>
          <cell r="M208" t="str">
            <v>-</v>
          </cell>
          <cell r="N208" t="str">
            <v>-</v>
          </cell>
          <cell r="O208" t="str">
            <v>-</v>
          </cell>
          <cell r="P208" t="str">
            <v>-</v>
          </cell>
          <cell r="Q208" t="str">
            <v>-</v>
          </cell>
          <cell r="R208" t="str">
            <v>-</v>
          </cell>
          <cell r="S208" t="str">
            <v>-</v>
          </cell>
          <cell r="T208" t="str">
            <v>-</v>
          </cell>
          <cell r="U208" t="str">
            <v>-</v>
          </cell>
          <cell r="V208" t="str">
            <v>-</v>
          </cell>
          <cell r="W208" t="str">
            <v>-</v>
          </cell>
          <cell r="X208" t="str">
            <v>-</v>
          </cell>
        </row>
        <row r="209">
          <cell r="B209" t="str">
            <v xml:space="preserve">         半田市</v>
          </cell>
          <cell r="C209">
            <v>1</v>
          </cell>
          <cell r="D209" t="str">
            <v>-</v>
          </cell>
          <cell r="E209" t="str">
            <v>-</v>
          </cell>
          <cell r="F209" t="str">
            <v>-</v>
          </cell>
          <cell r="G209" t="str">
            <v>-</v>
          </cell>
          <cell r="H209" t="str">
            <v>-</v>
          </cell>
          <cell r="I209">
            <v>1</v>
          </cell>
          <cell r="J209" t="str">
            <v>-</v>
          </cell>
          <cell r="K209" t="str">
            <v>-</v>
          </cell>
          <cell r="L209" t="str">
            <v>-</v>
          </cell>
          <cell r="M209" t="str">
            <v>-</v>
          </cell>
          <cell r="N209" t="str">
            <v>-</v>
          </cell>
          <cell r="O209" t="str">
            <v>-</v>
          </cell>
          <cell r="P209" t="str">
            <v>-</v>
          </cell>
          <cell r="Q209" t="str">
            <v>-</v>
          </cell>
          <cell r="R209" t="str">
            <v>-</v>
          </cell>
          <cell r="S209" t="str">
            <v>-</v>
          </cell>
          <cell r="T209" t="str">
            <v>-</v>
          </cell>
          <cell r="U209" t="str">
            <v>-</v>
          </cell>
          <cell r="V209" t="str">
            <v>-</v>
          </cell>
          <cell r="W209" t="str">
            <v>-</v>
          </cell>
          <cell r="X209" t="str">
            <v>-</v>
          </cell>
        </row>
        <row r="210">
          <cell r="B210" t="str">
            <v xml:space="preserve">         豊川市</v>
          </cell>
          <cell r="C210">
            <v>1</v>
          </cell>
          <cell r="D210" t="str">
            <v>-</v>
          </cell>
          <cell r="E210" t="str">
            <v>-</v>
          </cell>
          <cell r="F210" t="str">
            <v>-</v>
          </cell>
          <cell r="G210" t="str">
            <v>-</v>
          </cell>
          <cell r="H210">
            <v>1</v>
          </cell>
          <cell r="I210" t="str">
            <v>-</v>
          </cell>
          <cell r="J210" t="str">
            <v>-</v>
          </cell>
          <cell r="K210" t="str">
            <v>-</v>
          </cell>
          <cell r="L210" t="str">
            <v>-</v>
          </cell>
          <cell r="M210" t="str">
            <v>-</v>
          </cell>
          <cell r="N210" t="str">
            <v>-</v>
          </cell>
          <cell r="O210" t="str">
            <v>-</v>
          </cell>
          <cell r="P210" t="str">
            <v>-</v>
          </cell>
          <cell r="Q210" t="str">
            <v>-</v>
          </cell>
          <cell r="R210" t="str">
            <v>-</v>
          </cell>
          <cell r="S210" t="str">
            <v>-</v>
          </cell>
          <cell r="T210" t="str">
            <v>-</v>
          </cell>
          <cell r="U210" t="str">
            <v>-</v>
          </cell>
          <cell r="V210" t="str">
            <v>-</v>
          </cell>
          <cell r="W210" t="str">
            <v>-</v>
          </cell>
          <cell r="X210" t="str">
            <v>-</v>
          </cell>
        </row>
        <row r="211">
          <cell r="B211" t="str">
            <v xml:space="preserve">         碧南市</v>
          </cell>
          <cell r="C211">
            <v>1</v>
          </cell>
          <cell r="D211" t="str">
            <v>-</v>
          </cell>
          <cell r="E211" t="str">
            <v>-</v>
          </cell>
          <cell r="F211" t="str">
            <v>-</v>
          </cell>
          <cell r="G211" t="str">
            <v>-</v>
          </cell>
          <cell r="H211" t="str">
            <v>-</v>
          </cell>
          <cell r="I211" t="str">
            <v>-</v>
          </cell>
          <cell r="J211" t="str">
            <v>-</v>
          </cell>
          <cell r="K211" t="str">
            <v>-</v>
          </cell>
          <cell r="L211" t="str">
            <v>-</v>
          </cell>
          <cell r="M211" t="str">
            <v>-</v>
          </cell>
          <cell r="N211" t="str">
            <v>-</v>
          </cell>
          <cell r="O211" t="str">
            <v>-</v>
          </cell>
          <cell r="P211" t="str">
            <v>-</v>
          </cell>
          <cell r="Q211" t="str">
            <v>-</v>
          </cell>
          <cell r="R211" t="str">
            <v>-</v>
          </cell>
          <cell r="S211" t="str">
            <v>-</v>
          </cell>
          <cell r="T211" t="str">
            <v>-</v>
          </cell>
          <cell r="U211" t="str">
            <v>-</v>
          </cell>
          <cell r="V211" t="str">
            <v>-</v>
          </cell>
          <cell r="W211" t="str">
            <v>-</v>
          </cell>
          <cell r="X211">
            <v>1</v>
          </cell>
        </row>
        <row r="212">
          <cell r="B212" t="str">
            <v xml:space="preserve">         豊田市</v>
          </cell>
          <cell r="C212">
            <v>4</v>
          </cell>
          <cell r="D212" t="str">
            <v>-</v>
          </cell>
          <cell r="E212" t="str">
            <v>-</v>
          </cell>
          <cell r="F212" t="str">
            <v>-</v>
          </cell>
          <cell r="G212" t="str">
            <v>-</v>
          </cell>
          <cell r="H212">
            <v>1</v>
          </cell>
          <cell r="I212">
            <v>3</v>
          </cell>
          <cell r="J212" t="str">
            <v>-</v>
          </cell>
          <cell r="K212" t="str">
            <v>-</v>
          </cell>
          <cell r="L212" t="str">
            <v>-</v>
          </cell>
          <cell r="M212" t="str">
            <v>-</v>
          </cell>
          <cell r="N212" t="str">
            <v>-</v>
          </cell>
          <cell r="O212" t="str">
            <v>-</v>
          </cell>
          <cell r="P212" t="str">
            <v>-</v>
          </cell>
          <cell r="Q212" t="str">
            <v>-</v>
          </cell>
          <cell r="R212" t="str">
            <v>-</v>
          </cell>
          <cell r="S212" t="str">
            <v>-</v>
          </cell>
          <cell r="T212" t="str">
            <v>-</v>
          </cell>
          <cell r="U212" t="str">
            <v>-</v>
          </cell>
          <cell r="V212" t="str">
            <v>-</v>
          </cell>
          <cell r="W212" t="str">
            <v>-</v>
          </cell>
          <cell r="X212" t="str">
            <v>-</v>
          </cell>
        </row>
        <row r="213">
          <cell r="B213" t="str">
            <v xml:space="preserve">         安城市</v>
          </cell>
          <cell r="C213">
            <v>1</v>
          </cell>
          <cell r="D213" t="str">
            <v>-</v>
          </cell>
          <cell r="E213" t="str">
            <v>-</v>
          </cell>
          <cell r="F213" t="str">
            <v>-</v>
          </cell>
          <cell r="G213" t="str">
            <v>-</v>
          </cell>
          <cell r="H213" t="str">
            <v>-</v>
          </cell>
          <cell r="I213">
            <v>1</v>
          </cell>
          <cell r="J213" t="str">
            <v>-</v>
          </cell>
          <cell r="K213" t="str">
            <v>-</v>
          </cell>
          <cell r="L213" t="str">
            <v>-</v>
          </cell>
          <cell r="M213" t="str">
            <v>-</v>
          </cell>
          <cell r="N213" t="str">
            <v>-</v>
          </cell>
          <cell r="O213" t="str">
            <v>-</v>
          </cell>
          <cell r="P213" t="str">
            <v>-</v>
          </cell>
          <cell r="Q213" t="str">
            <v>-</v>
          </cell>
          <cell r="R213" t="str">
            <v>-</v>
          </cell>
          <cell r="S213" t="str">
            <v>-</v>
          </cell>
          <cell r="T213" t="str">
            <v>-</v>
          </cell>
          <cell r="U213" t="str">
            <v>-</v>
          </cell>
          <cell r="V213" t="str">
            <v>-</v>
          </cell>
          <cell r="W213" t="str">
            <v>-</v>
          </cell>
          <cell r="X213" t="str">
            <v>-</v>
          </cell>
        </row>
        <row r="214">
          <cell r="B214" t="str">
            <v xml:space="preserve">         蒲郡市</v>
          </cell>
          <cell r="C214">
            <v>1</v>
          </cell>
          <cell r="D214" t="str">
            <v>-</v>
          </cell>
          <cell r="E214" t="str">
            <v>-</v>
          </cell>
          <cell r="F214" t="str">
            <v>-</v>
          </cell>
          <cell r="G214" t="str">
            <v>-</v>
          </cell>
          <cell r="H214" t="str">
            <v>-</v>
          </cell>
          <cell r="I214" t="str">
            <v>-</v>
          </cell>
          <cell r="J214" t="str">
            <v>-</v>
          </cell>
          <cell r="K214" t="str">
            <v>-</v>
          </cell>
          <cell r="L214" t="str">
            <v>-</v>
          </cell>
          <cell r="M214" t="str">
            <v>-</v>
          </cell>
          <cell r="N214" t="str">
            <v>-</v>
          </cell>
          <cell r="O214" t="str">
            <v>-</v>
          </cell>
          <cell r="P214" t="str">
            <v>-</v>
          </cell>
          <cell r="Q214" t="str">
            <v>-</v>
          </cell>
          <cell r="R214">
            <v>1</v>
          </cell>
          <cell r="S214" t="str">
            <v>-</v>
          </cell>
          <cell r="T214" t="str">
            <v>-</v>
          </cell>
          <cell r="U214" t="str">
            <v>-</v>
          </cell>
          <cell r="V214" t="str">
            <v>-</v>
          </cell>
          <cell r="W214" t="str">
            <v>-</v>
          </cell>
          <cell r="X214" t="str">
            <v>-</v>
          </cell>
        </row>
        <row r="215">
          <cell r="B215" t="str">
            <v xml:space="preserve">         常滑市</v>
          </cell>
          <cell r="C215">
            <v>2</v>
          </cell>
          <cell r="D215" t="str">
            <v>-</v>
          </cell>
          <cell r="E215" t="str">
            <v>-</v>
          </cell>
          <cell r="F215" t="str">
            <v>-</v>
          </cell>
          <cell r="G215" t="str">
            <v>-</v>
          </cell>
          <cell r="H215" t="str">
            <v>-</v>
          </cell>
          <cell r="I215">
            <v>2</v>
          </cell>
          <cell r="J215" t="str">
            <v>-</v>
          </cell>
          <cell r="K215" t="str">
            <v>-</v>
          </cell>
          <cell r="L215" t="str">
            <v>-</v>
          </cell>
          <cell r="M215" t="str">
            <v>-</v>
          </cell>
          <cell r="N215" t="str">
            <v>-</v>
          </cell>
          <cell r="O215" t="str">
            <v>-</v>
          </cell>
          <cell r="P215" t="str">
            <v>-</v>
          </cell>
          <cell r="Q215" t="str">
            <v>-</v>
          </cell>
          <cell r="R215" t="str">
            <v>-</v>
          </cell>
          <cell r="S215" t="str">
            <v>-</v>
          </cell>
          <cell r="T215" t="str">
            <v>-</v>
          </cell>
          <cell r="U215" t="str">
            <v>-</v>
          </cell>
          <cell r="V215" t="str">
            <v>-</v>
          </cell>
          <cell r="W215" t="str">
            <v>-</v>
          </cell>
          <cell r="X215" t="str">
            <v>-</v>
          </cell>
        </row>
        <row r="216">
          <cell r="B216" t="str">
            <v xml:space="preserve">         東海市</v>
          </cell>
          <cell r="C216">
            <v>1</v>
          </cell>
          <cell r="D216" t="str">
            <v>-</v>
          </cell>
          <cell r="E216" t="str">
            <v>-</v>
          </cell>
          <cell r="F216" t="str">
            <v>-</v>
          </cell>
          <cell r="G216" t="str">
            <v>-</v>
          </cell>
          <cell r="H216" t="str">
            <v>-</v>
          </cell>
          <cell r="I216">
            <v>1</v>
          </cell>
          <cell r="J216" t="str">
            <v>-</v>
          </cell>
          <cell r="K216" t="str">
            <v>-</v>
          </cell>
          <cell r="L216" t="str">
            <v>-</v>
          </cell>
          <cell r="M216" t="str">
            <v>-</v>
          </cell>
          <cell r="N216" t="str">
            <v>-</v>
          </cell>
          <cell r="O216" t="str">
            <v>-</v>
          </cell>
          <cell r="P216" t="str">
            <v>-</v>
          </cell>
          <cell r="Q216" t="str">
            <v>-</v>
          </cell>
          <cell r="R216" t="str">
            <v>-</v>
          </cell>
          <cell r="S216" t="str">
            <v>-</v>
          </cell>
          <cell r="T216" t="str">
            <v>-</v>
          </cell>
          <cell r="U216" t="str">
            <v>-</v>
          </cell>
          <cell r="V216" t="str">
            <v>-</v>
          </cell>
          <cell r="W216" t="str">
            <v>-</v>
          </cell>
          <cell r="X216" t="str">
            <v>-</v>
          </cell>
        </row>
        <row r="217">
          <cell r="B217" t="str">
            <v xml:space="preserve">         知多市</v>
          </cell>
          <cell r="C217">
            <v>5</v>
          </cell>
          <cell r="D217" t="str">
            <v>-</v>
          </cell>
          <cell r="E217" t="str">
            <v>-</v>
          </cell>
          <cell r="F217" t="str">
            <v>-</v>
          </cell>
          <cell r="G217" t="str">
            <v>-</v>
          </cell>
          <cell r="H217">
            <v>2</v>
          </cell>
          <cell r="I217" t="str">
            <v>-</v>
          </cell>
          <cell r="J217" t="str">
            <v>-</v>
          </cell>
          <cell r="K217" t="str">
            <v>-</v>
          </cell>
          <cell r="L217" t="str">
            <v>-</v>
          </cell>
          <cell r="M217" t="str">
            <v>-</v>
          </cell>
          <cell r="N217" t="str">
            <v>-</v>
          </cell>
          <cell r="O217" t="str">
            <v>-</v>
          </cell>
          <cell r="P217" t="str">
            <v>-</v>
          </cell>
          <cell r="Q217" t="str">
            <v>-</v>
          </cell>
          <cell r="R217" t="str">
            <v>-</v>
          </cell>
          <cell r="S217" t="str">
            <v>-</v>
          </cell>
          <cell r="T217" t="str">
            <v>-</v>
          </cell>
          <cell r="U217" t="str">
            <v>-</v>
          </cell>
          <cell r="V217">
            <v>2</v>
          </cell>
          <cell r="W217" t="str">
            <v>-</v>
          </cell>
          <cell r="X217">
            <v>1</v>
          </cell>
        </row>
        <row r="218">
          <cell r="B218" t="str">
            <v xml:space="preserve">         高浜市</v>
          </cell>
          <cell r="C218">
            <v>2</v>
          </cell>
          <cell r="D218" t="str">
            <v>-</v>
          </cell>
          <cell r="E218" t="str">
            <v>-</v>
          </cell>
          <cell r="F218" t="str">
            <v>-</v>
          </cell>
          <cell r="G218" t="str">
            <v>-</v>
          </cell>
          <cell r="H218" t="str">
            <v>-</v>
          </cell>
          <cell r="I218">
            <v>2</v>
          </cell>
          <cell r="J218" t="str">
            <v>-</v>
          </cell>
          <cell r="K218" t="str">
            <v>-</v>
          </cell>
          <cell r="L218" t="str">
            <v>-</v>
          </cell>
          <cell r="M218" t="str">
            <v>-</v>
          </cell>
          <cell r="N218" t="str">
            <v>-</v>
          </cell>
          <cell r="O218" t="str">
            <v>-</v>
          </cell>
          <cell r="P218" t="str">
            <v>-</v>
          </cell>
          <cell r="Q218" t="str">
            <v>-</v>
          </cell>
          <cell r="R218" t="str">
            <v>-</v>
          </cell>
          <cell r="S218" t="str">
            <v>-</v>
          </cell>
          <cell r="T218" t="str">
            <v>-</v>
          </cell>
          <cell r="U218" t="str">
            <v>-</v>
          </cell>
          <cell r="V218" t="str">
            <v>-</v>
          </cell>
          <cell r="W218" t="str">
            <v>-</v>
          </cell>
          <cell r="X218" t="str">
            <v>-</v>
          </cell>
        </row>
        <row r="219">
          <cell r="B219" t="str">
            <v xml:space="preserve">         清須市</v>
          </cell>
          <cell r="C219">
            <v>1</v>
          </cell>
          <cell r="D219" t="str">
            <v>-</v>
          </cell>
          <cell r="E219" t="str">
            <v>-</v>
          </cell>
          <cell r="F219" t="str">
            <v>-</v>
          </cell>
          <cell r="G219" t="str">
            <v>-</v>
          </cell>
          <cell r="H219">
            <v>1</v>
          </cell>
          <cell r="I219" t="str">
            <v>-</v>
          </cell>
          <cell r="J219" t="str">
            <v>-</v>
          </cell>
          <cell r="K219" t="str">
            <v>-</v>
          </cell>
          <cell r="L219" t="str">
            <v>-</v>
          </cell>
          <cell r="M219" t="str">
            <v>-</v>
          </cell>
          <cell r="N219" t="str">
            <v>-</v>
          </cell>
          <cell r="O219" t="str">
            <v>-</v>
          </cell>
          <cell r="P219" t="str">
            <v>-</v>
          </cell>
          <cell r="Q219" t="str">
            <v>-</v>
          </cell>
          <cell r="R219" t="str">
            <v>-</v>
          </cell>
          <cell r="S219" t="str">
            <v>-</v>
          </cell>
          <cell r="T219" t="str">
            <v>-</v>
          </cell>
          <cell r="U219" t="str">
            <v>-</v>
          </cell>
          <cell r="V219" t="str">
            <v>-</v>
          </cell>
          <cell r="W219" t="str">
            <v>-</v>
          </cell>
          <cell r="X219" t="str">
            <v>-</v>
          </cell>
        </row>
        <row r="220">
          <cell r="B220" t="str">
            <v xml:space="preserve">         弥富市</v>
          </cell>
          <cell r="C220">
            <v>1</v>
          </cell>
          <cell r="D220" t="str">
            <v>-</v>
          </cell>
          <cell r="E220" t="str">
            <v>-</v>
          </cell>
          <cell r="F220" t="str">
            <v>-</v>
          </cell>
          <cell r="G220" t="str">
            <v>-</v>
          </cell>
          <cell r="H220" t="str">
            <v>-</v>
          </cell>
          <cell r="I220" t="str">
            <v>-</v>
          </cell>
          <cell r="J220" t="str">
            <v>-</v>
          </cell>
          <cell r="K220" t="str">
            <v>-</v>
          </cell>
          <cell r="L220">
            <v>1</v>
          </cell>
          <cell r="M220" t="str">
            <v>-</v>
          </cell>
          <cell r="N220" t="str">
            <v>-</v>
          </cell>
          <cell r="O220" t="str">
            <v>-</v>
          </cell>
          <cell r="P220" t="str">
            <v>-</v>
          </cell>
          <cell r="Q220" t="str">
            <v>-</v>
          </cell>
          <cell r="R220" t="str">
            <v>-</v>
          </cell>
          <cell r="S220" t="str">
            <v>-</v>
          </cell>
          <cell r="T220" t="str">
            <v>-</v>
          </cell>
          <cell r="U220" t="str">
            <v>-</v>
          </cell>
          <cell r="V220" t="str">
            <v>-</v>
          </cell>
          <cell r="W220" t="str">
            <v>-</v>
          </cell>
          <cell r="X220" t="str">
            <v>-</v>
          </cell>
        </row>
        <row r="221">
          <cell r="B221" t="str">
            <v xml:space="preserve">         武豊町</v>
          </cell>
          <cell r="C221">
            <v>1</v>
          </cell>
          <cell r="D221" t="str">
            <v>-</v>
          </cell>
          <cell r="E221" t="str">
            <v>-</v>
          </cell>
          <cell r="F221" t="str">
            <v>-</v>
          </cell>
          <cell r="G221" t="str">
            <v>-</v>
          </cell>
          <cell r="H221" t="str">
            <v>-</v>
          </cell>
          <cell r="I221" t="str">
            <v>-</v>
          </cell>
          <cell r="J221" t="str">
            <v>-</v>
          </cell>
          <cell r="K221" t="str">
            <v>-</v>
          </cell>
          <cell r="L221" t="str">
            <v>-</v>
          </cell>
          <cell r="M221" t="str">
            <v>-</v>
          </cell>
          <cell r="N221" t="str">
            <v>-</v>
          </cell>
          <cell r="O221" t="str">
            <v>-</v>
          </cell>
          <cell r="P221" t="str">
            <v>-</v>
          </cell>
          <cell r="Q221" t="str">
            <v>-</v>
          </cell>
          <cell r="R221" t="str">
            <v>-</v>
          </cell>
          <cell r="S221" t="str">
            <v>-</v>
          </cell>
          <cell r="T221" t="str">
            <v>-</v>
          </cell>
          <cell r="U221" t="str">
            <v>-</v>
          </cell>
          <cell r="V221">
            <v>1</v>
          </cell>
          <cell r="W221" t="str">
            <v>-</v>
          </cell>
          <cell r="X221" t="str">
            <v>-</v>
          </cell>
        </row>
        <row r="222">
          <cell r="B222" t="str">
            <v xml:space="preserve">         東栄町</v>
          </cell>
          <cell r="C222">
            <v>2</v>
          </cell>
          <cell r="D222" t="str">
            <v>-</v>
          </cell>
          <cell r="E222" t="str">
            <v>-</v>
          </cell>
          <cell r="F222" t="str">
            <v>-</v>
          </cell>
          <cell r="G222" t="str">
            <v>-</v>
          </cell>
          <cell r="H222">
            <v>2</v>
          </cell>
          <cell r="I222" t="str">
            <v>-</v>
          </cell>
          <cell r="J222" t="str">
            <v>-</v>
          </cell>
          <cell r="K222" t="str">
            <v>-</v>
          </cell>
          <cell r="L222" t="str">
            <v>-</v>
          </cell>
          <cell r="M222" t="str">
            <v>-</v>
          </cell>
          <cell r="N222" t="str">
            <v>-</v>
          </cell>
          <cell r="O222" t="str">
            <v>-</v>
          </cell>
          <cell r="P222" t="str">
            <v>-</v>
          </cell>
          <cell r="Q222" t="str">
            <v>-</v>
          </cell>
          <cell r="R222" t="str">
            <v>-</v>
          </cell>
          <cell r="S222" t="str">
            <v>-</v>
          </cell>
          <cell r="T222" t="str">
            <v>-</v>
          </cell>
          <cell r="U222" t="str">
            <v>-</v>
          </cell>
          <cell r="V222" t="str">
            <v>-</v>
          </cell>
          <cell r="W222" t="str">
            <v>-</v>
          </cell>
          <cell r="X222" t="str">
            <v>-</v>
          </cell>
        </row>
        <row r="223">
          <cell r="B223" t="str">
            <v xml:space="preserve">       三重県 </v>
          </cell>
          <cell r="C223">
            <v>12</v>
          </cell>
          <cell r="D223" t="str">
            <v>-</v>
          </cell>
          <cell r="E223" t="str">
            <v>-</v>
          </cell>
          <cell r="F223">
            <v>2</v>
          </cell>
          <cell r="G223" t="str">
            <v>-</v>
          </cell>
          <cell r="H223">
            <v>1</v>
          </cell>
          <cell r="I223">
            <v>1</v>
          </cell>
          <cell r="J223" t="str">
            <v>-</v>
          </cell>
          <cell r="K223" t="str">
            <v>-</v>
          </cell>
          <cell r="L223">
            <v>5</v>
          </cell>
          <cell r="M223" t="str">
            <v>-</v>
          </cell>
          <cell r="N223" t="str">
            <v>-</v>
          </cell>
          <cell r="O223" t="str">
            <v>-</v>
          </cell>
          <cell r="P223" t="str">
            <v>-</v>
          </cell>
          <cell r="Q223">
            <v>1</v>
          </cell>
          <cell r="R223" t="str">
            <v>-</v>
          </cell>
          <cell r="S223" t="str">
            <v>-</v>
          </cell>
          <cell r="T223" t="str">
            <v>-</v>
          </cell>
          <cell r="U223" t="str">
            <v>-</v>
          </cell>
          <cell r="V223" t="str">
            <v>-</v>
          </cell>
          <cell r="W223" t="str">
            <v>-</v>
          </cell>
          <cell r="X223">
            <v>2</v>
          </cell>
        </row>
        <row r="224">
          <cell r="B224" t="str">
            <v xml:space="preserve">         津市</v>
          </cell>
          <cell r="C224">
            <v>7</v>
          </cell>
          <cell r="D224" t="str">
            <v>-</v>
          </cell>
          <cell r="E224" t="str">
            <v>-</v>
          </cell>
          <cell r="F224" t="str">
            <v>-</v>
          </cell>
          <cell r="G224" t="str">
            <v>-</v>
          </cell>
          <cell r="H224">
            <v>4</v>
          </cell>
          <cell r="I224">
            <v>2</v>
          </cell>
          <cell r="J224" t="str">
            <v>-</v>
          </cell>
          <cell r="K224" t="str">
            <v>-</v>
          </cell>
          <cell r="L224" t="str">
            <v>-</v>
          </cell>
          <cell r="M224" t="str">
            <v>-</v>
          </cell>
          <cell r="N224" t="str">
            <v>-</v>
          </cell>
          <cell r="O224" t="str">
            <v>-</v>
          </cell>
          <cell r="P224" t="str">
            <v>-</v>
          </cell>
          <cell r="Q224" t="str">
            <v>-</v>
          </cell>
          <cell r="R224" t="str">
            <v>-</v>
          </cell>
          <cell r="S224" t="str">
            <v>-</v>
          </cell>
          <cell r="T224" t="str">
            <v>-</v>
          </cell>
          <cell r="U224" t="str">
            <v>-</v>
          </cell>
          <cell r="V224" t="str">
            <v>-</v>
          </cell>
          <cell r="W224" t="str">
            <v>-</v>
          </cell>
          <cell r="X224">
            <v>1</v>
          </cell>
        </row>
        <row r="225">
          <cell r="B225" t="str">
            <v xml:space="preserve">         四日市市</v>
          </cell>
          <cell r="C225">
            <v>4</v>
          </cell>
          <cell r="D225" t="str">
            <v>-</v>
          </cell>
          <cell r="E225" t="str">
            <v>-</v>
          </cell>
          <cell r="F225" t="str">
            <v>-</v>
          </cell>
          <cell r="G225" t="str">
            <v>-</v>
          </cell>
          <cell r="H225">
            <v>1</v>
          </cell>
          <cell r="I225">
            <v>1</v>
          </cell>
          <cell r="J225" t="str">
            <v>-</v>
          </cell>
          <cell r="K225" t="str">
            <v>-</v>
          </cell>
          <cell r="L225" t="str">
            <v>-</v>
          </cell>
          <cell r="M225" t="str">
            <v>-</v>
          </cell>
          <cell r="N225" t="str">
            <v>-</v>
          </cell>
          <cell r="O225" t="str">
            <v>-</v>
          </cell>
          <cell r="P225" t="str">
            <v>-</v>
          </cell>
          <cell r="Q225" t="str">
            <v>-</v>
          </cell>
          <cell r="R225">
            <v>2</v>
          </cell>
          <cell r="S225" t="str">
            <v>-</v>
          </cell>
          <cell r="T225" t="str">
            <v>-</v>
          </cell>
          <cell r="U225" t="str">
            <v>-</v>
          </cell>
          <cell r="V225" t="str">
            <v>-</v>
          </cell>
          <cell r="W225" t="str">
            <v>-</v>
          </cell>
          <cell r="X225" t="str">
            <v>-</v>
          </cell>
        </row>
        <row r="226">
          <cell r="B226" t="str">
            <v xml:space="preserve">         名張市</v>
          </cell>
          <cell r="C226">
            <v>1</v>
          </cell>
          <cell r="D226" t="str">
            <v>-</v>
          </cell>
          <cell r="E226" t="str">
            <v>-</v>
          </cell>
          <cell r="F226" t="str">
            <v>-</v>
          </cell>
          <cell r="G226" t="str">
            <v>-</v>
          </cell>
          <cell r="H226" t="str">
            <v>-</v>
          </cell>
          <cell r="I226">
            <v>1</v>
          </cell>
          <cell r="J226" t="str">
            <v>-</v>
          </cell>
          <cell r="K226" t="str">
            <v>-</v>
          </cell>
          <cell r="L226" t="str">
            <v>-</v>
          </cell>
          <cell r="M226" t="str">
            <v>-</v>
          </cell>
          <cell r="N226" t="str">
            <v>-</v>
          </cell>
          <cell r="O226" t="str">
            <v>-</v>
          </cell>
          <cell r="P226" t="str">
            <v>-</v>
          </cell>
          <cell r="Q226" t="str">
            <v>-</v>
          </cell>
          <cell r="R226" t="str">
            <v>-</v>
          </cell>
          <cell r="S226" t="str">
            <v>-</v>
          </cell>
          <cell r="T226" t="str">
            <v>-</v>
          </cell>
          <cell r="U226" t="str">
            <v>-</v>
          </cell>
          <cell r="V226" t="str">
            <v>-</v>
          </cell>
          <cell r="W226" t="str">
            <v>-</v>
          </cell>
          <cell r="X226" t="str">
            <v>-</v>
          </cell>
        </row>
        <row r="227">
          <cell r="B227" t="str">
            <v xml:space="preserve">         紀北町</v>
          </cell>
          <cell r="C227">
            <v>1</v>
          </cell>
          <cell r="D227" t="str">
            <v>-</v>
          </cell>
          <cell r="E227" t="str">
            <v>-</v>
          </cell>
          <cell r="F227" t="str">
            <v>-</v>
          </cell>
          <cell r="G227" t="str">
            <v>-</v>
          </cell>
          <cell r="H227" t="str">
            <v>-</v>
          </cell>
          <cell r="I227">
            <v>1</v>
          </cell>
          <cell r="J227" t="str">
            <v>-</v>
          </cell>
          <cell r="K227" t="str">
            <v>-</v>
          </cell>
          <cell r="L227" t="str">
            <v>-</v>
          </cell>
          <cell r="M227" t="str">
            <v>-</v>
          </cell>
          <cell r="N227" t="str">
            <v>-</v>
          </cell>
          <cell r="O227" t="str">
            <v>-</v>
          </cell>
          <cell r="P227" t="str">
            <v>-</v>
          </cell>
          <cell r="Q227" t="str">
            <v>-</v>
          </cell>
          <cell r="R227" t="str">
            <v>-</v>
          </cell>
          <cell r="S227" t="str">
            <v>-</v>
          </cell>
          <cell r="T227" t="str">
            <v>-</v>
          </cell>
          <cell r="U227" t="str">
            <v>-</v>
          </cell>
          <cell r="V227" t="str">
            <v>-</v>
          </cell>
          <cell r="W227" t="str">
            <v>-</v>
          </cell>
          <cell r="X227" t="str">
            <v>-</v>
          </cell>
        </row>
        <row r="228">
          <cell r="B228" t="str">
            <v xml:space="preserve">       滋賀県 </v>
          </cell>
          <cell r="C228">
            <v>2</v>
          </cell>
          <cell r="D228" t="str">
            <v>-</v>
          </cell>
          <cell r="E228" t="str">
            <v>-</v>
          </cell>
          <cell r="F228" t="str">
            <v>-</v>
          </cell>
          <cell r="G228" t="str">
            <v>-</v>
          </cell>
          <cell r="H228" t="str">
            <v>-</v>
          </cell>
          <cell r="I228">
            <v>1</v>
          </cell>
          <cell r="J228" t="str">
            <v>-</v>
          </cell>
          <cell r="K228" t="str">
            <v>-</v>
          </cell>
          <cell r="L228">
            <v>1</v>
          </cell>
          <cell r="M228" t="str">
            <v>-</v>
          </cell>
          <cell r="N228" t="str">
            <v>-</v>
          </cell>
          <cell r="O228" t="str">
            <v>-</v>
          </cell>
          <cell r="P228" t="str">
            <v>-</v>
          </cell>
          <cell r="Q228" t="str">
            <v>-</v>
          </cell>
          <cell r="R228" t="str">
            <v>-</v>
          </cell>
          <cell r="S228" t="str">
            <v>-</v>
          </cell>
          <cell r="T228" t="str">
            <v>-</v>
          </cell>
          <cell r="U228" t="str">
            <v>-</v>
          </cell>
          <cell r="V228" t="str">
            <v>-</v>
          </cell>
          <cell r="W228" t="str">
            <v>-</v>
          </cell>
          <cell r="X228" t="str">
            <v>-</v>
          </cell>
        </row>
        <row r="229">
          <cell r="B229" t="str">
            <v xml:space="preserve">         大津市</v>
          </cell>
          <cell r="C229">
            <v>1</v>
          </cell>
          <cell r="D229" t="str">
            <v>-</v>
          </cell>
          <cell r="E229" t="str">
            <v>-</v>
          </cell>
          <cell r="F229" t="str">
            <v>-</v>
          </cell>
          <cell r="G229" t="str">
            <v>-</v>
          </cell>
          <cell r="H229" t="str">
            <v>-</v>
          </cell>
          <cell r="I229" t="str">
            <v>-</v>
          </cell>
          <cell r="J229" t="str">
            <v>-</v>
          </cell>
          <cell r="K229" t="str">
            <v>-</v>
          </cell>
          <cell r="L229" t="str">
            <v>-</v>
          </cell>
          <cell r="M229" t="str">
            <v>-</v>
          </cell>
          <cell r="N229" t="str">
            <v>-</v>
          </cell>
          <cell r="O229" t="str">
            <v>-</v>
          </cell>
          <cell r="P229" t="str">
            <v>-</v>
          </cell>
          <cell r="Q229" t="str">
            <v>-</v>
          </cell>
          <cell r="R229">
            <v>1</v>
          </cell>
          <cell r="S229" t="str">
            <v>-</v>
          </cell>
          <cell r="T229" t="str">
            <v>-</v>
          </cell>
          <cell r="U229" t="str">
            <v>-</v>
          </cell>
          <cell r="V229" t="str">
            <v>-</v>
          </cell>
          <cell r="W229" t="str">
            <v>-</v>
          </cell>
          <cell r="X229" t="str">
            <v>-</v>
          </cell>
        </row>
        <row r="230">
          <cell r="B230" t="str">
            <v xml:space="preserve">         草津市</v>
          </cell>
          <cell r="C230">
            <v>1</v>
          </cell>
          <cell r="D230" t="str">
            <v>-</v>
          </cell>
          <cell r="E230" t="str">
            <v>-</v>
          </cell>
          <cell r="F230" t="str">
            <v>-</v>
          </cell>
          <cell r="G230" t="str">
            <v>-</v>
          </cell>
          <cell r="H230" t="str">
            <v>-</v>
          </cell>
          <cell r="I230" t="str">
            <v>-</v>
          </cell>
          <cell r="J230" t="str">
            <v>-</v>
          </cell>
          <cell r="K230" t="str">
            <v>-</v>
          </cell>
          <cell r="L230" t="str">
            <v>-</v>
          </cell>
          <cell r="M230">
            <v>1</v>
          </cell>
          <cell r="N230" t="str">
            <v>-</v>
          </cell>
          <cell r="O230" t="str">
            <v>-</v>
          </cell>
          <cell r="P230" t="str">
            <v>-</v>
          </cell>
          <cell r="Q230" t="str">
            <v>-</v>
          </cell>
          <cell r="R230" t="str">
            <v>-</v>
          </cell>
          <cell r="S230" t="str">
            <v>-</v>
          </cell>
          <cell r="T230" t="str">
            <v>-</v>
          </cell>
          <cell r="U230" t="str">
            <v>-</v>
          </cell>
          <cell r="V230" t="str">
            <v>-</v>
          </cell>
          <cell r="W230" t="str">
            <v>-</v>
          </cell>
          <cell r="X230" t="str">
            <v>-</v>
          </cell>
        </row>
        <row r="231">
          <cell r="B231" t="str">
            <v xml:space="preserve">         東近江市</v>
          </cell>
          <cell r="C231">
            <v>1</v>
          </cell>
          <cell r="D231" t="str">
            <v>-</v>
          </cell>
          <cell r="E231" t="str">
            <v>-</v>
          </cell>
          <cell r="F231" t="str">
            <v>-</v>
          </cell>
          <cell r="G231" t="str">
            <v>-</v>
          </cell>
          <cell r="H231" t="str">
            <v>-</v>
          </cell>
          <cell r="I231">
            <v>1</v>
          </cell>
          <cell r="J231" t="str">
            <v>-</v>
          </cell>
          <cell r="K231" t="str">
            <v>-</v>
          </cell>
          <cell r="L231" t="str">
            <v>-</v>
          </cell>
          <cell r="M231" t="str">
            <v>-</v>
          </cell>
          <cell r="N231" t="str">
            <v>-</v>
          </cell>
          <cell r="O231" t="str">
            <v>-</v>
          </cell>
          <cell r="P231" t="str">
            <v>-</v>
          </cell>
          <cell r="Q231" t="str">
            <v>-</v>
          </cell>
          <cell r="R231" t="str">
            <v>-</v>
          </cell>
          <cell r="S231" t="str">
            <v>-</v>
          </cell>
          <cell r="T231" t="str">
            <v>-</v>
          </cell>
          <cell r="U231" t="str">
            <v>-</v>
          </cell>
          <cell r="V231" t="str">
            <v>-</v>
          </cell>
          <cell r="W231" t="str">
            <v>-</v>
          </cell>
          <cell r="X231" t="str">
            <v>-</v>
          </cell>
        </row>
        <row r="232">
          <cell r="B232" t="str">
            <v xml:space="preserve">       京都府 </v>
          </cell>
          <cell r="C232">
            <v>6</v>
          </cell>
          <cell r="D232" t="str">
            <v>-</v>
          </cell>
          <cell r="E232" t="str">
            <v>-</v>
          </cell>
          <cell r="F232" t="str">
            <v>-</v>
          </cell>
          <cell r="G232" t="str">
            <v>-</v>
          </cell>
          <cell r="H232" t="str">
            <v>-</v>
          </cell>
          <cell r="I232">
            <v>2</v>
          </cell>
          <cell r="J232" t="str">
            <v>-</v>
          </cell>
          <cell r="K232" t="str">
            <v>-</v>
          </cell>
          <cell r="L232" t="str">
            <v>-</v>
          </cell>
          <cell r="M232">
            <v>2</v>
          </cell>
          <cell r="N232" t="str">
            <v>-</v>
          </cell>
          <cell r="O232" t="str">
            <v>-</v>
          </cell>
          <cell r="P232" t="str">
            <v>-</v>
          </cell>
          <cell r="Q232" t="str">
            <v>-</v>
          </cell>
          <cell r="R232" t="str">
            <v>-</v>
          </cell>
          <cell r="S232" t="str">
            <v>-</v>
          </cell>
          <cell r="T232" t="str">
            <v>-</v>
          </cell>
          <cell r="U232" t="str">
            <v>-</v>
          </cell>
          <cell r="V232">
            <v>1</v>
          </cell>
          <cell r="W232" t="str">
            <v>-</v>
          </cell>
          <cell r="X232">
            <v>1</v>
          </cell>
        </row>
        <row r="233">
          <cell r="B233" t="str">
            <v xml:space="preserve">         京都市</v>
          </cell>
          <cell r="C233">
            <v>4</v>
          </cell>
          <cell r="D233" t="str">
            <v>-</v>
          </cell>
          <cell r="E233" t="str">
            <v>-</v>
          </cell>
          <cell r="F233" t="str">
            <v>-</v>
          </cell>
          <cell r="G233" t="str">
            <v>-</v>
          </cell>
          <cell r="H233">
            <v>1</v>
          </cell>
          <cell r="I233" t="str">
            <v>-</v>
          </cell>
          <cell r="J233" t="str">
            <v>-</v>
          </cell>
          <cell r="K233" t="str">
            <v>-</v>
          </cell>
          <cell r="L233" t="str">
            <v>-</v>
          </cell>
          <cell r="M233" t="str">
            <v>-</v>
          </cell>
          <cell r="N233" t="str">
            <v>-</v>
          </cell>
          <cell r="O233" t="str">
            <v>-</v>
          </cell>
          <cell r="P233" t="str">
            <v>-</v>
          </cell>
          <cell r="Q233" t="str">
            <v>-</v>
          </cell>
          <cell r="R233">
            <v>1</v>
          </cell>
          <cell r="S233" t="str">
            <v>-</v>
          </cell>
          <cell r="T233">
            <v>1</v>
          </cell>
          <cell r="U233" t="str">
            <v>-</v>
          </cell>
          <cell r="V233" t="str">
            <v>-</v>
          </cell>
          <cell r="W233" t="str">
            <v>-</v>
          </cell>
          <cell r="X233">
            <v>1</v>
          </cell>
        </row>
        <row r="234">
          <cell r="B234" t="str">
            <v xml:space="preserve">           京都市 中京区</v>
          </cell>
          <cell r="C234">
            <v>1</v>
          </cell>
          <cell r="D234" t="str">
            <v>-</v>
          </cell>
          <cell r="E234" t="str">
            <v>-</v>
          </cell>
          <cell r="F234" t="str">
            <v>-</v>
          </cell>
          <cell r="G234" t="str">
            <v>-</v>
          </cell>
          <cell r="H234" t="str">
            <v>-</v>
          </cell>
          <cell r="I234" t="str">
            <v>-</v>
          </cell>
          <cell r="J234" t="str">
            <v>-</v>
          </cell>
          <cell r="K234" t="str">
            <v>-</v>
          </cell>
          <cell r="L234" t="str">
            <v>-</v>
          </cell>
          <cell r="M234" t="str">
            <v>-</v>
          </cell>
          <cell r="N234" t="str">
            <v>-</v>
          </cell>
          <cell r="O234" t="str">
            <v>-</v>
          </cell>
          <cell r="P234" t="str">
            <v>-</v>
          </cell>
          <cell r="Q234" t="str">
            <v>-</v>
          </cell>
          <cell r="R234" t="str">
            <v>-</v>
          </cell>
          <cell r="S234" t="str">
            <v>-</v>
          </cell>
          <cell r="T234" t="str">
            <v>-</v>
          </cell>
          <cell r="U234" t="str">
            <v>-</v>
          </cell>
          <cell r="V234" t="str">
            <v>-</v>
          </cell>
          <cell r="W234" t="str">
            <v>-</v>
          </cell>
          <cell r="X234">
            <v>1</v>
          </cell>
        </row>
        <row r="235">
          <cell r="B235" t="str">
            <v xml:space="preserve">           京都市 下京区</v>
          </cell>
          <cell r="C235">
            <v>1</v>
          </cell>
          <cell r="D235" t="str">
            <v>-</v>
          </cell>
          <cell r="E235" t="str">
            <v>-</v>
          </cell>
          <cell r="F235" t="str">
            <v>-</v>
          </cell>
          <cell r="G235" t="str">
            <v>-</v>
          </cell>
          <cell r="H235">
            <v>1</v>
          </cell>
          <cell r="I235" t="str">
            <v>-</v>
          </cell>
          <cell r="J235" t="str">
            <v>-</v>
          </cell>
          <cell r="K235" t="str">
            <v>-</v>
          </cell>
          <cell r="L235" t="str">
            <v>-</v>
          </cell>
          <cell r="M235" t="str">
            <v>-</v>
          </cell>
          <cell r="N235" t="str">
            <v>-</v>
          </cell>
          <cell r="O235" t="str">
            <v>-</v>
          </cell>
          <cell r="P235" t="str">
            <v>-</v>
          </cell>
          <cell r="Q235" t="str">
            <v>-</v>
          </cell>
          <cell r="R235" t="str">
            <v>-</v>
          </cell>
          <cell r="S235" t="str">
            <v>-</v>
          </cell>
          <cell r="T235" t="str">
            <v>-</v>
          </cell>
          <cell r="U235" t="str">
            <v>-</v>
          </cell>
          <cell r="V235" t="str">
            <v>-</v>
          </cell>
          <cell r="W235" t="str">
            <v>-</v>
          </cell>
          <cell r="X235" t="str">
            <v>-</v>
          </cell>
        </row>
        <row r="236">
          <cell r="B236" t="str">
            <v xml:space="preserve">           京都市 右京区</v>
          </cell>
          <cell r="C236">
            <v>1</v>
          </cell>
          <cell r="D236" t="str">
            <v>-</v>
          </cell>
          <cell r="E236" t="str">
            <v>-</v>
          </cell>
          <cell r="F236" t="str">
            <v>-</v>
          </cell>
          <cell r="G236" t="str">
            <v>-</v>
          </cell>
          <cell r="H236" t="str">
            <v>-</v>
          </cell>
          <cell r="I236" t="str">
            <v>-</v>
          </cell>
          <cell r="J236" t="str">
            <v>-</v>
          </cell>
          <cell r="K236" t="str">
            <v>-</v>
          </cell>
          <cell r="L236" t="str">
            <v>-</v>
          </cell>
          <cell r="M236" t="str">
            <v>-</v>
          </cell>
          <cell r="N236" t="str">
            <v>-</v>
          </cell>
          <cell r="O236" t="str">
            <v>-</v>
          </cell>
          <cell r="P236" t="str">
            <v>-</v>
          </cell>
          <cell r="Q236" t="str">
            <v>-</v>
          </cell>
          <cell r="R236">
            <v>1</v>
          </cell>
          <cell r="S236" t="str">
            <v>-</v>
          </cell>
          <cell r="T236" t="str">
            <v>-</v>
          </cell>
          <cell r="U236" t="str">
            <v>-</v>
          </cell>
          <cell r="V236" t="str">
            <v>-</v>
          </cell>
          <cell r="W236" t="str">
            <v>-</v>
          </cell>
          <cell r="X236" t="str">
            <v>-</v>
          </cell>
        </row>
        <row r="237">
          <cell r="B237" t="str">
            <v xml:space="preserve">           京都市 伏見区</v>
          </cell>
          <cell r="C237">
            <v>1</v>
          </cell>
          <cell r="D237" t="str">
            <v>-</v>
          </cell>
          <cell r="E237" t="str">
            <v>-</v>
          </cell>
          <cell r="F237" t="str">
            <v>-</v>
          </cell>
          <cell r="G237" t="str">
            <v>-</v>
          </cell>
          <cell r="H237" t="str">
            <v>-</v>
          </cell>
          <cell r="I237" t="str">
            <v>-</v>
          </cell>
          <cell r="J237" t="str">
            <v>-</v>
          </cell>
          <cell r="K237" t="str">
            <v>-</v>
          </cell>
          <cell r="L237" t="str">
            <v>-</v>
          </cell>
          <cell r="M237" t="str">
            <v>-</v>
          </cell>
          <cell r="N237" t="str">
            <v>-</v>
          </cell>
          <cell r="O237" t="str">
            <v>-</v>
          </cell>
          <cell r="P237" t="str">
            <v>-</v>
          </cell>
          <cell r="Q237" t="str">
            <v>-</v>
          </cell>
          <cell r="R237" t="str">
            <v>-</v>
          </cell>
          <cell r="S237" t="str">
            <v>-</v>
          </cell>
          <cell r="T237">
            <v>1</v>
          </cell>
          <cell r="U237" t="str">
            <v>-</v>
          </cell>
          <cell r="V237" t="str">
            <v>-</v>
          </cell>
          <cell r="W237" t="str">
            <v>-</v>
          </cell>
          <cell r="X237" t="str">
            <v>-</v>
          </cell>
        </row>
        <row r="238">
          <cell r="B238" t="str">
            <v xml:space="preserve">         舞鶴市</v>
          </cell>
          <cell r="C238">
            <v>1</v>
          </cell>
          <cell r="D238" t="str">
            <v>-</v>
          </cell>
          <cell r="E238" t="str">
            <v>-</v>
          </cell>
          <cell r="F238" t="str">
            <v>-</v>
          </cell>
          <cell r="G238" t="str">
            <v>-</v>
          </cell>
          <cell r="H238" t="str">
            <v>-</v>
          </cell>
          <cell r="I238">
            <v>1</v>
          </cell>
          <cell r="J238" t="str">
            <v>-</v>
          </cell>
          <cell r="K238" t="str">
            <v>-</v>
          </cell>
          <cell r="L238" t="str">
            <v>-</v>
          </cell>
          <cell r="M238" t="str">
            <v>-</v>
          </cell>
          <cell r="N238" t="str">
            <v>-</v>
          </cell>
          <cell r="O238" t="str">
            <v>-</v>
          </cell>
          <cell r="P238" t="str">
            <v>-</v>
          </cell>
          <cell r="Q238" t="str">
            <v>-</v>
          </cell>
          <cell r="R238" t="str">
            <v>-</v>
          </cell>
          <cell r="S238" t="str">
            <v>-</v>
          </cell>
          <cell r="T238" t="str">
            <v>-</v>
          </cell>
          <cell r="U238" t="str">
            <v>-</v>
          </cell>
          <cell r="V238" t="str">
            <v>-</v>
          </cell>
          <cell r="W238" t="str">
            <v>-</v>
          </cell>
          <cell r="X238" t="str">
            <v>-</v>
          </cell>
        </row>
        <row r="239">
          <cell r="B239" t="str">
            <v xml:space="preserve">         亀岡市</v>
          </cell>
          <cell r="C239">
            <v>1</v>
          </cell>
          <cell r="D239" t="str">
            <v>-</v>
          </cell>
          <cell r="E239" t="str">
            <v>-</v>
          </cell>
          <cell r="F239" t="str">
            <v>-</v>
          </cell>
          <cell r="G239" t="str">
            <v>-</v>
          </cell>
          <cell r="H239">
            <v>1</v>
          </cell>
          <cell r="I239" t="str">
            <v>-</v>
          </cell>
          <cell r="J239" t="str">
            <v>-</v>
          </cell>
          <cell r="K239" t="str">
            <v>-</v>
          </cell>
          <cell r="L239" t="str">
            <v>-</v>
          </cell>
          <cell r="M239" t="str">
            <v>-</v>
          </cell>
          <cell r="N239" t="str">
            <v>-</v>
          </cell>
          <cell r="O239" t="str">
            <v>-</v>
          </cell>
          <cell r="P239" t="str">
            <v>-</v>
          </cell>
          <cell r="Q239" t="str">
            <v>-</v>
          </cell>
          <cell r="R239" t="str">
            <v>-</v>
          </cell>
          <cell r="S239" t="str">
            <v>-</v>
          </cell>
          <cell r="T239" t="str">
            <v>-</v>
          </cell>
          <cell r="U239" t="str">
            <v>-</v>
          </cell>
          <cell r="V239" t="str">
            <v>-</v>
          </cell>
          <cell r="W239" t="str">
            <v>-</v>
          </cell>
          <cell r="X239" t="str">
            <v>-</v>
          </cell>
        </row>
        <row r="240">
          <cell r="B240" t="str">
            <v xml:space="preserve">         八幡市</v>
          </cell>
          <cell r="C240">
            <v>1</v>
          </cell>
          <cell r="D240" t="str">
            <v>-</v>
          </cell>
          <cell r="E240" t="str">
            <v>-</v>
          </cell>
          <cell r="F240" t="str">
            <v>-</v>
          </cell>
          <cell r="G240" t="str">
            <v>-</v>
          </cell>
          <cell r="H240" t="str">
            <v>-</v>
          </cell>
          <cell r="I240" t="str">
            <v>-</v>
          </cell>
          <cell r="J240" t="str">
            <v>-</v>
          </cell>
          <cell r="K240" t="str">
            <v>-</v>
          </cell>
          <cell r="L240" t="str">
            <v>-</v>
          </cell>
          <cell r="M240" t="str">
            <v>-</v>
          </cell>
          <cell r="N240" t="str">
            <v>-</v>
          </cell>
          <cell r="O240" t="str">
            <v>-</v>
          </cell>
          <cell r="P240" t="str">
            <v>-</v>
          </cell>
          <cell r="Q240">
            <v>1</v>
          </cell>
          <cell r="R240" t="str">
            <v>-</v>
          </cell>
          <cell r="S240" t="str">
            <v>-</v>
          </cell>
          <cell r="T240" t="str">
            <v>-</v>
          </cell>
          <cell r="U240" t="str">
            <v>-</v>
          </cell>
          <cell r="V240" t="str">
            <v>-</v>
          </cell>
          <cell r="W240" t="str">
            <v>-</v>
          </cell>
          <cell r="X240" t="str">
            <v>-</v>
          </cell>
        </row>
        <row r="241">
          <cell r="B241" t="str">
            <v xml:space="preserve">       大阪府 </v>
          </cell>
          <cell r="C241">
            <v>35</v>
          </cell>
          <cell r="D241" t="str">
            <v>-</v>
          </cell>
          <cell r="E241" t="str">
            <v>-</v>
          </cell>
          <cell r="F241" t="str">
            <v>-</v>
          </cell>
          <cell r="G241" t="str">
            <v>-</v>
          </cell>
          <cell r="H241">
            <v>3</v>
          </cell>
          <cell r="I241" t="str">
            <v>-</v>
          </cell>
          <cell r="J241" t="str">
            <v>-</v>
          </cell>
          <cell r="K241">
            <v>1</v>
          </cell>
          <cell r="L241">
            <v>19</v>
          </cell>
          <cell r="M241">
            <v>7</v>
          </cell>
          <cell r="N241" t="str">
            <v>-</v>
          </cell>
          <cell r="O241" t="str">
            <v>-</v>
          </cell>
          <cell r="P241">
            <v>1</v>
          </cell>
          <cell r="Q241">
            <v>1</v>
          </cell>
          <cell r="R241" t="str">
            <v>-</v>
          </cell>
          <cell r="S241" t="str">
            <v>-</v>
          </cell>
          <cell r="T241" t="str">
            <v>-</v>
          </cell>
          <cell r="U241" t="str">
            <v>-</v>
          </cell>
          <cell r="V241">
            <v>1</v>
          </cell>
          <cell r="W241" t="str">
            <v>-</v>
          </cell>
          <cell r="X241">
            <v>2</v>
          </cell>
        </row>
        <row r="242">
          <cell r="B242" t="str">
            <v xml:space="preserve">         大阪市</v>
          </cell>
          <cell r="C242">
            <v>54</v>
          </cell>
          <cell r="D242" t="str">
            <v>-</v>
          </cell>
          <cell r="E242" t="str">
            <v>-</v>
          </cell>
          <cell r="F242" t="str">
            <v>-</v>
          </cell>
          <cell r="G242" t="str">
            <v>-</v>
          </cell>
          <cell r="H242">
            <v>4</v>
          </cell>
          <cell r="I242">
            <v>9</v>
          </cell>
          <cell r="J242" t="str">
            <v>-</v>
          </cell>
          <cell r="K242">
            <v>1</v>
          </cell>
          <cell r="L242">
            <v>26</v>
          </cell>
          <cell r="M242">
            <v>3</v>
          </cell>
          <cell r="N242">
            <v>1</v>
          </cell>
          <cell r="O242">
            <v>1</v>
          </cell>
          <cell r="P242">
            <v>1</v>
          </cell>
          <cell r="Q242">
            <v>2</v>
          </cell>
          <cell r="R242" t="str">
            <v>-</v>
          </cell>
          <cell r="S242">
            <v>1</v>
          </cell>
          <cell r="T242">
            <v>1</v>
          </cell>
          <cell r="U242" t="str">
            <v>-</v>
          </cell>
          <cell r="V242">
            <v>4</v>
          </cell>
          <cell r="W242" t="str">
            <v>-</v>
          </cell>
          <cell r="X242" t="str">
            <v>-</v>
          </cell>
        </row>
        <row r="243">
          <cell r="B243" t="str">
            <v xml:space="preserve">           大阪市 福島区</v>
          </cell>
          <cell r="C243">
            <v>2</v>
          </cell>
          <cell r="D243" t="str">
            <v>-</v>
          </cell>
          <cell r="E243" t="str">
            <v>-</v>
          </cell>
          <cell r="F243" t="str">
            <v>-</v>
          </cell>
          <cell r="G243" t="str">
            <v>-</v>
          </cell>
          <cell r="H243">
            <v>1</v>
          </cell>
          <cell r="I243" t="str">
            <v>-</v>
          </cell>
          <cell r="J243" t="str">
            <v>-</v>
          </cell>
          <cell r="K243" t="str">
            <v>-</v>
          </cell>
          <cell r="L243" t="str">
            <v>-</v>
          </cell>
          <cell r="M243">
            <v>1</v>
          </cell>
          <cell r="N243" t="str">
            <v>-</v>
          </cell>
          <cell r="O243" t="str">
            <v>-</v>
          </cell>
          <cell r="P243" t="str">
            <v>-</v>
          </cell>
          <cell r="Q243" t="str">
            <v>-</v>
          </cell>
          <cell r="R243" t="str">
            <v>-</v>
          </cell>
          <cell r="S243" t="str">
            <v>-</v>
          </cell>
          <cell r="T243" t="str">
            <v>-</v>
          </cell>
          <cell r="U243" t="str">
            <v>-</v>
          </cell>
          <cell r="V243" t="str">
            <v>-</v>
          </cell>
          <cell r="W243" t="str">
            <v>-</v>
          </cell>
          <cell r="X243" t="str">
            <v>-</v>
          </cell>
        </row>
        <row r="244">
          <cell r="B244" t="str">
            <v xml:space="preserve">           大阪市 此花区</v>
          </cell>
          <cell r="C244">
            <v>1</v>
          </cell>
          <cell r="D244" t="str">
            <v>-</v>
          </cell>
          <cell r="E244" t="str">
            <v>-</v>
          </cell>
          <cell r="F244" t="str">
            <v>-</v>
          </cell>
          <cell r="G244" t="str">
            <v>-</v>
          </cell>
          <cell r="H244" t="str">
            <v>-</v>
          </cell>
          <cell r="I244" t="str">
            <v>-</v>
          </cell>
          <cell r="J244" t="str">
            <v>-</v>
          </cell>
          <cell r="K244" t="str">
            <v>-</v>
          </cell>
          <cell r="L244" t="str">
            <v>-</v>
          </cell>
          <cell r="M244" t="str">
            <v>-</v>
          </cell>
          <cell r="N244" t="str">
            <v>-</v>
          </cell>
          <cell r="O244" t="str">
            <v>-</v>
          </cell>
          <cell r="P244" t="str">
            <v>-</v>
          </cell>
          <cell r="Q244" t="str">
            <v>-</v>
          </cell>
          <cell r="R244" t="str">
            <v>-</v>
          </cell>
          <cell r="S244" t="str">
            <v>-</v>
          </cell>
          <cell r="T244" t="str">
            <v>-</v>
          </cell>
          <cell r="U244" t="str">
            <v>-</v>
          </cell>
          <cell r="V244">
            <v>1</v>
          </cell>
          <cell r="W244" t="str">
            <v>-</v>
          </cell>
          <cell r="X244" t="str">
            <v>-</v>
          </cell>
        </row>
        <row r="245">
          <cell r="B245" t="str">
            <v xml:space="preserve">           大阪市 西区</v>
          </cell>
          <cell r="C245">
            <v>4</v>
          </cell>
          <cell r="D245" t="str">
            <v>-</v>
          </cell>
          <cell r="E245" t="str">
            <v>-</v>
          </cell>
          <cell r="F245" t="str">
            <v>-</v>
          </cell>
          <cell r="G245" t="str">
            <v>-</v>
          </cell>
          <cell r="H245" t="str">
            <v>-</v>
          </cell>
          <cell r="I245">
            <v>2</v>
          </cell>
          <cell r="J245" t="str">
            <v>-</v>
          </cell>
          <cell r="K245" t="str">
            <v>-</v>
          </cell>
          <cell r="L245" t="str">
            <v>-</v>
          </cell>
          <cell r="M245" t="str">
            <v>-</v>
          </cell>
          <cell r="N245">
            <v>1</v>
          </cell>
          <cell r="O245" t="str">
            <v>-</v>
          </cell>
          <cell r="P245" t="str">
            <v>-</v>
          </cell>
          <cell r="Q245" t="str">
            <v>-</v>
          </cell>
          <cell r="R245" t="str">
            <v>-</v>
          </cell>
          <cell r="S245">
            <v>1</v>
          </cell>
          <cell r="T245" t="str">
            <v>-</v>
          </cell>
          <cell r="U245" t="str">
            <v>-</v>
          </cell>
          <cell r="V245" t="str">
            <v>-</v>
          </cell>
          <cell r="W245" t="str">
            <v>-</v>
          </cell>
          <cell r="X245" t="str">
            <v>-</v>
          </cell>
        </row>
        <row r="246">
          <cell r="B246" t="str">
            <v xml:space="preserve">           大阪市 港区</v>
          </cell>
          <cell r="C246">
            <v>2</v>
          </cell>
          <cell r="D246" t="str">
            <v>-</v>
          </cell>
          <cell r="E246" t="str">
            <v>-</v>
          </cell>
          <cell r="F246" t="str">
            <v>-</v>
          </cell>
          <cell r="G246" t="str">
            <v>-</v>
          </cell>
          <cell r="H246" t="str">
            <v>-</v>
          </cell>
          <cell r="I246" t="str">
            <v>-</v>
          </cell>
          <cell r="J246" t="str">
            <v>-</v>
          </cell>
          <cell r="K246" t="str">
            <v>-</v>
          </cell>
          <cell r="L246">
            <v>2</v>
          </cell>
          <cell r="M246" t="str">
            <v>-</v>
          </cell>
          <cell r="N246" t="str">
            <v>-</v>
          </cell>
          <cell r="O246" t="str">
            <v>-</v>
          </cell>
          <cell r="P246" t="str">
            <v>-</v>
          </cell>
          <cell r="Q246" t="str">
            <v>-</v>
          </cell>
          <cell r="R246" t="str">
            <v>-</v>
          </cell>
          <cell r="S246" t="str">
            <v>-</v>
          </cell>
          <cell r="T246" t="str">
            <v>-</v>
          </cell>
          <cell r="U246" t="str">
            <v>-</v>
          </cell>
          <cell r="V246" t="str">
            <v>-</v>
          </cell>
          <cell r="W246" t="str">
            <v>-</v>
          </cell>
          <cell r="X246" t="str">
            <v>-</v>
          </cell>
        </row>
        <row r="247">
          <cell r="B247" t="str">
            <v xml:space="preserve">           大阪市 大正区</v>
          </cell>
          <cell r="C247">
            <v>7</v>
          </cell>
          <cell r="D247" t="str">
            <v>-</v>
          </cell>
          <cell r="E247" t="str">
            <v>-</v>
          </cell>
          <cell r="F247" t="str">
            <v>-</v>
          </cell>
          <cell r="G247" t="str">
            <v>-</v>
          </cell>
          <cell r="H247" t="str">
            <v>-</v>
          </cell>
          <cell r="I247" t="str">
            <v>-</v>
          </cell>
          <cell r="J247" t="str">
            <v>-</v>
          </cell>
          <cell r="K247" t="str">
            <v>-</v>
          </cell>
          <cell r="L247">
            <v>7</v>
          </cell>
          <cell r="M247" t="str">
            <v>-</v>
          </cell>
          <cell r="N247" t="str">
            <v>-</v>
          </cell>
          <cell r="O247" t="str">
            <v>-</v>
          </cell>
          <cell r="P247" t="str">
            <v>-</v>
          </cell>
          <cell r="Q247" t="str">
            <v>-</v>
          </cell>
          <cell r="R247" t="str">
            <v>-</v>
          </cell>
          <cell r="S247" t="str">
            <v>-</v>
          </cell>
          <cell r="T247" t="str">
            <v>-</v>
          </cell>
          <cell r="U247" t="str">
            <v>-</v>
          </cell>
          <cell r="V247" t="str">
            <v>-</v>
          </cell>
          <cell r="W247" t="str">
            <v>-</v>
          </cell>
          <cell r="X247" t="str">
            <v>-</v>
          </cell>
        </row>
        <row r="248">
          <cell r="B248" t="str">
            <v xml:space="preserve">           大阪市 浪速区</v>
          </cell>
          <cell r="C248">
            <v>1</v>
          </cell>
          <cell r="D248" t="str">
            <v>-</v>
          </cell>
          <cell r="E248" t="str">
            <v>-</v>
          </cell>
          <cell r="F248" t="str">
            <v>-</v>
          </cell>
          <cell r="G248" t="str">
            <v>-</v>
          </cell>
          <cell r="H248" t="str">
            <v>-</v>
          </cell>
          <cell r="I248">
            <v>1</v>
          </cell>
          <cell r="J248" t="str">
            <v>-</v>
          </cell>
          <cell r="K248" t="str">
            <v>-</v>
          </cell>
          <cell r="L248" t="str">
            <v>-</v>
          </cell>
          <cell r="M248" t="str">
            <v>-</v>
          </cell>
          <cell r="N248" t="str">
            <v>-</v>
          </cell>
          <cell r="O248" t="str">
            <v>-</v>
          </cell>
          <cell r="P248" t="str">
            <v>-</v>
          </cell>
          <cell r="Q248" t="str">
            <v>-</v>
          </cell>
          <cell r="R248" t="str">
            <v>-</v>
          </cell>
          <cell r="S248" t="str">
            <v>-</v>
          </cell>
          <cell r="T248" t="str">
            <v>-</v>
          </cell>
          <cell r="U248" t="str">
            <v>-</v>
          </cell>
          <cell r="V248" t="str">
            <v>-</v>
          </cell>
          <cell r="W248" t="str">
            <v>-</v>
          </cell>
          <cell r="X248" t="str">
            <v>-</v>
          </cell>
        </row>
        <row r="249">
          <cell r="B249" t="str">
            <v xml:space="preserve">           大阪市 西淀川区</v>
          </cell>
          <cell r="C249">
            <v>1</v>
          </cell>
          <cell r="D249" t="str">
            <v>-</v>
          </cell>
          <cell r="E249" t="str">
            <v>-</v>
          </cell>
          <cell r="F249" t="str">
            <v>-</v>
          </cell>
          <cell r="G249" t="str">
            <v>-</v>
          </cell>
          <cell r="H249" t="str">
            <v>-</v>
          </cell>
          <cell r="I249">
            <v>1</v>
          </cell>
          <cell r="J249" t="str">
            <v>-</v>
          </cell>
          <cell r="K249" t="str">
            <v>-</v>
          </cell>
          <cell r="L249" t="str">
            <v>-</v>
          </cell>
          <cell r="M249" t="str">
            <v>-</v>
          </cell>
          <cell r="N249" t="str">
            <v>-</v>
          </cell>
          <cell r="O249" t="str">
            <v>-</v>
          </cell>
          <cell r="P249" t="str">
            <v>-</v>
          </cell>
          <cell r="Q249" t="str">
            <v>-</v>
          </cell>
          <cell r="R249" t="str">
            <v>-</v>
          </cell>
          <cell r="S249" t="str">
            <v>-</v>
          </cell>
          <cell r="T249" t="str">
            <v>-</v>
          </cell>
          <cell r="U249" t="str">
            <v>-</v>
          </cell>
          <cell r="V249" t="str">
            <v>-</v>
          </cell>
          <cell r="W249" t="str">
            <v>-</v>
          </cell>
          <cell r="X249" t="str">
            <v>-</v>
          </cell>
        </row>
        <row r="250">
          <cell r="B250" t="str">
            <v xml:space="preserve">           大阪市 東淀川区</v>
          </cell>
          <cell r="C250">
            <v>1</v>
          </cell>
          <cell r="D250" t="str">
            <v>-</v>
          </cell>
          <cell r="E250" t="str">
            <v>-</v>
          </cell>
          <cell r="F250" t="str">
            <v>-</v>
          </cell>
          <cell r="G250" t="str">
            <v>-</v>
          </cell>
          <cell r="H250" t="str">
            <v>-</v>
          </cell>
          <cell r="I250" t="str">
            <v>-</v>
          </cell>
          <cell r="J250" t="str">
            <v>-</v>
          </cell>
          <cell r="K250" t="str">
            <v>-</v>
          </cell>
          <cell r="L250" t="str">
            <v>-</v>
          </cell>
          <cell r="M250" t="str">
            <v>-</v>
          </cell>
          <cell r="N250" t="str">
            <v>-</v>
          </cell>
          <cell r="O250" t="str">
            <v>-</v>
          </cell>
          <cell r="P250" t="str">
            <v>-</v>
          </cell>
          <cell r="Q250" t="str">
            <v>-</v>
          </cell>
          <cell r="R250" t="str">
            <v>-</v>
          </cell>
          <cell r="S250" t="str">
            <v>-</v>
          </cell>
          <cell r="T250">
            <v>1</v>
          </cell>
          <cell r="U250" t="str">
            <v>-</v>
          </cell>
          <cell r="V250" t="str">
            <v>-</v>
          </cell>
          <cell r="W250" t="str">
            <v>-</v>
          </cell>
          <cell r="X250" t="str">
            <v>-</v>
          </cell>
        </row>
        <row r="251">
          <cell r="B251" t="str">
            <v xml:space="preserve">           大阪市 東成区</v>
          </cell>
          <cell r="C251">
            <v>1</v>
          </cell>
          <cell r="D251" t="str">
            <v>-</v>
          </cell>
          <cell r="E251" t="str">
            <v>-</v>
          </cell>
          <cell r="F251" t="str">
            <v>-</v>
          </cell>
          <cell r="G251" t="str">
            <v>-</v>
          </cell>
          <cell r="H251" t="str">
            <v>-</v>
          </cell>
          <cell r="I251">
            <v>1</v>
          </cell>
          <cell r="J251" t="str">
            <v>-</v>
          </cell>
          <cell r="K251" t="str">
            <v>-</v>
          </cell>
          <cell r="L251" t="str">
            <v>-</v>
          </cell>
          <cell r="M251" t="str">
            <v>-</v>
          </cell>
          <cell r="N251" t="str">
            <v>-</v>
          </cell>
          <cell r="O251" t="str">
            <v>-</v>
          </cell>
          <cell r="P251" t="str">
            <v>-</v>
          </cell>
          <cell r="Q251" t="str">
            <v>-</v>
          </cell>
          <cell r="R251" t="str">
            <v>-</v>
          </cell>
          <cell r="S251" t="str">
            <v>-</v>
          </cell>
          <cell r="T251" t="str">
            <v>-</v>
          </cell>
          <cell r="U251" t="str">
            <v>-</v>
          </cell>
          <cell r="V251" t="str">
            <v>-</v>
          </cell>
          <cell r="W251" t="str">
            <v>-</v>
          </cell>
          <cell r="X251" t="str">
            <v>-</v>
          </cell>
        </row>
        <row r="252">
          <cell r="B252" t="str">
            <v xml:space="preserve">           大阪市 生野区</v>
          </cell>
          <cell r="C252">
            <v>1</v>
          </cell>
          <cell r="D252" t="str">
            <v>-</v>
          </cell>
          <cell r="E252" t="str">
            <v>-</v>
          </cell>
          <cell r="F252" t="str">
            <v>-</v>
          </cell>
          <cell r="G252" t="str">
            <v>-</v>
          </cell>
          <cell r="H252" t="str">
            <v>-</v>
          </cell>
          <cell r="I252" t="str">
            <v>-</v>
          </cell>
          <cell r="J252" t="str">
            <v>-</v>
          </cell>
          <cell r="K252" t="str">
            <v>-</v>
          </cell>
          <cell r="L252" t="str">
            <v>-</v>
          </cell>
          <cell r="M252" t="str">
            <v>-</v>
          </cell>
          <cell r="N252" t="str">
            <v>-</v>
          </cell>
          <cell r="O252" t="str">
            <v>-</v>
          </cell>
          <cell r="P252" t="str">
            <v>-</v>
          </cell>
          <cell r="Q252" t="str">
            <v>-</v>
          </cell>
          <cell r="R252" t="str">
            <v>-</v>
          </cell>
          <cell r="S252" t="str">
            <v>-</v>
          </cell>
          <cell r="T252" t="str">
            <v>-</v>
          </cell>
          <cell r="U252" t="str">
            <v>-</v>
          </cell>
          <cell r="V252">
            <v>1</v>
          </cell>
          <cell r="W252" t="str">
            <v>-</v>
          </cell>
          <cell r="X252" t="str">
            <v>-</v>
          </cell>
        </row>
        <row r="253">
          <cell r="B253" t="str">
            <v xml:space="preserve">           大阪市 旭区</v>
          </cell>
          <cell r="C253">
            <v>1</v>
          </cell>
          <cell r="D253" t="str">
            <v>-</v>
          </cell>
          <cell r="E253" t="str">
            <v>-</v>
          </cell>
          <cell r="F253" t="str">
            <v>-</v>
          </cell>
          <cell r="G253" t="str">
            <v>-</v>
          </cell>
          <cell r="H253" t="str">
            <v>-</v>
          </cell>
          <cell r="I253">
            <v>1</v>
          </cell>
          <cell r="J253" t="str">
            <v>-</v>
          </cell>
          <cell r="K253" t="str">
            <v>-</v>
          </cell>
          <cell r="L253" t="str">
            <v>-</v>
          </cell>
          <cell r="M253" t="str">
            <v>-</v>
          </cell>
          <cell r="N253" t="str">
            <v>-</v>
          </cell>
          <cell r="O253" t="str">
            <v>-</v>
          </cell>
          <cell r="P253" t="str">
            <v>-</v>
          </cell>
          <cell r="Q253" t="str">
            <v>-</v>
          </cell>
          <cell r="R253" t="str">
            <v>-</v>
          </cell>
          <cell r="S253" t="str">
            <v>-</v>
          </cell>
          <cell r="T253" t="str">
            <v>-</v>
          </cell>
          <cell r="U253" t="str">
            <v>-</v>
          </cell>
          <cell r="V253" t="str">
            <v>-</v>
          </cell>
          <cell r="W253" t="str">
            <v>-</v>
          </cell>
          <cell r="X253" t="str">
            <v>-</v>
          </cell>
        </row>
        <row r="254">
          <cell r="B254" t="str">
            <v xml:space="preserve">           大阪市 東住吉区</v>
          </cell>
          <cell r="C254">
            <v>2</v>
          </cell>
          <cell r="D254" t="str">
            <v>-</v>
          </cell>
          <cell r="E254" t="str">
            <v>-</v>
          </cell>
          <cell r="F254" t="str">
            <v>-</v>
          </cell>
          <cell r="G254" t="str">
            <v>-</v>
          </cell>
          <cell r="H254">
            <v>2</v>
          </cell>
          <cell r="I254" t="str">
            <v>-</v>
          </cell>
          <cell r="J254" t="str">
            <v>-</v>
          </cell>
          <cell r="K254" t="str">
            <v>-</v>
          </cell>
          <cell r="L254" t="str">
            <v>-</v>
          </cell>
          <cell r="M254" t="str">
            <v>-</v>
          </cell>
          <cell r="N254" t="str">
            <v>-</v>
          </cell>
          <cell r="O254" t="str">
            <v>-</v>
          </cell>
          <cell r="P254" t="str">
            <v>-</v>
          </cell>
          <cell r="Q254" t="str">
            <v>-</v>
          </cell>
          <cell r="R254" t="str">
            <v>-</v>
          </cell>
          <cell r="S254" t="str">
            <v>-</v>
          </cell>
          <cell r="T254" t="str">
            <v>-</v>
          </cell>
          <cell r="U254" t="str">
            <v>-</v>
          </cell>
          <cell r="V254" t="str">
            <v>-</v>
          </cell>
          <cell r="W254" t="str">
            <v>-</v>
          </cell>
          <cell r="X254" t="str">
            <v>-</v>
          </cell>
        </row>
        <row r="255">
          <cell r="B255" t="str">
            <v xml:space="preserve">           大阪市 淀川区</v>
          </cell>
          <cell r="C255">
            <v>7</v>
          </cell>
          <cell r="D255" t="str">
            <v>-</v>
          </cell>
          <cell r="E255" t="str">
            <v>-</v>
          </cell>
          <cell r="F255" t="str">
            <v>-</v>
          </cell>
          <cell r="G255" t="str">
            <v>-</v>
          </cell>
          <cell r="H255" t="str">
            <v>-</v>
          </cell>
          <cell r="I255" t="str">
            <v>-</v>
          </cell>
          <cell r="J255" t="str">
            <v>-</v>
          </cell>
          <cell r="K255" t="str">
            <v>-</v>
          </cell>
          <cell r="L255">
            <v>7</v>
          </cell>
          <cell r="M255" t="str">
            <v>-</v>
          </cell>
          <cell r="N255" t="str">
            <v>-</v>
          </cell>
          <cell r="O255" t="str">
            <v>-</v>
          </cell>
          <cell r="P255" t="str">
            <v>-</v>
          </cell>
          <cell r="Q255" t="str">
            <v>-</v>
          </cell>
          <cell r="R255" t="str">
            <v>-</v>
          </cell>
          <cell r="S255" t="str">
            <v>-</v>
          </cell>
          <cell r="T255" t="str">
            <v>-</v>
          </cell>
          <cell r="U255" t="str">
            <v>-</v>
          </cell>
          <cell r="V255" t="str">
            <v>-</v>
          </cell>
          <cell r="W255" t="str">
            <v>-</v>
          </cell>
          <cell r="X255" t="str">
            <v>-</v>
          </cell>
        </row>
        <row r="256">
          <cell r="B256" t="str">
            <v xml:space="preserve">           大阪市 鶴見区</v>
          </cell>
          <cell r="C256">
            <v>2</v>
          </cell>
          <cell r="D256" t="str">
            <v>-</v>
          </cell>
          <cell r="E256" t="str">
            <v>-</v>
          </cell>
          <cell r="F256" t="str">
            <v>-</v>
          </cell>
          <cell r="G256" t="str">
            <v>-</v>
          </cell>
          <cell r="H256" t="str">
            <v>-</v>
          </cell>
          <cell r="I256">
            <v>2</v>
          </cell>
          <cell r="J256" t="str">
            <v>-</v>
          </cell>
          <cell r="K256" t="str">
            <v>-</v>
          </cell>
          <cell r="L256" t="str">
            <v>-</v>
          </cell>
          <cell r="M256" t="str">
            <v>-</v>
          </cell>
          <cell r="N256" t="str">
            <v>-</v>
          </cell>
          <cell r="O256" t="str">
            <v>-</v>
          </cell>
          <cell r="P256" t="str">
            <v>-</v>
          </cell>
          <cell r="Q256" t="str">
            <v>-</v>
          </cell>
          <cell r="R256" t="str">
            <v>-</v>
          </cell>
          <cell r="S256" t="str">
            <v>-</v>
          </cell>
          <cell r="T256" t="str">
            <v>-</v>
          </cell>
          <cell r="U256" t="str">
            <v>-</v>
          </cell>
          <cell r="V256" t="str">
            <v>-</v>
          </cell>
          <cell r="W256" t="str">
            <v>-</v>
          </cell>
          <cell r="X256" t="str">
            <v>-</v>
          </cell>
        </row>
        <row r="257">
          <cell r="B257" t="str">
            <v xml:space="preserve">           大阪市 住之江区</v>
          </cell>
          <cell r="C257">
            <v>2</v>
          </cell>
          <cell r="D257" t="str">
            <v>-</v>
          </cell>
          <cell r="E257" t="str">
            <v>-</v>
          </cell>
          <cell r="F257" t="str">
            <v>-</v>
          </cell>
          <cell r="G257" t="str">
            <v>-</v>
          </cell>
          <cell r="H257" t="str">
            <v>-</v>
          </cell>
          <cell r="I257" t="str">
            <v>-</v>
          </cell>
          <cell r="J257" t="str">
            <v>-</v>
          </cell>
          <cell r="K257" t="str">
            <v>-</v>
          </cell>
          <cell r="L257">
            <v>2</v>
          </cell>
          <cell r="M257" t="str">
            <v>-</v>
          </cell>
          <cell r="N257" t="str">
            <v>-</v>
          </cell>
          <cell r="O257" t="str">
            <v>-</v>
          </cell>
          <cell r="P257" t="str">
            <v>-</v>
          </cell>
          <cell r="Q257" t="str">
            <v>-</v>
          </cell>
          <cell r="R257" t="str">
            <v>-</v>
          </cell>
          <cell r="S257" t="str">
            <v>-</v>
          </cell>
          <cell r="T257" t="str">
            <v>-</v>
          </cell>
          <cell r="U257" t="str">
            <v>-</v>
          </cell>
          <cell r="V257" t="str">
            <v>-</v>
          </cell>
          <cell r="W257" t="str">
            <v>-</v>
          </cell>
          <cell r="X257" t="str">
            <v>-</v>
          </cell>
        </row>
        <row r="258">
          <cell r="B258" t="str">
            <v xml:space="preserve">           大阪市 平野区</v>
          </cell>
          <cell r="C258">
            <v>1</v>
          </cell>
          <cell r="D258" t="str">
            <v>-</v>
          </cell>
          <cell r="E258" t="str">
            <v>-</v>
          </cell>
          <cell r="F258" t="str">
            <v>-</v>
          </cell>
          <cell r="G258" t="str">
            <v>-</v>
          </cell>
          <cell r="H258" t="str">
            <v>-</v>
          </cell>
          <cell r="I258" t="str">
            <v>-</v>
          </cell>
          <cell r="J258" t="str">
            <v>-</v>
          </cell>
          <cell r="K258" t="str">
            <v>-</v>
          </cell>
          <cell r="L258" t="str">
            <v>-</v>
          </cell>
          <cell r="M258" t="str">
            <v>-</v>
          </cell>
          <cell r="N258" t="str">
            <v>-</v>
          </cell>
          <cell r="O258" t="str">
            <v>-</v>
          </cell>
          <cell r="P258" t="str">
            <v>-</v>
          </cell>
          <cell r="Q258" t="str">
            <v>-</v>
          </cell>
          <cell r="R258" t="str">
            <v>-</v>
          </cell>
          <cell r="S258" t="str">
            <v>-</v>
          </cell>
          <cell r="T258" t="str">
            <v>-</v>
          </cell>
          <cell r="U258" t="str">
            <v>-</v>
          </cell>
          <cell r="V258">
            <v>1</v>
          </cell>
          <cell r="W258" t="str">
            <v>-</v>
          </cell>
          <cell r="X258" t="str">
            <v>-</v>
          </cell>
        </row>
        <row r="259">
          <cell r="B259" t="str">
            <v xml:space="preserve">           大阪市 北区</v>
          </cell>
          <cell r="C259">
            <v>14</v>
          </cell>
          <cell r="D259" t="str">
            <v>-</v>
          </cell>
          <cell r="E259" t="str">
            <v>-</v>
          </cell>
          <cell r="F259" t="str">
            <v>-</v>
          </cell>
          <cell r="G259" t="str">
            <v>-</v>
          </cell>
          <cell r="H259">
            <v>1</v>
          </cell>
          <cell r="I259">
            <v>1</v>
          </cell>
          <cell r="J259" t="str">
            <v>-</v>
          </cell>
          <cell r="K259" t="str">
            <v>-</v>
          </cell>
          <cell r="L259">
            <v>6</v>
          </cell>
          <cell r="M259">
            <v>1</v>
          </cell>
          <cell r="N259" t="str">
            <v>-</v>
          </cell>
          <cell r="O259">
            <v>1</v>
          </cell>
          <cell r="P259">
            <v>1</v>
          </cell>
          <cell r="Q259">
            <v>2</v>
          </cell>
          <cell r="R259" t="str">
            <v>-</v>
          </cell>
          <cell r="S259" t="str">
            <v>-</v>
          </cell>
          <cell r="T259" t="str">
            <v>-</v>
          </cell>
          <cell r="U259" t="str">
            <v>-</v>
          </cell>
          <cell r="V259">
            <v>1</v>
          </cell>
          <cell r="W259" t="str">
            <v>-</v>
          </cell>
          <cell r="X259" t="str">
            <v>-</v>
          </cell>
        </row>
        <row r="260">
          <cell r="B260" t="str">
            <v xml:space="preserve">           大阪市 中央区</v>
          </cell>
          <cell r="C260">
            <v>4</v>
          </cell>
          <cell r="D260" t="str">
            <v>-</v>
          </cell>
          <cell r="E260" t="str">
            <v>-</v>
          </cell>
          <cell r="F260" t="str">
            <v>-</v>
          </cell>
          <cell r="G260" t="str">
            <v>-</v>
          </cell>
          <cell r="H260" t="str">
            <v>-</v>
          </cell>
          <cell r="I260" t="str">
            <v>-</v>
          </cell>
          <cell r="J260" t="str">
            <v>-</v>
          </cell>
          <cell r="K260">
            <v>1</v>
          </cell>
          <cell r="L260">
            <v>2</v>
          </cell>
          <cell r="M260">
            <v>1</v>
          </cell>
          <cell r="N260" t="str">
            <v>-</v>
          </cell>
          <cell r="O260" t="str">
            <v>-</v>
          </cell>
          <cell r="P260" t="str">
            <v>-</v>
          </cell>
          <cell r="Q260" t="str">
            <v>-</v>
          </cell>
          <cell r="R260" t="str">
            <v>-</v>
          </cell>
          <cell r="S260" t="str">
            <v>-</v>
          </cell>
          <cell r="T260" t="str">
            <v>-</v>
          </cell>
          <cell r="U260" t="str">
            <v>-</v>
          </cell>
          <cell r="V260" t="str">
            <v>-</v>
          </cell>
          <cell r="W260" t="str">
            <v>-</v>
          </cell>
          <cell r="X260" t="str">
            <v>-</v>
          </cell>
        </row>
        <row r="261">
          <cell r="B261" t="str">
            <v xml:space="preserve">         堺市</v>
          </cell>
          <cell r="C261">
            <v>4</v>
          </cell>
          <cell r="D261" t="str">
            <v>-</v>
          </cell>
          <cell r="E261" t="str">
            <v>-</v>
          </cell>
          <cell r="F261" t="str">
            <v>-</v>
          </cell>
          <cell r="G261" t="str">
            <v>-</v>
          </cell>
          <cell r="H261">
            <v>2</v>
          </cell>
          <cell r="I261" t="str">
            <v>-</v>
          </cell>
          <cell r="J261" t="str">
            <v>-</v>
          </cell>
          <cell r="K261" t="str">
            <v>-</v>
          </cell>
          <cell r="L261">
            <v>2</v>
          </cell>
          <cell r="M261" t="str">
            <v>-</v>
          </cell>
          <cell r="N261" t="str">
            <v>-</v>
          </cell>
          <cell r="O261" t="str">
            <v>-</v>
          </cell>
          <cell r="P261" t="str">
            <v>-</v>
          </cell>
          <cell r="Q261" t="str">
            <v>-</v>
          </cell>
          <cell r="R261" t="str">
            <v>-</v>
          </cell>
          <cell r="S261" t="str">
            <v>-</v>
          </cell>
          <cell r="T261" t="str">
            <v>-</v>
          </cell>
          <cell r="U261" t="str">
            <v>-</v>
          </cell>
          <cell r="V261" t="str">
            <v>-</v>
          </cell>
          <cell r="W261" t="str">
            <v>-</v>
          </cell>
          <cell r="X261" t="str">
            <v>-</v>
          </cell>
        </row>
        <row r="262">
          <cell r="B262" t="str">
            <v xml:space="preserve">           堺市 中区</v>
          </cell>
          <cell r="C262">
            <v>1</v>
          </cell>
          <cell r="D262" t="str">
            <v>-</v>
          </cell>
          <cell r="E262" t="str">
            <v>-</v>
          </cell>
          <cell r="F262" t="str">
            <v>-</v>
          </cell>
          <cell r="G262" t="str">
            <v>-</v>
          </cell>
          <cell r="H262">
            <v>1</v>
          </cell>
          <cell r="I262" t="str">
            <v>-</v>
          </cell>
          <cell r="J262" t="str">
            <v>-</v>
          </cell>
          <cell r="K262" t="str">
            <v>-</v>
          </cell>
          <cell r="L262" t="str">
            <v>-</v>
          </cell>
          <cell r="M262" t="str">
            <v>-</v>
          </cell>
          <cell r="N262" t="str">
            <v>-</v>
          </cell>
          <cell r="O262" t="str">
            <v>-</v>
          </cell>
          <cell r="P262" t="str">
            <v>-</v>
          </cell>
          <cell r="Q262" t="str">
            <v>-</v>
          </cell>
          <cell r="R262" t="str">
            <v>-</v>
          </cell>
          <cell r="S262" t="str">
            <v>-</v>
          </cell>
          <cell r="T262" t="str">
            <v>-</v>
          </cell>
          <cell r="U262" t="str">
            <v>-</v>
          </cell>
          <cell r="V262" t="str">
            <v>-</v>
          </cell>
          <cell r="W262" t="str">
            <v>-</v>
          </cell>
          <cell r="X262" t="str">
            <v>-</v>
          </cell>
        </row>
        <row r="263">
          <cell r="B263" t="str">
            <v xml:space="preserve">           堺市 西区</v>
          </cell>
          <cell r="C263">
            <v>3</v>
          </cell>
          <cell r="D263" t="str">
            <v>-</v>
          </cell>
          <cell r="E263" t="str">
            <v>-</v>
          </cell>
          <cell r="F263" t="str">
            <v>-</v>
          </cell>
          <cell r="G263" t="str">
            <v>-</v>
          </cell>
          <cell r="H263">
            <v>1</v>
          </cell>
          <cell r="I263" t="str">
            <v>-</v>
          </cell>
          <cell r="J263" t="str">
            <v>-</v>
          </cell>
          <cell r="K263" t="str">
            <v>-</v>
          </cell>
          <cell r="L263">
            <v>2</v>
          </cell>
          <cell r="M263" t="str">
            <v>-</v>
          </cell>
          <cell r="N263" t="str">
            <v>-</v>
          </cell>
          <cell r="O263" t="str">
            <v>-</v>
          </cell>
          <cell r="P263" t="str">
            <v>-</v>
          </cell>
          <cell r="Q263" t="str">
            <v>-</v>
          </cell>
          <cell r="R263" t="str">
            <v>-</v>
          </cell>
          <cell r="S263" t="str">
            <v>-</v>
          </cell>
          <cell r="T263" t="str">
            <v>-</v>
          </cell>
          <cell r="U263" t="str">
            <v>-</v>
          </cell>
          <cell r="V263" t="str">
            <v>-</v>
          </cell>
          <cell r="W263" t="str">
            <v>-</v>
          </cell>
          <cell r="X263" t="str">
            <v>-</v>
          </cell>
        </row>
        <row r="264">
          <cell r="B264" t="str">
            <v xml:space="preserve">         豊中市</v>
          </cell>
          <cell r="C264">
            <v>1</v>
          </cell>
          <cell r="D264" t="str">
            <v>-</v>
          </cell>
          <cell r="E264" t="str">
            <v>-</v>
          </cell>
          <cell r="F264" t="str">
            <v>-</v>
          </cell>
          <cell r="G264" t="str">
            <v>-</v>
          </cell>
          <cell r="H264" t="str">
            <v>-</v>
          </cell>
          <cell r="I264" t="str">
            <v>-</v>
          </cell>
          <cell r="J264" t="str">
            <v>-</v>
          </cell>
          <cell r="K264" t="str">
            <v>-</v>
          </cell>
          <cell r="L264" t="str">
            <v>-</v>
          </cell>
          <cell r="M264" t="str">
            <v>-</v>
          </cell>
          <cell r="N264" t="str">
            <v>-</v>
          </cell>
          <cell r="O264" t="str">
            <v>-</v>
          </cell>
          <cell r="P264" t="str">
            <v>-</v>
          </cell>
          <cell r="Q264" t="str">
            <v>-</v>
          </cell>
          <cell r="R264" t="str">
            <v>-</v>
          </cell>
          <cell r="S264" t="str">
            <v>-</v>
          </cell>
          <cell r="T264" t="str">
            <v>-</v>
          </cell>
          <cell r="U264" t="str">
            <v>-</v>
          </cell>
          <cell r="V264">
            <v>1</v>
          </cell>
          <cell r="W264" t="str">
            <v>-</v>
          </cell>
          <cell r="X264" t="str">
            <v>-</v>
          </cell>
        </row>
        <row r="265">
          <cell r="B265" t="str">
            <v xml:space="preserve">         吹田市</v>
          </cell>
          <cell r="C265">
            <v>2</v>
          </cell>
          <cell r="D265" t="str">
            <v>-</v>
          </cell>
          <cell r="E265" t="str">
            <v>-</v>
          </cell>
          <cell r="F265" t="str">
            <v>-</v>
          </cell>
          <cell r="G265" t="str">
            <v>-</v>
          </cell>
          <cell r="H265">
            <v>1</v>
          </cell>
          <cell r="I265" t="str">
            <v>-</v>
          </cell>
          <cell r="J265" t="str">
            <v>-</v>
          </cell>
          <cell r="K265" t="str">
            <v>-</v>
          </cell>
          <cell r="L265" t="str">
            <v>-</v>
          </cell>
          <cell r="M265">
            <v>1</v>
          </cell>
          <cell r="N265" t="str">
            <v>-</v>
          </cell>
          <cell r="O265" t="str">
            <v>-</v>
          </cell>
          <cell r="P265" t="str">
            <v>-</v>
          </cell>
          <cell r="Q265" t="str">
            <v>-</v>
          </cell>
          <cell r="R265" t="str">
            <v>-</v>
          </cell>
          <cell r="S265" t="str">
            <v>-</v>
          </cell>
          <cell r="T265" t="str">
            <v>-</v>
          </cell>
          <cell r="U265" t="str">
            <v>-</v>
          </cell>
          <cell r="V265" t="str">
            <v>-</v>
          </cell>
          <cell r="W265" t="str">
            <v>-</v>
          </cell>
          <cell r="X265" t="str">
            <v>-</v>
          </cell>
        </row>
        <row r="266">
          <cell r="B266" t="str">
            <v xml:space="preserve">         高槻市</v>
          </cell>
          <cell r="C266">
            <v>1</v>
          </cell>
          <cell r="D266" t="str">
            <v>-</v>
          </cell>
          <cell r="E266" t="str">
            <v>-</v>
          </cell>
          <cell r="F266" t="str">
            <v>-</v>
          </cell>
          <cell r="G266" t="str">
            <v>-</v>
          </cell>
          <cell r="H266">
            <v>1</v>
          </cell>
          <cell r="I266" t="str">
            <v>-</v>
          </cell>
          <cell r="J266" t="str">
            <v>-</v>
          </cell>
          <cell r="K266" t="str">
            <v>-</v>
          </cell>
          <cell r="L266" t="str">
            <v>-</v>
          </cell>
          <cell r="M266" t="str">
            <v>-</v>
          </cell>
          <cell r="N266" t="str">
            <v>-</v>
          </cell>
          <cell r="O266" t="str">
            <v>-</v>
          </cell>
          <cell r="P266" t="str">
            <v>-</v>
          </cell>
          <cell r="Q266" t="str">
            <v>-</v>
          </cell>
          <cell r="R266" t="str">
            <v>-</v>
          </cell>
          <cell r="S266" t="str">
            <v>-</v>
          </cell>
          <cell r="T266" t="str">
            <v>-</v>
          </cell>
          <cell r="U266" t="str">
            <v>-</v>
          </cell>
          <cell r="V266" t="str">
            <v>-</v>
          </cell>
          <cell r="W266" t="str">
            <v>-</v>
          </cell>
          <cell r="X266" t="str">
            <v>-</v>
          </cell>
        </row>
        <row r="267">
          <cell r="B267" t="str">
            <v xml:space="preserve">         箕面市</v>
          </cell>
          <cell r="C267">
            <v>1</v>
          </cell>
          <cell r="D267" t="str">
            <v>-</v>
          </cell>
          <cell r="E267" t="str">
            <v>-</v>
          </cell>
          <cell r="F267" t="str">
            <v>-</v>
          </cell>
          <cell r="G267" t="str">
            <v>-</v>
          </cell>
          <cell r="H267" t="str">
            <v>-</v>
          </cell>
          <cell r="I267" t="str">
            <v>-</v>
          </cell>
          <cell r="J267" t="str">
            <v>-</v>
          </cell>
          <cell r="K267" t="str">
            <v>-</v>
          </cell>
          <cell r="L267" t="str">
            <v>-</v>
          </cell>
          <cell r="M267" t="str">
            <v>-</v>
          </cell>
          <cell r="N267" t="str">
            <v>-</v>
          </cell>
          <cell r="O267" t="str">
            <v>-</v>
          </cell>
          <cell r="P267">
            <v>1</v>
          </cell>
          <cell r="Q267" t="str">
            <v>-</v>
          </cell>
          <cell r="R267" t="str">
            <v>-</v>
          </cell>
          <cell r="S267" t="str">
            <v>-</v>
          </cell>
          <cell r="T267" t="str">
            <v>-</v>
          </cell>
          <cell r="U267" t="str">
            <v>-</v>
          </cell>
          <cell r="V267" t="str">
            <v>-</v>
          </cell>
          <cell r="W267" t="str">
            <v>-</v>
          </cell>
          <cell r="X267" t="str">
            <v>-</v>
          </cell>
        </row>
        <row r="268">
          <cell r="B268" t="str">
            <v xml:space="preserve">         門真市</v>
          </cell>
          <cell r="C268">
            <v>1</v>
          </cell>
          <cell r="D268" t="str">
            <v>-</v>
          </cell>
          <cell r="E268" t="str">
            <v>-</v>
          </cell>
          <cell r="F268" t="str">
            <v>-</v>
          </cell>
          <cell r="G268" t="str">
            <v>-</v>
          </cell>
          <cell r="H268" t="str">
            <v>-</v>
          </cell>
          <cell r="I268">
            <v>1</v>
          </cell>
          <cell r="J268" t="str">
            <v>-</v>
          </cell>
          <cell r="K268" t="str">
            <v>-</v>
          </cell>
          <cell r="L268" t="str">
            <v>-</v>
          </cell>
          <cell r="M268" t="str">
            <v>-</v>
          </cell>
          <cell r="N268" t="str">
            <v>-</v>
          </cell>
          <cell r="O268" t="str">
            <v>-</v>
          </cell>
          <cell r="P268" t="str">
            <v>-</v>
          </cell>
          <cell r="Q268" t="str">
            <v>-</v>
          </cell>
          <cell r="R268" t="str">
            <v>-</v>
          </cell>
          <cell r="S268" t="str">
            <v>-</v>
          </cell>
          <cell r="T268" t="str">
            <v>-</v>
          </cell>
          <cell r="U268" t="str">
            <v>-</v>
          </cell>
          <cell r="V268" t="str">
            <v>-</v>
          </cell>
          <cell r="W268" t="str">
            <v>-</v>
          </cell>
          <cell r="X268" t="str">
            <v>-</v>
          </cell>
        </row>
        <row r="269">
          <cell r="B269" t="str">
            <v xml:space="preserve">         東大阪市</v>
          </cell>
          <cell r="C269">
            <v>2</v>
          </cell>
          <cell r="D269" t="str">
            <v>-</v>
          </cell>
          <cell r="E269" t="str">
            <v>-</v>
          </cell>
          <cell r="F269" t="str">
            <v>-</v>
          </cell>
          <cell r="G269" t="str">
            <v>-</v>
          </cell>
          <cell r="H269" t="str">
            <v>-</v>
          </cell>
          <cell r="I269">
            <v>2</v>
          </cell>
          <cell r="J269" t="str">
            <v>-</v>
          </cell>
          <cell r="K269" t="str">
            <v>-</v>
          </cell>
          <cell r="L269" t="str">
            <v>-</v>
          </cell>
          <cell r="M269" t="str">
            <v>-</v>
          </cell>
          <cell r="N269" t="str">
            <v>-</v>
          </cell>
          <cell r="O269" t="str">
            <v>-</v>
          </cell>
          <cell r="P269" t="str">
            <v>-</v>
          </cell>
          <cell r="Q269" t="str">
            <v>-</v>
          </cell>
          <cell r="R269" t="str">
            <v>-</v>
          </cell>
          <cell r="S269" t="str">
            <v>-</v>
          </cell>
          <cell r="T269" t="str">
            <v>-</v>
          </cell>
          <cell r="U269" t="str">
            <v>-</v>
          </cell>
          <cell r="V269" t="str">
            <v>-</v>
          </cell>
          <cell r="W269" t="str">
            <v>-</v>
          </cell>
          <cell r="X269" t="str">
            <v>-</v>
          </cell>
        </row>
        <row r="270">
          <cell r="B270" t="str">
            <v xml:space="preserve">         泉南市</v>
          </cell>
          <cell r="C270">
            <v>1</v>
          </cell>
          <cell r="D270" t="str">
            <v>-</v>
          </cell>
          <cell r="E270" t="str">
            <v>-</v>
          </cell>
          <cell r="F270" t="str">
            <v>-</v>
          </cell>
          <cell r="G270" t="str">
            <v>-</v>
          </cell>
          <cell r="H270" t="str">
            <v>-</v>
          </cell>
          <cell r="I270" t="str">
            <v>-</v>
          </cell>
          <cell r="J270" t="str">
            <v>-</v>
          </cell>
          <cell r="K270" t="str">
            <v>-</v>
          </cell>
          <cell r="L270" t="str">
            <v>-</v>
          </cell>
          <cell r="M270" t="str">
            <v>-</v>
          </cell>
          <cell r="N270" t="str">
            <v>-</v>
          </cell>
          <cell r="O270" t="str">
            <v>-</v>
          </cell>
          <cell r="P270" t="str">
            <v>-</v>
          </cell>
          <cell r="Q270" t="str">
            <v>-</v>
          </cell>
          <cell r="R270" t="str">
            <v>-</v>
          </cell>
          <cell r="S270" t="str">
            <v>-</v>
          </cell>
          <cell r="T270">
            <v>1</v>
          </cell>
          <cell r="U270" t="str">
            <v>-</v>
          </cell>
          <cell r="V270" t="str">
            <v>-</v>
          </cell>
          <cell r="W270" t="str">
            <v>-</v>
          </cell>
          <cell r="X270" t="str">
            <v>-</v>
          </cell>
        </row>
        <row r="271">
          <cell r="B271" t="str">
            <v xml:space="preserve">       兵庫県 </v>
          </cell>
          <cell r="C271">
            <v>37</v>
          </cell>
          <cell r="D271" t="str">
            <v>-</v>
          </cell>
          <cell r="E271" t="str">
            <v>-</v>
          </cell>
          <cell r="F271" t="str">
            <v>-</v>
          </cell>
          <cell r="G271" t="str">
            <v>-</v>
          </cell>
          <cell r="H271">
            <v>5</v>
          </cell>
          <cell r="I271">
            <v>4</v>
          </cell>
          <cell r="J271" t="str">
            <v>-</v>
          </cell>
          <cell r="K271" t="str">
            <v>-</v>
          </cell>
          <cell r="L271">
            <v>15</v>
          </cell>
          <cell r="M271">
            <v>3</v>
          </cell>
          <cell r="N271" t="str">
            <v>-</v>
          </cell>
          <cell r="O271" t="str">
            <v>-</v>
          </cell>
          <cell r="P271">
            <v>4</v>
          </cell>
          <cell r="Q271" t="str">
            <v>-</v>
          </cell>
          <cell r="R271" t="str">
            <v>-</v>
          </cell>
          <cell r="S271" t="str">
            <v>-</v>
          </cell>
          <cell r="T271" t="str">
            <v>-</v>
          </cell>
          <cell r="U271" t="str">
            <v>-</v>
          </cell>
          <cell r="V271">
            <v>3</v>
          </cell>
          <cell r="W271" t="str">
            <v>-</v>
          </cell>
          <cell r="X271">
            <v>3</v>
          </cell>
        </row>
        <row r="272">
          <cell r="B272" t="str">
            <v xml:space="preserve">         神戸市</v>
          </cell>
          <cell r="C272">
            <v>32</v>
          </cell>
          <cell r="D272" t="str">
            <v>-</v>
          </cell>
          <cell r="E272" t="str">
            <v>-</v>
          </cell>
          <cell r="F272" t="str">
            <v>-</v>
          </cell>
          <cell r="G272" t="str">
            <v>-</v>
          </cell>
          <cell r="H272">
            <v>3</v>
          </cell>
          <cell r="I272">
            <v>3</v>
          </cell>
          <cell r="J272" t="str">
            <v>-</v>
          </cell>
          <cell r="K272">
            <v>5</v>
          </cell>
          <cell r="L272">
            <v>14</v>
          </cell>
          <cell r="M272">
            <v>2</v>
          </cell>
          <cell r="N272" t="str">
            <v>-</v>
          </cell>
          <cell r="O272" t="str">
            <v>-</v>
          </cell>
          <cell r="P272">
            <v>3</v>
          </cell>
          <cell r="Q272">
            <v>1</v>
          </cell>
          <cell r="R272" t="str">
            <v>-</v>
          </cell>
          <cell r="S272" t="str">
            <v>-</v>
          </cell>
          <cell r="T272" t="str">
            <v>-</v>
          </cell>
          <cell r="U272" t="str">
            <v>-</v>
          </cell>
          <cell r="V272">
            <v>1</v>
          </cell>
          <cell r="W272" t="str">
            <v>-</v>
          </cell>
          <cell r="X272" t="str">
            <v>-</v>
          </cell>
        </row>
        <row r="273">
          <cell r="B273" t="str">
            <v xml:space="preserve">           神戸市 東灘区</v>
          </cell>
          <cell r="C273">
            <v>1</v>
          </cell>
          <cell r="D273" t="str">
            <v>-</v>
          </cell>
          <cell r="E273" t="str">
            <v>-</v>
          </cell>
          <cell r="F273" t="str">
            <v>-</v>
          </cell>
          <cell r="G273" t="str">
            <v>-</v>
          </cell>
          <cell r="H273" t="str">
            <v>-</v>
          </cell>
          <cell r="I273" t="str">
            <v>-</v>
          </cell>
          <cell r="J273" t="str">
            <v>-</v>
          </cell>
          <cell r="K273" t="str">
            <v>-</v>
          </cell>
          <cell r="L273" t="str">
            <v>-</v>
          </cell>
          <cell r="M273">
            <v>1</v>
          </cell>
          <cell r="N273" t="str">
            <v>-</v>
          </cell>
          <cell r="O273" t="str">
            <v>-</v>
          </cell>
          <cell r="P273" t="str">
            <v>-</v>
          </cell>
          <cell r="Q273" t="str">
            <v>-</v>
          </cell>
          <cell r="R273" t="str">
            <v>-</v>
          </cell>
          <cell r="S273" t="str">
            <v>-</v>
          </cell>
          <cell r="T273" t="str">
            <v>-</v>
          </cell>
          <cell r="U273" t="str">
            <v>-</v>
          </cell>
          <cell r="V273" t="str">
            <v>-</v>
          </cell>
          <cell r="W273" t="str">
            <v>-</v>
          </cell>
          <cell r="X273" t="str">
            <v>-</v>
          </cell>
        </row>
        <row r="274">
          <cell r="B274" t="str">
            <v xml:space="preserve">           神戸市 灘区</v>
          </cell>
          <cell r="C274">
            <v>2</v>
          </cell>
          <cell r="D274" t="str">
            <v>-</v>
          </cell>
          <cell r="E274" t="str">
            <v>-</v>
          </cell>
          <cell r="F274" t="str">
            <v>-</v>
          </cell>
          <cell r="G274" t="str">
            <v>-</v>
          </cell>
          <cell r="H274" t="str">
            <v>-</v>
          </cell>
          <cell r="I274" t="str">
            <v>-</v>
          </cell>
          <cell r="J274" t="str">
            <v>-</v>
          </cell>
          <cell r="K274" t="str">
            <v>-</v>
          </cell>
          <cell r="L274">
            <v>1</v>
          </cell>
          <cell r="M274" t="str">
            <v>-</v>
          </cell>
          <cell r="N274" t="str">
            <v>-</v>
          </cell>
          <cell r="O274" t="str">
            <v>-</v>
          </cell>
          <cell r="P274" t="str">
            <v>-</v>
          </cell>
          <cell r="Q274">
            <v>1</v>
          </cell>
          <cell r="R274" t="str">
            <v>-</v>
          </cell>
          <cell r="S274" t="str">
            <v>-</v>
          </cell>
          <cell r="T274" t="str">
            <v>-</v>
          </cell>
          <cell r="U274" t="str">
            <v>-</v>
          </cell>
          <cell r="V274" t="str">
            <v>-</v>
          </cell>
          <cell r="W274" t="str">
            <v>-</v>
          </cell>
          <cell r="X274" t="str">
            <v>-</v>
          </cell>
        </row>
        <row r="275">
          <cell r="B275" t="str">
            <v xml:space="preserve">           神戸市 兵庫区</v>
          </cell>
          <cell r="C275">
            <v>8</v>
          </cell>
          <cell r="D275" t="str">
            <v>-</v>
          </cell>
          <cell r="E275" t="str">
            <v>-</v>
          </cell>
          <cell r="F275" t="str">
            <v>-</v>
          </cell>
          <cell r="G275" t="str">
            <v>-</v>
          </cell>
          <cell r="H275" t="str">
            <v>-</v>
          </cell>
          <cell r="I275">
            <v>1</v>
          </cell>
          <cell r="J275" t="str">
            <v>-</v>
          </cell>
          <cell r="K275">
            <v>4</v>
          </cell>
          <cell r="L275">
            <v>1</v>
          </cell>
          <cell r="M275" t="str">
            <v>-</v>
          </cell>
          <cell r="N275" t="str">
            <v>-</v>
          </cell>
          <cell r="O275" t="str">
            <v>-</v>
          </cell>
          <cell r="P275">
            <v>1</v>
          </cell>
          <cell r="Q275" t="str">
            <v>-</v>
          </cell>
          <cell r="R275" t="str">
            <v>-</v>
          </cell>
          <cell r="S275" t="str">
            <v>-</v>
          </cell>
          <cell r="T275" t="str">
            <v>-</v>
          </cell>
          <cell r="U275" t="str">
            <v>-</v>
          </cell>
          <cell r="V275">
            <v>1</v>
          </cell>
          <cell r="W275" t="str">
            <v>-</v>
          </cell>
          <cell r="X275" t="str">
            <v>-</v>
          </cell>
        </row>
        <row r="276">
          <cell r="B276" t="str">
            <v xml:space="preserve">           神戸市 須磨区</v>
          </cell>
          <cell r="C276">
            <v>1</v>
          </cell>
          <cell r="D276" t="str">
            <v>-</v>
          </cell>
          <cell r="E276" t="str">
            <v>-</v>
          </cell>
          <cell r="F276" t="str">
            <v>-</v>
          </cell>
          <cell r="G276" t="str">
            <v>-</v>
          </cell>
          <cell r="H276">
            <v>1</v>
          </cell>
          <cell r="I276" t="str">
            <v>-</v>
          </cell>
          <cell r="J276" t="str">
            <v>-</v>
          </cell>
          <cell r="K276" t="str">
            <v>-</v>
          </cell>
          <cell r="L276" t="str">
            <v>-</v>
          </cell>
          <cell r="M276" t="str">
            <v>-</v>
          </cell>
          <cell r="N276" t="str">
            <v>-</v>
          </cell>
          <cell r="O276" t="str">
            <v>-</v>
          </cell>
          <cell r="P276" t="str">
            <v>-</v>
          </cell>
          <cell r="Q276" t="str">
            <v>-</v>
          </cell>
          <cell r="R276" t="str">
            <v>-</v>
          </cell>
          <cell r="S276" t="str">
            <v>-</v>
          </cell>
          <cell r="T276" t="str">
            <v>-</v>
          </cell>
          <cell r="U276" t="str">
            <v>-</v>
          </cell>
          <cell r="V276" t="str">
            <v>-</v>
          </cell>
          <cell r="W276" t="str">
            <v>-</v>
          </cell>
          <cell r="X276" t="str">
            <v>-</v>
          </cell>
        </row>
        <row r="277">
          <cell r="B277" t="str">
            <v xml:space="preserve">           神戸市 垂水区</v>
          </cell>
          <cell r="C277">
            <v>2</v>
          </cell>
          <cell r="D277" t="str">
            <v>-</v>
          </cell>
          <cell r="E277" t="str">
            <v>-</v>
          </cell>
          <cell r="F277" t="str">
            <v>-</v>
          </cell>
          <cell r="G277" t="str">
            <v>-</v>
          </cell>
          <cell r="H277" t="str">
            <v>-</v>
          </cell>
          <cell r="I277">
            <v>1</v>
          </cell>
          <cell r="J277" t="str">
            <v>-</v>
          </cell>
          <cell r="K277" t="str">
            <v>-</v>
          </cell>
          <cell r="L277">
            <v>1</v>
          </cell>
          <cell r="M277" t="str">
            <v>-</v>
          </cell>
          <cell r="N277" t="str">
            <v>-</v>
          </cell>
          <cell r="O277" t="str">
            <v>-</v>
          </cell>
          <cell r="P277" t="str">
            <v>-</v>
          </cell>
          <cell r="Q277" t="str">
            <v>-</v>
          </cell>
          <cell r="R277" t="str">
            <v>-</v>
          </cell>
          <cell r="S277" t="str">
            <v>-</v>
          </cell>
          <cell r="T277" t="str">
            <v>-</v>
          </cell>
          <cell r="U277" t="str">
            <v>-</v>
          </cell>
          <cell r="V277" t="str">
            <v>-</v>
          </cell>
          <cell r="W277" t="str">
            <v>-</v>
          </cell>
          <cell r="X277" t="str">
            <v>-</v>
          </cell>
        </row>
        <row r="278">
          <cell r="B278" t="str">
            <v xml:space="preserve">           神戸市 中央区</v>
          </cell>
          <cell r="C278">
            <v>17</v>
          </cell>
          <cell r="D278" t="str">
            <v>-</v>
          </cell>
          <cell r="E278" t="str">
            <v>-</v>
          </cell>
          <cell r="F278" t="str">
            <v>-</v>
          </cell>
          <cell r="G278" t="str">
            <v>-</v>
          </cell>
          <cell r="H278">
            <v>1</v>
          </cell>
          <cell r="I278">
            <v>1</v>
          </cell>
          <cell r="J278" t="str">
            <v>-</v>
          </cell>
          <cell r="K278">
            <v>1</v>
          </cell>
          <cell r="L278">
            <v>11</v>
          </cell>
          <cell r="M278">
            <v>1</v>
          </cell>
          <cell r="N278" t="str">
            <v>-</v>
          </cell>
          <cell r="O278" t="str">
            <v>-</v>
          </cell>
          <cell r="P278">
            <v>2</v>
          </cell>
          <cell r="Q278" t="str">
            <v>-</v>
          </cell>
          <cell r="R278" t="str">
            <v>-</v>
          </cell>
          <cell r="S278" t="str">
            <v>-</v>
          </cell>
          <cell r="T278" t="str">
            <v>-</v>
          </cell>
          <cell r="U278" t="str">
            <v>-</v>
          </cell>
          <cell r="V278" t="str">
            <v>-</v>
          </cell>
          <cell r="W278" t="str">
            <v>-</v>
          </cell>
          <cell r="X278" t="str">
            <v>-</v>
          </cell>
        </row>
        <row r="279">
          <cell r="B279" t="str">
            <v xml:space="preserve">           神戸市 西区</v>
          </cell>
          <cell r="C279">
            <v>1</v>
          </cell>
          <cell r="D279" t="str">
            <v>-</v>
          </cell>
          <cell r="E279" t="str">
            <v>-</v>
          </cell>
          <cell r="F279" t="str">
            <v>-</v>
          </cell>
          <cell r="G279" t="str">
            <v>-</v>
          </cell>
          <cell r="H279">
            <v>1</v>
          </cell>
          <cell r="I279" t="str">
            <v>-</v>
          </cell>
          <cell r="J279" t="str">
            <v>-</v>
          </cell>
          <cell r="K279" t="str">
            <v>-</v>
          </cell>
          <cell r="L279" t="str">
            <v>-</v>
          </cell>
          <cell r="M279" t="str">
            <v>-</v>
          </cell>
          <cell r="N279" t="str">
            <v>-</v>
          </cell>
          <cell r="O279" t="str">
            <v>-</v>
          </cell>
          <cell r="P279" t="str">
            <v>-</v>
          </cell>
          <cell r="Q279" t="str">
            <v>-</v>
          </cell>
          <cell r="R279" t="str">
            <v>-</v>
          </cell>
          <cell r="S279" t="str">
            <v>-</v>
          </cell>
          <cell r="T279" t="str">
            <v>-</v>
          </cell>
          <cell r="U279" t="str">
            <v>-</v>
          </cell>
          <cell r="V279" t="str">
            <v>-</v>
          </cell>
          <cell r="W279" t="str">
            <v>-</v>
          </cell>
          <cell r="X279" t="str">
            <v>-</v>
          </cell>
        </row>
        <row r="280">
          <cell r="B280" t="str">
            <v xml:space="preserve">         姫路市</v>
          </cell>
          <cell r="C280">
            <v>5</v>
          </cell>
          <cell r="D280" t="str">
            <v>-</v>
          </cell>
          <cell r="E280" t="str">
            <v>-</v>
          </cell>
          <cell r="F280" t="str">
            <v>-</v>
          </cell>
          <cell r="G280" t="str">
            <v>-</v>
          </cell>
          <cell r="H280">
            <v>1</v>
          </cell>
          <cell r="I280">
            <v>1</v>
          </cell>
          <cell r="J280" t="str">
            <v>-</v>
          </cell>
          <cell r="K280" t="str">
            <v>-</v>
          </cell>
          <cell r="L280">
            <v>2</v>
          </cell>
          <cell r="M280" t="str">
            <v>-</v>
          </cell>
          <cell r="N280" t="str">
            <v>-</v>
          </cell>
          <cell r="O280" t="str">
            <v>-</v>
          </cell>
          <cell r="P280">
            <v>1</v>
          </cell>
          <cell r="Q280" t="str">
            <v>-</v>
          </cell>
          <cell r="R280" t="str">
            <v>-</v>
          </cell>
          <cell r="S280" t="str">
            <v>-</v>
          </cell>
          <cell r="T280" t="str">
            <v>-</v>
          </cell>
          <cell r="U280" t="str">
            <v>-</v>
          </cell>
          <cell r="V280" t="str">
            <v>-</v>
          </cell>
          <cell r="W280" t="str">
            <v>-</v>
          </cell>
          <cell r="X280" t="str">
            <v>-</v>
          </cell>
        </row>
        <row r="281">
          <cell r="B281" t="str">
            <v xml:space="preserve">         尼崎市</v>
          </cell>
          <cell r="C281">
            <v>1</v>
          </cell>
          <cell r="D281" t="str">
            <v>-</v>
          </cell>
          <cell r="E281" t="str">
            <v>-</v>
          </cell>
          <cell r="F281" t="str">
            <v>-</v>
          </cell>
          <cell r="G281" t="str">
            <v>-</v>
          </cell>
          <cell r="H281" t="str">
            <v>-</v>
          </cell>
          <cell r="I281">
            <v>1</v>
          </cell>
          <cell r="J281" t="str">
            <v>-</v>
          </cell>
          <cell r="K281" t="str">
            <v>-</v>
          </cell>
          <cell r="L281" t="str">
            <v>-</v>
          </cell>
          <cell r="M281" t="str">
            <v>-</v>
          </cell>
          <cell r="N281" t="str">
            <v>-</v>
          </cell>
          <cell r="O281" t="str">
            <v>-</v>
          </cell>
          <cell r="P281" t="str">
            <v>-</v>
          </cell>
          <cell r="Q281" t="str">
            <v>-</v>
          </cell>
          <cell r="R281" t="str">
            <v>-</v>
          </cell>
          <cell r="S281" t="str">
            <v>-</v>
          </cell>
          <cell r="T281" t="str">
            <v>-</v>
          </cell>
          <cell r="U281" t="str">
            <v>-</v>
          </cell>
          <cell r="V281" t="str">
            <v>-</v>
          </cell>
          <cell r="W281" t="str">
            <v>-</v>
          </cell>
          <cell r="X281" t="str">
            <v>-</v>
          </cell>
        </row>
        <row r="282">
          <cell r="B282" t="str">
            <v xml:space="preserve">         明石市</v>
          </cell>
          <cell r="C282">
            <v>7</v>
          </cell>
          <cell r="D282" t="str">
            <v>-</v>
          </cell>
          <cell r="E282" t="str">
            <v>-</v>
          </cell>
          <cell r="F282" t="str">
            <v>-</v>
          </cell>
          <cell r="G282" t="str">
            <v>-</v>
          </cell>
          <cell r="H282" t="str">
            <v>-</v>
          </cell>
          <cell r="I282">
            <v>6</v>
          </cell>
          <cell r="J282" t="str">
            <v>-</v>
          </cell>
          <cell r="K282" t="str">
            <v>-</v>
          </cell>
          <cell r="L282" t="str">
            <v>-</v>
          </cell>
          <cell r="M282" t="str">
            <v>-</v>
          </cell>
          <cell r="N282" t="str">
            <v>-</v>
          </cell>
          <cell r="O282" t="str">
            <v>-</v>
          </cell>
          <cell r="P282">
            <v>1</v>
          </cell>
          <cell r="Q282" t="str">
            <v>-</v>
          </cell>
          <cell r="R282" t="str">
            <v>-</v>
          </cell>
          <cell r="S282" t="str">
            <v>-</v>
          </cell>
          <cell r="T282" t="str">
            <v>-</v>
          </cell>
          <cell r="U282" t="str">
            <v>-</v>
          </cell>
          <cell r="V282" t="str">
            <v>-</v>
          </cell>
          <cell r="W282" t="str">
            <v>-</v>
          </cell>
          <cell r="X282" t="str">
            <v>-</v>
          </cell>
        </row>
        <row r="283">
          <cell r="B283" t="str">
            <v xml:space="preserve">         西宮市</v>
          </cell>
          <cell r="C283">
            <v>2</v>
          </cell>
          <cell r="D283" t="str">
            <v>-</v>
          </cell>
          <cell r="E283" t="str">
            <v>-</v>
          </cell>
          <cell r="F283" t="str">
            <v>-</v>
          </cell>
          <cell r="G283" t="str">
            <v>-</v>
          </cell>
          <cell r="H283" t="str">
            <v>-</v>
          </cell>
          <cell r="I283" t="str">
            <v>-</v>
          </cell>
          <cell r="J283" t="str">
            <v>-</v>
          </cell>
          <cell r="K283" t="str">
            <v>-</v>
          </cell>
          <cell r="L283">
            <v>1</v>
          </cell>
          <cell r="M283" t="str">
            <v>-</v>
          </cell>
          <cell r="N283" t="str">
            <v>-</v>
          </cell>
          <cell r="O283" t="str">
            <v>-</v>
          </cell>
          <cell r="P283" t="str">
            <v>-</v>
          </cell>
          <cell r="Q283" t="str">
            <v>-</v>
          </cell>
          <cell r="R283" t="str">
            <v>-</v>
          </cell>
          <cell r="S283">
            <v>1</v>
          </cell>
          <cell r="T283" t="str">
            <v>-</v>
          </cell>
          <cell r="U283" t="str">
            <v>-</v>
          </cell>
          <cell r="V283" t="str">
            <v>-</v>
          </cell>
          <cell r="W283" t="str">
            <v>-</v>
          </cell>
          <cell r="X283" t="str">
            <v>-</v>
          </cell>
        </row>
        <row r="284">
          <cell r="B284" t="str">
            <v xml:space="preserve">         芦屋市</v>
          </cell>
          <cell r="C284">
            <v>1</v>
          </cell>
          <cell r="D284" t="str">
            <v>-</v>
          </cell>
          <cell r="E284" t="str">
            <v>-</v>
          </cell>
          <cell r="F284" t="str">
            <v>-</v>
          </cell>
          <cell r="G284" t="str">
            <v>-</v>
          </cell>
          <cell r="H284" t="str">
            <v>-</v>
          </cell>
          <cell r="I284" t="str">
            <v>-</v>
          </cell>
          <cell r="J284" t="str">
            <v>-</v>
          </cell>
          <cell r="K284" t="str">
            <v>-</v>
          </cell>
          <cell r="L284" t="str">
            <v>-</v>
          </cell>
          <cell r="M284">
            <v>1</v>
          </cell>
          <cell r="N284" t="str">
            <v>-</v>
          </cell>
          <cell r="O284" t="str">
            <v>-</v>
          </cell>
          <cell r="P284" t="str">
            <v>-</v>
          </cell>
          <cell r="Q284" t="str">
            <v>-</v>
          </cell>
          <cell r="R284" t="str">
            <v>-</v>
          </cell>
          <cell r="S284" t="str">
            <v>-</v>
          </cell>
          <cell r="T284" t="str">
            <v>-</v>
          </cell>
          <cell r="U284" t="str">
            <v>-</v>
          </cell>
          <cell r="V284" t="str">
            <v>-</v>
          </cell>
          <cell r="W284" t="str">
            <v>-</v>
          </cell>
          <cell r="X284" t="str">
            <v>-</v>
          </cell>
        </row>
        <row r="285">
          <cell r="B285" t="str">
            <v xml:space="preserve">         相生市</v>
          </cell>
          <cell r="C285">
            <v>8</v>
          </cell>
          <cell r="D285" t="str">
            <v>-</v>
          </cell>
          <cell r="E285" t="str">
            <v>-</v>
          </cell>
          <cell r="F285" t="str">
            <v>-</v>
          </cell>
          <cell r="G285" t="str">
            <v>-</v>
          </cell>
          <cell r="H285">
            <v>4</v>
          </cell>
          <cell r="I285">
            <v>3</v>
          </cell>
          <cell r="J285" t="str">
            <v>-</v>
          </cell>
          <cell r="K285" t="str">
            <v>-</v>
          </cell>
          <cell r="L285" t="str">
            <v>-</v>
          </cell>
          <cell r="M285" t="str">
            <v>-</v>
          </cell>
          <cell r="N285" t="str">
            <v>-</v>
          </cell>
          <cell r="O285" t="str">
            <v>-</v>
          </cell>
          <cell r="P285" t="str">
            <v>-</v>
          </cell>
          <cell r="Q285" t="str">
            <v>-</v>
          </cell>
          <cell r="R285" t="str">
            <v>-</v>
          </cell>
          <cell r="S285" t="str">
            <v>-</v>
          </cell>
          <cell r="T285" t="str">
            <v>-</v>
          </cell>
          <cell r="U285" t="str">
            <v>-</v>
          </cell>
          <cell r="V285" t="str">
            <v>-</v>
          </cell>
          <cell r="W285" t="str">
            <v>-</v>
          </cell>
          <cell r="X285">
            <v>1</v>
          </cell>
        </row>
        <row r="286">
          <cell r="B286" t="str">
            <v xml:space="preserve">         加古川市</v>
          </cell>
          <cell r="C286">
            <v>4</v>
          </cell>
          <cell r="D286" t="str">
            <v>-</v>
          </cell>
          <cell r="E286" t="str">
            <v>-</v>
          </cell>
          <cell r="F286" t="str">
            <v>-</v>
          </cell>
          <cell r="G286" t="str">
            <v>-</v>
          </cell>
          <cell r="H286">
            <v>1</v>
          </cell>
          <cell r="I286" t="str">
            <v>-</v>
          </cell>
          <cell r="J286" t="str">
            <v>-</v>
          </cell>
          <cell r="K286" t="str">
            <v>-</v>
          </cell>
          <cell r="L286">
            <v>3</v>
          </cell>
          <cell r="M286" t="str">
            <v>-</v>
          </cell>
          <cell r="N286" t="str">
            <v>-</v>
          </cell>
          <cell r="O286" t="str">
            <v>-</v>
          </cell>
          <cell r="P286" t="str">
            <v>-</v>
          </cell>
          <cell r="Q286" t="str">
            <v>-</v>
          </cell>
          <cell r="R286" t="str">
            <v>-</v>
          </cell>
          <cell r="S286" t="str">
            <v>-</v>
          </cell>
          <cell r="T286" t="str">
            <v>-</v>
          </cell>
          <cell r="U286" t="str">
            <v>-</v>
          </cell>
          <cell r="V286" t="str">
            <v>-</v>
          </cell>
          <cell r="W286" t="str">
            <v>-</v>
          </cell>
          <cell r="X286" t="str">
            <v>-</v>
          </cell>
        </row>
        <row r="287">
          <cell r="B287" t="str">
            <v xml:space="preserve">         高砂市</v>
          </cell>
          <cell r="C287">
            <v>5</v>
          </cell>
          <cell r="D287" t="str">
            <v>-</v>
          </cell>
          <cell r="E287" t="str">
            <v>-</v>
          </cell>
          <cell r="F287" t="str">
            <v>-</v>
          </cell>
          <cell r="G287" t="str">
            <v>-</v>
          </cell>
          <cell r="H287" t="str">
            <v>-</v>
          </cell>
          <cell r="I287">
            <v>2</v>
          </cell>
          <cell r="J287" t="str">
            <v>-</v>
          </cell>
          <cell r="K287" t="str">
            <v>-</v>
          </cell>
          <cell r="L287" t="str">
            <v>-</v>
          </cell>
          <cell r="M287" t="str">
            <v>-</v>
          </cell>
          <cell r="N287" t="str">
            <v>-</v>
          </cell>
          <cell r="O287" t="str">
            <v>-</v>
          </cell>
          <cell r="P287">
            <v>3</v>
          </cell>
          <cell r="Q287" t="str">
            <v>-</v>
          </cell>
          <cell r="R287" t="str">
            <v>-</v>
          </cell>
          <cell r="S287" t="str">
            <v>-</v>
          </cell>
          <cell r="T287" t="str">
            <v>-</v>
          </cell>
          <cell r="U287" t="str">
            <v>-</v>
          </cell>
          <cell r="V287" t="str">
            <v>-</v>
          </cell>
          <cell r="W287" t="str">
            <v>-</v>
          </cell>
          <cell r="X287" t="str">
            <v>-</v>
          </cell>
        </row>
        <row r="288">
          <cell r="B288" t="str">
            <v xml:space="preserve">         香美町</v>
          </cell>
          <cell r="C288">
            <v>1</v>
          </cell>
          <cell r="D288" t="str">
            <v>-</v>
          </cell>
          <cell r="E288" t="str">
            <v>-</v>
          </cell>
          <cell r="F288" t="str">
            <v>-</v>
          </cell>
          <cell r="G288" t="str">
            <v>-</v>
          </cell>
          <cell r="H288" t="str">
            <v>-</v>
          </cell>
          <cell r="I288" t="str">
            <v>-</v>
          </cell>
          <cell r="J288" t="str">
            <v>-</v>
          </cell>
          <cell r="K288" t="str">
            <v>-</v>
          </cell>
          <cell r="L288" t="str">
            <v>-</v>
          </cell>
          <cell r="M288" t="str">
            <v>-</v>
          </cell>
          <cell r="N288" t="str">
            <v>-</v>
          </cell>
          <cell r="O288" t="str">
            <v>-</v>
          </cell>
          <cell r="P288" t="str">
            <v>-</v>
          </cell>
          <cell r="Q288" t="str">
            <v>-</v>
          </cell>
          <cell r="R288" t="str">
            <v>-</v>
          </cell>
          <cell r="S288" t="str">
            <v>-</v>
          </cell>
          <cell r="T288" t="str">
            <v>-</v>
          </cell>
          <cell r="U288">
            <v>1</v>
          </cell>
          <cell r="V288" t="str">
            <v>-</v>
          </cell>
          <cell r="W288" t="str">
            <v>-</v>
          </cell>
          <cell r="X288" t="str">
            <v>-</v>
          </cell>
        </row>
        <row r="289">
          <cell r="B289" t="str">
            <v xml:space="preserve">       奈良県 </v>
          </cell>
          <cell r="C289">
            <v>2</v>
          </cell>
          <cell r="D289" t="str">
            <v>-</v>
          </cell>
          <cell r="E289" t="str">
            <v>-</v>
          </cell>
          <cell r="F289" t="str">
            <v>-</v>
          </cell>
          <cell r="G289" t="str">
            <v>-</v>
          </cell>
          <cell r="H289" t="str">
            <v>-</v>
          </cell>
          <cell r="I289" t="str">
            <v>-</v>
          </cell>
          <cell r="J289" t="str">
            <v>-</v>
          </cell>
          <cell r="K289" t="str">
            <v>-</v>
          </cell>
          <cell r="L289" t="str">
            <v>-</v>
          </cell>
          <cell r="M289" t="str">
            <v>-</v>
          </cell>
          <cell r="N289" t="str">
            <v>-</v>
          </cell>
          <cell r="O289" t="str">
            <v>-</v>
          </cell>
          <cell r="P289" t="str">
            <v>-</v>
          </cell>
          <cell r="Q289" t="str">
            <v>-</v>
          </cell>
          <cell r="R289">
            <v>1</v>
          </cell>
          <cell r="S289" t="str">
            <v>-</v>
          </cell>
          <cell r="T289" t="str">
            <v>-</v>
          </cell>
          <cell r="U289" t="str">
            <v>-</v>
          </cell>
          <cell r="V289">
            <v>1</v>
          </cell>
          <cell r="W289" t="str">
            <v>-</v>
          </cell>
          <cell r="X289" t="str">
            <v>-</v>
          </cell>
        </row>
        <row r="290">
          <cell r="B290" t="str">
            <v xml:space="preserve">         奈良市</v>
          </cell>
          <cell r="C290">
            <v>1</v>
          </cell>
          <cell r="D290" t="str">
            <v>-</v>
          </cell>
          <cell r="E290" t="str">
            <v>-</v>
          </cell>
          <cell r="F290" t="str">
            <v>-</v>
          </cell>
          <cell r="G290" t="str">
            <v>-</v>
          </cell>
          <cell r="H290" t="str">
            <v>-</v>
          </cell>
          <cell r="I290" t="str">
            <v>-</v>
          </cell>
          <cell r="J290" t="str">
            <v>-</v>
          </cell>
          <cell r="K290" t="str">
            <v>-</v>
          </cell>
          <cell r="L290" t="str">
            <v>-</v>
          </cell>
          <cell r="M290" t="str">
            <v>-</v>
          </cell>
          <cell r="N290" t="str">
            <v>-</v>
          </cell>
          <cell r="O290" t="str">
            <v>-</v>
          </cell>
          <cell r="P290" t="str">
            <v>-</v>
          </cell>
          <cell r="Q290" t="str">
            <v>-</v>
          </cell>
          <cell r="R290" t="str">
            <v>-</v>
          </cell>
          <cell r="S290" t="str">
            <v>-</v>
          </cell>
          <cell r="T290" t="str">
            <v>-</v>
          </cell>
          <cell r="U290" t="str">
            <v>-</v>
          </cell>
          <cell r="V290" t="str">
            <v>-</v>
          </cell>
          <cell r="W290" t="str">
            <v>-</v>
          </cell>
          <cell r="X290">
            <v>1</v>
          </cell>
        </row>
        <row r="291">
          <cell r="B291" t="str">
            <v xml:space="preserve">         河合町</v>
          </cell>
          <cell r="C291">
            <v>1</v>
          </cell>
          <cell r="D291" t="str">
            <v>-</v>
          </cell>
          <cell r="E291" t="str">
            <v>-</v>
          </cell>
          <cell r="F291" t="str">
            <v>-</v>
          </cell>
          <cell r="G291" t="str">
            <v>-</v>
          </cell>
          <cell r="H291" t="str">
            <v>-</v>
          </cell>
          <cell r="I291" t="str">
            <v>-</v>
          </cell>
          <cell r="J291" t="str">
            <v>-</v>
          </cell>
          <cell r="K291" t="str">
            <v>-</v>
          </cell>
          <cell r="L291" t="str">
            <v>-</v>
          </cell>
          <cell r="M291" t="str">
            <v>-</v>
          </cell>
          <cell r="N291" t="str">
            <v>-</v>
          </cell>
          <cell r="O291" t="str">
            <v>-</v>
          </cell>
          <cell r="P291">
            <v>1</v>
          </cell>
          <cell r="Q291" t="str">
            <v>-</v>
          </cell>
          <cell r="R291" t="str">
            <v>-</v>
          </cell>
          <cell r="S291" t="str">
            <v>-</v>
          </cell>
          <cell r="T291" t="str">
            <v>-</v>
          </cell>
          <cell r="U291" t="str">
            <v>-</v>
          </cell>
          <cell r="V291" t="str">
            <v>-</v>
          </cell>
          <cell r="W291" t="str">
            <v>-</v>
          </cell>
          <cell r="X291" t="str">
            <v>-</v>
          </cell>
        </row>
        <row r="292">
          <cell r="B292" t="str">
            <v xml:space="preserve">       和歌山県 </v>
          </cell>
          <cell r="C292">
            <v>3</v>
          </cell>
          <cell r="D292" t="str">
            <v>-</v>
          </cell>
          <cell r="E292" t="str">
            <v>-</v>
          </cell>
          <cell r="F292" t="str">
            <v>-</v>
          </cell>
          <cell r="G292" t="str">
            <v>-</v>
          </cell>
          <cell r="H292">
            <v>2</v>
          </cell>
          <cell r="I292" t="str">
            <v>-</v>
          </cell>
          <cell r="J292" t="str">
            <v>-</v>
          </cell>
          <cell r="K292" t="str">
            <v>-</v>
          </cell>
          <cell r="L292">
            <v>1</v>
          </cell>
          <cell r="M292" t="str">
            <v>-</v>
          </cell>
          <cell r="N292" t="str">
            <v>-</v>
          </cell>
          <cell r="O292" t="str">
            <v>-</v>
          </cell>
          <cell r="P292" t="str">
            <v>-</v>
          </cell>
          <cell r="Q292" t="str">
            <v>-</v>
          </cell>
          <cell r="R292" t="str">
            <v>-</v>
          </cell>
          <cell r="S292" t="str">
            <v>-</v>
          </cell>
          <cell r="T292" t="str">
            <v>-</v>
          </cell>
          <cell r="U292" t="str">
            <v>-</v>
          </cell>
          <cell r="V292" t="str">
            <v>-</v>
          </cell>
          <cell r="W292" t="str">
            <v>-</v>
          </cell>
          <cell r="X292" t="str">
            <v>-</v>
          </cell>
        </row>
        <row r="293">
          <cell r="B293" t="str">
            <v xml:space="preserve">         和歌山市</v>
          </cell>
          <cell r="C293">
            <v>3</v>
          </cell>
          <cell r="D293" t="str">
            <v>-</v>
          </cell>
          <cell r="E293" t="str">
            <v>-</v>
          </cell>
          <cell r="F293" t="str">
            <v>-</v>
          </cell>
          <cell r="G293" t="str">
            <v>-</v>
          </cell>
          <cell r="H293" t="str">
            <v>-</v>
          </cell>
          <cell r="I293" t="str">
            <v>-</v>
          </cell>
          <cell r="J293" t="str">
            <v>-</v>
          </cell>
          <cell r="K293" t="str">
            <v>-</v>
          </cell>
          <cell r="L293">
            <v>2</v>
          </cell>
          <cell r="M293" t="str">
            <v>-</v>
          </cell>
          <cell r="N293" t="str">
            <v>-</v>
          </cell>
          <cell r="O293" t="str">
            <v>-</v>
          </cell>
          <cell r="P293" t="str">
            <v>-</v>
          </cell>
          <cell r="Q293" t="str">
            <v>-</v>
          </cell>
          <cell r="R293" t="str">
            <v>-</v>
          </cell>
          <cell r="S293" t="str">
            <v>-</v>
          </cell>
          <cell r="T293" t="str">
            <v>-</v>
          </cell>
          <cell r="U293" t="str">
            <v>-</v>
          </cell>
          <cell r="V293">
            <v>1</v>
          </cell>
          <cell r="W293" t="str">
            <v>-</v>
          </cell>
          <cell r="X293" t="str">
            <v>-</v>
          </cell>
        </row>
        <row r="294">
          <cell r="B294" t="str">
            <v xml:space="preserve">         由良町</v>
          </cell>
          <cell r="C294">
            <v>1</v>
          </cell>
          <cell r="D294" t="str">
            <v>-</v>
          </cell>
          <cell r="E294" t="str">
            <v>-</v>
          </cell>
          <cell r="F294" t="str">
            <v>-</v>
          </cell>
          <cell r="G294" t="str">
            <v>-</v>
          </cell>
          <cell r="H294" t="str">
            <v>-</v>
          </cell>
          <cell r="I294" t="str">
            <v>-</v>
          </cell>
          <cell r="J294" t="str">
            <v>-</v>
          </cell>
          <cell r="K294" t="str">
            <v>-</v>
          </cell>
          <cell r="L294" t="str">
            <v>-</v>
          </cell>
          <cell r="M294" t="str">
            <v>-</v>
          </cell>
          <cell r="N294" t="str">
            <v>-</v>
          </cell>
          <cell r="O294" t="str">
            <v>-</v>
          </cell>
          <cell r="P294" t="str">
            <v>-</v>
          </cell>
          <cell r="Q294" t="str">
            <v>-</v>
          </cell>
          <cell r="R294" t="str">
            <v>-</v>
          </cell>
          <cell r="S294" t="str">
            <v>-</v>
          </cell>
          <cell r="T294" t="str">
            <v>-</v>
          </cell>
          <cell r="U294" t="str">
            <v>-</v>
          </cell>
          <cell r="V294">
            <v>1</v>
          </cell>
          <cell r="W294" t="str">
            <v>-</v>
          </cell>
          <cell r="X294" t="str">
            <v>-</v>
          </cell>
        </row>
        <row r="295">
          <cell r="B295" t="str">
            <v xml:space="preserve">       鳥取県 </v>
          </cell>
          <cell r="C295">
            <v>8</v>
          </cell>
          <cell r="D295" t="str">
            <v>-</v>
          </cell>
          <cell r="E295" t="str">
            <v>-</v>
          </cell>
          <cell r="F295">
            <v>7</v>
          </cell>
          <cell r="G295" t="str">
            <v>-</v>
          </cell>
          <cell r="H295" t="str">
            <v>-</v>
          </cell>
          <cell r="I295" t="str">
            <v>-</v>
          </cell>
          <cell r="J295" t="str">
            <v>-</v>
          </cell>
          <cell r="K295" t="str">
            <v>-</v>
          </cell>
          <cell r="L295">
            <v>1</v>
          </cell>
          <cell r="M295" t="str">
            <v>-</v>
          </cell>
          <cell r="N295" t="str">
            <v>-</v>
          </cell>
          <cell r="O295" t="str">
            <v>-</v>
          </cell>
          <cell r="P295" t="str">
            <v>-</v>
          </cell>
          <cell r="Q295" t="str">
            <v>-</v>
          </cell>
          <cell r="R295" t="str">
            <v>-</v>
          </cell>
          <cell r="S295" t="str">
            <v>-</v>
          </cell>
          <cell r="T295" t="str">
            <v>-</v>
          </cell>
          <cell r="U295" t="str">
            <v>-</v>
          </cell>
          <cell r="V295" t="str">
            <v>-</v>
          </cell>
          <cell r="W295" t="str">
            <v>-</v>
          </cell>
          <cell r="X295" t="str">
            <v>-</v>
          </cell>
        </row>
        <row r="296">
          <cell r="B296" t="str">
            <v xml:space="preserve">         米子市</v>
          </cell>
          <cell r="C296">
            <v>1</v>
          </cell>
          <cell r="D296" t="str">
            <v>-</v>
          </cell>
          <cell r="E296" t="str">
            <v>-</v>
          </cell>
          <cell r="F296" t="str">
            <v>-</v>
          </cell>
          <cell r="G296" t="str">
            <v>-</v>
          </cell>
          <cell r="H296" t="str">
            <v>-</v>
          </cell>
          <cell r="I296">
            <v>1</v>
          </cell>
          <cell r="J296" t="str">
            <v>-</v>
          </cell>
          <cell r="K296" t="str">
            <v>-</v>
          </cell>
          <cell r="L296" t="str">
            <v>-</v>
          </cell>
          <cell r="M296" t="str">
            <v>-</v>
          </cell>
          <cell r="N296" t="str">
            <v>-</v>
          </cell>
          <cell r="O296" t="str">
            <v>-</v>
          </cell>
          <cell r="P296" t="str">
            <v>-</v>
          </cell>
          <cell r="Q296" t="str">
            <v>-</v>
          </cell>
          <cell r="R296" t="str">
            <v>-</v>
          </cell>
          <cell r="S296" t="str">
            <v>-</v>
          </cell>
          <cell r="T296" t="str">
            <v>-</v>
          </cell>
          <cell r="U296" t="str">
            <v>-</v>
          </cell>
          <cell r="V296" t="str">
            <v>-</v>
          </cell>
          <cell r="W296" t="str">
            <v>-</v>
          </cell>
          <cell r="X296" t="str">
            <v>-</v>
          </cell>
        </row>
        <row r="297">
          <cell r="B297" t="str">
            <v xml:space="preserve">         境港市</v>
          </cell>
          <cell r="C297">
            <v>11</v>
          </cell>
          <cell r="D297" t="str">
            <v>-</v>
          </cell>
          <cell r="E297" t="str">
            <v>-</v>
          </cell>
          <cell r="F297">
            <v>9</v>
          </cell>
          <cell r="G297" t="str">
            <v>-</v>
          </cell>
          <cell r="H297" t="str">
            <v>-</v>
          </cell>
          <cell r="I297" t="str">
            <v>-</v>
          </cell>
          <cell r="J297" t="str">
            <v>-</v>
          </cell>
          <cell r="K297" t="str">
            <v>-</v>
          </cell>
          <cell r="L297">
            <v>1</v>
          </cell>
          <cell r="M297" t="str">
            <v>-</v>
          </cell>
          <cell r="N297" t="str">
            <v>-</v>
          </cell>
          <cell r="O297" t="str">
            <v>-</v>
          </cell>
          <cell r="P297" t="str">
            <v>-</v>
          </cell>
          <cell r="Q297" t="str">
            <v>-</v>
          </cell>
          <cell r="R297" t="str">
            <v>-</v>
          </cell>
          <cell r="S297" t="str">
            <v>-</v>
          </cell>
          <cell r="T297" t="str">
            <v>-</v>
          </cell>
          <cell r="U297" t="str">
            <v>-</v>
          </cell>
          <cell r="V297" t="str">
            <v>-</v>
          </cell>
          <cell r="W297" t="str">
            <v>-</v>
          </cell>
          <cell r="X297">
            <v>1</v>
          </cell>
        </row>
        <row r="298">
          <cell r="B298" t="str">
            <v xml:space="preserve">       島根県 </v>
          </cell>
          <cell r="C298">
            <v>7</v>
          </cell>
          <cell r="D298" t="str">
            <v>-</v>
          </cell>
          <cell r="E298" t="str">
            <v>-</v>
          </cell>
          <cell r="F298" t="str">
            <v>-</v>
          </cell>
          <cell r="G298" t="str">
            <v>-</v>
          </cell>
          <cell r="H298">
            <v>2</v>
          </cell>
          <cell r="I298">
            <v>2</v>
          </cell>
          <cell r="J298" t="str">
            <v>-</v>
          </cell>
          <cell r="K298" t="str">
            <v>-</v>
          </cell>
          <cell r="L298" t="str">
            <v>-</v>
          </cell>
          <cell r="M298">
            <v>1</v>
          </cell>
          <cell r="N298" t="str">
            <v>-</v>
          </cell>
          <cell r="O298" t="str">
            <v>-</v>
          </cell>
          <cell r="P298">
            <v>2</v>
          </cell>
          <cell r="Q298" t="str">
            <v>-</v>
          </cell>
          <cell r="R298" t="str">
            <v>-</v>
          </cell>
          <cell r="S298" t="str">
            <v>-</v>
          </cell>
          <cell r="T298" t="str">
            <v>-</v>
          </cell>
          <cell r="U298" t="str">
            <v>-</v>
          </cell>
          <cell r="V298" t="str">
            <v>-</v>
          </cell>
          <cell r="W298" t="str">
            <v>-</v>
          </cell>
          <cell r="X298" t="str">
            <v>-</v>
          </cell>
        </row>
        <row r="299">
          <cell r="B299" t="str">
            <v xml:space="preserve">         松江市</v>
          </cell>
          <cell r="C299">
            <v>3</v>
          </cell>
          <cell r="D299" t="str">
            <v>-</v>
          </cell>
          <cell r="E299" t="str">
            <v>-</v>
          </cell>
          <cell r="F299" t="str">
            <v>-</v>
          </cell>
          <cell r="G299" t="str">
            <v>-</v>
          </cell>
          <cell r="H299">
            <v>2</v>
          </cell>
          <cell r="I299">
            <v>1</v>
          </cell>
          <cell r="J299" t="str">
            <v>-</v>
          </cell>
          <cell r="K299" t="str">
            <v>-</v>
          </cell>
          <cell r="L299" t="str">
            <v>-</v>
          </cell>
          <cell r="M299" t="str">
            <v>-</v>
          </cell>
          <cell r="N299" t="str">
            <v>-</v>
          </cell>
          <cell r="O299" t="str">
            <v>-</v>
          </cell>
          <cell r="P299" t="str">
            <v>-</v>
          </cell>
          <cell r="Q299" t="str">
            <v>-</v>
          </cell>
          <cell r="R299" t="str">
            <v>-</v>
          </cell>
          <cell r="S299" t="str">
            <v>-</v>
          </cell>
          <cell r="T299" t="str">
            <v>-</v>
          </cell>
          <cell r="U299" t="str">
            <v>-</v>
          </cell>
          <cell r="V299" t="str">
            <v>-</v>
          </cell>
          <cell r="W299" t="str">
            <v>-</v>
          </cell>
          <cell r="X299" t="str">
            <v>-</v>
          </cell>
        </row>
        <row r="300">
          <cell r="B300" t="str">
            <v xml:space="preserve">         出雲市</v>
          </cell>
          <cell r="C300">
            <v>1</v>
          </cell>
          <cell r="D300" t="str">
            <v>-</v>
          </cell>
          <cell r="E300" t="str">
            <v>-</v>
          </cell>
          <cell r="F300" t="str">
            <v>-</v>
          </cell>
          <cell r="G300" t="str">
            <v>-</v>
          </cell>
          <cell r="H300" t="str">
            <v>-</v>
          </cell>
          <cell r="I300" t="str">
            <v>-</v>
          </cell>
          <cell r="J300" t="str">
            <v>-</v>
          </cell>
          <cell r="K300" t="str">
            <v>-</v>
          </cell>
          <cell r="L300" t="str">
            <v>-</v>
          </cell>
          <cell r="M300" t="str">
            <v>-</v>
          </cell>
          <cell r="N300" t="str">
            <v>-</v>
          </cell>
          <cell r="O300" t="str">
            <v>-</v>
          </cell>
          <cell r="P300" t="str">
            <v>-</v>
          </cell>
          <cell r="Q300" t="str">
            <v>-</v>
          </cell>
          <cell r="R300" t="str">
            <v>-</v>
          </cell>
          <cell r="S300" t="str">
            <v>-</v>
          </cell>
          <cell r="T300" t="str">
            <v>-</v>
          </cell>
          <cell r="U300" t="str">
            <v>-</v>
          </cell>
          <cell r="V300" t="str">
            <v>-</v>
          </cell>
          <cell r="W300" t="str">
            <v>-</v>
          </cell>
          <cell r="X300">
            <v>1</v>
          </cell>
        </row>
        <row r="301">
          <cell r="B301" t="str">
            <v xml:space="preserve">       岡山県 </v>
          </cell>
          <cell r="C301">
            <v>20</v>
          </cell>
          <cell r="D301" t="str">
            <v>-</v>
          </cell>
          <cell r="E301" t="str">
            <v>-</v>
          </cell>
          <cell r="F301" t="str">
            <v>-</v>
          </cell>
          <cell r="G301" t="str">
            <v>-</v>
          </cell>
          <cell r="H301">
            <v>4</v>
          </cell>
          <cell r="I301">
            <v>3</v>
          </cell>
          <cell r="J301" t="str">
            <v>-</v>
          </cell>
          <cell r="K301" t="str">
            <v>-</v>
          </cell>
          <cell r="L301">
            <v>12</v>
          </cell>
          <cell r="M301">
            <v>1</v>
          </cell>
          <cell r="N301" t="str">
            <v>-</v>
          </cell>
          <cell r="O301" t="str">
            <v>-</v>
          </cell>
          <cell r="P301" t="str">
            <v>-</v>
          </cell>
          <cell r="Q301" t="str">
            <v>-</v>
          </cell>
          <cell r="R301" t="str">
            <v>-</v>
          </cell>
          <cell r="S301" t="str">
            <v>-</v>
          </cell>
          <cell r="T301" t="str">
            <v>-</v>
          </cell>
          <cell r="U301" t="str">
            <v>-</v>
          </cell>
          <cell r="V301" t="str">
            <v>-</v>
          </cell>
          <cell r="W301" t="str">
            <v>-</v>
          </cell>
          <cell r="X301" t="str">
            <v>-</v>
          </cell>
        </row>
        <row r="302">
          <cell r="B302" t="str">
            <v xml:space="preserve">         岡山市</v>
          </cell>
          <cell r="C302">
            <v>8</v>
          </cell>
          <cell r="D302" t="str">
            <v>-</v>
          </cell>
          <cell r="E302" t="str">
            <v>-</v>
          </cell>
          <cell r="F302" t="str">
            <v>-</v>
          </cell>
          <cell r="G302" t="str">
            <v>-</v>
          </cell>
          <cell r="H302" t="str">
            <v>-</v>
          </cell>
          <cell r="I302">
            <v>2</v>
          </cell>
          <cell r="J302" t="str">
            <v>-</v>
          </cell>
          <cell r="K302">
            <v>1</v>
          </cell>
          <cell r="L302">
            <v>3</v>
          </cell>
          <cell r="M302" t="str">
            <v>-</v>
          </cell>
          <cell r="N302" t="str">
            <v>-</v>
          </cell>
          <cell r="O302" t="str">
            <v>-</v>
          </cell>
          <cell r="P302">
            <v>1</v>
          </cell>
          <cell r="Q302" t="str">
            <v>-</v>
          </cell>
          <cell r="R302" t="str">
            <v>-</v>
          </cell>
          <cell r="S302" t="str">
            <v>-</v>
          </cell>
          <cell r="T302" t="str">
            <v>-</v>
          </cell>
          <cell r="U302" t="str">
            <v>-</v>
          </cell>
          <cell r="V302">
            <v>1</v>
          </cell>
          <cell r="W302" t="str">
            <v>-</v>
          </cell>
          <cell r="X302" t="str">
            <v>-</v>
          </cell>
        </row>
        <row r="303">
          <cell r="B303" t="str">
            <v xml:space="preserve">           岡山市 北区</v>
          </cell>
          <cell r="C303">
            <v>6</v>
          </cell>
          <cell r="D303" t="str">
            <v>-</v>
          </cell>
          <cell r="E303" t="str">
            <v>-</v>
          </cell>
          <cell r="F303" t="str">
            <v>-</v>
          </cell>
          <cell r="G303" t="str">
            <v>-</v>
          </cell>
          <cell r="H303" t="str">
            <v>-</v>
          </cell>
          <cell r="I303">
            <v>2</v>
          </cell>
          <cell r="J303" t="str">
            <v>-</v>
          </cell>
          <cell r="K303" t="str">
            <v>-</v>
          </cell>
          <cell r="L303">
            <v>2</v>
          </cell>
          <cell r="M303" t="str">
            <v>-</v>
          </cell>
          <cell r="N303" t="str">
            <v>-</v>
          </cell>
          <cell r="O303" t="str">
            <v>-</v>
          </cell>
          <cell r="P303">
            <v>1</v>
          </cell>
          <cell r="Q303" t="str">
            <v>-</v>
          </cell>
          <cell r="R303" t="str">
            <v>-</v>
          </cell>
          <cell r="S303" t="str">
            <v>-</v>
          </cell>
          <cell r="T303" t="str">
            <v>-</v>
          </cell>
          <cell r="U303" t="str">
            <v>-</v>
          </cell>
          <cell r="V303">
            <v>1</v>
          </cell>
          <cell r="W303" t="str">
            <v>-</v>
          </cell>
          <cell r="X303" t="str">
            <v>-</v>
          </cell>
        </row>
        <row r="304">
          <cell r="B304" t="str">
            <v xml:space="preserve">           岡山市 東区</v>
          </cell>
          <cell r="C304">
            <v>2</v>
          </cell>
          <cell r="D304" t="str">
            <v>-</v>
          </cell>
          <cell r="E304" t="str">
            <v>-</v>
          </cell>
          <cell r="F304" t="str">
            <v>-</v>
          </cell>
          <cell r="G304" t="str">
            <v>-</v>
          </cell>
          <cell r="H304" t="str">
            <v>-</v>
          </cell>
          <cell r="I304" t="str">
            <v>-</v>
          </cell>
          <cell r="J304" t="str">
            <v>-</v>
          </cell>
          <cell r="K304">
            <v>1</v>
          </cell>
          <cell r="L304">
            <v>1</v>
          </cell>
          <cell r="M304" t="str">
            <v>-</v>
          </cell>
          <cell r="N304" t="str">
            <v>-</v>
          </cell>
          <cell r="O304" t="str">
            <v>-</v>
          </cell>
          <cell r="P304" t="str">
            <v>-</v>
          </cell>
          <cell r="Q304" t="str">
            <v>-</v>
          </cell>
          <cell r="R304" t="str">
            <v>-</v>
          </cell>
          <cell r="S304" t="str">
            <v>-</v>
          </cell>
          <cell r="T304" t="str">
            <v>-</v>
          </cell>
          <cell r="U304" t="str">
            <v>-</v>
          </cell>
          <cell r="V304" t="str">
            <v>-</v>
          </cell>
          <cell r="W304" t="str">
            <v>-</v>
          </cell>
          <cell r="X304" t="str">
            <v>-</v>
          </cell>
        </row>
        <row r="305">
          <cell r="B305" t="str">
            <v xml:space="preserve">         倉敷市</v>
          </cell>
          <cell r="C305">
            <v>6</v>
          </cell>
          <cell r="D305" t="str">
            <v>-</v>
          </cell>
          <cell r="E305" t="str">
            <v>-</v>
          </cell>
          <cell r="F305" t="str">
            <v>-</v>
          </cell>
          <cell r="G305" t="str">
            <v>-</v>
          </cell>
          <cell r="H305">
            <v>1</v>
          </cell>
          <cell r="I305">
            <v>3</v>
          </cell>
          <cell r="J305" t="str">
            <v>-</v>
          </cell>
          <cell r="K305" t="str">
            <v>-</v>
          </cell>
          <cell r="L305" t="str">
            <v>-</v>
          </cell>
          <cell r="M305" t="str">
            <v>-</v>
          </cell>
          <cell r="N305" t="str">
            <v>-</v>
          </cell>
          <cell r="O305" t="str">
            <v>-</v>
          </cell>
          <cell r="P305">
            <v>1</v>
          </cell>
          <cell r="Q305" t="str">
            <v>-</v>
          </cell>
          <cell r="R305" t="str">
            <v>-</v>
          </cell>
          <cell r="S305" t="str">
            <v>-</v>
          </cell>
          <cell r="T305">
            <v>1</v>
          </cell>
          <cell r="U305" t="str">
            <v>-</v>
          </cell>
          <cell r="V305" t="str">
            <v>-</v>
          </cell>
          <cell r="W305" t="str">
            <v>-</v>
          </cell>
          <cell r="X305" t="str">
            <v>-</v>
          </cell>
        </row>
        <row r="306">
          <cell r="B306" t="str">
            <v xml:space="preserve">         津山市</v>
          </cell>
          <cell r="C306">
            <v>1</v>
          </cell>
          <cell r="D306" t="str">
            <v>-</v>
          </cell>
          <cell r="E306" t="str">
            <v>-</v>
          </cell>
          <cell r="F306" t="str">
            <v>-</v>
          </cell>
          <cell r="G306" t="str">
            <v>-</v>
          </cell>
          <cell r="H306" t="str">
            <v>-</v>
          </cell>
          <cell r="I306" t="str">
            <v>-</v>
          </cell>
          <cell r="J306" t="str">
            <v>-</v>
          </cell>
          <cell r="K306" t="str">
            <v>-</v>
          </cell>
          <cell r="L306" t="str">
            <v>-</v>
          </cell>
          <cell r="M306">
            <v>1</v>
          </cell>
          <cell r="N306" t="str">
            <v>-</v>
          </cell>
          <cell r="O306" t="str">
            <v>-</v>
          </cell>
          <cell r="P306" t="str">
            <v>-</v>
          </cell>
          <cell r="Q306" t="str">
            <v>-</v>
          </cell>
          <cell r="R306" t="str">
            <v>-</v>
          </cell>
          <cell r="S306" t="str">
            <v>-</v>
          </cell>
          <cell r="T306" t="str">
            <v>-</v>
          </cell>
          <cell r="U306" t="str">
            <v>-</v>
          </cell>
          <cell r="V306" t="str">
            <v>-</v>
          </cell>
          <cell r="W306" t="str">
            <v>-</v>
          </cell>
          <cell r="X306" t="str">
            <v>-</v>
          </cell>
        </row>
        <row r="307">
          <cell r="B307" t="str">
            <v xml:space="preserve">         玉野市</v>
          </cell>
          <cell r="C307">
            <v>5</v>
          </cell>
          <cell r="D307" t="str">
            <v>-</v>
          </cell>
          <cell r="E307" t="str">
            <v>-</v>
          </cell>
          <cell r="F307" t="str">
            <v>-</v>
          </cell>
          <cell r="G307" t="str">
            <v>-</v>
          </cell>
          <cell r="H307">
            <v>2</v>
          </cell>
          <cell r="I307">
            <v>3</v>
          </cell>
          <cell r="J307" t="str">
            <v>-</v>
          </cell>
          <cell r="K307" t="str">
            <v>-</v>
          </cell>
          <cell r="L307" t="str">
            <v>-</v>
          </cell>
          <cell r="M307" t="str">
            <v>-</v>
          </cell>
          <cell r="N307" t="str">
            <v>-</v>
          </cell>
          <cell r="O307" t="str">
            <v>-</v>
          </cell>
          <cell r="P307" t="str">
            <v>-</v>
          </cell>
          <cell r="Q307" t="str">
            <v>-</v>
          </cell>
          <cell r="R307" t="str">
            <v>-</v>
          </cell>
          <cell r="S307" t="str">
            <v>-</v>
          </cell>
          <cell r="T307" t="str">
            <v>-</v>
          </cell>
          <cell r="U307" t="str">
            <v>-</v>
          </cell>
          <cell r="V307" t="str">
            <v>-</v>
          </cell>
          <cell r="W307" t="str">
            <v>-</v>
          </cell>
          <cell r="X307" t="str">
            <v>-</v>
          </cell>
        </row>
        <row r="308">
          <cell r="B308" t="str">
            <v xml:space="preserve">         笠岡市</v>
          </cell>
          <cell r="C308">
            <v>2</v>
          </cell>
          <cell r="D308" t="str">
            <v>-</v>
          </cell>
          <cell r="E308" t="str">
            <v>-</v>
          </cell>
          <cell r="F308" t="str">
            <v>-</v>
          </cell>
          <cell r="G308" t="str">
            <v>-</v>
          </cell>
          <cell r="H308" t="str">
            <v>-</v>
          </cell>
          <cell r="I308" t="str">
            <v>-</v>
          </cell>
          <cell r="J308" t="str">
            <v>-</v>
          </cell>
          <cell r="K308" t="str">
            <v>-</v>
          </cell>
          <cell r="L308">
            <v>2</v>
          </cell>
          <cell r="M308" t="str">
            <v>-</v>
          </cell>
          <cell r="N308" t="str">
            <v>-</v>
          </cell>
          <cell r="O308" t="str">
            <v>-</v>
          </cell>
          <cell r="P308" t="str">
            <v>-</v>
          </cell>
          <cell r="Q308" t="str">
            <v>-</v>
          </cell>
          <cell r="R308" t="str">
            <v>-</v>
          </cell>
          <cell r="S308" t="str">
            <v>-</v>
          </cell>
          <cell r="T308" t="str">
            <v>-</v>
          </cell>
          <cell r="U308" t="str">
            <v>-</v>
          </cell>
          <cell r="V308" t="str">
            <v>-</v>
          </cell>
          <cell r="W308" t="str">
            <v>-</v>
          </cell>
          <cell r="X308" t="str">
            <v>-</v>
          </cell>
        </row>
        <row r="309">
          <cell r="B309" t="str">
            <v xml:space="preserve">         備前市</v>
          </cell>
          <cell r="C309">
            <v>5</v>
          </cell>
          <cell r="D309" t="str">
            <v>-</v>
          </cell>
          <cell r="E309" t="str">
            <v>-</v>
          </cell>
          <cell r="F309" t="str">
            <v>-</v>
          </cell>
          <cell r="G309" t="str">
            <v>-</v>
          </cell>
          <cell r="H309" t="str">
            <v>-</v>
          </cell>
          <cell r="I309" t="str">
            <v>-</v>
          </cell>
          <cell r="J309" t="str">
            <v>-</v>
          </cell>
          <cell r="K309" t="str">
            <v>-</v>
          </cell>
          <cell r="L309">
            <v>5</v>
          </cell>
          <cell r="M309" t="str">
            <v>-</v>
          </cell>
          <cell r="N309" t="str">
            <v>-</v>
          </cell>
          <cell r="O309" t="str">
            <v>-</v>
          </cell>
          <cell r="P309" t="str">
            <v>-</v>
          </cell>
          <cell r="Q309" t="str">
            <v>-</v>
          </cell>
          <cell r="R309" t="str">
            <v>-</v>
          </cell>
          <cell r="S309" t="str">
            <v>-</v>
          </cell>
          <cell r="T309" t="str">
            <v>-</v>
          </cell>
          <cell r="U309" t="str">
            <v>-</v>
          </cell>
          <cell r="V309" t="str">
            <v>-</v>
          </cell>
          <cell r="W309" t="str">
            <v>-</v>
          </cell>
          <cell r="X309" t="str">
            <v>-</v>
          </cell>
        </row>
        <row r="310">
          <cell r="B310" t="str">
            <v xml:space="preserve">         瀬戸内市</v>
          </cell>
          <cell r="C310">
            <v>1</v>
          </cell>
          <cell r="D310" t="str">
            <v>-</v>
          </cell>
          <cell r="E310" t="str">
            <v>-</v>
          </cell>
          <cell r="F310" t="str">
            <v>-</v>
          </cell>
          <cell r="G310" t="str">
            <v>-</v>
          </cell>
          <cell r="H310" t="str">
            <v>-</v>
          </cell>
          <cell r="I310" t="str">
            <v>-</v>
          </cell>
          <cell r="J310" t="str">
            <v>-</v>
          </cell>
          <cell r="K310" t="str">
            <v>-</v>
          </cell>
          <cell r="L310">
            <v>1</v>
          </cell>
          <cell r="M310" t="str">
            <v>-</v>
          </cell>
          <cell r="N310" t="str">
            <v>-</v>
          </cell>
          <cell r="O310" t="str">
            <v>-</v>
          </cell>
          <cell r="P310" t="str">
            <v>-</v>
          </cell>
          <cell r="Q310" t="str">
            <v>-</v>
          </cell>
          <cell r="R310" t="str">
            <v>-</v>
          </cell>
          <cell r="S310" t="str">
            <v>-</v>
          </cell>
          <cell r="T310" t="str">
            <v>-</v>
          </cell>
          <cell r="U310" t="str">
            <v>-</v>
          </cell>
          <cell r="V310" t="str">
            <v>-</v>
          </cell>
          <cell r="W310" t="str">
            <v>-</v>
          </cell>
          <cell r="X310" t="str">
            <v>-</v>
          </cell>
        </row>
        <row r="311">
          <cell r="B311" t="str">
            <v xml:space="preserve">         浅口市</v>
          </cell>
          <cell r="C311">
            <v>2</v>
          </cell>
          <cell r="D311" t="str">
            <v>-</v>
          </cell>
          <cell r="E311" t="str">
            <v>-</v>
          </cell>
          <cell r="F311" t="str">
            <v>-</v>
          </cell>
          <cell r="G311" t="str">
            <v>-</v>
          </cell>
          <cell r="H311" t="str">
            <v>-</v>
          </cell>
          <cell r="I311" t="str">
            <v>-</v>
          </cell>
          <cell r="J311" t="str">
            <v>-</v>
          </cell>
          <cell r="K311" t="str">
            <v>-</v>
          </cell>
          <cell r="L311">
            <v>2</v>
          </cell>
          <cell r="M311" t="str">
            <v>-</v>
          </cell>
          <cell r="N311" t="str">
            <v>-</v>
          </cell>
          <cell r="O311" t="str">
            <v>-</v>
          </cell>
          <cell r="P311" t="str">
            <v>-</v>
          </cell>
          <cell r="Q311" t="str">
            <v>-</v>
          </cell>
          <cell r="R311" t="str">
            <v>-</v>
          </cell>
          <cell r="S311" t="str">
            <v>-</v>
          </cell>
          <cell r="T311" t="str">
            <v>-</v>
          </cell>
          <cell r="U311" t="str">
            <v>-</v>
          </cell>
          <cell r="V311" t="str">
            <v>-</v>
          </cell>
          <cell r="W311" t="str">
            <v>-</v>
          </cell>
          <cell r="X311" t="str">
            <v>-</v>
          </cell>
        </row>
        <row r="312">
          <cell r="B312" t="str">
            <v xml:space="preserve">       広島県 </v>
          </cell>
          <cell r="C312">
            <v>66</v>
          </cell>
          <cell r="D312" t="str">
            <v>-</v>
          </cell>
          <cell r="E312" t="str">
            <v>-</v>
          </cell>
          <cell r="F312">
            <v>1</v>
          </cell>
          <cell r="G312" t="str">
            <v>-</v>
          </cell>
          <cell r="H312">
            <v>9</v>
          </cell>
          <cell r="I312">
            <v>11</v>
          </cell>
          <cell r="J312" t="str">
            <v>-</v>
          </cell>
          <cell r="K312" t="str">
            <v>-</v>
          </cell>
          <cell r="L312">
            <v>30</v>
          </cell>
          <cell r="M312">
            <v>1</v>
          </cell>
          <cell r="N312" t="str">
            <v>-</v>
          </cell>
          <cell r="O312" t="str">
            <v>-</v>
          </cell>
          <cell r="P312">
            <v>3</v>
          </cell>
          <cell r="Q312">
            <v>2</v>
          </cell>
          <cell r="R312">
            <v>1</v>
          </cell>
          <cell r="S312" t="str">
            <v>-</v>
          </cell>
          <cell r="T312" t="str">
            <v>-</v>
          </cell>
          <cell r="U312" t="str">
            <v>-</v>
          </cell>
          <cell r="V312">
            <v>4</v>
          </cell>
          <cell r="W312">
            <v>1</v>
          </cell>
          <cell r="X312">
            <v>3</v>
          </cell>
        </row>
        <row r="313">
          <cell r="B313" t="str">
            <v xml:space="preserve">         広島市</v>
          </cell>
          <cell r="C313">
            <v>28</v>
          </cell>
          <cell r="D313" t="str">
            <v>-</v>
          </cell>
          <cell r="E313" t="str">
            <v>-</v>
          </cell>
          <cell r="F313" t="str">
            <v>-</v>
          </cell>
          <cell r="G313" t="str">
            <v>-</v>
          </cell>
          <cell r="H313" t="str">
            <v>-</v>
          </cell>
          <cell r="I313">
            <v>3</v>
          </cell>
          <cell r="J313" t="str">
            <v>-</v>
          </cell>
          <cell r="K313" t="str">
            <v>-</v>
          </cell>
          <cell r="L313">
            <v>16</v>
          </cell>
          <cell r="M313">
            <v>2</v>
          </cell>
          <cell r="N313">
            <v>1</v>
          </cell>
          <cell r="O313" t="str">
            <v>-</v>
          </cell>
          <cell r="P313">
            <v>2</v>
          </cell>
          <cell r="Q313">
            <v>1</v>
          </cell>
          <cell r="R313" t="str">
            <v>-</v>
          </cell>
          <cell r="S313" t="str">
            <v>-</v>
          </cell>
          <cell r="T313" t="str">
            <v>-</v>
          </cell>
          <cell r="U313" t="str">
            <v>-</v>
          </cell>
          <cell r="V313">
            <v>2</v>
          </cell>
          <cell r="W313" t="str">
            <v>-</v>
          </cell>
          <cell r="X313">
            <v>1</v>
          </cell>
        </row>
        <row r="314">
          <cell r="B314" t="str">
            <v xml:space="preserve">           広島市 中区</v>
          </cell>
          <cell r="C314">
            <v>2</v>
          </cell>
          <cell r="D314" t="str">
            <v>-</v>
          </cell>
          <cell r="E314" t="str">
            <v>-</v>
          </cell>
          <cell r="F314" t="str">
            <v>-</v>
          </cell>
          <cell r="G314" t="str">
            <v>-</v>
          </cell>
          <cell r="H314" t="str">
            <v>-</v>
          </cell>
          <cell r="I314" t="str">
            <v>-</v>
          </cell>
          <cell r="J314" t="str">
            <v>-</v>
          </cell>
          <cell r="K314" t="str">
            <v>-</v>
          </cell>
          <cell r="L314" t="str">
            <v>-</v>
          </cell>
          <cell r="M314" t="str">
            <v>-</v>
          </cell>
          <cell r="N314">
            <v>1</v>
          </cell>
          <cell r="O314" t="str">
            <v>-</v>
          </cell>
          <cell r="P314" t="str">
            <v>-</v>
          </cell>
          <cell r="Q314" t="str">
            <v>-</v>
          </cell>
          <cell r="R314" t="str">
            <v>-</v>
          </cell>
          <cell r="S314" t="str">
            <v>-</v>
          </cell>
          <cell r="T314" t="str">
            <v>-</v>
          </cell>
          <cell r="U314" t="str">
            <v>-</v>
          </cell>
          <cell r="V314" t="str">
            <v>-</v>
          </cell>
          <cell r="W314" t="str">
            <v>-</v>
          </cell>
          <cell r="X314">
            <v>1</v>
          </cell>
        </row>
        <row r="315">
          <cell r="B315" t="str">
            <v xml:space="preserve">           広島市 南区</v>
          </cell>
          <cell r="C315">
            <v>20</v>
          </cell>
          <cell r="D315" t="str">
            <v>-</v>
          </cell>
          <cell r="E315" t="str">
            <v>-</v>
          </cell>
          <cell r="F315" t="str">
            <v>-</v>
          </cell>
          <cell r="G315" t="str">
            <v>-</v>
          </cell>
          <cell r="H315" t="str">
            <v>-</v>
          </cell>
          <cell r="I315">
            <v>1</v>
          </cell>
          <cell r="J315" t="str">
            <v>-</v>
          </cell>
          <cell r="K315" t="str">
            <v>-</v>
          </cell>
          <cell r="L315">
            <v>16</v>
          </cell>
          <cell r="M315" t="str">
            <v>-</v>
          </cell>
          <cell r="N315" t="str">
            <v>-</v>
          </cell>
          <cell r="O315" t="str">
            <v>-</v>
          </cell>
          <cell r="P315">
            <v>1</v>
          </cell>
          <cell r="Q315" t="str">
            <v>-</v>
          </cell>
          <cell r="R315" t="str">
            <v>-</v>
          </cell>
          <cell r="S315" t="str">
            <v>-</v>
          </cell>
          <cell r="T315" t="str">
            <v>-</v>
          </cell>
          <cell r="U315" t="str">
            <v>-</v>
          </cell>
          <cell r="V315">
            <v>2</v>
          </cell>
          <cell r="W315" t="str">
            <v>-</v>
          </cell>
          <cell r="X315" t="str">
            <v>-</v>
          </cell>
        </row>
        <row r="316">
          <cell r="B316" t="str">
            <v xml:space="preserve">           広島市 西区</v>
          </cell>
          <cell r="C316">
            <v>4</v>
          </cell>
          <cell r="D316" t="str">
            <v>-</v>
          </cell>
          <cell r="E316" t="str">
            <v>-</v>
          </cell>
          <cell r="F316" t="str">
            <v>-</v>
          </cell>
          <cell r="G316" t="str">
            <v>-</v>
          </cell>
          <cell r="H316" t="str">
            <v>-</v>
          </cell>
          <cell r="I316">
            <v>2</v>
          </cell>
          <cell r="J316" t="str">
            <v>-</v>
          </cell>
          <cell r="K316" t="str">
            <v>-</v>
          </cell>
          <cell r="L316" t="str">
            <v>-</v>
          </cell>
          <cell r="M316">
            <v>1</v>
          </cell>
          <cell r="N316" t="str">
            <v>-</v>
          </cell>
          <cell r="O316" t="str">
            <v>-</v>
          </cell>
          <cell r="P316">
            <v>1</v>
          </cell>
          <cell r="Q316" t="str">
            <v>-</v>
          </cell>
          <cell r="R316" t="str">
            <v>-</v>
          </cell>
          <cell r="S316" t="str">
            <v>-</v>
          </cell>
          <cell r="T316" t="str">
            <v>-</v>
          </cell>
          <cell r="U316" t="str">
            <v>-</v>
          </cell>
          <cell r="V316" t="str">
            <v>-</v>
          </cell>
          <cell r="W316" t="str">
            <v>-</v>
          </cell>
          <cell r="X316" t="str">
            <v>-</v>
          </cell>
        </row>
        <row r="317">
          <cell r="B317" t="str">
            <v xml:space="preserve">           広島市 安佐南区</v>
          </cell>
          <cell r="C317">
            <v>2</v>
          </cell>
          <cell r="D317" t="str">
            <v>-</v>
          </cell>
          <cell r="E317" t="str">
            <v>-</v>
          </cell>
          <cell r="F317" t="str">
            <v>-</v>
          </cell>
          <cell r="G317" t="str">
            <v>-</v>
          </cell>
          <cell r="H317" t="str">
            <v>-</v>
          </cell>
          <cell r="I317" t="str">
            <v>-</v>
          </cell>
          <cell r="J317" t="str">
            <v>-</v>
          </cell>
          <cell r="K317" t="str">
            <v>-</v>
          </cell>
          <cell r="L317" t="str">
            <v>-</v>
          </cell>
          <cell r="M317">
            <v>1</v>
          </cell>
          <cell r="N317" t="str">
            <v>-</v>
          </cell>
          <cell r="O317" t="str">
            <v>-</v>
          </cell>
          <cell r="P317" t="str">
            <v>-</v>
          </cell>
          <cell r="Q317">
            <v>1</v>
          </cell>
          <cell r="R317" t="str">
            <v>-</v>
          </cell>
          <cell r="S317" t="str">
            <v>-</v>
          </cell>
          <cell r="T317" t="str">
            <v>-</v>
          </cell>
          <cell r="U317" t="str">
            <v>-</v>
          </cell>
          <cell r="V317" t="str">
            <v>-</v>
          </cell>
          <cell r="W317" t="str">
            <v>-</v>
          </cell>
          <cell r="X317" t="str">
            <v>-</v>
          </cell>
        </row>
        <row r="318">
          <cell r="B318" t="str">
            <v xml:space="preserve">         呉市</v>
          </cell>
          <cell r="C318">
            <v>19</v>
          </cell>
          <cell r="D318" t="str">
            <v>-</v>
          </cell>
          <cell r="E318" t="str">
            <v>-</v>
          </cell>
          <cell r="F318" t="str">
            <v>-</v>
          </cell>
          <cell r="G318" t="str">
            <v>-</v>
          </cell>
          <cell r="H318">
            <v>1</v>
          </cell>
          <cell r="I318">
            <v>1</v>
          </cell>
          <cell r="J318" t="str">
            <v>-</v>
          </cell>
          <cell r="K318" t="str">
            <v>-</v>
          </cell>
          <cell r="L318">
            <v>11</v>
          </cell>
          <cell r="M318" t="str">
            <v>-</v>
          </cell>
          <cell r="N318" t="str">
            <v>-</v>
          </cell>
          <cell r="O318" t="str">
            <v>-</v>
          </cell>
          <cell r="P318">
            <v>1</v>
          </cell>
          <cell r="Q318" t="str">
            <v>-</v>
          </cell>
          <cell r="R318" t="str">
            <v>-</v>
          </cell>
          <cell r="S318" t="str">
            <v>-</v>
          </cell>
          <cell r="T318" t="str">
            <v>-</v>
          </cell>
          <cell r="U318" t="str">
            <v>-</v>
          </cell>
          <cell r="V318">
            <v>2</v>
          </cell>
          <cell r="W318">
            <v>2</v>
          </cell>
          <cell r="X318">
            <v>1</v>
          </cell>
        </row>
        <row r="319">
          <cell r="B319" t="str">
            <v xml:space="preserve">         竹原市</v>
          </cell>
          <cell r="C319">
            <v>1</v>
          </cell>
          <cell r="D319" t="str">
            <v>-</v>
          </cell>
          <cell r="E319" t="str">
            <v>-</v>
          </cell>
          <cell r="F319" t="str">
            <v>-</v>
          </cell>
          <cell r="G319" t="str">
            <v>-</v>
          </cell>
          <cell r="H319" t="str">
            <v>-</v>
          </cell>
          <cell r="I319" t="str">
            <v>-</v>
          </cell>
          <cell r="J319" t="str">
            <v>-</v>
          </cell>
          <cell r="K319" t="str">
            <v>-</v>
          </cell>
          <cell r="L319">
            <v>1</v>
          </cell>
          <cell r="M319" t="str">
            <v>-</v>
          </cell>
          <cell r="N319" t="str">
            <v>-</v>
          </cell>
          <cell r="O319" t="str">
            <v>-</v>
          </cell>
          <cell r="P319" t="str">
            <v>-</v>
          </cell>
          <cell r="Q319" t="str">
            <v>-</v>
          </cell>
          <cell r="R319" t="str">
            <v>-</v>
          </cell>
          <cell r="S319" t="str">
            <v>-</v>
          </cell>
          <cell r="T319" t="str">
            <v>-</v>
          </cell>
          <cell r="U319" t="str">
            <v>-</v>
          </cell>
          <cell r="V319" t="str">
            <v>-</v>
          </cell>
          <cell r="W319" t="str">
            <v>-</v>
          </cell>
          <cell r="X319" t="str">
            <v>-</v>
          </cell>
        </row>
        <row r="320">
          <cell r="B320" t="str">
            <v xml:space="preserve">         三原市</v>
          </cell>
          <cell r="C320">
            <v>3</v>
          </cell>
          <cell r="D320" t="str">
            <v>-</v>
          </cell>
          <cell r="E320" t="str">
            <v>-</v>
          </cell>
          <cell r="F320" t="str">
            <v>-</v>
          </cell>
          <cell r="G320" t="str">
            <v>-</v>
          </cell>
          <cell r="H320" t="str">
            <v>-</v>
          </cell>
          <cell r="I320">
            <v>2</v>
          </cell>
          <cell r="J320" t="str">
            <v>-</v>
          </cell>
          <cell r="K320" t="str">
            <v>-</v>
          </cell>
          <cell r="L320" t="str">
            <v>-</v>
          </cell>
          <cell r="M320" t="str">
            <v>-</v>
          </cell>
          <cell r="N320" t="str">
            <v>-</v>
          </cell>
          <cell r="O320" t="str">
            <v>-</v>
          </cell>
          <cell r="P320" t="str">
            <v>-</v>
          </cell>
          <cell r="Q320" t="str">
            <v>-</v>
          </cell>
          <cell r="R320" t="str">
            <v>-</v>
          </cell>
          <cell r="S320" t="str">
            <v>-</v>
          </cell>
          <cell r="T320" t="str">
            <v>-</v>
          </cell>
          <cell r="U320" t="str">
            <v>-</v>
          </cell>
          <cell r="V320" t="str">
            <v>-</v>
          </cell>
          <cell r="W320" t="str">
            <v>-</v>
          </cell>
          <cell r="X320">
            <v>1</v>
          </cell>
        </row>
        <row r="321">
          <cell r="B321" t="str">
            <v xml:space="preserve">         尾道市</v>
          </cell>
          <cell r="C321">
            <v>7</v>
          </cell>
          <cell r="D321" t="str">
            <v>-</v>
          </cell>
          <cell r="E321" t="str">
            <v>-</v>
          </cell>
          <cell r="F321" t="str">
            <v>-</v>
          </cell>
          <cell r="G321" t="str">
            <v>-</v>
          </cell>
          <cell r="H321" t="str">
            <v>-</v>
          </cell>
          <cell r="I321">
            <v>1</v>
          </cell>
          <cell r="J321" t="str">
            <v>-</v>
          </cell>
          <cell r="K321" t="str">
            <v>-</v>
          </cell>
          <cell r="L321">
            <v>3</v>
          </cell>
          <cell r="M321" t="str">
            <v>-</v>
          </cell>
          <cell r="N321" t="str">
            <v>-</v>
          </cell>
          <cell r="O321" t="str">
            <v>-</v>
          </cell>
          <cell r="P321" t="str">
            <v>-</v>
          </cell>
          <cell r="Q321" t="str">
            <v>-</v>
          </cell>
          <cell r="R321" t="str">
            <v>-</v>
          </cell>
          <cell r="S321" t="str">
            <v>-</v>
          </cell>
          <cell r="T321" t="str">
            <v>-</v>
          </cell>
          <cell r="U321" t="str">
            <v>-</v>
          </cell>
          <cell r="V321">
            <v>2</v>
          </cell>
          <cell r="W321">
            <v>1</v>
          </cell>
          <cell r="X321" t="str">
            <v>-</v>
          </cell>
        </row>
        <row r="322">
          <cell r="B322" t="str">
            <v xml:space="preserve">         福山市</v>
          </cell>
          <cell r="C322">
            <v>6</v>
          </cell>
          <cell r="D322" t="str">
            <v>-</v>
          </cell>
          <cell r="E322" t="str">
            <v>-</v>
          </cell>
          <cell r="F322" t="str">
            <v>-</v>
          </cell>
          <cell r="G322" t="str">
            <v>-</v>
          </cell>
          <cell r="H322">
            <v>2</v>
          </cell>
          <cell r="I322" t="str">
            <v>-</v>
          </cell>
          <cell r="J322" t="str">
            <v>-</v>
          </cell>
          <cell r="K322" t="str">
            <v>-</v>
          </cell>
          <cell r="L322">
            <v>4</v>
          </cell>
          <cell r="M322" t="str">
            <v>-</v>
          </cell>
          <cell r="N322" t="str">
            <v>-</v>
          </cell>
          <cell r="O322" t="str">
            <v>-</v>
          </cell>
          <cell r="P322" t="str">
            <v>-</v>
          </cell>
          <cell r="Q322" t="str">
            <v>-</v>
          </cell>
          <cell r="R322" t="str">
            <v>-</v>
          </cell>
          <cell r="S322" t="str">
            <v>-</v>
          </cell>
          <cell r="T322" t="str">
            <v>-</v>
          </cell>
          <cell r="U322" t="str">
            <v>-</v>
          </cell>
          <cell r="V322" t="str">
            <v>-</v>
          </cell>
          <cell r="W322" t="str">
            <v>-</v>
          </cell>
          <cell r="X322" t="str">
            <v>-</v>
          </cell>
        </row>
        <row r="323">
          <cell r="B323" t="str">
            <v xml:space="preserve">         三次市</v>
          </cell>
          <cell r="C323">
            <v>1</v>
          </cell>
          <cell r="D323" t="str">
            <v>-</v>
          </cell>
          <cell r="E323" t="str">
            <v>-</v>
          </cell>
          <cell r="F323" t="str">
            <v>-</v>
          </cell>
          <cell r="G323" t="str">
            <v>-</v>
          </cell>
          <cell r="H323">
            <v>1</v>
          </cell>
          <cell r="I323" t="str">
            <v>-</v>
          </cell>
          <cell r="J323" t="str">
            <v>-</v>
          </cell>
          <cell r="K323" t="str">
            <v>-</v>
          </cell>
          <cell r="L323" t="str">
            <v>-</v>
          </cell>
          <cell r="M323" t="str">
            <v>-</v>
          </cell>
          <cell r="N323" t="str">
            <v>-</v>
          </cell>
          <cell r="O323" t="str">
            <v>-</v>
          </cell>
          <cell r="P323" t="str">
            <v>-</v>
          </cell>
          <cell r="Q323" t="str">
            <v>-</v>
          </cell>
          <cell r="R323" t="str">
            <v>-</v>
          </cell>
          <cell r="S323" t="str">
            <v>-</v>
          </cell>
          <cell r="T323" t="str">
            <v>-</v>
          </cell>
          <cell r="U323" t="str">
            <v>-</v>
          </cell>
          <cell r="V323" t="str">
            <v>-</v>
          </cell>
          <cell r="W323" t="str">
            <v>-</v>
          </cell>
          <cell r="X323" t="str">
            <v>-</v>
          </cell>
        </row>
        <row r="324">
          <cell r="B324" t="str">
            <v xml:space="preserve">         庄原市</v>
          </cell>
          <cell r="C324">
            <v>1</v>
          </cell>
          <cell r="D324" t="str">
            <v>-</v>
          </cell>
          <cell r="E324" t="str">
            <v>-</v>
          </cell>
          <cell r="F324" t="str">
            <v>-</v>
          </cell>
          <cell r="G324" t="str">
            <v>-</v>
          </cell>
          <cell r="H324">
            <v>1</v>
          </cell>
          <cell r="I324" t="str">
            <v>-</v>
          </cell>
          <cell r="J324" t="str">
            <v>-</v>
          </cell>
          <cell r="K324" t="str">
            <v>-</v>
          </cell>
          <cell r="L324" t="str">
            <v>-</v>
          </cell>
          <cell r="M324" t="str">
            <v>-</v>
          </cell>
          <cell r="N324" t="str">
            <v>-</v>
          </cell>
          <cell r="O324" t="str">
            <v>-</v>
          </cell>
          <cell r="P324" t="str">
            <v>-</v>
          </cell>
          <cell r="Q324" t="str">
            <v>-</v>
          </cell>
          <cell r="R324" t="str">
            <v>-</v>
          </cell>
          <cell r="S324" t="str">
            <v>-</v>
          </cell>
          <cell r="T324" t="str">
            <v>-</v>
          </cell>
          <cell r="U324" t="str">
            <v>-</v>
          </cell>
          <cell r="V324" t="str">
            <v>-</v>
          </cell>
          <cell r="W324" t="str">
            <v>-</v>
          </cell>
          <cell r="X324" t="str">
            <v>-</v>
          </cell>
        </row>
        <row r="325">
          <cell r="B325" t="str">
            <v xml:space="preserve">         大竹市</v>
          </cell>
          <cell r="C325">
            <v>2</v>
          </cell>
          <cell r="D325" t="str">
            <v>-</v>
          </cell>
          <cell r="E325" t="str">
            <v>-</v>
          </cell>
          <cell r="F325" t="str">
            <v>-</v>
          </cell>
          <cell r="G325" t="str">
            <v>-</v>
          </cell>
          <cell r="H325" t="str">
            <v>-</v>
          </cell>
          <cell r="I325" t="str">
            <v>-</v>
          </cell>
          <cell r="J325" t="str">
            <v>-</v>
          </cell>
          <cell r="K325" t="str">
            <v>-</v>
          </cell>
          <cell r="L325">
            <v>2</v>
          </cell>
          <cell r="M325" t="str">
            <v>-</v>
          </cell>
          <cell r="N325" t="str">
            <v>-</v>
          </cell>
          <cell r="O325" t="str">
            <v>-</v>
          </cell>
          <cell r="P325" t="str">
            <v>-</v>
          </cell>
          <cell r="Q325" t="str">
            <v>-</v>
          </cell>
          <cell r="R325" t="str">
            <v>-</v>
          </cell>
          <cell r="S325" t="str">
            <v>-</v>
          </cell>
          <cell r="T325" t="str">
            <v>-</v>
          </cell>
          <cell r="U325" t="str">
            <v>-</v>
          </cell>
          <cell r="V325" t="str">
            <v>-</v>
          </cell>
          <cell r="W325" t="str">
            <v>-</v>
          </cell>
          <cell r="X325" t="str">
            <v>-</v>
          </cell>
        </row>
        <row r="326">
          <cell r="B326" t="str">
            <v xml:space="preserve">         東広島市</v>
          </cell>
          <cell r="C326">
            <v>4</v>
          </cell>
          <cell r="D326" t="str">
            <v>-</v>
          </cell>
          <cell r="E326" t="str">
            <v>-</v>
          </cell>
          <cell r="F326" t="str">
            <v>-</v>
          </cell>
          <cell r="G326" t="str">
            <v>-</v>
          </cell>
          <cell r="H326" t="str">
            <v>-</v>
          </cell>
          <cell r="I326">
            <v>2</v>
          </cell>
          <cell r="J326" t="str">
            <v>-</v>
          </cell>
          <cell r="K326" t="str">
            <v>-</v>
          </cell>
          <cell r="L326">
            <v>2</v>
          </cell>
          <cell r="M326" t="str">
            <v>-</v>
          </cell>
          <cell r="N326" t="str">
            <v>-</v>
          </cell>
          <cell r="O326" t="str">
            <v>-</v>
          </cell>
          <cell r="P326" t="str">
            <v>-</v>
          </cell>
          <cell r="Q326" t="str">
            <v>-</v>
          </cell>
          <cell r="R326" t="str">
            <v>-</v>
          </cell>
          <cell r="S326" t="str">
            <v>-</v>
          </cell>
          <cell r="T326" t="str">
            <v>-</v>
          </cell>
          <cell r="U326" t="str">
            <v>-</v>
          </cell>
          <cell r="V326" t="str">
            <v>-</v>
          </cell>
          <cell r="W326" t="str">
            <v>-</v>
          </cell>
          <cell r="X326" t="str">
            <v>-</v>
          </cell>
        </row>
        <row r="327">
          <cell r="B327" t="str">
            <v xml:space="preserve">         江田島市</v>
          </cell>
          <cell r="C327">
            <v>2</v>
          </cell>
          <cell r="D327" t="str">
            <v>-</v>
          </cell>
          <cell r="E327" t="str">
            <v>-</v>
          </cell>
          <cell r="F327" t="str">
            <v>-</v>
          </cell>
          <cell r="G327" t="str">
            <v>-</v>
          </cell>
          <cell r="H327" t="str">
            <v>-</v>
          </cell>
          <cell r="I327" t="str">
            <v>-</v>
          </cell>
          <cell r="J327" t="str">
            <v>-</v>
          </cell>
          <cell r="K327" t="str">
            <v>-</v>
          </cell>
          <cell r="L327">
            <v>1</v>
          </cell>
          <cell r="M327">
            <v>1</v>
          </cell>
          <cell r="N327" t="str">
            <v>-</v>
          </cell>
          <cell r="O327" t="str">
            <v>-</v>
          </cell>
          <cell r="P327" t="str">
            <v>-</v>
          </cell>
          <cell r="Q327" t="str">
            <v>-</v>
          </cell>
          <cell r="R327" t="str">
            <v>-</v>
          </cell>
          <cell r="S327" t="str">
            <v>-</v>
          </cell>
          <cell r="T327" t="str">
            <v>-</v>
          </cell>
          <cell r="U327" t="str">
            <v>-</v>
          </cell>
          <cell r="V327" t="str">
            <v>-</v>
          </cell>
          <cell r="W327" t="str">
            <v>-</v>
          </cell>
          <cell r="X327" t="str">
            <v>-</v>
          </cell>
        </row>
        <row r="328">
          <cell r="B328" t="str">
            <v xml:space="preserve">         府中町</v>
          </cell>
          <cell r="C328">
            <v>1</v>
          </cell>
          <cell r="D328" t="str">
            <v>-</v>
          </cell>
          <cell r="E328" t="str">
            <v>-</v>
          </cell>
          <cell r="F328" t="str">
            <v>-</v>
          </cell>
          <cell r="G328" t="str">
            <v>-</v>
          </cell>
          <cell r="H328" t="str">
            <v>-</v>
          </cell>
          <cell r="I328" t="str">
            <v>-</v>
          </cell>
          <cell r="J328" t="str">
            <v>-</v>
          </cell>
          <cell r="K328" t="str">
            <v>-</v>
          </cell>
          <cell r="L328" t="str">
            <v>-</v>
          </cell>
          <cell r="M328">
            <v>1</v>
          </cell>
          <cell r="N328" t="str">
            <v>-</v>
          </cell>
          <cell r="O328" t="str">
            <v>-</v>
          </cell>
          <cell r="P328" t="str">
            <v>-</v>
          </cell>
          <cell r="Q328" t="str">
            <v>-</v>
          </cell>
          <cell r="R328" t="str">
            <v>-</v>
          </cell>
          <cell r="S328" t="str">
            <v>-</v>
          </cell>
          <cell r="T328" t="str">
            <v>-</v>
          </cell>
          <cell r="U328" t="str">
            <v>-</v>
          </cell>
          <cell r="V328" t="str">
            <v>-</v>
          </cell>
          <cell r="W328" t="str">
            <v>-</v>
          </cell>
          <cell r="X328" t="str">
            <v>-</v>
          </cell>
        </row>
        <row r="329">
          <cell r="B329" t="str">
            <v xml:space="preserve">         海田町</v>
          </cell>
          <cell r="C329">
            <v>2</v>
          </cell>
          <cell r="D329" t="str">
            <v>-</v>
          </cell>
          <cell r="E329" t="str">
            <v>-</v>
          </cell>
          <cell r="F329" t="str">
            <v>-</v>
          </cell>
          <cell r="G329" t="str">
            <v>-</v>
          </cell>
          <cell r="H329">
            <v>1</v>
          </cell>
          <cell r="I329">
            <v>1</v>
          </cell>
          <cell r="J329" t="str">
            <v>-</v>
          </cell>
          <cell r="K329" t="str">
            <v>-</v>
          </cell>
          <cell r="L329" t="str">
            <v>-</v>
          </cell>
          <cell r="M329" t="str">
            <v>-</v>
          </cell>
          <cell r="N329" t="str">
            <v>-</v>
          </cell>
          <cell r="O329" t="str">
            <v>-</v>
          </cell>
          <cell r="P329" t="str">
            <v>-</v>
          </cell>
          <cell r="Q329" t="str">
            <v>-</v>
          </cell>
          <cell r="R329" t="str">
            <v>-</v>
          </cell>
          <cell r="S329" t="str">
            <v>-</v>
          </cell>
          <cell r="T329" t="str">
            <v>-</v>
          </cell>
          <cell r="U329" t="str">
            <v>-</v>
          </cell>
          <cell r="V329" t="str">
            <v>-</v>
          </cell>
          <cell r="W329" t="str">
            <v>-</v>
          </cell>
          <cell r="X329" t="str">
            <v>-</v>
          </cell>
        </row>
        <row r="330">
          <cell r="B330" t="str">
            <v xml:space="preserve">         大崎上島町</v>
          </cell>
          <cell r="C330">
            <v>12</v>
          </cell>
          <cell r="D330" t="str">
            <v>-</v>
          </cell>
          <cell r="E330" t="str">
            <v>-</v>
          </cell>
          <cell r="F330" t="str">
            <v>-</v>
          </cell>
          <cell r="G330" t="str">
            <v>-</v>
          </cell>
          <cell r="H330">
            <v>1</v>
          </cell>
          <cell r="I330" t="str">
            <v>-</v>
          </cell>
          <cell r="J330" t="str">
            <v>-</v>
          </cell>
          <cell r="K330" t="str">
            <v>-</v>
          </cell>
          <cell r="L330">
            <v>10</v>
          </cell>
          <cell r="M330" t="str">
            <v>-</v>
          </cell>
          <cell r="N330" t="str">
            <v>-</v>
          </cell>
          <cell r="O330" t="str">
            <v>-</v>
          </cell>
          <cell r="P330">
            <v>1</v>
          </cell>
          <cell r="Q330" t="str">
            <v>-</v>
          </cell>
          <cell r="R330" t="str">
            <v>-</v>
          </cell>
          <cell r="S330" t="str">
            <v>-</v>
          </cell>
          <cell r="T330" t="str">
            <v>-</v>
          </cell>
          <cell r="U330" t="str">
            <v>-</v>
          </cell>
          <cell r="V330" t="str">
            <v>-</v>
          </cell>
          <cell r="W330" t="str">
            <v>-</v>
          </cell>
          <cell r="X330" t="str">
            <v>-</v>
          </cell>
        </row>
        <row r="331">
          <cell r="B331" t="str">
            <v xml:space="preserve">       山口県 </v>
          </cell>
          <cell r="C331">
            <v>71</v>
          </cell>
          <cell r="D331" t="str">
            <v>-</v>
          </cell>
          <cell r="E331" t="str">
            <v>-</v>
          </cell>
          <cell r="F331">
            <v>7</v>
          </cell>
          <cell r="G331" t="str">
            <v>-</v>
          </cell>
          <cell r="H331">
            <v>16</v>
          </cell>
          <cell r="I331">
            <v>18</v>
          </cell>
          <cell r="J331" t="str">
            <v>-</v>
          </cell>
          <cell r="K331" t="str">
            <v>-</v>
          </cell>
          <cell r="L331">
            <v>20</v>
          </cell>
          <cell r="M331">
            <v>1</v>
          </cell>
          <cell r="N331" t="str">
            <v>-</v>
          </cell>
          <cell r="O331" t="str">
            <v>-</v>
          </cell>
          <cell r="P331">
            <v>2</v>
          </cell>
          <cell r="Q331" t="str">
            <v>-</v>
          </cell>
          <cell r="R331">
            <v>1</v>
          </cell>
          <cell r="S331">
            <v>1</v>
          </cell>
          <cell r="T331" t="str">
            <v>-</v>
          </cell>
          <cell r="U331" t="str">
            <v>-</v>
          </cell>
          <cell r="V331">
            <v>1</v>
          </cell>
          <cell r="W331">
            <v>1</v>
          </cell>
          <cell r="X331">
            <v>3</v>
          </cell>
        </row>
        <row r="332">
          <cell r="B332" t="str">
            <v xml:space="preserve">         下関市</v>
          </cell>
          <cell r="C332">
            <v>31</v>
          </cell>
          <cell r="D332" t="str">
            <v>-</v>
          </cell>
          <cell r="E332" t="str">
            <v>-</v>
          </cell>
          <cell r="F332">
            <v>8</v>
          </cell>
          <cell r="G332" t="str">
            <v>-</v>
          </cell>
          <cell r="H332">
            <v>2</v>
          </cell>
          <cell r="I332">
            <v>6</v>
          </cell>
          <cell r="J332" t="str">
            <v>-</v>
          </cell>
          <cell r="K332" t="str">
            <v>-</v>
          </cell>
          <cell r="L332">
            <v>10</v>
          </cell>
          <cell r="M332">
            <v>2</v>
          </cell>
          <cell r="N332">
            <v>1</v>
          </cell>
          <cell r="O332" t="str">
            <v>-</v>
          </cell>
          <cell r="P332" t="str">
            <v>-</v>
          </cell>
          <cell r="Q332" t="str">
            <v>-</v>
          </cell>
          <cell r="R332">
            <v>1</v>
          </cell>
          <cell r="S332" t="str">
            <v>-</v>
          </cell>
          <cell r="T332">
            <v>1</v>
          </cell>
          <cell r="U332" t="str">
            <v>-</v>
          </cell>
          <cell r="V332" t="str">
            <v>-</v>
          </cell>
          <cell r="W332" t="str">
            <v>-</v>
          </cell>
          <cell r="X332" t="str">
            <v>-</v>
          </cell>
        </row>
        <row r="333">
          <cell r="B333" t="str">
            <v xml:space="preserve">         宇部市</v>
          </cell>
          <cell r="C333">
            <v>5</v>
          </cell>
          <cell r="D333" t="str">
            <v>-</v>
          </cell>
          <cell r="E333" t="str">
            <v>-</v>
          </cell>
          <cell r="F333" t="str">
            <v>-</v>
          </cell>
          <cell r="G333" t="str">
            <v>-</v>
          </cell>
          <cell r="H333">
            <v>3</v>
          </cell>
          <cell r="I333" t="str">
            <v>-</v>
          </cell>
          <cell r="J333" t="str">
            <v>-</v>
          </cell>
          <cell r="K333" t="str">
            <v>-</v>
          </cell>
          <cell r="L333">
            <v>1</v>
          </cell>
          <cell r="M333" t="str">
            <v>-</v>
          </cell>
          <cell r="N333" t="str">
            <v>-</v>
          </cell>
          <cell r="O333" t="str">
            <v>-</v>
          </cell>
          <cell r="P333">
            <v>1</v>
          </cell>
          <cell r="Q333" t="str">
            <v>-</v>
          </cell>
          <cell r="R333" t="str">
            <v>-</v>
          </cell>
          <cell r="S333" t="str">
            <v>-</v>
          </cell>
          <cell r="T333" t="str">
            <v>-</v>
          </cell>
          <cell r="U333" t="str">
            <v>-</v>
          </cell>
          <cell r="V333" t="str">
            <v>-</v>
          </cell>
          <cell r="W333" t="str">
            <v>-</v>
          </cell>
          <cell r="X333" t="str">
            <v>-</v>
          </cell>
        </row>
        <row r="334">
          <cell r="B334" t="str">
            <v xml:space="preserve">         山口市</v>
          </cell>
          <cell r="C334">
            <v>9</v>
          </cell>
          <cell r="D334" t="str">
            <v>-</v>
          </cell>
          <cell r="E334" t="str">
            <v>-</v>
          </cell>
          <cell r="F334" t="str">
            <v>-</v>
          </cell>
          <cell r="G334" t="str">
            <v>-</v>
          </cell>
          <cell r="H334">
            <v>1</v>
          </cell>
          <cell r="I334">
            <v>2</v>
          </cell>
          <cell r="J334" t="str">
            <v>-</v>
          </cell>
          <cell r="K334">
            <v>1</v>
          </cell>
          <cell r="L334">
            <v>1</v>
          </cell>
          <cell r="M334">
            <v>3</v>
          </cell>
          <cell r="N334">
            <v>1</v>
          </cell>
          <cell r="O334" t="str">
            <v>-</v>
          </cell>
          <cell r="P334" t="str">
            <v>-</v>
          </cell>
          <cell r="Q334" t="str">
            <v>-</v>
          </cell>
          <cell r="R334" t="str">
            <v>-</v>
          </cell>
          <cell r="S334" t="str">
            <v>-</v>
          </cell>
          <cell r="T334" t="str">
            <v>-</v>
          </cell>
          <cell r="U334" t="str">
            <v>-</v>
          </cell>
          <cell r="V334" t="str">
            <v>-</v>
          </cell>
          <cell r="W334" t="str">
            <v>-</v>
          </cell>
          <cell r="X334" t="str">
            <v>-</v>
          </cell>
        </row>
        <row r="335">
          <cell r="B335" t="str">
            <v xml:space="preserve">         防府市</v>
          </cell>
          <cell r="C335">
            <v>3</v>
          </cell>
          <cell r="D335" t="str">
            <v>-</v>
          </cell>
          <cell r="E335" t="str">
            <v>-</v>
          </cell>
          <cell r="F335" t="str">
            <v>-</v>
          </cell>
          <cell r="G335" t="str">
            <v>-</v>
          </cell>
          <cell r="H335">
            <v>1</v>
          </cell>
          <cell r="I335">
            <v>1</v>
          </cell>
          <cell r="J335" t="str">
            <v>-</v>
          </cell>
          <cell r="K335" t="str">
            <v>-</v>
          </cell>
          <cell r="L335">
            <v>1</v>
          </cell>
          <cell r="M335" t="str">
            <v>-</v>
          </cell>
          <cell r="N335" t="str">
            <v>-</v>
          </cell>
          <cell r="O335" t="str">
            <v>-</v>
          </cell>
          <cell r="P335" t="str">
            <v>-</v>
          </cell>
          <cell r="Q335" t="str">
            <v>-</v>
          </cell>
          <cell r="R335" t="str">
            <v>-</v>
          </cell>
          <cell r="S335" t="str">
            <v>-</v>
          </cell>
          <cell r="T335" t="str">
            <v>-</v>
          </cell>
          <cell r="U335" t="str">
            <v>-</v>
          </cell>
          <cell r="V335" t="str">
            <v>-</v>
          </cell>
          <cell r="W335" t="str">
            <v>-</v>
          </cell>
          <cell r="X335" t="str">
            <v>-</v>
          </cell>
        </row>
        <row r="336">
          <cell r="B336" t="str">
            <v xml:space="preserve">         下松市</v>
          </cell>
          <cell r="C336">
            <v>9</v>
          </cell>
          <cell r="D336" t="str">
            <v>-</v>
          </cell>
          <cell r="E336" t="str">
            <v>-</v>
          </cell>
          <cell r="F336" t="str">
            <v>-</v>
          </cell>
          <cell r="G336" t="str">
            <v>-</v>
          </cell>
          <cell r="H336">
            <v>1</v>
          </cell>
          <cell r="I336">
            <v>5</v>
          </cell>
          <cell r="J336" t="str">
            <v>-</v>
          </cell>
          <cell r="K336" t="str">
            <v>-</v>
          </cell>
          <cell r="L336">
            <v>2</v>
          </cell>
          <cell r="M336" t="str">
            <v>-</v>
          </cell>
          <cell r="N336" t="str">
            <v>-</v>
          </cell>
          <cell r="O336" t="str">
            <v>-</v>
          </cell>
          <cell r="P336" t="str">
            <v>-</v>
          </cell>
          <cell r="Q336" t="str">
            <v>-</v>
          </cell>
          <cell r="R336" t="str">
            <v>-</v>
          </cell>
          <cell r="S336" t="str">
            <v>-</v>
          </cell>
          <cell r="T336">
            <v>1</v>
          </cell>
          <cell r="U336" t="str">
            <v>-</v>
          </cell>
          <cell r="V336" t="str">
            <v>-</v>
          </cell>
          <cell r="W336" t="str">
            <v>-</v>
          </cell>
          <cell r="X336" t="str">
            <v>-</v>
          </cell>
        </row>
        <row r="337">
          <cell r="B337" t="str">
            <v xml:space="preserve">         光市</v>
          </cell>
          <cell r="C337">
            <v>1</v>
          </cell>
          <cell r="D337" t="str">
            <v>-</v>
          </cell>
          <cell r="E337" t="str">
            <v>-</v>
          </cell>
          <cell r="F337" t="str">
            <v>-</v>
          </cell>
          <cell r="G337" t="str">
            <v>-</v>
          </cell>
          <cell r="H337" t="str">
            <v>-</v>
          </cell>
          <cell r="I337" t="str">
            <v>-</v>
          </cell>
          <cell r="J337" t="str">
            <v>-</v>
          </cell>
          <cell r="K337" t="str">
            <v>-</v>
          </cell>
          <cell r="L337">
            <v>1</v>
          </cell>
          <cell r="M337" t="str">
            <v>-</v>
          </cell>
          <cell r="N337" t="str">
            <v>-</v>
          </cell>
          <cell r="O337" t="str">
            <v>-</v>
          </cell>
          <cell r="P337" t="str">
            <v>-</v>
          </cell>
          <cell r="Q337" t="str">
            <v>-</v>
          </cell>
          <cell r="R337" t="str">
            <v>-</v>
          </cell>
          <cell r="S337" t="str">
            <v>-</v>
          </cell>
          <cell r="T337" t="str">
            <v>-</v>
          </cell>
          <cell r="U337" t="str">
            <v>-</v>
          </cell>
          <cell r="V337" t="str">
            <v>-</v>
          </cell>
          <cell r="W337" t="str">
            <v>-</v>
          </cell>
          <cell r="X337" t="str">
            <v>-</v>
          </cell>
        </row>
        <row r="338">
          <cell r="B338" t="str">
            <v xml:space="preserve">         長門市</v>
          </cell>
          <cell r="C338">
            <v>1</v>
          </cell>
          <cell r="D338" t="str">
            <v>-</v>
          </cell>
          <cell r="E338" t="str">
            <v>-</v>
          </cell>
          <cell r="F338">
            <v>1</v>
          </cell>
          <cell r="G338" t="str">
            <v>-</v>
          </cell>
          <cell r="H338" t="str">
            <v>-</v>
          </cell>
          <cell r="I338" t="str">
            <v>-</v>
          </cell>
          <cell r="J338" t="str">
            <v>-</v>
          </cell>
          <cell r="K338" t="str">
            <v>-</v>
          </cell>
          <cell r="L338" t="str">
            <v>-</v>
          </cell>
          <cell r="M338" t="str">
            <v>-</v>
          </cell>
          <cell r="N338" t="str">
            <v>-</v>
          </cell>
          <cell r="O338" t="str">
            <v>-</v>
          </cell>
          <cell r="P338" t="str">
            <v>-</v>
          </cell>
          <cell r="Q338" t="str">
            <v>-</v>
          </cell>
          <cell r="R338" t="str">
            <v>-</v>
          </cell>
          <cell r="S338" t="str">
            <v>-</v>
          </cell>
          <cell r="T338" t="str">
            <v>-</v>
          </cell>
          <cell r="U338" t="str">
            <v>-</v>
          </cell>
          <cell r="V338" t="str">
            <v>-</v>
          </cell>
          <cell r="W338" t="str">
            <v>-</v>
          </cell>
          <cell r="X338" t="str">
            <v>-</v>
          </cell>
        </row>
        <row r="339">
          <cell r="B339" t="str">
            <v xml:space="preserve">         柳井市</v>
          </cell>
          <cell r="C339">
            <v>1</v>
          </cell>
          <cell r="D339" t="str">
            <v>-</v>
          </cell>
          <cell r="E339" t="str">
            <v>-</v>
          </cell>
          <cell r="F339" t="str">
            <v>-</v>
          </cell>
          <cell r="G339" t="str">
            <v>-</v>
          </cell>
          <cell r="H339" t="str">
            <v>-</v>
          </cell>
          <cell r="I339">
            <v>1</v>
          </cell>
          <cell r="J339" t="str">
            <v>-</v>
          </cell>
          <cell r="K339" t="str">
            <v>-</v>
          </cell>
          <cell r="L339" t="str">
            <v>-</v>
          </cell>
          <cell r="M339" t="str">
            <v>-</v>
          </cell>
          <cell r="N339" t="str">
            <v>-</v>
          </cell>
          <cell r="O339" t="str">
            <v>-</v>
          </cell>
          <cell r="P339" t="str">
            <v>-</v>
          </cell>
          <cell r="Q339" t="str">
            <v>-</v>
          </cell>
          <cell r="R339" t="str">
            <v>-</v>
          </cell>
          <cell r="S339" t="str">
            <v>-</v>
          </cell>
          <cell r="T339" t="str">
            <v>-</v>
          </cell>
          <cell r="U339" t="str">
            <v>-</v>
          </cell>
          <cell r="V339" t="str">
            <v>-</v>
          </cell>
          <cell r="W339" t="str">
            <v>-</v>
          </cell>
          <cell r="X339" t="str">
            <v>-</v>
          </cell>
        </row>
        <row r="340">
          <cell r="B340" t="str">
            <v xml:space="preserve">         周南市</v>
          </cell>
          <cell r="C340">
            <v>12</v>
          </cell>
          <cell r="D340" t="str">
            <v>-</v>
          </cell>
          <cell r="E340" t="str">
            <v>-</v>
          </cell>
          <cell r="F340" t="str">
            <v>-</v>
          </cell>
          <cell r="G340" t="str">
            <v>-</v>
          </cell>
          <cell r="H340" t="str">
            <v>-</v>
          </cell>
          <cell r="I340" t="str">
            <v>-</v>
          </cell>
          <cell r="J340" t="str">
            <v>-</v>
          </cell>
          <cell r="K340" t="str">
            <v>-</v>
          </cell>
          <cell r="L340">
            <v>11</v>
          </cell>
          <cell r="M340">
            <v>1</v>
          </cell>
          <cell r="N340" t="str">
            <v>-</v>
          </cell>
          <cell r="O340" t="str">
            <v>-</v>
          </cell>
          <cell r="P340" t="str">
            <v>-</v>
          </cell>
          <cell r="Q340" t="str">
            <v>-</v>
          </cell>
          <cell r="R340" t="str">
            <v>-</v>
          </cell>
          <cell r="S340" t="str">
            <v>-</v>
          </cell>
          <cell r="T340" t="str">
            <v>-</v>
          </cell>
          <cell r="U340" t="str">
            <v>-</v>
          </cell>
          <cell r="V340" t="str">
            <v>-</v>
          </cell>
          <cell r="W340" t="str">
            <v>-</v>
          </cell>
          <cell r="X340" t="str">
            <v>-</v>
          </cell>
        </row>
        <row r="341">
          <cell r="B341" t="str">
            <v xml:space="preserve">         平生町</v>
          </cell>
          <cell r="C341">
            <v>1</v>
          </cell>
          <cell r="D341" t="str">
            <v>-</v>
          </cell>
          <cell r="E341" t="str">
            <v>-</v>
          </cell>
          <cell r="F341" t="str">
            <v>-</v>
          </cell>
          <cell r="G341" t="str">
            <v>-</v>
          </cell>
          <cell r="H341" t="str">
            <v>-</v>
          </cell>
          <cell r="I341" t="str">
            <v>-</v>
          </cell>
          <cell r="J341" t="str">
            <v>-</v>
          </cell>
          <cell r="K341" t="str">
            <v>-</v>
          </cell>
          <cell r="L341">
            <v>1</v>
          </cell>
          <cell r="M341" t="str">
            <v>-</v>
          </cell>
          <cell r="N341" t="str">
            <v>-</v>
          </cell>
          <cell r="O341" t="str">
            <v>-</v>
          </cell>
          <cell r="P341" t="str">
            <v>-</v>
          </cell>
          <cell r="Q341" t="str">
            <v>-</v>
          </cell>
          <cell r="R341" t="str">
            <v>-</v>
          </cell>
          <cell r="S341" t="str">
            <v>-</v>
          </cell>
          <cell r="T341" t="str">
            <v>-</v>
          </cell>
          <cell r="U341" t="str">
            <v>-</v>
          </cell>
          <cell r="V341" t="str">
            <v>-</v>
          </cell>
          <cell r="W341" t="str">
            <v>-</v>
          </cell>
          <cell r="X341" t="str">
            <v>-</v>
          </cell>
        </row>
        <row r="342">
          <cell r="B342" t="str">
            <v xml:space="preserve">       徳島県 </v>
          </cell>
          <cell r="C342">
            <v>13</v>
          </cell>
          <cell r="D342" t="str">
            <v>-</v>
          </cell>
          <cell r="E342" t="str">
            <v>-</v>
          </cell>
          <cell r="F342" t="str">
            <v>-</v>
          </cell>
          <cell r="G342" t="str">
            <v>-</v>
          </cell>
          <cell r="H342" t="str">
            <v>-</v>
          </cell>
          <cell r="I342">
            <v>2</v>
          </cell>
          <cell r="J342" t="str">
            <v>-</v>
          </cell>
          <cell r="K342" t="str">
            <v>-</v>
          </cell>
          <cell r="L342">
            <v>10</v>
          </cell>
          <cell r="M342" t="str">
            <v>-</v>
          </cell>
          <cell r="N342" t="str">
            <v>-</v>
          </cell>
          <cell r="O342" t="str">
            <v>-</v>
          </cell>
          <cell r="P342">
            <v>1</v>
          </cell>
          <cell r="Q342" t="str">
            <v>-</v>
          </cell>
          <cell r="R342" t="str">
            <v>-</v>
          </cell>
          <cell r="S342" t="str">
            <v>-</v>
          </cell>
          <cell r="T342" t="str">
            <v>-</v>
          </cell>
          <cell r="U342" t="str">
            <v>-</v>
          </cell>
          <cell r="V342" t="str">
            <v>-</v>
          </cell>
          <cell r="W342" t="str">
            <v>-</v>
          </cell>
          <cell r="X342" t="str">
            <v>-</v>
          </cell>
        </row>
        <row r="343">
          <cell r="B343" t="str">
            <v xml:space="preserve">         徳島市</v>
          </cell>
          <cell r="C343">
            <v>2</v>
          </cell>
          <cell r="D343" t="str">
            <v>-</v>
          </cell>
          <cell r="E343" t="str">
            <v>-</v>
          </cell>
          <cell r="F343" t="str">
            <v>-</v>
          </cell>
          <cell r="G343" t="str">
            <v>-</v>
          </cell>
          <cell r="H343" t="str">
            <v>-</v>
          </cell>
          <cell r="I343" t="str">
            <v>-</v>
          </cell>
          <cell r="J343" t="str">
            <v>-</v>
          </cell>
          <cell r="K343" t="str">
            <v>-</v>
          </cell>
          <cell r="L343">
            <v>2</v>
          </cell>
          <cell r="M343" t="str">
            <v>-</v>
          </cell>
          <cell r="N343" t="str">
            <v>-</v>
          </cell>
          <cell r="O343" t="str">
            <v>-</v>
          </cell>
          <cell r="P343" t="str">
            <v>-</v>
          </cell>
          <cell r="Q343" t="str">
            <v>-</v>
          </cell>
          <cell r="R343" t="str">
            <v>-</v>
          </cell>
          <cell r="S343" t="str">
            <v>-</v>
          </cell>
          <cell r="T343" t="str">
            <v>-</v>
          </cell>
          <cell r="U343" t="str">
            <v>-</v>
          </cell>
          <cell r="V343" t="str">
            <v>-</v>
          </cell>
          <cell r="W343" t="str">
            <v>-</v>
          </cell>
          <cell r="X343" t="str">
            <v>-</v>
          </cell>
        </row>
        <row r="344">
          <cell r="B344" t="str">
            <v xml:space="preserve">         阿南市</v>
          </cell>
          <cell r="C344">
            <v>6</v>
          </cell>
          <cell r="D344" t="str">
            <v>-</v>
          </cell>
          <cell r="E344" t="str">
            <v>-</v>
          </cell>
          <cell r="F344" t="str">
            <v>-</v>
          </cell>
          <cell r="G344" t="str">
            <v>-</v>
          </cell>
          <cell r="H344" t="str">
            <v>-</v>
          </cell>
          <cell r="I344" t="str">
            <v>-</v>
          </cell>
          <cell r="J344" t="str">
            <v>-</v>
          </cell>
          <cell r="K344" t="str">
            <v>-</v>
          </cell>
          <cell r="L344">
            <v>6</v>
          </cell>
          <cell r="M344" t="str">
            <v>-</v>
          </cell>
          <cell r="N344" t="str">
            <v>-</v>
          </cell>
          <cell r="O344" t="str">
            <v>-</v>
          </cell>
          <cell r="P344" t="str">
            <v>-</v>
          </cell>
          <cell r="Q344" t="str">
            <v>-</v>
          </cell>
          <cell r="R344" t="str">
            <v>-</v>
          </cell>
          <cell r="S344" t="str">
            <v>-</v>
          </cell>
          <cell r="T344" t="str">
            <v>-</v>
          </cell>
          <cell r="U344" t="str">
            <v>-</v>
          </cell>
          <cell r="V344" t="str">
            <v>-</v>
          </cell>
          <cell r="W344" t="str">
            <v>-</v>
          </cell>
          <cell r="X344" t="str">
            <v>-</v>
          </cell>
        </row>
        <row r="345">
          <cell r="B345" t="str">
            <v xml:space="preserve">         松茂町</v>
          </cell>
          <cell r="C345">
            <v>1</v>
          </cell>
          <cell r="D345" t="str">
            <v>-</v>
          </cell>
          <cell r="E345" t="str">
            <v>-</v>
          </cell>
          <cell r="F345" t="str">
            <v>-</v>
          </cell>
          <cell r="G345" t="str">
            <v>-</v>
          </cell>
          <cell r="H345" t="str">
            <v>-</v>
          </cell>
          <cell r="I345" t="str">
            <v>-</v>
          </cell>
          <cell r="J345" t="str">
            <v>-</v>
          </cell>
          <cell r="K345" t="str">
            <v>-</v>
          </cell>
          <cell r="L345">
            <v>1</v>
          </cell>
          <cell r="M345" t="str">
            <v>-</v>
          </cell>
          <cell r="N345" t="str">
            <v>-</v>
          </cell>
          <cell r="O345" t="str">
            <v>-</v>
          </cell>
          <cell r="P345" t="str">
            <v>-</v>
          </cell>
          <cell r="Q345" t="str">
            <v>-</v>
          </cell>
          <cell r="R345" t="str">
            <v>-</v>
          </cell>
          <cell r="S345" t="str">
            <v>-</v>
          </cell>
          <cell r="T345" t="str">
            <v>-</v>
          </cell>
          <cell r="U345" t="str">
            <v>-</v>
          </cell>
          <cell r="V345" t="str">
            <v>-</v>
          </cell>
          <cell r="W345" t="str">
            <v>-</v>
          </cell>
          <cell r="X345" t="str">
            <v>-</v>
          </cell>
        </row>
        <row r="346">
          <cell r="B346" t="str">
            <v xml:space="preserve">       香川県 </v>
          </cell>
          <cell r="C346">
            <v>10</v>
          </cell>
          <cell r="D346" t="str">
            <v>-</v>
          </cell>
          <cell r="E346" t="str">
            <v>-</v>
          </cell>
          <cell r="F346" t="str">
            <v>-</v>
          </cell>
          <cell r="G346" t="str">
            <v>-</v>
          </cell>
          <cell r="H346">
            <v>2</v>
          </cell>
          <cell r="I346">
            <v>3</v>
          </cell>
          <cell r="J346" t="str">
            <v>-</v>
          </cell>
          <cell r="K346" t="str">
            <v>-</v>
          </cell>
          <cell r="L346">
            <v>3</v>
          </cell>
          <cell r="M346" t="str">
            <v>-</v>
          </cell>
          <cell r="N346" t="str">
            <v>-</v>
          </cell>
          <cell r="O346" t="str">
            <v>-</v>
          </cell>
          <cell r="P346">
            <v>1</v>
          </cell>
          <cell r="Q346" t="str">
            <v>-</v>
          </cell>
          <cell r="R346" t="str">
            <v>-</v>
          </cell>
          <cell r="S346">
            <v>1</v>
          </cell>
          <cell r="T346" t="str">
            <v>-</v>
          </cell>
          <cell r="U346" t="str">
            <v>-</v>
          </cell>
          <cell r="V346" t="str">
            <v>-</v>
          </cell>
          <cell r="W346" t="str">
            <v>-</v>
          </cell>
          <cell r="X346" t="str">
            <v>-</v>
          </cell>
        </row>
        <row r="347">
          <cell r="B347" t="str">
            <v xml:space="preserve">         高松市</v>
          </cell>
          <cell r="C347">
            <v>3</v>
          </cell>
          <cell r="D347" t="str">
            <v>-</v>
          </cell>
          <cell r="E347" t="str">
            <v>-</v>
          </cell>
          <cell r="F347" t="str">
            <v>-</v>
          </cell>
          <cell r="G347" t="str">
            <v>-</v>
          </cell>
          <cell r="H347" t="str">
            <v>-</v>
          </cell>
          <cell r="I347">
            <v>1</v>
          </cell>
          <cell r="J347" t="str">
            <v>-</v>
          </cell>
          <cell r="K347">
            <v>1</v>
          </cell>
          <cell r="L347" t="str">
            <v>-</v>
          </cell>
          <cell r="M347">
            <v>1</v>
          </cell>
          <cell r="N347" t="str">
            <v>-</v>
          </cell>
          <cell r="O347" t="str">
            <v>-</v>
          </cell>
          <cell r="P347" t="str">
            <v>-</v>
          </cell>
          <cell r="Q347" t="str">
            <v>-</v>
          </cell>
          <cell r="R347" t="str">
            <v>-</v>
          </cell>
          <cell r="S347" t="str">
            <v>-</v>
          </cell>
          <cell r="T347" t="str">
            <v>-</v>
          </cell>
          <cell r="U347" t="str">
            <v>-</v>
          </cell>
          <cell r="V347" t="str">
            <v>-</v>
          </cell>
          <cell r="W347" t="str">
            <v>-</v>
          </cell>
          <cell r="X347" t="str">
            <v>-</v>
          </cell>
        </row>
        <row r="348">
          <cell r="B348" t="str">
            <v xml:space="preserve">         丸亀市</v>
          </cell>
          <cell r="C348">
            <v>4</v>
          </cell>
          <cell r="D348" t="str">
            <v>-</v>
          </cell>
          <cell r="E348" t="str">
            <v>-</v>
          </cell>
          <cell r="F348" t="str">
            <v>-</v>
          </cell>
          <cell r="G348" t="str">
            <v>-</v>
          </cell>
          <cell r="H348">
            <v>1</v>
          </cell>
          <cell r="I348">
            <v>1</v>
          </cell>
          <cell r="J348" t="str">
            <v>-</v>
          </cell>
          <cell r="K348" t="str">
            <v>-</v>
          </cell>
          <cell r="L348">
            <v>2</v>
          </cell>
          <cell r="M348" t="str">
            <v>-</v>
          </cell>
          <cell r="N348" t="str">
            <v>-</v>
          </cell>
          <cell r="O348" t="str">
            <v>-</v>
          </cell>
          <cell r="P348" t="str">
            <v>-</v>
          </cell>
          <cell r="Q348" t="str">
            <v>-</v>
          </cell>
          <cell r="R348" t="str">
            <v>-</v>
          </cell>
          <cell r="S348" t="str">
            <v>-</v>
          </cell>
          <cell r="T348" t="str">
            <v>-</v>
          </cell>
          <cell r="U348" t="str">
            <v>-</v>
          </cell>
          <cell r="V348" t="str">
            <v>-</v>
          </cell>
          <cell r="W348" t="str">
            <v>-</v>
          </cell>
          <cell r="X348" t="str">
            <v>-</v>
          </cell>
        </row>
        <row r="349">
          <cell r="B349" t="str">
            <v xml:space="preserve">         坂出市</v>
          </cell>
          <cell r="C349">
            <v>2</v>
          </cell>
          <cell r="D349" t="str">
            <v>-</v>
          </cell>
          <cell r="E349" t="str">
            <v>-</v>
          </cell>
          <cell r="F349" t="str">
            <v>-</v>
          </cell>
          <cell r="G349" t="str">
            <v>-</v>
          </cell>
          <cell r="H349">
            <v>1</v>
          </cell>
          <cell r="I349">
            <v>1</v>
          </cell>
          <cell r="J349" t="str">
            <v>-</v>
          </cell>
          <cell r="K349" t="str">
            <v>-</v>
          </cell>
          <cell r="L349" t="str">
            <v>-</v>
          </cell>
          <cell r="M349" t="str">
            <v>-</v>
          </cell>
          <cell r="N349" t="str">
            <v>-</v>
          </cell>
          <cell r="O349" t="str">
            <v>-</v>
          </cell>
          <cell r="P349" t="str">
            <v>-</v>
          </cell>
          <cell r="Q349" t="str">
            <v>-</v>
          </cell>
          <cell r="R349" t="str">
            <v>-</v>
          </cell>
          <cell r="S349" t="str">
            <v>-</v>
          </cell>
          <cell r="T349" t="str">
            <v>-</v>
          </cell>
          <cell r="U349" t="str">
            <v>-</v>
          </cell>
          <cell r="V349" t="str">
            <v>-</v>
          </cell>
          <cell r="W349" t="str">
            <v>-</v>
          </cell>
          <cell r="X349" t="str">
            <v>-</v>
          </cell>
        </row>
        <row r="350">
          <cell r="B350" t="str">
            <v xml:space="preserve">         観音寺市</v>
          </cell>
          <cell r="C350">
            <v>3</v>
          </cell>
          <cell r="D350" t="str">
            <v>-</v>
          </cell>
          <cell r="E350" t="str">
            <v>-</v>
          </cell>
          <cell r="F350" t="str">
            <v>-</v>
          </cell>
          <cell r="G350" t="str">
            <v>-</v>
          </cell>
          <cell r="H350" t="str">
            <v>-</v>
          </cell>
          <cell r="I350" t="str">
            <v>-</v>
          </cell>
          <cell r="J350" t="str">
            <v>-</v>
          </cell>
          <cell r="K350" t="str">
            <v>-</v>
          </cell>
          <cell r="L350">
            <v>3</v>
          </cell>
          <cell r="M350" t="str">
            <v>-</v>
          </cell>
          <cell r="N350" t="str">
            <v>-</v>
          </cell>
          <cell r="O350" t="str">
            <v>-</v>
          </cell>
          <cell r="P350" t="str">
            <v>-</v>
          </cell>
          <cell r="Q350" t="str">
            <v>-</v>
          </cell>
          <cell r="R350" t="str">
            <v>-</v>
          </cell>
          <cell r="S350" t="str">
            <v>-</v>
          </cell>
          <cell r="T350" t="str">
            <v>-</v>
          </cell>
          <cell r="U350" t="str">
            <v>-</v>
          </cell>
          <cell r="V350" t="str">
            <v>-</v>
          </cell>
          <cell r="W350" t="str">
            <v>-</v>
          </cell>
          <cell r="X350" t="str">
            <v>-</v>
          </cell>
        </row>
        <row r="351">
          <cell r="B351" t="str">
            <v xml:space="preserve">         宇多津町</v>
          </cell>
          <cell r="C351">
            <v>1</v>
          </cell>
          <cell r="D351" t="str">
            <v>-</v>
          </cell>
          <cell r="E351" t="str">
            <v>-</v>
          </cell>
          <cell r="F351" t="str">
            <v>-</v>
          </cell>
          <cell r="G351" t="str">
            <v>-</v>
          </cell>
          <cell r="H351" t="str">
            <v>-</v>
          </cell>
          <cell r="I351" t="str">
            <v>-</v>
          </cell>
          <cell r="J351" t="str">
            <v>-</v>
          </cell>
          <cell r="K351" t="str">
            <v>-</v>
          </cell>
          <cell r="L351" t="str">
            <v>-</v>
          </cell>
          <cell r="M351" t="str">
            <v>-</v>
          </cell>
          <cell r="N351" t="str">
            <v>-</v>
          </cell>
          <cell r="O351" t="str">
            <v>-</v>
          </cell>
          <cell r="P351">
            <v>1</v>
          </cell>
          <cell r="Q351" t="str">
            <v>-</v>
          </cell>
          <cell r="R351" t="str">
            <v>-</v>
          </cell>
          <cell r="S351" t="str">
            <v>-</v>
          </cell>
          <cell r="T351" t="str">
            <v>-</v>
          </cell>
          <cell r="U351" t="str">
            <v>-</v>
          </cell>
          <cell r="V351" t="str">
            <v>-</v>
          </cell>
          <cell r="W351" t="str">
            <v>-</v>
          </cell>
          <cell r="X351" t="str">
            <v>-</v>
          </cell>
        </row>
        <row r="352">
          <cell r="B352" t="str">
            <v xml:space="preserve">         多度津町</v>
          </cell>
          <cell r="C352">
            <v>2</v>
          </cell>
          <cell r="D352" t="str">
            <v>-</v>
          </cell>
          <cell r="E352" t="str">
            <v>-</v>
          </cell>
          <cell r="F352" t="str">
            <v>-</v>
          </cell>
          <cell r="G352" t="str">
            <v>-</v>
          </cell>
          <cell r="H352" t="str">
            <v>-</v>
          </cell>
          <cell r="I352">
            <v>2</v>
          </cell>
          <cell r="J352" t="str">
            <v>-</v>
          </cell>
          <cell r="K352" t="str">
            <v>-</v>
          </cell>
          <cell r="L352" t="str">
            <v>-</v>
          </cell>
          <cell r="M352" t="str">
            <v>-</v>
          </cell>
          <cell r="N352" t="str">
            <v>-</v>
          </cell>
          <cell r="O352" t="str">
            <v>-</v>
          </cell>
          <cell r="P352" t="str">
            <v>-</v>
          </cell>
          <cell r="Q352" t="str">
            <v>-</v>
          </cell>
          <cell r="R352" t="str">
            <v>-</v>
          </cell>
          <cell r="S352" t="str">
            <v>-</v>
          </cell>
          <cell r="T352" t="str">
            <v>-</v>
          </cell>
          <cell r="U352" t="str">
            <v>-</v>
          </cell>
          <cell r="V352" t="str">
            <v>-</v>
          </cell>
          <cell r="W352" t="str">
            <v>-</v>
          </cell>
          <cell r="X352" t="str">
            <v>-</v>
          </cell>
        </row>
        <row r="353">
          <cell r="B353" t="str">
            <v xml:space="preserve">       愛媛県 </v>
          </cell>
          <cell r="C353">
            <v>41</v>
          </cell>
          <cell r="D353" t="str">
            <v>-</v>
          </cell>
          <cell r="E353" t="str">
            <v>-</v>
          </cell>
          <cell r="F353">
            <v>1</v>
          </cell>
          <cell r="G353" t="str">
            <v>-</v>
          </cell>
          <cell r="H353">
            <v>3</v>
          </cell>
          <cell r="I353">
            <v>6</v>
          </cell>
          <cell r="J353" t="str">
            <v>-</v>
          </cell>
          <cell r="K353" t="str">
            <v>-</v>
          </cell>
          <cell r="L353">
            <v>28</v>
          </cell>
          <cell r="M353">
            <v>1</v>
          </cell>
          <cell r="N353" t="str">
            <v>-</v>
          </cell>
          <cell r="O353" t="str">
            <v>-</v>
          </cell>
          <cell r="P353" t="str">
            <v>-</v>
          </cell>
          <cell r="Q353" t="str">
            <v>-</v>
          </cell>
          <cell r="R353" t="str">
            <v>-</v>
          </cell>
          <cell r="S353" t="str">
            <v>-</v>
          </cell>
          <cell r="T353" t="str">
            <v>-</v>
          </cell>
          <cell r="U353" t="str">
            <v>-</v>
          </cell>
          <cell r="V353">
            <v>2</v>
          </cell>
          <cell r="W353" t="str">
            <v>-</v>
          </cell>
          <cell r="X353" t="str">
            <v>-</v>
          </cell>
        </row>
        <row r="354">
          <cell r="B354" t="str">
            <v xml:space="preserve">         松山市</v>
          </cell>
          <cell r="C354">
            <v>13</v>
          </cell>
          <cell r="D354" t="str">
            <v>-</v>
          </cell>
          <cell r="E354" t="str">
            <v>-</v>
          </cell>
          <cell r="F354" t="str">
            <v>-</v>
          </cell>
          <cell r="G354" t="str">
            <v>-</v>
          </cell>
          <cell r="H354">
            <v>1</v>
          </cell>
          <cell r="I354">
            <v>1</v>
          </cell>
          <cell r="J354" t="str">
            <v>-</v>
          </cell>
          <cell r="K354" t="str">
            <v>-</v>
          </cell>
          <cell r="L354">
            <v>8</v>
          </cell>
          <cell r="M354">
            <v>1</v>
          </cell>
          <cell r="N354" t="str">
            <v>-</v>
          </cell>
          <cell r="O354" t="str">
            <v>-</v>
          </cell>
          <cell r="P354">
            <v>1</v>
          </cell>
          <cell r="Q354">
            <v>1</v>
          </cell>
          <cell r="R354" t="str">
            <v>-</v>
          </cell>
          <cell r="S354" t="str">
            <v>-</v>
          </cell>
          <cell r="T354" t="str">
            <v>-</v>
          </cell>
          <cell r="U354" t="str">
            <v>-</v>
          </cell>
          <cell r="V354" t="str">
            <v>-</v>
          </cell>
          <cell r="W354" t="str">
            <v>-</v>
          </cell>
          <cell r="X354" t="str">
            <v>-</v>
          </cell>
        </row>
        <row r="355">
          <cell r="B355" t="str">
            <v xml:space="preserve">         今治市</v>
          </cell>
          <cell r="C355">
            <v>51</v>
          </cell>
          <cell r="D355" t="str">
            <v>-</v>
          </cell>
          <cell r="E355" t="str">
            <v>-</v>
          </cell>
          <cell r="F355" t="str">
            <v>-</v>
          </cell>
          <cell r="G355" t="str">
            <v>-</v>
          </cell>
          <cell r="H355">
            <v>1</v>
          </cell>
          <cell r="I355">
            <v>1</v>
          </cell>
          <cell r="J355" t="str">
            <v>-</v>
          </cell>
          <cell r="K355" t="str">
            <v>-</v>
          </cell>
          <cell r="L355">
            <v>48</v>
          </cell>
          <cell r="M355" t="str">
            <v>-</v>
          </cell>
          <cell r="N355" t="str">
            <v>-</v>
          </cell>
          <cell r="O355" t="str">
            <v>-</v>
          </cell>
          <cell r="P355">
            <v>1</v>
          </cell>
          <cell r="Q355" t="str">
            <v>-</v>
          </cell>
          <cell r="R355" t="str">
            <v>-</v>
          </cell>
          <cell r="S355" t="str">
            <v>-</v>
          </cell>
          <cell r="T355" t="str">
            <v>-</v>
          </cell>
          <cell r="U355" t="str">
            <v>-</v>
          </cell>
          <cell r="V355" t="str">
            <v>-</v>
          </cell>
          <cell r="W355" t="str">
            <v>-</v>
          </cell>
          <cell r="X355" t="str">
            <v>-</v>
          </cell>
        </row>
        <row r="356">
          <cell r="B356" t="str">
            <v xml:space="preserve">         宇和島市</v>
          </cell>
          <cell r="C356">
            <v>2</v>
          </cell>
          <cell r="D356" t="str">
            <v>-</v>
          </cell>
          <cell r="E356" t="str">
            <v>-</v>
          </cell>
          <cell r="F356">
            <v>1</v>
          </cell>
          <cell r="G356" t="str">
            <v>-</v>
          </cell>
          <cell r="H356" t="str">
            <v>-</v>
          </cell>
          <cell r="I356" t="str">
            <v>-</v>
          </cell>
          <cell r="J356" t="str">
            <v>-</v>
          </cell>
          <cell r="K356" t="str">
            <v>-</v>
          </cell>
          <cell r="L356">
            <v>1</v>
          </cell>
          <cell r="M356" t="str">
            <v>-</v>
          </cell>
          <cell r="N356" t="str">
            <v>-</v>
          </cell>
          <cell r="O356" t="str">
            <v>-</v>
          </cell>
          <cell r="P356" t="str">
            <v>-</v>
          </cell>
          <cell r="Q356" t="str">
            <v>-</v>
          </cell>
          <cell r="R356" t="str">
            <v>-</v>
          </cell>
          <cell r="S356" t="str">
            <v>-</v>
          </cell>
          <cell r="T356" t="str">
            <v>-</v>
          </cell>
          <cell r="U356" t="str">
            <v>-</v>
          </cell>
          <cell r="V356" t="str">
            <v>-</v>
          </cell>
          <cell r="W356" t="str">
            <v>-</v>
          </cell>
          <cell r="X356" t="str">
            <v>-</v>
          </cell>
        </row>
        <row r="357">
          <cell r="B357" t="str">
            <v xml:space="preserve">         新居浜市</v>
          </cell>
          <cell r="C357">
            <v>3</v>
          </cell>
          <cell r="D357" t="str">
            <v>-</v>
          </cell>
          <cell r="E357" t="str">
            <v>-</v>
          </cell>
          <cell r="F357" t="str">
            <v>-</v>
          </cell>
          <cell r="G357" t="str">
            <v>-</v>
          </cell>
          <cell r="H357" t="str">
            <v>-</v>
          </cell>
          <cell r="I357" t="str">
            <v>-</v>
          </cell>
          <cell r="J357" t="str">
            <v>-</v>
          </cell>
          <cell r="K357" t="str">
            <v>-</v>
          </cell>
          <cell r="L357">
            <v>3</v>
          </cell>
          <cell r="M357" t="str">
            <v>-</v>
          </cell>
          <cell r="N357" t="str">
            <v>-</v>
          </cell>
          <cell r="O357" t="str">
            <v>-</v>
          </cell>
          <cell r="P357" t="str">
            <v>-</v>
          </cell>
          <cell r="Q357" t="str">
            <v>-</v>
          </cell>
          <cell r="R357" t="str">
            <v>-</v>
          </cell>
          <cell r="S357" t="str">
            <v>-</v>
          </cell>
          <cell r="T357" t="str">
            <v>-</v>
          </cell>
          <cell r="U357" t="str">
            <v>-</v>
          </cell>
          <cell r="V357" t="str">
            <v>-</v>
          </cell>
          <cell r="W357" t="str">
            <v>-</v>
          </cell>
          <cell r="X357" t="str">
            <v>-</v>
          </cell>
        </row>
        <row r="358">
          <cell r="B358" t="str">
            <v xml:space="preserve">         西条市</v>
          </cell>
          <cell r="C358">
            <v>4</v>
          </cell>
          <cell r="D358" t="str">
            <v>-</v>
          </cell>
          <cell r="E358" t="str">
            <v>-</v>
          </cell>
          <cell r="F358" t="str">
            <v>-</v>
          </cell>
          <cell r="G358" t="str">
            <v>-</v>
          </cell>
          <cell r="H358">
            <v>2</v>
          </cell>
          <cell r="I358">
            <v>2</v>
          </cell>
          <cell r="J358" t="str">
            <v>-</v>
          </cell>
          <cell r="K358" t="str">
            <v>-</v>
          </cell>
          <cell r="L358" t="str">
            <v>-</v>
          </cell>
          <cell r="M358" t="str">
            <v>-</v>
          </cell>
          <cell r="N358" t="str">
            <v>-</v>
          </cell>
          <cell r="O358" t="str">
            <v>-</v>
          </cell>
          <cell r="P358" t="str">
            <v>-</v>
          </cell>
          <cell r="Q358" t="str">
            <v>-</v>
          </cell>
          <cell r="R358" t="str">
            <v>-</v>
          </cell>
          <cell r="S358" t="str">
            <v>-</v>
          </cell>
          <cell r="T358" t="str">
            <v>-</v>
          </cell>
          <cell r="U358" t="str">
            <v>-</v>
          </cell>
          <cell r="V358" t="str">
            <v>-</v>
          </cell>
          <cell r="W358" t="str">
            <v>-</v>
          </cell>
          <cell r="X358" t="str">
            <v>-</v>
          </cell>
        </row>
        <row r="359">
          <cell r="B359" t="str">
            <v xml:space="preserve">         大洲市</v>
          </cell>
          <cell r="C359">
            <v>2</v>
          </cell>
          <cell r="D359" t="str">
            <v>-</v>
          </cell>
          <cell r="E359" t="str">
            <v>-</v>
          </cell>
          <cell r="F359" t="str">
            <v>-</v>
          </cell>
          <cell r="G359" t="str">
            <v>-</v>
          </cell>
          <cell r="H359" t="str">
            <v>-</v>
          </cell>
          <cell r="I359" t="str">
            <v>-</v>
          </cell>
          <cell r="J359" t="str">
            <v>-</v>
          </cell>
          <cell r="K359" t="str">
            <v>-</v>
          </cell>
          <cell r="L359">
            <v>2</v>
          </cell>
          <cell r="M359" t="str">
            <v>-</v>
          </cell>
          <cell r="N359" t="str">
            <v>-</v>
          </cell>
          <cell r="O359" t="str">
            <v>-</v>
          </cell>
          <cell r="P359" t="str">
            <v>-</v>
          </cell>
          <cell r="Q359" t="str">
            <v>-</v>
          </cell>
          <cell r="R359" t="str">
            <v>-</v>
          </cell>
          <cell r="S359" t="str">
            <v>-</v>
          </cell>
          <cell r="T359" t="str">
            <v>-</v>
          </cell>
          <cell r="U359" t="str">
            <v>-</v>
          </cell>
          <cell r="V359" t="str">
            <v>-</v>
          </cell>
          <cell r="W359" t="str">
            <v>-</v>
          </cell>
          <cell r="X359" t="str">
            <v>-</v>
          </cell>
        </row>
        <row r="360">
          <cell r="B360" t="str">
            <v xml:space="preserve">         四国中央市</v>
          </cell>
          <cell r="C360">
            <v>2</v>
          </cell>
          <cell r="D360" t="str">
            <v>-</v>
          </cell>
          <cell r="E360" t="str">
            <v>-</v>
          </cell>
          <cell r="F360" t="str">
            <v>-</v>
          </cell>
          <cell r="G360" t="str">
            <v>-</v>
          </cell>
          <cell r="H360" t="str">
            <v>-</v>
          </cell>
          <cell r="I360" t="str">
            <v>-</v>
          </cell>
          <cell r="J360" t="str">
            <v>-</v>
          </cell>
          <cell r="K360" t="str">
            <v>-</v>
          </cell>
          <cell r="L360">
            <v>2</v>
          </cell>
          <cell r="M360" t="str">
            <v>-</v>
          </cell>
          <cell r="N360" t="str">
            <v>-</v>
          </cell>
          <cell r="O360" t="str">
            <v>-</v>
          </cell>
          <cell r="P360" t="str">
            <v>-</v>
          </cell>
          <cell r="Q360" t="str">
            <v>-</v>
          </cell>
          <cell r="R360" t="str">
            <v>-</v>
          </cell>
          <cell r="S360" t="str">
            <v>-</v>
          </cell>
          <cell r="T360" t="str">
            <v>-</v>
          </cell>
          <cell r="U360" t="str">
            <v>-</v>
          </cell>
          <cell r="V360" t="str">
            <v>-</v>
          </cell>
          <cell r="W360" t="str">
            <v>-</v>
          </cell>
          <cell r="X360" t="str">
            <v>-</v>
          </cell>
        </row>
        <row r="361">
          <cell r="B361" t="str">
            <v xml:space="preserve">         愛南町</v>
          </cell>
          <cell r="C361">
            <v>5</v>
          </cell>
          <cell r="D361" t="str">
            <v>-</v>
          </cell>
          <cell r="E361" t="str">
            <v>-</v>
          </cell>
          <cell r="F361">
            <v>5</v>
          </cell>
          <cell r="G361" t="str">
            <v>-</v>
          </cell>
          <cell r="H361" t="str">
            <v>-</v>
          </cell>
          <cell r="I361" t="str">
            <v>-</v>
          </cell>
          <cell r="J361" t="str">
            <v>-</v>
          </cell>
          <cell r="K361" t="str">
            <v>-</v>
          </cell>
          <cell r="L361" t="str">
            <v>-</v>
          </cell>
          <cell r="M361" t="str">
            <v>-</v>
          </cell>
          <cell r="N361" t="str">
            <v>-</v>
          </cell>
          <cell r="O361" t="str">
            <v>-</v>
          </cell>
          <cell r="P361" t="str">
            <v>-</v>
          </cell>
          <cell r="Q361" t="str">
            <v>-</v>
          </cell>
          <cell r="R361" t="str">
            <v>-</v>
          </cell>
          <cell r="S361" t="str">
            <v>-</v>
          </cell>
          <cell r="T361" t="str">
            <v>-</v>
          </cell>
          <cell r="U361" t="str">
            <v>-</v>
          </cell>
          <cell r="V361" t="str">
            <v>-</v>
          </cell>
          <cell r="W361" t="str">
            <v>-</v>
          </cell>
          <cell r="X361" t="str">
            <v>-</v>
          </cell>
        </row>
        <row r="362">
          <cell r="B362" t="str">
            <v xml:space="preserve">       高知県 </v>
          </cell>
          <cell r="C362">
            <v>6</v>
          </cell>
          <cell r="D362" t="str">
            <v>-</v>
          </cell>
          <cell r="E362" t="str">
            <v>-</v>
          </cell>
          <cell r="F362" t="str">
            <v>-</v>
          </cell>
          <cell r="G362" t="str">
            <v>-</v>
          </cell>
          <cell r="H362">
            <v>2</v>
          </cell>
          <cell r="I362" t="str">
            <v>-</v>
          </cell>
          <cell r="J362" t="str">
            <v>-</v>
          </cell>
          <cell r="K362" t="str">
            <v>-</v>
          </cell>
          <cell r="L362">
            <v>3</v>
          </cell>
          <cell r="M362" t="str">
            <v>-</v>
          </cell>
          <cell r="N362" t="str">
            <v>-</v>
          </cell>
          <cell r="O362" t="str">
            <v>-</v>
          </cell>
          <cell r="P362" t="str">
            <v>-</v>
          </cell>
          <cell r="Q362" t="str">
            <v>-</v>
          </cell>
          <cell r="R362" t="str">
            <v>-</v>
          </cell>
          <cell r="S362" t="str">
            <v>-</v>
          </cell>
          <cell r="T362" t="str">
            <v>-</v>
          </cell>
          <cell r="U362" t="str">
            <v>-</v>
          </cell>
          <cell r="V362">
            <v>1</v>
          </cell>
          <cell r="W362" t="str">
            <v>-</v>
          </cell>
          <cell r="X362" t="str">
            <v>-</v>
          </cell>
        </row>
        <row r="363">
          <cell r="B363" t="str">
            <v xml:space="preserve">         高知市</v>
          </cell>
          <cell r="C363">
            <v>2</v>
          </cell>
          <cell r="D363" t="str">
            <v>-</v>
          </cell>
          <cell r="E363" t="str">
            <v>-</v>
          </cell>
          <cell r="F363" t="str">
            <v>-</v>
          </cell>
          <cell r="G363" t="str">
            <v>-</v>
          </cell>
          <cell r="H363">
            <v>1</v>
          </cell>
          <cell r="I363" t="str">
            <v>-</v>
          </cell>
          <cell r="J363" t="str">
            <v>-</v>
          </cell>
          <cell r="K363" t="str">
            <v>-</v>
          </cell>
          <cell r="L363" t="str">
            <v>-</v>
          </cell>
          <cell r="M363" t="str">
            <v>-</v>
          </cell>
          <cell r="N363" t="str">
            <v>-</v>
          </cell>
          <cell r="O363" t="str">
            <v>-</v>
          </cell>
          <cell r="P363" t="str">
            <v>-</v>
          </cell>
          <cell r="Q363" t="str">
            <v>-</v>
          </cell>
          <cell r="R363" t="str">
            <v>-</v>
          </cell>
          <cell r="S363">
            <v>1</v>
          </cell>
          <cell r="T363" t="str">
            <v>-</v>
          </cell>
          <cell r="U363" t="str">
            <v>-</v>
          </cell>
          <cell r="V363" t="str">
            <v>-</v>
          </cell>
          <cell r="W363" t="str">
            <v>-</v>
          </cell>
          <cell r="X363" t="str">
            <v>-</v>
          </cell>
        </row>
        <row r="364">
          <cell r="B364" t="str">
            <v xml:space="preserve">       福岡県 </v>
          </cell>
          <cell r="C364">
            <v>453</v>
          </cell>
          <cell r="D364">
            <v>1</v>
          </cell>
          <cell r="E364" t="str">
            <v>-</v>
          </cell>
          <cell r="F364">
            <v>1</v>
          </cell>
          <cell r="G364" t="str">
            <v>-</v>
          </cell>
          <cell r="H364">
            <v>73</v>
          </cell>
          <cell r="I364">
            <v>37</v>
          </cell>
          <cell r="J364">
            <v>8</v>
          </cell>
          <cell r="K364">
            <v>17</v>
          </cell>
          <cell r="L364">
            <v>64</v>
          </cell>
          <cell r="M364">
            <v>79</v>
          </cell>
          <cell r="N364">
            <v>26</v>
          </cell>
          <cell r="O364">
            <v>9</v>
          </cell>
          <cell r="P364">
            <v>29</v>
          </cell>
          <cell r="Q364">
            <v>22</v>
          </cell>
          <cell r="R364">
            <v>10</v>
          </cell>
          <cell r="S364">
            <v>19</v>
          </cell>
          <cell r="T364">
            <v>19</v>
          </cell>
          <cell r="U364">
            <v>2</v>
          </cell>
          <cell r="V364">
            <v>18</v>
          </cell>
          <cell r="W364">
            <v>10</v>
          </cell>
          <cell r="X364">
            <v>9</v>
          </cell>
        </row>
        <row r="365">
          <cell r="B365" t="str">
            <v xml:space="preserve">         北九州市</v>
          </cell>
          <cell r="C365">
            <v>81</v>
          </cell>
          <cell r="D365" t="str">
            <v>-</v>
          </cell>
          <cell r="E365" t="str">
            <v>-</v>
          </cell>
          <cell r="F365" t="str">
            <v>-</v>
          </cell>
          <cell r="G365" t="str">
            <v>-</v>
          </cell>
          <cell r="H365">
            <v>13</v>
          </cell>
          <cell r="I365">
            <v>3</v>
          </cell>
          <cell r="J365" t="str">
            <v>-</v>
          </cell>
          <cell r="K365">
            <v>3</v>
          </cell>
          <cell r="L365">
            <v>30</v>
          </cell>
          <cell r="M365">
            <v>10</v>
          </cell>
          <cell r="N365">
            <v>4</v>
          </cell>
          <cell r="O365" t="str">
            <v>-</v>
          </cell>
          <cell r="P365">
            <v>4</v>
          </cell>
          <cell r="Q365">
            <v>2</v>
          </cell>
          <cell r="R365" t="str">
            <v>-</v>
          </cell>
          <cell r="S365">
            <v>4</v>
          </cell>
          <cell r="T365">
            <v>4</v>
          </cell>
          <cell r="U365" t="str">
            <v>-</v>
          </cell>
          <cell r="V365">
            <v>2</v>
          </cell>
          <cell r="W365">
            <v>1</v>
          </cell>
          <cell r="X365">
            <v>1</v>
          </cell>
        </row>
        <row r="366">
          <cell r="B366" t="str">
            <v xml:space="preserve">           北九州市 門司区</v>
          </cell>
          <cell r="C366">
            <v>6</v>
          </cell>
          <cell r="D366" t="str">
            <v>-</v>
          </cell>
          <cell r="E366" t="str">
            <v>-</v>
          </cell>
          <cell r="F366" t="str">
            <v>-</v>
          </cell>
          <cell r="G366" t="str">
            <v>-</v>
          </cell>
          <cell r="H366" t="str">
            <v>-</v>
          </cell>
          <cell r="I366" t="str">
            <v>-</v>
          </cell>
          <cell r="J366" t="str">
            <v>-</v>
          </cell>
          <cell r="K366" t="str">
            <v>-</v>
          </cell>
          <cell r="L366">
            <v>4</v>
          </cell>
          <cell r="M366" t="str">
            <v>-</v>
          </cell>
          <cell r="N366" t="str">
            <v>-</v>
          </cell>
          <cell r="O366" t="str">
            <v>-</v>
          </cell>
          <cell r="P366" t="str">
            <v>-</v>
          </cell>
          <cell r="Q366" t="str">
            <v>-</v>
          </cell>
          <cell r="R366" t="str">
            <v>-</v>
          </cell>
          <cell r="S366" t="str">
            <v>-</v>
          </cell>
          <cell r="T366">
            <v>1</v>
          </cell>
          <cell r="U366" t="str">
            <v>-</v>
          </cell>
          <cell r="V366" t="str">
            <v>-</v>
          </cell>
          <cell r="W366" t="str">
            <v>-</v>
          </cell>
          <cell r="X366">
            <v>1</v>
          </cell>
        </row>
        <row r="367">
          <cell r="B367" t="str">
            <v xml:space="preserve">           北九州市 若松区</v>
          </cell>
          <cell r="C367">
            <v>22</v>
          </cell>
          <cell r="D367" t="str">
            <v>-</v>
          </cell>
          <cell r="E367" t="str">
            <v>-</v>
          </cell>
          <cell r="F367" t="str">
            <v>-</v>
          </cell>
          <cell r="G367" t="str">
            <v>-</v>
          </cell>
          <cell r="H367">
            <v>4</v>
          </cell>
          <cell r="I367" t="str">
            <v>-</v>
          </cell>
          <cell r="J367" t="str">
            <v>-</v>
          </cell>
          <cell r="K367" t="str">
            <v>-</v>
          </cell>
          <cell r="L367">
            <v>17</v>
          </cell>
          <cell r="M367">
            <v>1</v>
          </cell>
          <cell r="N367" t="str">
            <v>-</v>
          </cell>
          <cell r="O367" t="str">
            <v>-</v>
          </cell>
          <cell r="P367" t="str">
            <v>-</v>
          </cell>
          <cell r="Q367" t="str">
            <v>-</v>
          </cell>
          <cell r="R367" t="str">
            <v>-</v>
          </cell>
          <cell r="S367" t="str">
            <v>-</v>
          </cell>
          <cell r="T367" t="str">
            <v>-</v>
          </cell>
          <cell r="U367" t="str">
            <v>-</v>
          </cell>
          <cell r="V367" t="str">
            <v>-</v>
          </cell>
          <cell r="W367" t="str">
            <v>-</v>
          </cell>
          <cell r="X367" t="str">
            <v>-</v>
          </cell>
        </row>
        <row r="368">
          <cell r="B368" t="str">
            <v xml:space="preserve">           北九州市 戸畑区</v>
          </cell>
          <cell r="C368">
            <v>5</v>
          </cell>
          <cell r="D368" t="str">
            <v>-</v>
          </cell>
          <cell r="E368" t="str">
            <v>-</v>
          </cell>
          <cell r="F368" t="str">
            <v>-</v>
          </cell>
          <cell r="G368" t="str">
            <v>-</v>
          </cell>
          <cell r="H368">
            <v>2</v>
          </cell>
          <cell r="I368" t="str">
            <v>-</v>
          </cell>
          <cell r="J368" t="str">
            <v>-</v>
          </cell>
          <cell r="K368" t="str">
            <v>-</v>
          </cell>
          <cell r="L368">
            <v>3</v>
          </cell>
          <cell r="M368" t="str">
            <v>-</v>
          </cell>
          <cell r="N368" t="str">
            <v>-</v>
          </cell>
          <cell r="O368" t="str">
            <v>-</v>
          </cell>
          <cell r="P368" t="str">
            <v>-</v>
          </cell>
          <cell r="Q368" t="str">
            <v>-</v>
          </cell>
          <cell r="R368" t="str">
            <v>-</v>
          </cell>
          <cell r="S368" t="str">
            <v>-</v>
          </cell>
          <cell r="T368" t="str">
            <v>-</v>
          </cell>
          <cell r="U368" t="str">
            <v>-</v>
          </cell>
          <cell r="V368" t="str">
            <v>-</v>
          </cell>
          <cell r="W368" t="str">
            <v>-</v>
          </cell>
          <cell r="X368" t="str">
            <v>-</v>
          </cell>
        </row>
        <row r="369">
          <cell r="B369" t="str">
            <v xml:space="preserve">           北九州市 小倉北区</v>
          </cell>
          <cell r="C369">
            <v>31</v>
          </cell>
          <cell r="D369" t="str">
            <v>-</v>
          </cell>
          <cell r="E369" t="str">
            <v>-</v>
          </cell>
          <cell r="F369" t="str">
            <v>-</v>
          </cell>
          <cell r="G369" t="str">
            <v>-</v>
          </cell>
          <cell r="H369">
            <v>4</v>
          </cell>
          <cell r="I369">
            <v>1</v>
          </cell>
          <cell r="J369" t="str">
            <v>-</v>
          </cell>
          <cell r="K369">
            <v>2</v>
          </cell>
          <cell r="L369">
            <v>4</v>
          </cell>
          <cell r="M369">
            <v>5</v>
          </cell>
          <cell r="N369">
            <v>3</v>
          </cell>
          <cell r="O369" t="str">
            <v>-</v>
          </cell>
          <cell r="P369">
            <v>2</v>
          </cell>
          <cell r="Q369">
            <v>1</v>
          </cell>
          <cell r="R369" t="str">
            <v>-</v>
          </cell>
          <cell r="S369">
            <v>3</v>
          </cell>
          <cell r="T369">
            <v>3</v>
          </cell>
          <cell r="U369" t="str">
            <v>-</v>
          </cell>
          <cell r="V369">
            <v>2</v>
          </cell>
          <cell r="W369">
            <v>1</v>
          </cell>
          <cell r="X369" t="str">
            <v>-</v>
          </cell>
        </row>
        <row r="370">
          <cell r="B370" t="str">
            <v xml:space="preserve">           北九州市 小倉南区</v>
          </cell>
          <cell r="C370">
            <v>6</v>
          </cell>
          <cell r="D370" t="str">
            <v>-</v>
          </cell>
          <cell r="E370" t="str">
            <v>-</v>
          </cell>
          <cell r="F370" t="str">
            <v>-</v>
          </cell>
          <cell r="G370" t="str">
            <v>-</v>
          </cell>
          <cell r="H370">
            <v>2</v>
          </cell>
          <cell r="I370" t="str">
            <v>-</v>
          </cell>
          <cell r="J370" t="str">
            <v>-</v>
          </cell>
          <cell r="K370">
            <v>1</v>
          </cell>
          <cell r="L370">
            <v>1</v>
          </cell>
          <cell r="M370">
            <v>2</v>
          </cell>
          <cell r="N370" t="str">
            <v>-</v>
          </cell>
          <cell r="O370" t="str">
            <v>-</v>
          </cell>
          <cell r="P370" t="str">
            <v>-</v>
          </cell>
          <cell r="Q370" t="str">
            <v>-</v>
          </cell>
          <cell r="R370" t="str">
            <v>-</v>
          </cell>
          <cell r="S370" t="str">
            <v>-</v>
          </cell>
          <cell r="T370" t="str">
            <v>-</v>
          </cell>
          <cell r="U370" t="str">
            <v>-</v>
          </cell>
          <cell r="V370" t="str">
            <v>-</v>
          </cell>
          <cell r="W370" t="str">
            <v>-</v>
          </cell>
          <cell r="X370" t="str">
            <v>-</v>
          </cell>
        </row>
        <row r="371">
          <cell r="B371" t="str">
            <v xml:space="preserve">           北九州市 八幡東区</v>
          </cell>
          <cell r="C371">
            <v>4</v>
          </cell>
          <cell r="D371" t="str">
            <v>-</v>
          </cell>
          <cell r="E371" t="str">
            <v>-</v>
          </cell>
          <cell r="F371" t="str">
            <v>-</v>
          </cell>
          <cell r="G371" t="str">
            <v>-</v>
          </cell>
          <cell r="H371" t="str">
            <v>-</v>
          </cell>
          <cell r="I371">
            <v>2</v>
          </cell>
          <cell r="J371" t="str">
            <v>-</v>
          </cell>
          <cell r="K371" t="str">
            <v>-</v>
          </cell>
          <cell r="L371">
            <v>1</v>
          </cell>
          <cell r="M371">
            <v>1</v>
          </cell>
          <cell r="N371" t="str">
            <v>-</v>
          </cell>
          <cell r="O371" t="str">
            <v>-</v>
          </cell>
          <cell r="P371" t="str">
            <v>-</v>
          </cell>
          <cell r="Q371" t="str">
            <v>-</v>
          </cell>
          <cell r="R371" t="str">
            <v>-</v>
          </cell>
          <cell r="S371" t="str">
            <v>-</v>
          </cell>
          <cell r="T371" t="str">
            <v>-</v>
          </cell>
          <cell r="U371" t="str">
            <v>-</v>
          </cell>
          <cell r="V371" t="str">
            <v>-</v>
          </cell>
          <cell r="W371" t="str">
            <v>-</v>
          </cell>
          <cell r="X371" t="str">
            <v>-</v>
          </cell>
        </row>
        <row r="372">
          <cell r="B372" t="str">
            <v xml:space="preserve">           北九州市 八幡西区</v>
          </cell>
          <cell r="C372">
            <v>7</v>
          </cell>
          <cell r="D372" t="str">
            <v>-</v>
          </cell>
          <cell r="E372" t="str">
            <v>-</v>
          </cell>
          <cell r="F372" t="str">
            <v>-</v>
          </cell>
          <cell r="G372" t="str">
            <v>-</v>
          </cell>
          <cell r="H372">
            <v>1</v>
          </cell>
          <cell r="I372" t="str">
            <v>-</v>
          </cell>
          <cell r="J372" t="str">
            <v>-</v>
          </cell>
          <cell r="K372" t="str">
            <v>-</v>
          </cell>
          <cell r="L372" t="str">
            <v>-</v>
          </cell>
          <cell r="M372">
            <v>1</v>
          </cell>
          <cell r="N372">
            <v>1</v>
          </cell>
          <cell r="O372" t="str">
            <v>-</v>
          </cell>
          <cell r="P372">
            <v>2</v>
          </cell>
          <cell r="Q372">
            <v>1</v>
          </cell>
          <cell r="R372" t="str">
            <v>-</v>
          </cell>
          <cell r="S372">
            <v>1</v>
          </cell>
          <cell r="T372" t="str">
            <v>-</v>
          </cell>
          <cell r="U372" t="str">
            <v>-</v>
          </cell>
          <cell r="V372" t="str">
            <v>-</v>
          </cell>
          <cell r="W372" t="str">
            <v>-</v>
          </cell>
          <cell r="X372" t="str">
            <v>-</v>
          </cell>
        </row>
        <row r="373">
          <cell r="B373" t="str">
            <v xml:space="preserve">         福岡市</v>
          </cell>
          <cell r="C373">
            <v>304</v>
          </cell>
          <cell r="D373" t="str">
            <v>-</v>
          </cell>
          <cell r="E373" t="str">
            <v>-</v>
          </cell>
          <cell r="F373">
            <v>1</v>
          </cell>
          <cell r="G373">
            <v>1</v>
          </cell>
          <cell r="H373">
            <v>41</v>
          </cell>
          <cell r="I373">
            <v>24</v>
          </cell>
          <cell r="J373">
            <v>9</v>
          </cell>
          <cell r="K373">
            <v>27</v>
          </cell>
          <cell r="L373">
            <v>20</v>
          </cell>
          <cell r="M373">
            <v>62</v>
          </cell>
          <cell r="N373">
            <v>11</v>
          </cell>
          <cell r="O373">
            <v>7</v>
          </cell>
          <cell r="P373">
            <v>24</v>
          </cell>
          <cell r="Q373">
            <v>15</v>
          </cell>
          <cell r="R373">
            <v>10</v>
          </cell>
          <cell r="S373">
            <v>12</v>
          </cell>
          <cell r="T373">
            <v>9</v>
          </cell>
          <cell r="U373">
            <v>3</v>
          </cell>
          <cell r="V373">
            <v>16</v>
          </cell>
          <cell r="W373">
            <v>5</v>
          </cell>
          <cell r="X373">
            <v>7</v>
          </cell>
        </row>
        <row r="374">
          <cell r="B374" t="str">
            <v xml:space="preserve">           福岡市 東区</v>
          </cell>
          <cell r="C374">
            <v>36</v>
          </cell>
          <cell r="D374" t="str">
            <v>-</v>
          </cell>
          <cell r="E374" t="str">
            <v>-</v>
          </cell>
          <cell r="F374" t="str">
            <v>-</v>
          </cell>
          <cell r="G374" t="str">
            <v>-</v>
          </cell>
          <cell r="H374">
            <v>9</v>
          </cell>
          <cell r="I374">
            <v>4</v>
          </cell>
          <cell r="J374" t="str">
            <v>-</v>
          </cell>
          <cell r="K374">
            <v>1</v>
          </cell>
          <cell r="L374">
            <v>4</v>
          </cell>
          <cell r="M374">
            <v>8</v>
          </cell>
          <cell r="N374" t="str">
            <v>-</v>
          </cell>
          <cell r="O374" t="str">
            <v>-</v>
          </cell>
          <cell r="P374">
            <v>2</v>
          </cell>
          <cell r="Q374">
            <v>4</v>
          </cell>
          <cell r="R374">
            <v>1</v>
          </cell>
          <cell r="S374" t="str">
            <v>-</v>
          </cell>
          <cell r="T374">
            <v>1</v>
          </cell>
          <cell r="U374" t="str">
            <v>-</v>
          </cell>
          <cell r="V374">
            <v>1</v>
          </cell>
          <cell r="W374" t="str">
            <v>-</v>
          </cell>
          <cell r="X374">
            <v>1</v>
          </cell>
        </row>
        <row r="375">
          <cell r="B375" t="str">
            <v xml:space="preserve">           福岡市 博多区</v>
          </cell>
          <cell r="C375">
            <v>140</v>
          </cell>
          <cell r="D375" t="str">
            <v>-</v>
          </cell>
          <cell r="E375" t="str">
            <v>-</v>
          </cell>
          <cell r="F375" t="str">
            <v>-</v>
          </cell>
          <cell r="G375">
            <v>1</v>
          </cell>
          <cell r="H375">
            <v>16</v>
          </cell>
          <cell r="I375">
            <v>14</v>
          </cell>
          <cell r="J375">
            <v>2</v>
          </cell>
          <cell r="K375">
            <v>11</v>
          </cell>
          <cell r="L375">
            <v>11</v>
          </cell>
          <cell r="M375">
            <v>36</v>
          </cell>
          <cell r="N375">
            <v>4</v>
          </cell>
          <cell r="O375">
            <v>4</v>
          </cell>
          <cell r="P375">
            <v>9</v>
          </cell>
          <cell r="Q375">
            <v>8</v>
          </cell>
          <cell r="R375">
            <v>3</v>
          </cell>
          <cell r="S375">
            <v>2</v>
          </cell>
          <cell r="T375">
            <v>4</v>
          </cell>
          <cell r="U375" t="str">
            <v>-</v>
          </cell>
          <cell r="V375">
            <v>9</v>
          </cell>
          <cell r="W375">
            <v>3</v>
          </cell>
          <cell r="X375">
            <v>3</v>
          </cell>
        </row>
        <row r="376">
          <cell r="B376" t="str">
            <v xml:space="preserve">           福岡市 中央区</v>
          </cell>
          <cell r="C376">
            <v>78</v>
          </cell>
          <cell r="D376" t="str">
            <v>-</v>
          </cell>
          <cell r="E376" t="str">
            <v>-</v>
          </cell>
          <cell r="F376">
            <v>1</v>
          </cell>
          <cell r="G376" t="str">
            <v>-</v>
          </cell>
          <cell r="H376">
            <v>4</v>
          </cell>
          <cell r="I376">
            <v>5</v>
          </cell>
          <cell r="J376">
            <v>5</v>
          </cell>
          <cell r="K376">
            <v>9</v>
          </cell>
          <cell r="L376">
            <v>1</v>
          </cell>
          <cell r="M376">
            <v>14</v>
          </cell>
          <cell r="N376">
            <v>5</v>
          </cell>
          <cell r="O376">
            <v>2</v>
          </cell>
          <cell r="P376">
            <v>7</v>
          </cell>
          <cell r="Q376">
            <v>2</v>
          </cell>
          <cell r="R376">
            <v>5</v>
          </cell>
          <cell r="S376">
            <v>4</v>
          </cell>
          <cell r="T376">
            <v>3</v>
          </cell>
          <cell r="U376">
            <v>3</v>
          </cell>
          <cell r="V376">
            <v>4</v>
          </cell>
          <cell r="W376">
            <v>2</v>
          </cell>
          <cell r="X376">
            <v>2</v>
          </cell>
        </row>
        <row r="377">
          <cell r="B377" t="str">
            <v xml:space="preserve">           福岡市 南区</v>
          </cell>
          <cell r="C377">
            <v>12</v>
          </cell>
          <cell r="D377" t="str">
            <v>-</v>
          </cell>
          <cell r="E377" t="str">
            <v>-</v>
          </cell>
          <cell r="F377" t="str">
            <v>-</v>
          </cell>
          <cell r="G377" t="str">
            <v>-</v>
          </cell>
          <cell r="H377">
            <v>5</v>
          </cell>
          <cell r="I377" t="str">
            <v>-</v>
          </cell>
          <cell r="J377">
            <v>2</v>
          </cell>
          <cell r="K377">
            <v>3</v>
          </cell>
          <cell r="L377" t="str">
            <v>-</v>
          </cell>
          <cell r="M377" t="str">
            <v>-</v>
          </cell>
          <cell r="N377" t="str">
            <v>-</v>
          </cell>
          <cell r="O377" t="str">
            <v>-</v>
          </cell>
          <cell r="P377" t="str">
            <v>-</v>
          </cell>
          <cell r="Q377" t="str">
            <v>-</v>
          </cell>
          <cell r="R377" t="str">
            <v>-</v>
          </cell>
          <cell r="S377">
            <v>1</v>
          </cell>
          <cell r="T377" t="str">
            <v>-</v>
          </cell>
          <cell r="U377" t="str">
            <v>-</v>
          </cell>
          <cell r="V377">
            <v>1</v>
          </cell>
          <cell r="W377" t="str">
            <v>-</v>
          </cell>
          <cell r="X377" t="str">
            <v>-</v>
          </cell>
        </row>
        <row r="378">
          <cell r="B378" t="str">
            <v xml:space="preserve">           福岡市 西区</v>
          </cell>
          <cell r="C378">
            <v>12</v>
          </cell>
          <cell r="D378" t="str">
            <v>-</v>
          </cell>
          <cell r="E378" t="str">
            <v>-</v>
          </cell>
          <cell r="F378" t="str">
            <v>-</v>
          </cell>
          <cell r="G378" t="str">
            <v>-</v>
          </cell>
          <cell r="H378">
            <v>1</v>
          </cell>
          <cell r="I378" t="str">
            <v>-</v>
          </cell>
          <cell r="J378" t="str">
            <v>-</v>
          </cell>
          <cell r="K378">
            <v>2</v>
          </cell>
          <cell r="L378">
            <v>3</v>
          </cell>
          <cell r="M378">
            <v>2</v>
          </cell>
          <cell r="N378">
            <v>1</v>
          </cell>
          <cell r="O378">
            <v>1</v>
          </cell>
          <cell r="P378" t="str">
            <v>-</v>
          </cell>
          <cell r="Q378" t="str">
            <v>-</v>
          </cell>
          <cell r="R378">
            <v>1</v>
          </cell>
          <cell r="S378">
            <v>1</v>
          </cell>
          <cell r="T378" t="str">
            <v>-</v>
          </cell>
          <cell r="U378" t="str">
            <v>-</v>
          </cell>
          <cell r="V378" t="str">
            <v>-</v>
          </cell>
          <cell r="W378" t="str">
            <v>-</v>
          </cell>
          <cell r="X378" t="str">
            <v>-</v>
          </cell>
        </row>
        <row r="379">
          <cell r="B379" t="str">
            <v xml:space="preserve">           福岡市 城南区</v>
          </cell>
          <cell r="C379">
            <v>6</v>
          </cell>
          <cell r="D379" t="str">
            <v>-</v>
          </cell>
          <cell r="E379" t="str">
            <v>-</v>
          </cell>
          <cell r="F379" t="str">
            <v>-</v>
          </cell>
          <cell r="G379" t="str">
            <v>-</v>
          </cell>
          <cell r="H379">
            <v>1</v>
          </cell>
          <cell r="I379" t="str">
            <v>-</v>
          </cell>
          <cell r="J379" t="str">
            <v>-</v>
          </cell>
          <cell r="K379" t="str">
            <v>-</v>
          </cell>
          <cell r="L379" t="str">
            <v>-</v>
          </cell>
          <cell r="M379" t="str">
            <v>-</v>
          </cell>
          <cell r="N379" t="str">
            <v>-</v>
          </cell>
          <cell r="O379" t="str">
            <v>-</v>
          </cell>
          <cell r="P379">
            <v>1</v>
          </cell>
          <cell r="Q379">
            <v>1</v>
          </cell>
          <cell r="R379" t="str">
            <v>-</v>
          </cell>
          <cell r="S379">
            <v>2</v>
          </cell>
          <cell r="T379" t="str">
            <v>-</v>
          </cell>
          <cell r="U379" t="str">
            <v>-</v>
          </cell>
          <cell r="V379">
            <v>1</v>
          </cell>
          <cell r="W379" t="str">
            <v>-</v>
          </cell>
          <cell r="X379" t="str">
            <v>-</v>
          </cell>
        </row>
        <row r="380">
          <cell r="B380" t="str">
            <v xml:space="preserve">           福岡市 早良区</v>
          </cell>
          <cell r="C380">
            <v>20</v>
          </cell>
          <cell r="D380" t="str">
            <v>-</v>
          </cell>
          <cell r="E380" t="str">
            <v>-</v>
          </cell>
          <cell r="F380" t="str">
            <v>-</v>
          </cell>
          <cell r="G380" t="str">
            <v>-</v>
          </cell>
          <cell r="H380">
            <v>5</v>
          </cell>
          <cell r="I380">
            <v>1</v>
          </cell>
          <cell r="J380" t="str">
            <v>-</v>
          </cell>
          <cell r="K380">
            <v>1</v>
          </cell>
          <cell r="L380">
            <v>1</v>
          </cell>
          <cell r="M380">
            <v>2</v>
          </cell>
          <cell r="N380">
            <v>1</v>
          </cell>
          <cell r="O380" t="str">
            <v>-</v>
          </cell>
          <cell r="P380">
            <v>5</v>
          </cell>
          <cell r="Q380" t="str">
            <v>-</v>
          </cell>
          <cell r="R380" t="str">
            <v>-</v>
          </cell>
          <cell r="S380">
            <v>2</v>
          </cell>
          <cell r="T380">
            <v>1</v>
          </cell>
          <cell r="U380" t="str">
            <v>-</v>
          </cell>
          <cell r="V380" t="str">
            <v>-</v>
          </cell>
          <cell r="W380" t="str">
            <v>-</v>
          </cell>
          <cell r="X380">
            <v>1</v>
          </cell>
        </row>
        <row r="381">
          <cell r="B381" t="str">
            <v xml:space="preserve">         その他市町村</v>
          </cell>
          <cell r="C381">
            <v>109</v>
          </cell>
          <cell r="D381">
            <v>1</v>
          </cell>
          <cell r="E381">
            <v>1</v>
          </cell>
          <cell r="F381" t="str">
            <v>-</v>
          </cell>
          <cell r="G381" t="str">
            <v>-</v>
          </cell>
          <cell r="H381">
            <v>20</v>
          </cell>
          <cell r="I381">
            <v>17</v>
          </cell>
          <cell r="J381">
            <v>2</v>
          </cell>
          <cell r="K381" t="str">
            <v>-</v>
          </cell>
          <cell r="L381">
            <v>12</v>
          </cell>
          <cell r="M381">
            <v>16</v>
          </cell>
          <cell r="N381">
            <v>2</v>
          </cell>
          <cell r="O381">
            <v>2</v>
          </cell>
          <cell r="P381">
            <v>1</v>
          </cell>
          <cell r="Q381">
            <v>9</v>
          </cell>
          <cell r="R381">
            <v>4</v>
          </cell>
          <cell r="S381">
            <v>4</v>
          </cell>
          <cell r="T381">
            <v>11</v>
          </cell>
          <cell r="U381">
            <v>1</v>
          </cell>
          <cell r="V381">
            <v>4</v>
          </cell>
          <cell r="W381">
            <v>2</v>
          </cell>
          <cell r="X381">
            <v>1</v>
          </cell>
        </row>
        <row r="382">
          <cell r="B382" t="str">
            <v xml:space="preserve">         大牟田市</v>
          </cell>
          <cell r="C382">
            <v>8</v>
          </cell>
          <cell r="D382" t="str">
            <v>-</v>
          </cell>
          <cell r="E382" t="str">
            <v>-</v>
          </cell>
          <cell r="F382" t="str">
            <v>-</v>
          </cell>
          <cell r="G382" t="str">
            <v>-</v>
          </cell>
          <cell r="H382">
            <v>2</v>
          </cell>
          <cell r="I382" t="str">
            <v>-</v>
          </cell>
          <cell r="J382" t="str">
            <v>-</v>
          </cell>
          <cell r="K382" t="str">
            <v>-</v>
          </cell>
          <cell r="L382">
            <v>3</v>
          </cell>
          <cell r="M382" t="str">
            <v>-</v>
          </cell>
          <cell r="N382" t="str">
            <v>-</v>
          </cell>
          <cell r="O382" t="str">
            <v>-</v>
          </cell>
          <cell r="P382" t="str">
            <v>-</v>
          </cell>
          <cell r="Q382">
            <v>1</v>
          </cell>
          <cell r="R382" t="str">
            <v>-</v>
          </cell>
          <cell r="S382" t="str">
            <v>-</v>
          </cell>
          <cell r="T382">
            <v>1</v>
          </cell>
          <cell r="U382" t="str">
            <v>-</v>
          </cell>
          <cell r="V382" t="str">
            <v>-</v>
          </cell>
          <cell r="W382" t="str">
            <v>-</v>
          </cell>
          <cell r="X382">
            <v>1</v>
          </cell>
        </row>
        <row r="383">
          <cell r="B383" t="str">
            <v xml:space="preserve">         久留米市</v>
          </cell>
          <cell r="C383">
            <v>22</v>
          </cell>
          <cell r="D383" t="str">
            <v>-</v>
          </cell>
          <cell r="E383" t="str">
            <v>-</v>
          </cell>
          <cell r="F383" t="str">
            <v>-</v>
          </cell>
          <cell r="G383" t="str">
            <v>-</v>
          </cell>
          <cell r="H383">
            <v>5</v>
          </cell>
          <cell r="I383">
            <v>2</v>
          </cell>
          <cell r="J383" t="str">
            <v>-</v>
          </cell>
          <cell r="K383" t="str">
            <v>-</v>
          </cell>
          <cell r="L383" t="str">
            <v>-</v>
          </cell>
          <cell r="M383">
            <v>2</v>
          </cell>
          <cell r="N383">
            <v>1</v>
          </cell>
          <cell r="O383">
            <v>1</v>
          </cell>
          <cell r="P383">
            <v>1</v>
          </cell>
          <cell r="Q383">
            <v>2</v>
          </cell>
          <cell r="R383" t="str">
            <v>-</v>
          </cell>
          <cell r="S383">
            <v>1</v>
          </cell>
          <cell r="T383">
            <v>5</v>
          </cell>
          <cell r="U383" t="str">
            <v>-</v>
          </cell>
          <cell r="V383">
            <v>2</v>
          </cell>
          <cell r="W383" t="str">
            <v>-</v>
          </cell>
          <cell r="X383" t="str">
            <v>-</v>
          </cell>
        </row>
        <row r="384">
          <cell r="B384" t="str">
            <v xml:space="preserve">         飯塚市</v>
          </cell>
          <cell r="C384">
            <v>5</v>
          </cell>
          <cell r="D384" t="str">
            <v>-</v>
          </cell>
          <cell r="E384" t="str">
            <v>-</v>
          </cell>
          <cell r="F384" t="str">
            <v>-</v>
          </cell>
          <cell r="G384" t="str">
            <v>-</v>
          </cell>
          <cell r="H384">
            <v>1</v>
          </cell>
          <cell r="I384" t="str">
            <v>-</v>
          </cell>
          <cell r="J384" t="str">
            <v>-</v>
          </cell>
          <cell r="K384" t="str">
            <v>-</v>
          </cell>
          <cell r="L384">
            <v>1</v>
          </cell>
          <cell r="M384">
            <v>1</v>
          </cell>
          <cell r="N384" t="str">
            <v>-</v>
          </cell>
          <cell r="O384" t="str">
            <v>-</v>
          </cell>
          <cell r="P384" t="str">
            <v>-</v>
          </cell>
          <cell r="Q384" t="str">
            <v>-</v>
          </cell>
          <cell r="R384">
            <v>1</v>
          </cell>
          <cell r="S384" t="str">
            <v>-</v>
          </cell>
          <cell r="T384">
            <v>1</v>
          </cell>
          <cell r="U384" t="str">
            <v>-</v>
          </cell>
          <cell r="V384" t="str">
            <v>-</v>
          </cell>
          <cell r="W384" t="str">
            <v>-</v>
          </cell>
          <cell r="X384" t="str">
            <v>-</v>
          </cell>
        </row>
        <row r="385">
          <cell r="B385" t="str">
            <v xml:space="preserve">         田川市</v>
          </cell>
          <cell r="C385">
            <v>2</v>
          </cell>
          <cell r="D385" t="str">
            <v>-</v>
          </cell>
          <cell r="E385" t="str">
            <v>-</v>
          </cell>
          <cell r="F385" t="str">
            <v>-</v>
          </cell>
          <cell r="G385" t="str">
            <v>-</v>
          </cell>
          <cell r="H385" t="str">
            <v>-</v>
          </cell>
          <cell r="I385" t="str">
            <v>-</v>
          </cell>
          <cell r="J385" t="str">
            <v>-</v>
          </cell>
          <cell r="K385" t="str">
            <v>-</v>
          </cell>
          <cell r="L385" t="str">
            <v>-</v>
          </cell>
          <cell r="M385">
            <v>1</v>
          </cell>
          <cell r="N385" t="str">
            <v>-</v>
          </cell>
          <cell r="O385" t="str">
            <v>-</v>
          </cell>
          <cell r="P385" t="str">
            <v>-</v>
          </cell>
          <cell r="Q385" t="str">
            <v>-</v>
          </cell>
          <cell r="R385" t="str">
            <v>-</v>
          </cell>
          <cell r="S385">
            <v>1</v>
          </cell>
          <cell r="T385" t="str">
            <v>-</v>
          </cell>
          <cell r="U385" t="str">
            <v>-</v>
          </cell>
          <cell r="V385" t="str">
            <v>-</v>
          </cell>
          <cell r="W385" t="str">
            <v>-</v>
          </cell>
          <cell r="X385" t="str">
            <v>-</v>
          </cell>
        </row>
        <row r="386">
          <cell r="B386" t="str">
            <v xml:space="preserve">         柳川市</v>
          </cell>
          <cell r="C386">
            <v>1</v>
          </cell>
          <cell r="D386" t="str">
            <v>-</v>
          </cell>
          <cell r="E386" t="str">
            <v>-</v>
          </cell>
          <cell r="F386" t="str">
            <v>-</v>
          </cell>
          <cell r="G386" t="str">
            <v>-</v>
          </cell>
          <cell r="H386" t="str">
            <v>-</v>
          </cell>
          <cell r="I386" t="str">
            <v>-</v>
          </cell>
          <cell r="J386" t="str">
            <v>-</v>
          </cell>
          <cell r="K386" t="str">
            <v>-</v>
          </cell>
          <cell r="L386" t="str">
            <v>-</v>
          </cell>
          <cell r="M386" t="str">
            <v>-</v>
          </cell>
          <cell r="N386" t="str">
            <v>-</v>
          </cell>
          <cell r="O386">
            <v>1</v>
          </cell>
          <cell r="P386" t="str">
            <v>-</v>
          </cell>
          <cell r="Q386" t="str">
            <v>-</v>
          </cell>
          <cell r="R386" t="str">
            <v>-</v>
          </cell>
          <cell r="S386" t="str">
            <v>-</v>
          </cell>
          <cell r="T386" t="str">
            <v>-</v>
          </cell>
          <cell r="U386" t="str">
            <v>-</v>
          </cell>
          <cell r="V386" t="str">
            <v>-</v>
          </cell>
          <cell r="W386" t="str">
            <v>-</v>
          </cell>
          <cell r="X386" t="str">
            <v>-</v>
          </cell>
        </row>
        <row r="387">
          <cell r="B387" t="str">
            <v xml:space="preserve">         八女市</v>
          </cell>
          <cell r="C387">
            <v>2</v>
          </cell>
          <cell r="D387" t="str">
            <v>-</v>
          </cell>
          <cell r="E387" t="str">
            <v>-</v>
          </cell>
          <cell r="F387" t="str">
            <v>-</v>
          </cell>
          <cell r="G387" t="str">
            <v>-</v>
          </cell>
          <cell r="H387">
            <v>1</v>
          </cell>
          <cell r="I387">
            <v>1</v>
          </cell>
          <cell r="J387" t="str">
            <v>-</v>
          </cell>
          <cell r="K387" t="str">
            <v>-</v>
          </cell>
          <cell r="L387" t="str">
            <v>-</v>
          </cell>
          <cell r="M387" t="str">
            <v>-</v>
          </cell>
          <cell r="N387" t="str">
            <v>-</v>
          </cell>
          <cell r="O387" t="str">
            <v>-</v>
          </cell>
          <cell r="P387" t="str">
            <v>-</v>
          </cell>
          <cell r="Q387" t="str">
            <v>-</v>
          </cell>
          <cell r="R387" t="str">
            <v>-</v>
          </cell>
          <cell r="S387" t="str">
            <v>-</v>
          </cell>
          <cell r="T387" t="str">
            <v>-</v>
          </cell>
          <cell r="U387" t="str">
            <v>-</v>
          </cell>
          <cell r="V387" t="str">
            <v>-</v>
          </cell>
          <cell r="W387" t="str">
            <v>-</v>
          </cell>
          <cell r="X387" t="str">
            <v>-</v>
          </cell>
        </row>
        <row r="388">
          <cell r="B388" t="str">
            <v xml:space="preserve">         大川市</v>
          </cell>
          <cell r="C388">
            <v>1</v>
          </cell>
          <cell r="D388" t="str">
            <v>-</v>
          </cell>
          <cell r="E388" t="str">
            <v>-</v>
          </cell>
          <cell r="F388" t="str">
            <v>-</v>
          </cell>
          <cell r="G388" t="str">
            <v>-</v>
          </cell>
          <cell r="H388" t="str">
            <v>-</v>
          </cell>
          <cell r="I388" t="str">
            <v>-</v>
          </cell>
          <cell r="J388" t="str">
            <v>-</v>
          </cell>
          <cell r="K388" t="str">
            <v>-</v>
          </cell>
          <cell r="L388" t="str">
            <v>-</v>
          </cell>
          <cell r="M388" t="str">
            <v>-</v>
          </cell>
          <cell r="N388" t="str">
            <v>-</v>
          </cell>
          <cell r="O388" t="str">
            <v>-</v>
          </cell>
          <cell r="P388" t="str">
            <v>-</v>
          </cell>
          <cell r="Q388" t="str">
            <v>-</v>
          </cell>
          <cell r="R388" t="str">
            <v>-</v>
          </cell>
          <cell r="S388" t="str">
            <v>-</v>
          </cell>
          <cell r="T388" t="str">
            <v>-</v>
          </cell>
          <cell r="U388">
            <v>1</v>
          </cell>
          <cell r="V388" t="str">
            <v>-</v>
          </cell>
          <cell r="W388" t="str">
            <v>-</v>
          </cell>
          <cell r="X388" t="str">
            <v>-</v>
          </cell>
        </row>
        <row r="389">
          <cell r="B389" t="str">
            <v xml:space="preserve">         行橋市</v>
          </cell>
          <cell r="C389">
            <v>1</v>
          </cell>
          <cell r="D389" t="str">
            <v>-</v>
          </cell>
          <cell r="E389" t="str">
            <v>-</v>
          </cell>
          <cell r="F389" t="str">
            <v>-</v>
          </cell>
          <cell r="G389" t="str">
            <v>-</v>
          </cell>
          <cell r="H389">
            <v>1</v>
          </cell>
          <cell r="I389" t="str">
            <v>-</v>
          </cell>
          <cell r="J389" t="str">
            <v>-</v>
          </cell>
          <cell r="K389" t="str">
            <v>-</v>
          </cell>
          <cell r="L389" t="str">
            <v>-</v>
          </cell>
          <cell r="M389" t="str">
            <v>-</v>
          </cell>
          <cell r="N389" t="str">
            <v>-</v>
          </cell>
          <cell r="O389" t="str">
            <v>-</v>
          </cell>
          <cell r="P389" t="str">
            <v>-</v>
          </cell>
          <cell r="Q389" t="str">
            <v>-</v>
          </cell>
          <cell r="R389" t="str">
            <v>-</v>
          </cell>
          <cell r="S389" t="str">
            <v>-</v>
          </cell>
          <cell r="T389" t="str">
            <v>-</v>
          </cell>
          <cell r="U389" t="str">
            <v>-</v>
          </cell>
          <cell r="V389" t="str">
            <v>-</v>
          </cell>
          <cell r="W389" t="str">
            <v>-</v>
          </cell>
          <cell r="X389" t="str">
            <v>-</v>
          </cell>
        </row>
        <row r="390">
          <cell r="B390" t="str">
            <v xml:space="preserve">         豊前市</v>
          </cell>
          <cell r="C390">
            <v>1</v>
          </cell>
          <cell r="D390" t="str">
            <v>-</v>
          </cell>
          <cell r="E390" t="str">
            <v>-</v>
          </cell>
          <cell r="F390" t="str">
            <v>-</v>
          </cell>
          <cell r="G390" t="str">
            <v>-</v>
          </cell>
          <cell r="H390" t="str">
            <v>-</v>
          </cell>
          <cell r="I390" t="str">
            <v>-</v>
          </cell>
          <cell r="J390">
            <v>1</v>
          </cell>
          <cell r="K390" t="str">
            <v>-</v>
          </cell>
          <cell r="L390" t="str">
            <v>-</v>
          </cell>
          <cell r="M390" t="str">
            <v>-</v>
          </cell>
          <cell r="N390" t="str">
            <v>-</v>
          </cell>
          <cell r="O390" t="str">
            <v>-</v>
          </cell>
          <cell r="P390" t="str">
            <v>-</v>
          </cell>
          <cell r="Q390" t="str">
            <v>-</v>
          </cell>
          <cell r="R390" t="str">
            <v>-</v>
          </cell>
          <cell r="S390" t="str">
            <v>-</v>
          </cell>
          <cell r="T390" t="str">
            <v>-</v>
          </cell>
          <cell r="U390" t="str">
            <v>-</v>
          </cell>
          <cell r="V390" t="str">
            <v>-</v>
          </cell>
          <cell r="W390" t="str">
            <v>-</v>
          </cell>
          <cell r="X390" t="str">
            <v>-</v>
          </cell>
        </row>
        <row r="391">
          <cell r="B391" t="str">
            <v xml:space="preserve">         小郡市</v>
          </cell>
          <cell r="C391">
            <v>3</v>
          </cell>
          <cell r="D391" t="str">
            <v>-</v>
          </cell>
          <cell r="E391" t="str">
            <v>-</v>
          </cell>
          <cell r="F391" t="str">
            <v>-</v>
          </cell>
          <cell r="G391" t="str">
            <v>-</v>
          </cell>
          <cell r="H391" t="str">
            <v>-</v>
          </cell>
          <cell r="I391" t="str">
            <v>-</v>
          </cell>
          <cell r="J391" t="str">
            <v>-</v>
          </cell>
          <cell r="K391" t="str">
            <v>-</v>
          </cell>
          <cell r="L391" t="str">
            <v>-</v>
          </cell>
          <cell r="M391" t="str">
            <v>-</v>
          </cell>
          <cell r="N391" t="str">
            <v>-</v>
          </cell>
          <cell r="O391" t="str">
            <v>-</v>
          </cell>
          <cell r="P391" t="str">
            <v>-</v>
          </cell>
          <cell r="Q391" t="str">
            <v>-</v>
          </cell>
          <cell r="R391">
            <v>1</v>
          </cell>
          <cell r="S391" t="str">
            <v>-</v>
          </cell>
          <cell r="T391">
            <v>1</v>
          </cell>
          <cell r="U391" t="str">
            <v>-</v>
          </cell>
          <cell r="V391" t="str">
            <v>-</v>
          </cell>
          <cell r="W391">
            <v>1</v>
          </cell>
          <cell r="X391" t="str">
            <v>-</v>
          </cell>
        </row>
        <row r="392">
          <cell r="B392" t="str">
            <v xml:space="preserve">         筑紫野市</v>
          </cell>
          <cell r="C392">
            <v>7</v>
          </cell>
          <cell r="D392">
            <v>1</v>
          </cell>
          <cell r="E392">
            <v>1</v>
          </cell>
          <cell r="F392" t="str">
            <v>-</v>
          </cell>
          <cell r="G392" t="str">
            <v>-</v>
          </cell>
          <cell r="H392">
            <v>1</v>
          </cell>
          <cell r="I392">
            <v>1</v>
          </cell>
          <cell r="J392" t="str">
            <v>-</v>
          </cell>
          <cell r="K392" t="str">
            <v>-</v>
          </cell>
          <cell r="L392" t="str">
            <v>-</v>
          </cell>
          <cell r="M392">
            <v>3</v>
          </cell>
          <cell r="N392" t="str">
            <v>-</v>
          </cell>
          <cell r="O392" t="str">
            <v>-</v>
          </cell>
          <cell r="P392" t="str">
            <v>-</v>
          </cell>
          <cell r="Q392">
            <v>1</v>
          </cell>
          <cell r="R392" t="str">
            <v>-</v>
          </cell>
          <cell r="S392" t="str">
            <v>-</v>
          </cell>
          <cell r="T392" t="str">
            <v>-</v>
          </cell>
          <cell r="U392" t="str">
            <v>-</v>
          </cell>
          <cell r="V392" t="str">
            <v>-</v>
          </cell>
          <cell r="W392" t="str">
            <v>-</v>
          </cell>
          <cell r="X392" t="str">
            <v>-</v>
          </cell>
        </row>
        <row r="393">
          <cell r="B393" t="str">
            <v xml:space="preserve">         春日市</v>
          </cell>
          <cell r="C393">
            <v>3</v>
          </cell>
          <cell r="D393" t="str">
            <v>-</v>
          </cell>
          <cell r="E393" t="str">
            <v>-</v>
          </cell>
          <cell r="F393" t="str">
            <v>-</v>
          </cell>
          <cell r="G393" t="str">
            <v>-</v>
          </cell>
          <cell r="H393" t="str">
            <v>-</v>
          </cell>
          <cell r="I393">
            <v>2</v>
          </cell>
          <cell r="J393" t="str">
            <v>-</v>
          </cell>
          <cell r="K393" t="str">
            <v>-</v>
          </cell>
          <cell r="L393" t="str">
            <v>-</v>
          </cell>
          <cell r="M393">
            <v>1</v>
          </cell>
          <cell r="N393" t="str">
            <v>-</v>
          </cell>
          <cell r="O393" t="str">
            <v>-</v>
          </cell>
          <cell r="P393" t="str">
            <v>-</v>
          </cell>
          <cell r="Q393" t="str">
            <v>-</v>
          </cell>
          <cell r="R393" t="str">
            <v>-</v>
          </cell>
          <cell r="S393" t="str">
            <v>-</v>
          </cell>
          <cell r="T393" t="str">
            <v>-</v>
          </cell>
          <cell r="U393" t="str">
            <v>-</v>
          </cell>
          <cell r="V393" t="str">
            <v>-</v>
          </cell>
          <cell r="W393" t="str">
            <v>-</v>
          </cell>
          <cell r="X393" t="str">
            <v>-</v>
          </cell>
        </row>
        <row r="394">
          <cell r="B394" t="str">
            <v xml:space="preserve">         大野城市</v>
          </cell>
          <cell r="C394">
            <v>4</v>
          </cell>
          <cell r="D394" t="str">
            <v>-</v>
          </cell>
          <cell r="E394" t="str">
            <v>-</v>
          </cell>
          <cell r="F394" t="str">
            <v>-</v>
          </cell>
          <cell r="G394" t="str">
            <v>-</v>
          </cell>
          <cell r="H394" t="str">
            <v>-</v>
          </cell>
          <cell r="I394">
            <v>1</v>
          </cell>
          <cell r="J394" t="str">
            <v>-</v>
          </cell>
          <cell r="K394" t="str">
            <v>-</v>
          </cell>
          <cell r="L394" t="str">
            <v>-</v>
          </cell>
          <cell r="M394" t="str">
            <v>-</v>
          </cell>
          <cell r="N394">
            <v>1</v>
          </cell>
          <cell r="O394" t="str">
            <v>-</v>
          </cell>
          <cell r="P394" t="str">
            <v>-</v>
          </cell>
          <cell r="Q394" t="str">
            <v>-</v>
          </cell>
          <cell r="R394" t="str">
            <v>-</v>
          </cell>
          <cell r="S394" t="str">
            <v>-</v>
          </cell>
          <cell r="T394">
            <v>1</v>
          </cell>
          <cell r="U394" t="str">
            <v>-</v>
          </cell>
          <cell r="V394">
            <v>1</v>
          </cell>
          <cell r="W394" t="str">
            <v>-</v>
          </cell>
          <cell r="X394" t="str">
            <v>-</v>
          </cell>
        </row>
        <row r="395">
          <cell r="B395" t="str">
            <v xml:space="preserve">         宗像市</v>
          </cell>
          <cell r="C395">
            <v>3</v>
          </cell>
          <cell r="D395" t="str">
            <v>-</v>
          </cell>
          <cell r="E395" t="str">
            <v>-</v>
          </cell>
          <cell r="F395" t="str">
            <v>-</v>
          </cell>
          <cell r="G395" t="str">
            <v>-</v>
          </cell>
          <cell r="H395" t="str">
            <v>-</v>
          </cell>
          <cell r="I395">
            <v>1</v>
          </cell>
          <cell r="J395" t="str">
            <v>-</v>
          </cell>
          <cell r="K395" t="str">
            <v>-</v>
          </cell>
          <cell r="L395" t="str">
            <v>-</v>
          </cell>
          <cell r="M395">
            <v>2</v>
          </cell>
          <cell r="N395" t="str">
            <v>-</v>
          </cell>
          <cell r="O395" t="str">
            <v>-</v>
          </cell>
          <cell r="P395" t="str">
            <v>-</v>
          </cell>
          <cell r="Q395" t="str">
            <v>-</v>
          </cell>
          <cell r="R395" t="str">
            <v>-</v>
          </cell>
          <cell r="S395" t="str">
            <v>-</v>
          </cell>
          <cell r="T395" t="str">
            <v>-</v>
          </cell>
          <cell r="U395" t="str">
            <v>-</v>
          </cell>
          <cell r="V395" t="str">
            <v>-</v>
          </cell>
          <cell r="W395" t="str">
            <v>-</v>
          </cell>
          <cell r="X395" t="str">
            <v>-</v>
          </cell>
        </row>
        <row r="396">
          <cell r="B396" t="str">
            <v xml:space="preserve">         太宰府市</v>
          </cell>
          <cell r="C396">
            <v>4</v>
          </cell>
          <cell r="D396" t="str">
            <v>-</v>
          </cell>
          <cell r="E396" t="str">
            <v>-</v>
          </cell>
          <cell r="F396" t="str">
            <v>-</v>
          </cell>
          <cell r="G396" t="str">
            <v>-</v>
          </cell>
          <cell r="H396" t="str">
            <v>-</v>
          </cell>
          <cell r="I396" t="str">
            <v>-</v>
          </cell>
          <cell r="J396" t="str">
            <v>-</v>
          </cell>
          <cell r="K396" t="str">
            <v>-</v>
          </cell>
          <cell r="L396" t="str">
            <v>-</v>
          </cell>
          <cell r="M396" t="str">
            <v>-</v>
          </cell>
          <cell r="N396" t="str">
            <v>-</v>
          </cell>
          <cell r="O396" t="str">
            <v>-</v>
          </cell>
          <cell r="P396" t="str">
            <v>-</v>
          </cell>
          <cell r="Q396">
            <v>1</v>
          </cell>
          <cell r="R396" t="str">
            <v>-</v>
          </cell>
          <cell r="S396">
            <v>1</v>
          </cell>
          <cell r="T396">
            <v>1</v>
          </cell>
          <cell r="U396" t="str">
            <v>-</v>
          </cell>
          <cell r="V396">
            <v>1</v>
          </cell>
          <cell r="W396" t="str">
            <v>-</v>
          </cell>
          <cell r="X396" t="str">
            <v>-</v>
          </cell>
        </row>
        <row r="397">
          <cell r="B397" t="str">
            <v xml:space="preserve">         古賀市</v>
          </cell>
          <cell r="C397">
            <v>1</v>
          </cell>
          <cell r="D397" t="str">
            <v>-</v>
          </cell>
          <cell r="E397" t="str">
            <v>-</v>
          </cell>
          <cell r="F397" t="str">
            <v>-</v>
          </cell>
          <cell r="G397" t="str">
            <v>-</v>
          </cell>
          <cell r="H397" t="str">
            <v>-</v>
          </cell>
          <cell r="I397">
            <v>1</v>
          </cell>
          <cell r="J397" t="str">
            <v>-</v>
          </cell>
          <cell r="K397" t="str">
            <v>-</v>
          </cell>
          <cell r="L397" t="str">
            <v>-</v>
          </cell>
          <cell r="M397" t="str">
            <v>-</v>
          </cell>
          <cell r="N397" t="str">
            <v>-</v>
          </cell>
          <cell r="O397" t="str">
            <v>-</v>
          </cell>
          <cell r="P397" t="str">
            <v>-</v>
          </cell>
          <cell r="Q397" t="str">
            <v>-</v>
          </cell>
          <cell r="R397" t="str">
            <v>-</v>
          </cell>
          <cell r="S397" t="str">
            <v>-</v>
          </cell>
          <cell r="T397" t="str">
            <v>-</v>
          </cell>
          <cell r="U397" t="str">
            <v>-</v>
          </cell>
          <cell r="V397" t="str">
            <v>-</v>
          </cell>
          <cell r="W397" t="str">
            <v>-</v>
          </cell>
          <cell r="X397" t="str">
            <v>-</v>
          </cell>
        </row>
        <row r="398">
          <cell r="B398" t="str">
            <v xml:space="preserve">         福津市</v>
          </cell>
          <cell r="C398">
            <v>1</v>
          </cell>
          <cell r="D398" t="str">
            <v>-</v>
          </cell>
          <cell r="E398" t="str">
            <v>-</v>
          </cell>
          <cell r="F398" t="str">
            <v>-</v>
          </cell>
          <cell r="G398" t="str">
            <v>-</v>
          </cell>
          <cell r="H398" t="str">
            <v>-</v>
          </cell>
          <cell r="I398" t="str">
            <v>-</v>
          </cell>
          <cell r="J398" t="str">
            <v>-</v>
          </cell>
          <cell r="K398" t="str">
            <v>-</v>
          </cell>
          <cell r="L398" t="str">
            <v>-</v>
          </cell>
          <cell r="M398" t="str">
            <v>-</v>
          </cell>
          <cell r="N398" t="str">
            <v>-</v>
          </cell>
          <cell r="O398" t="str">
            <v>-</v>
          </cell>
          <cell r="P398" t="str">
            <v>-</v>
          </cell>
          <cell r="Q398" t="str">
            <v>-</v>
          </cell>
          <cell r="R398" t="str">
            <v>-</v>
          </cell>
          <cell r="S398">
            <v>1</v>
          </cell>
          <cell r="T398" t="str">
            <v>-</v>
          </cell>
          <cell r="U398" t="str">
            <v>-</v>
          </cell>
          <cell r="V398" t="str">
            <v>-</v>
          </cell>
          <cell r="W398" t="str">
            <v>-</v>
          </cell>
          <cell r="X398" t="str">
            <v>-</v>
          </cell>
        </row>
        <row r="399">
          <cell r="B399" t="str">
            <v xml:space="preserve">         うきは市</v>
          </cell>
          <cell r="C399">
            <v>1</v>
          </cell>
          <cell r="D399" t="str">
            <v>-</v>
          </cell>
          <cell r="E399" t="str">
            <v>-</v>
          </cell>
          <cell r="F399" t="str">
            <v>-</v>
          </cell>
          <cell r="G399" t="str">
            <v>-</v>
          </cell>
          <cell r="H399">
            <v>1</v>
          </cell>
          <cell r="I399" t="str">
            <v>-</v>
          </cell>
          <cell r="J399" t="str">
            <v>-</v>
          </cell>
          <cell r="K399" t="str">
            <v>-</v>
          </cell>
          <cell r="L399" t="str">
            <v>-</v>
          </cell>
          <cell r="M399" t="str">
            <v>-</v>
          </cell>
          <cell r="N399" t="str">
            <v>-</v>
          </cell>
          <cell r="O399" t="str">
            <v>-</v>
          </cell>
          <cell r="P399" t="str">
            <v>-</v>
          </cell>
          <cell r="Q399" t="str">
            <v>-</v>
          </cell>
          <cell r="R399" t="str">
            <v>-</v>
          </cell>
          <cell r="S399" t="str">
            <v>-</v>
          </cell>
          <cell r="T399" t="str">
            <v>-</v>
          </cell>
          <cell r="U399" t="str">
            <v>-</v>
          </cell>
          <cell r="V399" t="str">
            <v>-</v>
          </cell>
          <cell r="W399" t="str">
            <v>-</v>
          </cell>
          <cell r="X399" t="str">
            <v>-</v>
          </cell>
        </row>
        <row r="400">
          <cell r="B400" t="str">
            <v xml:space="preserve">         朝倉市</v>
          </cell>
          <cell r="C400">
            <v>6</v>
          </cell>
          <cell r="D400" t="str">
            <v>-</v>
          </cell>
          <cell r="E400" t="str">
            <v>-</v>
          </cell>
          <cell r="F400" t="str">
            <v>-</v>
          </cell>
          <cell r="G400" t="str">
            <v>-</v>
          </cell>
          <cell r="H400">
            <v>2</v>
          </cell>
          <cell r="I400">
            <v>1</v>
          </cell>
          <cell r="J400">
            <v>1</v>
          </cell>
          <cell r="K400" t="str">
            <v>-</v>
          </cell>
          <cell r="L400" t="str">
            <v>-</v>
          </cell>
          <cell r="M400" t="str">
            <v>-</v>
          </cell>
          <cell r="N400" t="str">
            <v>-</v>
          </cell>
          <cell r="O400" t="str">
            <v>-</v>
          </cell>
          <cell r="P400" t="str">
            <v>-</v>
          </cell>
          <cell r="Q400">
            <v>2</v>
          </cell>
          <cell r="R400" t="str">
            <v>-</v>
          </cell>
          <cell r="S400" t="str">
            <v>-</v>
          </cell>
          <cell r="T400" t="str">
            <v>-</v>
          </cell>
          <cell r="U400" t="str">
            <v>-</v>
          </cell>
          <cell r="V400" t="str">
            <v>-</v>
          </cell>
          <cell r="W400" t="str">
            <v>-</v>
          </cell>
          <cell r="X400" t="str">
            <v>-</v>
          </cell>
        </row>
        <row r="401">
          <cell r="B401" t="str">
            <v xml:space="preserve">         みやま市</v>
          </cell>
          <cell r="C401">
            <v>4</v>
          </cell>
          <cell r="D401" t="str">
            <v>-</v>
          </cell>
          <cell r="E401" t="str">
            <v>-</v>
          </cell>
          <cell r="F401" t="str">
            <v>-</v>
          </cell>
          <cell r="G401" t="str">
            <v>-</v>
          </cell>
          <cell r="H401" t="str">
            <v>-</v>
          </cell>
          <cell r="I401" t="str">
            <v>-</v>
          </cell>
          <cell r="J401" t="str">
            <v>-</v>
          </cell>
          <cell r="K401" t="str">
            <v>-</v>
          </cell>
          <cell r="L401">
            <v>1</v>
          </cell>
          <cell r="M401" t="str">
            <v>-</v>
          </cell>
          <cell r="N401" t="str">
            <v>-</v>
          </cell>
          <cell r="O401" t="str">
            <v>-</v>
          </cell>
          <cell r="P401" t="str">
            <v>-</v>
          </cell>
          <cell r="Q401">
            <v>1</v>
          </cell>
          <cell r="R401">
            <v>1</v>
          </cell>
          <cell r="S401" t="str">
            <v>-</v>
          </cell>
          <cell r="T401">
            <v>1</v>
          </cell>
          <cell r="U401" t="str">
            <v>-</v>
          </cell>
          <cell r="V401" t="str">
            <v>-</v>
          </cell>
          <cell r="W401" t="str">
            <v>-</v>
          </cell>
          <cell r="X401" t="str">
            <v>-</v>
          </cell>
        </row>
        <row r="402">
          <cell r="B402" t="str">
            <v xml:space="preserve">         那珂川町</v>
          </cell>
          <cell r="C402">
            <v>1</v>
          </cell>
          <cell r="D402" t="str">
            <v>-</v>
          </cell>
          <cell r="E402" t="str">
            <v>-</v>
          </cell>
          <cell r="F402" t="str">
            <v>-</v>
          </cell>
          <cell r="G402" t="str">
            <v>-</v>
          </cell>
          <cell r="H402" t="str">
            <v>-</v>
          </cell>
          <cell r="I402" t="str">
            <v>-</v>
          </cell>
          <cell r="J402" t="str">
            <v>-</v>
          </cell>
          <cell r="K402" t="str">
            <v>-</v>
          </cell>
          <cell r="L402" t="str">
            <v>-</v>
          </cell>
          <cell r="M402" t="str">
            <v>-</v>
          </cell>
          <cell r="N402" t="str">
            <v>-</v>
          </cell>
          <cell r="O402" t="str">
            <v>-</v>
          </cell>
          <cell r="P402" t="str">
            <v>-</v>
          </cell>
          <cell r="Q402">
            <v>1</v>
          </cell>
          <cell r="R402" t="str">
            <v>-</v>
          </cell>
          <cell r="S402" t="str">
            <v>-</v>
          </cell>
          <cell r="T402" t="str">
            <v>-</v>
          </cell>
          <cell r="U402" t="str">
            <v>-</v>
          </cell>
          <cell r="V402" t="str">
            <v>-</v>
          </cell>
          <cell r="W402" t="str">
            <v>-</v>
          </cell>
          <cell r="X402" t="str">
            <v>-</v>
          </cell>
        </row>
        <row r="403">
          <cell r="B403" t="str">
            <v xml:space="preserve">         宇美町</v>
          </cell>
          <cell r="C403">
            <v>1</v>
          </cell>
          <cell r="D403" t="str">
            <v>-</v>
          </cell>
          <cell r="E403" t="str">
            <v>-</v>
          </cell>
          <cell r="F403" t="str">
            <v>-</v>
          </cell>
          <cell r="G403" t="str">
            <v>-</v>
          </cell>
          <cell r="H403" t="str">
            <v>-</v>
          </cell>
          <cell r="I403" t="str">
            <v>-</v>
          </cell>
          <cell r="J403" t="str">
            <v>-</v>
          </cell>
          <cell r="K403" t="str">
            <v>-</v>
          </cell>
          <cell r="L403" t="str">
            <v>-</v>
          </cell>
          <cell r="M403">
            <v>1</v>
          </cell>
          <cell r="N403" t="str">
            <v>-</v>
          </cell>
          <cell r="O403" t="str">
            <v>-</v>
          </cell>
          <cell r="P403" t="str">
            <v>-</v>
          </cell>
          <cell r="Q403" t="str">
            <v>-</v>
          </cell>
          <cell r="R403" t="str">
            <v>-</v>
          </cell>
          <cell r="S403" t="str">
            <v>-</v>
          </cell>
          <cell r="T403" t="str">
            <v>-</v>
          </cell>
          <cell r="U403" t="str">
            <v>-</v>
          </cell>
          <cell r="V403" t="str">
            <v>-</v>
          </cell>
          <cell r="W403" t="str">
            <v>-</v>
          </cell>
          <cell r="X403" t="str">
            <v>-</v>
          </cell>
        </row>
        <row r="404">
          <cell r="B404" t="str">
            <v xml:space="preserve">         篠栗町</v>
          </cell>
          <cell r="C404">
            <v>1</v>
          </cell>
          <cell r="D404" t="str">
            <v>-</v>
          </cell>
          <cell r="E404" t="str">
            <v>-</v>
          </cell>
          <cell r="F404" t="str">
            <v>-</v>
          </cell>
          <cell r="G404" t="str">
            <v>-</v>
          </cell>
          <cell r="H404" t="str">
            <v>-</v>
          </cell>
          <cell r="I404" t="str">
            <v>-</v>
          </cell>
          <cell r="J404" t="str">
            <v>-</v>
          </cell>
          <cell r="K404" t="str">
            <v>-</v>
          </cell>
          <cell r="L404" t="str">
            <v>-</v>
          </cell>
          <cell r="M404">
            <v>1</v>
          </cell>
          <cell r="N404" t="str">
            <v>-</v>
          </cell>
          <cell r="O404" t="str">
            <v>-</v>
          </cell>
          <cell r="P404" t="str">
            <v>-</v>
          </cell>
          <cell r="Q404" t="str">
            <v>-</v>
          </cell>
          <cell r="R404" t="str">
            <v>-</v>
          </cell>
          <cell r="S404" t="str">
            <v>-</v>
          </cell>
          <cell r="T404" t="str">
            <v>-</v>
          </cell>
          <cell r="U404" t="str">
            <v>-</v>
          </cell>
          <cell r="V404" t="str">
            <v>-</v>
          </cell>
          <cell r="W404" t="str">
            <v>-</v>
          </cell>
          <cell r="X404" t="str">
            <v>-</v>
          </cell>
        </row>
        <row r="405">
          <cell r="B405" t="str">
            <v xml:space="preserve">         志免町</v>
          </cell>
          <cell r="C405">
            <v>1</v>
          </cell>
          <cell r="D405" t="str">
            <v>-</v>
          </cell>
          <cell r="E405" t="str">
            <v>-</v>
          </cell>
          <cell r="F405" t="str">
            <v>-</v>
          </cell>
          <cell r="G405" t="str">
            <v>-</v>
          </cell>
          <cell r="H405" t="str">
            <v>-</v>
          </cell>
          <cell r="I405" t="str">
            <v>-</v>
          </cell>
          <cell r="J405" t="str">
            <v>-</v>
          </cell>
          <cell r="K405" t="str">
            <v>-</v>
          </cell>
          <cell r="L405" t="str">
            <v>-</v>
          </cell>
          <cell r="M405">
            <v>1</v>
          </cell>
          <cell r="N405" t="str">
            <v>-</v>
          </cell>
          <cell r="O405" t="str">
            <v>-</v>
          </cell>
          <cell r="P405" t="str">
            <v>-</v>
          </cell>
          <cell r="Q405" t="str">
            <v>-</v>
          </cell>
          <cell r="R405" t="str">
            <v>-</v>
          </cell>
          <cell r="S405" t="str">
            <v>-</v>
          </cell>
          <cell r="T405" t="str">
            <v>-</v>
          </cell>
          <cell r="U405" t="str">
            <v>-</v>
          </cell>
          <cell r="V405" t="str">
            <v>-</v>
          </cell>
          <cell r="W405" t="str">
            <v>-</v>
          </cell>
          <cell r="X405" t="str">
            <v>-</v>
          </cell>
        </row>
        <row r="406">
          <cell r="B406" t="str">
            <v xml:space="preserve">         須恵町</v>
          </cell>
          <cell r="C406">
            <v>1</v>
          </cell>
          <cell r="D406" t="str">
            <v>-</v>
          </cell>
          <cell r="E406" t="str">
            <v>-</v>
          </cell>
          <cell r="F406" t="str">
            <v>-</v>
          </cell>
          <cell r="G406" t="str">
            <v>-</v>
          </cell>
          <cell r="H406" t="str">
            <v>-</v>
          </cell>
          <cell r="I406" t="str">
            <v>-</v>
          </cell>
          <cell r="J406" t="str">
            <v>-</v>
          </cell>
          <cell r="K406" t="str">
            <v>-</v>
          </cell>
          <cell r="L406" t="str">
            <v>-</v>
          </cell>
          <cell r="M406">
            <v>1</v>
          </cell>
          <cell r="N406" t="str">
            <v>-</v>
          </cell>
          <cell r="O406" t="str">
            <v>-</v>
          </cell>
          <cell r="P406" t="str">
            <v>-</v>
          </cell>
          <cell r="Q406" t="str">
            <v>-</v>
          </cell>
          <cell r="R406" t="str">
            <v>-</v>
          </cell>
          <cell r="S406" t="str">
            <v>-</v>
          </cell>
          <cell r="T406" t="str">
            <v>-</v>
          </cell>
          <cell r="U406" t="str">
            <v>-</v>
          </cell>
          <cell r="V406" t="str">
            <v>-</v>
          </cell>
          <cell r="W406" t="str">
            <v>-</v>
          </cell>
          <cell r="X406" t="str">
            <v>-</v>
          </cell>
        </row>
        <row r="407">
          <cell r="B407" t="str">
            <v xml:space="preserve">         新宮町</v>
          </cell>
          <cell r="C407">
            <v>3</v>
          </cell>
          <cell r="D407" t="str">
            <v>-</v>
          </cell>
          <cell r="E407" t="str">
            <v>-</v>
          </cell>
          <cell r="F407" t="str">
            <v>-</v>
          </cell>
          <cell r="G407" t="str">
            <v>-</v>
          </cell>
          <cell r="H407">
            <v>1</v>
          </cell>
          <cell r="I407" t="str">
            <v>-</v>
          </cell>
          <cell r="J407" t="str">
            <v>-</v>
          </cell>
          <cell r="K407" t="str">
            <v>-</v>
          </cell>
          <cell r="L407">
            <v>1</v>
          </cell>
          <cell r="M407">
            <v>1</v>
          </cell>
          <cell r="N407" t="str">
            <v>-</v>
          </cell>
          <cell r="O407" t="str">
            <v>-</v>
          </cell>
          <cell r="P407" t="str">
            <v>-</v>
          </cell>
          <cell r="Q407" t="str">
            <v>-</v>
          </cell>
          <cell r="R407" t="str">
            <v>-</v>
          </cell>
          <cell r="S407" t="str">
            <v>-</v>
          </cell>
          <cell r="T407" t="str">
            <v>-</v>
          </cell>
          <cell r="U407" t="str">
            <v>-</v>
          </cell>
          <cell r="V407" t="str">
            <v>-</v>
          </cell>
          <cell r="W407" t="str">
            <v>-</v>
          </cell>
          <cell r="X407" t="str">
            <v>-</v>
          </cell>
        </row>
        <row r="408">
          <cell r="B408" t="str">
            <v xml:space="preserve">         久山町</v>
          </cell>
          <cell r="C408">
            <v>4</v>
          </cell>
          <cell r="D408" t="str">
            <v>-</v>
          </cell>
          <cell r="E408" t="str">
            <v>-</v>
          </cell>
          <cell r="F408" t="str">
            <v>-</v>
          </cell>
          <cell r="G408" t="str">
            <v>-</v>
          </cell>
          <cell r="H408">
            <v>1</v>
          </cell>
          <cell r="I408" t="str">
            <v>-</v>
          </cell>
          <cell r="J408" t="str">
            <v>-</v>
          </cell>
          <cell r="K408" t="str">
            <v>-</v>
          </cell>
          <cell r="L408">
            <v>2</v>
          </cell>
          <cell r="M408">
            <v>1</v>
          </cell>
          <cell r="N408" t="str">
            <v>-</v>
          </cell>
          <cell r="O408" t="str">
            <v>-</v>
          </cell>
          <cell r="P408" t="str">
            <v>-</v>
          </cell>
          <cell r="Q408" t="str">
            <v>-</v>
          </cell>
          <cell r="R408" t="str">
            <v>-</v>
          </cell>
          <cell r="S408" t="str">
            <v>-</v>
          </cell>
          <cell r="T408" t="str">
            <v>-</v>
          </cell>
          <cell r="U408" t="str">
            <v>-</v>
          </cell>
          <cell r="V408" t="str">
            <v>-</v>
          </cell>
          <cell r="W408" t="str">
            <v>-</v>
          </cell>
          <cell r="X408" t="str">
            <v>-</v>
          </cell>
        </row>
        <row r="409">
          <cell r="B409" t="str">
            <v xml:space="preserve">         粕屋町</v>
          </cell>
          <cell r="C409">
            <v>3</v>
          </cell>
          <cell r="D409" t="str">
            <v>-</v>
          </cell>
          <cell r="E409" t="str">
            <v>-</v>
          </cell>
          <cell r="F409" t="str">
            <v>-</v>
          </cell>
          <cell r="G409" t="str">
            <v>-</v>
          </cell>
          <cell r="H409">
            <v>1</v>
          </cell>
          <cell r="I409">
            <v>1</v>
          </cell>
          <cell r="J409" t="str">
            <v>-</v>
          </cell>
          <cell r="K409" t="str">
            <v>-</v>
          </cell>
          <cell r="L409" t="str">
            <v>-</v>
          </cell>
          <cell r="M409" t="str">
            <v>-</v>
          </cell>
          <cell r="N409" t="str">
            <v>-</v>
          </cell>
          <cell r="O409" t="str">
            <v>-</v>
          </cell>
          <cell r="P409" t="str">
            <v>-</v>
          </cell>
          <cell r="Q409" t="str">
            <v>-</v>
          </cell>
          <cell r="R409">
            <v>1</v>
          </cell>
          <cell r="S409" t="str">
            <v>-</v>
          </cell>
          <cell r="T409" t="str">
            <v>-</v>
          </cell>
          <cell r="U409" t="str">
            <v>-</v>
          </cell>
          <cell r="V409" t="str">
            <v>-</v>
          </cell>
          <cell r="W409" t="str">
            <v>-</v>
          </cell>
          <cell r="X409" t="str">
            <v>-</v>
          </cell>
        </row>
        <row r="410">
          <cell r="B410" t="str">
            <v xml:space="preserve">         芦屋町</v>
          </cell>
          <cell r="C410">
            <v>1</v>
          </cell>
          <cell r="D410" t="str">
            <v>-</v>
          </cell>
          <cell r="E410" t="str">
            <v>-</v>
          </cell>
          <cell r="F410" t="str">
            <v>-</v>
          </cell>
          <cell r="G410" t="str">
            <v>-</v>
          </cell>
          <cell r="H410" t="str">
            <v>-</v>
          </cell>
          <cell r="I410" t="str">
            <v>-</v>
          </cell>
          <cell r="J410" t="str">
            <v>-</v>
          </cell>
          <cell r="K410" t="str">
            <v>-</v>
          </cell>
          <cell r="L410" t="str">
            <v>-</v>
          </cell>
          <cell r="M410" t="str">
            <v>-</v>
          </cell>
          <cell r="N410" t="str">
            <v>-</v>
          </cell>
          <cell r="O410" t="str">
            <v>-</v>
          </cell>
          <cell r="P410" t="str">
            <v>-</v>
          </cell>
          <cell r="Q410" t="str">
            <v>-</v>
          </cell>
          <cell r="R410" t="str">
            <v>-</v>
          </cell>
          <cell r="S410" t="str">
            <v>-</v>
          </cell>
          <cell r="T410" t="str">
            <v>-</v>
          </cell>
          <cell r="U410" t="str">
            <v>-</v>
          </cell>
          <cell r="V410" t="str">
            <v>-</v>
          </cell>
          <cell r="W410">
            <v>1</v>
          </cell>
          <cell r="X410" t="str">
            <v>-</v>
          </cell>
        </row>
        <row r="411">
          <cell r="B411" t="str">
            <v xml:space="preserve">         小竹町</v>
          </cell>
          <cell r="C411">
            <v>1</v>
          </cell>
          <cell r="D411" t="str">
            <v>-</v>
          </cell>
          <cell r="E411" t="str">
            <v>-</v>
          </cell>
          <cell r="F411" t="str">
            <v>-</v>
          </cell>
          <cell r="G411" t="str">
            <v>-</v>
          </cell>
          <cell r="H411" t="str">
            <v>-</v>
          </cell>
          <cell r="I411" t="str">
            <v>-</v>
          </cell>
          <cell r="J411" t="str">
            <v>-</v>
          </cell>
          <cell r="K411" t="str">
            <v>-</v>
          </cell>
          <cell r="L411">
            <v>1</v>
          </cell>
          <cell r="M411" t="str">
            <v>-</v>
          </cell>
          <cell r="N411" t="str">
            <v>-</v>
          </cell>
          <cell r="O411" t="str">
            <v>-</v>
          </cell>
          <cell r="P411" t="str">
            <v>-</v>
          </cell>
          <cell r="Q411" t="str">
            <v>-</v>
          </cell>
          <cell r="R411" t="str">
            <v>-</v>
          </cell>
          <cell r="S411" t="str">
            <v>-</v>
          </cell>
          <cell r="T411" t="str">
            <v>-</v>
          </cell>
          <cell r="U411" t="str">
            <v>-</v>
          </cell>
          <cell r="V411" t="str">
            <v>-</v>
          </cell>
          <cell r="W411" t="str">
            <v>-</v>
          </cell>
          <cell r="X411" t="str">
            <v>-</v>
          </cell>
        </row>
        <row r="412">
          <cell r="B412" t="str">
            <v xml:space="preserve">         筑前町</v>
          </cell>
          <cell r="C412">
            <v>1</v>
          </cell>
          <cell r="D412" t="str">
            <v>-</v>
          </cell>
          <cell r="E412" t="str">
            <v>-</v>
          </cell>
          <cell r="F412" t="str">
            <v>-</v>
          </cell>
          <cell r="G412" t="str">
            <v>-</v>
          </cell>
          <cell r="H412" t="str">
            <v>-</v>
          </cell>
          <cell r="I412" t="str">
            <v>-</v>
          </cell>
          <cell r="J412" t="str">
            <v>-</v>
          </cell>
          <cell r="K412" t="str">
            <v>-</v>
          </cell>
          <cell r="L412">
            <v>1</v>
          </cell>
          <cell r="M412" t="str">
            <v>-</v>
          </cell>
          <cell r="N412" t="str">
            <v>-</v>
          </cell>
          <cell r="O412" t="str">
            <v>-</v>
          </cell>
          <cell r="P412" t="str">
            <v>-</v>
          </cell>
          <cell r="Q412" t="str">
            <v>-</v>
          </cell>
          <cell r="R412" t="str">
            <v>-</v>
          </cell>
          <cell r="S412" t="str">
            <v>-</v>
          </cell>
          <cell r="T412" t="str">
            <v>-</v>
          </cell>
          <cell r="U412" t="str">
            <v>-</v>
          </cell>
          <cell r="V412" t="str">
            <v>-</v>
          </cell>
          <cell r="W412" t="str">
            <v>-</v>
          </cell>
          <cell r="X412" t="str">
            <v>-</v>
          </cell>
        </row>
        <row r="413">
          <cell r="B413" t="str">
            <v xml:space="preserve">         広川町</v>
          </cell>
          <cell r="C413">
            <v>1</v>
          </cell>
          <cell r="D413" t="str">
            <v>-</v>
          </cell>
          <cell r="E413" t="str">
            <v>-</v>
          </cell>
          <cell r="F413" t="str">
            <v>-</v>
          </cell>
          <cell r="G413" t="str">
            <v>-</v>
          </cell>
          <cell r="H413">
            <v>1</v>
          </cell>
          <cell r="I413" t="str">
            <v>-</v>
          </cell>
          <cell r="J413" t="str">
            <v>-</v>
          </cell>
          <cell r="K413" t="str">
            <v>-</v>
          </cell>
          <cell r="L413" t="str">
            <v>-</v>
          </cell>
          <cell r="M413" t="str">
            <v>-</v>
          </cell>
          <cell r="N413" t="str">
            <v>-</v>
          </cell>
          <cell r="O413" t="str">
            <v>-</v>
          </cell>
          <cell r="P413" t="str">
            <v>-</v>
          </cell>
          <cell r="Q413" t="str">
            <v>-</v>
          </cell>
          <cell r="R413" t="str">
            <v>-</v>
          </cell>
          <cell r="S413" t="str">
            <v>-</v>
          </cell>
          <cell r="T413" t="str">
            <v>-</v>
          </cell>
          <cell r="U413" t="str">
            <v>-</v>
          </cell>
          <cell r="V413" t="str">
            <v>-</v>
          </cell>
          <cell r="W413" t="str">
            <v>-</v>
          </cell>
          <cell r="X413" t="str">
            <v>-</v>
          </cell>
        </row>
        <row r="414">
          <cell r="B414" t="str">
            <v xml:space="preserve">         苅田町</v>
          </cell>
          <cell r="C414">
            <v>9</v>
          </cell>
          <cell r="D414" t="str">
            <v>-</v>
          </cell>
          <cell r="E414" t="str">
            <v>-</v>
          </cell>
          <cell r="F414" t="str">
            <v>-</v>
          </cell>
          <cell r="G414" t="str">
            <v>-</v>
          </cell>
          <cell r="H414">
            <v>1</v>
          </cell>
          <cell r="I414">
            <v>6</v>
          </cell>
          <cell r="J414" t="str">
            <v>-</v>
          </cell>
          <cell r="K414" t="str">
            <v>-</v>
          </cell>
          <cell r="L414">
            <v>2</v>
          </cell>
          <cell r="M414" t="str">
            <v>-</v>
          </cell>
          <cell r="N414" t="str">
            <v>-</v>
          </cell>
          <cell r="O414" t="str">
            <v>-</v>
          </cell>
          <cell r="P414" t="str">
            <v>-</v>
          </cell>
          <cell r="Q414" t="str">
            <v>-</v>
          </cell>
          <cell r="R414" t="str">
            <v>-</v>
          </cell>
          <cell r="S414" t="str">
            <v>-</v>
          </cell>
          <cell r="T414" t="str">
            <v>-</v>
          </cell>
          <cell r="U414" t="str">
            <v>-</v>
          </cell>
          <cell r="V414" t="str">
            <v>-</v>
          </cell>
          <cell r="W414" t="str">
            <v>-</v>
          </cell>
          <cell r="X414" t="str">
            <v>-</v>
          </cell>
        </row>
        <row r="415">
          <cell r="B415" t="str">
            <v xml:space="preserve">         みやこ町</v>
          </cell>
          <cell r="C415">
            <v>1</v>
          </cell>
          <cell r="D415" t="str">
            <v>-</v>
          </cell>
          <cell r="E415" t="str">
            <v>-</v>
          </cell>
          <cell r="F415" t="str">
            <v>-</v>
          </cell>
          <cell r="G415" t="str">
            <v>-</v>
          </cell>
          <cell r="H415">
            <v>1</v>
          </cell>
          <cell r="I415" t="str">
            <v>-</v>
          </cell>
          <cell r="J415" t="str">
            <v>-</v>
          </cell>
          <cell r="K415" t="str">
            <v>-</v>
          </cell>
          <cell r="L415" t="str">
            <v>-</v>
          </cell>
          <cell r="M415" t="str">
            <v>-</v>
          </cell>
          <cell r="N415" t="str">
            <v>-</v>
          </cell>
          <cell r="O415" t="str">
            <v>-</v>
          </cell>
          <cell r="P415" t="str">
            <v>-</v>
          </cell>
          <cell r="Q415" t="str">
            <v>-</v>
          </cell>
          <cell r="R415" t="str">
            <v>-</v>
          </cell>
          <cell r="S415" t="str">
            <v>-</v>
          </cell>
          <cell r="T415" t="str">
            <v>-</v>
          </cell>
          <cell r="U415" t="str">
            <v>-</v>
          </cell>
          <cell r="V415" t="str">
            <v>-</v>
          </cell>
          <cell r="W415" t="str">
            <v>-</v>
          </cell>
          <cell r="X415" t="str">
            <v>-</v>
          </cell>
        </row>
        <row r="416">
          <cell r="B416" t="str">
            <v xml:space="preserve">       佐賀県 </v>
          </cell>
          <cell r="C416">
            <v>177</v>
          </cell>
          <cell r="D416">
            <v>2</v>
          </cell>
          <cell r="E416">
            <v>1</v>
          </cell>
          <cell r="F416">
            <v>2</v>
          </cell>
          <cell r="G416" t="str">
            <v>-</v>
          </cell>
          <cell r="H416">
            <v>23</v>
          </cell>
          <cell r="I416">
            <v>20</v>
          </cell>
          <cell r="J416">
            <v>3</v>
          </cell>
          <cell r="K416">
            <v>2</v>
          </cell>
          <cell r="L416">
            <v>20</v>
          </cell>
          <cell r="M416">
            <v>29</v>
          </cell>
          <cell r="N416">
            <v>3</v>
          </cell>
          <cell r="O416">
            <v>3</v>
          </cell>
          <cell r="P416">
            <v>8</v>
          </cell>
          <cell r="Q416">
            <v>10</v>
          </cell>
          <cell r="R416">
            <v>7</v>
          </cell>
          <cell r="S416">
            <v>11</v>
          </cell>
          <cell r="T416">
            <v>19</v>
          </cell>
          <cell r="U416">
            <v>3</v>
          </cell>
          <cell r="V416">
            <v>7</v>
          </cell>
          <cell r="W416">
            <v>1</v>
          </cell>
          <cell r="X416">
            <v>4</v>
          </cell>
        </row>
        <row r="417">
          <cell r="B417" t="str">
            <v xml:space="preserve">         佐賀市</v>
          </cell>
          <cell r="C417">
            <v>42</v>
          </cell>
          <cell r="D417" t="str">
            <v>-</v>
          </cell>
          <cell r="E417" t="str">
            <v>-</v>
          </cell>
          <cell r="F417" t="str">
            <v>-</v>
          </cell>
          <cell r="G417" t="str">
            <v>-</v>
          </cell>
          <cell r="H417">
            <v>5</v>
          </cell>
          <cell r="I417">
            <v>2</v>
          </cell>
          <cell r="J417">
            <v>2</v>
          </cell>
          <cell r="K417">
            <v>1</v>
          </cell>
          <cell r="L417">
            <v>2</v>
          </cell>
          <cell r="M417">
            <v>10</v>
          </cell>
          <cell r="N417">
            <v>2</v>
          </cell>
          <cell r="O417" t="str">
            <v>-</v>
          </cell>
          <cell r="P417">
            <v>3</v>
          </cell>
          <cell r="Q417">
            <v>3</v>
          </cell>
          <cell r="R417" t="str">
            <v>-</v>
          </cell>
          <cell r="S417">
            <v>3</v>
          </cell>
          <cell r="T417">
            <v>1</v>
          </cell>
          <cell r="U417" t="str">
            <v>-</v>
          </cell>
          <cell r="V417">
            <v>2</v>
          </cell>
          <cell r="W417">
            <v>5</v>
          </cell>
          <cell r="X417">
            <v>1</v>
          </cell>
        </row>
        <row r="418">
          <cell r="B418" t="str">
            <v xml:space="preserve">         唐津市</v>
          </cell>
          <cell r="C418">
            <v>20</v>
          </cell>
          <cell r="D418" t="str">
            <v>-</v>
          </cell>
          <cell r="E418" t="str">
            <v>-</v>
          </cell>
          <cell r="F418">
            <v>4</v>
          </cell>
          <cell r="G418" t="str">
            <v>-</v>
          </cell>
          <cell r="H418">
            <v>5</v>
          </cell>
          <cell r="I418">
            <v>1</v>
          </cell>
          <cell r="J418" t="str">
            <v>-</v>
          </cell>
          <cell r="K418" t="str">
            <v>-</v>
          </cell>
          <cell r="L418">
            <v>4</v>
          </cell>
          <cell r="M418">
            <v>1</v>
          </cell>
          <cell r="N418" t="str">
            <v>-</v>
          </cell>
          <cell r="O418" t="str">
            <v>-</v>
          </cell>
          <cell r="P418">
            <v>1</v>
          </cell>
          <cell r="Q418" t="str">
            <v>-</v>
          </cell>
          <cell r="R418" t="str">
            <v>-</v>
          </cell>
          <cell r="S418">
            <v>2</v>
          </cell>
          <cell r="T418">
            <v>1</v>
          </cell>
          <cell r="U418" t="str">
            <v>-</v>
          </cell>
          <cell r="V418" t="str">
            <v>-</v>
          </cell>
          <cell r="W418">
            <v>1</v>
          </cell>
          <cell r="X418" t="str">
            <v>-</v>
          </cell>
        </row>
        <row r="419">
          <cell r="B419" t="str">
            <v xml:space="preserve">         鳥栖市</v>
          </cell>
          <cell r="C419">
            <v>16</v>
          </cell>
          <cell r="D419" t="str">
            <v>-</v>
          </cell>
          <cell r="E419" t="str">
            <v>-</v>
          </cell>
          <cell r="F419" t="str">
            <v>-</v>
          </cell>
          <cell r="G419" t="str">
            <v>-</v>
          </cell>
          <cell r="H419">
            <v>2</v>
          </cell>
          <cell r="I419" t="str">
            <v>-</v>
          </cell>
          <cell r="J419" t="str">
            <v>-</v>
          </cell>
          <cell r="K419" t="str">
            <v>-</v>
          </cell>
          <cell r="L419">
            <v>2</v>
          </cell>
          <cell r="M419">
            <v>4</v>
          </cell>
          <cell r="N419">
            <v>1</v>
          </cell>
          <cell r="O419" t="str">
            <v>-</v>
          </cell>
          <cell r="P419">
            <v>4</v>
          </cell>
          <cell r="Q419" t="str">
            <v>-</v>
          </cell>
          <cell r="R419">
            <v>1</v>
          </cell>
          <cell r="S419">
            <v>1</v>
          </cell>
          <cell r="T419" t="str">
            <v>-</v>
          </cell>
          <cell r="U419" t="str">
            <v>-</v>
          </cell>
          <cell r="V419">
            <v>1</v>
          </cell>
          <cell r="W419" t="str">
            <v>-</v>
          </cell>
          <cell r="X419" t="str">
            <v>-</v>
          </cell>
        </row>
        <row r="420">
          <cell r="B420" t="str">
            <v xml:space="preserve">         多久市</v>
          </cell>
          <cell r="C420">
            <v>1</v>
          </cell>
          <cell r="D420" t="str">
            <v>-</v>
          </cell>
          <cell r="E420" t="str">
            <v>-</v>
          </cell>
          <cell r="F420" t="str">
            <v>-</v>
          </cell>
          <cell r="G420" t="str">
            <v>-</v>
          </cell>
          <cell r="H420" t="str">
            <v>-</v>
          </cell>
          <cell r="I420" t="str">
            <v>-</v>
          </cell>
          <cell r="J420" t="str">
            <v>-</v>
          </cell>
          <cell r="K420" t="str">
            <v>-</v>
          </cell>
          <cell r="L420" t="str">
            <v>-</v>
          </cell>
          <cell r="M420" t="str">
            <v>-</v>
          </cell>
          <cell r="N420" t="str">
            <v>-</v>
          </cell>
          <cell r="O420" t="str">
            <v>-</v>
          </cell>
          <cell r="P420" t="str">
            <v>-</v>
          </cell>
          <cell r="Q420" t="str">
            <v>-</v>
          </cell>
          <cell r="R420" t="str">
            <v>-</v>
          </cell>
          <cell r="S420" t="str">
            <v>-</v>
          </cell>
          <cell r="T420">
            <v>1</v>
          </cell>
          <cell r="U420" t="str">
            <v>-</v>
          </cell>
          <cell r="V420" t="str">
            <v>-</v>
          </cell>
          <cell r="W420" t="str">
            <v>-</v>
          </cell>
          <cell r="X420" t="str">
            <v>-</v>
          </cell>
        </row>
        <row r="421">
          <cell r="B421" t="str">
            <v xml:space="preserve">         伊万里市</v>
          </cell>
          <cell r="C421">
            <v>27</v>
          </cell>
          <cell r="D421" t="str">
            <v>-</v>
          </cell>
          <cell r="E421" t="str">
            <v>-</v>
          </cell>
          <cell r="F421" t="str">
            <v>-</v>
          </cell>
          <cell r="G421" t="str">
            <v>-</v>
          </cell>
          <cell r="H421">
            <v>6</v>
          </cell>
          <cell r="I421">
            <v>11</v>
          </cell>
          <cell r="J421" t="str">
            <v>-</v>
          </cell>
          <cell r="K421">
            <v>1</v>
          </cell>
          <cell r="L421">
            <v>3</v>
          </cell>
          <cell r="M421">
            <v>4</v>
          </cell>
          <cell r="N421" t="str">
            <v>-</v>
          </cell>
          <cell r="O421" t="str">
            <v>-</v>
          </cell>
          <cell r="P421" t="str">
            <v>-</v>
          </cell>
          <cell r="Q421" t="str">
            <v>-</v>
          </cell>
          <cell r="R421" t="str">
            <v>-</v>
          </cell>
          <cell r="S421" t="str">
            <v>-</v>
          </cell>
          <cell r="T421">
            <v>1</v>
          </cell>
          <cell r="U421" t="str">
            <v>-</v>
          </cell>
          <cell r="V421" t="str">
            <v>-</v>
          </cell>
          <cell r="W421" t="str">
            <v>-</v>
          </cell>
          <cell r="X421">
            <v>1</v>
          </cell>
        </row>
        <row r="422">
          <cell r="B422" t="str">
            <v xml:space="preserve">         武雄市</v>
          </cell>
          <cell r="C422">
            <v>18</v>
          </cell>
          <cell r="D422" t="str">
            <v>-</v>
          </cell>
          <cell r="E422" t="str">
            <v>-</v>
          </cell>
          <cell r="F422" t="str">
            <v>-</v>
          </cell>
          <cell r="G422" t="str">
            <v>-</v>
          </cell>
          <cell r="H422">
            <v>1</v>
          </cell>
          <cell r="I422" t="str">
            <v>-</v>
          </cell>
          <cell r="J422">
            <v>1</v>
          </cell>
          <cell r="K422" t="str">
            <v>-</v>
          </cell>
          <cell r="L422" t="str">
            <v>-</v>
          </cell>
          <cell r="M422">
            <v>6</v>
          </cell>
          <cell r="N422">
            <v>1</v>
          </cell>
          <cell r="O422" t="str">
            <v>-</v>
          </cell>
          <cell r="P422" t="str">
            <v>-</v>
          </cell>
          <cell r="Q422">
            <v>2</v>
          </cell>
          <cell r="R422">
            <v>4</v>
          </cell>
          <cell r="S422" t="str">
            <v>-</v>
          </cell>
          <cell r="T422" t="str">
            <v>-</v>
          </cell>
          <cell r="U422">
            <v>1</v>
          </cell>
          <cell r="V422">
            <v>1</v>
          </cell>
          <cell r="W422">
            <v>1</v>
          </cell>
          <cell r="X422" t="str">
            <v>-</v>
          </cell>
        </row>
        <row r="423">
          <cell r="B423" t="str">
            <v xml:space="preserve">         鹿島市</v>
          </cell>
          <cell r="C423">
            <v>2</v>
          </cell>
          <cell r="D423" t="str">
            <v>-</v>
          </cell>
          <cell r="E423" t="str">
            <v>-</v>
          </cell>
          <cell r="F423" t="str">
            <v>-</v>
          </cell>
          <cell r="G423" t="str">
            <v>-</v>
          </cell>
          <cell r="H423" t="str">
            <v>-</v>
          </cell>
          <cell r="I423" t="str">
            <v>-</v>
          </cell>
          <cell r="J423" t="str">
            <v>-</v>
          </cell>
          <cell r="K423" t="str">
            <v>-</v>
          </cell>
          <cell r="L423" t="str">
            <v>-</v>
          </cell>
          <cell r="M423" t="str">
            <v>-</v>
          </cell>
          <cell r="N423" t="str">
            <v>-</v>
          </cell>
          <cell r="O423" t="str">
            <v>-</v>
          </cell>
          <cell r="P423" t="str">
            <v>-</v>
          </cell>
          <cell r="Q423" t="str">
            <v>-</v>
          </cell>
          <cell r="R423" t="str">
            <v>-</v>
          </cell>
          <cell r="S423" t="str">
            <v>-</v>
          </cell>
          <cell r="T423">
            <v>2</v>
          </cell>
          <cell r="U423" t="str">
            <v>-</v>
          </cell>
          <cell r="V423" t="str">
            <v>-</v>
          </cell>
          <cell r="W423" t="str">
            <v>-</v>
          </cell>
          <cell r="X423" t="str">
            <v>-</v>
          </cell>
        </row>
        <row r="424">
          <cell r="B424" t="str">
            <v xml:space="preserve">         小城市</v>
          </cell>
          <cell r="C424">
            <v>3</v>
          </cell>
          <cell r="D424" t="str">
            <v>-</v>
          </cell>
          <cell r="E424" t="str">
            <v>-</v>
          </cell>
          <cell r="F424" t="str">
            <v>-</v>
          </cell>
          <cell r="G424" t="str">
            <v>-</v>
          </cell>
          <cell r="H424" t="str">
            <v>-</v>
          </cell>
          <cell r="I424" t="str">
            <v>-</v>
          </cell>
          <cell r="J424" t="str">
            <v>-</v>
          </cell>
          <cell r="K424" t="str">
            <v>-</v>
          </cell>
          <cell r="L424" t="str">
            <v>-</v>
          </cell>
          <cell r="M424">
            <v>1</v>
          </cell>
          <cell r="N424" t="str">
            <v>-</v>
          </cell>
          <cell r="O424" t="str">
            <v>-</v>
          </cell>
          <cell r="P424" t="str">
            <v>-</v>
          </cell>
          <cell r="Q424" t="str">
            <v>-</v>
          </cell>
          <cell r="R424">
            <v>1</v>
          </cell>
          <cell r="S424" t="str">
            <v>-</v>
          </cell>
          <cell r="T424" t="str">
            <v>-</v>
          </cell>
          <cell r="U424" t="str">
            <v>-</v>
          </cell>
          <cell r="V424">
            <v>1</v>
          </cell>
          <cell r="W424" t="str">
            <v>-</v>
          </cell>
          <cell r="X424" t="str">
            <v>-</v>
          </cell>
        </row>
        <row r="425">
          <cell r="B425" t="str">
            <v xml:space="preserve">         嬉野市</v>
          </cell>
          <cell r="C425">
            <v>26</v>
          </cell>
          <cell r="D425">
            <v>1</v>
          </cell>
          <cell r="E425" t="str">
            <v>-</v>
          </cell>
          <cell r="F425" t="str">
            <v>-</v>
          </cell>
          <cell r="G425" t="str">
            <v>-</v>
          </cell>
          <cell r="H425" t="str">
            <v>-</v>
          </cell>
          <cell r="I425" t="str">
            <v>-</v>
          </cell>
          <cell r="J425" t="str">
            <v>-</v>
          </cell>
          <cell r="K425" t="str">
            <v>-</v>
          </cell>
          <cell r="L425">
            <v>1</v>
          </cell>
          <cell r="M425">
            <v>1</v>
          </cell>
          <cell r="N425" t="str">
            <v>-</v>
          </cell>
          <cell r="O425" t="str">
            <v>-</v>
          </cell>
          <cell r="P425" t="str">
            <v>-</v>
          </cell>
          <cell r="Q425">
            <v>4</v>
          </cell>
          <cell r="R425" t="str">
            <v>-</v>
          </cell>
          <cell r="S425">
            <v>2</v>
          </cell>
          <cell r="T425">
            <v>16</v>
          </cell>
          <cell r="U425">
            <v>1</v>
          </cell>
          <cell r="V425" t="str">
            <v>-</v>
          </cell>
          <cell r="W425" t="str">
            <v>-</v>
          </cell>
          <cell r="X425" t="str">
            <v>-</v>
          </cell>
        </row>
        <row r="426">
          <cell r="B426" t="str">
            <v xml:space="preserve">         神埼市</v>
          </cell>
          <cell r="C426">
            <v>3</v>
          </cell>
          <cell r="D426" t="str">
            <v>-</v>
          </cell>
          <cell r="E426" t="str">
            <v>-</v>
          </cell>
          <cell r="F426" t="str">
            <v>-</v>
          </cell>
          <cell r="G426" t="str">
            <v>-</v>
          </cell>
          <cell r="H426" t="str">
            <v>-</v>
          </cell>
          <cell r="I426" t="str">
            <v>-</v>
          </cell>
          <cell r="J426" t="str">
            <v>-</v>
          </cell>
          <cell r="K426" t="str">
            <v>-</v>
          </cell>
          <cell r="L426">
            <v>1</v>
          </cell>
          <cell r="M426" t="str">
            <v>-</v>
          </cell>
          <cell r="N426" t="str">
            <v>-</v>
          </cell>
          <cell r="O426" t="str">
            <v>-</v>
          </cell>
          <cell r="P426" t="str">
            <v>-</v>
          </cell>
          <cell r="Q426" t="str">
            <v>-</v>
          </cell>
          <cell r="R426" t="str">
            <v>-</v>
          </cell>
          <cell r="S426">
            <v>2</v>
          </cell>
          <cell r="T426" t="str">
            <v>-</v>
          </cell>
          <cell r="U426" t="str">
            <v>-</v>
          </cell>
          <cell r="V426" t="str">
            <v>-</v>
          </cell>
          <cell r="W426" t="str">
            <v>-</v>
          </cell>
          <cell r="X426" t="str">
            <v>-</v>
          </cell>
        </row>
        <row r="427">
          <cell r="B427" t="str">
            <v xml:space="preserve">         吉野ヶ里町</v>
          </cell>
          <cell r="C427">
            <v>2</v>
          </cell>
          <cell r="D427" t="str">
            <v>-</v>
          </cell>
          <cell r="E427" t="str">
            <v>-</v>
          </cell>
          <cell r="F427" t="str">
            <v>-</v>
          </cell>
          <cell r="G427" t="str">
            <v>-</v>
          </cell>
          <cell r="H427">
            <v>1</v>
          </cell>
          <cell r="I427">
            <v>1</v>
          </cell>
          <cell r="J427" t="str">
            <v>-</v>
          </cell>
          <cell r="K427" t="str">
            <v>-</v>
          </cell>
          <cell r="L427" t="str">
            <v>-</v>
          </cell>
          <cell r="M427" t="str">
            <v>-</v>
          </cell>
          <cell r="N427" t="str">
            <v>-</v>
          </cell>
          <cell r="O427" t="str">
            <v>-</v>
          </cell>
          <cell r="P427" t="str">
            <v>-</v>
          </cell>
          <cell r="Q427" t="str">
            <v>-</v>
          </cell>
          <cell r="R427" t="str">
            <v>-</v>
          </cell>
          <cell r="S427" t="str">
            <v>-</v>
          </cell>
          <cell r="T427" t="str">
            <v>-</v>
          </cell>
          <cell r="U427" t="str">
            <v>-</v>
          </cell>
          <cell r="V427" t="str">
            <v>-</v>
          </cell>
          <cell r="W427" t="str">
            <v>-</v>
          </cell>
          <cell r="X427" t="str">
            <v>-</v>
          </cell>
        </row>
        <row r="428">
          <cell r="B428" t="str">
            <v xml:space="preserve">         基山町</v>
          </cell>
          <cell r="C428">
            <v>3</v>
          </cell>
          <cell r="D428" t="str">
            <v>-</v>
          </cell>
          <cell r="E428" t="str">
            <v>-</v>
          </cell>
          <cell r="F428" t="str">
            <v>-</v>
          </cell>
          <cell r="G428" t="str">
            <v>-</v>
          </cell>
          <cell r="H428">
            <v>2</v>
          </cell>
          <cell r="I428" t="str">
            <v>-</v>
          </cell>
          <cell r="J428" t="str">
            <v>-</v>
          </cell>
          <cell r="K428" t="str">
            <v>-</v>
          </cell>
          <cell r="L428">
            <v>1</v>
          </cell>
          <cell r="M428" t="str">
            <v>-</v>
          </cell>
          <cell r="N428" t="str">
            <v>-</v>
          </cell>
          <cell r="O428" t="str">
            <v>-</v>
          </cell>
          <cell r="P428" t="str">
            <v>-</v>
          </cell>
          <cell r="Q428" t="str">
            <v>-</v>
          </cell>
          <cell r="R428" t="str">
            <v>-</v>
          </cell>
          <cell r="S428" t="str">
            <v>-</v>
          </cell>
          <cell r="T428" t="str">
            <v>-</v>
          </cell>
          <cell r="U428" t="str">
            <v>-</v>
          </cell>
          <cell r="V428" t="str">
            <v>-</v>
          </cell>
          <cell r="W428" t="str">
            <v>-</v>
          </cell>
          <cell r="X428" t="str">
            <v>-</v>
          </cell>
        </row>
        <row r="429">
          <cell r="B429" t="str">
            <v xml:space="preserve">         上峰町</v>
          </cell>
          <cell r="C429">
            <v>2</v>
          </cell>
          <cell r="D429" t="str">
            <v>-</v>
          </cell>
          <cell r="E429" t="str">
            <v>-</v>
          </cell>
          <cell r="F429" t="str">
            <v>-</v>
          </cell>
          <cell r="G429" t="str">
            <v>-</v>
          </cell>
          <cell r="H429" t="str">
            <v>-</v>
          </cell>
          <cell r="I429">
            <v>1</v>
          </cell>
          <cell r="J429" t="str">
            <v>-</v>
          </cell>
          <cell r="K429" t="str">
            <v>-</v>
          </cell>
          <cell r="L429">
            <v>1</v>
          </cell>
          <cell r="M429" t="str">
            <v>-</v>
          </cell>
          <cell r="N429" t="str">
            <v>-</v>
          </cell>
          <cell r="O429" t="str">
            <v>-</v>
          </cell>
          <cell r="P429" t="str">
            <v>-</v>
          </cell>
          <cell r="Q429" t="str">
            <v>-</v>
          </cell>
          <cell r="R429" t="str">
            <v>-</v>
          </cell>
          <cell r="S429" t="str">
            <v>-</v>
          </cell>
          <cell r="T429" t="str">
            <v>-</v>
          </cell>
          <cell r="U429" t="str">
            <v>-</v>
          </cell>
          <cell r="V429" t="str">
            <v>-</v>
          </cell>
          <cell r="W429" t="str">
            <v>-</v>
          </cell>
          <cell r="X429" t="str">
            <v>-</v>
          </cell>
        </row>
        <row r="430">
          <cell r="B430" t="str">
            <v xml:space="preserve">         みやき町</v>
          </cell>
          <cell r="C430">
            <v>2</v>
          </cell>
          <cell r="D430" t="str">
            <v>-</v>
          </cell>
          <cell r="E430" t="str">
            <v>-</v>
          </cell>
          <cell r="F430" t="str">
            <v>-</v>
          </cell>
          <cell r="G430" t="str">
            <v>-</v>
          </cell>
          <cell r="H430" t="str">
            <v>-</v>
          </cell>
          <cell r="I430" t="str">
            <v>-</v>
          </cell>
          <cell r="J430" t="str">
            <v>-</v>
          </cell>
          <cell r="K430" t="str">
            <v>-</v>
          </cell>
          <cell r="L430" t="str">
            <v>-</v>
          </cell>
          <cell r="M430" t="str">
            <v>-</v>
          </cell>
          <cell r="N430">
            <v>1</v>
          </cell>
          <cell r="O430" t="str">
            <v>-</v>
          </cell>
          <cell r="P430" t="str">
            <v>-</v>
          </cell>
          <cell r="Q430" t="str">
            <v>-</v>
          </cell>
          <cell r="R430" t="str">
            <v>-</v>
          </cell>
          <cell r="S430" t="str">
            <v>-</v>
          </cell>
          <cell r="T430">
            <v>1</v>
          </cell>
          <cell r="U430" t="str">
            <v>-</v>
          </cell>
          <cell r="V430" t="str">
            <v>-</v>
          </cell>
          <cell r="W430" t="str">
            <v>-</v>
          </cell>
          <cell r="X430" t="str">
            <v>-</v>
          </cell>
        </row>
        <row r="431">
          <cell r="B431" t="str">
            <v xml:space="preserve">         玄海町</v>
          </cell>
          <cell r="C431">
            <v>1</v>
          </cell>
          <cell r="D431" t="str">
            <v>-</v>
          </cell>
          <cell r="E431" t="str">
            <v>-</v>
          </cell>
          <cell r="F431" t="str">
            <v>-</v>
          </cell>
          <cell r="G431" t="str">
            <v>-</v>
          </cell>
          <cell r="H431" t="str">
            <v>-</v>
          </cell>
          <cell r="I431" t="str">
            <v>-</v>
          </cell>
          <cell r="J431">
            <v>1</v>
          </cell>
          <cell r="K431" t="str">
            <v>-</v>
          </cell>
          <cell r="L431" t="str">
            <v>-</v>
          </cell>
          <cell r="M431" t="str">
            <v>-</v>
          </cell>
          <cell r="N431" t="str">
            <v>-</v>
          </cell>
          <cell r="O431" t="str">
            <v>-</v>
          </cell>
          <cell r="P431" t="str">
            <v>-</v>
          </cell>
          <cell r="Q431" t="str">
            <v>-</v>
          </cell>
          <cell r="R431" t="str">
            <v>-</v>
          </cell>
          <cell r="S431" t="str">
            <v>-</v>
          </cell>
          <cell r="T431" t="str">
            <v>-</v>
          </cell>
          <cell r="U431" t="str">
            <v>-</v>
          </cell>
          <cell r="V431" t="str">
            <v>-</v>
          </cell>
          <cell r="W431" t="str">
            <v>-</v>
          </cell>
          <cell r="X431" t="str">
            <v>-</v>
          </cell>
        </row>
        <row r="432">
          <cell r="B432" t="str">
            <v xml:space="preserve">         有田町</v>
          </cell>
          <cell r="C432">
            <v>5</v>
          </cell>
          <cell r="D432" t="str">
            <v>-</v>
          </cell>
          <cell r="E432" t="str">
            <v>-</v>
          </cell>
          <cell r="F432" t="str">
            <v>-</v>
          </cell>
          <cell r="G432" t="str">
            <v>-</v>
          </cell>
          <cell r="H432" t="str">
            <v>-</v>
          </cell>
          <cell r="I432">
            <v>2</v>
          </cell>
          <cell r="J432" t="str">
            <v>-</v>
          </cell>
          <cell r="K432" t="str">
            <v>-</v>
          </cell>
          <cell r="L432">
            <v>1</v>
          </cell>
          <cell r="M432" t="str">
            <v>-</v>
          </cell>
          <cell r="N432">
            <v>1</v>
          </cell>
          <cell r="O432" t="str">
            <v>-</v>
          </cell>
          <cell r="P432" t="str">
            <v>-</v>
          </cell>
          <cell r="Q432" t="str">
            <v>-</v>
          </cell>
          <cell r="R432" t="str">
            <v>-</v>
          </cell>
          <cell r="S432" t="str">
            <v>-</v>
          </cell>
          <cell r="T432">
            <v>1</v>
          </cell>
          <cell r="U432" t="str">
            <v>-</v>
          </cell>
          <cell r="V432" t="str">
            <v>-</v>
          </cell>
          <cell r="W432" t="str">
            <v>-</v>
          </cell>
          <cell r="X432" t="str">
            <v>-</v>
          </cell>
        </row>
        <row r="433">
          <cell r="B433" t="str">
            <v xml:space="preserve">         江北町</v>
          </cell>
          <cell r="C433">
            <v>1</v>
          </cell>
          <cell r="D433" t="str">
            <v>-</v>
          </cell>
          <cell r="E433" t="str">
            <v>-</v>
          </cell>
          <cell r="F433" t="str">
            <v>-</v>
          </cell>
          <cell r="G433" t="str">
            <v>-</v>
          </cell>
          <cell r="H433" t="str">
            <v>-</v>
          </cell>
          <cell r="I433" t="str">
            <v>-</v>
          </cell>
          <cell r="J433" t="str">
            <v>-</v>
          </cell>
          <cell r="K433" t="str">
            <v>-</v>
          </cell>
          <cell r="L433" t="str">
            <v>-</v>
          </cell>
          <cell r="M433" t="str">
            <v>-</v>
          </cell>
          <cell r="N433" t="str">
            <v>-</v>
          </cell>
          <cell r="O433" t="str">
            <v>-</v>
          </cell>
          <cell r="P433" t="str">
            <v>-</v>
          </cell>
          <cell r="Q433" t="str">
            <v>-</v>
          </cell>
          <cell r="R433" t="str">
            <v>-</v>
          </cell>
          <cell r="S433" t="str">
            <v>-</v>
          </cell>
          <cell r="T433">
            <v>1</v>
          </cell>
          <cell r="U433" t="str">
            <v>-</v>
          </cell>
          <cell r="V433" t="str">
            <v>-</v>
          </cell>
          <cell r="W433" t="str">
            <v>-</v>
          </cell>
          <cell r="X433" t="str">
            <v>-</v>
          </cell>
        </row>
        <row r="434">
          <cell r="B434" t="str">
            <v xml:space="preserve">         白石町</v>
          </cell>
          <cell r="C434">
            <v>1</v>
          </cell>
          <cell r="D434" t="str">
            <v>-</v>
          </cell>
          <cell r="E434" t="str">
            <v>-</v>
          </cell>
          <cell r="F434" t="str">
            <v>-</v>
          </cell>
          <cell r="G434" t="str">
            <v>-</v>
          </cell>
          <cell r="H434" t="str">
            <v>-</v>
          </cell>
          <cell r="I434" t="str">
            <v>-</v>
          </cell>
          <cell r="J434" t="str">
            <v>-</v>
          </cell>
          <cell r="K434" t="str">
            <v>-</v>
          </cell>
          <cell r="L434" t="str">
            <v>-</v>
          </cell>
          <cell r="M434" t="str">
            <v>-</v>
          </cell>
          <cell r="N434" t="str">
            <v>-</v>
          </cell>
          <cell r="O434" t="str">
            <v>-</v>
          </cell>
          <cell r="P434" t="str">
            <v>-</v>
          </cell>
          <cell r="Q434">
            <v>1</v>
          </cell>
          <cell r="R434" t="str">
            <v>-</v>
          </cell>
          <cell r="S434" t="str">
            <v>-</v>
          </cell>
          <cell r="T434" t="str">
            <v>-</v>
          </cell>
          <cell r="U434" t="str">
            <v>-</v>
          </cell>
          <cell r="V434" t="str">
            <v>-</v>
          </cell>
          <cell r="W434" t="str">
            <v>-</v>
          </cell>
          <cell r="X434" t="str">
            <v>-</v>
          </cell>
        </row>
        <row r="435">
          <cell r="B435" t="str">
            <v xml:space="preserve">         太良町</v>
          </cell>
          <cell r="C435">
            <v>6</v>
          </cell>
          <cell r="D435">
            <v>2</v>
          </cell>
          <cell r="E435">
            <v>2</v>
          </cell>
          <cell r="F435" t="str">
            <v>-</v>
          </cell>
          <cell r="G435" t="str">
            <v>-</v>
          </cell>
          <cell r="H435">
            <v>1</v>
          </cell>
          <cell r="I435" t="str">
            <v>-</v>
          </cell>
          <cell r="J435" t="str">
            <v>-</v>
          </cell>
          <cell r="K435" t="str">
            <v>-</v>
          </cell>
          <cell r="L435">
            <v>1</v>
          </cell>
          <cell r="M435">
            <v>2</v>
          </cell>
          <cell r="N435" t="str">
            <v>-</v>
          </cell>
          <cell r="O435" t="str">
            <v>-</v>
          </cell>
          <cell r="P435" t="str">
            <v>-</v>
          </cell>
          <cell r="Q435" t="str">
            <v>-</v>
          </cell>
          <cell r="R435" t="str">
            <v>-</v>
          </cell>
          <cell r="S435" t="str">
            <v>-</v>
          </cell>
          <cell r="T435" t="str">
            <v>-</v>
          </cell>
          <cell r="U435" t="str">
            <v>-</v>
          </cell>
          <cell r="V435" t="str">
            <v>-</v>
          </cell>
          <cell r="W435" t="str">
            <v>-</v>
          </cell>
          <cell r="X435" t="str">
            <v>-</v>
          </cell>
        </row>
        <row r="436">
          <cell r="B436" t="str">
            <v xml:space="preserve">       熊本県 </v>
          </cell>
          <cell r="C436">
            <v>61</v>
          </cell>
          <cell r="D436" t="str">
            <v>-</v>
          </cell>
          <cell r="E436" t="str">
            <v>-</v>
          </cell>
          <cell r="F436" t="str">
            <v>-</v>
          </cell>
          <cell r="G436" t="str">
            <v>-</v>
          </cell>
          <cell r="H436">
            <v>15</v>
          </cell>
          <cell r="I436">
            <v>13</v>
          </cell>
          <cell r="J436" t="str">
            <v>-</v>
          </cell>
          <cell r="K436" t="str">
            <v>-</v>
          </cell>
          <cell r="L436">
            <v>10</v>
          </cell>
          <cell r="M436">
            <v>8</v>
          </cell>
          <cell r="N436">
            <v>1</v>
          </cell>
          <cell r="O436" t="str">
            <v>-</v>
          </cell>
          <cell r="P436">
            <v>4</v>
          </cell>
          <cell r="Q436">
            <v>1</v>
          </cell>
          <cell r="R436" t="str">
            <v>-</v>
          </cell>
          <cell r="S436">
            <v>1</v>
          </cell>
          <cell r="T436">
            <v>5</v>
          </cell>
          <cell r="U436" t="str">
            <v>-</v>
          </cell>
          <cell r="V436">
            <v>2</v>
          </cell>
          <cell r="W436" t="str">
            <v>-</v>
          </cell>
          <cell r="X436">
            <v>1</v>
          </cell>
        </row>
        <row r="437">
          <cell r="B437" t="str">
            <v xml:space="preserve">         熊本市</v>
          </cell>
          <cell r="C437">
            <v>24</v>
          </cell>
          <cell r="D437" t="str">
            <v>-</v>
          </cell>
          <cell r="E437" t="str">
            <v>-</v>
          </cell>
          <cell r="F437" t="str">
            <v>-</v>
          </cell>
          <cell r="G437" t="str">
            <v>-</v>
          </cell>
          <cell r="H437">
            <v>6</v>
          </cell>
          <cell r="I437">
            <v>3</v>
          </cell>
          <cell r="J437" t="str">
            <v>-</v>
          </cell>
          <cell r="K437" t="str">
            <v>-</v>
          </cell>
          <cell r="L437">
            <v>1</v>
          </cell>
          <cell r="M437">
            <v>5</v>
          </cell>
          <cell r="N437">
            <v>1</v>
          </cell>
          <cell r="O437" t="str">
            <v>-</v>
          </cell>
          <cell r="P437">
            <v>2</v>
          </cell>
          <cell r="Q437" t="str">
            <v>-</v>
          </cell>
          <cell r="R437">
            <v>2</v>
          </cell>
          <cell r="S437">
            <v>3</v>
          </cell>
          <cell r="T437" t="str">
            <v>-</v>
          </cell>
          <cell r="U437" t="str">
            <v>-</v>
          </cell>
          <cell r="V437" t="str">
            <v>-</v>
          </cell>
          <cell r="W437" t="str">
            <v>-</v>
          </cell>
          <cell r="X437">
            <v>1</v>
          </cell>
        </row>
        <row r="438">
          <cell r="B438" t="str">
            <v xml:space="preserve">           熊本市 中央区</v>
          </cell>
          <cell r="C438">
            <v>13</v>
          </cell>
          <cell r="D438" t="str">
            <v>-</v>
          </cell>
          <cell r="E438" t="str">
            <v>-</v>
          </cell>
          <cell r="F438" t="str">
            <v>-</v>
          </cell>
          <cell r="G438" t="str">
            <v>-</v>
          </cell>
          <cell r="H438">
            <v>3</v>
          </cell>
          <cell r="I438">
            <v>3</v>
          </cell>
          <cell r="J438" t="str">
            <v>-</v>
          </cell>
          <cell r="K438" t="str">
            <v>-</v>
          </cell>
          <cell r="L438">
            <v>1</v>
          </cell>
          <cell r="M438">
            <v>1</v>
          </cell>
          <cell r="N438">
            <v>1</v>
          </cell>
          <cell r="O438" t="str">
            <v>-</v>
          </cell>
          <cell r="P438">
            <v>1</v>
          </cell>
          <cell r="Q438" t="str">
            <v>-</v>
          </cell>
          <cell r="R438">
            <v>1</v>
          </cell>
          <cell r="S438">
            <v>2</v>
          </cell>
          <cell r="T438" t="str">
            <v>-</v>
          </cell>
          <cell r="U438" t="str">
            <v>-</v>
          </cell>
          <cell r="V438" t="str">
            <v>-</v>
          </cell>
          <cell r="W438" t="str">
            <v>-</v>
          </cell>
          <cell r="X438" t="str">
            <v>-</v>
          </cell>
        </row>
        <row r="439">
          <cell r="B439" t="str">
            <v xml:space="preserve">           熊本市 東区</v>
          </cell>
          <cell r="C439">
            <v>5</v>
          </cell>
          <cell r="D439" t="str">
            <v>-</v>
          </cell>
          <cell r="E439" t="str">
            <v>-</v>
          </cell>
          <cell r="F439" t="str">
            <v>-</v>
          </cell>
          <cell r="G439" t="str">
            <v>-</v>
          </cell>
          <cell r="H439">
            <v>2</v>
          </cell>
          <cell r="I439" t="str">
            <v>-</v>
          </cell>
          <cell r="J439" t="str">
            <v>-</v>
          </cell>
          <cell r="K439" t="str">
            <v>-</v>
          </cell>
          <cell r="L439" t="str">
            <v>-</v>
          </cell>
          <cell r="M439">
            <v>1</v>
          </cell>
          <cell r="N439" t="str">
            <v>-</v>
          </cell>
          <cell r="O439" t="str">
            <v>-</v>
          </cell>
          <cell r="P439">
            <v>1</v>
          </cell>
          <cell r="Q439" t="str">
            <v>-</v>
          </cell>
          <cell r="R439" t="str">
            <v>-</v>
          </cell>
          <cell r="S439">
            <v>1</v>
          </cell>
          <cell r="T439" t="str">
            <v>-</v>
          </cell>
          <cell r="U439" t="str">
            <v>-</v>
          </cell>
          <cell r="V439" t="str">
            <v>-</v>
          </cell>
          <cell r="W439" t="str">
            <v>-</v>
          </cell>
          <cell r="X439" t="str">
            <v>-</v>
          </cell>
        </row>
        <row r="440">
          <cell r="B440" t="str">
            <v xml:space="preserve">           熊本市 西区</v>
          </cell>
          <cell r="C440">
            <v>1</v>
          </cell>
          <cell r="D440" t="str">
            <v>-</v>
          </cell>
          <cell r="E440" t="str">
            <v>-</v>
          </cell>
          <cell r="F440" t="str">
            <v>-</v>
          </cell>
          <cell r="G440" t="str">
            <v>-</v>
          </cell>
          <cell r="H440" t="str">
            <v>-</v>
          </cell>
          <cell r="I440" t="str">
            <v>-</v>
          </cell>
          <cell r="J440" t="str">
            <v>-</v>
          </cell>
          <cell r="K440" t="str">
            <v>-</v>
          </cell>
          <cell r="L440" t="str">
            <v>-</v>
          </cell>
          <cell r="M440">
            <v>1</v>
          </cell>
          <cell r="N440" t="str">
            <v>-</v>
          </cell>
          <cell r="O440" t="str">
            <v>-</v>
          </cell>
          <cell r="P440" t="str">
            <v>-</v>
          </cell>
          <cell r="Q440" t="str">
            <v>-</v>
          </cell>
          <cell r="R440" t="str">
            <v>-</v>
          </cell>
          <cell r="S440" t="str">
            <v>-</v>
          </cell>
          <cell r="T440" t="str">
            <v>-</v>
          </cell>
          <cell r="U440" t="str">
            <v>-</v>
          </cell>
          <cell r="V440" t="str">
            <v>-</v>
          </cell>
          <cell r="W440" t="str">
            <v>-</v>
          </cell>
          <cell r="X440" t="str">
            <v>-</v>
          </cell>
        </row>
        <row r="441">
          <cell r="B441" t="str">
            <v xml:space="preserve">           熊本市 南区</v>
          </cell>
          <cell r="C441">
            <v>3</v>
          </cell>
          <cell r="D441" t="str">
            <v>-</v>
          </cell>
          <cell r="E441" t="str">
            <v>-</v>
          </cell>
          <cell r="F441" t="str">
            <v>-</v>
          </cell>
          <cell r="G441" t="str">
            <v>-</v>
          </cell>
          <cell r="H441" t="str">
            <v>-</v>
          </cell>
          <cell r="I441" t="str">
            <v>-</v>
          </cell>
          <cell r="J441" t="str">
            <v>-</v>
          </cell>
          <cell r="K441" t="str">
            <v>-</v>
          </cell>
          <cell r="L441" t="str">
            <v>-</v>
          </cell>
          <cell r="M441">
            <v>2</v>
          </cell>
          <cell r="N441" t="str">
            <v>-</v>
          </cell>
          <cell r="O441" t="str">
            <v>-</v>
          </cell>
          <cell r="P441" t="str">
            <v>-</v>
          </cell>
          <cell r="Q441" t="str">
            <v>-</v>
          </cell>
          <cell r="R441">
            <v>1</v>
          </cell>
          <cell r="S441" t="str">
            <v>-</v>
          </cell>
          <cell r="T441" t="str">
            <v>-</v>
          </cell>
          <cell r="U441" t="str">
            <v>-</v>
          </cell>
          <cell r="V441" t="str">
            <v>-</v>
          </cell>
          <cell r="W441" t="str">
            <v>-</v>
          </cell>
          <cell r="X441" t="str">
            <v>-</v>
          </cell>
        </row>
        <row r="442">
          <cell r="B442" t="str">
            <v xml:space="preserve">           熊本市 北区</v>
          </cell>
          <cell r="C442">
            <v>2</v>
          </cell>
          <cell r="D442" t="str">
            <v>-</v>
          </cell>
          <cell r="E442" t="str">
            <v>-</v>
          </cell>
          <cell r="F442" t="str">
            <v>-</v>
          </cell>
          <cell r="G442" t="str">
            <v>-</v>
          </cell>
          <cell r="H442">
            <v>1</v>
          </cell>
          <cell r="I442" t="str">
            <v>-</v>
          </cell>
          <cell r="J442" t="str">
            <v>-</v>
          </cell>
          <cell r="K442" t="str">
            <v>-</v>
          </cell>
          <cell r="L442" t="str">
            <v>-</v>
          </cell>
          <cell r="M442" t="str">
            <v>-</v>
          </cell>
          <cell r="N442" t="str">
            <v>-</v>
          </cell>
          <cell r="O442" t="str">
            <v>-</v>
          </cell>
          <cell r="P442" t="str">
            <v>-</v>
          </cell>
          <cell r="Q442" t="str">
            <v>-</v>
          </cell>
          <cell r="R442" t="str">
            <v>-</v>
          </cell>
          <cell r="S442" t="str">
            <v>-</v>
          </cell>
          <cell r="T442" t="str">
            <v>-</v>
          </cell>
          <cell r="U442" t="str">
            <v>-</v>
          </cell>
          <cell r="V442" t="str">
            <v>-</v>
          </cell>
          <cell r="W442" t="str">
            <v>-</v>
          </cell>
          <cell r="X442">
            <v>1</v>
          </cell>
        </row>
        <row r="443">
          <cell r="B443" t="str">
            <v xml:space="preserve">         八代市</v>
          </cell>
          <cell r="C443">
            <v>5</v>
          </cell>
          <cell r="D443" t="str">
            <v>-</v>
          </cell>
          <cell r="E443" t="str">
            <v>-</v>
          </cell>
          <cell r="F443" t="str">
            <v>-</v>
          </cell>
          <cell r="G443" t="str">
            <v>-</v>
          </cell>
          <cell r="H443">
            <v>1</v>
          </cell>
          <cell r="I443" t="str">
            <v>-</v>
          </cell>
          <cell r="J443" t="str">
            <v>-</v>
          </cell>
          <cell r="K443" t="str">
            <v>-</v>
          </cell>
          <cell r="L443">
            <v>1</v>
          </cell>
          <cell r="M443">
            <v>2</v>
          </cell>
          <cell r="N443" t="str">
            <v>-</v>
          </cell>
          <cell r="O443" t="str">
            <v>-</v>
          </cell>
          <cell r="P443" t="str">
            <v>-</v>
          </cell>
          <cell r="Q443" t="str">
            <v>-</v>
          </cell>
          <cell r="R443" t="str">
            <v>-</v>
          </cell>
          <cell r="S443" t="str">
            <v>-</v>
          </cell>
          <cell r="T443" t="str">
            <v>-</v>
          </cell>
          <cell r="U443" t="str">
            <v>-</v>
          </cell>
          <cell r="V443" t="str">
            <v>-</v>
          </cell>
          <cell r="W443">
            <v>1</v>
          </cell>
          <cell r="X443" t="str">
            <v>-</v>
          </cell>
        </row>
        <row r="444">
          <cell r="B444" t="str">
            <v xml:space="preserve">         水俣市</v>
          </cell>
          <cell r="C444">
            <v>1</v>
          </cell>
          <cell r="D444" t="str">
            <v>-</v>
          </cell>
          <cell r="E444" t="str">
            <v>-</v>
          </cell>
          <cell r="F444" t="str">
            <v>-</v>
          </cell>
          <cell r="G444" t="str">
            <v>-</v>
          </cell>
          <cell r="H444" t="str">
            <v>-</v>
          </cell>
          <cell r="I444" t="str">
            <v>-</v>
          </cell>
          <cell r="J444" t="str">
            <v>-</v>
          </cell>
          <cell r="K444" t="str">
            <v>-</v>
          </cell>
          <cell r="L444" t="str">
            <v>-</v>
          </cell>
          <cell r="M444">
            <v>1</v>
          </cell>
          <cell r="N444" t="str">
            <v>-</v>
          </cell>
          <cell r="O444" t="str">
            <v>-</v>
          </cell>
          <cell r="P444" t="str">
            <v>-</v>
          </cell>
          <cell r="Q444" t="str">
            <v>-</v>
          </cell>
          <cell r="R444" t="str">
            <v>-</v>
          </cell>
          <cell r="S444" t="str">
            <v>-</v>
          </cell>
          <cell r="T444" t="str">
            <v>-</v>
          </cell>
          <cell r="U444" t="str">
            <v>-</v>
          </cell>
          <cell r="V444" t="str">
            <v>-</v>
          </cell>
          <cell r="W444" t="str">
            <v>-</v>
          </cell>
          <cell r="X444" t="str">
            <v>-</v>
          </cell>
        </row>
        <row r="445">
          <cell r="B445" t="str">
            <v xml:space="preserve">         玉名市</v>
          </cell>
          <cell r="C445">
            <v>2</v>
          </cell>
          <cell r="D445" t="str">
            <v>-</v>
          </cell>
          <cell r="E445" t="str">
            <v>-</v>
          </cell>
          <cell r="F445" t="str">
            <v>-</v>
          </cell>
          <cell r="G445" t="str">
            <v>-</v>
          </cell>
          <cell r="H445" t="str">
            <v>-</v>
          </cell>
          <cell r="I445">
            <v>1</v>
          </cell>
          <cell r="J445" t="str">
            <v>-</v>
          </cell>
          <cell r="K445" t="str">
            <v>-</v>
          </cell>
          <cell r="L445" t="str">
            <v>-</v>
          </cell>
          <cell r="M445" t="str">
            <v>-</v>
          </cell>
          <cell r="N445" t="str">
            <v>-</v>
          </cell>
          <cell r="O445" t="str">
            <v>-</v>
          </cell>
          <cell r="P445" t="str">
            <v>-</v>
          </cell>
          <cell r="Q445" t="str">
            <v>-</v>
          </cell>
          <cell r="R445" t="str">
            <v>-</v>
          </cell>
          <cell r="S445" t="str">
            <v>-</v>
          </cell>
          <cell r="T445" t="str">
            <v>-</v>
          </cell>
          <cell r="U445" t="str">
            <v>-</v>
          </cell>
          <cell r="V445">
            <v>1</v>
          </cell>
          <cell r="W445" t="str">
            <v>-</v>
          </cell>
          <cell r="X445" t="str">
            <v>-</v>
          </cell>
        </row>
        <row r="446">
          <cell r="B446" t="str">
            <v xml:space="preserve">         菊池市</v>
          </cell>
          <cell r="C446">
            <v>1</v>
          </cell>
          <cell r="D446" t="str">
            <v>-</v>
          </cell>
          <cell r="E446" t="str">
            <v>-</v>
          </cell>
          <cell r="F446" t="str">
            <v>-</v>
          </cell>
          <cell r="G446" t="str">
            <v>-</v>
          </cell>
          <cell r="H446" t="str">
            <v>-</v>
          </cell>
          <cell r="I446" t="str">
            <v>-</v>
          </cell>
          <cell r="J446" t="str">
            <v>-</v>
          </cell>
          <cell r="K446" t="str">
            <v>-</v>
          </cell>
          <cell r="L446" t="str">
            <v>-</v>
          </cell>
          <cell r="M446" t="str">
            <v>-</v>
          </cell>
          <cell r="N446" t="str">
            <v>-</v>
          </cell>
          <cell r="O446" t="str">
            <v>-</v>
          </cell>
          <cell r="P446" t="str">
            <v>-</v>
          </cell>
          <cell r="Q446" t="str">
            <v>-</v>
          </cell>
          <cell r="R446" t="str">
            <v>-</v>
          </cell>
          <cell r="S446" t="str">
            <v>-</v>
          </cell>
          <cell r="T446">
            <v>1</v>
          </cell>
          <cell r="U446" t="str">
            <v>-</v>
          </cell>
          <cell r="V446" t="str">
            <v>-</v>
          </cell>
          <cell r="W446" t="str">
            <v>-</v>
          </cell>
          <cell r="X446" t="str">
            <v>-</v>
          </cell>
        </row>
        <row r="447">
          <cell r="B447" t="str">
            <v xml:space="preserve">         上天草市</v>
          </cell>
          <cell r="C447">
            <v>8</v>
          </cell>
          <cell r="D447" t="str">
            <v>-</v>
          </cell>
          <cell r="E447" t="str">
            <v>-</v>
          </cell>
          <cell r="F447" t="str">
            <v>-</v>
          </cell>
          <cell r="G447" t="str">
            <v>-</v>
          </cell>
          <cell r="H447" t="str">
            <v>-</v>
          </cell>
          <cell r="I447" t="str">
            <v>-</v>
          </cell>
          <cell r="J447" t="str">
            <v>-</v>
          </cell>
          <cell r="K447" t="str">
            <v>-</v>
          </cell>
          <cell r="L447">
            <v>7</v>
          </cell>
          <cell r="M447" t="str">
            <v>-</v>
          </cell>
          <cell r="N447" t="str">
            <v>-</v>
          </cell>
          <cell r="O447" t="str">
            <v>-</v>
          </cell>
          <cell r="P447" t="str">
            <v>-</v>
          </cell>
          <cell r="Q447" t="str">
            <v>-</v>
          </cell>
          <cell r="R447" t="str">
            <v>-</v>
          </cell>
          <cell r="S447" t="str">
            <v>-</v>
          </cell>
          <cell r="T447" t="str">
            <v>-</v>
          </cell>
          <cell r="U447" t="str">
            <v>-</v>
          </cell>
          <cell r="V447" t="str">
            <v>-</v>
          </cell>
          <cell r="W447" t="str">
            <v>-</v>
          </cell>
          <cell r="X447">
            <v>1</v>
          </cell>
        </row>
        <row r="448">
          <cell r="B448" t="str">
            <v xml:space="preserve">         宇城市</v>
          </cell>
          <cell r="C448">
            <v>6</v>
          </cell>
          <cell r="D448" t="str">
            <v>-</v>
          </cell>
          <cell r="E448" t="str">
            <v>-</v>
          </cell>
          <cell r="F448">
            <v>1</v>
          </cell>
          <cell r="G448" t="str">
            <v>-</v>
          </cell>
          <cell r="H448" t="str">
            <v>-</v>
          </cell>
          <cell r="I448">
            <v>1</v>
          </cell>
          <cell r="J448" t="str">
            <v>-</v>
          </cell>
          <cell r="K448" t="str">
            <v>-</v>
          </cell>
          <cell r="L448">
            <v>4</v>
          </cell>
          <cell r="M448" t="str">
            <v>-</v>
          </cell>
          <cell r="N448" t="str">
            <v>-</v>
          </cell>
          <cell r="O448" t="str">
            <v>-</v>
          </cell>
          <cell r="P448" t="str">
            <v>-</v>
          </cell>
          <cell r="Q448" t="str">
            <v>-</v>
          </cell>
          <cell r="R448" t="str">
            <v>-</v>
          </cell>
          <cell r="S448" t="str">
            <v>-</v>
          </cell>
          <cell r="T448" t="str">
            <v>-</v>
          </cell>
          <cell r="U448" t="str">
            <v>-</v>
          </cell>
          <cell r="V448" t="str">
            <v>-</v>
          </cell>
          <cell r="W448" t="str">
            <v>-</v>
          </cell>
          <cell r="X448" t="str">
            <v>-</v>
          </cell>
        </row>
        <row r="449">
          <cell r="B449" t="str">
            <v xml:space="preserve">         天草市</v>
          </cell>
          <cell r="C449">
            <v>6</v>
          </cell>
          <cell r="D449" t="str">
            <v>-</v>
          </cell>
          <cell r="E449" t="str">
            <v>-</v>
          </cell>
          <cell r="F449">
            <v>1</v>
          </cell>
          <cell r="G449" t="str">
            <v>-</v>
          </cell>
          <cell r="H449">
            <v>1</v>
          </cell>
          <cell r="I449" t="str">
            <v>-</v>
          </cell>
          <cell r="J449" t="str">
            <v>-</v>
          </cell>
          <cell r="K449" t="str">
            <v>-</v>
          </cell>
          <cell r="L449">
            <v>2</v>
          </cell>
          <cell r="M449">
            <v>2</v>
          </cell>
          <cell r="N449" t="str">
            <v>-</v>
          </cell>
          <cell r="O449" t="str">
            <v>-</v>
          </cell>
          <cell r="P449" t="str">
            <v>-</v>
          </cell>
          <cell r="Q449" t="str">
            <v>-</v>
          </cell>
          <cell r="R449" t="str">
            <v>-</v>
          </cell>
          <cell r="S449" t="str">
            <v>-</v>
          </cell>
          <cell r="T449" t="str">
            <v>-</v>
          </cell>
          <cell r="U449" t="str">
            <v>-</v>
          </cell>
          <cell r="V449" t="str">
            <v>-</v>
          </cell>
          <cell r="W449" t="str">
            <v>-</v>
          </cell>
          <cell r="X449" t="str">
            <v>-</v>
          </cell>
        </row>
        <row r="450">
          <cell r="B450" t="str">
            <v xml:space="preserve">         合志市</v>
          </cell>
          <cell r="C450">
            <v>1</v>
          </cell>
          <cell r="D450" t="str">
            <v>-</v>
          </cell>
          <cell r="E450" t="str">
            <v>-</v>
          </cell>
          <cell r="F450" t="str">
            <v>-</v>
          </cell>
          <cell r="G450" t="str">
            <v>-</v>
          </cell>
          <cell r="H450" t="str">
            <v>-</v>
          </cell>
          <cell r="I450" t="str">
            <v>-</v>
          </cell>
          <cell r="J450" t="str">
            <v>-</v>
          </cell>
          <cell r="K450" t="str">
            <v>-</v>
          </cell>
          <cell r="L450" t="str">
            <v>-</v>
          </cell>
          <cell r="M450" t="str">
            <v>-</v>
          </cell>
          <cell r="N450" t="str">
            <v>-</v>
          </cell>
          <cell r="O450" t="str">
            <v>-</v>
          </cell>
          <cell r="P450" t="str">
            <v>-</v>
          </cell>
          <cell r="Q450" t="str">
            <v>-</v>
          </cell>
          <cell r="R450" t="str">
            <v>-</v>
          </cell>
          <cell r="S450" t="str">
            <v>-</v>
          </cell>
          <cell r="T450" t="str">
            <v>-</v>
          </cell>
          <cell r="U450" t="str">
            <v>-</v>
          </cell>
          <cell r="V450">
            <v>1</v>
          </cell>
          <cell r="W450" t="str">
            <v>-</v>
          </cell>
          <cell r="X450" t="str">
            <v>-</v>
          </cell>
        </row>
        <row r="451">
          <cell r="B451" t="str">
            <v xml:space="preserve">         長洲町</v>
          </cell>
          <cell r="C451">
            <v>5</v>
          </cell>
          <cell r="D451" t="str">
            <v>-</v>
          </cell>
          <cell r="E451" t="str">
            <v>-</v>
          </cell>
          <cell r="F451" t="str">
            <v>-</v>
          </cell>
          <cell r="G451" t="str">
            <v>-</v>
          </cell>
          <cell r="H451">
            <v>2</v>
          </cell>
          <cell r="I451">
            <v>1</v>
          </cell>
          <cell r="J451" t="str">
            <v>-</v>
          </cell>
          <cell r="K451" t="str">
            <v>-</v>
          </cell>
          <cell r="L451">
            <v>2</v>
          </cell>
          <cell r="M451" t="str">
            <v>-</v>
          </cell>
          <cell r="N451" t="str">
            <v>-</v>
          </cell>
          <cell r="O451" t="str">
            <v>-</v>
          </cell>
          <cell r="P451" t="str">
            <v>-</v>
          </cell>
          <cell r="Q451" t="str">
            <v>-</v>
          </cell>
          <cell r="R451" t="str">
            <v>-</v>
          </cell>
          <cell r="S451" t="str">
            <v>-</v>
          </cell>
          <cell r="T451" t="str">
            <v>-</v>
          </cell>
          <cell r="U451" t="str">
            <v>-</v>
          </cell>
          <cell r="V451" t="str">
            <v>-</v>
          </cell>
          <cell r="W451" t="str">
            <v>-</v>
          </cell>
          <cell r="X451" t="str">
            <v>-</v>
          </cell>
        </row>
        <row r="452">
          <cell r="B452" t="str">
            <v xml:space="preserve">         大津町</v>
          </cell>
          <cell r="C452">
            <v>2</v>
          </cell>
          <cell r="D452" t="str">
            <v>-</v>
          </cell>
          <cell r="E452" t="str">
            <v>-</v>
          </cell>
          <cell r="F452" t="str">
            <v>-</v>
          </cell>
          <cell r="G452" t="str">
            <v>-</v>
          </cell>
          <cell r="H452" t="str">
            <v>-</v>
          </cell>
          <cell r="I452">
            <v>1</v>
          </cell>
          <cell r="J452">
            <v>1</v>
          </cell>
          <cell r="K452" t="str">
            <v>-</v>
          </cell>
          <cell r="L452" t="str">
            <v>-</v>
          </cell>
          <cell r="M452" t="str">
            <v>-</v>
          </cell>
          <cell r="N452" t="str">
            <v>-</v>
          </cell>
          <cell r="O452" t="str">
            <v>-</v>
          </cell>
          <cell r="P452" t="str">
            <v>-</v>
          </cell>
          <cell r="Q452" t="str">
            <v>-</v>
          </cell>
          <cell r="R452" t="str">
            <v>-</v>
          </cell>
          <cell r="S452" t="str">
            <v>-</v>
          </cell>
          <cell r="T452" t="str">
            <v>-</v>
          </cell>
          <cell r="U452" t="str">
            <v>-</v>
          </cell>
          <cell r="V452" t="str">
            <v>-</v>
          </cell>
          <cell r="W452" t="str">
            <v>-</v>
          </cell>
          <cell r="X452" t="str">
            <v>-</v>
          </cell>
        </row>
        <row r="453">
          <cell r="B453" t="str">
            <v xml:space="preserve">         菊陽町</v>
          </cell>
          <cell r="C453">
            <v>2</v>
          </cell>
          <cell r="D453" t="str">
            <v>-</v>
          </cell>
          <cell r="E453" t="str">
            <v>-</v>
          </cell>
          <cell r="F453" t="str">
            <v>-</v>
          </cell>
          <cell r="G453" t="str">
            <v>-</v>
          </cell>
          <cell r="H453" t="str">
            <v>-</v>
          </cell>
          <cell r="I453">
            <v>1</v>
          </cell>
          <cell r="J453" t="str">
            <v>-</v>
          </cell>
          <cell r="K453" t="str">
            <v>-</v>
          </cell>
          <cell r="L453" t="str">
            <v>-</v>
          </cell>
          <cell r="M453" t="str">
            <v>-</v>
          </cell>
          <cell r="N453" t="str">
            <v>-</v>
          </cell>
          <cell r="O453" t="str">
            <v>-</v>
          </cell>
          <cell r="P453" t="str">
            <v>-</v>
          </cell>
          <cell r="Q453" t="str">
            <v>-</v>
          </cell>
          <cell r="R453" t="str">
            <v>-</v>
          </cell>
          <cell r="S453" t="str">
            <v>-</v>
          </cell>
          <cell r="T453" t="str">
            <v>-</v>
          </cell>
          <cell r="U453" t="str">
            <v>-</v>
          </cell>
          <cell r="V453">
            <v>1</v>
          </cell>
          <cell r="W453" t="str">
            <v>-</v>
          </cell>
          <cell r="X453" t="str">
            <v>-</v>
          </cell>
        </row>
        <row r="454">
          <cell r="B454" t="str">
            <v xml:space="preserve">         南阿蘇村</v>
          </cell>
          <cell r="C454">
            <v>1</v>
          </cell>
          <cell r="D454" t="str">
            <v>-</v>
          </cell>
          <cell r="E454" t="str">
            <v>-</v>
          </cell>
          <cell r="F454" t="str">
            <v>-</v>
          </cell>
          <cell r="G454" t="str">
            <v>-</v>
          </cell>
          <cell r="H454">
            <v>1</v>
          </cell>
          <cell r="I454" t="str">
            <v>-</v>
          </cell>
          <cell r="J454" t="str">
            <v>-</v>
          </cell>
          <cell r="K454" t="str">
            <v>-</v>
          </cell>
          <cell r="L454" t="str">
            <v>-</v>
          </cell>
          <cell r="M454" t="str">
            <v>-</v>
          </cell>
          <cell r="N454" t="str">
            <v>-</v>
          </cell>
          <cell r="O454" t="str">
            <v>-</v>
          </cell>
          <cell r="P454" t="str">
            <v>-</v>
          </cell>
          <cell r="Q454" t="str">
            <v>-</v>
          </cell>
          <cell r="R454" t="str">
            <v>-</v>
          </cell>
          <cell r="S454" t="str">
            <v>-</v>
          </cell>
          <cell r="T454" t="str">
            <v>-</v>
          </cell>
          <cell r="U454" t="str">
            <v>-</v>
          </cell>
          <cell r="V454" t="str">
            <v>-</v>
          </cell>
          <cell r="W454" t="str">
            <v>-</v>
          </cell>
          <cell r="X454" t="str">
            <v>-</v>
          </cell>
        </row>
        <row r="455">
          <cell r="B455" t="str">
            <v xml:space="preserve">         益城町</v>
          </cell>
          <cell r="C455">
            <v>1</v>
          </cell>
          <cell r="D455" t="str">
            <v>-</v>
          </cell>
          <cell r="E455" t="str">
            <v>-</v>
          </cell>
          <cell r="F455" t="str">
            <v>-</v>
          </cell>
          <cell r="G455" t="str">
            <v>-</v>
          </cell>
          <cell r="H455" t="str">
            <v>-</v>
          </cell>
          <cell r="I455" t="str">
            <v>-</v>
          </cell>
          <cell r="J455" t="str">
            <v>-</v>
          </cell>
          <cell r="K455" t="str">
            <v>-</v>
          </cell>
          <cell r="L455" t="str">
            <v>-</v>
          </cell>
          <cell r="M455">
            <v>1</v>
          </cell>
          <cell r="N455" t="str">
            <v>-</v>
          </cell>
          <cell r="O455" t="str">
            <v>-</v>
          </cell>
          <cell r="P455" t="str">
            <v>-</v>
          </cell>
          <cell r="Q455" t="str">
            <v>-</v>
          </cell>
          <cell r="R455" t="str">
            <v>-</v>
          </cell>
          <cell r="S455" t="str">
            <v>-</v>
          </cell>
          <cell r="T455" t="str">
            <v>-</v>
          </cell>
          <cell r="U455" t="str">
            <v>-</v>
          </cell>
          <cell r="V455" t="str">
            <v>-</v>
          </cell>
          <cell r="W455" t="str">
            <v>-</v>
          </cell>
          <cell r="X455" t="str">
            <v>-</v>
          </cell>
        </row>
        <row r="456">
          <cell r="B456" t="str">
            <v xml:space="preserve">         苓北町</v>
          </cell>
          <cell r="C456">
            <v>2</v>
          </cell>
          <cell r="D456" t="str">
            <v>-</v>
          </cell>
          <cell r="E456" t="str">
            <v>-</v>
          </cell>
          <cell r="F456" t="str">
            <v>-</v>
          </cell>
          <cell r="G456" t="str">
            <v>-</v>
          </cell>
          <cell r="H456" t="str">
            <v>-</v>
          </cell>
          <cell r="I456" t="str">
            <v>-</v>
          </cell>
          <cell r="J456">
            <v>1</v>
          </cell>
          <cell r="K456" t="str">
            <v>-</v>
          </cell>
          <cell r="L456" t="str">
            <v>-</v>
          </cell>
          <cell r="M456" t="str">
            <v>-</v>
          </cell>
          <cell r="N456" t="str">
            <v>-</v>
          </cell>
          <cell r="O456" t="str">
            <v>-</v>
          </cell>
          <cell r="P456" t="str">
            <v>-</v>
          </cell>
          <cell r="Q456" t="str">
            <v>-</v>
          </cell>
          <cell r="R456" t="str">
            <v>-</v>
          </cell>
          <cell r="S456">
            <v>1</v>
          </cell>
          <cell r="T456" t="str">
            <v>-</v>
          </cell>
          <cell r="U456" t="str">
            <v>-</v>
          </cell>
          <cell r="V456" t="str">
            <v>-</v>
          </cell>
          <cell r="W456" t="str">
            <v>-</v>
          </cell>
          <cell r="X456" t="str">
            <v>-</v>
          </cell>
        </row>
        <row r="457">
          <cell r="B457" t="str">
            <v xml:space="preserve">       大分県 </v>
          </cell>
          <cell r="C457">
            <v>36</v>
          </cell>
          <cell r="D457" t="str">
            <v>-</v>
          </cell>
          <cell r="E457" t="str">
            <v>-</v>
          </cell>
          <cell r="F457" t="str">
            <v>-</v>
          </cell>
          <cell r="G457" t="str">
            <v>-</v>
          </cell>
          <cell r="H457">
            <v>9</v>
          </cell>
          <cell r="I457">
            <v>4</v>
          </cell>
          <cell r="J457" t="str">
            <v>-</v>
          </cell>
          <cell r="K457" t="str">
            <v>-</v>
          </cell>
          <cell r="L457">
            <v>13</v>
          </cell>
          <cell r="M457">
            <v>2</v>
          </cell>
          <cell r="N457" t="str">
            <v>-</v>
          </cell>
          <cell r="O457">
            <v>1</v>
          </cell>
          <cell r="P457">
            <v>1</v>
          </cell>
          <cell r="Q457">
            <v>1</v>
          </cell>
          <cell r="R457">
            <v>2</v>
          </cell>
          <cell r="S457" t="str">
            <v>-</v>
          </cell>
          <cell r="T457">
            <v>2</v>
          </cell>
          <cell r="U457" t="str">
            <v>-</v>
          </cell>
          <cell r="V457">
            <v>1</v>
          </cell>
          <cell r="W457" t="str">
            <v>-</v>
          </cell>
          <cell r="X457" t="str">
            <v>-</v>
          </cell>
        </row>
        <row r="458">
          <cell r="B458" t="str">
            <v xml:space="preserve">         大分市</v>
          </cell>
          <cell r="C458">
            <v>27</v>
          </cell>
          <cell r="D458" t="str">
            <v>-</v>
          </cell>
          <cell r="E458" t="str">
            <v>-</v>
          </cell>
          <cell r="F458" t="str">
            <v>-</v>
          </cell>
          <cell r="G458" t="str">
            <v>-</v>
          </cell>
          <cell r="H458">
            <v>9</v>
          </cell>
          <cell r="I458">
            <v>1</v>
          </cell>
          <cell r="J458" t="str">
            <v>-</v>
          </cell>
          <cell r="K458" t="str">
            <v>-</v>
          </cell>
          <cell r="L458">
            <v>5</v>
          </cell>
          <cell r="M458">
            <v>3</v>
          </cell>
          <cell r="N458">
            <v>1</v>
          </cell>
          <cell r="O458" t="str">
            <v>-</v>
          </cell>
          <cell r="P458">
            <v>2</v>
          </cell>
          <cell r="Q458">
            <v>1</v>
          </cell>
          <cell r="R458">
            <v>2</v>
          </cell>
          <cell r="S458" t="str">
            <v>-</v>
          </cell>
          <cell r="T458">
            <v>2</v>
          </cell>
          <cell r="U458" t="str">
            <v>-</v>
          </cell>
          <cell r="V458" t="str">
            <v>-</v>
          </cell>
          <cell r="W458">
            <v>1</v>
          </cell>
          <cell r="X458" t="str">
            <v>-</v>
          </cell>
        </row>
        <row r="459">
          <cell r="B459" t="str">
            <v xml:space="preserve">         別府市</v>
          </cell>
          <cell r="C459">
            <v>1</v>
          </cell>
          <cell r="D459" t="str">
            <v>-</v>
          </cell>
          <cell r="E459" t="str">
            <v>-</v>
          </cell>
          <cell r="F459" t="str">
            <v>-</v>
          </cell>
          <cell r="G459" t="str">
            <v>-</v>
          </cell>
          <cell r="H459" t="str">
            <v>-</v>
          </cell>
          <cell r="I459" t="str">
            <v>-</v>
          </cell>
          <cell r="J459" t="str">
            <v>-</v>
          </cell>
          <cell r="K459" t="str">
            <v>-</v>
          </cell>
          <cell r="L459" t="str">
            <v>-</v>
          </cell>
          <cell r="M459">
            <v>1</v>
          </cell>
          <cell r="N459" t="str">
            <v>-</v>
          </cell>
          <cell r="O459" t="str">
            <v>-</v>
          </cell>
          <cell r="P459" t="str">
            <v>-</v>
          </cell>
          <cell r="Q459" t="str">
            <v>-</v>
          </cell>
          <cell r="R459" t="str">
            <v>-</v>
          </cell>
          <cell r="S459" t="str">
            <v>-</v>
          </cell>
          <cell r="T459" t="str">
            <v>-</v>
          </cell>
          <cell r="U459" t="str">
            <v>-</v>
          </cell>
          <cell r="V459" t="str">
            <v>-</v>
          </cell>
          <cell r="W459" t="str">
            <v>-</v>
          </cell>
          <cell r="X459" t="str">
            <v>-</v>
          </cell>
        </row>
        <row r="460">
          <cell r="B460" t="str">
            <v xml:space="preserve">         中津市</v>
          </cell>
          <cell r="C460">
            <v>2</v>
          </cell>
          <cell r="D460" t="str">
            <v>-</v>
          </cell>
          <cell r="E460" t="str">
            <v>-</v>
          </cell>
          <cell r="F460" t="str">
            <v>-</v>
          </cell>
          <cell r="G460" t="str">
            <v>-</v>
          </cell>
          <cell r="H460" t="str">
            <v>-</v>
          </cell>
          <cell r="I460">
            <v>2</v>
          </cell>
          <cell r="J460" t="str">
            <v>-</v>
          </cell>
          <cell r="K460" t="str">
            <v>-</v>
          </cell>
          <cell r="L460" t="str">
            <v>-</v>
          </cell>
          <cell r="M460" t="str">
            <v>-</v>
          </cell>
          <cell r="N460" t="str">
            <v>-</v>
          </cell>
          <cell r="O460" t="str">
            <v>-</v>
          </cell>
          <cell r="P460" t="str">
            <v>-</v>
          </cell>
          <cell r="Q460" t="str">
            <v>-</v>
          </cell>
          <cell r="R460" t="str">
            <v>-</v>
          </cell>
          <cell r="S460" t="str">
            <v>-</v>
          </cell>
          <cell r="T460" t="str">
            <v>-</v>
          </cell>
          <cell r="U460" t="str">
            <v>-</v>
          </cell>
          <cell r="V460" t="str">
            <v>-</v>
          </cell>
          <cell r="W460" t="str">
            <v>-</v>
          </cell>
          <cell r="X460" t="str">
            <v>-</v>
          </cell>
        </row>
        <row r="461">
          <cell r="B461" t="str">
            <v xml:space="preserve">         佐伯市</v>
          </cell>
          <cell r="C461">
            <v>5</v>
          </cell>
          <cell r="D461" t="str">
            <v>-</v>
          </cell>
          <cell r="E461" t="str">
            <v>-</v>
          </cell>
          <cell r="F461" t="str">
            <v>-</v>
          </cell>
          <cell r="G461" t="str">
            <v>-</v>
          </cell>
          <cell r="H461">
            <v>1</v>
          </cell>
          <cell r="I461" t="str">
            <v>-</v>
          </cell>
          <cell r="J461" t="str">
            <v>-</v>
          </cell>
          <cell r="K461" t="str">
            <v>-</v>
          </cell>
          <cell r="L461">
            <v>4</v>
          </cell>
          <cell r="M461" t="str">
            <v>-</v>
          </cell>
          <cell r="N461" t="str">
            <v>-</v>
          </cell>
          <cell r="O461" t="str">
            <v>-</v>
          </cell>
          <cell r="P461" t="str">
            <v>-</v>
          </cell>
          <cell r="Q461" t="str">
            <v>-</v>
          </cell>
          <cell r="R461" t="str">
            <v>-</v>
          </cell>
          <cell r="S461" t="str">
            <v>-</v>
          </cell>
          <cell r="T461" t="str">
            <v>-</v>
          </cell>
          <cell r="U461" t="str">
            <v>-</v>
          </cell>
          <cell r="V461" t="str">
            <v>-</v>
          </cell>
          <cell r="W461" t="str">
            <v>-</v>
          </cell>
          <cell r="X461" t="str">
            <v>-</v>
          </cell>
        </row>
        <row r="462">
          <cell r="B462" t="str">
            <v xml:space="preserve">         臼杵市</v>
          </cell>
          <cell r="C462">
            <v>1</v>
          </cell>
          <cell r="D462" t="str">
            <v>-</v>
          </cell>
          <cell r="E462" t="str">
            <v>-</v>
          </cell>
          <cell r="F462" t="str">
            <v>-</v>
          </cell>
          <cell r="G462" t="str">
            <v>-</v>
          </cell>
          <cell r="H462" t="str">
            <v>-</v>
          </cell>
          <cell r="I462" t="str">
            <v>-</v>
          </cell>
          <cell r="J462" t="str">
            <v>-</v>
          </cell>
          <cell r="K462" t="str">
            <v>-</v>
          </cell>
          <cell r="L462">
            <v>1</v>
          </cell>
          <cell r="M462" t="str">
            <v>-</v>
          </cell>
          <cell r="N462" t="str">
            <v>-</v>
          </cell>
          <cell r="O462" t="str">
            <v>-</v>
          </cell>
          <cell r="P462" t="str">
            <v>-</v>
          </cell>
          <cell r="Q462" t="str">
            <v>-</v>
          </cell>
          <cell r="R462" t="str">
            <v>-</v>
          </cell>
          <cell r="S462" t="str">
            <v>-</v>
          </cell>
          <cell r="T462" t="str">
            <v>-</v>
          </cell>
          <cell r="U462" t="str">
            <v>-</v>
          </cell>
          <cell r="V462" t="str">
            <v>-</v>
          </cell>
          <cell r="W462" t="str">
            <v>-</v>
          </cell>
          <cell r="X462" t="str">
            <v>-</v>
          </cell>
        </row>
        <row r="463">
          <cell r="B463" t="str">
            <v xml:space="preserve">         津久見市</v>
          </cell>
          <cell r="C463">
            <v>1</v>
          </cell>
          <cell r="D463" t="str">
            <v>-</v>
          </cell>
          <cell r="E463" t="str">
            <v>-</v>
          </cell>
          <cell r="F463" t="str">
            <v>-</v>
          </cell>
          <cell r="G463" t="str">
            <v>-</v>
          </cell>
          <cell r="H463" t="str">
            <v>-</v>
          </cell>
          <cell r="I463" t="str">
            <v>-</v>
          </cell>
          <cell r="J463" t="str">
            <v>-</v>
          </cell>
          <cell r="K463" t="str">
            <v>-</v>
          </cell>
          <cell r="L463">
            <v>1</v>
          </cell>
          <cell r="M463" t="str">
            <v>-</v>
          </cell>
          <cell r="N463" t="str">
            <v>-</v>
          </cell>
          <cell r="O463" t="str">
            <v>-</v>
          </cell>
          <cell r="P463" t="str">
            <v>-</v>
          </cell>
          <cell r="Q463" t="str">
            <v>-</v>
          </cell>
          <cell r="R463" t="str">
            <v>-</v>
          </cell>
          <cell r="S463" t="str">
            <v>-</v>
          </cell>
          <cell r="T463" t="str">
            <v>-</v>
          </cell>
          <cell r="U463" t="str">
            <v>-</v>
          </cell>
          <cell r="V463" t="str">
            <v>-</v>
          </cell>
          <cell r="W463" t="str">
            <v>-</v>
          </cell>
          <cell r="X463" t="str">
            <v>-</v>
          </cell>
        </row>
        <row r="464">
          <cell r="B464" t="str">
            <v xml:space="preserve">         豊後高田市</v>
          </cell>
          <cell r="C464">
            <v>1</v>
          </cell>
          <cell r="D464" t="str">
            <v>-</v>
          </cell>
          <cell r="E464" t="str">
            <v>-</v>
          </cell>
          <cell r="F464" t="str">
            <v>-</v>
          </cell>
          <cell r="G464" t="str">
            <v>-</v>
          </cell>
          <cell r="H464">
            <v>1</v>
          </cell>
          <cell r="I464" t="str">
            <v>-</v>
          </cell>
          <cell r="J464" t="str">
            <v>-</v>
          </cell>
          <cell r="K464" t="str">
            <v>-</v>
          </cell>
          <cell r="L464" t="str">
            <v>-</v>
          </cell>
          <cell r="M464" t="str">
            <v>-</v>
          </cell>
          <cell r="N464" t="str">
            <v>-</v>
          </cell>
          <cell r="O464" t="str">
            <v>-</v>
          </cell>
          <cell r="P464" t="str">
            <v>-</v>
          </cell>
          <cell r="Q464" t="str">
            <v>-</v>
          </cell>
          <cell r="R464" t="str">
            <v>-</v>
          </cell>
          <cell r="S464" t="str">
            <v>-</v>
          </cell>
          <cell r="T464" t="str">
            <v>-</v>
          </cell>
          <cell r="U464" t="str">
            <v>-</v>
          </cell>
          <cell r="V464" t="str">
            <v>-</v>
          </cell>
          <cell r="W464" t="str">
            <v>-</v>
          </cell>
          <cell r="X464" t="str">
            <v>-</v>
          </cell>
        </row>
        <row r="465">
          <cell r="B465" t="str">
            <v xml:space="preserve">         豊後大野市</v>
          </cell>
          <cell r="C465">
            <v>2</v>
          </cell>
          <cell r="D465" t="str">
            <v>-</v>
          </cell>
          <cell r="E465" t="str">
            <v>-</v>
          </cell>
          <cell r="F465" t="str">
            <v>-</v>
          </cell>
          <cell r="G465" t="str">
            <v>-</v>
          </cell>
          <cell r="H465">
            <v>2</v>
          </cell>
          <cell r="I465" t="str">
            <v>-</v>
          </cell>
          <cell r="J465" t="str">
            <v>-</v>
          </cell>
          <cell r="K465" t="str">
            <v>-</v>
          </cell>
          <cell r="L465" t="str">
            <v>-</v>
          </cell>
          <cell r="M465" t="str">
            <v>-</v>
          </cell>
          <cell r="N465" t="str">
            <v>-</v>
          </cell>
          <cell r="O465" t="str">
            <v>-</v>
          </cell>
          <cell r="P465" t="str">
            <v>-</v>
          </cell>
          <cell r="Q465" t="str">
            <v>-</v>
          </cell>
          <cell r="R465" t="str">
            <v>-</v>
          </cell>
          <cell r="S465" t="str">
            <v>-</v>
          </cell>
          <cell r="T465" t="str">
            <v>-</v>
          </cell>
          <cell r="U465" t="str">
            <v>-</v>
          </cell>
          <cell r="V465" t="str">
            <v>-</v>
          </cell>
          <cell r="W465" t="str">
            <v>-</v>
          </cell>
          <cell r="X465" t="str">
            <v>-</v>
          </cell>
        </row>
        <row r="466">
          <cell r="B466" t="str">
            <v xml:space="preserve">       宮崎県 </v>
          </cell>
          <cell r="C466">
            <v>11</v>
          </cell>
          <cell r="D466" t="str">
            <v>-</v>
          </cell>
          <cell r="E466" t="str">
            <v>-</v>
          </cell>
          <cell r="F466" t="str">
            <v>-</v>
          </cell>
          <cell r="G466" t="str">
            <v>-</v>
          </cell>
          <cell r="H466">
            <v>3</v>
          </cell>
          <cell r="I466">
            <v>2</v>
          </cell>
          <cell r="J466" t="str">
            <v>-</v>
          </cell>
          <cell r="K466" t="str">
            <v>-</v>
          </cell>
          <cell r="L466" t="str">
            <v>-</v>
          </cell>
          <cell r="M466">
            <v>2</v>
          </cell>
          <cell r="N466" t="str">
            <v>-</v>
          </cell>
          <cell r="O466" t="str">
            <v>-</v>
          </cell>
          <cell r="P466">
            <v>1</v>
          </cell>
          <cell r="Q466" t="str">
            <v>-</v>
          </cell>
          <cell r="R466">
            <v>1</v>
          </cell>
          <cell r="S466" t="str">
            <v>-</v>
          </cell>
          <cell r="T466" t="str">
            <v>-</v>
          </cell>
          <cell r="U466" t="str">
            <v>-</v>
          </cell>
          <cell r="V466">
            <v>2</v>
          </cell>
          <cell r="W466" t="str">
            <v>-</v>
          </cell>
          <cell r="X466" t="str">
            <v>-</v>
          </cell>
        </row>
        <row r="467">
          <cell r="B467" t="str">
            <v xml:space="preserve">         宮崎市</v>
          </cell>
          <cell r="C467">
            <v>2</v>
          </cell>
          <cell r="D467" t="str">
            <v>-</v>
          </cell>
          <cell r="E467" t="str">
            <v>-</v>
          </cell>
          <cell r="F467" t="str">
            <v>-</v>
          </cell>
          <cell r="G467" t="str">
            <v>-</v>
          </cell>
          <cell r="H467" t="str">
            <v>-</v>
          </cell>
          <cell r="I467" t="str">
            <v>-</v>
          </cell>
          <cell r="J467" t="str">
            <v>-</v>
          </cell>
          <cell r="K467" t="str">
            <v>-</v>
          </cell>
          <cell r="L467" t="str">
            <v>-</v>
          </cell>
          <cell r="M467">
            <v>1</v>
          </cell>
          <cell r="N467" t="str">
            <v>-</v>
          </cell>
          <cell r="O467" t="str">
            <v>-</v>
          </cell>
          <cell r="P467" t="str">
            <v>-</v>
          </cell>
          <cell r="Q467" t="str">
            <v>-</v>
          </cell>
          <cell r="R467" t="str">
            <v>-</v>
          </cell>
          <cell r="S467">
            <v>1</v>
          </cell>
          <cell r="T467" t="str">
            <v>-</v>
          </cell>
          <cell r="U467" t="str">
            <v>-</v>
          </cell>
          <cell r="V467" t="str">
            <v>-</v>
          </cell>
          <cell r="W467" t="str">
            <v>-</v>
          </cell>
          <cell r="X467" t="str">
            <v>-</v>
          </cell>
        </row>
        <row r="468">
          <cell r="B468" t="str">
            <v xml:space="preserve">         都城市</v>
          </cell>
          <cell r="C468">
            <v>3</v>
          </cell>
          <cell r="D468" t="str">
            <v>-</v>
          </cell>
          <cell r="E468" t="str">
            <v>-</v>
          </cell>
          <cell r="F468" t="str">
            <v>-</v>
          </cell>
          <cell r="G468" t="str">
            <v>-</v>
          </cell>
          <cell r="H468">
            <v>2</v>
          </cell>
          <cell r="I468" t="str">
            <v>-</v>
          </cell>
          <cell r="J468" t="str">
            <v>-</v>
          </cell>
          <cell r="K468" t="str">
            <v>-</v>
          </cell>
          <cell r="L468" t="str">
            <v>-</v>
          </cell>
          <cell r="M468">
            <v>1</v>
          </cell>
          <cell r="N468" t="str">
            <v>-</v>
          </cell>
          <cell r="O468" t="str">
            <v>-</v>
          </cell>
          <cell r="P468" t="str">
            <v>-</v>
          </cell>
          <cell r="Q468" t="str">
            <v>-</v>
          </cell>
          <cell r="R468" t="str">
            <v>-</v>
          </cell>
          <cell r="S468" t="str">
            <v>-</v>
          </cell>
          <cell r="T468" t="str">
            <v>-</v>
          </cell>
          <cell r="U468" t="str">
            <v>-</v>
          </cell>
          <cell r="V468" t="str">
            <v>-</v>
          </cell>
          <cell r="W468" t="str">
            <v>-</v>
          </cell>
          <cell r="X468" t="str">
            <v>-</v>
          </cell>
        </row>
        <row r="469">
          <cell r="B469" t="str">
            <v xml:space="preserve">         日向市</v>
          </cell>
          <cell r="C469">
            <v>1</v>
          </cell>
          <cell r="D469" t="str">
            <v>-</v>
          </cell>
          <cell r="E469" t="str">
            <v>-</v>
          </cell>
          <cell r="F469" t="str">
            <v>-</v>
          </cell>
          <cell r="G469" t="str">
            <v>-</v>
          </cell>
          <cell r="H469" t="str">
            <v>-</v>
          </cell>
          <cell r="I469" t="str">
            <v>-</v>
          </cell>
          <cell r="J469" t="str">
            <v>-</v>
          </cell>
          <cell r="K469" t="str">
            <v>-</v>
          </cell>
          <cell r="L469">
            <v>1</v>
          </cell>
          <cell r="M469" t="str">
            <v>-</v>
          </cell>
          <cell r="N469" t="str">
            <v>-</v>
          </cell>
          <cell r="O469" t="str">
            <v>-</v>
          </cell>
          <cell r="P469" t="str">
            <v>-</v>
          </cell>
          <cell r="Q469" t="str">
            <v>-</v>
          </cell>
          <cell r="R469" t="str">
            <v>-</v>
          </cell>
          <cell r="S469" t="str">
            <v>-</v>
          </cell>
          <cell r="T469" t="str">
            <v>-</v>
          </cell>
          <cell r="U469" t="str">
            <v>-</v>
          </cell>
          <cell r="V469" t="str">
            <v>-</v>
          </cell>
          <cell r="W469" t="str">
            <v>-</v>
          </cell>
          <cell r="X469" t="str">
            <v>-</v>
          </cell>
        </row>
        <row r="470">
          <cell r="B470" t="str">
            <v xml:space="preserve">         高千穂町</v>
          </cell>
          <cell r="C470">
            <v>1</v>
          </cell>
          <cell r="D470" t="str">
            <v>-</v>
          </cell>
          <cell r="E470" t="str">
            <v>-</v>
          </cell>
          <cell r="F470" t="str">
            <v>-</v>
          </cell>
          <cell r="G470" t="str">
            <v>-</v>
          </cell>
          <cell r="H470">
            <v>1</v>
          </cell>
          <cell r="I470" t="str">
            <v>-</v>
          </cell>
          <cell r="J470" t="str">
            <v>-</v>
          </cell>
          <cell r="K470" t="str">
            <v>-</v>
          </cell>
          <cell r="L470" t="str">
            <v>-</v>
          </cell>
          <cell r="M470" t="str">
            <v>-</v>
          </cell>
          <cell r="N470" t="str">
            <v>-</v>
          </cell>
          <cell r="O470" t="str">
            <v>-</v>
          </cell>
          <cell r="P470" t="str">
            <v>-</v>
          </cell>
          <cell r="Q470" t="str">
            <v>-</v>
          </cell>
          <cell r="R470" t="str">
            <v>-</v>
          </cell>
          <cell r="S470" t="str">
            <v>-</v>
          </cell>
          <cell r="T470" t="str">
            <v>-</v>
          </cell>
          <cell r="U470" t="str">
            <v>-</v>
          </cell>
          <cell r="V470" t="str">
            <v>-</v>
          </cell>
          <cell r="W470" t="str">
            <v>-</v>
          </cell>
          <cell r="X470" t="str">
            <v>-</v>
          </cell>
        </row>
        <row r="471">
          <cell r="B471" t="str">
            <v xml:space="preserve">       鹿児島県 </v>
          </cell>
          <cell r="C471">
            <v>17</v>
          </cell>
          <cell r="D471" t="str">
            <v>-</v>
          </cell>
          <cell r="E471" t="str">
            <v>-</v>
          </cell>
          <cell r="F471" t="str">
            <v>-</v>
          </cell>
          <cell r="G471" t="str">
            <v>-</v>
          </cell>
          <cell r="H471">
            <v>5</v>
          </cell>
          <cell r="I471">
            <v>2</v>
          </cell>
          <cell r="J471" t="str">
            <v>-</v>
          </cell>
          <cell r="K471">
            <v>1</v>
          </cell>
          <cell r="L471">
            <v>4</v>
          </cell>
          <cell r="M471" t="str">
            <v>-</v>
          </cell>
          <cell r="N471" t="str">
            <v>-</v>
          </cell>
          <cell r="O471" t="str">
            <v>-</v>
          </cell>
          <cell r="P471">
            <v>3</v>
          </cell>
          <cell r="Q471" t="str">
            <v>-</v>
          </cell>
          <cell r="R471">
            <v>1</v>
          </cell>
          <cell r="S471" t="str">
            <v>-</v>
          </cell>
          <cell r="T471">
            <v>1</v>
          </cell>
          <cell r="U471" t="str">
            <v>-</v>
          </cell>
          <cell r="V471" t="str">
            <v>-</v>
          </cell>
          <cell r="W471" t="str">
            <v>-</v>
          </cell>
          <cell r="X471" t="str">
            <v>-</v>
          </cell>
        </row>
        <row r="472">
          <cell r="B472" t="str">
            <v xml:space="preserve">         鹿児島市</v>
          </cell>
          <cell r="C472">
            <v>14</v>
          </cell>
          <cell r="D472" t="str">
            <v>-</v>
          </cell>
          <cell r="E472" t="str">
            <v>-</v>
          </cell>
          <cell r="F472" t="str">
            <v>-</v>
          </cell>
          <cell r="G472" t="str">
            <v>-</v>
          </cell>
          <cell r="H472">
            <v>6</v>
          </cell>
          <cell r="I472">
            <v>1</v>
          </cell>
          <cell r="J472">
            <v>1</v>
          </cell>
          <cell r="K472" t="str">
            <v>-</v>
          </cell>
          <cell r="L472">
            <v>2</v>
          </cell>
          <cell r="M472">
            <v>1</v>
          </cell>
          <cell r="N472" t="str">
            <v>-</v>
          </cell>
          <cell r="O472" t="str">
            <v>-</v>
          </cell>
          <cell r="P472">
            <v>1</v>
          </cell>
          <cell r="Q472">
            <v>1</v>
          </cell>
          <cell r="R472" t="str">
            <v>-</v>
          </cell>
          <cell r="S472" t="str">
            <v>-</v>
          </cell>
          <cell r="T472" t="str">
            <v>-</v>
          </cell>
          <cell r="U472" t="str">
            <v>-</v>
          </cell>
          <cell r="V472" t="str">
            <v>-</v>
          </cell>
          <cell r="W472">
            <v>1</v>
          </cell>
          <cell r="X472" t="str">
            <v>-</v>
          </cell>
        </row>
        <row r="473">
          <cell r="B473" t="str">
            <v xml:space="preserve">         薩摩川内市</v>
          </cell>
          <cell r="C473">
            <v>4</v>
          </cell>
          <cell r="D473" t="str">
            <v>-</v>
          </cell>
          <cell r="E473" t="str">
            <v>-</v>
          </cell>
          <cell r="F473" t="str">
            <v>-</v>
          </cell>
          <cell r="G473" t="str">
            <v>-</v>
          </cell>
          <cell r="H473">
            <v>1</v>
          </cell>
          <cell r="I473">
            <v>2</v>
          </cell>
          <cell r="J473" t="str">
            <v>-</v>
          </cell>
          <cell r="K473" t="str">
            <v>-</v>
          </cell>
          <cell r="L473" t="str">
            <v>-</v>
          </cell>
          <cell r="M473" t="str">
            <v>-</v>
          </cell>
          <cell r="N473" t="str">
            <v>-</v>
          </cell>
          <cell r="O473" t="str">
            <v>-</v>
          </cell>
          <cell r="P473">
            <v>1</v>
          </cell>
          <cell r="Q473" t="str">
            <v>-</v>
          </cell>
          <cell r="R473" t="str">
            <v>-</v>
          </cell>
          <cell r="S473" t="str">
            <v>-</v>
          </cell>
          <cell r="T473" t="str">
            <v>-</v>
          </cell>
          <cell r="U473" t="str">
            <v>-</v>
          </cell>
          <cell r="V473" t="str">
            <v>-</v>
          </cell>
          <cell r="W473" t="str">
            <v>-</v>
          </cell>
          <cell r="X473" t="str">
            <v>-</v>
          </cell>
        </row>
        <row r="474">
          <cell r="B474" t="str">
            <v xml:space="preserve">         霧島市</v>
          </cell>
          <cell r="C474">
            <v>1</v>
          </cell>
          <cell r="D474" t="str">
            <v>-</v>
          </cell>
          <cell r="E474" t="str">
            <v>-</v>
          </cell>
          <cell r="F474" t="str">
            <v>-</v>
          </cell>
          <cell r="G474" t="str">
            <v>-</v>
          </cell>
          <cell r="H474" t="str">
            <v>-</v>
          </cell>
          <cell r="I474" t="str">
            <v>-</v>
          </cell>
          <cell r="J474" t="str">
            <v>-</v>
          </cell>
          <cell r="K474" t="str">
            <v>-</v>
          </cell>
          <cell r="L474" t="str">
            <v>-</v>
          </cell>
          <cell r="M474" t="str">
            <v>-</v>
          </cell>
          <cell r="N474" t="str">
            <v>-</v>
          </cell>
          <cell r="O474" t="str">
            <v>-</v>
          </cell>
          <cell r="P474" t="str">
            <v>-</v>
          </cell>
          <cell r="Q474" t="str">
            <v>-</v>
          </cell>
          <cell r="R474">
            <v>1</v>
          </cell>
          <cell r="S474" t="str">
            <v>-</v>
          </cell>
          <cell r="T474" t="str">
            <v>-</v>
          </cell>
          <cell r="U474" t="str">
            <v>-</v>
          </cell>
          <cell r="V474" t="str">
            <v>-</v>
          </cell>
          <cell r="W474" t="str">
            <v>-</v>
          </cell>
          <cell r="X474" t="str">
            <v>-</v>
          </cell>
        </row>
        <row r="475">
          <cell r="B475" t="str">
            <v xml:space="preserve">         いちき串木野市</v>
          </cell>
          <cell r="C475">
            <v>2</v>
          </cell>
          <cell r="D475" t="str">
            <v>-</v>
          </cell>
          <cell r="E475" t="str">
            <v>-</v>
          </cell>
          <cell r="F475">
            <v>2</v>
          </cell>
          <cell r="G475" t="str">
            <v>-</v>
          </cell>
          <cell r="H475" t="str">
            <v>-</v>
          </cell>
          <cell r="I475" t="str">
            <v>-</v>
          </cell>
          <cell r="J475" t="str">
            <v>-</v>
          </cell>
          <cell r="K475" t="str">
            <v>-</v>
          </cell>
          <cell r="L475" t="str">
            <v>-</v>
          </cell>
          <cell r="M475" t="str">
            <v>-</v>
          </cell>
          <cell r="N475" t="str">
            <v>-</v>
          </cell>
          <cell r="O475" t="str">
            <v>-</v>
          </cell>
          <cell r="P475" t="str">
            <v>-</v>
          </cell>
          <cell r="Q475" t="str">
            <v>-</v>
          </cell>
          <cell r="R475" t="str">
            <v>-</v>
          </cell>
          <cell r="S475" t="str">
            <v>-</v>
          </cell>
          <cell r="T475" t="str">
            <v>-</v>
          </cell>
          <cell r="U475" t="str">
            <v>-</v>
          </cell>
          <cell r="V475" t="str">
            <v>-</v>
          </cell>
          <cell r="W475" t="str">
            <v>-</v>
          </cell>
          <cell r="X475" t="str">
            <v>-</v>
          </cell>
        </row>
        <row r="476">
          <cell r="B476" t="str">
            <v xml:space="preserve">         奄美市</v>
          </cell>
          <cell r="C476">
            <v>1</v>
          </cell>
          <cell r="D476" t="str">
            <v>-</v>
          </cell>
          <cell r="E476" t="str">
            <v>-</v>
          </cell>
          <cell r="F476" t="str">
            <v>-</v>
          </cell>
          <cell r="G476" t="str">
            <v>-</v>
          </cell>
          <cell r="H476" t="str">
            <v>-</v>
          </cell>
          <cell r="I476" t="str">
            <v>-</v>
          </cell>
          <cell r="J476" t="str">
            <v>-</v>
          </cell>
          <cell r="K476" t="str">
            <v>-</v>
          </cell>
          <cell r="L476" t="str">
            <v>-</v>
          </cell>
          <cell r="M476" t="str">
            <v>-</v>
          </cell>
          <cell r="N476" t="str">
            <v>-</v>
          </cell>
          <cell r="O476" t="str">
            <v>-</v>
          </cell>
          <cell r="P476" t="str">
            <v>-</v>
          </cell>
          <cell r="Q476" t="str">
            <v>-</v>
          </cell>
          <cell r="R476" t="str">
            <v>-</v>
          </cell>
          <cell r="S476" t="str">
            <v>-</v>
          </cell>
          <cell r="T476" t="str">
            <v>-</v>
          </cell>
          <cell r="U476" t="str">
            <v>-</v>
          </cell>
          <cell r="V476">
            <v>1</v>
          </cell>
          <cell r="W476" t="str">
            <v>-</v>
          </cell>
          <cell r="X476" t="str">
            <v>-</v>
          </cell>
        </row>
        <row r="477">
          <cell r="B477" t="str">
            <v xml:space="preserve">         さつま町</v>
          </cell>
          <cell r="C477">
            <v>1</v>
          </cell>
          <cell r="D477" t="str">
            <v>-</v>
          </cell>
          <cell r="E477" t="str">
            <v>-</v>
          </cell>
          <cell r="F477" t="str">
            <v>-</v>
          </cell>
          <cell r="G477" t="str">
            <v>-</v>
          </cell>
          <cell r="H477">
            <v>1</v>
          </cell>
          <cell r="I477" t="str">
            <v>-</v>
          </cell>
          <cell r="J477" t="str">
            <v>-</v>
          </cell>
          <cell r="K477" t="str">
            <v>-</v>
          </cell>
          <cell r="L477" t="str">
            <v>-</v>
          </cell>
          <cell r="M477" t="str">
            <v>-</v>
          </cell>
          <cell r="N477" t="str">
            <v>-</v>
          </cell>
          <cell r="O477" t="str">
            <v>-</v>
          </cell>
          <cell r="P477" t="str">
            <v>-</v>
          </cell>
          <cell r="Q477" t="str">
            <v>-</v>
          </cell>
          <cell r="R477" t="str">
            <v>-</v>
          </cell>
          <cell r="S477" t="str">
            <v>-</v>
          </cell>
          <cell r="T477" t="str">
            <v>-</v>
          </cell>
          <cell r="U477" t="str">
            <v>-</v>
          </cell>
          <cell r="V477" t="str">
            <v>-</v>
          </cell>
          <cell r="W477" t="str">
            <v>-</v>
          </cell>
          <cell r="X477" t="str">
            <v>-</v>
          </cell>
        </row>
        <row r="478">
          <cell r="B478" t="str">
            <v xml:space="preserve">         南種子町</v>
          </cell>
          <cell r="C478">
            <v>1</v>
          </cell>
          <cell r="D478" t="str">
            <v>-</v>
          </cell>
          <cell r="E478" t="str">
            <v>-</v>
          </cell>
          <cell r="F478" t="str">
            <v>-</v>
          </cell>
          <cell r="G478" t="str">
            <v>-</v>
          </cell>
          <cell r="H478">
            <v>1</v>
          </cell>
          <cell r="I478" t="str">
            <v>-</v>
          </cell>
          <cell r="J478" t="str">
            <v>-</v>
          </cell>
          <cell r="K478" t="str">
            <v>-</v>
          </cell>
          <cell r="L478" t="str">
            <v>-</v>
          </cell>
          <cell r="M478" t="str">
            <v>-</v>
          </cell>
          <cell r="N478" t="str">
            <v>-</v>
          </cell>
          <cell r="O478" t="str">
            <v>-</v>
          </cell>
          <cell r="P478" t="str">
            <v>-</v>
          </cell>
          <cell r="Q478" t="str">
            <v>-</v>
          </cell>
          <cell r="R478" t="str">
            <v>-</v>
          </cell>
          <cell r="S478" t="str">
            <v>-</v>
          </cell>
          <cell r="T478" t="str">
            <v>-</v>
          </cell>
          <cell r="U478" t="str">
            <v>-</v>
          </cell>
          <cell r="V478" t="str">
            <v>-</v>
          </cell>
          <cell r="W478" t="str">
            <v>-</v>
          </cell>
          <cell r="X478" t="str">
            <v>-</v>
          </cell>
        </row>
        <row r="479">
          <cell r="B479" t="str">
            <v xml:space="preserve">       沖縄県 </v>
          </cell>
          <cell r="C479">
            <v>8</v>
          </cell>
          <cell r="D479" t="str">
            <v>-</v>
          </cell>
          <cell r="E479" t="str">
            <v>-</v>
          </cell>
          <cell r="F479">
            <v>1</v>
          </cell>
          <cell r="G479" t="str">
            <v>-</v>
          </cell>
          <cell r="H479">
            <v>1</v>
          </cell>
          <cell r="I479" t="str">
            <v>-</v>
          </cell>
          <cell r="J479" t="str">
            <v>-</v>
          </cell>
          <cell r="K479" t="str">
            <v>-</v>
          </cell>
          <cell r="L479">
            <v>4</v>
          </cell>
          <cell r="M479" t="str">
            <v>-</v>
          </cell>
          <cell r="N479" t="str">
            <v>-</v>
          </cell>
          <cell r="O479" t="str">
            <v>-</v>
          </cell>
          <cell r="P479" t="str">
            <v>-</v>
          </cell>
          <cell r="Q479">
            <v>1</v>
          </cell>
          <cell r="R479" t="str">
            <v>-</v>
          </cell>
          <cell r="S479" t="str">
            <v>-</v>
          </cell>
          <cell r="T479" t="str">
            <v>-</v>
          </cell>
          <cell r="U479" t="str">
            <v>-</v>
          </cell>
          <cell r="V479" t="str">
            <v>-</v>
          </cell>
          <cell r="W479" t="str">
            <v>-</v>
          </cell>
          <cell r="X479">
            <v>1</v>
          </cell>
        </row>
        <row r="480">
          <cell r="B480" t="str">
            <v xml:space="preserve">         那覇市</v>
          </cell>
          <cell r="C480">
            <v>7</v>
          </cell>
          <cell r="D480" t="str">
            <v>-</v>
          </cell>
          <cell r="E480" t="str">
            <v>-</v>
          </cell>
          <cell r="F480" t="str">
            <v>-</v>
          </cell>
          <cell r="G480" t="str">
            <v>-</v>
          </cell>
          <cell r="H480">
            <v>2</v>
          </cell>
          <cell r="I480" t="str">
            <v>-</v>
          </cell>
          <cell r="J480" t="str">
            <v>-</v>
          </cell>
          <cell r="K480" t="str">
            <v>-</v>
          </cell>
          <cell r="L480">
            <v>1</v>
          </cell>
          <cell r="M480">
            <v>1</v>
          </cell>
          <cell r="N480">
            <v>1</v>
          </cell>
          <cell r="O480" t="str">
            <v>-</v>
          </cell>
          <cell r="P480">
            <v>1</v>
          </cell>
          <cell r="Q480" t="str">
            <v>-</v>
          </cell>
          <cell r="R480" t="str">
            <v>-</v>
          </cell>
          <cell r="S480" t="str">
            <v>-</v>
          </cell>
          <cell r="T480" t="str">
            <v>-</v>
          </cell>
          <cell r="U480" t="str">
            <v>-</v>
          </cell>
          <cell r="V480" t="str">
            <v>-</v>
          </cell>
          <cell r="W480">
            <v>1</v>
          </cell>
          <cell r="X480" t="str">
            <v>-</v>
          </cell>
        </row>
        <row r="481">
          <cell r="B481" t="str">
            <v xml:space="preserve">         石垣市</v>
          </cell>
          <cell r="C481">
            <v>3</v>
          </cell>
          <cell r="D481" t="str">
            <v>-</v>
          </cell>
          <cell r="E481" t="str">
            <v>-</v>
          </cell>
          <cell r="F481" t="str">
            <v>-</v>
          </cell>
          <cell r="G481" t="str">
            <v>-</v>
          </cell>
          <cell r="H481">
            <v>1</v>
          </cell>
          <cell r="I481" t="str">
            <v>-</v>
          </cell>
          <cell r="J481" t="str">
            <v>-</v>
          </cell>
          <cell r="K481" t="str">
            <v>-</v>
          </cell>
          <cell r="L481" t="str">
            <v>-</v>
          </cell>
          <cell r="M481" t="str">
            <v>-</v>
          </cell>
          <cell r="N481" t="str">
            <v>-</v>
          </cell>
          <cell r="O481" t="str">
            <v>-</v>
          </cell>
          <cell r="P481" t="str">
            <v>-</v>
          </cell>
          <cell r="Q481">
            <v>1</v>
          </cell>
          <cell r="R481" t="str">
            <v>-</v>
          </cell>
          <cell r="S481" t="str">
            <v>-</v>
          </cell>
          <cell r="T481" t="str">
            <v>-</v>
          </cell>
          <cell r="U481" t="str">
            <v>-</v>
          </cell>
          <cell r="V481" t="str">
            <v>-</v>
          </cell>
          <cell r="W481">
            <v>1</v>
          </cell>
          <cell r="X481" t="str">
            <v>-</v>
          </cell>
        </row>
        <row r="482">
          <cell r="B482" t="str">
            <v xml:space="preserve">         名護市</v>
          </cell>
          <cell r="C482">
            <v>2</v>
          </cell>
          <cell r="D482" t="str">
            <v>-</v>
          </cell>
          <cell r="E482" t="str">
            <v>-</v>
          </cell>
          <cell r="F482" t="str">
            <v>-</v>
          </cell>
          <cell r="G482" t="str">
            <v>-</v>
          </cell>
          <cell r="H482">
            <v>2</v>
          </cell>
          <cell r="I482" t="str">
            <v>-</v>
          </cell>
          <cell r="J482" t="str">
            <v>-</v>
          </cell>
          <cell r="K482" t="str">
            <v>-</v>
          </cell>
          <cell r="L482" t="str">
            <v>-</v>
          </cell>
          <cell r="M482" t="str">
            <v>-</v>
          </cell>
          <cell r="N482" t="str">
            <v>-</v>
          </cell>
          <cell r="O482" t="str">
            <v>-</v>
          </cell>
          <cell r="P482" t="str">
            <v>-</v>
          </cell>
          <cell r="Q482" t="str">
            <v>-</v>
          </cell>
          <cell r="R482" t="str">
            <v>-</v>
          </cell>
          <cell r="S482" t="str">
            <v>-</v>
          </cell>
          <cell r="T482" t="str">
            <v>-</v>
          </cell>
          <cell r="U482" t="str">
            <v>-</v>
          </cell>
          <cell r="V482" t="str">
            <v>-</v>
          </cell>
          <cell r="W482" t="str">
            <v>-</v>
          </cell>
          <cell r="X482" t="str">
            <v>-</v>
          </cell>
        </row>
        <row r="483">
          <cell r="B483" t="str">
            <v xml:space="preserve">         うるま市</v>
          </cell>
          <cell r="C483">
            <v>1</v>
          </cell>
          <cell r="D483" t="str">
            <v>-</v>
          </cell>
          <cell r="E483" t="str">
            <v>-</v>
          </cell>
          <cell r="F483" t="str">
            <v>-</v>
          </cell>
          <cell r="G483" t="str">
            <v>-</v>
          </cell>
          <cell r="H483" t="str">
            <v>-</v>
          </cell>
          <cell r="I483" t="str">
            <v>-</v>
          </cell>
          <cell r="J483" t="str">
            <v>-</v>
          </cell>
          <cell r="K483" t="str">
            <v>-</v>
          </cell>
          <cell r="L483" t="str">
            <v>-</v>
          </cell>
          <cell r="M483">
            <v>1</v>
          </cell>
          <cell r="N483" t="str">
            <v>-</v>
          </cell>
          <cell r="O483" t="str">
            <v>-</v>
          </cell>
          <cell r="P483" t="str">
            <v>-</v>
          </cell>
          <cell r="Q483" t="str">
            <v>-</v>
          </cell>
          <cell r="R483" t="str">
            <v>-</v>
          </cell>
          <cell r="S483" t="str">
            <v>-</v>
          </cell>
          <cell r="T483" t="str">
            <v>-</v>
          </cell>
          <cell r="U483" t="str">
            <v>-</v>
          </cell>
          <cell r="V483" t="str">
            <v>-</v>
          </cell>
          <cell r="W483" t="str">
            <v>-</v>
          </cell>
          <cell r="X483" t="str">
            <v>-</v>
          </cell>
        </row>
        <row r="484">
          <cell r="B484" t="str">
            <v xml:space="preserve">    従業市区町村「不詳・外国」</v>
          </cell>
          <cell r="C484">
            <v>657</v>
          </cell>
          <cell r="D484">
            <v>2</v>
          </cell>
          <cell r="E484">
            <v>1</v>
          </cell>
          <cell r="F484">
            <v>5</v>
          </cell>
          <cell r="G484">
            <v>1</v>
          </cell>
          <cell r="H484">
            <v>104</v>
          </cell>
          <cell r="I484">
            <v>87</v>
          </cell>
          <cell r="J484">
            <v>7</v>
          </cell>
          <cell r="K484">
            <v>3</v>
          </cell>
          <cell r="L484">
            <v>69</v>
          </cell>
          <cell r="M484">
            <v>100</v>
          </cell>
          <cell r="N484">
            <v>10</v>
          </cell>
          <cell r="O484">
            <v>9</v>
          </cell>
          <cell r="P484">
            <v>12</v>
          </cell>
          <cell r="Q484">
            <v>28</v>
          </cell>
          <cell r="R484">
            <v>16</v>
          </cell>
          <cell r="S484">
            <v>9</v>
          </cell>
          <cell r="T484">
            <v>61</v>
          </cell>
          <cell r="U484">
            <v>7</v>
          </cell>
          <cell r="V484">
            <v>35</v>
          </cell>
          <cell r="W484">
            <v>7</v>
          </cell>
          <cell r="X484">
            <v>85</v>
          </cell>
        </row>
        <row r="485">
          <cell r="B485" t="str">
            <v xml:space="preserve">  従業地「不詳」</v>
          </cell>
          <cell r="C485">
            <v>4691</v>
          </cell>
          <cell r="D485">
            <v>2</v>
          </cell>
          <cell r="E485">
            <v>2</v>
          </cell>
          <cell r="F485">
            <v>7</v>
          </cell>
          <cell r="G485">
            <v>1</v>
          </cell>
          <cell r="H485">
            <v>357</v>
          </cell>
          <cell r="I485">
            <v>243</v>
          </cell>
          <cell r="J485">
            <v>7</v>
          </cell>
          <cell r="K485">
            <v>21</v>
          </cell>
          <cell r="L485">
            <v>198</v>
          </cell>
          <cell r="M485">
            <v>476</v>
          </cell>
          <cell r="N485">
            <v>32</v>
          </cell>
          <cell r="O485">
            <v>71</v>
          </cell>
          <cell r="P485">
            <v>49</v>
          </cell>
          <cell r="Q485">
            <v>239</v>
          </cell>
          <cell r="R485">
            <v>159</v>
          </cell>
          <cell r="S485">
            <v>36</v>
          </cell>
          <cell r="T485">
            <v>353</v>
          </cell>
          <cell r="U485">
            <v>13</v>
          </cell>
          <cell r="V485">
            <v>214</v>
          </cell>
          <cell r="W485">
            <v>17</v>
          </cell>
          <cell r="X485">
            <v>2196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27表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28表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001"/>
      <sheetName val="a001 (2)"/>
      <sheetName val="a001 (3)"/>
      <sheetName val="a001 (4)"/>
      <sheetName val="a001 (5)"/>
      <sheetName val="a001 (6)"/>
    </sheetNames>
    <sheetDataSet>
      <sheetData sheetId="0">
        <row r="4">
          <cell r="D4" t="str">
            <v>人    口</v>
          </cell>
          <cell r="F4" t="str">
            <v>平成12年～17年</v>
          </cell>
        </row>
        <row r="5">
          <cell r="D5" t="str">
            <v>総　数</v>
          </cell>
          <cell r="F5" t="str">
            <v>の人口増減</v>
          </cell>
        </row>
        <row r="7">
          <cell r="C7" t="str">
            <v>平成1７年</v>
          </cell>
          <cell r="D7" t="str">
            <v>平成17年</v>
          </cell>
          <cell r="E7" t="str">
            <v>平成12年</v>
          </cell>
          <cell r="F7" t="str">
            <v>実  数</v>
          </cell>
          <cell r="G7" t="str">
            <v>　率　</v>
          </cell>
        </row>
        <row r="8">
          <cell r="C8" t="str">
            <v>の市町村</v>
          </cell>
          <cell r="E8" t="str">
            <v>（組替）</v>
          </cell>
          <cell r="G8" t="str">
            <v>（％）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１"/>
      <sheetName val="その２"/>
      <sheetName val="その３"/>
      <sheetName val="その４"/>
      <sheetName val="その５"/>
      <sheetName val="その６"/>
      <sheetName val="その７"/>
      <sheetName val="その８"/>
      <sheetName val="その９"/>
      <sheetName val="その１０"/>
      <sheetName val="その１１"/>
      <sheetName val="その１２"/>
      <sheetName val="その１３"/>
      <sheetName val="その１４"/>
      <sheetName val="その１５"/>
      <sheetName val="その１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2表（全市）"/>
      <sheetName val="第2表（旧長崎市）"/>
      <sheetName val="第2表（旧香焼町）"/>
      <sheetName val="第2表（旧伊王島町）"/>
      <sheetName val="第2表（旧高島町）"/>
      <sheetName val="第2表（旧野母崎町）"/>
      <sheetName val="第2表（旧三和町）"/>
      <sheetName val="第2表（旧琴海町）"/>
      <sheetName val="第2表（旧外海町）"/>
      <sheetName val="第２表資料（R2）"/>
      <sheetName val="縦横入替（H27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B7" t="str">
            <v>0</v>
          </cell>
          <cell r="C7">
            <v>0</v>
          </cell>
          <cell r="D7">
            <v>2491</v>
          </cell>
          <cell r="E7">
            <v>1276</v>
          </cell>
          <cell r="F7">
            <v>1215</v>
          </cell>
          <cell r="G7">
            <v>2344</v>
          </cell>
          <cell r="H7">
            <v>1207</v>
          </cell>
          <cell r="I7">
            <v>1137</v>
          </cell>
          <cell r="J7">
            <v>15</v>
          </cell>
          <cell r="K7">
            <v>9</v>
          </cell>
          <cell r="L7">
            <v>6</v>
          </cell>
          <cell r="M7">
            <v>1</v>
          </cell>
          <cell r="N7" t="str">
            <v>-</v>
          </cell>
          <cell r="O7">
            <v>1</v>
          </cell>
          <cell r="P7" t="str">
            <v>-</v>
          </cell>
          <cell r="Q7" t="str">
            <v>-</v>
          </cell>
          <cell r="R7" t="str">
            <v>-</v>
          </cell>
          <cell r="S7">
            <v>8</v>
          </cell>
          <cell r="T7">
            <v>4</v>
          </cell>
          <cell r="U7">
            <v>4</v>
          </cell>
          <cell r="V7">
            <v>43</v>
          </cell>
          <cell r="W7">
            <v>21</v>
          </cell>
          <cell r="X7">
            <v>22</v>
          </cell>
          <cell r="Y7">
            <v>79</v>
          </cell>
          <cell r="Z7">
            <v>34</v>
          </cell>
          <cell r="AA7">
            <v>45</v>
          </cell>
          <cell r="AB7">
            <v>1</v>
          </cell>
          <cell r="AC7">
            <v>1</v>
          </cell>
          <cell r="AD7" t="str">
            <v>-</v>
          </cell>
        </row>
        <row r="8">
          <cell r="B8" t="str">
            <v>1</v>
          </cell>
          <cell r="C8">
            <v>1</v>
          </cell>
          <cell r="D8">
            <v>2732</v>
          </cell>
          <cell r="E8">
            <v>1396</v>
          </cell>
          <cell r="F8">
            <v>1336</v>
          </cell>
          <cell r="G8">
            <v>2570</v>
          </cell>
          <cell r="H8">
            <v>1310</v>
          </cell>
          <cell r="I8">
            <v>1260</v>
          </cell>
          <cell r="J8">
            <v>15</v>
          </cell>
          <cell r="K8">
            <v>8</v>
          </cell>
          <cell r="L8">
            <v>7</v>
          </cell>
          <cell r="M8">
            <v>3</v>
          </cell>
          <cell r="N8">
            <v>1</v>
          </cell>
          <cell r="O8">
            <v>2</v>
          </cell>
          <cell r="P8">
            <v>1</v>
          </cell>
          <cell r="Q8" t="str">
            <v>-</v>
          </cell>
          <cell r="R8">
            <v>1</v>
          </cell>
          <cell r="S8">
            <v>13</v>
          </cell>
          <cell r="T8">
            <v>7</v>
          </cell>
          <cell r="U8">
            <v>6</v>
          </cell>
          <cell r="V8">
            <v>44</v>
          </cell>
          <cell r="W8">
            <v>22</v>
          </cell>
          <cell r="X8">
            <v>22</v>
          </cell>
          <cell r="Y8">
            <v>74</v>
          </cell>
          <cell r="Z8">
            <v>42</v>
          </cell>
          <cell r="AA8">
            <v>32</v>
          </cell>
          <cell r="AB8">
            <v>12</v>
          </cell>
          <cell r="AC8">
            <v>6</v>
          </cell>
          <cell r="AD8">
            <v>6</v>
          </cell>
        </row>
        <row r="9">
          <cell r="B9" t="str">
            <v>2</v>
          </cell>
          <cell r="C9">
            <v>2</v>
          </cell>
          <cell r="D9">
            <v>2828</v>
          </cell>
          <cell r="E9">
            <v>1468</v>
          </cell>
          <cell r="F9">
            <v>1360</v>
          </cell>
          <cell r="G9">
            <v>2669</v>
          </cell>
          <cell r="H9">
            <v>1388</v>
          </cell>
          <cell r="I9">
            <v>1281</v>
          </cell>
          <cell r="J9">
            <v>19</v>
          </cell>
          <cell r="K9">
            <v>10</v>
          </cell>
          <cell r="L9">
            <v>9</v>
          </cell>
          <cell r="M9">
            <v>2</v>
          </cell>
          <cell r="N9">
            <v>2</v>
          </cell>
          <cell r="O9" t="str">
            <v>-</v>
          </cell>
          <cell r="P9">
            <v>4</v>
          </cell>
          <cell r="Q9">
            <v>1</v>
          </cell>
          <cell r="R9">
            <v>3</v>
          </cell>
          <cell r="S9">
            <v>13</v>
          </cell>
          <cell r="T9">
            <v>9</v>
          </cell>
          <cell r="U9">
            <v>4</v>
          </cell>
          <cell r="V9">
            <v>37</v>
          </cell>
          <cell r="W9">
            <v>20</v>
          </cell>
          <cell r="X9">
            <v>17</v>
          </cell>
          <cell r="Y9">
            <v>79</v>
          </cell>
          <cell r="Z9">
            <v>34</v>
          </cell>
          <cell r="AA9">
            <v>45</v>
          </cell>
          <cell r="AB9">
            <v>5</v>
          </cell>
          <cell r="AC9">
            <v>4</v>
          </cell>
          <cell r="AD9">
            <v>1</v>
          </cell>
        </row>
        <row r="10">
          <cell r="B10" t="str">
            <v>3</v>
          </cell>
          <cell r="C10">
            <v>3</v>
          </cell>
          <cell r="D10">
            <v>2944</v>
          </cell>
          <cell r="E10">
            <v>1506</v>
          </cell>
          <cell r="F10">
            <v>1438</v>
          </cell>
          <cell r="G10">
            <v>2764</v>
          </cell>
          <cell r="H10">
            <v>1415</v>
          </cell>
          <cell r="I10">
            <v>1349</v>
          </cell>
          <cell r="J10">
            <v>22</v>
          </cell>
          <cell r="K10">
            <v>11</v>
          </cell>
          <cell r="L10">
            <v>11</v>
          </cell>
          <cell r="M10">
            <v>1</v>
          </cell>
          <cell r="N10" t="str">
            <v>-</v>
          </cell>
          <cell r="O10">
            <v>1</v>
          </cell>
          <cell r="P10">
            <v>2</v>
          </cell>
          <cell r="Q10" t="str">
            <v>-</v>
          </cell>
          <cell r="R10">
            <v>2</v>
          </cell>
          <cell r="S10">
            <v>14</v>
          </cell>
          <cell r="T10">
            <v>7</v>
          </cell>
          <cell r="U10">
            <v>7</v>
          </cell>
          <cell r="V10">
            <v>54</v>
          </cell>
          <cell r="W10">
            <v>26</v>
          </cell>
          <cell r="X10">
            <v>28</v>
          </cell>
          <cell r="Y10">
            <v>77</v>
          </cell>
          <cell r="Z10">
            <v>43</v>
          </cell>
          <cell r="AA10">
            <v>34</v>
          </cell>
          <cell r="AB10">
            <v>10</v>
          </cell>
          <cell r="AC10">
            <v>4</v>
          </cell>
          <cell r="AD10">
            <v>6</v>
          </cell>
        </row>
        <row r="11">
          <cell r="B11" t="str">
            <v>4</v>
          </cell>
          <cell r="C11">
            <v>4</v>
          </cell>
          <cell r="D11">
            <v>3025</v>
          </cell>
          <cell r="E11">
            <v>1557</v>
          </cell>
          <cell r="F11">
            <v>1468</v>
          </cell>
          <cell r="G11">
            <v>2831</v>
          </cell>
          <cell r="H11">
            <v>1467</v>
          </cell>
          <cell r="I11">
            <v>1364</v>
          </cell>
          <cell r="J11">
            <v>24</v>
          </cell>
          <cell r="K11">
            <v>10</v>
          </cell>
          <cell r="L11">
            <v>14</v>
          </cell>
          <cell r="M11">
            <v>1</v>
          </cell>
          <cell r="N11" t="str">
            <v>-</v>
          </cell>
          <cell r="O11">
            <v>1</v>
          </cell>
          <cell r="P11">
            <v>1</v>
          </cell>
          <cell r="Q11" t="str">
            <v>-</v>
          </cell>
          <cell r="R11">
            <v>1</v>
          </cell>
          <cell r="S11">
            <v>18</v>
          </cell>
          <cell r="T11">
            <v>5</v>
          </cell>
          <cell r="U11">
            <v>13</v>
          </cell>
          <cell r="V11">
            <v>59</v>
          </cell>
          <cell r="W11">
            <v>27</v>
          </cell>
          <cell r="X11">
            <v>32</v>
          </cell>
          <cell r="Y11">
            <v>82</v>
          </cell>
          <cell r="Z11">
            <v>42</v>
          </cell>
          <cell r="AA11">
            <v>40</v>
          </cell>
          <cell r="AB11">
            <v>9</v>
          </cell>
          <cell r="AC11">
            <v>6</v>
          </cell>
          <cell r="AD11">
            <v>3</v>
          </cell>
        </row>
        <row r="12"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C13" t="str">
            <v>5～9</v>
          </cell>
          <cell r="D13">
            <v>15975</v>
          </cell>
          <cell r="E13">
            <v>8203</v>
          </cell>
          <cell r="F13">
            <v>7772</v>
          </cell>
          <cell r="G13">
            <v>14875</v>
          </cell>
          <cell r="H13">
            <v>7650</v>
          </cell>
          <cell r="I13">
            <v>7225</v>
          </cell>
          <cell r="J13">
            <v>117</v>
          </cell>
          <cell r="K13">
            <v>55</v>
          </cell>
          <cell r="L13">
            <v>62</v>
          </cell>
          <cell r="M13">
            <v>13</v>
          </cell>
          <cell r="N13">
            <v>6</v>
          </cell>
          <cell r="O13">
            <v>7</v>
          </cell>
          <cell r="P13">
            <v>12</v>
          </cell>
          <cell r="Q13">
            <v>9</v>
          </cell>
          <cell r="R13">
            <v>3</v>
          </cell>
          <cell r="S13">
            <v>93</v>
          </cell>
          <cell r="T13">
            <v>51</v>
          </cell>
          <cell r="U13">
            <v>42</v>
          </cell>
          <cell r="V13">
            <v>358</v>
          </cell>
          <cell r="W13">
            <v>180</v>
          </cell>
          <cell r="X13">
            <v>178</v>
          </cell>
          <cell r="Y13">
            <v>456</v>
          </cell>
          <cell r="Z13">
            <v>227</v>
          </cell>
          <cell r="AA13">
            <v>229</v>
          </cell>
          <cell r="AB13">
            <v>51</v>
          </cell>
          <cell r="AC13">
            <v>25</v>
          </cell>
          <cell r="AD13">
            <v>26</v>
          </cell>
        </row>
        <row r="14">
          <cell r="B14" t="str">
            <v>5</v>
          </cell>
          <cell r="C14">
            <v>5</v>
          </cell>
          <cell r="D14">
            <v>3113</v>
          </cell>
          <cell r="E14">
            <v>1587</v>
          </cell>
          <cell r="F14">
            <v>1526</v>
          </cell>
          <cell r="G14">
            <v>2909</v>
          </cell>
          <cell r="H14">
            <v>1481</v>
          </cell>
          <cell r="I14">
            <v>1428</v>
          </cell>
          <cell r="J14">
            <v>19</v>
          </cell>
          <cell r="K14">
            <v>9</v>
          </cell>
          <cell r="L14">
            <v>10</v>
          </cell>
          <cell r="M14">
            <v>5</v>
          </cell>
          <cell r="N14">
            <v>1</v>
          </cell>
          <cell r="O14">
            <v>4</v>
          </cell>
          <cell r="P14">
            <v>1</v>
          </cell>
          <cell r="Q14">
            <v>1</v>
          </cell>
          <cell r="R14" t="str">
            <v>-</v>
          </cell>
          <cell r="S14">
            <v>23</v>
          </cell>
          <cell r="T14">
            <v>7</v>
          </cell>
          <cell r="U14">
            <v>16</v>
          </cell>
          <cell r="V14">
            <v>64</v>
          </cell>
          <cell r="W14">
            <v>36</v>
          </cell>
          <cell r="X14">
            <v>28</v>
          </cell>
          <cell r="Y14">
            <v>84</v>
          </cell>
          <cell r="Z14">
            <v>48</v>
          </cell>
          <cell r="AA14">
            <v>36</v>
          </cell>
          <cell r="AB14">
            <v>8</v>
          </cell>
          <cell r="AC14">
            <v>4</v>
          </cell>
          <cell r="AD14">
            <v>4</v>
          </cell>
        </row>
        <row r="15">
          <cell r="B15" t="str">
            <v>6</v>
          </cell>
          <cell r="C15">
            <v>6</v>
          </cell>
          <cell r="D15">
            <v>3180</v>
          </cell>
          <cell r="E15">
            <v>1658</v>
          </cell>
          <cell r="F15">
            <v>1522</v>
          </cell>
          <cell r="G15">
            <v>2956</v>
          </cell>
          <cell r="H15">
            <v>1540</v>
          </cell>
          <cell r="I15">
            <v>1416</v>
          </cell>
          <cell r="J15">
            <v>23</v>
          </cell>
          <cell r="K15">
            <v>11</v>
          </cell>
          <cell r="L15">
            <v>12</v>
          </cell>
          <cell r="M15">
            <v>2</v>
          </cell>
          <cell r="N15">
            <v>1</v>
          </cell>
          <cell r="O15">
            <v>1</v>
          </cell>
          <cell r="P15">
            <v>5</v>
          </cell>
          <cell r="Q15">
            <v>4</v>
          </cell>
          <cell r="R15">
            <v>1</v>
          </cell>
          <cell r="S15">
            <v>11</v>
          </cell>
          <cell r="T15">
            <v>6</v>
          </cell>
          <cell r="U15">
            <v>5</v>
          </cell>
          <cell r="V15">
            <v>74</v>
          </cell>
          <cell r="W15">
            <v>34</v>
          </cell>
          <cell r="X15">
            <v>40</v>
          </cell>
          <cell r="Y15">
            <v>97</v>
          </cell>
          <cell r="Z15">
            <v>53</v>
          </cell>
          <cell r="AA15">
            <v>44</v>
          </cell>
          <cell r="AB15">
            <v>12</v>
          </cell>
          <cell r="AC15">
            <v>9</v>
          </cell>
          <cell r="AD15">
            <v>3</v>
          </cell>
        </row>
        <row r="16">
          <cell r="B16" t="str">
            <v>7</v>
          </cell>
          <cell r="C16">
            <v>7</v>
          </cell>
          <cell r="D16">
            <v>3145</v>
          </cell>
          <cell r="E16">
            <v>1616</v>
          </cell>
          <cell r="F16">
            <v>1529</v>
          </cell>
          <cell r="G16">
            <v>2922</v>
          </cell>
          <cell r="H16">
            <v>1490</v>
          </cell>
          <cell r="I16">
            <v>1432</v>
          </cell>
          <cell r="J16">
            <v>28</v>
          </cell>
          <cell r="K16">
            <v>15</v>
          </cell>
          <cell r="L16">
            <v>13</v>
          </cell>
          <cell r="M16">
            <v>2</v>
          </cell>
          <cell r="N16">
            <v>1</v>
          </cell>
          <cell r="O16">
            <v>1</v>
          </cell>
          <cell r="P16">
            <v>4</v>
          </cell>
          <cell r="Q16">
            <v>3</v>
          </cell>
          <cell r="R16">
            <v>1</v>
          </cell>
          <cell r="S16">
            <v>19</v>
          </cell>
          <cell r="T16">
            <v>14</v>
          </cell>
          <cell r="U16">
            <v>5</v>
          </cell>
          <cell r="V16">
            <v>71</v>
          </cell>
          <cell r="W16">
            <v>43</v>
          </cell>
          <cell r="X16">
            <v>28</v>
          </cell>
          <cell r="Y16">
            <v>90</v>
          </cell>
          <cell r="Z16">
            <v>47</v>
          </cell>
          <cell r="AA16">
            <v>43</v>
          </cell>
          <cell r="AB16">
            <v>9</v>
          </cell>
          <cell r="AC16">
            <v>3</v>
          </cell>
          <cell r="AD16">
            <v>6</v>
          </cell>
        </row>
        <row r="17">
          <cell r="B17" t="str">
            <v>8</v>
          </cell>
          <cell r="C17">
            <v>8</v>
          </cell>
          <cell r="D17">
            <v>3300</v>
          </cell>
          <cell r="E17">
            <v>1671</v>
          </cell>
          <cell r="F17">
            <v>1629</v>
          </cell>
          <cell r="G17">
            <v>3074</v>
          </cell>
          <cell r="H17">
            <v>1578</v>
          </cell>
          <cell r="I17">
            <v>1496</v>
          </cell>
          <cell r="J17">
            <v>18</v>
          </cell>
          <cell r="K17">
            <v>4</v>
          </cell>
          <cell r="L17">
            <v>14</v>
          </cell>
          <cell r="M17">
            <v>2</v>
          </cell>
          <cell r="N17">
            <v>2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>
            <v>23</v>
          </cell>
          <cell r="T17">
            <v>13</v>
          </cell>
          <cell r="U17">
            <v>10</v>
          </cell>
          <cell r="V17">
            <v>73</v>
          </cell>
          <cell r="W17">
            <v>25</v>
          </cell>
          <cell r="X17">
            <v>48</v>
          </cell>
          <cell r="Y17">
            <v>96</v>
          </cell>
          <cell r="Z17">
            <v>42</v>
          </cell>
          <cell r="AA17">
            <v>54</v>
          </cell>
          <cell r="AB17">
            <v>14</v>
          </cell>
          <cell r="AC17">
            <v>7</v>
          </cell>
          <cell r="AD17">
            <v>7</v>
          </cell>
        </row>
        <row r="18">
          <cell r="B18" t="str">
            <v>9</v>
          </cell>
          <cell r="C18">
            <v>9</v>
          </cell>
          <cell r="D18">
            <v>3237</v>
          </cell>
          <cell r="E18">
            <v>1671</v>
          </cell>
          <cell r="F18">
            <v>1566</v>
          </cell>
          <cell r="G18">
            <v>3014</v>
          </cell>
          <cell r="H18">
            <v>1561</v>
          </cell>
          <cell r="I18">
            <v>1453</v>
          </cell>
          <cell r="J18">
            <v>29</v>
          </cell>
          <cell r="K18">
            <v>16</v>
          </cell>
          <cell r="L18">
            <v>13</v>
          </cell>
          <cell r="M18">
            <v>2</v>
          </cell>
          <cell r="N18">
            <v>1</v>
          </cell>
          <cell r="O18">
            <v>1</v>
          </cell>
          <cell r="P18">
            <v>2</v>
          </cell>
          <cell r="Q18">
            <v>1</v>
          </cell>
          <cell r="R18">
            <v>1</v>
          </cell>
          <cell r="S18">
            <v>17</v>
          </cell>
          <cell r="T18">
            <v>11</v>
          </cell>
          <cell r="U18">
            <v>6</v>
          </cell>
          <cell r="V18">
            <v>76</v>
          </cell>
          <cell r="W18">
            <v>42</v>
          </cell>
          <cell r="X18">
            <v>34</v>
          </cell>
          <cell r="Y18">
            <v>89</v>
          </cell>
          <cell r="Z18">
            <v>37</v>
          </cell>
          <cell r="AA18">
            <v>52</v>
          </cell>
          <cell r="AB18">
            <v>8</v>
          </cell>
          <cell r="AC18">
            <v>2</v>
          </cell>
          <cell r="AD18">
            <v>6</v>
          </cell>
        </row>
        <row r="19"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C20" t="str">
            <v>10～14</v>
          </cell>
          <cell r="D20">
            <v>16776</v>
          </cell>
          <cell r="E20">
            <v>8569</v>
          </cell>
          <cell r="F20">
            <v>8207</v>
          </cell>
          <cell r="G20">
            <v>15615</v>
          </cell>
          <cell r="H20">
            <v>7966</v>
          </cell>
          <cell r="I20">
            <v>7649</v>
          </cell>
          <cell r="J20">
            <v>138</v>
          </cell>
          <cell r="K20">
            <v>71</v>
          </cell>
          <cell r="L20">
            <v>67</v>
          </cell>
          <cell r="M20">
            <v>18</v>
          </cell>
          <cell r="N20">
            <v>7</v>
          </cell>
          <cell r="O20">
            <v>11</v>
          </cell>
          <cell r="P20">
            <v>10</v>
          </cell>
          <cell r="Q20">
            <v>5</v>
          </cell>
          <cell r="R20">
            <v>5</v>
          </cell>
          <cell r="S20">
            <v>102</v>
          </cell>
          <cell r="T20">
            <v>57</v>
          </cell>
          <cell r="U20">
            <v>45</v>
          </cell>
          <cell r="V20">
            <v>351</v>
          </cell>
          <cell r="W20">
            <v>173</v>
          </cell>
          <cell r="X20">
            <v>178</v>
          </cell>
          <cell r="Y20">
            <v>481</v>
          </cell>
          <cell r="Z20">
            <v>259</v>
          </cell>
          <cell r="AA20">
            <v>222</v>
          </cell>
          <cell r="AB20">
            <v>61</v>
          </cell>
          <cell r="AC20">
            <v>31</v>
          </cell>
          <cell r="AD20">
            <v>30</v>
          </cell>
        </row>
        <row r="21">
          <cell r="B21" t="str">
            <v>10</v>
          </cell>
          <cell r="C21">
            <v>10</v>
          </cell>
          <cell r="D21">
            <v>3212</v>
          </cell>
          <cell r="E21">
            <v>1674</v>
          </cell>
          <cell r="F21">
            <v>1538</v>
          </cell>
          <cell r="G21">
            <v>3001</v>
          </cell>
          <cell r="H21">
            <v>1554</v>
          </cell>
          <cell r="I21">
            <v>1447</v>
          </cell>
          <cell r="J21">
            <v>19</v>
          </cell>
          <cell r="K21">
            <v>9</v>
          </cell>
          <cell r="L21">
            <v>10</v>
          </cell>
          <cell r="M21">
            <v>1</v>
          </cell>
          <cell r="N21" t="str">
            <v>-</v>
          </cell>
          <cell r="O21">
            <v>1</v>
          </cell>
          <cell r="P21">
            <v>2</v>
          </cell>
          <cell r="Q21">
            <v>1</v>
          </cell>
          <cell r="R21">
            <v>1</v>
          </cell>
          <cell r="S21">
            <v>14</v>
          </cell>
          <cell r="T21">
            <v>9</v>
          </cell>
          <cell r="U21">
            <v>5</v>
          </cell>
          <cell r="V21">
            <v>65</v>
          </cell>
          <cell r="W21">
            <v>34</v>
          </cell>
          <cell r="X21">
            <v>31</v>
          </cell>
          <cell r="Y21">
            <v>101</v>
          </cell>
          <cell r="Z21">
            <v>62</v>
          </cell>
          <cell r="AA21">
            <v>39</v>
          </cell>
          <cell r="AB21">
            <v>9</v>
          </cell>
          <cell r="AC21">
            <v>5</v>
          </cell>
          <cell r="AD21">
            <v>4</v>
          </cell>
        </row>
        <row r="22">
          <cell r="B22" t="str">
            <v>11</v>
          </cell>
          <cell r="C22">
            <v>11</v>
          </cell>
          <cell r="D22">
            <v>3382</v>
          </cell>
          <cell r="E22">
            <v>1675</v>
          </cell>
          <cell r="F22">
            <v>1707</v>
          </cell>
          <cell r="G22">
            <v>3131</v>
          </cell>
          <cell r="H22">
            <v>1550</v>
          </cell>
          <cell r="I22">
            <v>1581</v>
          </cell>
          <cell r="J22">
            <v>37</v>
          </cell>
          <cell r="K22">
            <v>23</v>
          </cell>
          <cell r="L22">
            <v>14</v>
          </cell>
          <cell r="M22">
            <v>4</v>
          </cell>
          <cell r="N22" t="str">
            <v>-</v>
          </cell>
          <cell r="O22">
            <v>4</v>
          </cell>
          <cell r="P22">
            <v>2</v>
          </cell>
          <cell r="Q22">
            <v>1</v>
          </cell>
          <cell r="R22">
            <v>1</v>
          </cell>
          <cell r="S22">
            <v>22</v>
          </cell>
          <cell r="T22">
            <v>15</v>
          </cell>
          <cell r="U22">
            <v>7</v>
          </cell>
          <cell r="V22">
            <v>76</v>
          </cell>
          <cell r="W22">
            <v>34</v>
          </cell>
          <cell r="X22">
            <v>42</v>
          </cell>
          <cell r="Y22">
            <v>90</v>
          </cell>
          <cell r="Z22">
            <v>42</v>
          </cell>
          <cell r="AA22">
            <v>48</v>
          </cell>
          <cell r="AB22">
            <v>20</v>
          </cell>
          <cell r="AC22">
            <v>10</v>
          </cell>
          <cell r="AD22">
            <v>10</v>
          </cell>
        </row>
        <row r="23">
          <cell r="B23" t="str">
            <v>12</v>
          </cell>
          <cell r="C23">
            <v>12</v>
          </cell>
          <cell r="D23">
            <v>3410</v>
          </cell>
          <cell r="E23">
            <v>1728</v>
          </cell>
          <cell r="F23">
            <v>1682</v>
          </cell>
          <cell r="G23">
            <v>3170</v>
          </cell>
          <cell r="H23">
            <v>1607</v>
          </cell>
          <cell r="I23">
            <v>1563</v>
          </cell>
          <cell r="J23">
            <v>21</v>
          </cell>
          <cell r="K23">
            <v>10</v>
          </cell>
          <cell r="L23">
            <v>11</v>
          </cell>
          <cell r="M23">
            <v>5</v>
          </cell>
          <cell r="N23">
            <v>3</v>
          </cell>
          <cell r="O23">
            <v>2</v>
          </cell>
          <cell r="P23">
            <v>3</v>
          </cell>
          <cell r="Q23">
            <v>2</v>
          </cell>
          <cell r="R23">
            <v>1</v>
          </cell>
          <cell r="S23">
            <v>22</v>
          </cell>
          <cell r="T23">
            <v>12</v>
          </cell>
          <cell r="U23">
            <v>10</v>
          </cell>
          <cell r="V23">
            <v>66</v>
          </cell>
          <cell r="W23">
            <v>30</v>
          </cell>
          <cell r="X23">
            <v>36</v>
          </cell>
          <cell r="Y23">
            <v>108</v>
          </cell>
          <cell r="Z23">
            <v>56</v>
          </cell>
          <cell r="AA23">
            <v>52</v>
          </cell>
          <cell r="AB23">
            <v>15</v>
          </cell>
          <cell r="AC23">
            <v>8</v>
          </cell>
          <cell r="AD23">
            <v>7</v>
          </cell>
        </row>
        <row r="24">
          <cell r="B24" t="str">
            <v>13</v>
          </cell>
          <cell r="C24">
            <v>13</v>
          </cell>
          <cell r="D24">
            <v>3343</v>
          </cell>
          <cell r="E24">
            <v>1718</v>
          </cell>
          <cell r="F24">
            <v>1625</v>
          </cell>
          <cell r="G24">
            <v>3123</v>
          </cell>
          <cell r="H24">
            <v>1611</v>
          </cell>
          <cell r="I24">
            <v>1512</v>
          </cell>
          <cell r="J24">
            <v>33</v>
          </cell>
          <cell r="K24">
            <v>15</v>
          </cell>
          <cell r="L24">
            <v>18</v>
          </cell>
          <cell r="M24">
            <v>4</v>
          </cell>
          <cell r="N24">
            <v>2</v>
          </cell>
          <cell r="O24">
            <v>2</v>
          </cell>
          <cell r="P24">
            <v>1</v>
          </cell>
          <cell r="Q24" t="str">
            <v>-</v>
          </cell>
          <cell r="R24">
            <v>1</v>
          </cell>
          <cell r="S24">
            <v>15</v>
          </cell>
          <cell r="T24">
            <v>7</v>
          </cell>
          <cell r="U24">
            <v>8</v>
          </cell>
          <cell r="V24">
            <v>69</v>
          </cell>
          <cell r="W24">
            <v>32</v>
          </cell>
          <cell r="X24">
            <v>37</v>
          </cell>
          <cell r="Y24">
            <v>86</v>
          </cell>
          <cell r="Z24">
            <v>45</v>
          </cell>
          <cell r="AA24">
            <v>41</v>
          </cell>
          <cell r="AB24">
            <v>12</v>
          </cell>
          <cell r="AC24">
            <v>6</v>
          </cell>
          <cell r="AD24">
            <v>6</v>
          </cell>
        </row>
        <row r="25">
          <cell r="B25" t="str">
            <v>14</v>
          </cell>
          <cell r="C25">
            <v>14</v>
          </cell>
          <cell r="D25">
            <v>3429</v>
          </cell>
          <cell r="E25">
            <v>1774</v>
          </cell>
          <cell r="F25">
            <v>1655</v>
          </cell>
          <cell r="G25">
            <v>3190</v>
          </cell>
          <cell r="H25">
            <v>1644</v>
          </cell>
          <cell r="I25">
            <v>1546</v>
          </cell>
          <cell r="J25">
            <v>28</v>
          </cell>
          <cell r="K25">
            <v>14</v>
          </cell>
          <cell r="L25">
            <v>14</v>
          </cell>
          <cell r="M25">
            <v>4</v>
          </cell>
          <cell r="N25">
            <v>2</v>
          </cell>
          <cell r="O25">
            <v>2</v>
          </cell>
          <cell r="P25">
            <v>2</v>
          </cell>
          <cell r="Q25">
            <v>1</v>
          </cell>
          <cell r="R25">
            <v>1</v>
          </cell>
          <cell r="S25">
            <v>29</v>
          </cell>
          <cell r="T25">
            <v>14</v>
          </cell>
          <cell r="U25">
            <v>15</v>
          </cell>
          <cell r="V25">
            <v>75</v>
          </cell>
          <cell r="W25">
            <v>43</v>
          </cell>
          <cell r="X25">
            <v>32</v>
          </cell>
          <cell r="Y25">
            <v>96</v>
          </cell>
          <cell r="Z25">
            <v>54</v>
          </cell>
          <cell r="AA25">
            <v>42</v>
          </cell>
          <cell r="AB25">
            <v>5</v>
          </cell>
          <cell r="AC25">
            <v>2</v>
          </cell>
          <cell r="AD25">
            <v>3</v>
          </cell>
        </row>
        <row r="26"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C27" t="str">
            <v>15～19</v>
          </cell>
          <cell r="D27">
            <v>18038</v>
          </cell>
          <cell r="E27">
            <v>8960</v>
          </cell>
          <cell r="F27">
            <v>9078</v>
          </cell>
          <cell r="G27">
            <v>16902</v>
          </cell>
          <cell r="H27">
            <v>8414</v>
          </cell>
          <cell r="I27">
            <v>8488</v>
          </cell>
          <cell r="J27">
            <v>132</v>
          </cell>
          <cell r="K27">
            <v>66</v>
          </cell>
          <cell r="L27">
            <v>66</v>
          </cell>
          <cell r="M27">
            <v>19</v>
          </cell>
          <cell r="N27">
            <v>8</v>
          </cell>
          <cell r="O27">
            <v>11</v>
          </cell>
          <cell r="P27">
            <v>4</v>
          </cell>
          <cell r="Q27">
            <v>2</v>
          </cell>
          <cell r="R27">
            <v>2</v>
          </cell>
          <cell r="S27">
            <v>113</v>
          </cell>
          <cell r="T27">
            <v>62</v>
          </cell>
          <cell r="U27">
            <v>51</v>
          </cell>
          <cell r="V27">
            <v>306</v>
          </cell>
          <cell r="W27">
            <v>152</v>
          </cell>
          <cell r="X27">
            <v>154</v>
          </cell>
          <cell r="Y27">
            <v>473</v>
          </cell>
          <cell r="Z27">
            <v>215</v>
          </cell>
          <cell r="AA27">
            <v>258</v>
          </cell>
          <cell r="AB27">
            <v>89</v>
          </cell>
          <cell r="AC27">
            <v>41</v>
          </cell>
          <cell r="AD27">
            <v>48</v>
          </cell>
        </row>
        <row r="28">
          <cell r="B28" t="str">
            <v>15</v>
          </cell>
          <cell r="C28">
            <v>15</v>
          </cell>
          <cell r="D28">
            <v>3445</v>
          </cell>
          <cell r="E28">
            <v>1686</v>
          </cell>
          <cell r="F28">
            <v>1759</v>
          </cell>
          <cell r="G28">
            <v>3216</v>
          </cell>
          <cell r="H28">
            <v>1556</v>
          </cell>
          <cell r="I28">
            <v>1660</v>
          </cell>
          <cell r="J28">
            <v>21</v>
          </cell>
          <cell r="K28">
            <v>12</v>
          </cell>
          <cell r="L28">
            <v>9</v>
          </cell>
          <cell r="M28">
            <v>6</v>
          </cell>
          <cell r="N28">
            <v>3</v>
          </cell>
          <cell r="O28">
            <v>3</v>
          </cell>
          <cell r="P28">
            <v>1</v>
          </cell>
          <cell r="Q28">
            <v>1</v>
          </cell>
          <cell r="R28" t="str">
            <v>-</v>
          </cell>
          <cell r="S28">
            <v>20</v>
          </cell>
          <cell r="T28">
            <v>13</v>
          </cell>
          <cell r="U28">
            <v>7</v>
          </cell>
          <cell r="V28">
            <v>68</v>
          </cell>
          <cell r="W28">
            <v>42</v>
          </cell>
          <cell r="X28">
            <v>26</v>
          </cell>
          <cell r="Y28">
            <v>96</v>
          </cell>
          <cell r="Z28">
            <v>52</v>
          </cell>
          <cell r="AA28">
            <v>44</v>
          </cell>
          <cell r="AB28">
            <v>17</v>
          </cell>
          <cell r="AC28">
            <v>7</v>
          </cell>
          <cell r="AD28">
            <v>10</v>
          </cell>
        </row>
        <row r="29">
          <cell r="B29" t="str">
            <v>16</v>
          </cell>
          <cell r="C29">
            <v>16</v>
          </cell>
          <cell r="D29">
            <v>3610</v>
          </cell>
          <cell r="E29">
            <v>1815</v>
          </cell>
          <cell r="F29">
            <v>1795</v>
          </cell>
          <cell r="G29">
            <v>3367</v>
          </cell>
          <cell r="H29">
            <v>1705</v>
          </cell>
          <cell r="I29">
            <v>1662</v>
          </cell>
          <cell r="J29">
            <v>33</v>
          </cell>
          <cell r="K29">
            <v>15</v>
          </cell>
          <cell r="L29">
            <v>18</v>
          </cell>
          <cell r="M29">
            <v>4</v>
          </cell>
          <cell r="N29">
            <v>2</v>
          </cell>
          <cell r="O29">
            <v>2</v>
          </cell>
          <cell r="P29" t="str">
            <v>-</v>
          </cell>
          <cell r="Q29" t="str">
            <v>-</v>
          </cell>
          <cell r="R29" t="str">
            <v>-</v>
          </cell>
          <cell r="S29">
            <v>18</v>
          </cell>
          <cell r="T29">
            <v>10</v>
          </cell>
          <cell r="U29">
            <v>8</v>
          </cell>
          <cell r="V29">
            <v>63</v>
          </cell>
          <cell r="W29">
            <v>30</v>
          </cell>
          <cell r="X29">
            <v>33</v>
          </cell>
          <cell r="Y29">
            <v>104</v>
          </cell>
          <cell r="Z29">
            <v>42</v>
          </cell>
          <cell r="AA29">
            <v>62</v>
          </cell>
          <cell r="AB29">
            <v>21</v>
          </cell>
          <cell r="AC29">
            <v>11</v>
          </cell>
          <cell r="AD29">
            <v>10</v>
          </cell>
        </row>
        <row r="30">
          <cell r="B30" t="str">
            <v>17</v>
          </cell>
          <cell r="C30">
            <v>17</v>
          </cell>
          <cell r="D30">
            <v>3787</v>
          </cell>
          <cell r="E30">
            <v>1948</v>
          </cell>
          <cell r="F30">
            <v>1839</v>
          </cell>
          <cell r="G30">
            <v>3512</v>
          </cell>
          <cell r="H30">
            <v>1813</v>
          </cell>
          <cell r="I30">
            <v>1699</v>
          </cell>
          <cell r="J30">
            <v>26</v>
          </cell>
          <cell r="K30">
            <v>15</v>
          </cell>
          <cell r="L30">
            <v>11</v>
          </cell>
          <cell r="M30">
            <v>4</v>
          </cell>
          <cell r="N30">
            <v>1</v>
          </cell>
          <cell r="O30">
            <v>3</v>
          </cell>
          <cell r="P30">
            <v>1</v>
          </cell>
          <cell r="Q30" t="str">
            <v>-</v>
          </cell>
          <cell r="R30">
            <v>1</v>
          </cell>
          <cell r="S30">
            <v>34</v>
          </cell>
          <cell r="T30">
            <v>21</v>
          </cell>
          <cell r="U30">
            <v>13</v>
          </cell>
          <cell r="V30">
            <v>68</v>
          </cell>
          <cell r="W30">
            <v>35</v>
          </cell>
          <cell r="X30">
            <v>33</v>
          </cell>
          <cell r="Y30">
            <v>121</v>
          </cell>
          <cell r="Z30">
            <v>55</v>
          </cell>
          <cell r="AA30">
            <v>66</v>
          </cell>
          <cell r="AB30">
            <v>21</v>
          </cell>
          <cell r="AC30">
            <v>8</v>
          </cell>
          <cell r="AD30">
            <v>13</v>
          </cell>
        </row>
        <row r="31">
          <cell r="B31" t="str">
            <v>18</v>
          </cell>
          <cell r="C31">
            <v>18</v>
          </cell>
          <cell r="D31">
            <v>3687</v>
          </cell>
          <cell r="E31">
            <v>1822</v>
          </cell>
          <cell r="F31">
            <v>1865</v>
          </cell>
          <cell r="G31">
            <v>3471</v>
          </cell>
          <cell r="H31">
            <v>1724</v>
          </cell>
          <cell r="I31">
            <v>1747</v>
          </cell>
          <cell r="J31">
            <v>31</v>
          </cell>
          <cell r="K31">
            <v>14</v>
          </cell>
          <cell r="L31">
            <v>17</v>
          </cell>
          <cell r="M31">
            <v>3</v>
          </cell>
          <cell r="N31">
            <v>2</v>
          </cell>
          <cell r="O31">
            <v>1</v>
          </cell>
          <cell r="P31">
            <v>1</v>
          </cell>
          <cell r="Q31">
            <v>1</v>
          </cell>
          <cell r="R31" t="str">
            <v>-</v>
          </cell>
          <cell r="S31">
            <v>23</v>
          </cell>
          <cell r="T31">
            <v>12</v>
          </cell>
          <cell r="U31">
            <v>11</v>
          </cell>
          <cell r="V31">
            <v>63</v>
          </cell>
          <cell r="W31">
            <v>25</v>
          </cell>
          <cell r="X31">
            <v>38</v>
          </cell>
          <cell r="Y31">
            <v>77</v>
          </cell>
          <cell r="Z31">
            <v>36</v>
          </cell>
          <cell r="AA31">
            <v>41</v>
          </cell>
          <cell r="AB31">
            <v>18</v>
          </cell>
          <cell r="AC31">
            <v>8</v>
          </cell>
          <cell r="AD31">
            <v>10</v>
          </cell>
        </row>
        <row r="32">
          <cell r="B32" t="str">
            <v>19</v>
          </cell>
          <cell r="C32">
            <v>19</v>
          </cell>
          <cell r="D32">
            <v>3509</v>
          </cell>
          <cell r="E32">
            <v>1689</v>
          </cell>
          <cell r="F32">
            <v>1820</v>
          </cell>
          <cell r="G32">
            <v>3336</v>
          </cell>
          <cell r="H32">
            <v>1616</v>
          </cell>
          <cell r="I32">
            <v>1720</v>
          </cell>
          <cell r="J32">
            <v>21</v>
          </cell>
          <cell r="K32">
            <v>10</v>
          </cell>
          <cell r="L32">
            <v>11</v>
          </cell>
          <cell r="M32">
            <v>2</v>
          </cell>
          <cell r="N32" t="str">
            <v>-</v>
          </cell>
          <cell r="O32">
            <v>2</v>
          </cell>
          <cell r="P32">
            <v>1</v>
          </cell>
          <cell r="Q32" t="str">
            <v>-</v>
          </cell>
          <cell r="R32">
            <v>1</v>
          </cell>
          <cell r="S32">
            <v>18</v>
          </cell>
          <cell r="T32">
            <v>6</v>
          </cell>
          <cell r="U32">
            <v>12</v>
          </cell>
          <cell r="V32">
            <v>44</v>
          </cell>
          <cell r="W32">
            <v>20</v>
          </cell>
          <cell r="X32">
            <v>24</v>
          </cell>
          <cell r="Y32">
            <v>75</v>
          </cell>
          <cell r="Z32">
            <v>30</v>
          </cell>
          <cell r="AA32">
            <v>45</v>
          </cell>
          <cell r="AB32">
            <v>12</v>
          </cell>
          <cell r="AC32">
            <v>7</v>
          </cell>
          <cell r="AD32">
            <v>5</v>
          </cell>
        </row>
        <row r="33"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B34"/>
          <cell r="C34" t="str">
            <v>20～24</v>
          </cell>
          <cell r="D34">
            <v>17146</v>
          </cell>
          <cell r="E34">
            <v>8278</v>
          </cell>
          <cell r="F34">
            <v>8868</v>
          </cell>
          <cell r="G34">
            <v>16254</v>
          </cell>
          <cell r="H34">
            <v>7838</v>
          </cell>
          <cell r="I34">
            <v>8416</v>
          </cell>
          <cell r="J34">
            <v>101</v>
          </cell>
          <cell r="K34">
            <v>56</v>
          </cell>
          <cell r="L34">
            <v>45</v>
          </cell>
          <cell r="M34">
            <v>9</v>
          </cell>
          <cell r="N34">
            <v>6</v>
          </cell>
          <cell r="O34">
            <v>3</v>
          </cell>
          <cell r="P34">
            <v>1</v>
          </cell>
          <cell r="Q34">
            <v>1</v>
          </cell>
          <cell r="R34">
            <v>0</v>
          </cell>
          <cell r="S34">
            <v>104</v>
          </cell>
          <cell r="T34">
            <v>48</v>
          </cell>
          <cell r="U34">
            <v>56</v>
          </cell>
          <cell r="V34">
            <v>217</v>
          </cell>
          <cell r="W34">
            <v>116</v>
          </cell>
          <cell r="X34">
            <v>101</v>
          </cell>
          <cell r="Y34">
            <v>390</v>
          </cell>
          <cell r="Z34">
            <v>181</v>
          </cell>
          <cell r="AA34">
            <v>209</v>
          </cell>
          <cell r="AB34">
            <v>70</v>
          </cell>
          <cell r="AC34">
            <v>32</v>
          </cell>
          <cell r="AD34">
            <v>38</v>
          </cell>
        </row>
        <row r="35">
          <cell r="B35" t="str">
            <v>20</v>
          </cell>
          <cell r="C35">
            <v>20</v>
          </cell>
          <cell r="D35">
            <v>3607</v>
          </cell>
          <cell r="E35">
            <v>1757</v>
          </cell>
          <cell r="F35">
            <v>1850</v>
          </cell>
          <cell r="G35">
            <v>3434</v>
          </cell>
          <cell r="H35">
            <v>1670</v>
          </cell>
          <cell r="I35">
            <v>1764</v>
          </cell>
          <cell r="J35">
            <v>24</v>
          </cell>
          <cell r="K35">
            <v>13</v>
          </cell>
          <cell r="L35">
            <v>11</v>
          </cell>
          <cell r="M35" t="str">
            <v>-</v>
          </cell>
          <cell r="N35" t="str">
            <v>-</v>
          </cell>
          <cell r="O35" t="str">
            <v>-</v>
          </cell>
          <cell r="P35">
            <v>1</v>
          </cell>
          <cell r="Q35">
            <v>1</v>
          </cell>
          <cell r="R35" t="str">
            <v>-</v>
          </cell>
          <cell r="S35">
            <v>18</v>
          </cell>
          <cell r="T35">
            <v>5</v>
          </cell>
          <cell r="U35">
            <v>13</v>
          </cell>
          <cell r="V35">
            <v>48</v>
          </cell>
          <cell r="W35">
            <v>29</v>
          </cell>
          <cell r="X35">
            <v>19</v>
          </cell>
          <cell r="Y35">
            <v>70</v>
          </cell>
          <cell r="Z35">
            <v>33</v>
          </cell>
          <cell r="AA35">
            <v>37</v>
          </cell>
          <cell r="AB35">
            <v>12</v>
          </cell>
          <cell r="AC35">
            <v>6</v>
          </cell>
          <cell r="AD35">
            <v>6</v>
          </cell>
        </row>
        <row r="36">
          <cell r="B36" t="str">
            <v>21</v>
          </cell>
          <cell r="C36">
            <v>21</v>
          </cell>
          <cell r="D36">
            <v>3522</v>
          </cell>
          <cell r="E36">
            <v>1716</v>
          </cell>
          <cell r="F36">
            <v>1806</v>
          </cell>
          <cell r="G36">
            <v>3351</v>
          </cell>
          <cell r="H36">
            <v>1623</v>
          </cell>
          <cell r="I36">
            <v>1728</v>
          </cell>
          <cell r="J36">
            <v>22</v>
          </cell>
          <cell r="K36">
            <v>13</v>
          </cell>
          <cell r="L36">
            <v>9</v>
          </cell>
          <cell r="M36">
            <v>3</v>
          </cell>
          <cell r="N36">
            <v>3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>
            <v>21</v>
          </cell>
          <cell r="T36">
            <v>10</v>
          </cell>
          <cell r="U36">
            <v>11</v>
          </cell>
          <cell r="V36">
            <v>32</v>
          </cell>
          <cell r="W36">
            <v>19</v>
          </cell>
          <cell r="X36">
            <v>13</v>
          </cell>
          <cell r="Y36">
            <v>78</v>
          </cell>
          <cell r="Z36">
            <v>44</v>
          </cell>
          <cell r="AA36">
            <v>34</v>
          </cell>
          <cell r="AB36">
            <v>15</v>
          </cell>
          <cell r="AC36">
            <v>4</v>
          </cell>
          <cell r="AD36">
            <v>11</v>
          </cell>
        </row>
        <row r="37">
          <cell r="B37" t="str">
            <v>22</v>
          </cell>
          <cell r="C37">
            <v>22</v>
          </cell>
          <cell r="D37">
            <v>3608</v>
          </cell>
          <cell r="E37">
            <v>1733</v>
          </cell>
          <cell r="F37">
            <v>1875</v>
          </cell>
          <cell r="G37">
            <v>3417</v>
          </cell>
          <cell r="H37">
            <v>1635</v>
          </cell>
          <cell r="I37">
            <v>1782</v>
          </cell>
          <cell r="J37">
            <v>25</v>
          </cell>
          <cell r="K37">
            <v>13</v>
          </cell>
          <cell r="L37">
            <v>12</v>
          </cell>
          <cell r="M37">
            <v>3</v>
          </cell>
          <cell r="N37">
            <v>2</v>
          </cell>
          <cell r="O37">
            <v>1</v>
          </cell>
          <cell r="P37" t="str">
            <v>-</v>
          </cell>
          <cell r="Q37" t="str">
            <v>-</v>
          </cell>
          <cell r="R37" t="str">
            <v>-</v>
          </cell>
          <cell r="S37">
            <v>27</v>
          </cell>
          <cell r="T37">
            <v>15</v>
          </cell>
          <cell r="U37">
            <v>12</v>
          </cell>
          <cell r="V37">
            <v>44</v>
          </cell>
          <cell r="W37">
            <v>21</v>
          </cell>
          <cell r="X37">
            <v>23</v>
          </cell>
          <cell r="Y37">
            <v>75</v>
          </cell>
          <cell r="Z37">
            <v>36</v>
          </cell>
          <cell r="AA37">
            <v>39</v>
          </cell>
          <cell r="AB37">
            <v>17</v>
          </cell>
          <cell r="AC37">
            <v>11</v>
          </cell>
          <cell r="AD37">
            <v>6</v>
          </cell>
        </row>
        <row r="38">
          <cell r="B38" t="str">
            <v>23</v>
          </cell>
          <cell r="C38">
            <v>23</v>
          </cell>
          <cell r="D38">
            <v>3220</v>
          </cell>
          <cell r="E38">
            <v>1574</v>
          </cell>
          <cell r="F38">
            <v>1646</v>
          </cell>
          <cell r="G38">
            <v>3053</v>
          </cell>
          <cell r="H38">
            <v>1500</v>
          </cell>
          <cell r="I38">
            <v>1553</v>
          </cell>
          <cell r="J38">
            <v>16</v>
          </cell>
          <cell r="K38">
            <v>9</v>
          </cell>
          <cell r="L38">
            <v>7</v>
          </cell>
          <cell r="M38">
            <v>2</v>
          </cell>
          <cell r="N38">
            <v>1</v>
          </cell>
          <cell r="O38">
            <v>1</v>
          </cell>
          <cell r="P38" t="str">
            <v>-</v>
          </cell>
          <cell r="Q38" t="str">
            <v>-</v>
          </cell>
          <cell r="R38" t="str">
            <v>-</v>
          </cell>
          <cell r="S38">
            <v>19</v>
          </cell>
          <cell r="T38">
            <v>10</v>
          </cell>
          <cell r="U38">
            <v>9</v>
          </cell>
          <cell r="V38">
            <v>44</v>
          </cell>
          <cell r="W38">
            <v>21</v>
          </cell>
          <cell r="X38">
            <v>23</v>
          </cell>
          <cell r="Y38">
            <v>70</v>
          </cell>
          <cell r="Z38">
            <v>26</v>
          </cell>
          <cell r="AA38">
            <v>44</v>
          </cell>
          <cell r="AB38">
            <v>16</v>
          </cell>
          <cell r="AC38">
            <v>7</v>
          </cell>
          <cell r="AD38">
            <v>9</v>
          </cell>
        </row>
        <row r="39">
          <cell r="B39" t="str">
            <v>24</v>
          </cell>
          <cell r="C39">
            <v>24</v>
          </cell>
          <cell r="D39">
            <v>3189</v>
          </cell>
          <cell r="E39">
            <v>1498</v>
          </cell>
          <cell r="F39">
            <v>1691</v>
          </cell>
          <cell r="G39">
            <v>2999</v>
          </cell>
          <cell r="H39">
            <v>1410</v>
          </cell>
          <cell r="I39">
            <v>1589</v>
          </cell>
          <cell r="J39">
            <v>14</v>
          </cell>
          <cell r="K39">
            <v>8</v>
          </cell>
          <cell r="L39">
            <v>6</v>
          </cell>
          <cell r="M39">
            <v>1</v>
          </cell>
          <cell r="N39" t="str">
            <v>-</v>
          </cell>
          <cell r="O39">
            <v>1</v>
          </cell>
          <cell r="P39" t="str">
            <v>-</v>
          </cell>
          <cell r="Q39" t="str">
            <v>-</v>
          </cell>
          <cell r="R39" t="str">
            <v>-</v>
          </cell>
          <cell r="S39">
            <v>19</v>
          </cell>
          <cell r="T39">
            <v>8</v>
          </cell>
          <cell r="U39">
            <v>11</v>
          </cell>
          <cell r="V39">
            <v>49</v>
          </cell>
          <cell r="W39">
            <v>26</v>
          </cell>
          <cell r="X39">
            <v>23</v>
          </cell>
          <cell r="Y39">
            <v>97</v>
          </cell>
          <cell r="Z39">
            <v>42</v>
          </cell>
          <cell r="AA39">
            <v>55</v>
          </cell>
          <cell r="AB39">
            <v>10</v>
          </cell>
          <cell r="AC39">
            <v>4</v>
          </cell>
          <cell r="AD39">
            <v>6</v>
          </cell>
        </row>
        <row r="40"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B41"/>
          <cell r="C41" t="str">
            <v>25～29</v>
          </cell>
          <cell r="D41">
            <v>16392</v>
          </cell>
          <cell r="E41">
            <v>7878</v>
          </cell>
          <cell r="F41">
            <v>8514</v>
          </cell>
          <cell r="G41">
            <v>15461</v>
          </cell>
          <cell r="H41">
            <v>7430</v>
          </cell>
          <cell r="I41">
            <v>8031</v>
          </cell>
          <cell r="J41">
            <v>93</v>
          </cell>
          <cell r="K41">
            <v>44</v>
          </cell>
          <cell r="L41">
            <v>49</v>
          </cell>
          <cell r="M41">
            <v>12</v>
          </cell>
          <cell r="N41">
            <v>8</v>
          </cell>
          <cell r="O41">
            <v>4</v>
          </cell>
          <cell r="P41">
            <v>10</v>
          </cell>
          <cell r="Q41">
            <v>5</v>
          </cell>
          <cell r="R41">
            <v>5</v>
          </cell>
          <cell r="S41">
            <v>109</v>
          </cell>
          <cell r="T41">
            <v>47</v>
          </cell>
          <cell r="U41">
            <v>62</v>
          </cell>
          <cell r="V41">
            <v>228</v>
          </cell>
          <cell r="W41">
            <v>105</v>
          </cell>
          <cell r="X41">
            <v>123</v>
          </cell>
          <cell r="Y41">
            <v>400</v>
          </cell>
          <cell r="Z41">
            <v>203</v>
          </cell>
          <cell r="AA41">
            <v>197</v>
          </cell>
          <cell r="AB41">
            <v>79</v>
          </cell>
          <cell r="AC41">
            <v>36</v>
          </cell>
          <cell r="AD41">
            <v>43</v>
          </cell>
        </row>
        <row r="42">
          <cell r="B42" t="str">
            <v>25</v>
          </cell>
          <cell r="C42">
            <v>25</v>
          </cell>
          <cell r="D42">
            <v>3248</v>
          </cell>
          <cell r="E42">
            <v>1539</v>
          </cell>
          <cell r="F42">
            <v>1709</v>
          </cell>
          <cell r="G42">
            <v>3083</v>
          </cell>
          <cell r="H42">
            <v>1453</v>
          </cell>
          <cell r="I42">
            <v>1630</v>
          </cell>
          <cell r="J42">
            <v>19</v>
          </cell>
          <cell r="K42">
            <v>9</v>
          </cell>
          <cell r="L42">
            <v>10</v>
          </cell>
          <cell r="M42">
            <v>1</v>
          </cell>
          <cell r="N42">
            <v>1</v>
          </cell>
          <cell r="O42" t="str">
            <v>-</v>
          </cell>
          <cell r="P42">
            <v>2</v>
          </cell>
          <cell r="Q42">
            <v>1</v>
          </cell>
          <cell r="R42">
            <v>1</v>
          </cell>
          <cell r="S42">
            <v>19</v>
          </cell>
          <cell r="T42">
            <v>9</v>
          </cell>
          <cell r="U42">
            <v>10</v>
          </cell>
          <cell r="V42">
            <v>35</v>
          </cell>
          <cell r="W42">
            <v>16</v>
          </cell>
          <cell r="X42">
            <v>19</v>
          </cell>
          <cell r="Y42">
            <v>77</v>
          </cell>
          <cell r="Z42">
            <v>47</v>
          </cell>
          <cell r="AA42">
            <v>30</v>
          </cell>
          <cell r="AB42">
            <v>12</v>
          </cell>
          <cell r="AC42">
            <v>3</v>
          </cell>
          <cell r="AD42">
            <v>9</v>
          </cell>
        </row>
        <row r="43">
          <cell r="B43" t="str">
            <v>26</v>
          </cell>
          <cell r="C43">
            <v>26</v>
          </cell>
          <cell r="D43">
            <v>3260</v>
          </cell>
          <cell r="E43">
            <v>1505</v>
          </cell>
          <cell r="F43">
            <v>1755</v>
          </cell>
          <cell r="G43">
            <v>3068</v>
          </cell>
          <cell r="H43">
            <v>1411</v>
          </cell>
          <cell r="I43">
            <v>1657</v>
          </cell>
          <cell r="J43">
            <v>16</v>
          </cell>
          <cell r="K43">
            <v>9</v>
          </cell>
          <cell r="L43">
            <v>7</v>
          </cell>
          <cell r="M43">
            <v>5</v>
          </cell>
          <cell r="N43">
            <v>4</v>
          </cell>
          <cell r="O43">
            <v>1</v>
          </cell>
          <cell r="P43">
            <v>5</v>
          </cell>
          <cell r="Q43">
            <v>2</v>
          </cell>
          <cell r="R43">
            <v>3</v>
          </cell>
          <cell r="S43">
            <v>17</v>
          </cell>
          <cell r="T43">
            <v>10</v>
          </cell>
          <cell r="U43">
            <v>7</v>
          </cell>
          <cell r="V43">
            <v>37</v>
          </cell>
          <cell r="W43">
            <v>16</v>
          </cell>
          <cell r="X43">
            <v>21</v>
          </cell>
          <cell r="Y43">
            <v>97</v>
          </cell>
          <cell r="Z43">
            <v>45</v>
          </cell>
          <cell r="AA43">
            <v>52</v>
          </cell>
          <cell r="AB43">
            <v>15</v>
          </cell>
          <cell r="AC43">
            <v>8</v>
          </cell>
          <cell r="AD43">
            <v>7</v>
          </cell>
        </row>
        <row r="44">
          <cell r="B44" t="str">
            <v>27</v>
          </cell>
          <cell r="C44">
            <v>27</v>
          </cell>
          <cell r="D44">
            <v>3246</v>
          </cell>
          <cell r="E44">
            <v>1570</v>
          </cell>
          <cell r="F44">
            <v>1676</v>
          </cell>
          <cell r="G44">
            <v>3062</v>
          </cell>
          <cell r="H44">
            <v>1486</v>
          </cell>
          <cell r="I44">
            <v>1576</v>
          </cell>
          <cell r="J44">
            <v>21</v>
          </cell>
          <cell r="K44">
            <v>12</v>
          </cell>
          <cell r="L44">
            <v>9</v>
          </cell>
          <cell r="M44">
            <v>1</v>
          </cell>
          <cell r="N44">
            <v>1</v>
          </cell>
          <cell r="O44" t="str">
            <v>-</v>
          </cell>
          <cell r="P44">
            <v>1</v>
          </cell>
          <cell r="Q44">
            <v>1</v>
          </cell>
          <cell r="R44" t="str">
            <v>-</v>
          </cell>
          <cell r="S44">
            <v>31</v>
          </cell>
          <cell r="T44">
            <v>7</v>
          </cell>
          <cell r="U44">
            <v>24</v>
          </cell>
          <cell r="V44">
            <v>38</v>
          </cell>
          <cell r="W44">
            <v>12</v>
          </cell>
          <cell r="X44">
            <v>26</v>
          </cell>
          <cell r="Y44">
            <v>77</v>
          </cell>
          <cell r="Z44">
            <v>42</v>
          </cell>
          <cell r="AA44">
            <v>35</v>
          </cell>
          <cell r="AB44">
            <v>15</v>
          </cell>
          <cell r="AC44">
            <v>9</v>
          </cell>
          <cell r="AD44">
            <v>6</v>
          </cell>
        </row>
        <row r="45">
          <cell r="B45" t="str">
            <v>28</v>
          </cell>
          <cell r="C45">
            <v>28</v>
          </cell>
          <cell r="D45">
            <v>3316</v>
          </cell>
          <cell r="E45">
            <v>1606</v>
          </cell>
          <cell r="F45">
            <v>1710</v>
          </cell>
          <cell r="G45">
            <v>3111</v>
          </cell>
          <cell r="H45">
            <v>1511</v>
          </cell>
          <cell r="I45">
            <v>1600</v>
          </cell>
          <cell r="J45">
            <v>21</v>
          </cell>
          <cell r="K45">
            <v>8</v>
          </cell>
          <cell r="L45">
            <v>13</v>
          </cell>
          <cell r="M45">
            <v>3</v>
          </cell>
          <cell r="N45">
            <v>1</v>
          </cell>
          <cell r="O45">
            <v>2</v>
          </cell>
          <cell r="P45">
            <v>1</v>
          </cell>
          <cell r="Q45">
            <v>1</v>
          </cell>
          <cell r="R45" t="str">
            <v>-</v>
          </cell>
          <cell r="S45">
            <v>22</v>
          </cell>
          <cell r="T45">
            <v>9</v>
          </cell>
          <cell r="U45">
            <v>13</v>
          </cell>
          <cell r="V45">
            <v>64</v>
          </cell>
          <cell r="W45">
            <v>32</v>
          </cell>
          <cell r="X45">
            <v>32</v>
          </cell>
          <cell r="Y45">
            <v>75</v>
          </cell>
          <cell r="Z45">
            <v>35</v>
          </cell>
          <cell r="AA45">
            <v>40</v>
          </cell>
          <cell r="AB45">
            <v>19</v>
          </cell>
          <cell r="AC45">
            <v>9</v>
          </cell>
          <cell r="AD45">
            <v>10</v>
          </cell>
        </row>
        <row r="46">
          <cell r="B46" t="str">
            <v>29</v>
          </cell>
          <cell r="C46">
            <v>29</v>
          </cell>
          <cell r="D46">
            <v>3322</v>
          </cell>
          <cell r="E46">
            <v>1658</v>
          </cell>
          <cell r="F46">
            <v>1664</v>
          </cell>
          <cell r="G46">
            <v>3137</v>
          </cell>
          <cell r="H46">
            <v>1569</v>
          </cell>
          <cell r="I46">
            <v>1568</v>
          </cell>
          <cell r="J46">
            <v>16</v>
          </cell>
          <cell r="K46">
            <v>6</v>
          </cell>
          <cell r="L46">
            <v>10</v>
          </cell>
          <cell r="M46">
            <v>2</v>
          </cell>
          <cell r="N46">
            <v>1</v>
          </cell>
          <cell r="O46">
            <v>1</v>
          </cell>
          <cell r="P46">
            <v>1</v>
          </cell>
          <cell r="Q46" t="str">
            <v>-</v>
          </cell>
          <cell r="R46">
            <v>1</v>
          </cell>
          <cell r="S46">
            <v>20</v>
          </cell>
          <cell r="T46">
            <v>12</v>
          </cell>
          <cell r="U46">
            <v>8</v>
          </cell>
          <cell r="V46">
            <v>54</v>
          </cell>
          <cell r="W46">
            <v>29</v>
          </cell>
          <cell r="X46">
            <v>25</v>
          </cell>
          <cell r="Y46">
            <v>74</v>
          </cell>
          <cell r="Z46">
            <v>34</v>
          </cell>
          <cell r="AA46">
            <v>40</v>
          </cell>
          <cell r="AB46">
            <v>18</v>
          </cell>
          <cell r="AC46">
            <v>7</v>
          </cell>
          <cell r="AD46">
            <v>11</v>
          </cell>
        </row>
        <row r="47"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B48"/>
          <cell r="C48" t="str">
            <v>30～34</v>
          </cell>
          <cell r="D48">
            <v>18590</v>
          </cell>
          <cell r="E48">
            <v>8967</v>
          </cell>
          <cell r="F48">
            <v>9623</v>
          </cell>
          <cell r="G48">
            <v>17472</v>
          </cell>
          <cell r="H48">
            <v>8410</v>
          </cell>
          <cell r="I48">
            <v>9062</v>
          </cell>
          <cell r="J48">
            <v>103</v>
          </cell>
          <cell r="K48">
            <v>59</v>
          </cell>
          <cell r="L48">
            <v>44</v>
          </cell>
          <cell r="M48">
            <v>13</v>
          </cell>
          <cell r="N48">
            <v>7</v>
          </cell>
          <cell r="O48">
            <v>6</v>
          </cell>
          <cell r="P48">
            <v>7</v>
          </cell>
          <cell r="Q48">
            <v>4</v>
          </cell>
          <cell r="R48">
            <v>3</v>
          </cell>
          <cell r="S48">
            <v>118</v>
          </cell>
          <cell r="T48">
            <v>53</v>
          </cell>
          <cell r="U48">
            <v>65</v>
          </cell>
          <cell r="V48">
            <v>286</v>
          </cell>
          <cell r="W48">
            <v>148</v>
          </cell>
          <cell r="X48">
            <v>138</v>
          </cell>
          <cell r="Y48">
            <v>524</v>
          </cell>
          <cell r="Z48">
            <v>251</v>
          </cell>
          <cell r="AA48">
            <v>273</v>
          </cell>
          <cell r="AB48">
            <v>67</v>
          </cell>
          <cell r="AC48">
            <v>35</v>
          </cell>
          <cell r="AD48">
            <v>32</v>
          </cell>
        </row>
        <row r="49">
          <cell r="B49" t="str">
            <v>30</v>
          </cell>
          <cell r="C49">
            <v>30</v>
          </cell>
          <cell r="D49">
            <v>3403</v>
          </cell>
          <cell r="E49">
            <v>1691</v>
          </cell>
          <cell r="F49">
            <v>1712</v>
          </cell>
          <cell r="G49">
            <v>3194</v>
          </cell>
          <cell r="H49">
            <v>1594</v>
          </cell>
          <cell r="I49">
            <v>1600</v>
          </cell>
          <cell r="J49">
            <v>15</v>
          </cell>
          <cell r="K49">
            <v>9</v>
          </cell>
          <cell r="L49">
            <v>6</v>
          </cell>
          <cell r="M49">
            <v>3</v>
          </cell>
          <cell r="N49">
            <v>1</v>
          </cell>
          <cell r="O49">
            <v>2</v>
          </cell>
          <cell r="P49">
            <v>1</v>
          </cell>
          <cell r="Q49">
            <v>1</v>
          </cell>
          <cell r="R49" t="str">
            <v>-</v>
          </cell>
          <cell r="S49">
            <v>26</v>
          </cell>
          <cell r="T49">
            <v>9</v>
          </cell>
          <cell r="U49">
            <v>17</v>
          </cell>
          <cell r="V49">
            <v>44</v>
          </cell>
          <cell r="W49">
            <v>21</v>
          </cell>
          <cell r="X49">
            <v>23</v>
          </cell>
          <cell r="Y49">
            <v>111</v>
          </cell>
          <cell r="Z49">
            <v>52</v>
          </cell>
          <cell r="AA49">
            <v>59</v>
          </cell>
          <cell r="AB49">
            <v>9</v>
          </cell>
          <cell r="AC49">
            <v>4</v>
          </cell>
          <cell r="AD49">
            <v>5</v>
          </cell>
        </row>
        <row r="50">
          <cell r="B50" t="str">
            <v>31</v>
          </cell>
          <cell r="C50">
            <v>31</v>
          </cell>
          <cell r="D50">
            <v>3577</v>
          </cell>
          <cell r="E50">
            <v>1730</v>
          </cell>
          <cell r="F50">
            <v>1847</v>
          </cell>
          <cell r="G50">
            <v>3376</v>
          </cell>
          <cell r="H50">
            <v>1629</v>
          </cell>
          <cell r="I50">
            <v>1747</v>
          </cell>
          <cell r="J50">
            <v>22</v>
          </cell>
          <cell r="K50">
            <v>13</v>
          </cell>
          <cell r="L50">
            <v>9</v>
          </cell>
          <cell r="M50">
            <v>4</v>
          </cell>
          <cell r="N50">
            <v>3</v>
          </cell>
          <cell r="O50">
            <v>1</v>
          </cell>
          <cell r="P50">
            <v>2</v>
          </cell>
          <cell r="Q50">
            <v>1</v>
          </cell>
          <cell r="R50">
            <v>1</v>
          </cell>
          <cell r="S50">
            <v>27</v>
          </cell>
          <cell r="T50">
            <v>17</v>
          </cell>
          <cell r="U50">
            <v>10</v>
          </cell>
          <cell r="V50">
            <v>46</v>
          </cell>
          <cell r="W50">
            <v>22</v>
          </cell>
          <cell r="X50">
            <v>24</v>
          </cell>
          <cell r="Y50">
            <v>92</v>
          </cell>
          <cell r="Z50">
            <v>41</v>
          </cell>
          <cell r="AA50">
            <v>51</v>
          </cell>
          <cell r="AB50">
            <v>8</v>
          </cell>
          <cell r="AC50">
            <v>4</v>
          </cell>
          <cell r="AD50">
            <v>4</v>
          </cell>
        </row>
        <row r="51">
          <cell r="B51" t="str">
            <v>32</v>
          </cell>
          <cell r="C51">
            <v>32</v>
          </cell>
          <cell r="D51">
            <v>3692</v>
          </cell>
          <cell r="E51">
            <v>1747</v>
          </cell>
          <cell r="F51">
            <v>1945</v>
          </cell>
          <cell r="G51">
            <v>3490</v>
          </cell>
          <cell r="H51">
            <v>1640</v>
          </cell>
          <cell r="I51">
            <v>1850</v>
          </cell>
          <cell r="J51">
            <v>21</v>
          </cell>
          <cell r="K51">
            <v>11</v>
          </cell>
          <cell r="L51">
            <v>10</v>
          </cell>
          <cell r="M51">
            <v>1</v>
          </cell>
          <cell r="N51">
            <v>1</v>
          </cell>
          <cell r="O51" t="str">
            <v>-</v>
          </cell>
          <cell r="P51" t="str">
            <v>-</v>
          </cell>
          <cell r="Q51" t="str">
            <v>-</v>
          </cell>
          <cell r="R51" t="str">
            <v>-</v>
          </cell>
          <cell r="S51">
            <v>16</v>
          </cell>
          <cell r="T51">
            <v>3</v>
          </cell>
          <cell r="U51">
            <v>13</v>
          </cell>
          <cell r="V51">
            <v>62</v>
          </cell>
          <cell r="W51">
            <v>39</v>
          </cell>
          <cell r="X51">
            <v>23</v>
          </cell>
          <cell r="Y51">
            <v>89</v>
          </cell>
          <cell r="Z51">
            <v>44</v>
          </cell>
          <cell r="AA51">
            <v>45</v>
          </cell>
          <cell r="AB51">
            <v>13</v>
          </cell>
          <cell r="AC51">
            <v>9</v>
          </cell>
          <cell r="AD51">
            <v>4</v>
          </cell>
        </row>
        <row r="52">
          <cell r="B52" t="str">
            <v>33</v>
          </cell>
          <cell r="C52">
            <v>33</v>
          </cell>
          <cell r="D52">
            <v>3947</v>
          </cell>
          <cell r="E52">
            <v>1888</v>
          </cell>
          <cell r="F52">
            <v>2059</v>
          </cell>
          <cell r="G52">
            <v>3696</v>
          </cell>
          <cell r="H52">
            <v>1768</v>
          </cell>
          <cell r="I52">
            <v>1928</v>
          </cell>
          <cell r="J52">
            <v>26</v>
          </cell>
          <cell r="K52">
            <v>14</v>
          </cell>
          <cell r="L52">
            <v>12</v>
          </cell>
          <cell r="M52">
            <v>1</v>
          </cell>
          <cell r="N52" t="str">
            <v>-</v>
          </cell>
          <cell r="O52">
            <v>1</v>
          </cell>
          <cell r="P52">
            <v>2</v>
          </cell>
          <cell r="Q52" t="str">
            <v>-</v>
          </cell>
          <cell r="R52">
            <v>2</v>
          </cell>
          <cell r="S52">
            <v>24</v>
          </cell>
          <cell r="T52">
            <v>13</v>
          </cell>
          <cell r="U52">
            <v>11</v>
          </cell>
          <cell r="V52">
            <v>60</v>
          </cell>
          <cell r="W52">
            <v>29</v>
          </cell>
          <cell r="X52">
            <v>31</v>
          </cell>
          <cell r="Y52">
            <v>115</v>
          </cell>
          <cell r="Z52">
            <v>53</v>
          </cell>
          <cell r="AA52">
            <v>62</v>
          </cell>
          <cell r="AB52">
            <v>23</v>
          </cell>
          <cell r="AC52">
            <v>11</v>
          </cell>
          <cell r="AD52">
            <v>12</v>
          </cell>
        </row>
        <row r="53">
          <cell r="B53" t="str">
            <v>34</v>
          </cell>
          <cell r="C53">
            <v>34</v>
          </cell>
          <cell r="D53">
            <v>3971</v>
          </cell>
          <cell r="E53">
            <v>1911</v>
          </cell>
          <cell r="F53">
            <v>2060</v>
          </cell>
          <cell r="G53">
            <v>3716</v>
          </cell>
          <cell r="H53">
            <v>1779</v>
          </cell>
          <cell r="I53">
            <v>1937</v>
          </cell>
          <cell r="J53">
            <v>19</v>
          </cell>
          <cell r="K53">
            <v>12</v>
          </cell>
          <cell r="L53">
            <v>7</v>
          </cell>
          <cell r="M53">
            <v>4</v>
          </cell>
          <cell r="N53">
            <v>2</v>
          </cell>
          <cell r="O53">
            <v>2</v>
          </cell>
          <cell r="P53">
            <v>2</v>
          </cell>
          <cell r="Q53">
            <v>2</v>
          </cell>
          <cell r="R53" t="str">
            <v>-</v>
          </cell>
          <cell r="S53">
            <v>25</v>
          </cell>
          <cell r="T53">
            <v>11</v>
          </cell>
          <cell r="U53">
            <v>14</v>
          </cell>
          <cell r="V53">
            <v>74</v>
          </cell>
          <cell r="W53">
            <v>37</v>
          </cell>
          <cell r="X53">
            <v>37</v>
          </cell>
          <cell r="Y53">
            <v>117</v>
          </cell>
          <cell r="Z53">
            <v>61</v>
          </cell>
          <cell r="AA53">
            <v>56</v>
          </cell>
          <cell r="AB53">
            <v>14</v>
          </cell>
          <cell r="AC53">
            <v>7</v>
          </cell>
          <cell r="AD53">
            <v>7</v>
          </cell>
        </row>
        <row r="54"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/>
          <cell r="W54"/>
          <cell r="X54"/>
          <cell r="Y54"/>
          <cell r="Z54"/>
          <cell r="AA54"/>
          <cell r="AB54"/>
          <cell r="AC54"/>
          <cell r="AD54"/>
        </row>
        <row r="55">
          <cell r="B55"/>
          <cell r="C55" t="str">
            <v>35～39</v>
          </cell>
          <cell r="D55">
            <v>20860</v>
          </cell>
          <cell r="E55">
            <v>9948</v>
          </cell>
          <cell r="F55">
            <v>10912</v>
          </cell>
          <cell r="G55">
            <v>19449</v>
          </cell>
          <cell r="H55">
            <v>9236</v>
          </cell>
          <cell r="I55">
            <v>10213</v>
          </cell>
          <cell r="J55">
            <v>136</v>
          </cell>
          <cell r="K55">
            <v>63</v>
          </cell>
          <cell r="L55">
            <v>73</v>
          </cell>
          <cell r="M55">
            <v>12</v>
          </cell>
          <cell r="N55">
            <v>8</v>
          </cell>
          <cell r="O55">
            <v>4</v>
          </cell>
          <cell r="P55">
            <v>16</v>
          </cell>
          <cell r="Q55">
            <v>6</v>
          </cell>
          <cell r="R55">
            <v>10</v>
          </cell>
          <cell r="S55">
            <v>147</v>
          </cell>
          <cell r="T55">
            <v>76</v>
          </cell>
          <cell r="U55">
            <v>71</v>
          </cell>
          <cell r="V55">
            <v>466</v>
          </cell>
          <cell r="W55">
            <v>221</v>
          </cell>
          <cell r="X55">
            <v>245</v>
          </cell>
          <cell r="Y55">
            <v>553</v>
          </cell>
          <cell r="Z55">
            <v>295</v>
          </cell>
          <cell r="AA55">
            <v>258</v>
          </cell>
          <cell r="AB55">
            <v>81</v>
          </cell>
          <cell r="AC55">
            <v>43</v>
          </cell>
          <cell r="AD55">
            <v>38</v>
          </cell>
        </row>
        <row r="56">
          <cell r="B56" t="str">
            <v>35</v>
          </cell>
          <cell r="C56">
            <v>35</v>
          </cell>
          <cell r="D56">
            <v>4022</v>
          </cell>
          <cell r="E56">
            <v>1930</v>
          </cell>
          <cell r="F56">
            <v>2092</v>
          </cell>
          <cell r="G56">
            <v>3754</v>
          </cell>
          <cell r="H56">
            <v>1804</v>
          </cell>
          <cell r="I56">
            <v>1950</v>
          </cell>
          <cell r="J56">
            <v>26</v>
          </cell>
          <cell r="K56">
            <v>9</v>
          </cell>
          <cell r="L56">
            <v>17</v>
          </cell>
          <cell r="M56">
            <v>5</v>
          </cell>
          <cell r="N56">
            <v>3</v>
          </cell>
          <cell r="O56">
            <v>2</v>
          </cell>
          <cell r="P56">
            <v>4</v>
          </cell>
          <cell r="Q56">
            <v>2</v>
          </cell>
          <cell r="R56">
            <v>2</v>
          </cell>
          <cell r="S56">
            <v>20</v>
          </cell>
          <cell r="T56">
            <v>8</v>
          </cell>
          <cell r="U56">
            <v>12</v>
          </cell>
          <cell r="V56">
            <v>86</v>
          </cell>
          <cell r="W56">
            <v>39</v>
          </cell>
          <cell r="X56">
            <v>47</v>
          </cell>
          <cell r="Y56">
            <v>114</v>
          </cell>
          <cell r="Z56">
            <v>59</v>
          </cell>
          <cell r="AA56">
            <v>55</v>
          </cell>
          <cell r="AB56">
            <v>13</v>
          </cell>
          <cell r="AC56">
            <v>6</v>
          </cell>
          <cell r="AD56">
            <v>7</v>
          </cell>
        </row>
        <row r="57">
          <cell r="B57" t="str">
            <v>36</v>
          </cell>
          <cell r="C57">
            <v>36</v>
          </cell>
          <cell r="D57">
            <v>4044</v>
          </cell>
          <cell r="E57">
            <v>1912</v>
          </cell>
          <cell r="F57">
            <v>2132</v>
          </cell>
          <cell r="G57">
            <v>3778</v>
          </cell>
          <cell r="H57">
            <v>1780</v>
          </cell>
          <cell r="I57">
            <v>1998</v>
          </cell>
          <cell r="J57">
            <v>14</v>
          </cell>
          <cell r="K57">
            <v>4</v>
          </cell>
          <cell r="L57">
            <v>10</v>
          </cell>
          <cell r="M57">
            <v>1</v>
          </cell>
          <cell r="N57">
            <v>1</v>
          </cell>
          <cell r="O57" t="str">
            <v>-</v>
          </cell>
          <cell r="P57">
            <v>2</v>
          </cell>
          <cell r="Q57">
            <v>1</v>
          </cell>
          <cell r="R57">
            <v>1</v>
          </cell>
          <cell r="S57">
            <v>35</v>
          </cell>
          <cell r="T57">
            <v>17</v>
          </cell>
          <cell r="U57">
            <v>18</v>
          </cell>
          <cell r="V57">
            <v>103</v>
          </cell>
          <cell r="W57">
            <v>43</v>
          </cell>
          <cell r="X57">
            <v>60</v>
          </cell>
          <cell r="Y57">
            <v>95</v>
          </cell>
          <cell r="Z57">
            <v>58</v>
          </cell>
          <cell r="AA57">
            <v>37</v>
          </cell>
          <cell r="AB57">
            <v>16</v>
          </cell>
          <cell r="AC57">
            <v>8</v>
          </cell>
          <cell r="AD57">
            <v>8</v>
          </cell>
        </row>
        <row r="58">
          <cell r="B58" t="str">
            <v>37</v>
          </cell>
          <cell r="C58">
            <v>37</v>
          </cell>
          <cell r="D58">
            <v>4255</v>
          </cell>
          <cell r="E58">
            <v>2030</v>
          </cell>
          <cell r="F58">
            <v>2225</v>
          </cell>
          <cell r="G58">
            <v>3950</v>
          </cell>
          <cell r="H58">
            <v>1873</v>
          </cell>
          <cell r="I58">
            <v>2077</v>
          </cell>
          <cell r="J58">
            <v>37</v>
          </cell>
          <cell r="K58">
            <v>20</v>
          </cell>
          <cell r="L58">
            <v>17</v>
          </cell>
          <cell r="M58" t="str">
            <v>-</v>
          </cell>
          <cell r="N58" t="str">
            <v>-</v>
          </cell>
          <cell r="O58" t="str">
            <v>-</v>
          </cell>
          <cell r="P58">
            <v>6</v>
          </cell>
          <cell r="Q58">
            <v>2</v>
          </cell>
          <cell r="R58">
            <v>4</v>
          </cell>
          <cell r="S58">
            <v>35</v>
          </cell>
          <cell r="T58">
            <v>21</v>
          </cell>
          <cell r="U58">
            <v>14</v>
          </cell>
          <cell r="V58">
            <v>98</v>
          </cell>
          <cell r="W58">
            <v>47</v>
          </cell>
          <cell r="X58">
            <v>51</v>
          </cell>
          <cell r="Y58">
            <v>112</v>
          </cell>
          <cell r="Z58">
            <v>55</v>
          </cell>
          <cell r="AA58">
            <v>57</v>
          </cell>
          <cell r="AB58">
            <v>17</v>
          </cell>
          <cell r="AC58">
            <v>12</v>
          </cell>
          <cell r="AD58">
            <v>5</v>
          </cell>
        </row>
        <row r="59">
          <cell r="B59" t="str">
            <v>38</v>
          </cell>
          <cell r="C59">
            <v>38</v>
          </cell>
          <cell r="D59">
            <v>4318</v>
          </cell>
          <cell r="E59">
            <v>2079</v>
          </cell>
          <cell r="F59">
            <v>2239</v>
          </cell>
          <cell r="G59">
            <v>4051</v>
          </cell>
          <cell r="H59">
            <v>1934</v>
          </cell>
          <cell r="I59">
            <v>2117</v>
          </cell>
          <cell r="J59">
            <v>29</v>
          </cell>
          <cell r="K59">
            <v>15</v>
          </cell>
          <cell r="L59">
            <v>14</v>
          </cell>
          <cell r="M59">
            <v>2</v>
          </cell>
          <cell r="N59">
            <v>1</v>
          </cell>
          <cell r="O59">
            <v>1</v>
          </cell>
          <cell r="P59">
            <v>1</v>
          </cell>
          <cell r="Q59" t="str">
            <v>-</v>
          </cell>
          <cell r="R59">
            <v>1</v>
          </cell>
          <cell r="S59">
            <v>28</v>
          </cell>
          <cell r="T59">
            <v>14</v>
          </cell>
          <cell r="U59">
            <v>14</v>
          </cell>
          <cell r="V59">
            <v>85</v>
          </cell>
          <cell r="W59">
            <v>51</v>
          </cell>
          <cell r="X59">
            <v>34</v>
          </cell>
          <cell r="Y59">
            <v>105</v>
          </cell>
          <cell r="Z59">
            <v>56</v>
          </cell>
          <cell r="AA59">
            <v>49</v>
          </cell>
          <cell r="AB59">
            <v>17</v>
          </cell>
          <cell r="AC59">
            <v>8</v>
          </cell>
          <cell r="AD59">
            <v>9</v>
          </cell>
        </row>
        <row r="60">
          <cell r="B60" t="str">
            <v>39</v>
          </cell>
          <cell r="C60">
            <v>39</v>
          </cell>
          <cell r="D60">
            <v>4221</v>
          </cell>
          <cell r="E60">
            <v>1997</v>
          </cell>
          <cell r="F60">
            <v>2224</v>
          </cell>
          <cell r="G60">
            <v>3916</v>
          </cell>
          <cell r="H60">
            <v>1845</v>
          </cell>
          <cell r="I60">
            <v>2071</v>
          </cell>
          <cell r="J60">
            <v>30</v>
          </cell>
          <cell r="K60">
            <v>15</v>
          </cell>
          <cell r="L60">
            <v>15</v>
          </cell>
          <cell r="M60">
            <v>4</v>
          </cell>
          <cell r="N60">
            <v>3</v>
          </cell>
          <cell r="O60">
            <v>1</v>
          </cell>
          <cell r="P60">
            <v>3</v>
          </cell>
          <cell r="Q60">
            <v>1</v>
          </cell>
          <cell r="R60">
            <v>2</v>
          </cell>
          <cell r="S60">
            <v>29</v>
          </cell>
          <cell r="T60">
            <v>16</v>
          </cell>
          <cell r="U60">
            <v>13</v>
          </cell>
          <cell r="V60">
            <v>94</v>
          </cell>
          <cell r="W60">
            <v>41</v>
          </cell>
          <cell r="X60">
            <v>53</v>
          </cell>
          <cell r="Y60">
            <v>127</v>
          </cell>
          <cell r="Z60">
            <v>67</v>
          </cell>
          <cell r="AA60">
            <v>60</v>
          </cell>
          <cell r="AB60">
            <v>18</v>
          </cell>
          <cell r="AC60">
            <v>9</v>
          </cell>
          <cell r="AD60">
            <v>9</v>
          </cell>
        </row>
        <row r="61"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</row>
        <row r="62">
          <cell r="B62"/>
          <cell r="C62" t="str">
            <v>40～44</v>
          </cell>
          <cell r="D62">
            <v>23532</v>
          </cell>
          <cell r="E62">
            <v>11170</v>
          </cell>
          <cell r="F62">
            <v>12362</v>
          </cell>
          <cell r="G62">
            <v>21879</v>
          </cell>
          <cell r="H62">
            <v>10396</v>
          </cell>
          <cell r="I62">
            <v>11483</v>
          </cell>
          <cell r="J62">
            <v>197</v>
          </cell>
          <cell r="K62">
            <v>82</v>
          </cell>
          <cell r="L62">
            <v>115</v>
          </cell>
          <cell r="M62">
            <v>23</v>
          </cell>
          <cell r="N62">
            <v>9</v>
          </cell>
          <cell r="O62">
            <v>14</v>
          </cell>
          <cell r="P62">
            <v>15</v>
          </cell>
          <cell r="Q62">
            <v>7</v>
          </cell>
          <cell r="R62">
            <v>8</v>
          </cell>
          <cell r="S62">
            <v>163</v>
          </cell>
          <cell r="T62">
            <v>77</v>
          </cell>
          <cell r="U62">
            <v>86</v>
          </cell>
          <cell r="V62">
            <v>510</v>
          </cell>
          <cell r="W62">
            <v>258</v>
          </cell>
          <cell r="X62">
            <v>252</v>
          </cell>
          <cell r="Y62">
            <v>609</v>
          </cell>
          <cell r="Z62">
            <v>279</v>
          </cell>
          <cell r="AA62">
            <v>330</v>
          </cell>
          <cell r="AB62">
            <v>136</v>
          </cell>
          <cell r="AC62">
            <v>62</v>
          </cell>
          <cell r="AD62">
            <v>74</v>
          </cell>
        </row>
        <row r="63">
          <cell r="B63" t="str">
            <v>40</v>
          </cell>
          <cell r="C63">
            <v>40</v>
          </cell>
          <cell r="D63">
            <v>4404</v>
          </cell>
          <cell r="E63">
            <v>2092</v>
          </cell>
          <cell r="F63">
            <v>2312</v>
          </cell>
          <cell r="G63">
            <v>4110</v>
          </cell>
          <cell r="H63">
            <v>1959</v>
          </cell>
          <cell r="I63">
            <v>2151</v>
          </cell>
          <cell r="J63">
            <v>33</v>
          </cell>
          <cell r="K63">
            <v>14</v>
          </cell>
          <cell r="L63">
            <v>19</v>
          </cell>
          <cell r="M63">
            <v>4</v>
          </cell>
          <cell r="N63">
            <v>4</v>
          </cell>
          <cell r="O63" t="str">
            <v>-</v>
          </cell>
          <cell r="P63">
            <v>5</v>
          </cell>
          <cell r="Q63">
            <v>3</v>
          </cell>
          <cell r="R63">
            <v>2</v>
          </cell>
          <cell r="S63">
            <v>24</v>
          </cell>
          <cell r="T63">
            <v>13</v>
          </cell>
          <cell r="U63">
            <v>11</v>
          </cell>
          <cell r="V63">
            <v>95</v>
          </cell>
          <cell r="W63">
            <v>48</v>
          </cell>
          <cell r="X63">
            <v>47</v>
          </cell>
          <cell r="Y63">
            <v>113</v>
          </cell>
          <cell r="Z63">
            <v>45</v>
          </cell>
          <cell r="AA63">
            <v>68</v>
          </cell>
          <cell r="AB63">
            <v>20</v>
          </cell>
          <cell r="AC63">
            <v>6</v>
          </cell>
          <cell r="AD63">
            <v>14</v>
          </cell>
        </row>
        <row r="64">
          <cell r="B64" t="str">
            <v>41</v>
          </cell>
          <cell r="C64">
            <v>41</v>
          </cell>
          <cell r="D64">
            <v>4552</v>
          </cell>
          <cell r="E64">
            <v>2097</v>
          </cell>
          <cell r="F64">
            <v>2455</v>
          </cell>
          <cell r="G64">
            <v>4209</v>
          </cell>
          <cell r="H64">
            <v>1944</v>
          </cell>
          <cell r="I64">
            <v>2265</v>
          </cell>
          <cell r="J64">
            <v>46</v>
          </cell>
          <cell r="K64">
            <v>15</v>
          </cell>
          <cell r="L64">
            <v>31</v>
          </cell>
          <cell r="M64">
            <v>4</v>
          </cell>
          <cell r="N64">
            <v>1</v>
          </cell>
          <cell r="O64">
            <v>3</v>
          </cell>
          <cell r="P64">
            <v>4</v>
          </cell>
          <cell r="Q64">
            <v>2</v>
          </cell>
          <cell r="R64">
            <v>2</v>
          </cell>
          <cell r="S64">
            <v>32</v>
          </cell>
          <cell r="T64">
            <v>19</v>
          </cell>
          <cell r="U64">
            <v>13</v>
          </cell>
          <cell r="V64">
            <v>103</v>
          </cell>
          <cell r="W64">
            <v>51</v>
          </cell>
          <cell r="X64">
            <v>52</v>
          </cell>
          <cell r="Y64">
            <v>129</v>
          </cell>
          <cell r="Z64">
            <v>55</v>
          </cell>
          <cell r="AA64">
            <v>74</v>
          </cell>
          <cell r="AB64">
            <v>25</v>
          </cell>
          <cell r="AC64">
            <v>10</v>
          </cell>
          <cell r="AD64">
            <v>15</v>
          </cell>
        </row>
        <row r="65">
          <cell r="B65" t="str">
            <v>42</v>
          </cell>
          <cell r="C65">
            <v>42</v>
          </cell>
          <cell r="D65">
            <v>4615</v>
          </cell>
          <cell r="E65">
            <v>2227</v>
          </cell>
          <cell r="F65">
            <v>2388</v>
          </cell>
          <cell r="G65">
            <v>4285</v>
          </cell>
          <cell r="H65">
            <v>2056</v>
          </cell>
          <cell r="I65">
            <v>2229</v>
          </cell>
          <cell r="J65">
            <v>33</v>
          </cell>
          <cell r="K65">
            <v>15</v>
          </cell>
          <cell r="L65">
            <v>18</v>
          </cell>
          <cell r="M65">
            <v>3</v>
          </cell>
          <cell r="N65">
            <v>1</v>
          </cell>
          <cell r="O65">
            <v>2</v>
          </cell>
          <cell r="P65">
            <v>1</v>
          </cell>
          <cell r="Q65" t="str">
            <v>-</v>
          </cell>
          <cell r="R65">
            <v>1</v>
          </cell>
          <cell r="S65">
            <v>32</v>
          </cell>
          <cell r="T65">
            <v>15</v>
          </cell>
          <cell r="U65">
            <v>17</v>
          </cell>
          <cell r="V65">
            <v>118</v>
          </cell>
          <cell r="W65">
            <v>64</v>
          </cell>
          <cell r="X65">
            <v>54</v>
          </cell>
          <cell r="Y65">
            <v>113</v>
          </cell>
          <cell r="Z65">
            <v>57</v>
          </cell>
          <cell r="AA65">
            <v>56</v>
          </cell>
          <cell r="AB65">
            <v>30</v>
          </cell>
          <cell r="AC65">
            <v>19</v>
          </cell>
          <cell r="AD65">
            <v>11</v>
          </cell>
        </row>
        <row r="66">
          <cell r="B66" t="str">
            <v>43</v>
          </cell>
          <cell r="C66">
            <v>43</v>
          </cell>
          <cell r="D66">
            <v>4812</v>
          </cell>
          <cell r="E66">
            <v>2308</v>
          </cell>
          <cell r="F66">
            <v>2504</v>
          </cell>
          <cell r="G66">
            <v>4486</v>
          </cell>
          <cell r="H66">
            <v>2153</v>
          </cell>
          <cell r="I66">
            <v>2333</v>
          </cell>
          <cell r="J66">
            <v>41</v>
          </cell>
          <cell r="K66">
            <v>19</v>
          </cell>
          <cell r="L66">
            <v>22</v>
          </cell>
          <cell r="M66">
            <v>5</v>
          </cell>
          <cell r="N66" t="str">
            <v>-</v>
          </cell>
          <cell r="O66">
            <v>5</v>
          </cell>
          <cell r="P66">
            <v>3</v>
          </cell>
          <cell r="Q66">
            <v>1</v>
          </cell>
          <cell r="R66">
            <v>2</v>
          </cell>
          <cell r="S66">
            <v>38</v>
          </cell>
          <cell r="T66">
            <v>15</v>
          </cell>
          <cell r="U66">
            <v>23</v>
          </cell>
          <cell r="V66">
            <v>99</v>
          </cell>
          <cell r="W66">
            <v>47</v>
          </cell>
          <cell r="X66">
            <v>52</v>
          </cell>
          <cell r="Y66">
            <v>111</v>
          </cell>
          <cell r="Z66">
            <v>56</v>
          </cell>
          <cell r="AA66">
            <v>55</v>
          </cell>
          <cell r="AB66">
            <v>29</v>
          </cell>
          <cell r="AC66">
            <v>17</v>
          </cell>
          <cell r="AD66">
            <v>12</v>
          </cell>
        </row>
        <row r="67">
          <cell r="B67" t="str">
            <v>44</v>
          </cell>
          <cell r="C67">
            <v>44</v>
          </cell>
          <cell r="D67">
            <v>5149</v>
          </cell>
          <cell r="E67">
            <v>2446</v>
          </cell>
          <cell r="F67">
            <v>2703</v>
          </cell>
          <cell r="G67">
            <v>4789</v>
          </cell>
          <cell r="H67">
            <v>2284</v>
          </cell>
          <cell r="I67">
            <v>2505</v>
          </cell>
          <cell r="J67">
            <v>44</v>
          </cell>
          <cell r="K67">
            <v>19</v>
          </cell>
          <cell r="L67">
            <v>25</v>
          </cell>
          <cell r="M67">
            <v>7</v>
          </cell>
          <cell r="N67">
            <v>3</v>
          </cell>
          <cell r="O67">
            <v>4</v>
          </cell>
          <cell r="P67">
            <v>2</v>
          </cell>
          <cell r="Q67">
            <v>1</v>
          </cell>
          <cell r="R67">
            <v>1</v>
          </cell>
          <cell r="S67">
            <v>37</v>
          </cell>
          <cell r="T67">
            <v>15</v>
          </cell>
          <cell r="U67">
            <v>22</v>
          </cell>
          <cell r="V67">
            <v>95</v>
          </cell>
          <cell r="W67">
            <v>48</v>
          </cell>
          <cell r="X67">
            <v>47</v>
          </cell>
          <cell r="Y67">
            <v>143</v>
          </cell>
          <cell r="Z67">
            <v>66</v>
          </cell>
          <cell r="AA67">
            <v>77</v>
          </cell>
          <cell r="AB67">
            <v>32</v>
          </cell>
          <cell r="AC67">
            <v>10</v>
          </cell>
          <cell r="AD67">
            <v>22</v>
          </cell>
        </row>
        <row r="68"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B69"/>
          <cell r="C69" t="str">
            <v>45～49</v>
          </cell>
          <cell r="D69">
            <v>28218</v>
          </cell>
          <cell r="E69">
            <v>13379</v>
          </cell>
          <cell r="F69">
            <v>14839</v>
          </cell>
          <cell r="G69">
            <v>26263</v>
          </cell>
          <cell r="H69">
            <v>12400</v>
          </cell>
          <cell r="I69">
            <v>13863</v>
          </cell>
          <cell r="J69">
            <v>224</v>
          </cell>
          <cell r="K69">
            <v>109</v>
          </cell>
          <cell r="L69">
            <v>115</v>
          </cell>
          <cell r="M69">
            <v>29</v>
          </cell>
          <cell r="N69">
            <v>12</v>
          </cell>
          <cell r="O69">
            <v>17</v>
          </cell>
          <cell r="P69">
            <v>23</v>
          </cell>
          <cell r="Q69">
            <v>14</v>
          </cell>
          <cell r="R69">
            <v>9</v>
          </cell>
          <cell r="S69">
            <v>225</v>
          </cell>
          <cell r="T69">
            <v>120</v>
          </cell>
          <cell r="U69">
            <v>105</v>
          </cell>
          <cell r="V69">
            <v>561</v>
          </cell>
          <cell r="W69">
            <v>270</v>
          </cell>
          <cell r="X69">
            <v>291</v>
          </cell>
          <cell r="Y69">
            <v>730</v>
          </cell>
          <cell r="Z69">
            <v>370</v>
          </cell>
          <cell r="AA69">
            <v>360</v>
          </cell>
          <cell r="AB69">
            <v>163</v>
          </cell>
          <cell r="AC69">
            <v>84</v>
          </cell>
          <cell r="AD69">
            <v>79</v>
          </cell>
        </row>
        <row r="70">
          <cell r="B70" t="str">
            <v>45</v>
          </cell>
          <cell r="C70">
            <v>45</v>
          </cell>
          <cell r="D70">
            <v>5451</v>
          </cell>
          <cell r="E70">
            <v>2651</v>
          </cell>
          <cell r="F70">
            <v>2800</v>
          </cell>
          <cell r="G70">
            <v>5084</v>
          </cell>
          <cell r="H70">
            <v>2474</v>
          </cell>
          <cell r="I70">
            <v>2610</v>
          </cell>
          <cell r="J70">
            <v>46</v>
          </cell>
          <cell r="K70">
            <v>20</v>
          </cell>
          <cell r="L70">
            <v>26</v>
          </cell>
          <cell r="M70">
            <v>7</v>
          </cell>
          <cell r="N70">
            <v>4</v>
          </cell>
          <cell r="O70">
            <v>3</v>
          </cell>
          <cell r="P70">
            <v>5</v>
          </cell>
          <cell r="Q70">
            <v>3</v>
          </cell>
          <cell r="R70">
            <v>2</v>
          </cell>
          <cell r="S70">
            <v>42</v>
          </cell>
          <cell r="T70">
            <v>26</v>
          </cell>
          <cell r="U70">
            <v>16</v>
          </cell>
          <cell r="V70">
            <v>92</v>
          </cell>
          <cell r="W70">
            <v>41</v>
          </cell>
          <cell r="X70">
            <v>51</v>
          </cell>
          <cell r="Y70">
            <v>136</v>
          </cell>
          <cell r="Z70">
            <v>64</v>
          </cell>
          <cell r="AA70">
            <v>72</v>
          </cell>
          <cell r="AB70">
            <v>39</v>
          </cell>
          <cell r="AC70">
            <v>19</v>
          </cell>
          <cell r="AD70">
            <v>20</v>
          </cell>
        </row>
        <row r="71">
          <cell r="B71" t="str">
            <v>46</v>
          </cell>
          <cell r="C71">
            <v>46</v>
          </cell>
          <cell r="D71">
            <v>5675</v>
          </cell>
          <cell r="E71">
            <v>2617</v>
          </cell>
          <cell r="F71">
            <v>3058</v>
          </cell>
          <cell r="G71">
            <v>5286</v>
          </cell>
          <cell r="H71">
            <v>2424</v>
          </cell>
          <cell r="I71">
            <v>2862</v>
          </cell>
          <cell r="J71">
            <v>53</v>
          </cell>
          <cell r="K71">
            <v>24</v>
          </cell>
          <cell r="L71">
            <v>29</v>
          </cell>
          <cell r="M71">
            <v>5</v>
          </cell>
          <cell r="N71">
            <v>1</v>
          </cell>
          <cell r="O71">
            <v>4</v>
          </cell>
          <cell r="P71">
            <v>6</v>
          </cell>
          <cell r="Q71">
            <v>3</v>
          </cell>
          <cell r="R71">
            <v>3</v>
          </cell>
          <cell r="S71">
            <v>41</v>
          </cell>
          <cell r="T71">
            <v>23</v>
          </cell>
          <cell r="U71">
            <v>18</v>
          </cell>
          <cell r="V71">
            <v>113</v>
          </cell>
          <cell r="W71">
            <v>59</v>
          </cell>
          <cell r="X71">
            <v>54</v>
          </cell>
          <cell r="Y71">
            <v>140</v>
          </cell>
          <cell r="Z71">
            <v>66</v>
          </cell>
          <cell r="AA71">
            <v>74</v>
          </cell>
          <cell r="AB71">
            <v>31</v>
          </cell>
          <cell r="AC71">
            <v>17</v>
          </cell>
          <cell r="AD71">
            <v>14</v>
          </cell>
        </row>
        <row r="72">
          <cell r="B72" t="str">
            <v>47</v>
          </cell>
          <cell r="C72">
            <v>47</v>
          </cell>
          <cell r="D72">
            <v>5800</v>
          </cell>
          <cell r="E72">
            <v>2728</v>
          </cell>
          <cell r="F72">
            <v>3072</v>
          </cell>
          <cell r="G72">
            <v>5381</v>
          </cell>
          <cell r="H72">
            <v>2515</v>
          </cell>
          <cell r="I72">
            <v>2866</v>
          </cell>
          <cell r="J72">
            <v>47</v>
          </cell>
          <cell r="K72">
            <v>23</v>
          </cell>
          <cell r="L72">
            <v>24</v>
          </cell>
          <cell r="M72">
            <v>5</v>
          </cell>
          <cell r="N72">
            <v>1</v>
          </cell>
          <cell r="O72">
            <v>4</v>
          </cell>
          <cell r="P72">
            <v>4</v>
          </cell>
          <cell r="Q72">
            <v>2</v>
          </cell>
          <cell r="R72">
            <v>2</v>
          </cell>
          <cell r="S72">
            <v>51</v>
          </cell>
          <cell r="T72">
            <v>25</v>
          </cell>
          <cell r="U72">
            <v>26</v>
          </cell>
          <cell r="V72">
            <v>136</v>
          </cell>
          <cell r="W72">
            <v>68</v>
          </cell>
          <cell r="X72">
            <v>68</v>
          </cell>
          <cell r="Y72">
            <v>145</v>
          </cell>
          <cell r="Z72">
            <v>75</v>
          </cell>
          <cell r="AA72">
            <v>70</v>
          </cell>
          <cell r="AB72">
            <v>31</v>
          </cell>
          <cell r="AC72">
            <v>19</v>
          </cell>
          <cell r="AD72">
            <v>12</v>
          </cell>
        </row>
        <row r="73">
          <cell r="B73" t="str">
            <v>48</v>
          </cell>
          <cell r="C73">
            <v>48</v>
          </cell>
          <cell r="D73">
            <v>5776</v>
          </cell>
          <cell r="E73">
            <v>2754</v>
          </cell>
          <cell r="F73">
            <v>3022</v>
          </cell>
          <cell r="G73">
            <v>5398</v>
          </cell>
          <cell r="H73">
            <v>2557</v>
          </cell>
          <cell r="I73">
            <v>2841</v>
          </cell>
          <cell r="J73">
            <v>34</v>
          </cell>
          <cell r="K73">
            <v>19</v>
          </cell>
          <cell r="L73">
            <v>15</v>
          </cell>
          <cell r="M73">
            <v>5</v>
          </cell>
          <cell r="N73">
            <v>4</v>
          </cell>
          <cell r="O73">
            <v>1</v>
          </cell>
          <cell r="P73">
            <v>6</v>
          </cell>
          <cell r="Q73">
            <v>5</v>
          </cell>
          <cell r="R73">
            <v>1</v>
          </cell>
          <cell r="S73">
            <v>46</v>
          </cell>
          <cell r="T73">
            <v>26</v>
          </cell>
          <cell r="U73">
            <v>20</v>
          </cell>
          <cell r="V73">
            <v>107</v>
          </cell>
          <cell r="W73">
            <v>46</v>
          </cell>
          <cell r="X73">
            <v>61</v>
          </cell>
          <cell r="Y73">
            <v>147</v>
          </cell>
          <cell r="Z73">
            <v>81</v>
          </cell>
          <cell r="AA73">
            <v>66</v>
          </cell>
          <cell r="AB73">
            <v>33</v>
          </cell>
          <cell r="AC73">
            <v>16</v>
          </cell>
          <cell r="AD73">
            <v>17</v>
          </cell>
        </row>
        <row r="74">
          <cell r="B74" t="str">
            <v>49</v>
          </cell>
          <cell r="C74">
            <v>49</v>
          </cell>
          <cell r="D74">
            <v>5516</v>
          </cell>
          <cell r="E74">
            <v>2629</v>
          </cell>
          <cell r="F74">
            <v>2887</v>
          </cell>
          <cell r="G74">
            <v>5114</v>
          </cell>
          <cell r="H74">
            <v>2430</v>
          </cell>
          <cell r="I74">
            <v>2684</v>
          </cell>
          <cell r="J74">
            <v>44</v>
          </cell>
          <cell r="K74">
            <v>23</v>
          </cell>
          <cell r="L74">
            <v>21</v>
          </cell>
          <cell r="M74">
            <v>7</v>
          </cell>
          <cell r="N74">
            <v>2</v>
          </cell>
          <cell r="O74">
            <v>5</v>
          </cell>
          <cell r="P74">
            <v>2</v>
          </cell>
          <cell r="Q74">
            <v>1</v>
          </cell>
          <cell r="R74">
            <v>1</v>
          </cell>
          <cell r="S74">
            <v>45</v>
          </cell>
          <cell r="T74">
            <v>20</v>
          </cell>
          <cell r="U74">
            <v>25</v>
          </cell>
          <cell r="V74">
            <v>113</v>
          </cell>
          <cell r="W74">
            <v>56</v>
          </cell>
          <cell r="X74">
            <v>57</v>
          </cell>
          <cell r="Y74">
            <v>162</v>
          </cell>
          <cell r="Z74">
            <v>84</v>
          </cell>
          <cell r="AA74">
            <v>78</v>
          </cell>
          <cell r="AB74">
            <v>29</v>
          </cell>
          <cell r="AC74">
            <v>13</v>
          </cell>
          <cell r="AD74">
            <v>16</v>
          </cell>
        </row>
        <row r="75"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B76"/>
          <cell r="C76" t="str">
            <v>50～54</v>
          </cell>
          <cell r="D76">
            <v>25845</v>
          </cell>
          <cell r="E76">
            <v>11969</v>
          </cell>
          <cell r="F76">
            <v>13876</v>
          </cell>
          <cell r="G76">
            <v>24055</v>
          </cell>
          <cell r="H76">
            <v>11144</v>
          </cell>
          <cell r="I76">
            <v>12911</v>
          </cell>
          <cell r="J76">
            <v>175</v>
          </cell>
          <cell r="K76">
            <v>75</v>
          </cell>
          <cell r="L76">
            <v>100</v>
          </cell>
          <cell r="M76">
            <v>38</v>
          </cell>
          <cell r="N76">
            <v>18</v>
          </cell>
          <cell r="O76">
            <v>20</v>
          </cell>
          <cell r="P76">
            <v>17</v>
          </cell>
          <cell r="Q76">
            <v>7</v>
          </cell>
          <cell r="R76">
            <v>10</v>
          </cell>
          <cell r="S76">
            <v>217</v>
          </cell>
          <cell r="T76">
            <v>105</v>
          </cell>
          <cell r="U76">
            <v>112</v>
          </cell>
          <cell r="V76">
            <v>521</v>
          </cell>
          <cell r="W76">
            <v>243</v>
          </cell>
          <cell r="X76">
            <v>278</v>
          </cell>
          <cell r="Y76">
            <v>662</v>
          </cell>
          <cell r="Z76">
            <v>299</v>
          </cell>
          <cell r="AA76">
            <v>363</v>
          </cell>
          <cell r="AB76">
            <v>160</v>
          </cell>
          <cell r="AC76">
            <v>78</v>
          </cell>
          <cell r="AD76">
            <v>82</v>
          </cell>
        </row>
        <row r="77">
          <cell r="B77" t="str">
            <v>50</v>
          </cell>
          <cell r="C77">
            <v>50</v>
          </cell>
          <cell r="D77">
            <v>5248</v>
          </cell>
          <cell r="E77">
            <v>2444</v>
          </cell>
          <cell r="F77">
            <v>2804</v>
          </cell>
          <cell r="G77">
            <v>4887</v>
          </cell>
          <cell r="H77">
            <v>2275</v>
          </cell>
          <cell r="I77">
            <v>2612</v>
          </cell>
          <cell r="J77">
            <v>42</v>
          </cell>
          <cell r="K77">
            <v>15</v>
          </cell>
          <cell r="L77">
            <v>27</v>
          </cell>
          <cell r="M77">
            <v>9</v>
          </cell>
          <cell r="N77">
            <v>5</v>
          </cell>
          <cell r="O77">
            <v>4</v>
          </cell>
          <cell r="P77">
            <v>5</v>
          </cell>
          <cell r="Q77">
            <v>1</v>
          </cell>
          <cell r="R77">
            <v>4</v>
          </cell>
          <cell r="S77">
            <v>32</v>
          </cell>
          <cell r="T77">
            <v>15</v>
          </cell>
          <cell r="U77">
            <v>17</v>
          </cell>
          <cell r="V77">
            <v>115</v>
          </cell>
          <cell r="W77">
            <v>63</v>
          </cell>
          <cell r="X77">
            <v>52</v>
          </cell>
          <cell r="Y77">
            <v>124</v>
          </cell>
          <cell r="Z77">
            <v>48</v>
          </cell>
          <cell r="AA77">
            <v>76</v>
          </cell>
          <cell r="AB77">
            <v>34</v>
          </cell>
          <cell r="AC77">
            <v>22</v>
          </cell>
          <cell r="AD77">
            <v>12</v>
          </cell>
        </row>
        <row r="78">
          <cell r="B78" t="str">
            <v>51</v>
          </cell>
          <cell r="C78">
            <v>51</v>
          </cell>
          <cell r="D78">
            <v>5510</v>
          </cell>
          <cell r="E78">
            <v>2566</v>
          </cell>
          <cell r="F78">
            <v>2944</v>
          </cell>
          <cell r="G78">
            <v>5148</v>
          </cell>
          <cell r="H78">
            <v>2397</v>
          </cell>
          <cell r="I78">
            <v>2751</v>
          </cell>
          <cell r="J78">
            <v>25</v>
          </cell>
          <cell r="K78">
            <v>11</v>
          </cell>
          <cell r="L78">
            <v>14</v>
          </cell>
          <cell r="M78">
            <v>8</v>
          </cell>
          <cell r="N78">
            <v>4</v>
          </cell>
          <cell r="O78">
            <v>4</v>
          </cell>
          <cell r="P78">
            <v>1</v>
          </cell>
          <cell r="Q78" t="str">
            <v>-</v>
          </cell>
          <cell r="R78">
            <v>1</v>
          </cell>
          <cell r="S78">
            <v>51</v>
          </cell>
          <cell r="T78">
            <v>28</v>
          </cell>
          <cell r="U78">
            <v>23</v>
          </cell>
          <cell r="V78">
            <v>99</v>
          </cell>
          <cell r="W78">
            <v>47</v>
          </cell>
          <cell r="X78">
            <v>52</v>
          </cell>
          <cell r="Y78">
            <v>148</v>
          </cell>
          <cell r="Z78">
            <v>66</v>
          </cell>
          <cell r="AA78">
            <v>82</v>
          </cell>
          <cell r="AB78">
            <v>30</v>
          </cell>
          <cell r="AC78">
            <v>13</v>
          </cell>
          <cell r="AD78">
            <v>17</v>
          </cell>
        </row>
        <row r="79">
          <cell r="B79" t="str">
            <v>52</v>
          </cell>
          <cell r="C79">
            <v>52</v>
          </cell>
          <cell r="D79">
            <v>5221</v>
          </cell>
          <cell r="E79">
            <v>2442</v>
          </cell>
          <cell r="F79">
            <v>2779</v>
          </cell>
          <cell r="G79">
            <v>4843</v>
          </cell>
          <cell r="H79">
            <v>2263</v>
          </cell>
          <cell r="I79">
            <v>2580</v>
          </cell>
          <cell r="J79">
            <v>33</v>
          </cell>
          <cell r="K79">
            <v>17</v>
          </cell>
          <cell r="L79">
            <v>16</v>
          </cell>
          <cell r="M79">
            <v>5</v>
          </cell>
          <cell r="N79">
            <v>3</v>
          </cell>
          <cell r="O79">
            <v>2</v>
          </cell>
          <cell r="P79">
            <v>2</v>
          </cell>
          <cell r="Q79">
            <v>1</v>
          </cell>
          <cell r="R79">
            <v>1</v>
          </cell>
          <cell r="S79">
            <v>42</v>
          </cell>
          <cell r="T79">
            <v>21</v>
          </cell>
          <cell r="U79">
            <v>21</v>
          </cell>
          <cell r="V79">
            <v>112</v>
          </cell>
          <cell r="W79">
            <v>51</v>
          </cell>
          <cell r="X79">
            <v>61</v>
          </cell>
          <cell r="Y79">
            <v>143</v>
          </cell>
          <cell r="Z79">
            <v>65</v>
          </cell>
          <cell r="AA79">
            <v>78</v>
          </cell>
          <cell r="AB79">
            <v>41</v>
          </cell>
          <cell r="AC79">
            <v>21</v>
          </cell>
          <cell r="AD79">
            <v>20</v>
          </cell>
        </row>
        <row r="80">
          <cell r="B80" t="str">
            <v>53</v>
          </cell>
          <cell r="C80">
            <v>53</v>
          </cell>
          <cell r="D80">
            <v>5283</v>
          </cell>
          <cell r="E80">
            <v>2434</v>
          </cell>
          <cell r="F80">
            <v>2849</v>
          </cell>
          <cell r="G80">
            <v>4926</v>
          </cell>
          <cell r="H80">
            <v>2281</v>
          </cell>
          <cell r="I80">
            <v>2645</v>
          </cell>
          <cell r="J80">
            <v>26</v>
          </cell>
          <cell r="K80">
            <v>12</v>
          </cell>
          <cell r="L80">
            <v>14</v>
          </cell>
          <cell r="M80">
            <v>9</v>
          </cell>
          <cell r="N80">
            <v>4</v>
          </cell>
          <cell r="O80">
            <v>5</v>
          </cell>
          <cell r="P80">
            <v>5</v>
          </cell>
          <cell r="Q80">
            <v>4</v>
          </cell>
          <cell r="R80">
            <v>1</v>
          </cell>
          <cell r="S80">
            <v>48</v>
          </cell>
          <cell r="T80">
            <v>22</v>
          </cell>
          <cell r="U80">
            <v>26</v>
          </cell>
          <cell r="V80">
            <v>105</v>
          </cell>
          <cell r="W80">
            <v>43</v>
          </cell>
          <cell r="X80">
            <v>62</v>
          </cell>
          <cell r="Y80">
            <v>140</v>
          </cell>
          <cell r="Z80">
            <v>58</v>
          </cell>
          <cell r="AA80">
            <v>82</v>
          </cell>
          <cell r="AB80">
            <v>24</v>
          </cell>
          <cell r="AC80">
            <v>10</v>
          </cell>
          <cell r="AD80">
            <v>14</v>
          </cell>
        </row>
        <row r="81">
          <cell r="B81" t="str">
            <v>54</v>
          </cell>
          <cell r="C81">
            <v>54</v>
          </cell>
          <cell r="D81">
            <v>4583</v>
          </cell>
          <cell r="E81">
            <v>2083</v>
          </cell>
          <cell r="F81">
            <v>2500</v>
          </cell>
          <cell r="G81">
            <v>4251</v>
          </cell>
          <cell r="H81">
            <v>1928</v>
          </cell>
          <cell r="I81">
            <v>2323</v>
          </cell>
          <cell r="J81">
            <v>49</v>
          </cell>
          <cell r="K81">
            <v>20</v>
          </cell>
          <cell r="L81">
            <v>29</v>
          </cell>
          <cell r="M81">
            <v>7</v>
          </cell>
          <cell r="N81">
            <v>2</v>
          </cell>
          <cell r="O81">
            <v>5</v>
          </cell>
          <cell r="P81">
            <v>4</v>
          </cell>
          <cell r="Q81">
            <v>1</v>
          </cell>
          <cell r="R81">
            <v>3</v>
          </cell>
          <cell r="S81">
            <v>44</v>
          </cell>
          <cell r="T81">
            <v>19</v>
          </cell>
          <cell r="U81">
            <v>25</v>
          </cell>
          <cell r="V81">
            <v>90</v>
          </cell>
          <cell r="W81">
            <v>39</v>
          </cell>
          <cell r="X81">
            <v>51</v>
          </cell>
          <cell r="Y81">
            <v>107</v>
          </cell>
          <cell r="Z81">
            <v>62</v>
          </cell>
          <cell r="AA81">
            <v>45</v>
          </cell>
          <cell r="AB81">
            <v>31</v>
          </cell>
          <cell r="AC81">
            <v>12</v>
          </cell>
          <cell r="AD81">
            <v>19</v>
          </cell>
        </row>
        <row r="82">
          <cell r="B82"/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B83"/>
          <cell r="C83" t="str">
            <v>55～59</v>
          </cell>
          <cell r="D83">
            <v>26759</v>
          </cell>
          <cell r="E83">
            <v>12443</v>
          </cell>
          <cell r="F83">
            <v>14316</v>
          </cell>
          <cell r="G83">
            <v>24601</v>
          </cell>
          <cell r="H83">
            <v>11447</v>
          </cell>
          <cell r="I83">
            <v>13154</v>
          </cell>
          <cell r="J83">
            <v>167</v>
          </cell>
          <cell r="K83">
            <v>70</v>
          </cell>
          <cell r="L83">
            <v>97</v>
          </cell>
          <cell r="M83">
            <v>37</v>
          </cell>
          <cell r="N83">
            <v>20</v>
          </cell>
          <cell r="O83">
            <v>17</v>
          </cell>
          <cell r="P83">
            <v>21</v>
          </cell>
          <cell r="Q83">
            <v>13</v>
          </cell>
          <cell r="R83">
            <v>8</v>
          </cell>
          <cell r="S83">
            <v>312</v>
          </cell>
          <cell r="T83">
            <v>143</v>
          </cell>
          <cell r="U83">
            <v>169</v>
          </cell>
          <cell r="V83">
            <v>610</v>
          </cell>
          <cell r="W83">
            <v>280</v>
          </cell>
          <cell r="X83">
            <v>330</v>
          </cell>
          <cell r="Y83">
            <v>777</v>
          </cell>
          <cell r="Z83">
            <v>350</v>
          </cell>
          <cell r="AA83">
            <v>427</v>
          </cell>
          <cell r="AB83">
            <v>234</v>
          </cell>
          <cell r="AC83">
            <v>120</v>
          </cell>
          <cell r="AD83">
            <v>114</v>
          </cell>
        </row>
        <row r="84">
          <cell r="B84" t="str">
            <v>55</v>
          </cell>
          <cell r="C84">
            <v>55</v>
          </cell>
          <cell r="D84">
            <v>5477</v>
          </cell>
          <cell r="E84">
            <v>2529</v>
          </cell>
          <cell r="F84">
            <v>2948</v>
          </cell>
          <cell r="G84">
            <v>5006</v>
          </cell>
          <cell r="H84">
            <v>2325</v>
          </cell>
          <cell r="I84">
            <v>2681</v>
          </cell>
          <cell r="J84">
            <v>37</v>
          </cell>
          <cell r="K84">
            <v>13</v>
          </cell>
          <cell r="L84">
            <v>24</v>
          </cell>
          <cell r="M84">
            <v>6</v>
          </cell>
          <cell r="N84">
            <v>3</v>
          </cell>
          <cell r="O84">
            <v>3</v>
          </cell>
          <cell r="P84">
            <v>6</v>
          </cell>
          <cell r="Q84">
            <v>5</v>
          </cell>
          <cell r="R84">
            <v>1</v>
          </cell>
          <cell r="S84">
            <v>60</v>
          </cell>
          <cell r="T84">
            <v>35</v>
          </cell>
          <cell r="U84">
            <v>25</v>
          </cell>
          <cell r="V84">
            <v>129</v>
          </cell>
          <cell r="W84">
            <v>46</v>
          </cell>
          <cell r="X84">
            <v>83</v>
          </cell>
          <cell r="Y84">
            <v>179</v>
          </cell>
          <cell r="Z84">
            <v>78</v>
          </cell>
          <cell r="AA84">
            <v>101</v>
          </cell>
          <cell r="AB84">
            <v>54</v>
          </cell>
          <cell r="AC84">
            <v>24</v>
          </cell>
          <cell r="AD84">
            <v>30</v>
          </cell>
        </row>
        <row r="85">
          <cell r="B85" t="str">
            <v>56</v>
          </cell>
          <cell r="C85">
            <v>56</v>
          </cell>
          <cell r="D85">
            <v>5248</v>
          </cell>
          <cell r="E85">
            <v>2473</v>
          </cell>
          <cell r="F85">
            <v>2775</v>
          </cell>
          <cell r="G85">
            <v>4841</v>
          </cell>
          <cell r="H85">
            <v>2285</v>
          </cell>
          <cell r="I85">
            <v>2556</v>
          </cell>
          <cell r="J85">
            <v>37</v>
          </cell>
          <cell r="K85">
            <v>16</v>
          </cell>
          <cell r="L85">
            <v>21</v>
          </cell>
          <cell r="M85">
            <v>3</v>
          </cell>
          <cell r="N85">
            <v>1</v>
          </cell>
          <cell r="O85">
            <v>2</v>
          </cell>
          <cell r="P85">
            <v>4</v>
          </cell>
          <cell r="Q85">
            <v>4</v>
          </cell>
          <cell r="R85" t="str">
            <v>-</v>
          </cell>
          <cell r="S85">
            <v>67</v>
          </cell>
          <cell r="T85">
            <v>30</v>
          </cell>
          <cell r="U85">
            <v>37</v>
          </cell>
          <cell r="V85">
            <v>102</v>
          </cell>
          <cell r="W85">
            <v>48</v>
          </cell>
          <cell r="X85">
            <v>54</v>
          </cell>
          <cell r="Y85">
            <v>148</v>
          </cell>
          <cell r="Z85">
            <v>63</v>
          </cell>
          <cell r="AA85">
            <v>85</v>
          </cell>
          <cell r="AB85">
            <v>46</v>
          </cell>
          <cell r="AC85">
            <v>26</v>
          </cell>
          <cell r="AD85">
            <v>20</v>
          </cell>
        </row>
        <row r="86">
          <cell r="B86" t="str">
            <v>57</v>
          </cell>
          <cell r="C86">
            <v>57</v>
          </cell>
          <cell r="D86">
            <v>5403</v>
          </cell>
          <cell r="E86">
            <v>2546</v>
          </cell>
          <cell r="F86">
            <v>2857</v>
          </cell>
          <cell r="G86">
            <v>4976</v>
          </cell>
          <cell r="H86">
            <v>2345</v>
          </cell>
          <cell r="I86">
            <v>2631</v>
          </cell>
          <cell r="J86">
            <v>31</v>
          </cell>
          <cell r="K86">
            <v>12</v>
          </cell>
          <cell r="L86">
            <v>19</v>
          </cell>
          <cell r="M86">
            <v>9</v>
          </cell>
          <cell r="N86">
            <v>4</v>
          </cell>
          <cell r="O86">
            <v>5</v>
          </cell>
          <cell r="P86">
            <v>5</v>
          </cell>
          <cell r="Q86">
            <v>2</v>
          </cell>
          <cell r="R86">
            <v>3</v>
          </cell>
          <cell r="S86">
            <v>60</v>
          </cell>
          <cell r="T86">
            <v>24</v>
          </cell>
          <cell r="U86">
            <v>36</v>
          </cell>
          <cell r="V86">
            <v>124</v>
          </cell>
          <cell r="W86">
            <v>64</v>
          </cell>
          <cell r="X86">
            <v>60</v>
          </cell>
          <cell r="Y86">
            <v>162</v>
          </cell>
          <cell r="Z86">
            <v>76</v>
          </cell>
          <cell r="AA86">
            <v>86</v>
          </cell>
          <cell r="AB86">
            <v>36</v>
          </cell>
          <cell r="AC86">
            <v>19</v>
          </cell>
          <cell r="AD86">
            <v>17</v>
          </cell>
        </row>
        <row r="87">
          <cell r="B87" t="str">
            <v>58</v>
          </cell>
          <cell r="C87">
            <v>58</v>
          </cell>
          <cell r="D87">
            <v>5217</v>
          </cell>
          <cell r="E87">
            <v>2421</v>
          </cell>
          <cell r="F87">
            <v>2796</v>
          </cell>
          <cell r="G87">
            <v>4803</v>
          </cell>
          <cell r="H87">
            <v>2210</v>
          </cell>
          <cell r="I87">
            <v>2593</v>
          </cell>
          <cell r="J87">
            <v>22</v>
          </cell>
          <cell r="K87">
            <v>12</v>
          </cell>
          <cell r="L87">
            <v>10</v>
          </cell>
          <cell r="M87">
            <v>11</v>
          </cell>
          <cell r="N87">
            <v>6</v>
          </cell>
          <cell r="O87">
            <v>5</v>
          </cell>
          <cell r="P87">
            <v>3</v>
          </cell>
          <cell r="Q87">
            <v>1</v>
          </cell>
          <cell r="R87">
            <v>2</v>
          </cell>
          <cell r="S87">
            <v>57</v>
          </cell>
          <cell r="T87">
            <v>26</v>
          </cell>
          <cell r="U87">
            <v>31</v>
          </cell>
          <cell r="V87">
            <v>129</v>
          </cell>
          <cell r="W87">
            <v>70</v>
          </cell>
          <cell r="X87">
            <v>59</v>
          </cell>
          <cell r="Y87">
            <v>144</v>
          </cell>
          <cell r="Z87">
            <v>70</v>
          </cell>
          <cell r="AA87">
            <v>74</v>
          </cell>
          <cell r="AB87">
            <v>48</v>
          </cell>
          <cell r="AC87">
            <v>26</v>
          </cell>
          <cell r="AD87">
            <v>22</v>
          </cell>
        </row>
        <row r="88">
          <cell r="B88" t="str">
            <v>59</v>
          </cell>
          <cell r="C88">
            <v>59</v>
          </cell>
          <cell r="D88">
            <v>5414</v>
          </cell>
          <cell r="E88">
            <v>2474</v>
          </cell>
          <cell r="F88">
            <v>2940</v>
          </cell>
          <cell r="G88">
            <v>4975</v>
          </cell>
          <cell r="H88">
            <v>2282</v>
          </cell>
          <cell r="I88">
            <v>2693</v>
          </cell>
          <cell r="J88">
            <v>40</v>
          </cell>
          <cell r="K88">
            <v>17</v>
          </cell>
          <cell r="L88">
            <v>23</v>
          </cell>
          <cell r="M88">
            <v>8</v>
          </cell>
          <cell r="N88">
            <v>6</v>
          </cell>
          <cell r="O88">
            <v>2</v>
          </cell>
          <cell r="P88">
            <v>3</v>
          </cell>
          <cell r="Q88">
            <v>1</v>
          </cell>
          <cell r="R88">
            <v>2</v>
          </cell>
          <cell r="S88">
            <v>68</v>
          </cell>
          <cell r="T88">
            <v>28</v>
          </cell>
          <cell r="U88">
            <v>40</v>
          </cell>
          <cell r="V88">
            <v>126</v>
          </cell>
          <cell r="W88">
            <v>52</v>
          </cell>
          <cell r="X88">
            <v>74</v>
          </cell>
          <cell r="Y88">
            <v>144</v>
          </cell>
          <cell r="Z88">
            <v>63</v>
          </cell>
          <cell r="AA88">
            <v>81</v>
          </cell>
          <cell r="AB88">
            <v>50</v>
          </cell>
          <cell r="AC88">
            <v>25</v>
          </cell>
          <cell r="AD88">
            <v>25</v>
          </cell>
        </row>
        <row r="89">
          <cell r="B89"/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  <cell r="R89"/>
          <cell r="S89"/>
          <cell r="T89"/>
          <cell r="U89"/>
          <cell r="V89"/>
          <cell r="W89"/>
          <cell r="X89"/>
          <cell r="Y89"/>
          <cell r="Z89"/>
          <cell r="AA89"/>
          <cell r="AB89"/>
          <cell r="AC89"/>
          <cell r="AD89"/>
        </row>
        <row r="90">
          <cell r="B90"/>
          <cell r="C90" t="str">
            <v>60～64</v>
          </cell>
          <cell r="D90">
            <v>28155</v>
          </cell>
          <cell r="E90">
            <v>13203</v>
          </cell>
          <cell r="F90">
            <v>14952</v>
          </cell>
          <cell r="G90">
            <v>25458</v>
          </cell>
          <cell r="H90">
            <v>11883</v>
          </cell>
          <cell r="I90">
            <v>13575</v>
          </cell>
          <cell r="J90">
            <v>223</v>
          </cell>
          <cell r="K90">
            <v>99</v>
          </cell>
          <cell r="L90">
            <v>124</v>
          </cell>
          <cell r="M90">
            <v>31</v>
          </cell>
          <cell r="N90">
            <v>17</v>
          </cell>
          <cell r="O90">
            <v>14</v>
          </cell>
          <cell r="P90">
            <v>19</v>
          </cell>
          <cell r="Q90">
            <v>10</v>
          </cell>
          <cell r="R90">
            <v>9</v>
          </cell>
          <cell r="S90">
            <v>417</v>
          </cell>
          <cell r="T90">
            <v>211</v>
          </cell>
          <cell r="U90">
            <v>206</v>
          </cell>
          <cell r="V90">
            <v>838</v>
          </cell>
          <cell r="W90">
            <v>404</v>
          </cell>
          <cell r="X90">
            <v>434</v>
          </cell>
          <cell r="Y90">
            <v>869</v>
          </cell>
          <cell r="Z90">
            <v>428</v>
          </cell>
          <cell r="AA90">
            <v>441</v>
          </cell>
          <cell r="AB90">
            <v>300</v>
          </cell>
          <cell r="AC90">
            <v>151</v>
          </cell>
          <cell r="AD90">
            <v>149</v>
          </cell>
        </row>
        <row r="91">
          <cell r="B91" t="str">
            <v>60</v>
          </cell>
          <cell r="C91">
            <v>60</v>
          </cell>
          <cell r="D91">
            <v>5650</v>
          </cell>
          <cell r="E91">
            <v>2614</v>
          </cell>
          <cell r="F91">
            <v>3036</v>
          </cell>
          <cell r="G91">
            <v>5124</v>
          </cell>
          <cell r="H91">
            <v>2381</v>
          </cell>
          <cell r="I91">
            <v>2743</v>
          </cell>
          <cell r="J91">
            <v>41</v>
          </cell>
          <cell r="K91">
            <v>19</v>
          </cell>
          <cell r="L91">
            <v>22</v>
          </cell>
          <cell r="M91">
            <v>4</v>
          </cell>
          <cell r="N91">
            <v>1</v>
          </cell>
          <cell r="O91">
            <v>3</v>
          </cell>
          <cell r="P91">
            <v>6</v>
          </cell>
          <cell r="Q91">
            <v>4</v>
          </cell>
          <cell r="R91">
            <v>2</v>
          </cell>
          <cell r="S91">
            <v>67</v>
          </cell>
          <cell r="T91">
            <v>27</v>
          </cell>
          <cell r="U91">
            <v>40</v>
          </cell>
          <cell r="V91">
            <v>158</v>
          </cell>
          <cell r="W91">
            <v>74</v>
          </cell>
          <cell r="X91">
            <v>84</v>
          </cell>
          <cell r="Y91">
            <v>183</v>
          </cell>
          <cell r="Z91">
            <v>76</v>
          </cell>
          <cell r="AA91">
            <v>107</v>
          </cell>
          <cell r="AB91">
            <v>67</v>
          </cell>
          <cell r="AC91">
            <v>32</v>
          </cell>
          <cell r="AD91">
            <v>35</v>
          </cell>
        </row>
        <row r="92">
          <cell r="B92" t="str">
            <v>61</v>
          </cell>
          <cell r="C92">
            <v>61</v>
          </cell>
          <cell r="D92">
            <v>5768</v>
          </cell>
          <cell r="E92">
            <v>2732</v>
          </cell>
          <cell r="F92">
            <v>3036</v>
          </cell>
          <cell r="G92">
            <v>5248</v>
          </cell>
          <cell r="H92">
            <v>2469</v>
          </cell>
          <cell r="I92">
            <v>2779</v>
          </cell>
          <cell r="J92">
            <v>57</v>
          </cell>
          <cell r="K92">
            <v>27</v>
          </cell>
          <cell r="L92">
            <v>30</v>
          </cell>
          <cell r="M92">
            <v>3</v>
          </cell>
          <cell r="N92">
            <v>3</v>
          </cell>
          <cell r="O92" t="str">
            <v>-</v>
          </cell>
          <cell r="P92">
            <v>4</v>
          </cell>
          <cell r="Q92">
            <v>1</v>
          </cell>
          <cell r="R92">
            <v>3</v>
          </cell>
          <cell r="S92">
            <v>73</v>
          </cell>
          <cell r="T92">
            <v>39</v>
          </cell>
          <cell r="U92">
            <v>34</v>
          </cell>
          <cell r="V92">
            <v>161</v>
          </cell>
          <cell r="W92">
            <v>81</v>
          </cell>
          <cell r="X92">
            <v>80</v>
          </cell>
          <cell r="Y92">
            <v>166</v>
          </cell>
          <cell r="Z92">
            <v>87</v>
          </cell>
          <cell r="AA92">
            <v>79</v>
          </cell>
          <cell r="AB92">
            <v>56</v>
          </cell>
          <cell r="AC92">
            <v>25</v>
          </cell>
          <cell r="AD92">
            <v>31</v>
          </cell>
        </row>
        <row r="93">
          <cell r="B93" t="str">
            <v>62</v>
          </cell>
          <cell r="C93">
            <v>62</v>
          </cell>
          <cell r="D93">
            <v>5752</v>
          </cell>
          <cell r="E93">
            <v>2666</v>
          </cell>
          <cell r="F93">
            <v>3086</v>
          </cell>
          <cell r="G93">
            <v>5224</v>
          </cell>
          <cell r="H93">
            <v>2408</v>
          </cell>
          <cell r="I93">
            <v>2816</v>
          </cell>
          <cell r="J93">
            <v>38</v>
          </cell>
          <cell r="K93">
            <v>14</v>
          </cell>
          <cell r="L93">
            <v>24</v>
          </cell>
          <cell r="M93">
            <v>11</v>
          </cell>
          <cell r="N93">
            <v>5</v>
          </cell>
          <cell r="O93">
            <v>6</v>
          </cell>
          <cell r="P93">
            <v>5</v>
          </cell>
          <cell r="Q93">
            <v>3</v>
          </cell>
          <cell r="R93">
            <v>2</v>
          </cell>
          <cell r="S93">
            <v>82</v>
          </cell>
          <cell r="T93">
            <v>38</v>
          </cell>
          <cell r="U93">
            <v>44</v>
          </cell>
          <cell r="V93">
            <v>170</v>
          </cell>
          <cell r="W93">
            <v>80</v>
          </cell>
          <cell r="X93">
            <v>90</v>
          </cell>
          <cell r="Y93">
            <v>168</v>
          </cell>
          <cell r="Z93">
            <v>88</v>
          </cell>
          <cell r="AA93">
            <v>80</v>
          </cell>
          <cell r="AB93">
            <v>54</v>
          </cell>
          <cell r="AC93">
            <v>30</v>
          </cell>
          <cell r="AD93">
            <v>24</v>
          </cell>
        </row>
        <row r="94">
          <cell r="B94" t="str">
            <v>63</v>
          </cell>
          <cell r="C94">
            <v>63</v>
          </cell>
          <cell r="D94">
            <v>5183</v>
          </cell>
          <cell r="E94">
            <v>2440</v>
          </cell>
          <cell r="F94">
            <v>2743</v>
          </cell>
          <cell r="G94">
            <v>4665</v>
          </cell>
          <cell r="H94">
            <v>2181</v>
          </cell>
          <cell r="I94">
            <v>2484</v>
          </cell>
          <cell r="J94">
            <v>36</v>
          </cell>
          <cell r="K94">
            <v>16</v>
          </cell>
          <cell r="L94">
            <v>20</v>
          </cell>
          <cell r="M94">
            <v>7</v>
          </cell>
          <cell r="N94">
            <v>4</v>
          </cell>
          <cell r="O94">
            <v>3</v>
          </cell>
          <cell r="P94">
            <v>3</v>
          </cell>
          <cell r="Q94">
            <v>2</v>
          </cell>
          <cell r="R94">
            <v>1</v>
          </cell>
          <cell r="S94">
            <v>89</v>
          </cell>
          <cell r="T94">
            <v>45</v>
          </cell>
          <cell r="U94">
            <v>44</v>
          </cell>
          <cell r="V94">
            <v>159</v>
          </cell>
          <cell r="W94">
            <v>72</v>
          </cell>
          <cell r="X94">
            <v>87</v>
          </cell>
          <cell r="Y94">
            <v>157</v>
          </cell>
          <cell r="Z94">
            <v>80</v>
          </cell>
          <cell r="AA94">
            <v>77</v>
          </cell>
          <cell r="AB94">
            <v>67</v>
          </cell>
          <cell r="AC94">
            <v>40</v>
          </cell>
          <cell r="AD94">
            <v>27</v>
          </cell>
        </row>
        <row r="95">
          <cell r="B95" t="str">
            <v>64</v>
          </cell>
          <cell r="C95">
            <v>64</v>
          </cell>
          <cell r="D95">
            <v>5802</v>
          </cell>
          <cell r="E95">
            <v>2751</v>
          </cell>
          <cell r="F95">
            <v>3051</v>
          </cell>
          <cell r="G95">
            <v>5197</v>
          </cell>
          <cell r="H95">
            <v>2444</v>
          </cell>
          <cell r="I95">
            <v>2753</v>
          </cell>
          <cell r="J95">
            <v>51</v>
          </cell>
          <cell r="K95">
            <v>23</v>
          </cell>
          <cell r="L95">
            <v>28</v>
          </cell>
          <cell r="M95">
            <v>6</v>
          </cell>
          <cell r="N95">
            <v>4</v>
          </cell>
          <cell r="O95">
            <v>2</v>
          </cell>
          <cell r="P95">
            <v>1</v>
          </cell>
          <cell r="Q95" t="str">
            <v>-</v>
          </cell>
          <cell r="R95">
            <v>1</v>
          </cell>
          <cell r="S95">
            <v>106</v>
          </cell>
          <cell r="T95">
            <v>62</v>
          </cell>
          <cell r="U95">
            <v>44</v>
          </cell>
          <cell r="V95">
            <v>190</v>
          </cell>
          <cell r="W95">
            <v>97</v>
          </cell>
          <cell r="X95">
            <v>93</v>
          </cell>
          <cell r="Y95">
            <v>195</v>
          </cell>
          <cell r="Z95">
            <v>97</v>
          </cell>
          <cell r="AA95">
            <v>98</v>
          </cell>
          <cell r="AB95">
            <v>56</v>
          </cell>
          <cell r="AC95">
            <v>24</v>
          </cell>
          <cell r="AD95">
            <v>32</v>
          </cell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B97"/>
          <cell r="C97" t="str">
            <v>65～69</v>
          </cell>
          <cell r="D97">
            <v>32863</v>
          </cell>
          <cell r="E97">
            <v>15446</v>
          </cell>
          <cell r="F97">
            <v>17417</v>
          </cell>
          <cell r="G97">
            <v>29281</v>
          </cell>
          <cell r="H97">
            <v>13686</v>
          </cell>
          <cell r="I97">
            <v>15595</v>
          </cell>
          <cell r="J97">
            <v>355</v>
          </cell>
          <cell r="K97">
            <v>168</v>
          </cell>
          <cell r="L97">
            <v>187</v>
          </cell>
          <cell r="M97">
            <v>62</v>
          </cell>
          <cell r="N97">
            <v>31</v>
          </cell>
          <cell r="O97">
            <v>31</v>
          </cell>
          <cell r="P97">
            <v>36</v>
          </cell>
          <cell r="Q97">
            <v>17</v>
          </cell>
          <cell r="R97">
            <v>19</v>
          </cell>
          <cell r="S97">
            <v>630</v>
          </cell>
          <cell r="T97">
            <v>317</v>
          </cell>
          <cell r="U97">
            <v>313</v>
          </cell>
          <cell r="V97">
            <v>1197</v>
          </cell>
          <cell r="W97">
            <v>570</v>
          </cell>
          <cell r="X97">
            <v>627</v>
          </cell>
          <cell r="Y97">
            <v>969</v>
          </cell>
          <cell r="Z97">
            <v>480</v>
          </cell>
          <cell r="AA97">
            <v>489</v>
          </cell>
          <cell r="AB97">
            <v>333</v>
          </cell>
          <cell r="AC97">
            <v>177</v>
          </cell>
          <cell r="AD97">
            <v>156</v>
          </cell>
        </row>
        <row r="98">
          <cell r="B98" t="str">
            <v>65</v>
          </cell>
          <cell r="C98">
            <v>65</v>
          </cell>
          <cell r="D98">
            <v>5945</v>
          </cell>
          <cell r="E98">
            <v>2775</v>
          </cell>
          <cell r="F98">
            <v>3170</v>
          </cell>
          <cell r="G98">
            <v>5376</v>
          </cell>
          <cell r="H98">
            <v>2510</v>
          </cell>
          <cell r="I98">
            <v>2866</v>
          </cell>
          <cell r="J98">
            <v>50</v>
          </cell>
          <cell r="K98">
            <v>25</v>
          </cell>
          <cell r="L98">
            <v>25</v>
          </cell>
          <cell r="M98">
            <v>11</v>
          </cell>
          <cell r="N98">
            <v>3</v>
          </cell>
          <cell r="O98">
            <v>8</v>
          </cell>
          <cell r="P98">
            <v>7</v>
          </cell>
          <cell r="Q98">
            <v>3</v>
          </cell>
          <cell r="R98">
            <v>4</v>
          </cell>
          <cell r="S98">
            <v>97</v>
          </cell>
          <cell r="T98">
            <v>38</v>
          </cell>
          <cell r="U98">
            <v>59</v>
          </cell>
          <cell r="V98">
            <v>180</v>
          </cell>
          <cell r="W98">
            <v>87</v>
          </cell>
          <cell r="X98">
            <v>93</v>
          </cell>
          <cell r="Y98">
            <v>162</v>
          </cell>
          <cell r="Z98">
            <v>79</v>
          </cell>
          <cell r="AA98">
            <v>83</v>
          </cell>
          <cell r="AB98">
            <v>62</v>
          </cell>
          <cell r="AC98">
            <v>30</v>
          </cell>
          <cell r="AD98">
            <v>32</v>
          </cell>
        </row>
        <row r="99">
          <cell r="B99" t="str">
            <v>66</v>
          </cell>
          <cell r="C99">
            <v>66</v>
          </cell>
          <cell r="D99">
            <v>6267</v>
          </cell>
          <cell r="E99">
            <v>2944</v>
          </cell>
          <cell r="F99">
            <v>3323</v>
          </cell>
          <cell r="G99">
            <v>5584</v>
          </cell>
          <cell r="H99">
            <v>2603</v>
          </cell>
          <cell r="I99">
            <v>2981</v>
          </cell>
          <cell r="J99">
            <v>72</v>
          </cell>
          <cell r="K99">
            <v>38</v>
          </cell>
          <cell r="L99">
            <v>34</v>
          </cell>
          <cell r="M99">
            <v>8</v>
          </cell>
          <cell r="N99">
            <v>4</v>
          </cell>
          <cell r="O99">
            <v>4</v>
          </cell>
          <cell r="P99">
            <v>11</v>
          </cell>
          <cell r="Q99">
            <v>4</v>
          </cell>
          <cell r="R99">
            <v>7</v>
          </cell>
          <cell r="S99">
            <v>113</v>
          </cell>
          <cell r="T99">
            <v>66</v>
          </cell>
          <cell r="U99">
            <v>47</v>
          </cell>
          <cell r="V99">
            <v>235</v>
          </cell>
          <cell r="W99">
            <v>99</v>
          </cell>
          <cell r="X99">
            <v>136</v>
          </cell>
          <cell r="Y99">
            <v>190</v>
          </cell>
          <cell r="Z99">
            <v>102</v>
          </cell>
          <cell r="AA99">
            <v>88</v>
          </cell>
          <cell r="AB99">
            <v>54</v>
          </cell>
          <cell r="AC99">
            <v>28</v>
          </cell>
          <cell r="AD99">
            <v>26</v>
          </cell>
        </row>
        <row r="100">
          <cell r="B100" t="str">
            <v>67</v>
          </cell>
          <cell r="C100">
            <v>67</v>
          </cell>
          <cell r="D100">
            <v>6455</v>
          </cell>
          <cell r="E100">
            <v>3018</v>
          </cell>
          <cell r="F100">
            <v>3437</v>
          </cell>
          <cell r="G100">
            <v>5719</v>
          </cell>
          <cell r="H100">
            <v>2674</v>
          </cell>
          <cell r="I100">
            <v>3045</v>
          </cell>
          <cell r="J100">
            <v>80</v>
          </cell>
          <cell r="K100">
            <v>30</v>
          </cell>
          <cell r="L100">
            <v>50</v>
          </cell>
          <cell r="M100">
            <v>9</v>
          </cell>
          <cell r="N100">
            <v>4</v>
          </cell>
          <cell r="O100">
            <v>5</v>
          </cell>
          <cell r="P100">
            <v>5</v>
          </cell>
          <cell r="Q100">
            <v>4</v>
          </cell>
          <cell r="R100">
            <v>1</v>
          </cell>
          <cell r="S100">
            <v>111</v>
          </cell>
          <cell r="T100">
            <v>54</v>
          </cell>
          <cell r="U100">
            <v>57</v>
          </cell>
          <cell r="V100">
            <v>255</v>
          </cell>
          <cell r="W100">
            <v>114</v>
          </cell>
          <cell r="X100">
            <v>141</v>
          </cell>
          <cell r="Y100">
            <v>196</v>
          </cell>
          <cell r="Z100">
            <v>97</v>
          </cell>
          <cell r="AA100">
            <v>99</v>
          </cell>
          <cell r="AB100">
            <v>80</v>
          </cell>
          <cell r="AC100">
            <v>41</v>
          </cell>
          <cell r="AD100">
            <v>39</v>
          </cell>
        </row>
        <row r="101">
          <cell r="B101" t="str">
            <v>68</v>
          </cell>
          <cell r="C101">
            <v>68</v>
          </cell>
          <cell r="D101">
            <v>6922</v>
          </cell>
          <cell r="E101">
            <v>3308</v>
          </cell>
          <cell r="F101">
            <v>3614</v>
          </cell>
          <cell r="G101">
            <v>6124</v>
          </cell>
          <cell r="H101">
            <v>2900</v>
          </cell>
          <cell r="I101">
            <v>3224</v>
          </cell>
          <cell r="J101">
            <v>73</v>
          </cell>
          <cell r="K101">
            <v>34</v>
          </cell>
          <cell r="L101">
            <v>39</v>
          </cell>
          <cell r="M101">
            <v>17</v>
          </cell>
          <cell r="N101">
            <v>9</v>
          </cell>
          <cell r="O101">
            <v>8</v>
          </cell>
          <cell r="P101">
            <v>10</v>
          </cell>
          <cell r="Q101">
            <v>6</v>
          </cell>
          <cell r="R101">
            <v>4</v>
          </cell>
          <cell r="S101">
            <v>163</v>
          </cell>
          <cell r="T101">
            <v>79</v>
          </cell>
          <cell r="U101">
            <v>84</v>
          </cell>
          <cell r="V101">
            <v>260</v>
          </cell>
          <cell r="W101">
            <v>140</v>
          </cell>
          <cell r="X101">
            <v>120</v>
          </cell>
          <cell r="Y101">
            <v>207</v>
          </cell>
          <cell r="Z101">
            <v>97</v>
          </cell>
          <cell r="AA101">
            <v>110</v>
          </cell>
          <cell r="AB101">
            <v>68</v>
          </cell>
          <cell r="AC101">
            <v>43</v>
          </cell>
          <cell r="AD101">
            <v>25</v>
          </cell>
        </row>
        <row r="102">
          <cell r="B102" t="str">
            <v>69</v>
          </cell>
          <cell r="C102">
            <v>69</v>
          </cell>
          <cell r="D102">
            <v>7274</v>
          </cell>
          <cell r="E102">
            <v>3401</v>
          </cell>
          <cell r="F102">
            <v>3873</v>
          </cell>
          <cell r="G102">
            <v>6478</v>
          </cell>
          <cell r="H102">
            <v>2999</v>
          </cell>
          <cell r="I102">
            <v>3479</v>
          </cell>
          <cell r="J102">
            <v>80</v>
          </cell>
          <cell r="K102">
            <v>41</v>
          </cell>
          <cell r="L102">
            <v>39</v>
          </cell>
          <cell r="M102">
            <v>17</v>
          </cell>
          <cell r="N102">
            <v>11</v>
          </cell>
          <cell r="O102">
            <v>6</v>
          </cell>
          <cell r="P102">
            <v>3</v>
          </cell>
          <cell r="Q102" t="str">
            <v>-</v>
          </cell>
          <cell r="R102">
            <v>3</v>
          </cell>
          <cell r="S102">
            <v>146</v>
          </cell>
          <cell r="T102">
            <v>80</v>
          </cell>
          <cell r="U102">
            <v>66</v>
          </cell>
          <cell r="V102">
            <v>267</v>
          </cell>
          <cell r="W102">
            <v>130</v>
          </cell>
          <cell r="X102">
            <v>137</v>
          </cell>
          <cell r="Y102">
            <v>214</v>
          </cell>
          <cell r="Z102">
            <v>105</v>
          </cell>
          <cell r="AA102">
            <v>109</v>
          </cell>
          <cell r="AB102">
            <v>69</v>
          </cell>
          <cell r="AC102">
            <v>35</v>
          </cell>
          <cell r="AD102">
            <v>34</v>
          </cell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B104"/>
          <cell r="C104" t="str">
            <v>70～74</v>
          </cell>
          <cell r="D104">
            <v>32971</v>
          </cell>
          <cell r="E104">
            <v>15144</v>
          </cell>
          <cell r="F104">
            <v>17827</v>
          </cell>
          <cell r="G104">
            <v>29344</v>
          </cell>
          <cell r="H104">
            <v>13349</v>
          </cell>
          <cell r="I104">
            <v>15995</v>
          </cell>
          <cell r="J104">
            <v>381</v>
          </cell>
          <cell r="K104">
            <v>181</v>
          </cell>
          <cell r="L104">
            <v>200</v>
          </cell>
          <cell r="M104">
            <v>79</v>
          </cell>
          <cell r="N104">
            <v>37</v>
          </cell>
          <cell r="O104">
            <v>42</v>
          </cell>
          <cell r="P104">
            <v>29</v>
          </cell>
          <cell r="Q104">
            <v>16</v>
          </cell>
          <cell r="R104">
            <v>13</v>
          </cell>
          <cell r="S104">
            <v>557</v>
          </cell>
          <cell r="T104">
            <v>292</v>
          </cell>
          <cell r="U104">
            <v>265</v>
          </cell>
          <cell r="V104">
            <v>1146</v>
          </cell>
          <cell r="W104">
            <v>576</v>
          </cell>
          <cell r="X104">
            <v>570</v>
          </cell>
          <cell r="Y104">
            <v>1091</v>
          </cell>
          <cell r="Z104">
            <v>529</v>
          </cell>
          <cell r="AA104">
            <v>562</v>
          </cell>
          <cell r="AB104">
            <v>344</v>
          </cell>
          <cell r="AC104">
            <v>164</v>
          </cell>
          <cell r="AD104">
            <v>180</v>
          </cell>
        </row>
        <row r="105">
          <cell r="B105" t="str">
            <v>70</v>
          </cell>
          <cell r="C105">
            <v>70</v>
          </cell>
          <cell r="D105">
            <v>7459</v>
          </cell>
          <cell r="E105">
            <v>3484</v>
          </cell>
          <cell r="F105">
            <v>3975</v>
          </cell>
          <cell r="G105">
            <v>6675</v>
          </cell>
          <cell r="H105">
            <v>3078</v>
          </cell>
          <cell r="I105">
            <v>3597</v>
          </cell>
          <cell r="J105">
            <v>77</v>
          </cell>
          <cell r="K105">
            <v>42</v>
          </cell>
          <cell r="L105">
            <v>35</v>
          </cell>
          <cell r="M105">
            <v>15</v>
          </cell>
          <cell r="N105">
            <v>4</v>
          </cell>
          <cell r="O105">
            <v>11</v>
          </cell>
          <cell r="P105">
            <v>6</v>
          </cell>
          <cell r="Q105">
            <v>5</v>
          </cell>
          <cell r="R105">
            <v>1</v>
          </cell>
          <cell r="S105">
            <v>121</v>
          </cell>
          <cell r="T105">
            <v>63</v>
          </cell>
          <cell r="U105">
            <v>58</v>
          </cell>
          <cell r="V105">
            <v>279</v>
          </cell>
          <cell r="W105">
            <v>144</v>
          </cell>
          <cell r="X105">
            <v>135</v>
          </cell>
          <cell r="Y105">
            <v>210</v>
          </cell>
          <cell r="Z105">
            <v>110</v>
          </cell>
          <cell r="AA105">
            <v>100</v>
          </cell>
          <cell r="AB105">
            <v>76</v>
          </cell>
          <cell r="AC105">
            <v>38</v>
          </cell>
          <cell r="AD105">
            <v>38</v>
          </cell>
        </row>
        <row r="106">
          <cell r="B106" t="str">
            <v>71</v>
          </cell>
          <cell r="C106">
            <v>71</v>
          </cell>
          <cell r="D106">
            <v>7831</v>
          </cell>
          <cell r="E106">
            <v>3616</v>
          </cell>
          <cell r="F106">
            <v>4215</v>
          </cell>
          <cell r="G106">
            <v>6988</v>
          </cell>
          <cell r="H106">
            <v>3212</v>
          </cell>
          <cell r="I106">
            <v>3776</v>
          </cell>
          <cell r="J106">
            <v>88</v>
          </cell>
          <cell r="K106">
            <v>44</v>
          </cell>
          <cell r="L106">
            <v>44</v>
          </cell>
          <cell r="M106">
            <v>22</v>
          </cell>
          <cell r="N106">
            <v>12</v>
          </cell>
          <cell r="O106">
            <v>10</v>
          </cell>
          <cell r="P106">
            <v>6</v>
          </cell>
          <cell r="Q106">
            <v>3</v>
          </cell>
          <cell r="R106">
            <v>3</v>
          </cell>
          <cell r="S106">
            <v>151</v>
          </cell>
          <cell r="T106">
            <v>84</v>
          </cell>
          <cell r="U106">
            <v>67</v>
          </cell>
          <cell r="V106">
            <v>259</v>
          </cell>
          <cell r="W106">
            <v>125</v>
          </cell>
          <cell r="X106">
            <v>134</v>
          </cell>
          <cell r="Y106">
            <v>252</v>
          </cell>
          <cell r="Z106">
            <v>109</v>
          </cell>
          <cell r="AA106">
            <v>143</v>
          </cell>
          <cell r="AB106">
            <v>65</v>
          </cell>
          <cell r="AC106">
            <v>27</v>
          </cell>
          <cell r="AD106">
            <v>38</v>
          </cell>
        </row>
        <row r="107">
          <cell r="B107" t="str">
            <v>72</v>
          </cell>
          <cell r="C107">
            <v>72</v>
          </cell>
          <cell r="D107">
            <v>7149</v>
          </cell>
          <cell r="E107">
            <v>3310</v>
          </cell>
          <cell r="F107">
            <v>3839</v>
          </cell>
          <cell r="G107">
            <v>6375</v>
          </cell>
          <cell r="H107">
            <v>2904</v>
          </cell>
          <cell r="I107">
            <v>3471</v>
          </cell>
          <cell r="J107">
            <v>79</v>
          </cell>
          <cell r="K107">
            <v>37</v>
          </cell>
          <cell r="L107">
            <v>42</v>
          </cell>
          <cell r="M107">
            <v>15</v>
          </cell>
          <cell r="N107">
            <v>8</v>
          </cell>
          <cell r="O107">
            <v>7</v>
          </cell>
          <cell r="P107">
            <v>2</v>
          </cell>
          <cell r="Q107">
            <v>2</v>
          </cell>
          <cell r="R107" t="str">
            <v>-</v>
          </cell>
          <cell r="S107">
            <v>131</v>
          </cell>
          <cell r="T107">
            <v>65</v>
          </cell>
          <cell r="U107">
            <v>66</v>
          </cell>
          <cell r="V107">
            <v>234</v>
          </cell>
          <cell r="W107">
            <v>125</v>
          </cell>
          <cell r="X107">
            <v>109</v>
          </cell>
          <cell r="Y107">
            <v>234</v>
          </cell>
          <cell r="Z107">
            <v>127</v>
          </cell>
          <cell r="AA107">
            <v>107</v>
          </cell>
          <cell r="AB107">
            <v>79</v>
          </cell>
          <cell r="AC107">
            <v>42</v>
          </cell>
          <cell r="AD107">
            <v>37</v>
          </cell>
        </row>
        <row r="108">
          <cell r="B108" t="str">
            <v>73</v>
          </cell>
          <cell r="C108">
            <v>73</v>
          </cell>
          <cell r="D108">
            <v>6529</v>
          </cell>
          <cell r="E108">
            <v>2934</v>
          </cell>
          <cell r="F108">
            <v>3595</v>
          </cell>
          <cell r="G108">
            <v>5791</v>
          </cell>
          <cell r="H108">
            <v>2586</v>
          </cell>
          <cell r="I108">
            <v>3205</v>
          </cell>
          <cell r="J108">
            <v>80</v>
          </cell>
          <cell r="K108">
            <v>31</v>
          </cell>
          <cell r="L108">
            <v>49</v>
          </cell>
          <cell r="M108">
            <v>15</v>
          </cell>
          <cell r="N108">
            <v>7</v>
          </cell>
          <cell r="O108">
            <v>8</v>
          </cell>
          <cell r="P108">
            <v>8</v>
          </cell>
          <cell r="Q108">
            <v>5</v>
          </cell>
          <cell r="R108">
            <v>3</v>
          </cell>
          <cell r="S108">
            <v>102</v>
          </cell>
          <cell r="T108">
            <v>48</v>
          </cell>
          <cell r="U108">
            <v>54</v>
          </cell>
          <cell r="V108">
            <v>220</v>
          </cell>
          <cell r="W108">
            <v>115</v>
          </cell>
          <cell r="X108">
            <v>105</v>
          </cell>
          <cell r="Y108">
            <v>248</v>
          </cell>
          <cell r="Z108">
            <v>114</v>
          </cell>
          <cell r="AA108">
            <v>134</v>
          </cell>
          <cell r="AB108">
            <v>65</v>
          </cell>
          <cell r="AC108">
            <v>28</v>
          </cell>
          <cell r="AD108">
            <v>37</v>
          </cell>
        </row>
        <row r="109">
          <cell r="B109" t="str">
            <v>74</v>
          </cell>
          <cell r="C109">
            <v>74</v>
          </cell>
          <cell r="D109">
            <v>4003</v>
          </cell>
          <cell r="E109">
            <v>1800</v>
          </cell>
          <cell r="F109">
            <v>2203</v>
          </cell>
          <cell r="G109">
            <v>3515</v>
          </cell>
          <cell r="H109">
            <v>1569</v>
          </cell>
          <cell r="I109">
            <v>1946</v>
          </cell>
          <cell r="J109">
            <v>57</v>
          </cell>
          <cell r="K109">
            <v>27</v>
          </cell>
          <cell r="L109">
            <v>30</v>
          </cell>
          <cell r="M109">
            <v>12</v>
          </cell>
          <cell r="N109">
            <v>6</v>
          </cell>
          <cell r="O109">
            <v>6</v>
          </cell>
          <cell r="P109">
            <v>7</v>
          </cell>
          <cell r="Q109">
            <v>1</v>
          </cell>
          <cell r="R109">
            <v>6</v>
          </cell>
          <cell r="S109">
            <v>52</v>
          </cell>
          <cell r="T109">
            <v>32</v>
          </cell>
          <cell r="U109">
            <v>20</v>
          </cell>
          <cell r="V109">
            <v>154</v>
          </cell>
          <cell r="W109">
            <v>67</v>
          </cell>
          <cell r="X109">
            <v>87</v>
          </cell>
          <cell r="Y109">
            <v>147</v>
          </cell>
          <cell r="Z109">
            <v>69</v>
          </cell>
          <cell r="AA109">
            <v>78</v>
          </cell>
          <cell r="AB109">
            <v>59</v>
          </cell>
          <cell r="AC109">
            <v>29</v>
          </cell>
          <cell r="AD109">
            <v>30</v>
          </cell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B111"/>
          <cell r="C111" t="str">
            <v>75～79</v>
          </cell>
          <cell r="D111">
            <v>22850</v>
          </cell>
          <cell r="E111">
            <v>9566</v>
          </cell>
          <cell r="F111">
            <v>13284</v>
          </cell>
          <cell r="G111">
            <v>20451</v>
          </cell>
          <cell r="H111">
            <v>8502</v>
          </cell>
          <cell r="I111">
            <v>11949</v>
          </cell>
          <cell r="J111">
            <v>214</v>
          </cell>
          <cell r="K111">
            <v>104</v>
          </cell>
          <cell r="L111">
            <v>110</v>
          </cell>
          <cell r="M111">
            <v>60</v>
          </cell>
          <cell r="N111">
            <v>32</v>
          </cell>
          <cell r="O111">
            <v>28</v>
          </cell>
          <cell r="P111">
            <v>30</v>
          </cell>
          <cell r="Q111">
            <v>9</v>
          </cell>
          <cell r="R111">
            <v>21</v>
          </cell>
          <cell r="S111">
            <v>353</v>
          </cell>
          <cell r="T111">
            <v>136</v>
          </cell>
          <cell r="U111">
            <v>217</v>
          </cell>
          <cell r="V111">
            <v>695</v>
          </cell>
          <cell r="W111">
            <v>326</v>
          </cell>
          <cell r="X111">
            <v>369</v>
          </cell>
          <cell r="Y111">
            <v>751</v>
          </cell>
          <cell r="Z111">
            <v>342</v>
          </cell>
          <cell r="AA111">
            <v>409</v>
          </cell>
          <cell r="AB111">
            <v>296</v>
          </cell>
          <cell r="AC111">
            <v>115</v>
          </cell>
          <cell r="AD111">
            <v>181</v>
          </cell>
        </row>
        <row r="112">
          <cell r="B112" t="str">
            <v>75</v>
          </cell>
          <cell r="C112">
            <v>75</v>
          </cell>
          <cell r="D112">
            <v>4033</v>
          </cell>
          <cell r="E112">
            <v>1804</v>
          </cell>
          <cell r="F112">
            <v>2229</v>
          </cell>
          <cell r="G112">
            <v>3613</v>
          </cell>
          <cell r="H112">
            <v>1608</v>
          </cell>
          <cell r="I112">
            <v>2005</v>
          </cell>
          <cell r="J112">
            <v>45</v>
          </cell>
          <cell r="K112">
            <v>24</v>
          </cell>
          <cell r="L112">
            <v>21</v>
          </cell>
          <cell r="M112">
            <v>10</v>
          </cell>
          <cell r="N112">
            <v>7</v>
          </cell>
          <cell r="O112">
            <v>3</v>
          </cell>
          <cell r="P112">
            <v>3</v>
          </cell>
          <cell r="Q112" t="str">
            <v>-</v>
          </cell>
          <cell r="R112">
            <v>3</v>
          </cell>
          <cell r="S112">
            <v>72</v>
          </cell>
          <cell r="T112">
            <v>30</v>
          </cell>
          <cell r="U112">
            <v>42</v>
          </cell>
          <cell r="V112">
            <v>114</v>
          </cell>
          <cell r="W112">
            <v>49</v>
          </cell>
          <cell r="X112">
            <v>65</v>
          </cell>
          <cell r="Y112">
            <v>130</v>
          </cell>
          <cell r="Z112">
            <v>66</v>
          </cell>
          <cell r="AA112">
            <v>64</v>
          </cell>
          <cell r="AB112">
            <v>46</v>
          </cell>
          <cell r="AC112">
            <v>20</v>
          </cell>
          <cell r="AD112">
            <v>26</v>
          </cell>
        </row>
        <row r="113">
          <cell r="B113" t="str">
            <v>76</v>
          </cell>
          <cell r="C113">
            <v>76</v>
          </cell>
          <cell r="D113">
            <v>4880</v>
          </cell>
          <cell r="E113">
            <v>2057</v>
          </cell>
          <cell r="F113">
            <v>2823</v>
          </cell>
          <cell r="G113">
            <v>4373</v>
          </cell>
          <cell r="H113">
            <v>1834</v>
          </cell>
          <cell r="I113">
            <v>2539</v>
          </cell>
          <cell r="J113">
            <v>52</v>
          </cell>
          <cell r="K113">
            <v>23</v>
          </cell>
          <cell r="L113">
            <v>29</v>
          </cell>
          <cell r="M113">
            <v>12</v>
          </cell>
          <cell r="N113">
            <v>7</v>
          </cell>
          <cell r="O113">
            <v>5</v>
          </cell>
          <cell r="P113">
            <v>9</v>
          </cell>
          <cell r="Q113">
            <v>3</v>
          </cell>
          <cell r="R113">
            <v>6</v>
          </cell>
          <cell r="S113">
            <v>67</v>
          </cell>
          <cell r="T113">
            <v>31</v>
          </cell>
          <cell r="U113">
            <v>36</v>
          </cell>
          <cell r="V113">
            <v>150</v>
          </cell>
          <cell r="W113">
            <v>66</v>
          </cell>
          <cell r="X113">
            <v>84</v>
          </cell>
          <cell r="Y113">
            <v>161</v>
          </cell>
          <cell r="Z113">
            <v>71</v>
          </cell>
          <cell r="AA113">
            <v>90</v>
          </cell>
          <cell r="AB113">
            <v>56</v>
          </cell>
          <cell r="AC113">
            <v>22</v>
          </cell>
          <cell r="AD113">
            <v>34</v>
          </cell>
        </row>
        <row r="114">
          <cell r="B114" t="str">
            <v>77</v>
          </cell>
          <cell r="C114">
            <v>77</v>
          </cell>
          <cell r="D114">
            <v>4346</v>
          </cell>
          <cell r="E114">
            <v>1856</v>
          </cell>
          <cell r="F114">
            <v>2490</v>
          </cell>
          <cell r="G114">
            <v>3910</v>
          </cell>
          <cell r="H114">
            <v>1654</v>
          </cell>
          <cell r="I114">
            <v>2256</v>
          </cell>
          <cell r="J114">
            <v>40</v>
          </cell>
          <cell r="K114">
            <v>18</v>
          </cell>
          <cell r="L114">
            <v>22</v>
          </cell>
          <cell r="M114">
            <v>12</v>
          </cell>
          <cell r="N114">
            <v>8</v>
          </cell>
          <cell r="O114">
            <v>4</v>
          </cell>
          <cell r="P114">
            <v>6</v>
          </cell>
          <cell r="Q114">
            <v>2</v>
          </cell>
          <cell r="R114">
            <v>4</v>
          </cell>
          <cell r="S114">
            <v>62</v>
          </cell>
          <cell r="T114">
            <v>24</v>
          </cell>
          <cell r="U114">
            <v>38</v>
          </cell>
          <cell r="V114">
            <v>126</v>
          </cell>
          <cell r="W114">
            <v>67</v>
          </cell>
          <cell r="X114">
            <v>59</v>
          </cell>
          <cell r="Y114">
            <v>138</v>
          </cell>
          <cell r="Z114">
            <v>66</v>
          </cell>
          <cell r="AA114">
            <v>72</v>
          </cell>
          <cell r="AB114">
            <v>52</v>
          </cell>
          <cell r="AC114">
            <v>17</v>
          </cell>
          <cell r="AD114">
            <v>35</v>
          </cell>
        </row>
        <row r="115">
          <cell r="B115" t="str">
            <v>78</v>
          </cell>
          <cell r="C115">
            <v>78</v>
          </cell>
          <cell r="D115">
            <v>4855</v>
          </cell>
          <cell r="E115">
            <v>1956</v>
          </cell>
          <cell r="F115">
            <v>2899</v>
          </cell>
          <cell r="G115">
            <v>4300</v>
          </cell>
          <cell r="H115">
            <v>1727</v>
          </cell>
          <cell r="I115">
            <v>2573</v>
          </cell>
          <cell r="J115">
            <v>32</v>
          </cell>
          <cell r="K115">
            <v>15</v>
          </cell>
          <cell r="L115">
            <v>17</v>
          </cell>
          <cell r="M115">
            <v>11</v>
          </cell>
          <cell r="N115">
            <v>4</v>
          </cell>
          <cell r="O115">
            <v>7</v>
          </cell>
          <cell r="P115">
            <v>4</v>
          </cell>
          <cell r="Q115" t="str">
            <v>-</v>
          </cell>
          <cell r="R115">
            <v>4</v>
          </cell>
          <cell r="S115">
            <v>78</v>
          </cell>
          <cell r="T115">
            <v>25</v>
          </cell>
          <cell r="U115">
            <v>53</v>
          </cell>
          <cell r="V115">
            <v>153</v>
          </cell>
          <cell r="W115">
            <v>74</v>
          </cell>
          <cell r="X115">
            <v>79</v>
          </cell>
          <cell r="Y115">
            <v>192</v>
          </cell>
          <cell r="Z115">
            <v>76</v>
          </cell>
          <cell r="AA115">
            <v>116</v>
          </cell>
          <cell r="AB115">
            <v>85</v>
          </cell>
          <cell r="AC115">
            <v>35</v>
          </cell>
          <cell r="AD115">
            <v>50</v>
          </cell>
        </row>
        <row r="116">
          <cell r="B116" t="str">
            <v>79</v>
          </cell>
          <cell r="C116">
            <v>79</v>
          </cell>
          <cell r="D116">
            <v>4736</v>
          </cell>
          <cell r="E116">
            <v>1893</v>
          </cell>
          <cell r="F116">
            <v>2843</v>
          </cell>
          <cell r="G116">
            <v>4255</v>
          </cell>
          <cell r="H116">
            <v>1679</v>
          </cell>
          <cell r="I116">
            <v>2576</v>
          </cell>
          <cell r="J116">
            <v>45</v>
          </cell>
          <cell r="K116">
            <v>24</v>
          </cell>
          <cell r="L116">
            <v>21</v>
          </cell>
          <cell r="M116">
            <v>15</v>
          </cell>
          <cell r="N116">
            <v>6</v>
          </cell>
          <cell r="O116">
            <v>9</v>
          </cell>
          <cell r="P116">
            <v>8</v>
          </cell>
          <cell r="Q116">
            <v>4</v>
          </cell>
          <cell r="R116">
            <v>4</v>
          </cell>
          <cell r="S116">
            <v>74</v>
          </cell>
          <cell r="T116">
            <v>26</v>
          </cell>
          <cell r="U116">
            <v>48</v>
          </cell>
          <cell r="V116">
            <v>152</v>
          </cell>
          <cell r="W116">
            <v>70</v>
          </cell>
          <cell r="X116">
            <v>82</v>
          </cell>
          <cell r="Y116">
            <v>130</v>
          </cell>
          <cell r="Z116">
            <v>63</v>
          </cell>
          <cell r="AA116">
            <v>67</v>
          </cell>
          <cell r="AB116">
            <v>57</v>
          </cell>
          <cell r="AC116">
            <v>21</v>
          </cell>
          <cell r="AD116">
            <v>36</v>
          </cell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C118" t="str">
            <v>80～84</v>
          </cell>
          <cell r="D118">
            <v>19602</v>
          </cell>
          <cell r="E118">
            <v>7515</v>
          </cell>
          <cell r="F118">
            <v>12087</v>
          </cell>
          <cell r="G118">
            <v>17487</v>
          </cell>
          <cell r="H118">
            <v>6678</v>
          </cell>
          <cell r="I118">
            <v>10809</v>
          </cell>
          <cell r="J118">
            <v>169</v>
          </cell>
          <cell r="K118">
            <v>73</v>
          </cell>
          <cell r="L118">
            <v>96</v>
          </cell>
          <cell r="M118">
            <v>63</v>
          </cell>
          <cell r="N118">
            <v>15</v>
          </cell>
          <cell r="O118">
            <v>48</v>
          </cell>
          <cell r="P118">
            <v>32</v>
          </cell>
          <cell r="Q118">
            <v>14</v>
          </cell>
          <cell r="R118">
            <v>18</v>
          </cell>
          <cell r="S118">
            <v>361</v>
          </cell>
          <cell r="T118">
            <v>141</v>
          </cell>
          <cell r="U118">
            <v>220</v>
          </cell>
          <cell r="V118">
            <v>557</v>
          </cell>
          <cell r="W118">
            <v>209</v>
          </cell>
          <cell r="X118">
            <v>348</v>
          </cell>
          <cell r="Y118">
            <v>589</v>
          </cell>
          <cell r="Z118">
            <v>262</v>
          </cell>
          <cell r="AA118">
            <v>327</v>
          </cell>
          <cell r="AB118">
            <v>344</v>
          </cell>
          <cell r="AC118">
            <v>123</v>
          </cell>
          <cell r="AD118">
            <v>221</v>
          </cell>
        </row>
        <row r="119">
          <cell r="B119" t="str">
            <v>80</v>
          </cell>
          <cell r="C119">
            <v>80</v>
          </cell>
          <cell r="D119">
            <v>4280</v>
          </cell>
          <cell r="E119">
            <v>1643</v>
          </cell>
          <cell r="F119">
            <v>2637</v>
          </cell>
          <cell r="G119">
            <v>3815</v>
          </cell>
          <cell r="H119">
            <v>1454</v>
          </cell>
          <cell r="I119">
            <v>2361</v>
          </cell>
          <cell r="J119">
            <v>39</v>
          </cell>
          <cell r="K119">
            <v>20</v>
          </cell>
          <cell r="L119">
            <v>19</v>
          </cell>
          <cell r="M119">
            <v>11</v>
          </cell>
          <cell r="N119">
            <v>1</v>
          </cell>
          <cell r="O119">
            <v>10</v>
          </cell>
          <cell r="P119">
            <v>6</v>
          </cell>
          <cell r="Q119">
            <v>1</v>
          </cell>
          <cell r="R119">
            <v>5</v>
          </cell>
          <cell r="S119">
            <v>79</v>
          </cell>
          <cell r="T119">
            <v>32</v>
          </cell>
          <cell r="U119">
            <v>47</v>
          </cell>
          <cell r="V119">
            <v>135</v>
          </cell>
          <cell r="W119">
            <v>52</v>
          </cell>
          <cell r="X119">
            <v>83</v>
          </cell>
          <cell r="Y119">
            <v>128</v>
          </cell>
          <cell r="Z119">
            <v>58</v>
          </cell>
          <cell r="AA119">
            <v>70</v>
          </cell>
          <cell r="AB119">
            <v>67</v>
          </cell>
          <cell r="AC119">
            <v>25</v>
          </cell>
          <cell r="AD119">
            <v>42</v>
          </cell>
        </row>
        <row r="120">
          <cell r="B120" t="str">
            <v>81</v>
          </cell>
          <cell r="C120">
            <v>81</v>
          </cell>
          <cell r="D120">
            <v>3917</v>
          </cell>
          <cell r="E120">
            <v>1554</v>
          </cell>
          <cell r="F120">
            <v>2363</v>
          </cell>
          <cell r="G120">
            <v>3479</v>
          </cell>
          <cell r="H120">
            <v>1358</v>
          </cell>
          <cell r="I120">
            <v>2121</v>
          </cell>
          <cell r="J120">
            <v>33</v>
          </cell>
          <cell r="K120">
            <v>18</v>
          </cell>
          <cell r="L120">
            <v>15</v>
          </cell>
          <cell r="M120">
            <v>14</v>
          </cell>
          <cell r="N120">
            <v>7</v>
          </cell>
          <cell r="O120">
            <v>7</v>
          </cell>
          <cell r="P120">
            <v>8</v>
          </cell>
          <cell r="Q120">
            <v>3</v>
          </cell>
          <cell r="R120">
            <v>5</v>
          </cell>
          <cell r="S120">
            <v>76</v>
          </cell>
          <cell r="T120">
            <v>36</v>
          </cell>
          <cell r="U120">
            <v>40</v>
          </cell>
          <cell r="V120">
            <v>108</v>
          </cell>
          <cell r="W120">
            <v>38</v>
          </cell>
          <cell r="X120">
            <v>70</v>
          </cell>
          <cell r="Y120">
            <v>126</v>
          </cell>
          <cell r="Z120">
            <v>64</v>
          </cell>
          <cell r="AA120">
            <v>62</v>
          </cell>
          <cell r="AB120">
            <v>73</v>
          </cell>
          <cell r="AC120">
            <v>30</v>
          </cell>
          <cell r="AD120">
            <v>43</v>
          </cell>
        </row>
        <row r="121">
          <cell r="B121" t="str">
            <v>82</v>
          </cell>
          <cell r="C121">
            <v>82</v>
          </cell>
          <cell r="D121">
            <v>3890</v>
          </cell>
          <cell r="E121">
            <v>1476</v>
          </cell>
          <cell r="F121">
            <v>2414</v>
          </cell>
          <cell r="G121">
            <v>3482</v>
          </cell>
          <cell r="H121">
            <v>1321</v>
          </cell>
          <cell r="I121">
            <v>2161</v>
          </cell>
          <cell r="J121">
            <v>29</v>
          </cell>
          <cell r="K121">
            <v>11</v>
          </cell>
          <cell r="L121">
            <v>18</v>
          </cell>
          <cell r="M121">
            <v>14</v>
          </cell>
          <cell r="N121">
            <v>1</v>
          </cell>
          <cell r="O121">
            <v>13</v>
          </cell>
          <cell r="P121">
            <v>6</v>
          </cell>
          <cell r="Q121">
            <v>3</v>
          </cell>
          <cell r="R121">
            <v>3</v>
          </cell>
          <cell r="S121">
            <v>68</v>
          </cell>
          <cell r="T121">
            <v>21</v>
          </cell>
          <cell r="U121">
            <v>47</v>
          </cell>
          <cell r="V121">
            <v>121</v>
          </cell>
          <cell r="W121">
            <v>50</v>
          </cell>
          <cell r="X121">
            <v>71</v>
          </cell>
          <cell r="Y121">
            <v>116</v>
          </cell>
          <cell r="Z121">
            <v>50</v>
          </cell>
          <cell r="AA121">
            <v>66</v>
          </cell>
          <cell r="AB121">
            <v>54</v>
          </cell>
          <cell r="AC121">
            <v>19</v>
          </cell>
          <cell r="AD121">
            <v>35</v>
          </cell>
        </row>
        <row r="122">
          <cell r="B122" t="str">
            <v>83</v>
          </cell>
          <cell r="C122">
            <v>83</v>
          </cell>
          <cell r="D122">
            <v>3806</v>
          </cell>
          <cell r="E122">
            <v>1451</v>
          </cell>
          <cell r="F122">
            <v>2355</v>
          </cell>
          <cell r="G122">
            <v>3368</v>
          </cell>
          <cell r="H122">
            <v>1286</v>
          </cell>
          <cell r="I122">
            <v>2082</v>
          </cell>
          <cell r="J122">
            <v>33</v>
          </cell>
          <cell r="K122">
            <v>14</v>
          </cell>
          <cell r="L122">
            <v>19</v>
          </cell>
          <cell r="M122">
            <v>11</v>
          </cell>
          <cell r="N122">
            <v>1</v>
          </cell>
          <cell r="O122">
            <v>10</v>
          </cell>
          <cell r="P122">
            <v>6</v>
          </cell>
          <cell r="Q122">
            <v>3</v>
          </cell>
          <cell r="R122">
            <v>3</v>
          </cell>
          <cell r="S122">
            <v>75</v>
          </cell>
          <cell r="T122">
            <v>23</v>
          </cell>
          <cell r="U122">
            <v>52</v>
          </cell>
          <cell r="V122">
            <v>100</v>
          </cell>
          <cell r="W122">
            <v>39</v>
          </cell>
          <cell r="X122">
            <v>61</v>
          </cell>
          <cell r="Y122">
            <v>124</v>
          </cell>
          <cell r="Z122">
            <v>56</v>
          </cell>
          <cell r="AA122">
            <v>68</v>
          </cell>
          <cell r="AB122">
            <v>89</v>
          </cell>
          <cell r="AC122">
            <v>29</v>
          </cell>
          <cell r="AD122">
            <v>60</v>
          </cell>
        </row>
        <row r="123">
          <cell r="B123" t="str">
            <v>84</v>
          </cell>
          <cell r="C123">
            <v>84</v>
          </cell>
          <cell r="D123">
            <v>3709</v>
          </cell>
          <cell r="E123">
            <v>1391</v>
          </cell>
          <cell r="F123">
            <v>2318</v>
          </cell>
          <cell r="G123">
            <v>3343</v>
          </cell>
          <cell r="H123">
            <v>1259</v>
          </cell>
          <cell r="I123">
            <v>2084</v>
          </cell>
          <cell r="J123">
            <v>35</v>
          </cell>
          <cell r="K123">
            <v>10</v>
          </cell>
          <cell r="L123">
            <v>25</v>
          </cell>
          <cell r="M123">
            <v>13</v>
          </cell>
          <cell r="N123">
            <v>5</v>
          </cell>
          <cell r="O123">
            <v>8</v>
          </cell>
          <cell r="P123">
            <v>6</v>
          </cell>
          <cell r="Q123">
            <v>4</v>
          </cell>
          <cell r="R123">
            <v>2</v>
          </cell>
          <cell r="S123">
            <v>63</v>
          </cell>
          <cell r="T123">
            <v>29</v>
          </cell>
          <cell r="U123">
            <v>34</v>
          </cell>
          <cell r="V123">
            <v>93</v>
          </cell>
          <cell r="W123">
            <v>30</v>
          </cell>
          <cell r="X123">
            <v>63</v>
          </cell>
          <cell r="Y123">
            <v>95</v>
          </cell>
          <cell r="Z123">
            <v>34</v>
          </cell>
          <cell r="AA123">
            <v>61</v>
          </cell>
          <cell r="AB123">
            <v>61</v>
          </cell>
          <cell r="AC123">
            <v>20</v>
          </cell>
          <cell r="AD123">
            <v>41</v>
          </cell>
        </row>
        <row r="124"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C125" t="str">
            <v>85～89</v>
          </cell>
          <cell r="D125">
            <v>14469</v>
          </cell>
          <cell r="E125">
            <v>4740</v>
          </cell>
          <cell r="F125">
            <v>9729</v>
          </cell>
          <cell r="G125">
            <v>12848</v>
          </cell>
          <cell r="H125">
            <v>4241</v>
          </cell>
          <cell r="I125">
            <v>8607</v>
          </cell>
          <cell r="J125">
            <v>108</v>
          </cell>
          <cell r="K125">
            <v>39</v>
          </cell>
          <cell r="L125">
            <v>69</v>
          </cell>
          <cell r="M125">
            <v>47</v>
          </cell>
          <cell r="N125">
            <v>16</v>
          </cell>
          <cell r="O125">
            <v>31</v>
          </cell>
          <cell r="P125">
            <v>21</v>
          </cell>
          <cell r="Q125">
            <v>9</v>
          </cell>
          <cell r="R125">
            <v>12</v>
          </cell>
          <cell r="S125">
            <v>271</v>
          </cell>
          <cell r="T125">
            <v>83</v>
          </cell>
          <cell r="U125">
            <v>188</v>
          </cell>
          <cell r="V125">
            <v>480</v>
          </cell>
          <cell r="W125">
            <v>140</v>
          </cell>
          <cell r="X125">
            <v>340</v>
          </cell>
          <cell r="Y125">
            <v>400</v>
          </cell>
          <cell r="Z125">
            <v>144</v>
          </cell>
          <cell r="AA125">
            <v>256</v>
          </cell>
          <cell r="AB125">
            <v>294</v>
          </cell>
          <cell r="AC125">
            <v>68</v>
          </cell>
          <cell r="AD125">
            <v>226</v>
          </cell>
        </row>
        <row r="126">
          <cell r="B126" t="str">
            <v>85</v>
          </cell>
          <cell r="C126">
            <v>85</v>
          </cell>
          <cell r="D126">
            <v>3501</v>
          </cell>
          <cell r="E126">
            <v>1246</v>
          </cell>
          <cell r="F126">
            <v>2255</v>
          </cell>
          <cell r="G126">
            <v>3127</v>
          </cell>
          <cell r="H126">
            <v>1114</v>
          </cell>
          <cell r="I126">
            <v>2013</v>
          </cell>
          <cell r="J126">
            <v>24</v>
          </cell>
          <cell r="K126">
            <v>8</v>
          </cell>
          <cell r="L126">
            <v>16</v>
          </cell>
          <cell r="M126">
            <v>15</v>
          </cell>
          <cell r="N126">
            <v>7</v>
          </cell>
          <cell r="O126">
            <v>8</v>
          </cell>
          <cell r="P126">
            <v>10</v>
          </cell>
          <cell r="Q126">
            <v>6</v>
          </cell>
          <cell r="R126">
            <v>4</v>
          </cell>
          <cell r="S126">
            <v>63</v>
          </cell>
          <cell r="T126">
            <v>25</v>
          </cell>
          <cell r="U126">
            <v>38</v>
          </cell>
          <cell r="V126">
            <v>98</v>
          </cell>
          <cell r="W126">
            <v>36</v>
          </cell>
          <cell r="X126">
            <v>62</v>
          </cell>
          <cell r="Y126">
            <v>90</v>
          </cell>
          <cell r="Z126">
            <v>31</v>
          </cell>
          <cell r="AA126">
            <v>59</v>
          </cell>
          <cell r="AB126">
            <v>74</v>
          </cell>
          <cell r="AC126">
            <v>19</v>
          </cell>
          <cell r="AD126">
            <v>55</v>
          </cell>
        </row>
        <row r="127">
          <cell r="B127" t="str">
            <v>86</v>
          </cell>
          <cell r="C127">
            <v>86</v>
          </cell>
          <cell r="D127">
            <v>3020</v>
          </cell>
          <cell r="E127">
            <v>1017</v>
          </cell>
          <cell r="F127">
            <v>2003</v>
          </cell>
          <cell r="G127">
            <v>2662</v>
          </cell>
          <cell r="H127">
            <v>902</v>
          </cell>
          <cell r="I127">
            <v>1760</v>
          </cell>
          <cell r="J127">
            <v>27</v>
          </cell>
          <cell r="K127">
            <v>11</v>
          </cell>
          <cell r="L127">
            <v>16</v>
          </cell>
          <cell r="M127">
            <v>9</v>
          </cell>
          <cell r="N127">
            <v>3</v>
          </cell>
          <cell r="O127">
            <v>6</v>
          </cell>
          <cell r="P127">
            <v>4</v>
          </cell>
          <cell r="Q127">
            <v>1</v>
          </cell>
          <cell r="R127">
            <v>3</v>
          </cell>
          <cell r="S127">
            <v>63</v>
          </cell>
          <cell r="T127">
            <v>16</v>
          </cell>
          <cell r="U127">
            <v>47</v>
          </cell>
          <cell r="V127">
            <v>97</v>
          </cell>
          <cell r="W127">
            <v>27</v>
          </cell>
          <cell r="X127">
            <v>70</v>
          </cell>
          <cell r="Y127">
            <v>99</v>
          </cell>
          <cell r="Z127">
            <v>43</v>
          </cell>
          <cell r="AA127">
            <v>56</v>
          </cell>
          <cell r="AB127">
            <v>59</v>
          </cell>
          <cell r="AC127">
            <v>14</v>
          </cell>
          <cell r="AD127">
            <v>45</v>
          </cell>
        </row>
        <row r="128">
          <cell r="B128" t="str">
            <v>87</v>
          </cell>
          <cell r="C128">
            <v>87</v>
          </cell>
          <cell r="D128">
            <v>2979</v>
          </cell>
          <cell r="E128">
            <v>953</v>
          </cell>
          <cell r="F128">
            <v>2026</v>
          </cell>
          <cell r="G128">
            <v>2662</v>
          </cell>
          <cell r="H128">
            <v>863</v>
          </cell>
          <cell r="I128">
            <v>1799</v>
          </cell>
          <cell r="J128">
            <v>21</v>
          </cell>
          <cell r="K128">
            <v>7</v>
          </cell>
          <cell r="L128">
            <v>14</v>
          </cell>
          <cell r="M128">
            <v>8</v>
          </cell>
          <cell r="N128">
            <v>2</v>
          </cell>
          <cell r="O128">
            <v>6</v>
          </cell>
          <cell r="P128">
            <v>2</v>
          </cell>
          <cell r="Q128">
            <v>1</v>
          </cell>
          <cell r="R128">
            <v>1</v>
          </cell>
          <cell r="S128">
            <v>56</v>
          </cell>
          <cell r="T128">
            <v>17</v>
          </cell>
          <cell r="U128">
            <v>39</v>
          </cell>
          <cell r="V128">
            <v>108</v>
          </cell>
          <cell r="W128">
            <v>29</v>
          </cell>
          <cell r="X128">
            <v>79</v>
          </cell>
          <cell r="Y128">
            <v>71</v>
          </cell>
          <cell r="Z128">
            <v>20</v>
          </cell>
          <cell r="AA128">
            <v>51</v>
          </cell>
          <cell r="AB128">
            <v>51</v>
          </cell>
          <cell r="AC128">
            <v>14</v>
          </cell>
          <cell r="AD128">
            <v>37</v>
          </cell>
        </row>
        <row r="129">
          <cell r="B129" t="str">
            <v>88</v>
          </cell>
          <cell r="C129">
            <v>88</v>
          </cell>
          <cell r="D129">
            <v>2705</v>
          </cell>
          <cell r="E129">
            <v>849</v>
          </cell>
          <cell r="F129">
            <v>1856</v>
          </cell>
          <cell r="G129">
            <v>2396</v>
          </cell>
          <cell r="H129">
            <v>761</v>
          </cell>
          <cell r="I129">
            <v>1635</v>
          </cell>
          <cell r="J129">
            <v>20</v>
          </cell>
          <cell r="K129">
            <v>8</v>
          </cell>
          <cell r="L129">
            <v>12</v>
          </cell>
          <cell r="M129">
            <v>9</v>
          </cell>
          <cell r="N129">
            <v>3</v>
          </cell>
          <cell r="O129">
            <v>6</v>
          </cell>
          <cell r="P129">
            <v>3</v>
          </cell>
          <cell r="Q129" t="str">
            <v>-</v>
          </cell>
          <cell r="R129">
            <v>3</v>
          </cell>
          <cell r="S129">
            <v>54</v>
          </cell>
          <cell r="T129">
            <v>17</v>
          </cell>
          <cell r="U129">
            <v>37</v>
          </cell>
          <cell r="V129">
            <v>86</v>
          </cell>
          <cell r="W129">
            <v>21</v>
          </cell>
          <cell r="X129">
            <v>65</v>
          </cell>
          <cell r="Y129">
            <v>79</v>
          </cell>
          <cell r="Z129">
            <v>29</v>
          </cell>
          <cell r="AA129">
            <v>50</v>
          </cell>
          <cell r="AB129">
            <v>58</v>
          </cell>
          <cell r="AC129">
            <v>10</v>
          </cell>
          <cell r="AD129">
            <v>48</v>
          </cell>
        </row>
        <row r="130">
          <cell r="B130" t="str">
            <v>89</v>
          </cell>
          <cell r="C130">
            <v>89</v>
          </cell>
          <cell r="D130">
            <v>2264</v>
          </cell>
          <cell r="E130">
            <v>675</v>
          </cell>
          <cell r="F130">
            <v>1589</v>
          </cell>
          <cell r="G130">
            <v>2001</v>
          </cell>
          <cell r="H130">
            <v>601</v>
          </cell>
          <cell r="I130">
            <v>1400</v>
          </cell>
          <cell r="J130">
            <v>16</v>
          </cell>
          <cell r="K130">
            <v>5</v>
          </cell>
          <cell r="L130">
            <v>11</v>
          </cell>
          <cell r="M130">
            <v>6</v>
          </cell>
          <cell r="N130">
            <v>1</v>
          </cell>
          <cell r="O130">
            <v>5</v>
          </cell>
          <cell r="P130">
            <v>2</v>
          </cell>
          <cell r="Q130">
            <v>1</v>
          </cell>
          <cell r="R130">
            <v>1</v>
          </cell>
          <cell r="S130">
            <v>35</v>
          </cell>
          <cell r="T130">
            <v>8</v>
          </cell>
          <cell r="U130">
            <v>27</v>
          </cell>
          <cell r="V130">
            <v>91</v>
          </cell>
          <cell r="W130">
            <v>27</v>
          </cell>
          <cell r="X130">
            <v>64</v>
          </cell>
          <cell r="Y130">
            <v>61</v>
          </cell>
          <cell r="Z130">
            <v>21</v>
          </cell>
          <cell r="AA130">
            <v>40</v>
          </cell>
          <cell r="AB130">
            <v>52</v>
          </cell>
          <cell r="AC130">
            <v>11</v>
          </cell>
          <cell r="AD130">
            <v>41</v>
          </cell>
        </row>
        <row r="131"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</row>
        <row r="132">
          <cell r="C132" t="str">
            <v>90～94</v>
          </cell>
          <cell r="D132">
            <v>7296</v>
          </cell>
          <cell r="E132">
            <v>1813</v>
          </cell>
          <cell r="F132">
            <v>5483</v>
          </cell>
          <cell r="G132">
            <v>6429</v>
          </cell>
          <cell r="H132">
            <v>1605</v>
          </cell>
          <cell r="I132">
            <v>4824</v>
          </cell>
          <cell r="J132">
            <v>46</v>
          </cell>
          <cell r="K132">
            <v>10</v>
          </cell>
          <cell r="L132">
            <v>36</v>
          </cell>
          <cell r="M132">
            <v>31</v>
          </cell>
          <cell r="N132">
            <v>9</v>
          </cell>
          <cell r="O132">
            <v>22</v>
          </cell>
          <cell r="P132">
            <v>9</v>
          </cell>
          <cell r="Q132">
            <v>3</v>
          </cell>
          <cell r="R132">
            <v>6</v>
          </cell>
          <cell r="S132">
            <v>166</v>
          </cell>
          <cell r="T132">
            <v>36</v>
          </cell>
          <cell r="U132">
            <v>130</v>
          </cell>
          <cell r="V132">
            <v>241</v>
          </cell>
          <cell r="W132">
            <v>60</v>
          </cell>
          <cell r="X132">
            <v>181</v>
          </cell>
          <cell r="Y132">
            <v>192</v>
          </cell>
          <cell r="Z132">
            <v>57</v>
          </cell>
          <cell r="AA132">
            <v>135</v>
          </cell>
          <cell r="AB132">
            <v>182</v>
          </cell>
          <cell r="AC132">
            <v>33</v>
          </cell>
          <cell r="AD132">
            <v>149</v>
          </cell>
        </row>
        <row r="133">
          <cell r="B133" t="str">
            <v>90</v>
          </cell>
          <cell r="C133">
            <v>90</v>
          </cell>
          <cell r="D133">
            <v>2016</v>
          </cell>
          <cell r="E133">
            <v>567</v>
          </cell>
          <cell r="F133">
            <v>1449</v>
          </cell>
          <cell r="G133">
            <v>1780</v>
          </cell>
          <cell r="H133">
            <v>494</v>
          </cell>
          <cell r="I133">
            <v>1286</v>
          </cell>
          <cell r="J133">
            <v>15</v>
          </cell>
          <cell r="K133">
            <v>4</v>
          </cell>
          <cell r="L133">
            <v>11</v>
          </cell>
          <cell r="M133">
            <v>5</v>
          </cell>
          <cell r="N133">
            <v>2</v>
          </cell>
          <cell r="O133">
            <v>3</v>
          </cell>
          <cell r="P133">
            <v>1</v>
          </cell>
          <cell r="Q133">
            <v>1</v>
          </cell>
          <cell r="R133" t="str">
            <v>-</v>
          </cell>
          <cell r="S133">
            <v>45</v>
          </cell>
          <cell r="T133">
            <v>12</v>
          </cell>
          <cell r="U133">
            <v>33</v>
          </cell>
          <cell r="V133">
            <v>66</v>
          </cell>
          <cell r="W133">
            <v>19</v>
          </cell>
          <cell r="X133">
            <v>47</v>
          </cell>
          <cell r="Y133">
            <v>64</v>
          </cell>
          <cell r="Z133">
            <v>23</v>
          </cell>
          <cell r="AA133">
            <v>41</v>
          </cell>
          <cell r="AB133">
            <v>40</v>
          </cell>
          <cell r="AC133">
            <v>12</v>
          </cell>
          <cell r="AD133">
            <v>28</v>
          </cell>
        </row>
        <row r="134">
          <cell r="B134" t="str">
            <v>91</v>
          </cell>
          <cell r="C134">
            <v>91</v>
          </cell>
          <cell r="D134">
            <v>1693</v>
          </cell>
          <cell r="E134">
            <v>435</v>
          </cell>
          <cell r="F134">
            <v>1258</v>
          </cell>
          <cell r="G134">
            <v>1498</v>
          </cell>
          <cell r="H134">
            <v>392</v>
          </cell>
          <cell r="I134">
            <v>1106</v>
          </cell>
          <cell r="J134">
            <v>10</v>
          </cell>
          <cell r="K134">
            <v>1</v>
          </cell>
          <cell r="L134">
            <v>9</v>
          </cell>
          <cell r="M134">
            <v>8</v>
          </cell>
          <cell r="N134">
            <v>2</v>
          </cell>
          <cell r="O134">
            <v>6</v>
          </cell>
          <cell r="P134">
            <v>5</v>
          </cell>
          <cell r="Q134">
            <v>1</v>
          </cell>
          <cell r="R134">
            <v>4</v>
          </cell>
          <cell r="S134">
            <v>33</v>
          </cell>
          <cell r="T134">
            <v>7</v>
          </cell>
          <cell r="U134">
            <v>26</v>
          </cell>
          <cell r="V134">
            <v>53</v>
          </cell>
          <cell r="W134">
            <v>10</v>
          </cell>
          <cell r="X134">
            <v>43</v>
          </cell>
          <cell r="Y134">
            <v>48</v>
          </cell>
          <cell r="Z134">
            <v>15</v>
          </cell>
          <cell r="AA134">
            <v>33</v>
          </cell>
          <cell r="AB134">
            <v>38</v>
          </cell>
          <cell r="AC134">
            <v>7</v>
          </cell>
          <cell r="AD134">
            <v>31</v>
          </cell>
        </row>
        <row r="135">
          <cell r="B135" t="str">
            <v>92</v>
          </cell>
          <cell r="C135">
            <v>92</v>
          </cell>
          <cell r="D135">
            <v>1427</v>
          </cell>
          <cell r="E135">
            <v>343</v>
          </cell>
          <cell r="F135">
            <v>1084</v>
          </cell>
          <cell r="G135">
            <v>1251</v>
          </cell>
          <cell r="H135">
            <v>304</v>
          </cell>
          <cell r="I135">
            <v>947</v>
          </cell>
          <cell r="J135">
            <v>7</v>
          </cell>
          <cell r="K135">
            <v>2</v>
          </cell>
          <cell r="L135">
            <v>5</v>
          </cell>
          <cell r="M135">
            <v>8</v>
          </cell>
          <cell r="N135">
            <v>3</v>
          </cell>
          <cell r="O135">
            <v>5</v>
          </cell>
          <cell r="P135">
            <v>1</v>
          </cell>
          <cell r="Q135">
            <v>1</v>
          </cell>
          <cell r="R135" t="str">
            <v>-</v>
          </cell>
          <cell r="S135">
            <v>39</v>
          </cell>
          <cell r="T135">
            <v>5</v>
          </cell>
          <cell r="U135">
            <v>34</v>
          </cell>
          <cell r="V135">
            <v>51</v>
          </cell>
          <cell r="W135">
            <v>18</v>
          </cell>
          <cell r="X135">
            <v>33</v>
          </cell>
          <cell r="Y135">
            <v>31</v>
          </cell>
          <cell r="Z135">
            <v>7</v>
          </cell>
          <cell r="AA135">
            <v>24</v>
          </cell>
          <cell r="AB135">
            <v>39</v>
          </cell>
          <cell r="AC135">
            <v>3</v>
          </cell>
          <cell r="AD135">
            <v>36</v>
          </cell>
        </row>
        <row r="136">
          <cell r="B136" t="str">
            <v>93</v>
          </cell>
          <cell r="C136">
            <v>93</v>
          </cell>
          <cell r="D136">
            <v>1156</v>
          </cell>
          <cell r="E136">
            <v>275</v>
          </cell>
          <cell r="F136">
            <v>881</v>
          </cell>
          <cell r="G136">
            <v>1009</v>
          </cell>
          <cell r="H136">
            <v>240</v>
          </cell>
          <cell r="I136">
            <v>769</v>
          </cell>
          <cell r="J136">
            <v>4</v>
          </cell>
          <cell r="K136" t="str">
            <v>-</v>
          </cell>
          <cell r="L136">
            <v>4</v>
          </cell>
          <cell r="M136">
            <v>5</v>
          </cell>
          <cell r="N136">
            <v>2</v>
          </cell>
          <cell r="O136">
            <v>3</v>
          </cell>
          <cell r="P136">
            <v>1</v>
          </cell>
          <cell r="Q136" t="str">
            <v>-</v>
          </cell>
          <cell r="R136">
            <v>1</v>
          </cell>
          <cell r="S136">
            <v>31</v>
          </cell>
          <cell r="T136">
            <v>6</v>
          </cell>
          <cell r="U136">
            <v>25</v>
          </cell>
          <cell r="V136">
            <v>35</v>
          </cell>
          <cell r="W136">
            <v>11</v>
          </cell>
          <cell r="X136">
            <v>24</v>
          </cell>
          <cell r="Y136">
            <v>32</v>
          </cell>
          <cell r="Z136">
            <v>10</v>
          </cell>
          <cell r="AA136">
            <v>22</v>
          </cell>
          <cell r="AB136">
            <v>39</v>
          </cell>
          <cell r="AC136">
            <v>6</v>
          </cell>
          <cell r="AD136">
            <v>33</v>
          </cell>
        </row>
        <row r="137">
          <cell r="B137" t="str">
            <v>94</v>
          </cell>
          <cell r="C137">
            <v>94</v>
          </cell>
          <cell r="D137">
            <v>1004</v>
          </cell>
          <cell r="E137">
            <v>193</v>
          </cell>
          <cell r="F137">
            <v>811</v>
          </cell>
          <cell r="G137">
            <v>891</v>
          </cell>
          <cell r="H137">
            <v>175</v>
          </cell>
          <cell r="I137">
            <v>716</v>
          </cell>
          <cell r="J137">
            <v>10</v>
          </cell>
          <cell r="K137">
            <v>3</v>
          </cell>
          <cell r="L137">
            <v>7</v>
          </cell>
          <cell r="M137">
            <v>5</v>
          </cell>
          <cell r="N137" t="str">
            <v>-</v>
          </cell>
          <cell r="O137">
            <v>5</v>
          </cell>
          <cell r="P137">
            <v>1</v>
          </cell>
          <cell r="Q137" t="str">
            <v>-</v>
          </cell>
          <cell r="R137">
            <v>1</v>
          </cell>
          <cell r="S137">
            <v>18</v>
          </cell>
          <cell r="T137">
            <v>6</v>
          </cell>
          <cell r="U137">
            <v>12</v>
          </cell>
          <cell r="V137">
            <v>36</v>
          </cell>
          <cell r="W137">
            <v>2</v>
          </cell>
          <cell r="X137">
            <v>34</v>
          </cell>
          <cell r="Y137">
            <v>17</v>
          </cell>
          <cell r="Z137">
            <v>2</v>
          </cell>
          <cell r="AA137">
            <v>15</v>
          </cell>
          <cell r="AB137">
            <v>26</v>
          </cell>
          <cell r="AC137">
            <v>5</v>
          </cell>
          <cell r="AD137">
            <v>21</v>
          </cell>
        </row>
        <row r="138"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C139" t="str">
            <v>95～99</v>
          </cell>
          <cell r="D139">
            <v>2211</v>
          </cell>
          <cell r="E139">
            <v>371</v>
          </cell>
          <cell r="F139">
            <v>1840</v>
          </cell>
          <cell r="G139">
            <v>1933</v>
          </cell>
          <cell r="H139">
            <v>318</v>
          </cell>
          <cell r="I139">
            <v>1615</v>
          </cell>
          <cell r="J139">
            <v>18</v>
          </cell>
          <cell r="K139">
            <v>2</v>
          </cell>
          <cell r="L139">
            <v>16</v>
          </cell>
          <cell r="M139">
            <v>6</v>
          </cell>
          <cell r="N139">
            <v>0</v>
          </cell>
          <cell r="O139">
            <v>6</v>
          </cell>
          <cell r="P139">
            <v>1</v>
          </cell>
          <cell r="Q139">
            <v>0</v>
          </cell>
          <cell r="R139">
            <v>1</v>
          </cell>
          <cell r="S139">
            <v>43</v>
          </cell>
          <cell r="T139">
            <v>13</v>
          </cell>
          <cell r="U139">
            <v>30</v>
          </cell>
          <cell r="V139">
            <v>72</v>
          </cell>
          <cell r="W139">
            <v>13</v>
          </cell>
          <cell r="X139">
            <v>59</v>
          </cell>
          <cell r="Y139">
            <v>71</v>
          </cell>
          <cell r="Z139">
            <v>14</v>
          </cell>
          <cell r="AA139">
            <v>57</v>
          </cell>
          <cell r="AB139">
            <v>67</v>
          </cell>
          <cell r="AC139">
            <v>11</v>
          </cell>
          <cell r="AD139">
            <v>56</v>
          </cell>
        </row>
        <row r="140">
          <cell r="B140" t="str">
            <v>95</v>
          </cell>
          <cell r="C140">
            <v>95</v>
          </cell>
          <cell r="D140">
            <v>735</v>
          </cell>
          <cell r="E140">
            <v>144</v>
          </cell>
          <cell r="F140">
            <v>591</v>
          </cell>
          <cell r="G140">
            <v>643</v>
          </cell>
          <cell r="H140">
            <v>119</v>
          </cell>
          <cell r="I140">
            <v>524</v>
          </cell>
          <cell r="J140">
            <v>7</v>
          </cell>
          <cell r="K140">
            <v>1</v>
          </cell>
          <cell r="L140">
            <v>6</v>
          </cell>
          <cell r="M140">
            <v>1</v>
          </cell>
          <cell r="N140" t="str">
            <v>-</v>
          </cell>
          <cell r="O140">
            <v>1</v>
          </cell>
          <cell r="P140" t="str">
            <v>-</v>
          </cell>
          <cell r="Q140" t="str">
            <v>-</v>
          </cell>
          <cell r="R140" t="str">
            <v>-</v>
          </cell>
          <cell r="S140">
            <v>11</v>
          </cell>
          <cell r="T140">
            <v>4</v>
          </cell>
          <cell r="U140">
            <v>7</v>
          </cell>
          <cell r="V140">
            <v>30</v>
          </cell>
          <cell r="W140">
            <v>9</v>
          </cell>
          <cell r="X140">
            <v>21</v>
          </cell>
          <cell r="Y140">
            <v>22</v>
          </cell>
          <cell r="Z140">
            <v>6</v>
          </cell>
          <cell r="AA140">
            <v>16</v>
          </cell>
          <cell r="AB140">
            <v>21</v>
          </cell>
          <cell r="AC140">
            <v>5</v>
          </cell>
          <cell r="AD140">
            <v>16</v>
          </cell>
        </row>
        <row r="141">
          <cell r="B141" t="str">
            <v>96</v>
          </cell>
          <cell r="C141">
            <v>96</v>
          </cell>
          <cell r="D141">
            <v>569</v>
          </cell>
          <cell r="E141">
            <v>96</v>
          </cell>
          <cell r="F141">
            <v>473</v>
          </cell>
          <cell r="G141">
            <v>493</v>
          </cell>
          <cell r="H141">
            <v>83</v>
          </cell>
          <cell r="I141">
            <v>410</v>
          </cell>
          <cell r="J141">
            <v>3</v>
          </cell>
          <cell r="K141">
            <v>1</v>
          </cell>
          <cell r="L141">
            <v>2</v>
          </cell>
          <cell r="M141">
            <v>1</v>
          </cell>
          <cell r="N141" t="str">
            <v>-</v>
          </cell>
          <cell r="O141">
            <v>1</v>
          </cell>
          <cell r="P141">
            <v>1</v>
          </cell>
          <cell r="Q141" t="str">
            <v>-</v>
          </cell>
          <cell r="R141">
            <v>1</v>
          </cell>
          <cell r="S141">
            <v>17</v>
          </cell>
          <cell r="T141">
            <v>6</v>
          </cell>
          <cell r="U141">
            <v>11</v>
          </cell>
          <cell r="V141">
            <v>10</v>
          </cell>
          <cell r="W141">
            <v>1</v>
          </cell>
          <cell r="X141">
            <v>9</v>
          </cell>
          <cell r="Y141">
            <v>25</v>
          </cell>
          <cell r="Z141">
            <v>4</v>
          </cell>
          <cell r="AA141">
            <v>21</v>
          </cell>
          <cell r="AB141">
            <v>19</v>
          </cell>
          <cell r="AC141">
            <v>1</v>
          </cell>
          <cell r="AD141">
            <v>18</v>
          </cell>
        </row>
        <row r="142">
          <cell r="B142" t="str">
            <v>97</v>
          </cell>
          <cell r="C142">
            <v>97</v>
          </cell>
          <cell r="D142">
            <v>414</v>
          </cell>
          <cell r="E142">
            <v>54</v>
          </cell>
          <cell r="F142">
            <v>360</v>
          </cell>
          <cell r="G142">
            <v>362</v>
          </cell>
          <cell r="H142">
            <v>45</v>
          </cell>
          <cell r="I142">
            <v>317</v>
          </cell>
          <cell r="J142">
            <v>3</v>
          </cell>
          <cell r="K142" t="str">
            <v>-</v>
          </cell>
          <cell r="L142">
            <v>3</v>
          </cell>
          <cell r="M142">
            <v>3</v>
          </cell>
          <cell r="N142" t="str">
            <v>-</v>
          </cell>
          <cell r="O142">
            <v>3</v>
          </cell>
          <cell r="P142" t="str">
            <v>-</v>
          </cell>
          <cell r="Q142" t="str">
            <v>-</v>
          </cell>
          <cell r="R142" t="str">
            <v>-</v>
          </cell>
          <cell r="S142">
            <v>10</v>
          </cell>
          <cell r="T142">
            <v>2</v>
          </cell>
          <cell r="U142">
            <v>8</v>
          </cell>
          <cell r="V142">
            <v>14</v>
          </cell>
          <cell r="W142">
            <v>2</v>
          </cell>
          <cell r="X142">
            <v>12</v>
          </cell>
          <cell r="Y142">
            <v>12</v>
          </cell>
          <cell r="Z142">
            <v>2</v>
          </cell>
          <cell r="AA142">
            <v>10</v>
          </cell>
          <cell r="AB142">
            <v>10</v>
          </cell>
          <cell r="AC142">
            <v>3</v>
          </cell>
          <cell r="AD142">
            <v>7</v>
          </cell>
        </row>
        <row r="143">
          <cell r="B143" t="str">
            <v>98</v>
          </cell>
          <cell r="C143">
            <v>98</v>
          </cell>
          <cell r="D143">
            <v>284</v>
          </cell>
          <cell r="E143">
            <v>48</v>
          </cell>
          <cell r="F143">
            <v>236</v>
          </cell>
          <cell r="G143">
            <v>250</v>
          </cell>
          <cell r="H143">
            <v>45</v>
          </cell>
          <cell r="I143">
            <v>205</v>
          </cell>
          <cell r="J143" t="str">
            <v>-</v>
          </cell>
          <cell r="K143" t="str">
            <v>-</v>
          </cell>
          <cell r="L143" t="str">
            <v>-</v>
          </cell>
          <cell r="M143">
            <v>1</v>
          </cell>
          <cell r="N143" t="str">
            <v>-</v>
          </cell>
          <cell r="O143">
            <v>1</v>
          </cell>
          <cell r="P143" t="str">
            <v>-</v>
          </cell>
          <cell r="Q143" t="str">
            <v>-</v>
          </cell>
          <cell r="R143" t="str">
            <v>-</v>
          </cell>
          <cell r="S143">
            <v>4</v>
          </cell>
          <cell r="T143">
            <v>1</v>
          </cell>
          <cell r="U143">
            <v>3</v>
          </cell>
          <cell r="V143">
            <v>10</v>
          </cell>
          <cell r="W143" t="str">
            <v>-</v>
          </cell>
          <cell r="X143">
            <v>10</v>
          </cell>
          <cell r="Y143">
            <v>10</v>
          </cell>
          <cell r="Z143">
            <v>2</v>
          </cell>
          <cell r="AA143">
            <v>8</v>
          </cell>
          <cell r="AB143">
            <v>9</v>
          </cell>
          <cell r="AC143" t="str">
            <v>-</v>
          </cell>
          <cell r="AD143">
            <v>9</v>
          </cell>
        </row>
        <row r="144">
          <cell r="B144" t="str">
            <v>99</v>
          </cell>
          <cell r="C144">
            <v>99</v>
          </cell>
          <cell r="D144">
            <v>209</v>
          </cell>
          <cell r="E144">
            <v>29</v>
          </cell>
          <cell r="F144">
            <v>180</v>
          </cell>
          <cell r="G144">
            <v>185</v>
          </cell>
          <cell r="H144">
            <v>26</v>
          </cell>
          <cell r="I144">
            <v>159</v>
          </cell>
          <cell r="J144">
            <v>5</v>
          </cell>
          <cell r="K144" t="str">
            <v>-</v>
          </cell>
          <cell r="L144">
            <v>5</v>
          </cell>
          <cell r="M144" t="str">
            <v>-</v>
          </cell>
          <cell r="N144" t="str">
            <v>-</v>
          </cell>
          <cell r="O144" t="str">
            <v>-</v>
          </cell>
          <cell r="P144" t="str">
            <v>-</v>
          </cell>
          <cell r="Q144" t="str">
            <v>-</v>
          </cell>
          <cell r="R144" t="str">
            <v>-</v>
          </cell>
          <cell r="S144">
            <v>1</v>
          </cell>
          <cell r="T144" t="str">
            <v>-</v>
          </cell>
          <cell r="U144">
            <v>1</v>
          </cell>
          <cell r="V144">
            <v>8</v>
          </cell>
          <cell r="W144">
            <v>1</v>
          </cell>
          <cell r="X144">
            <v>7</v>
          </cell>
          <cell r="Y144">
            <v>2</v>
          </cell>
          <cell r="Z144" t="str">
            <v>-</v>
          </cell>
          <cell r="AA144">
            <v>2</v>
          </cell>
          <cell r="AB144">
            <v>8</v>
          </cell>
          <cell r="AC144">
            <v>2</v>
          </cell>
          <cell r="AD144">
            <v>6</v>
          </cell>
        </row>
        <row r="146">
          <cell r="E146">
            <v>26</v>
          </cell>
          <cell r="F146">
            <v>316</v>
          </cell>
          <cell r="H146">
            <v>22</v>
          </cell>
          <cell r="I146">
            <v>274</v>
          </cell>
          <cell r="K146" t="str">
            <v>-</v>
          </cell>
          <cell r="L146">
            <v>3</v>
          </cell>
          <cell r="N146" t="str">
            <v>-</v>
          </cell>
          <cell r="O146">
            <v>1</v>
          </cell>
          <cell r="Q146" t="str">
            <v>-</v>
          </cell>
          <cell r="R146">
            <v>1</v>
          </cell>
          <cell r="T146">
            <v>1</v>
          </cell>
          <cell r="U146">
            <v>7</v>
          </cell>
          <cell r="W146" t="str">
            <v>-</v>
          </cell>
          <cell r="X146">
            <v>8</v>
          </cell>
          <cell r="Z146" t="str">
            <v>-</v>
          </cell>
          <cell r="AA146">
            <v>9</v>
          </cell>
          <cell r="AC146">
            <v>3</v>
          </cell>
          <cell r="AD146">
            <v>13</v>
          </cell>
        </row>
        <row r="148">
          <cell r="E148">
            <v>3728</v>
          </cell>
          <cell r="F148">
            <v>2480</v>
          </cell>
          <cell r="H148">
            <v>3628</v>
          </cell>
          <cell r="I148">
            <v>2427</v>
          </cell>
          <cell r="K148">
            <v>3</v>
          </cell>
          <cell r="L148">
            <v>3</v>
          </cell>
          <cell r="N148">
            <v>6</v>
          </cell>
          <cell r="O148" t="str">
            <v>-</v>
          </cell>
          <cell r="Q148">
            <v>1</v>
          </cell>
          <cell r="R148">
            <v>1</v>
          </cell>
          <cell r="T148">
            <v>2</v>
          </cell>
          <cell r="U148">
            <v>1</v>
          </cell>
          <cell r="W148">
            <v>16</v>
          </cell>
          <cell r="X148">
            <v>5</v>
          </cell>
          <cell r="Z148">
            <v>64</v>
          </cell>
          <cell r="AA148">
            <v>37</v>
          </cell>
          <cell r="AC148">
            <v>8</v>
          </cell>
          <cell r="AD148">
            <v>6</v>
          </cell>
        </row>
        <row r="150">
          <cell r="D150">
            <v>49.834850000000003</v>
          </cell>
          <cell r="E150">
            <v>47.672449999999998</v>
          </cell>
          <cell r="F150">
            <v>51.666840000000001</v>
          </cell>
          <cell r="G150">
            <v>49.335290000000001</v>
          </cell>
          <cell r="H150">
            <v>47.159759999999999</v>
          </cell>
          <cell r="I150">
            <v>51.1768</v>
          </cell>
          <cell r="J150">
            <v>52.596089999999997</v>
          </cell>
          <cell r="K150">
            <v>51.016280000000002</v>
          </cell>
          <cell r="L150">
            <v>53.949159999999999</v>
          </cell>
          <cell r="P150">
            <v>58.23292</v>
          </cell>
          <cell r="Q150">
            <v>56.335529999999999</v>
          </cell>
          <cell r="R150">
            <v>59.929409999999997</v>
          </cell>
          <cell r="S150">
            <v>60.315959999999997</v>
          </cell>
          <cell r="T150">
            <v>57.968350000000001</v>
          </cell>
          <cell r="U150">
            <v>62.309620000000002</v>
          </cell>
          <cell r="V150">
            <v>55.629080000000002</v>
          </cell>
          <cell r="W150">
            <v>53.677190000000003</v>
          </cell>
          <cell r="X150">
            <v>57.300559999999997</v>
          </cell>
          <cell r="Y150">
            <v>51.126150000000003</v>
          </cell>
          <cell r="Z150">
            <v>49.824719999999999</v>
          </cell>
          <cell r="AA150">
            <v>52.291739999999997</v>
          </cell>
          <cell r="AB150">
            <v>63.25029</v>
          </cell>
          <cell r="AC150">
            <v>59.259810000000002</v>
          </cell>
          <cell r="AD150">
            <v>66.222189999999998</v>
          </cell>
        </row>
        <row r="152">
          <cell r="D152">
            <v>52.220260000000003</v>
          </cell>
          <cell r="E152">
            <v>49.939329999999998</v>
          </cell>
          <cell r="F152">
            <v>54.276600000000002</v>
          </cell>
          <cell r="G152">
            <v>51.491549999999997</v>
          </cell>
          <cell r="H152">
            <v>49.248559999999998</v>
          </cell>
          <cell r="I152">
            <v>53.491680000000002</v>
          </cell>
          <cell r="J152">
            <v>57.403230000000001</v>
          </cell>
          <cell r="K152">
            <v>55.692309999999999</v>
          </cell>
          <cell r="L152">
            <v>59.152169999999998</v>
          </cell>
          <cell r="P152">
            <v>63.666670000000003</v>
          </cell>
          <cell r="Q152">
            <v>60.5</v>
          </cell>
          <cell r="R152">
            <v>66.285709999999995</v>
          </cell>
          <cell r="S152">
            <v>66.039820000000006</v>
          </cell>
          <cell r="T152">
            <v>64.49194</v>
          </cell>
          <cell r="U152">
            <v>67.473680000000002</v>
          </cell>
          <cell r="V152">
            <v>61.829189999999997</v>
          </cell>
          <cell r="W152">
            <v>60.24324</v>
          </cell>
          <cell r="X152">
            <v>63.224139999999998</v>
          </cell>
          <cell r="Y152">
            <v>55.136870000000002</v>
          </cell>
          <cell r="Z152">
            <v>53.620690000000003</v>
          </cell>
          <cell r="AA152">
            <v>56.088239999999999</v>
          </cell>
          <cell r="AB152">
            <v>67.724999999999994</v>
          </cell>
          <cell r="AC152">
            <v>63.787500000000001</v>
          </cell>
          <cell r="AD152">
            <v>71.328950000000006</v>
          </cell>
        </row>
      </sheetData>
      <sheetData sheetId="10">
        <row r="137">
          <cell r="N137">
            <v>59.086257309899999</v>
          </cell>
          <cell r="O137">
            <v>54.745222929900002</v>
          </cell>
          <cell r="P137">
            <v>62.770270270300003</v>
          </cell>
        </row>
        <row r="138">
          <cell r="N138">
            <v>64.666666666699996</v>
          </cell>
          <cell r="O138">
            <v>57.75</v>
          </cell>
          <cell r="P138">
            <v>68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3表"/>
      <sheetName val="第３表資料（R2）"/>
    </sheetNames>
    <sheetDataSet>
      <sheetData sheetId="0"/>
      <sheetData sheetId="1">
        <row r="6">
          <cell r="A6" t="str">
            <v>総　　数</v>
          </cell>
          <cell r="B6" t="str">
            <v>総数</v>
          </cell>
          <cell r="C6">
            <v>2601</v>
          </cell>
          <cell r="D6">
            <v>230</v>
          </cell>
          <cell r="E6">
            <v>778</v>
          </cell>
          <cell r="F6">
            <v>230</v>
          </cell>
          <cell r="G6">
            <v>18</v>
          </cell>
          <cell r="H6">
            <v>69</v>
          </cell>
          <cell r="I6">
            <v>340</v>
          </cell>
          <cell r="J6">
            <v>58</v>
          </cell>
          <cell r="K6">
            <v>138</v>
          </cell>
          <cell r="L6">
            <v>28</v>
          </cell>
          <cell r="M6">
            <v>57</v>
          </cell>
          <cell r="N6">
            <v>8</v>
          </cell>
          <cell r="O6">
            <v>1</v>
          </cell>
          <cell r="P6">
            <v>646</v>
          </cell>
          <cell r="Q6">
            <v>409118</v>
          </cell>
          <cell r="R6">
            <v>401784</v>
          </cell>
        </row>
        <row r="7">
          <cell r="A7" t="str">
            <v>男</v>
          </cell>
          <cell r="B7" t="str">
            <v>男</v>
          </cell>
          <cell r="C7">
            <v>1349</v>
          </cell>
          <cell r="D7">
            <v>122</v>
          </cell>
          <cell r="E7">
            <v>359</v>
          </cell>
          <cell r="F7">
            <v>104</v>
          </cell>
          <cell r="G7">
            <v>2</v>
          </cell>
          <cell r="H7">
            <v>56</v>
          </cell>
          <cell r="I7">
            <v>160</v>
          </cell>
          <cell r="J7">
            <v>37</v>
          </cell>
          <cell r="K7">
            <v>89</v>
          </cell>
          <cell r="L7">
            <v>23</v>
          </cell>
          <cell r="M7">
            <v>38</v>
          </cell>
          <cell r="N7">
            <v>3</v>
          </cell>
          <cell r="O7">
            <v>1</v>
          </cell>
          <cell r="P7">
            <v>355</v>
          </cell>
          <cell r="Q7">
            <v>188519</v>
          </cell>
          <cell r="R7">
            <v>184557</v>
          </cell>
        </row>
        <row r="8">
          <cell r="A8" t="str">
            <v>女</v>
          </cell>
          <cell r="B8" t="str">
            <v>女</v>
          </cell>
          <cell r="C8">
            <v>1252</v>
          </cell>
          <cell r="D8">
            <v>108</v>
          </cell>
          <cell r="E8">
            <v>419</v>
          </cell>
          <cell r="F8">
            <v>126</v>
          </cell>
          <cell r="G8">
            <v>16</v>
          </cell>
          <cell r="H8">
            <v>13</v>
          </cell>
          <cell r="I8">
            <v>180</v>
          </cell>
          <cell r="J8">
            <v>21</v>
          </cell>
          <cell r="K8">
            <v>49</v>
          </cell>
          <cell r="L8">
            <v>5</v>
          </cell>
          <cell r="M8">
            <v>19</v>
          </cell>
          <cell r="N8">
            <v>5</v>
          </cell>
          <cell r="O8" t="str">
            <v>-</v>
          </cell>
          <cell r="P8">
            <v>291</v>
          </cell>
          <cell r="Q8">
            <v>220599</v>
          </cell>
          <cell r="R8">
            <v>217227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4表"/>
      <sheetName val="第４表資料（R2）"/>
    </sheetNames>
    <sheetDataSet>
      <sheetData sheetId="0"/>
      <sheetData sheetId="1">
        <row r="9">
          <cell r="C9">
            <v>356139</v>
          </cell>
          <cell r="D9">
            <v>93807</v>
          </cell>
          <cell r="E9">
            <v>193275</v>
          </cell>
          <cell r="F9">
            <v>35836</v>
          </cell>
          <cell r="G9">
            <v>24484</v>
          </cell>
          <cell r="H9">
            <v>8737</v>
          </cell>
          <cell r="M9">
            <v>160816</v>
          </cell>
          <cell r="N9">
            <v>46196</v>
          </cell>
          <cell r="O9">
            <v>96217</v>
          </cell>
          <cell r="P9">
            <v>5636</v>
          </cell>
          <cell r="Q9">
            <v>8135</v>
          </cell>
          <cell r="R9">
            <v>4632</v>
          </cell>
          <cell r="W9">
            <v>195323</v>
          </cell>
          <cell r="X9">
            <v>47611</v>
          </cell>
          <cell r="Y9">
            <v>97058</v>
          </cell>
          <cell r="Z9">
            <v>30200</v>
          </cell>
          <cell r="AA9">
            <v>16349</v>
          </cell>
          <cell r="AB9">
            <v>4105</v>
          </cell>
        </row>
        <row r="10">
          <cell r="C10">
            <v>18038</v>
          </cell>
          <cell r="D10">
            <v>17890</v>
          </cell>
          <cell r="E10">
            <v>43</v>
          </cell>
          <cell r="F10">
            <v>1</v>
          </cell>
          <cell r="G10">
            <v>6</v>
          </cell>
          <cell r="H10">
            <v>98</v>
          </cell>
          <cell r="M10">
            <v>8960</v>
          </cell>
          <cell r="N10">
            <v>8879</v>
          </cell>
          <cell r="O10">
            <v>20</v>
          </cell>
          <cell r="P10">
            <v>1</v>
          </cell>
          <cell r="Q10">
            <v>1</v>
          </cell>
          <cell r="R10">
            <v>59</v>
          </cell>
          <cell r="W10">
            <v>9078</v>
          </cell>
          <cell r="X10">
            <v>9011</v>
          </cell>
          <cell r="Y10">
            <v>23</v>
          </cell>
          <cell r="Z10" t="str">
            <v>-</v>
          </cell>
          <cell r="AA10">
            <v>5</v>
          </cell>
          <cell r="AB10">
            <v>39</v>
          </cell>
        </row>
        <row r="11">
          <cell r="C11">
            <v>17146</v>
          </cell>
          <cell r="D11">
            <v>15358</v>
          </cell>
          <cell r="E11">
            <v>993</v>
          </cell>
          <cell r="F11">
            <v>3</v>
          </cell>
          <cell r="G11">
            <v>65</v>
          </cell>
          <cell r="H11">
            <v>727</v>
          </cell>
          <cell r="M11">
            <v>8278</v>
          </cell>
          <cell r="N11">
            <v>7429</v>
          </cell>
          <cell r="O11">
            <v>428</v>
          </cell>
          <cell r="P11">
            <v>1</v>
          </cell>
          <cell r="Q11">
            <v>20</v>
          </cell>
          <cell r="R11">
            <v>400</v>
          </cell>
          <cell r="W11">
            <v>8868</v>
          </cell>
          <cell r="X11">
            <v>7929</v>
          </cell>
          <cell r="Y11">
            <v>565</v>
          </cell>
          <cell r="Z11">
            <v>2</v>
          </cell>
          <cell r="AA11">
            <v>45</v>
          </cell>
          <cell r="AB11">
            <v>327</v>
          </cell>
        </row>
        <row r="12">
          <cell r="C12">
            <v>16392</v>
          </cell>
          <cell r="D12">
            <v>10317</v>
          </cell>
          <cell r="E12">
            <v>4913</v>
          </cell>
          <cell r="F12">
            <v>7</v>
          </cell>
          <cell r="G12">
            <v>317</v>
          </cell>
          <cell r="H12">
            <v>838</v>
          </cell>
          <cell r="M12">
            <v>7878</v>
          </cell>
          <cell r="N12">
            <v>5082</v>
          </cell>
          <cell r="O12">
            <v>2188</v>
          </cell>
          <cell r="P12" t="str">
            <v>-</v>
          </cell>
          <cell r="Q12">
            <v>98</v>
          </cell>
          <cell r="R12">
            <v>510</v>
          </cell>
          <cell r="W12">
            <v>8514</v>
          </cell>
          <cell r="X12">
            <v>5235</v>
          </cell>
          <cell r="Y12">
            <v>2725</v>
          </cell>
          <cell r="Z12">
            <v>7</v>
          </cell>
          <cell r="AA12">
            <v>219</v>
          </cell>
          <cell r="AB12">
            <v>328</v>
          </cell>
        </row>
        <row r="13">
          <cell r="C13">
            <v>18590</v>
          </cell>
          <cell r="D13">
            <v>7235</v>
          </cell>
          <cell r="E13">
            <v>9970</v>
          </cell>
          <cell r="F13">
            <v>12</v>
          </cell>
          <cell r="G13">
            <v>680</v>
          </cell>
          <cell r="H13">
            <v>693</v>
          </cell>
          <cell r="M13">
            <v>8967</v>
          </cell>
          <cell r="N13">
            <v>3809</v>
          </cell>
          <cell r="O13">
            <v>4529</v>
          </cell>
          <cell r="P13">
            <v>4</v>
          </cell>
          <cell r="Q13">
            <v>193</v>
          </cell>
          <cell r="R13">
            <v>432</v>
          </cell>
          <cell r="W13">
            <v>9623</v>
          </cell>
          <cell r="X13">
            <v>3426</v>
          </cell>
          <cell r="Y13">
            <v>5441</v>
          </cell>
          <cell r="Z13">
            <v>8</v>
          </cell>
          <cell r="AA13">
            <v>487</v>
          </cell>
          <cell r="AB13">
            <v>261</v>
          </cell>
        </row>
        <row r="14">
          <cell r="C14">
            <v>20860</v>
          </cell>
          <cell r="D14">
            <v>6272</v>
          </cell>
          <cell r="E14">
            <v>12781</v>
          </cell>
          <cell r="F14">
            <v>39</v>
          </cell>
          <cell r="G14">
            <v>1186</v>
          </cell>
          <cell r="H14">
            <v>582</v>
          </cell>
          <cell r="M14">
            <v>9948</v>
          </cell>
          <cell r="N14">
            <v>3205</v>
          </cell>
          <cell r="O14">
            <v>6038</v>
          </cell>
          <cell r="P14">
            <v>10</v>
          </cell>
          <cell r="Q14">
            <v>337</v>
          </cell>
          <cell r="R14">
            <v>358</v>
          </cell>
          <cell r="W14">
            <v>10912</v>
          </cell>
          <cell r="X14">
            <v>3067</v>
          </cell>
          <cell r="Y14">
            <v>6743</v>
          </cell>
          <cell r="Z14">
            <v>29</v>
          </cell>
          <cell r="AA14">
            <v>849</v>
          </cell>
          <cell r="AB14">
            <v>224</v>
          </cell>
        </row>
        <row r="15">
          <cell r="C15">
            <v>23532</v>
          </cell>
          <cell r="D15">
            <v>6078</v>
          </cell>
          <cell r="E15">
            <v>15029</v>
          </cell>
          <cell r="F15">
            <v>104</v>
          </cell>
          <cell r="G15">
            <v>1731</v>
          </cell>
          <cell r="H15">
            <v>590</v>
          </cell>
          <cell r="M15">
            <v>11170</v>
          </cell>
          <cell r="N15">
            <v>3069</v>
          </cell>
          <cell r="O15">
            <v>7216</v>
          </cell>
          <cell r="P15">
            <v>23</v>
          </cell>
          <cell r="Q15">
            <v>500</v>
          </cell>
          <cell r="R15">
            <v>362</v>
          </cell>
          <cell r="W15">
            <v>12362</v>
          </cell>
          <cell r="X15">
            <v>3009</v>
          </cell>
          <cell r="Y15">
            <v>7813</v>
          </cell>
          <cell r="Z15">
            <v>81</v>
          </cell>
          <cell r="AA15">
            <v>1231</v>
          </cell>
          <cell r="AB15">
            <v>228</v>
          </cell>
        </row>
        <row r="16">
          <cell r="C16">
            <v>28218</v>
          </cell>
          <cell r="D16">
            <v>6572</v>
          </cell>
          <cell r="E16">
            <v>18182</v>
          </cell>
          <cell r="F16">
            <v>214</v>
          </cell>
          <cell r="G16">
            <v>2503</v>
          </cell>
          <cell r="H16">
            <v>747</v>
          </cell>
          <cell r="M16">
            <v>13379</v>
          </cell>
          <cell r="N16">
            <v>3312</v>
          </cell>
          <cell r="O16">
            <v>8829</v>
          </cell>
          <cell r="P16">
            <v>52</v>
          </cell>
          <cell r="Q16">
            <v>745</v>
          </cell>
          <cell r="R16">
            <v>441</v>
          </cell>
          <cell r="W16">
            <v>14839</v>
          </cell>
          <cell r="X16">
            <v>3260</v>
          </cell>
          <cell r="Y16">
            <v>9353</v>
          </cell>
          <cell r="Z16">
            <v>162</v>
          </cell>
          <cell r="AA16">
            <v>1758</v>
          </cell>
          <cell r="AB16">
            <v>306</v>
          </cell>
        </row>
        <row r="17">
          <cell r="C17">
            <v>25845</v>
          </cell>
          <cell r="D17">
            <v>5607</v>
          </cell>
          <cell r="E17">
            <v>16632</v>
          </cell>
          <cell r="F17">
            <v>350</v>
          </cell>
          <cell r="G17">
            <v>2640</v>
          </cell>
          <cell r="H17">
            <v>616</v>
          </cell>
          <cell r="M17">
            <v>11969</v>
          </cell>
          <cell r="N17">
            <v>2867</v>
          </cell>
          <cell r="O17">
            <v>7802</v>
          </cell>
          <cell r="P17">
            <v>66</v>
          </cell>
          <cell r="Q17">
            <v>883</v>
          </cell>
          <cell r="R17">
            <v>351</v>
          </cell>
          <cell r="W17">
            <v>13876</v>
          </cell>
          <cell r="X17">
            <v>2740</v>
          </cell>
          <cell r="Y17">
            <v>8830</v>
          </cell>
          <cell r="Z17">
            <v>284</v>
          </cell>
          <cell r="AA17">
            <v>1757</v>
          </cell>
          <cell r="AB17">
            <v>265</v>
          </cell>
        </row>
        <row r="18">
          <cell r="C18">
            <v>26759</v>
          </cell>
          <cell r="D18">
            <v>4915</v>
          </cell>
          <cell r="E18">
            <v>17617</v>
          </cell>
          <cell r="F18">
            <v>704</v>
          </cell>
          <cell r="G18">
            <v>2973</v>
          </cell>
          <cell r="H18">
            <v>550</v>
          </cell>
          <cell r="M18">
            <v>12443</v>
          </cell>
          <cell r="N18">
            <v>2526</v>
          </cell>
          <cell r="O18">
            <v>8420</v>
          </cell>
          <cell r="P18">
            <v>152</v>
          </cell>
          <cell r="Q18">
            <v>1021</v>
          </cell>
          <cell r="R18">
            <v>324</v>
          </cell>
          <cell r="W18">
            <v>14316</v>
          </cell>
          <cell r="X18">
            <v>2389</v>
          </cell>
          <cell r="Y18">
            <v>9197</v>
          </cell>
          <cell r="Z18">
            <v>552</v>
          </cell>
          <cell r="AA18">
            <v>1952</v>
          </cell>
          <cell r="AB18">
            <v>226</v>
          </cell>
        </row>
        <row r="19">
          <cell r="C19">
            <v>28155</v>
          </cell>
          <cell r="D19">
            <v>4058</v>
          </cell>
          <cell r="E19">
            <v>19369</v>
          </cell>
          <cell r="F19">
            <v>1245</v>
          </cell>
          <cell r="G19">
            <v>2971</v>
          </cell>
          <cell r="H19">
            <v>512</v>
          </cell>
          <cell r="M19">
            <v>13203</v>
          </cell>
          <cell r="N19">
            <v>2201</v>
          </cell>
          <cell r="O19">
            <v>9275</v>
          </cell>
          <cell r="P19">
            <v>280</v>
          </cell>
          <cell r="Q19">
            <v>1127</v>
          </cell>
          <cell r="R19">
            <v>320</v>
          </cell>
          <cell r="W19">
            <v>14952</v>
          </cell>
          <cell r="X19">
            <v>1857</v>
          </cell>
          <cell r="Y19">
            <v>10094</v>
          </cell>
          <cell r="Z19">
            <v>965</v>
          </cell>
          <cell r="AA19">
            <v>1844</v>
          </cell>
          <cell r="AB19">
            <v>192</v>
          </cell>
        </row>
        <row r="20">
          <cell r="C20">
            <v>32863</v>
          </cell>
          <cell r="D20">
            <v>3714</v>
          </cell>
          <cell r="E20">
            <v>22763</v>
          </cell>
          <cell r="F20">
            <v>2444</v>
          </cell>
          <cell r="G20">
            <v>3274</v>
          </cell>
          <cell r="H20">
            <v>668</v>
          </cell>
          <cell r="M20">
            <v>15446</v>
          </cell>
          <cell r="N20">
            <v>1946</v>
          </cell>
          <cell r="O20">
            <v>11385</v>
          </cell>
          <cell r="P20">
            <v>525</v>
          </cell>
          <cell r="Q20">
            <v>1196</v>
          </cell>
          <cell r="R20">
            <v>394</v>
          </cell>
          <cell r="W20">
            <v>17417</v>
          </cell>
          <cell r="X20">
            <v>1768</v>
          </cell>
          <cell r="Y20">
            <v>11378</v>
          </cell>
          <cell r="Z20">
            <v>1919</v>
          </cell>
          <cell r="AA20">
            <v>2078</v>
          </cell>
          <cell r="AB20">
            <v>274</v>
          </cell>
        </row>
        <row r="21">
          <cell r="C21">
            <v>32971</v>
          </cell>
          <cell r="D21">
            <v>2696</v>
          </cell>
          <cell r="E21">
            <v>22655</v>
          </cell>
          <cell r="F21">
            <v>4027</v>
          </cell>
          <cell r="G21">
            <v>2937</v>
          </cell>
          <cell r="H21">
            <v>656</v>
          </cell>
          <cell r="M21">
            <v>15144</v>
          </cell>
          <cell r="N21">
            <v>1159</v>
          </cell>
          <cell r="O21">
            <v>11779</v>
          </cell>
          <cell r="P21">
            <v>781</v>
          </cell>
          <cell r="Q21">
            <v>1112</v>
          </cell>
          <cell r="R21">
            <v>313</v>
          </cell>
          <cell r="W21">
            <v>17827</v>
          </cell>
          <cell r="X21">
            <v>1537</v>
          </cell>
          <cell r="Y21">
            <v>10876</v>
          </cell>
          <cell r="Z21">
            <v>3246</v>
          </cell>
          <cell r="AA21">
            <v>1825</v>
          </cell>
          <cell r="AB21">
            <v>343</v>
          </cell>
        </row>
        <row r="22">
          <cell r="C22">
            <v>22850</v>
          </cell>
          <cell r="D22">
            <v>1297</v>
          </cell>
          <cell r="E22">
            <v>14553</v>
          </cell>
          <cell r="F22">
            <v>5031</v>
          </cell>
          <cell r="G22">
            <v>1535</v>
          </cell>
          <cell r="H22">
            <v>434</v>
          </cell>
          <cell r="M22">
            <v>9566</v>
          </cell>
          <cell r="N22">
            <v>419</v>
          </cell>
          <cell r="O22">
            <v>7714</v>
          </cell>
          <cell r="P22">
            <v>802</v>
          </cell>
          <cell r="Q22">
            <v>487</v>
          </cell>
          <cell r="R22">
            <v>144</v>
          </cell>
          <cell r="W22">
            <v>13284</v>
          </cell>
          <cell r="X22">
            <v>878</v>
          </cell>
          <cell r="Y22">
            <v>6839</v>
          </cell>
          <cell r="Z22">
            <v>4229</v>
          </cell>
          <cell r="AA22">
            <v>1048</v>
          </cell>
          <cell r="AB22">
            <v>290</v>
          </cell>
        </row>
        <row r="23">
          <cell r="C23">
            <v>19602</v>
          </cell>
          <cell r="D23">
            <v>802</v>
          </cell>
          <cell r="E23">
            <v>10523</v>
          </cell>
          <cell r="F23">
            <v>6963</v>
          </cell>
          <cell r="G23">
            <v>917</v>
          </cell>
          <cell r="H23">
            <v>397</v>
          </cell>
          <cell r="M23">
            <v>7515</v>
          </cell>
          <cell r="N23">
            <v>191</v>
          </cell>
          <cell r="O23">
            <v>5904</v>
          </cell>
          <cell r="P23">
            <v>1032</v>
          </cell>
          <cell r="Q23">
            <v>271</v>
          </cell>
          <cell r="R23">
            <v>117</v>
          </cell>
          <cell r="W23">
            <v>12087</v>
          </cell>
          <cell r="X23">
            <v>611</v>
          </cell>
          <cell r="Y23">
            <v>4619</v>
          </cell>
          <cell r="Z23">
            <v>5931</v>
          </cell>
          <cell r="AA23">
            <v>646</v>
          </cell>
          <cell r="AB23">
            <v>280</v>
          </cell>
        </row>
        <row r="24">
          <cell r="C24">
            <v>14469</v>
          </cell>
          <cell r="D24">
            <v>551</v>
          </cell>
          <cell r="E24">
            <v>5513</v>
          </cell>
          <cell r="F24">
            <v>7607</v>
          </cell>
          <cell r="G24">
            <v>466</v>
          </cell>
          <cell r="H24">
            <v>332</v>
          </cell>
          <cell r="M24">
            <v>4740</v>
          </cell>
          <cell r="N24">
            <v>69</v>
          </cell>
          <cell r="O24">
            <v>3454</v>
          </cell>
          <cell r="P24">
            <v>1057</v>
          </cell>
          <cell r="Q24">
            <v>102</v>
          </cell>
          <cell r="R24">
            <v>58</v>
          </cell>
          <cell r="W24">
            <v>9729</v>
          </cell>
          <cell r="X24">
            <v>482</v>
          </cell>
          <cell r="Y24">
            <v>2059</v>
          </cell>
          <cell r="Z24">
            <v>6550</v>
          </cell>
          <cell r="AA24">
            <v>364</v>
          </cell>
          <cell r="AB24">
            <v>274</v>
          </cell>
        </row>
        <row r="25">
          <cell r="C25">
            <v>7296</v>
          </cell>
          <cell r="D25">
            <v>344</v>
          </cell>
          <cell r="E25">
            <v>1524</v>
          </cell>
          <cell r="F25">
            <v>4991</v>
          </cell>
          <cell r="G25">
            <v>219</v>
          </cell>
          <cell r="H25">
            <v>218</v>
          </cell>
          <cell r="M25">
            <v>1813</v>
          </cell>
          <cell r="N25">
            <v>30</v>
          </cell>
          <cell r="O25">
            <v>1070</v>
          </cell>
          <cell r="P25">
            <v>638</v>
          </cell>
          <cell r="Q25">
            <v>37</v>
          </cell>
          <cell r="R25">
            <v>38</v>
          </cell>
          <cell r="W25">
            <v>5483</v>
          </cell>
          <cell r="X25">
            <v>314</v>
          </cell>
          <cell r="Y25">
            <v>454</v>
          </cell>
          <cell r="Z25">
            <v>4353</v>
          </cell>
          <cell r="AA25">
            <v>182</v>
          </cell>
          <cell r="AB25">
            <v>180</v>
          </cell>
        </row>
        <row r="26">
          <cell r="C26">
            <v>2211</v>
          </cell>
          <cell r="D26">
            <v>91</v>
          </cell>
          <cell r="E26">
            <v>203</v>
          </cell>
          <cell r="F26">
            <v>1790</v>
          </cell>
          <cell r="G26">
            <v>58</v>
          </cell>
          <cell r="H26">
            <v>69</v>
          </cell>
          <cell r="M26">
            <v>371</v>
          </cell>
          <cell r="N26">
            <v>3</v>
          </cell>
          <cell r="O26">
            <v>160</v>
          </cell>
          <cell r="P26">
            <v>193</v>
          </cell>
          <cell r="Q26">
            <v>5</v>
          </cell>
          <cell r="R26">
            <v>10</v>
          </cell>
          <cell r="W26">
            <v>1840</v>
          </cell>
          <cell r="X26">
            <v>88</v>
          </cell>
          <cell r="Y26">
            <v>43</v>
          </cell>
          <cell r="Z26">
            <v>1597</v>
          </cell>
          <cell r="AA26">
            <v>53</v>
          </cell>
          <cell r="AB26">
            <v>59</v>
          </cell>
        </row>
        <row r="27">
          <cell r="C27">
            <v>342</v>
          </cell>
          <cell r="D27">
            <v>10</v>
          </cell>
          <cell r="E27">
            <v>12</v>
          </cell>
          <cell r="F27">
            <v>304</v>
          </cell>
          <cell r="G27">
            <v>6</v>
          </cell>
          <cell r="H27">
            <v>10</v>
          </cell>
          <cell r="M27">
            <v>26</v>
          </cell>
          <cell r="N27" t="str">
            <v>-</v>
          </cell>
          <cell r="O27">
            <v>6</v>
          </cell>
          <cell r="P27">
            <v>19</v>
          </cell>
          <cell r="Q27" t="str">
            <v>-</v>
          </cell>
          <cell r="R27">
            <v>1</v>
          </cell>
          <cell r="W27">
            <v>316</v>
          </cell>
          <cell r="X27">
            <v>10</v>
          </cell>
          <cell r="Y27">
            <v>6</v>
          </cell>
          <cell r="Z27">
            <v>285</v>
          </cell>
          <cell r="AA27">
            <v>6</v>
          </cell>
          <cell r="AB27">
            <v>9</v>
          </cell>
        </row>
        <row r="28">
          <cell r="C28">
            <v>55.350169999999999</v>
          </cell>
          <cell r="D28">
            <v>37.407429999999998</v>
          </cell>
          <cell r="E28">
            <v>58.86844</v>
          </cell>
          <cell r="F28">
            <v>81.141090000000005</v>
          </cell>
          <cell r="G28">
            <v>59.623309999999996</v>
          </cell>
          <cell r="H28">
            <v>52.408209999999997</v>
          </cell>
          <cell r="M28">
            <v>53.612220000000001</v>
          </cell>
          <cell r="N28">
            <v>36.723370000000003</v>
          </cell>
          <cell r="O28">
            <v>59.939</v>
          </cell>
          <cell r="P28">
            <v>79.028739999999999</v>
          </cell>
          <cell r="Q28">
            <v>60.004730000000002</v>
          </cell>
          <cell r="R28">
            <v>48.474530000000001</v>
          </cell>
          <cell r="W28">
            <v>56.781089999999999</v>
          </cell>
          <cell r="X28">
            <v>38.071150000000003</v>
          </cell>
          <cell r="Y28">
            <v>57.807160000000003</v>
          </cell>
          <cell r="Z28">
            <v>81.535300000000007</v>
          </cell>
          <cell r="AA28">
            <v>59.433509999999998</v>
          </cell>
          <cell r="AB28">
            <v>56.846890000000002</v>
          </cell>
        </row>
        <row r="29">
          <cell r="C29">
            <v>132604</v>
          </cell>
          <cell r="D29">
            <v>9505</v>
          </cell>
          <cell r="E29">
            <v>77746</v>
          </cell>
          <cell r="F29">
            <v>33157</v>
          </cell>
          <cell r="G29">
            <v>9412</v>
          </cell>
          <cell r="H29">
            <v>2784</v>
          </cell>
          <cell r="M29">
            <v>54621</v>
          </cell>
          <cell r="N29">
            <v>3817</v>
          </cell>
          <cell r="O29">
            <v>41472</v>
          </cell>
          <cell r="P29">
            <v>5047</v>
          </cell>
          <cell r="Q29">
            <v>3210</v>
          </cell>
          <cell r="R29">
            <v>1075</v>
          </cell>
          <cell r="W29">
            <v>77983</v>
          </cell>
          <cell r="X29">
            <v>5688</v>
          </cell>
          <cell r="Y29">
            <v>36274</v>
          </cell>
          <cell r="Z29">
            <v>28110</v>
          </cell>
          <cell r="AA29">
            <v>6202</v>
          </cell>
          <cell r="AB29">
            <v>1709</v>
          </cell>
        </row>
        <row r="30">
          <cell r="C30">
            <v>66770</v>
          </cell>
          <cell r="D30">
            <v>3095</v>
          </cell>
          <cell r="E30">
            <v>32328</v>
          </cell>
          <cell r="F30">
            <v>26686</v>
          </cell>
          <cell r="G30">
            <v>3201</v>
          </cell>
          <cell r="H30">
            <v>1460</v>
          </cell>
          <cell r="M30">
            <v>24031</v>
          </cell>
          <cell r="N30">
            <v>712</v>
          </cell>
          <cell r="O30">
            <v>18308</v>
          </cell>
          <cell r="P30">
            <v>3741</v>
          </cell>
          <cell r="Q30">
            <v>902</v>
          </cell>
          <cell r="R30">
            <v>368</v>
          </cell>
          <cell r="W30">
            <v>42739</v>
          </cell>
          <cell r="X30">
            <v>2383</v>
          </cell>
          <cell r="Y30">
            <v>14020</v>
          </cell>
          <cell r="Z30">
            <v>22945</v>
          </cell>
          <cell r="AA30">
            <v>2299</v>
          </cell>
          <cell r="AB30">
            <v>1092</v>
          </cell>
        </row>
        <row r="31">
          <cell r="C31">
            <v>24318</v>
          </cell>
          <cell r="D31">
            <v>996</v>
          </cell>
          <cell r="E31">
            <v>7252</v>
          </cell>
          <cell r="F31">
            <v>14692</v>
          </cell>
          <cell r="G31">
            <v>749</v>
          </cell>
          <cell r="H31">
            <v>629</v>
          </cell>
          <cell r="M31">
            <v>6950</v>
          </cell>
          <cell r="N31">
            <v>102</v>
          </cell>
          <cell r="O31">
            <v>4690</v>
          </cell>
          <cell r="P31">
            <v>1907</v>
          </cell>
          <cell r="Q31">
            <v>144</v>
          </cell>
          <cell r="R31">
            <v>107</v>
          </cell>
          <cell r="W31">
            <v>17368</v>
          </cell>
          <cell r="X31">
            <v>894</v>
          </cell>
          <cell r="Y31">
            <v>2562</v>
          </cell>
          <cell r="Z31">
            <v>12785</v>
          </cell>
          <cell r="AA31">
            <v>605</v>
          </cell>
          <cell r="AB31">
            <v>522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第5表"/>
      <sheetName val="第５表資料（R2）"/>
      <sheetName val="第５表資料（世帯数、人口集中地区）（R2）"/>
      <sheetName val="第５表資料（世帯人員、人口集中地区）（R2）"/>
    </sheetNames>
    <sheetDataSet>
      <sheetData sheetId="0"/>
      <sheetData sheetId="1">
        <row r="6">
          <cell r="B6" t="str">
            <v>長崎市</v>
          </cell>
          <cell r="C6">
            <v>187423</v>
          </cell>
          <cell r="D6">
            <v>186988</v>
          </cell>
          <cell r="E6">
            <v>2.2023161233000002</v>
          </cell>
          <cell r="F6">
            <v>435</v>
          </cell>
          <cell r="G6">
            <v>40</v>
          </cell>
          <cell r="H6">
            <v>57</v>
          </cell>
          <cell r="I6">
            <v>313</v>
          </cell>
          <cell r="J6" t="str">
            <v>-</v>
          </cell>
          <cell r="K6">
            <v>1</v>
          </cell>
          <cell r="L6">
            <v>24</v>
          </cell>
        </row>
        <row r="7">
          <cell r="B7" t="str">
            <v>　　(旧長崎市)</v>
          </cell>
          <cell r="C7">
            <v>173199</v>
          </cell>
          <cell r="D7">
            <v>172824</v>
          </cell>
          <cell r="E7">
            <v>2.1888799539999999</v>
          </cell>
          <cell r="F7">
            <v>375</v>
          </cell>
          <cell r="G7" t="str">
            <v>資料なしのため削除</v>
          </cell>
          <cell r="H7" t="str">
            <v>資料なしのため削除</v>
          </cell>
          <cell r="I7" t="str">
            <v>資料なしのため削除</v>
          </cell>
          <cell r="J7" t="str">
            <v>資料なしのため削除</v>
          </cell>
          <cell r="K7" t="str">
            <v>資料なしのため削除</v>
          </cell>
          <cell r="L7" t="str">
            <v>資料なしのため削除</v>
          </cell>
        </row>
        <row r="8">
          <cell r="B8" t="str">
            <v>　　(旧香焼町)</v>
          </cell>
          <cell r="C8">
            <v>1438</v>
          </cell>
          <cell r="D8">
            <v>1436</v>
          </cell>
          <cell r="E8">
            <v>2.3156862745</v>
          </cell>
          <cell r="F8">
            <v>2</v>
          </cell>
          <cell r="G8"/>
          <cell r="H8"/>
          <cell r="I8"/>
          <cell r="J8"/>
          <cell r="K8"/>
          <cell r="L8"/>
        </row>
        <row r="9">
          <cell r="B9" t="str">
            <v>　　(旧伊王島町)</v>
          </cell>
          <cell r="C9">
            <v>350</v>
          </cell>
          <cell r="D9">
            <v>349</v>
          </cell>
          <cell r="E9">
            <v>1.7857142856999999</v>
          </cell>
          <cell r="F9">
            <v>1</v>
          </cell>
          <cell r="G9"/>
          <cell r="H9"/>
          <cell r="I9"/>
          <cell r="J9"/>
          <cell r="K9"/>
          <cell r="L9"/>
        </row>
        <row r="10">
          <cell r="B10" t="str">
            <v>　　(旧高島町)</v>
          </cell>
          <cell r="C10">
            <v>205</v>
          </cell>
          <cell r="D10">
            <v>204</v>
          </cell>
          <cell r="E10">
            <v>2</v>
          </cell>
          <cell r="F10">
            <v>1</v>
          </cell>
          <cell r="G10"/>
          <cell r="H10"/>
          <cell r="I10"/>
          <cell r="J10"/>
          <cell r="K10"/>
          <cell r="L10"/>
        </row>
        <row r="11">
          <cell r="B11" t="str">
            <v>　　(旧野母崎町)</v>
          </cell>
          <cell r="C11">
            <v>2246</v>
          </cell>
          <cell r="D11">
            <v>2244</v>
          </cell>
          <cell r="E11">
            <v>2.1488391376</v>
          </cell>
          <cell r="F11">
            <v>2</v>
          </cell>
          <cell r="G11"/>
          <cell r="H11"/>
          <cell r="I11"/>
          <cell r="J11"/>
          <cell r="K11"/>
          <cell r="L11"/>
        </row>
        <row r="12">
          <cell r="B12" t="str">
            <v>　　(旧三和町)</v>
          </cell>
          <cell r="C12">
            <v>3785</v>
          </cell>
          <cell r="D12">
            <v>3759</v>
          </cell>
          <cell r="E12">
            <v>2.4421380384</v>
          </cell>
          <cell r="F12">
            <v>26</v>
          </cell>
          <cell r="G12"/>
          <cell r="H12"/>
          <cell r="I12"/>
          <cell r="J12"/>
          <cell r="K12"/>
          <cell r="L12"/>
        </row>
        <row r="13">
          <cell r="B13" t="str">
            <v>　　(旧琴海町)</v>
          </cell>
          <cell r="C13">
            <v>4685</v>
          </cell>
          <cell r="D13">
            <v>4673</v>
          </cell>
          <cell r="E13">
            <v>2</v>
          </cell>
          <cell r="F13">
            <v>12</v>
          </cell>
          <cell r="G13"/>
          <cell r="H13"/>
          <cell r="I13"/>
          <cell r="J13"/>
          <cell r="K13"/>
          <cell r="L13"/>
        </row>
        <row r="14">
          <cell r="B14" t="str">
            <v>　　(旧外海町)</v>
          </cell>
          <cell r="C14">
            <v>1515</v>
          </cell>
          <cell r="D14">
            <v>1499</v>
          </cell>
          <cell r="E14">
            <v>2.1050394657</v>
          </cell>
          <cell r="F14">
            <v>16</v>
          </cell>
          <cell r="G14"/>
          <cell r="H14"/>
          <cell r="I14"/>
          <cell r="J14"/>
          <cell r="K14"/>
          <cell r="L14"/>
        </row>
        <row r="15">
          <cell r="B15"/>
          <cell r="C15"/>
          <cell r="D15"/>
          <cell r="E15"/>
          <cell r="F15"/>
          <cell r="G15"/>
          <cell r="H15"/>
          <cell r="I15"/>
          <cell r="J15"/>
          <cell r="K15"/>
          <cell r="L15"/>
        </row>
        <row r="16">
          <cell r="B16" t="str">
            <v>　　人口集中地区</v>
          </cell>
          <cell r="C16">
            <v>140773</v>
          </cell>
          <cell r="D16">
            <v>140544</v>
          </cell>
          <cell r="E16">
            <v>2.0217654257741349</v>
          </cell>
          <cell r="F16">
            <v>229</v>
          </cell>
          <cell r="G16">
            <v>33</v>
          </cell>
          <cell r="H16">
            <v>38</v>
          </cell>
          <cell r="I16">
            <v>142</v>
          </cell>
          <cell r="J16" t="str">
            <v>-</v>
          </cell>
          <cell r="K16">
            <v>1</v>
          </cell>
          <cell r="L16">
            <v>15</v>
          </cell>
        </row>
        <row r="22">
          <cell r="B22" t="str">
            <v>長崎市</v>
          </cell>
          <cell r="C22">
            <v>409118</v>
          </cell>
          <cell r="D22">
            <v>395805</v>
          </cell>
          <cell r="E22"/>
          <cell r="F22">
            <v>13313</v>
          </cell>
          <cell r="G22">
            <v>837</v>
          </cell>
          <cell r="H22">
            <v>4024</v>
          </cell>
          <cell r="I22">
            <v>8411</v>
          </cell>
          <cell r="J22" t="str">
            <v>-</v>
          </cell>
          <cell r="K22">
            <v>17</v>
          </cell>
          <cell r="L22">
            <v>24</v>
          </cell>
        </row>
        <row r="23">
          <cell r="B23" t="str">
            <v>　　(旧長崎市)</v>
          </cell>
          <cell r="C23">
            <v>375586</v>
          </cell>
          <cell r="D23">
            <v>364333</v>
          </cell>
          <cell r="E23"/>
          <cell r="F23">
            <v>11253</v>
          </cell>
          <cell r="G23" t="str">
            <v>資料なしのため削除</v>
          </cell>
          <cell r="H23" t="str">
            <v>資料なしのため削除</v>
          </cell>
          <cell r="I23" t="str">
            <v>資料なしのため削除</v>
          </cell>
          <cell r="J23" t="str">
            <v>資料なしのため削除</v>
          </cell>
          <cell r="K23" t="str">
            <v>資料なしのため削除</v>
          </cell>
          <cell r="L23" t="str">
            <v>資料なしのため削除</v>
          </cell>
        </row>
        <row r="24">
          <cell r="B24" t="str">
            <v>　　(旧香焼町)</v>
          </cell>
          <cell r="C24">
            <v>3201</v>
          </cell>
          <cell r="D24">
            <v>3154</v>
          </cell>
          <cell r="E24"/>
          <cell r="F24">
            <v>47</v>
          </cell>
          <cell r="G24"/>
          <cell r="H24"/>
          <cell r="I24"/>
          <cell r="J24"/>
          <cell r="K24"/>
          <cell r="L24"/>
        </row>
        <row r="25">
          <cell r="B25" t="str">
            <v>　　(旧伊王島町)</v>
          </cell>
          <cell r="C25">
            <v>617</v>
          </cell>
          <cell r="D25">
            <v>600</v>
          </cell>
          <cell r="E25"/>
          <cell r="F25">
            <v>17</v>
          </cell>
          <cell r="G25"/>
          <cell r="H25"/>
          <cell r="I25"/>
          <cell r="J25"/>
          <cell r="K25"/>
          <cell r="L25"/>
        </row>
        <row r="26">
          <cell r="B26" t="str">
            <v>　　(旧高島町)</v>
          </cell>
          <cell r="C26">
            <v>324</v>
          </cell>
          <cell r="D26">
            <v>315</v>
          </cell>
          <cell r="E26"/>
          <cell r="F26">
            <v>9</v>
          </cell>
          <cell r="G26"/>
          <cell r="H26"/>
          <cell r="I26"/>
          <cell r="J26"/>
          <cell r="K26"/>
          <cell r="L26"/>
        </row>
        <row r="27">
          <cell r="B27" t="str">
            <v>　　(旧野母崎町)</v>
          </cell>
          <cell r="C27">
            <v>4578</v>
          </cell>
          <cell r="D27">
            <v>4492</v>
          </cell>
          <cell r="E27"/>
          <cell r="F27">
            <v>86</v>
          </cell>
          <cell r="G27"/>
          <cell r="H27"/>
          <cell r="I27"/>
          <cell r="J27"/>
          <cell r="K27"/>
          <cell r="L27"/>
        </row>
        <row r="28">
          <cell r="B28" t="str">
            <v>　　(旧三和町)</v>
          </cell>
          <cell r="C28">
            <v>9906</v>
          </cell>
          <cell r="D28">
            <v>8731</v>
          </cell>
          <cell r="E28"/>
          <cell r="F28">
            <v>1175</v>
          </cell>
          <cell r="G28"/>
          <cell r="H28"/>
          <cell r="I28"/>
          <cell r="J28"/>
          <cell r="K28"/>
          <cell r="L28"/>
        </row>
        <row r="29">
          <cell r="B29" t="str">
            <v>　　(旧琴海町)</v>
          </cell>
          <cell r="C29">
            <v>11488</v>
          </cell>
          <cell r="D29">
            <v>11221</v>
          </cell>
          <cell r="E29"/>
          <cell r="F29">
            <v>267</v>
          </cell>
          <cell r="G29"/>
          <cell r="H29"/>
          <cell r="I29"/>
          <cell r="J29"/>
          <cell r="K29"/>
          <cell r="L29"/>
        </row>
        <row r="30">
          <cell r="B30" t="str">
            <v>　　(旧外海町)</v>
          </cell>
          <cell r="C30">
            <v>3418</v>
          </cell>
          <cell r="D30">
            <v>2959</v>
          </cell>
          <cell r="E30"/>
          <cell r="F30">
            <v>459</v>
          </cell>
          <cell r="G30"/>
          <cell r="H30"/>
          <cell r="I30"/>
          <cell r="J30"/>
          <cell r="K30"/>
          <cell r="L30"/>
        </row>
        <row r="31"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</row>
        <row r="32">
          <cell r="B32" t="str">
            <v>　　人口集中地区</v>
          </cell>
          <cell r="C32">
            <v>290853</v>
          </cell>
          <cell r="D32">
            <v>284147</v>
          </cell>
          <cell r="E32"/>
          <cell r="F32">
            <v>6706</v>
          </cell>
          <cell r="G32">
            <v>668</v>
          </cell>
          <cell r="H32">
            <v>2564</v>
          </cell>
          <cell r="I32">
            <v>3442</v>
          </cell>
          <cell r="J32" t="str">
            <v>-</v>
          </cell>
          <cell r="K32">
            <v>17</v>
          </cell>
          <cell r="L32">
            <v>15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C37B-5342-451B-9D06-38F8318F215C}">
  <sheetPr>
    <pageSetUpPr fitToPage="1"/>
  </sheetPr>
  <dimension ref="A1:AG48"/>
  <sheetViews>
    <sheetView showGridLines="0" view="pageBreakPreview" zoomScaleNormal="100" zoomScaleSheetLayoutView="100" workbookViewId="0">
      <selection sqref="A1:N1"/>
    </sheetView>
  </sheetViews>
  <sheetFormatPr defaultColWidth="9" defaultRowHeight="13.5"/>
  <cols>
    <col min="1" max="1" width="2.25" style="5" customWidth="1"/>
    <col min="2" max="2" width="1.875" style="5" customWidth="1"/>
    <col min="3" max="3" width="8.75" style="5" customWidth="1"/>
    <col min="4" max="4" width="1.875" style="5" customWidth="1"/>
    <col min="5" max="30" width="8.75" style="5" customWidth="1"/>
    <col min="31" max="31" width="2.75" style="5" customWidth="1"/>
    <col min="32" max="32" width="4.5" style="5" customWidth="1"/>
    <col min="33" max="16384" width="9" style="5"/>
  </cols>
  <sheetData>
    <row r="1" spans="1:33" ht="20.25" customHeight="1">
      <c r="A1" s="854" t="s">
        <v>0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1"/>
      <c r="P1" s="1"/>
      <c r="Q1" s="1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3"/>
      <c r="AD1" s="3"/>
      <c r="AE1" s="4"/>
    </row>
    <row r="2" spans="1:33" ht="21" customHeight="1">
      <c r="A2" s="841" t="s">
        <v>1</v>
      </c>
      <c r="B2" s="841"/>
      <c r="C2" s="841"/>
      <c r="D2" s="842"/>
      <c r="E2" s="843" t="s">
        <v>2</v>
      </c>
      <c r="F2" s="843" t="s">
        <v>3</v>
      </c>
      <c r="G2" s="843" t="s">
        <v>4</v>
      </c>
      <c r="H2" s="843" t="s">
        <v>5</v>
      </c>
      <c r="I2" s="843" t="s">
        <v>6</v>
      </c>
      <c r="J2" s="843" t="s">
        <v>7</v>
      </c>
      <c r="K2" s="843" t="s">
        <v>8</v>
      </c>
      <c r="L2" s="843" t="s">
        <v>9</v>
      </c>
      <c r="M2" s="843" t="s">
        <v>10</v>
      </c>
      <c r="N2" s="851" t="s">
        <v>11</v>
      </c>
      <c r="O2" s="843" t="s">
        <v>12</v>
      </c>
      <c r="P2" s="843" t="s">
        <v>13</v>
      </c>
      <c r="Q2" s="843" t="s">
        <v>14</v>
      </c>
      <c r="R2" s="843" t="s">
        <v>15</v>
      </c>
      <c r="S2" s="843" t="s">
        <v>16</v>
      </c>
      <c r="T2" s="843" t="s">
        <v>17</v>
      </c>
      <c r="U2" s="843" t="s">
        <v>18</v>
      </c>
      <c r="V2" s="843" t="s">
        <v>19</v>
      </c>
      <c r="W2" s="843" t="s">
        <v>20</v>
      </c>
      <c r="X2" s="837" t="s">
        <v>21</v>
      </c>
      <c r="Y2" s="837" t="s">
        <v>22</v>
      </c>
      <c r="Z2" s="840" t="s">
        <v>23</v>
      </c>
      <c r="AA2" s="841"/>
      <c r="AB2" s="841"/>
      <c r="AC2" s="841"/>
      <c r="AD2" s="842"/>
      <c r="AE2" s="843" t="s">
        <v>24</v>
      </c>
    </row>
    <row r="3" spans="1:33">
      <c r="A3" s="835"/>
      <c r="B3" s="835"/>
      <c r="C3" s="835"/>
      <c r="D3" s="836"/>
      <c r="E3" s="849"/>
      <c r="F3" s="849"/>
      <c r="G3" s="849"/>
      <c r="H3" s="849"/>
      <c r="I3" s="849"/>
      <c r="J3" s="849"/>
      <c r="K3" s="849"/>
      <c r="L3" s="849"/>
      <c r="M3" s="849"/>
      <c r="N3" s="852"/>
      <c r="O3" s="849"/>
      <c r="P3" s="849"/>
      <c r="Q3" s="849"/>
      <c r="R3" s="849"/>
      <c r="S3" s="849"/>
      <c r="T3" s="849"/>
      <c r="U3" s="849"/>
      <c r="V3" s="849"/>
      <c r="W3" s="849"/>
      <c r="X3" s="838"/>
      <c r="Y3" s="838"/>
      <c r="Z3" s="846" t="s">
        <v>25</v>
      </c>
      <c r="AA3" s="848" t="s">
        <v>26</v>
      </c>
      <c r="AB3" s="848" t="s">
        <v>27</v>
      </c>
      <c r="AC3" s="848" t="s">
        <v>28</v>
      </c>
      <c r="AD3" s="848" t="s">
        <v>29</v>
      </c>
      <c r="AE3" s="844"/>
    </row>
    <row r="4" spans="1:33" ht="14.25" customHeight="1">
      <c r="A4" s="855"/>
      <c r="B4" s="855"/>
      <c r="C4" s="855"/>
      <c r="D4" s="856"/>
      <c r="E4" s="850"/>
      <c r="F4" s="850"/>
      <c r="G4" s="850"/>
      <c r="H4" s="850"/>
      <c r="I4" s="850"/>
      <c r="J4" s="850"/>
      <c r="K4" s="850"/>
      <c r="L4" s="850"/>
      <c r="M4" s="850"/>
      <c r="N4" s="853"/>
      <c r="O4" s="850"/>
      <c r="P4" s="850"/>
      <c r="Q4" s="850"/>
      <c r="R4" s="850"/>
      <c r="S4" s="850"/>
      <c r="T4" s="850"/>
      <c r="U4" s="850"/>
      <c r="V4" s="850"/>
      <c r="W4" s="850"/>
      <c r="X4" s="839"/>
      <c r="Y4" s="839"/>
      <c r="Z4" s="847"/>
      <c r="AA4" s="848"/>
      <c r="AB4" s="848"/>
      <c r="AC4" s="848"/>
      <c r="AD4" s="848"/>
      <c r="AE4" s="845"/>
    </row>
    <row r="5" spans="1:33" ht="17.25" customHeight="1">
      <c r="A5" s="8">
        <v>1</v>
      </c>
      <c r="B5" s="8"/>
      <c r="C5" s="9" t="s">
        <v>30</v>
      </c>
      <c r="D5" s="10"/>
      <c r="E5" s="11">
        <v>176534</v>
      </c>
      <c r="F5" s="11">
        <v>189071</v>
      </c>
      <c r="G5" s="11">
        <v>204626</v>
      </c>
      <c r="H5" s="11">
        <v>211702</v>
      </c>
      <c r="I5" s="11">
        <v>252630</v>
      </c>
      <c r="J5" s="11">
        <v>142748</v>
      </c>
      <c r="K5" s="11">
        <v>241805</v>
      </c>
      <c r="L5" s="11">
        <v>303724</v>
      </c>
      <c r="M5" s="11">
        <v>344153</v>
      </c>
      <c r="N5" s="11">
        <v>405479</v>
      </c>
      <c r="O5" s="11">
        <v>421114</v>
      </c>
      <c r="P5" s="11">
        <v>450194</v>
      </c>
      <c r="Q5" s="11">
        <v>447091</v>
      </c>
      <c r="R5" s="11">
        <v>449382</v>
      </c>
      <c r="S5" s="11">
        <v>444599</v>
      </c>
      <c r="T5" s="11">
        <v>438635</v>
      </c>
      <c r="U5" s="11">
        <v>423167</v>
      </c>
      <c r="V5" s="11">
        <v>442699</v>
      </c>
      <c r="W5" s="11">
        <v>443766</v>
      </c>
      <c r="X5" s="11">
        <v>429508</v>
      </c>
      <c r="Y5" s="11">
        <v>409118</v>
      </c>
      <c r="Z5" s="12">
        <v>351970</v>
      </c>
      <c r="AA5" s="11">
        <v>340164</v>
      </c>
      <c r="AB5" s="11">
        <v>327791</v>
      </c>
      <c r="AC5" s="11">
        <v>314082</v>
      </c>
      <c r="AD5" s="13">
        <v>290853</v>
      </c>
      <c r="AE5" s="14">
        <v>1</v>
      </c>
    </row>
    <row r="6" spans="1:33" ht="17.25" customHeight="1">
      <c r="A6" s="15">
        <v>2</v>
      </c>
      <c r="B6" s="15"/>
      <c r="C6" s="16" t="s">
        <v>31</v>
      </c>
      <c r="D6" s="10"/>
      <c r="E6" s="11">
        <v>90937</v>
      </c>
      <c r="F6" s="11">
        <v>94346</v>
      </c>
      <c r="G6" s="11">
        <v>102563</v>
      </c>
      <c r="H6" s="11">
        <v>106258</v>
      </c>
      <c r="I6" s="11">
        <v>129150</v>
      </c>
      <c r="J6" s="11">
        <v>69789</v>
      </c>
      <c r="K6" s="11">
        <v>118468</v>
      </c>
      <c r="L6" s="11">
        <v>148230</v>
      </c>
      <c r="M6" s="11">
        <v>166713</v>
      </c>
      <c r="N6" s="11">
        <v>193934</v>
      </c>
      <c r="O6" s="11">
        <v>199697</v>
      </c>
      <c r="P6" s="11">
        <v>214005</v>
      </c>
      <c r="Q6" s="11">
        <v>211295</v>
      </c>
      <c r="R6" s="11">
        <v>211546</v>
      </c>
      <c r="S6" s="11">
        <v>207651</v>
      </c>
      <c r="T6" s="11">
        <v>204198</v>
      </c>
      <c r="U6" s="11">
        <v>196213</v>
      </c>
      <c r="V6" s="11">
        <v>203292</v>
      </c>
      <c r="W6" s="11">
        <v>203574</v>
      </c>
      <c r="X6" s="11">
        <v>198716</v>
      </c>
      <c r="Y6" s="11">
        <v>188519</v>
      </c>
      <c r="Z6" s="12">
        <v>162928</v>
      </c>
      <c r="AA6" s="11">
        <v>155989</v>
      </c>
      <c r="AB6" s="11">
        <v>150028</v>
      </c>
      <c r="AC6" s="11">
        <v>145061</v>
      </c>
      <c r="AD6" s="13">
        <v>133760</v>
      </c>
      <c r="AE6" s="17">
        <v>2</v>
      </c>
    </row>
    <row r="7" spans="1:33" ht="17.25" customHeight="1">
      <c r="A7" s="15">
        <v>3</v>
      </c>
      <c r="B7" s="15"/>
      <c r="C7" s="16" t="s">
        <v>32</v>
      </c>
      <c r="D7" s="10"/>
      <c r="E7" s="11">
        <v>85597</v>
      </c>
      <c r="F7" s="11">
        <v>94725</v>
      </c>
      <c r="G7" s="11">
        <v>102063</v>
      </c>
      <c r="H7" s="11">
        <v>105444</v>
      </c>
      <c r="I7" s="11">
        <v>123480</v>
      </c>
      <c r="J7" s="11">
        <v>72959</v>
      </c>
      <c r="K7" s="11">
        <v>123337</v>
      </c>
      <c r="L7" s="11">
        <v>155494</v>
      </c>
      <c r="M7" s="11">
        <v>177440</v>
      </c>
      <c r="N7" s="11">
        <v>211545</v>
      </c>
      <c r="O7" s="11">
        <v>221417</v>
      </c>
      <c r="P7" s="11">
        <v>236189</v>
      </c>
      <c r="Q7" s="11">
        <v>235796</v>
      </c>
      <c r="R7" s="11">
        <v>237836</v>
      </c>
      <c r="S7" s="11">
        <v>236948</v>
      </c>
      <c r="T7" s="11">
        <v>234437</v>
      </c>
      <c r="U7" s="11">
        <v>226954</v>
      </c>
      <c r="V7" s="11">
        <v>239407</v>
      </c>
      <c r="W7" s="11">
        <v>240192</v>
      </c>
      <c r="X7" s="11">
        <v>230792</v>
      </c>
      <c r="Y7" s="11">
        <v>220599</v>
      </c>
      <c r="Z7" s="12">
        <v>189042</v>
      </c>
      <c r="AA7" s="11">
        <v>184175</v>
      </c>
      <c r="AB7" s="11">
        <v>177763</v>
      </c>
      <c r="AC7" s="11">
        <v>169021</v>
      </c>
      <c r="AD7" s="13">
        <v>157093</v>
      </c>
      <c r="AE7" s="17">
        <v>3</v>
      </c>
    </row>
    <row r="8" spans="1:33" ht="17.25" customHeight="1">
      <c r="A8" s="15"/>
      <c r="B8" s="15"/>
      <c r="C8" s="15"/>
      <c r="D8" s="10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2"/>
      <c r="AA8" s="11"/>
      <c r="AB8" s="11"/>
      <c r="AC8" s="11"/>
      <c r="AD8" s="13"/>
      <c r="AE8" s="17"/>
    </row>
    <row r="9" spans="1:33" ht="17.25" customHeight="1">
      <c r="A9" s="15">
        <v>4</v>
      </c>
      <c r="B9" s="15"/>
      <c r="C9" s="16" t="s">
        <v>33</v>
      </c>
      <c r="D9" s="10"/>
      <c r="E9" s="18">
        <v>0</v>
      </c>
      <c r="F9" s="11">
        <v>12537</v>
      </c>
      <c r="G9" s="11">
        <v>15555</v>
      </c>
      <c r="H9" s="11">
        <v>7076</v>
      </c>
      <c r="I9" s="11">
        <v>40928</v>
      </c>
      <c r="J9" s="19">
        <v>-109882</v>
      </c>
      <c r="K9" s="11">
        <v>99057</v>
      </c>
      <c r="L9" s="11">
        <v>61919</v>
      </c>
      <c r="M9" s="11">
        <v>40429</v>
      </c>
      <c r="N9" s="11">
        <v>61326</v>
      </c>
      <c r="O9" s="11">
        <v>15635</v>
      </c>
      <c r="P9" s="11">
        <v>29080</v>
      </c>
      <c r="Q9" s="19">
        <v>-3103</v>
      </c>
      <c r="R9" s="11">
        <v>2291</v>
      </c>
      <c r="S9" s="19">
        <v>-4783</v>
      </c>
      <c r="T9" s="19">
        <v>-5964</v>
      </c>
      <c r="U9" s="19">
        <v>-15468</v>
      </c>
      <c r="V9" s="19">
        <v>19532</v>
      </c>
      <c r="W9" s="19">
        <v>1067</v>
      </c>
      <c r="X9" s="19">
        <v>-14258</v>
      </c>
      <c r="Y9" s="19">
        <v>-20390</v>
      </c>
      <c r="Z9" s="20">
        <v>-11277</v>
      </c>
      <c r="AA9" s="19">
        <v>-11806</v>
      </c>
      <c r="AB9" s="19">
        <v>-12373</v>
      </c>
      <c r="AC9" s="19">
        <v>-13709</v>
      </c>
      <c r="AD9" s="21">
        <v>-23229</v>
      </c>
      <c r="AE9" s="17">
        <v>4</v>
      </c>
    </row>
    <row r="10" spans="1:33" ht="17.25" customHeight="1">
      <c r="A10" s="15">
        <v>5</v>
      </c>
      <c r="B10" s="15"/>
      <c r="C10" s="16" t="s">
        <v>34</v>
      </c>
      <c r="D10" s="10"/>
      <c r="E10" s="18">
        <v>0</v>
      </c>
      <c r="F10" s="22">
        <v>7.1</v>
      </c>
      <c r="G10" s="22">
        <v>8.1999999999999993</v>
      </c>
      <c r="H10" s="22">
        <v>3.5</v>
      </c>
      <c r="I10" s="22">
        <v>19.3</v>
      </c>
      <c r="J10" s="23">
        <v>-43.5</v>
      </c>
      <c r="K10" s="22">
        <v>69.400000000000006</v>
      </c>
      <c r="L10" s="22">
        <v>25.6</v>
      </c>
      <c r="M10" s="22">
        <v>13.3</v>
      </c>
      <c r="N10" s="22">
        <v>17.8</v>
      </c>
      <c r="O10" s="22">
        <v>3.9</v>
      </c>
      <c r="P10" s="22">
        <v>6.9</v>
      </c>
      <c r="Q10" s="23">
        <v>-0.7</v>
      </c>
      <c r="R10" s="22">
        <v>0.5</v>
      </c>
      <c r="S10" s="23">
        <v>-1.1000000000000001</v>
      </c>
      <c r="T10" s="23">
        <v>-1.3</v>
      </c>
      <c r="U10" s="23">
        <v>-3.5</v>
      </c>
      <c r="V10" s="23">
        <v>4.5999999999999996</v>
      </c>
      <c r="W10" s="23">
        <v>0.2</v>
      </c>
      <c r="X10" s="23">
        <v>-3.21</v>
      </c>
      <c r="Y10" s="23">
        <v>-4.7472899999999996</v>
      </c>
      <c r="Z10" s="24">
        <v>-3.1</v>
      </c>
      <c r="AA10" s="23">
        <v>-3.4</v>
      </c>
      <c r="AB10" s="23">
        <v>-3.6</v>
      </c>
      <c r="AC10" s="23">
        <v>-4.18</v>
      </c>
      <c r="AD10" s="25">
        <v>-7.3958399999999997</v>
      </c>
      <c r="AE10" s="17">
        <v>5</v>
      </c>
    </row>
    <row r="11" spans="1:33" ht="17.25" customHeight="1">
      <c r="A11" s="15"/>
      <c r="B11" s="15"/>
      <c r="C11" s="15"/>
      <c r="D11" s="10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2"/>
      <c r="AA11" s="11"/>
      <c r="AB11" s="11"/>
      <c r="AC11" s="11"/>
      <c r="AD11" s="13"/>
      <c r="AE11" s="17"/>
      <c r="AG11" s="26"/>
    </row>
    <row r="12" spans="1:33" ht="17.25" customHeight="1">
      <c r="A12" s="15">
        <v>6</v>
      </c>
      <c r="B12" s="15"/>
      <c r="C12" s="16" t="s">
        <v>35</v>
      </c>
      <c r="D12" s="10"/>
      <c r="E12" s="11">
        <v>100</v>
      </c>
      <c r="F12" s="11">
        <v>107</v>
      </c>
      <c r="G12" s="11">
        <v>116</v>
      </c>
      <c r="H12" s="11">
        <v>120</v>
      </c>
      <c r="I12" s="11">
        <v>143</v>
      </c>
      <c r="J12" s="27">
        <v>81</v>
      </c>
      <c r="K12" s="11">
        <v>137</v>
      </c>
      <c r="L12" s="11">
        <v>172</v>
      </c>
      <c r="M12" s="11">
        <v>195</v>
      </c>
      <c r="N12" s="11">
        <v>230</v>
      </c>
      <c r="O12" s="11">
        <v>239</v>
      </c>
      <c r="P12" s="11">
        <v>255</v>
      </c>
      <c r="Q12" s="11">
        <v>253</v>
      </c>
      <c r="R12" s="11">
        <v>255</v>
      </c>
      <c r="S12" s="11">
        <v>252</v>
      </c>
      <c r="T12" s="11">
        <v>248</v>
      </c>
      <c r="U12" s="11">
        <v>240</v>
      </c>
      <c r="V12" s="11">
        <v>251</v>
      </c>
      <c r="W12" s="11">
        <v>251</v>
      </c>
      <c r="X12" s="11">
        <v>243.30044070830547</v>
      </c>
      <c r="Y12" s="11">
        <v>231.75028577399999</v>
      </c>
      <c r="Z12" s="28" t="s">
        <v>36</v>
      </c>
      <c r="AA12" s="29" t="s">
        <v>36</v>
      </c>
      <c r="AB12" s="29" t="s">
        <v>36</v>
      </c>
      <c r="AC12" s="29" t="s">
        <v>36</v>
      </c>
      <c r="AD12" s="30" t="s">
        <v>36</v>
      </c>
      <c r="AE12" s="17">
        <v>6</v>
      </c>
    </row>
    <row r="13" spans="1:33" ht="12" customHeight="1">
      <c r="A13" s="835" t="s">
        <v>37</v>
      </c>
      <c r="B13" s="835"/>
      <c r="C13" s="835"/>
      <c r="D13" s="836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2"/>
      <c r="AA13" s="11"/>
      <c r="AB13" s="11"/>
      <c r="AC13" s="11"/>
      <c r="AD13" s="13"/>
      <c r="AE13" s="17"/>
    </row>
    <row r="14" spans="1:33" ht="15.75">
      <c r="A14" s="6"/>
      <c r="B14" s="6"/>
      <c r="C14" s="6"/>
      <c r="D14" s="7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2"/>
      <c r="AA14" s="11"/>
      <c r="AB14" s="11"/>
      <c r="AC14" s="11"/>
      <c r="AD14" s="13"/>
      <c r="AE14" s="17"/>
    </row>
    <row r="15" spans="1:33" ht="17.25" customHeight="1">
      <c r="A15" s="15">
        <v>7</v>
      </c>
      <c r="B15" s="15"/>
      <c r="C15" s="16" t="s">
        <v>38</v>
      </c>
      <c r="D15" s="10"/>
      <c r="E15" s="29" t="s">
        <v>39</v>
      </c>
      <c r="F15" s="29" t="s">
        <v>39</v>
      </c>
      <c r="G15" s="31">
        <v>41.1</v>
      </c>
      <c r="H15" s="31">
        <v>41.1</v>
      </c>
      <c r="I15" s="32" t="s">
        <v>39</v>
      </c>
      <c r="J15" s="32" t="s">
        <v>39</v>
      </c>
      <c r="K15" s="31">
        <v>92.35</v>
      </c>
      <c r="L15" s="31">
        <v>121.32</v>
      </c>
      <c r="M15" s="31">
        <v>121.32</v>
      </c>
      <c r="N15" s="31">
        <v>207.09</v>
      </c>
      <c r="O15" s="31">
        <v>207.61</v>
      </c>
      <c r="P15" s="31">
        <v>239.65</v>
      </c>
      <c r="Q15" s="31">
        <v>240.43</v>
      </c>
      <c r="R15" s="31">
        <v>241.76</v>
      </c>
      <c r="S15" s="31">
        <v>240.77</v>
      </c>
      <c r="T15" s="31">
        <v>241.09</v>
      </c>
      <c r="U15" s="31">
        <v>241.2</v>
      </c>
      <c r="V15" s="31">
        <v>338.72</v>
      </c>
      <c r="W15" s="31">
        <v>406.43</v>
      </c>
      <c r="X15" s="31">
        <v>405.86</v>
      </c>
      <c r="Y15" s="31">
        <v>405.86</v>
      </c>
      <c r="Z15" s="33">
        <v>44.47</v>
      </c>
      <c r="AA15" s="31">
        <v>45.62</v>
      </c>
      <c r="AB15" s="31">
        <v>45.28</v>
      </c>
      <c r="AC15" s="31">
        <v>44.69</v>
      </c>
      <c r="AD15" s="34">
        <v>43.05</v>
      </c>
      <c r="AE15" s="17">
        <v>7</v>
      </c>
    </row>
    <row r="16" spans="1:33" ht="17.25" customHeight="1">
      <c r="A16" s="15">
        <v>8</v>
      </c>
      <c r="B16" s="15"/>
      <c r="C16" s="16" t="s">
        <v>40</v>
      </c>
      <c r="D16" s="10"/>
      <c r="E16" s="29" t="s">
        <v>39</v>
      </c>
      <c r="F16" s="29" t="s">
        <v>39</v>
      </c>
      <c r="G16" s="22">
        <v>4978.7</v>
      </c>
      <c r="H16" s="22">
        <v>5150.8999999999996</v>
      </c>
      <c r="I16" s="32" t="s">
        <v>39</v>
      </c>
      <c r="J16" s="32" t="s">
        <v>39</v>
      </c>
      <c r="K16" s="22">
        <v>2618.4</v>
      </c>
      <c r="L16" s="22">
        <v>2503.5</v>
      </c>
      <c r="M16" s="22">
        <v>2836.7</v>
      </c>
      <c r="N16" s="22">
        <v>1958</v>
      </c>
      <c r="O16" s="22">
        <v>2028.4</v>
      </c>
      <c r="P16" s="22">
        <v>1878.5</v>
      </c>
      <c r="Q16" s="22">
        <v>1859.5</v>
      </c>
      <c r="R16" s="22">
        <v>1858.8</v>
      </c>
      <c r="S16" s="22">
        <v>1846.6</v>
      </c>
      <c r="T16" s="22">
        <v>1819.4</v>
      </c>
      <c r="U16" s="22">
        <v>1754.4</v>
      </c>
      <c r="V16" s="22">
        <v>1307</v>
      </c>
      <c r="W16" s="22">
        <v>1091.9000000000001</v>
      </c>
      <c r="X16" s="22">
        <v>1058.3</v>
      </c>
      <c r="Y16" s="22">
        <v>1008</v>
      </c>
      <c r="Z16" s="35">
        <v>7914.8</v>
      </c>
      <c r="AA16" s="22">
        <v>7456.5</v>
      </c>
      <c r="AB16" s="22">
        <v>7239.2</v>
      </c>
      <c r="AC16" s="22">
        <v>7028.0152159319759</v>
      </c>
      <c r="AD16" s="36">
        <v>6756.2</v>
      </c>
      <c r="AE16" s="17">
        <v>8</v>
      </c>
    </row>
    <row r="17" spans="1:31" ht="17.25" customHeight="1">
      <c r="A17" s="15"/>
      <c r="B17" s="15"/>
      <c r="C17" s="15"/>
      <c r="D17" s="1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2"/>
      <c r="AA17" s="11"/>
      <c r="AB17" s="11"/>
      <c r="AC17" s="11"/>
      <c r="AD17" s="13"/>
      <c r="AE17" s="17"/>
    </row>
    <row r="18" spans="1:31" ht="17.25" customHeight="1">
      <c r="A18" s="835" t="s">
        <v>41</v>
      </c>
      <c r="B18" s="835"/>
      <c r="C18" s="835"/>
      <c r="D18" s="836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2"/>
      <c r="AA18" s="11"/>
      <c r="AB18" s="11"/>
      <c r="AC18" s="11"/>
      <c r="AD18" s="13"/>
      <c r="AE18" s="17"/>
    </row>
    <row r="19" spans="1:31" ht="17.25" customHeight="1">
      <c r="A19" s="15">
        <v>9</v>
      </c>
      <c r="B19" s="15"/>
      <c r="C19" s="16" t="s">
        <v>42</v>
      </c>
      <c r="D19" s="10"/>
      <c r="E19" s="11">
        <v>176534</v>
      </c>
      <c r="F19" s="11">
        <v>189071</v>
      </c>
      <c r="G19" s="11">
        <v>204626</v>
      </c>
      <c r="H19" s="11">
        <v>211702</v>
      </c>
      <c r="I19" s="11">
        <v>252630</v>
      </c>
      <c r="J19" s="11">
        <v>142748</v>
      </c>
      <c r="K19" s="11">
        <v>241805</v>
      </c>
      <c r="L19" s="11">
        <v>303724</v>
      </c>
      <c r="M19" s="11">
        <v>344153</v>
      </c>
      <c r="N19" s="11">
        <v>405479</v>
      </c>
      <c r="O19" s="11">
        <v>421114</v>
      </c>
      <c r="P19" s="11">
        <v>450194</v>
      </c>
      <c r="Q19" s="11">
        <v>447091</v>
      </c>
      <c r="R19" s="11">
        <v>449382</v>
      </c>
      <c r="S19" s="11">
        <v>444599</v>
      </c>
      <c r="T19" s="11">
        <v>438635</v>
      </c>
      <c r="U19" s="11">
        <v>423167</v>
      </c>
      <c r="V19" s="11">
        <v>442699</v>
      </c>
      <c r="W19" s="11">
        <v>443766</v>
      </c>
      <c r="X19" s="11">
        <v>429508</v>
      </c>
      <c r="Y19" s="11">
        <v>409118</v>
      </c>
      <c r="Z19" s="12">
        <v>351970</v>
      </c>
      <c r="AA19" s="11">
        <v>340164</v>
      </c>
      <c r="AB19" s="11">
        <v>327791</v>
      </c>
      <c r="AC19" s="11">
        <v>314082</v>
      </c>
      <c r="AD19" s="13">
        <v>290853</v>
      </c>
      <c r="AE19" s="17">
        <v>9</v>
      </c>
    </row>
    <row r="20" spans="1:31" ht="17.25" customHeight="1">
      <c r="A20" s="15">
        <v>10</v>
      </c>
      <c r="B20" s="15"/>
      <c r="C20" s="16" t="s">
        <v>43</v>
      </c>
      <c r="D20" s="10"/>
      <c r="E20" s="11">
        <v>57530</v>
      </c>
      <c r="F20" s="11">
        <v>64527</v>
      </c>
      <c r="G20" s="11">
        <v>70654</v>
      </c>
      <c r="H20" s="11">
        <v>74004</v>
      </c>
      <c r="I20" s="29" t="s">
        <v>39</v>
      </c>
      <c r="J20" s="29" t="s">
        <v>39</v>
      </c>
      <c r="K20" s="11">
        <v>83240</v>
      </c>
      <c r="L20" s="11">
        <v>106319</v>
      </c>
      <c r="M20" s="11">
        <v>113175</v>
      </c>
      <c r="N20" s="11">
        <v>116994</v>
      </c>
      <c r="O20" s="11">
        <v>108697</v>
      </c>
      <c r="P20" s="11">
        <v>111677</v>
      </c>
      <c r="Q20" s="11">
        <v>104199</v>
      </c>
      <c r="R20" s="11">
        <v>96866</v>
      </c>
      <c r="S20" s="11">
        <v>83766</v>
      </c>
      <c r="T20" s="11">
        <v>72815</v>
      </c>
      <c r="U20" s="11">
        <v>62327</v>
      </c>
      <c r="V20" s="11">
        <v>58932</v>
      </c>
      <c r="W20" s="11">
        <v>55317</v>
      </c>
      <c r="X20" s="11">
        <v>50265</v>
      </c>
      <c r="Y20" s="11">
        <v>46771</v>
      </c>
      <c r="Z20" s="12">
        <v>51451</v>
      </c>
      <c r="AA20" s="11">
        <v>45329</v>
      </c>
      <c r="AB20" s="11">
        <v>40552</v>
      </c>
      <c r="AC20" s="11">
        <v>35785</v>
      </c>
      <c r="AD20" s="13">
        <v>32305</v>
      </c>
      <c r="AE20" s="17">
        <v>10</v>
      </c>
    </row>
    <row r="21" spans="1:31" ht="17.25" customHeight="1">
      <c r="A21" s="15">
        <v>11</v>
      </c>
      <c r="B21" s="15"/>
      <c r="C21" s="16" t="s">
        <v>44</v>
      </c>
      <c r="D21" s="10"/>
      <c r="E21" s="11">
        <v>112676</v>
      </c>
      <c r="F21" s="11">
        <v>117940</v>
      </c>
      <c r="G21" s="11">
        <v>126791</v>
      </c>
      <c r="H21" s="11">
        <v>129846</v>
      </c>
      <c r="I21" s="29" t="s">
        <v>39</v>
      </c>
      <c r="J21" s="29" t="s">
        <v>39</v>
      </c>
      <c r="K21" s="11">
        <v>149897</v>
      </c>
      <c r="L21" s="11">
        <v>185458</v>
      </c>
      <c r="M21" s="11">
        <v>216242</v>
      </c>
      <c r="N21" s="11">
        <v>267496</v>
      </c>
      <c r="O21" s="11">
        <v>286904</v>
      </c>
      <c r="P21" s="11">
        <v>306099</v>
      </c>
      <c r="Q21" s="11">
        <v>303983</v>
      </c>
      <c r="R21" s="11">
        <v>306387</v>
      </c>
      <c r="S21" s="11">
        <v>304120</v>
      </c>
      <c r="T21" s="11">
        <v>297067</v>
      </c>
      <c r="U21" s="11">
        <v>280214</v>
      </c>
      <c r="V21" s="11">
        <v>283492</v>
      </c>
      <c r="W21" s="11">
        <v>275191</v>
      </c>
      <c r="X21" s="11">
        <v>249601</v>
      </c>
      <c r="Y21" s="11">
        <v>223535</v>
      </c>
      <c r="Z21" s="12">
        <v>234490</v>
      </c>
      <c r="AA21" s="11">
        <v>221011</v>
      </c>
      <c r="AB21" s="11">
        <v>206163</v>
      </c>
      <c r="AC21" s="11">
        <v>185976</v>
      </c>
      <c r="AD21" s="13">
        <v>162753</v>
      </c>
      <c r="AE21" s="17">
        <v>11</v>
      </c>
    </row>
    <row r="22" spans="1:31" ht="17.25" customHeight="1">
      <c r="A22" s="15">
        <v>12</v>
      </c>
      <c r="B22" s="15"/>
      <c r="C22" s="16" t="s">
        <v>45</v>
      </c>
      <c r="D22" s="10"/>
      <c r="E22" s="11">
        <v>6328</v>
      </c>
      <c r="F22" s="11">
        <v>6604</v>
      </c>
      <c r="G22" s="11">
        <v>7181</v>
      </c>
      <c r="H22" s="11">
        <v>7852</v>
      </c>
      <c r="I22" s="29" t="s">
        <v>39</v>
      </c>
      <c r="J22" s="29" t="s">
        <v>39</v>
      </c>
      <c r="K22" s="11">
        <v>8665</v>
      </c>
      <c r="L22" s="11">
        <v>11946</v>
      </c>
      <c r="M22" s="11">
        <v>14736</v>
      </c>
      <c r="N22" s="11">
        <v>20989</v>
      </c>
      <c r="O22" s="11">
        <v>25513</v>
      </c>
      <c r="P22" s="11">
        <v>32360</v>
      </c>
      <c r="Q22" s="11">
        <v>38718</v>
      </c>
      <c r="R22" s="11">
        <v>46013</v>
      </c>
      <c r="S22" s="11">
        <v>56261</v>
      </c>
      <c r="T22" s="11">
        <v>68465</v>
      </c>
      <c r="U22" s="11">
        <v>80480</v>
      </c>
      <c r="V22" s="11">
        <v>100034</v>
      </c>
      <c r="W22" s="11">
        <v>110405</v>
      </c>
      <c r="X22" s="11">
        <v>122974</v>
      </c>
      <c r="Y22" s="11">
        <v>132604</v>
      </c>
      <c r="Z22" s="12">
        <v>65886</v>
      </c>
      <c r="AA22" s="11">
        <v>73591</v>
      </c>
      <c r="AB22" s="11">
        <v>78404</v>
      </c>
      <c r="AC22" s="11">
        <v>86394</v>
      </c>
      <c r="AD22" s="13">
        <v>90133</v>
      </c>
      <c r="AE22" s="17">
        <v>12</v>
      </c>
    </row>
    <row r="23" spans="1:31" ht="17.25" customHeight="1">
      <c r="A23" s="15">
        <v>13</v>
      </c>
      <c r="B23" s="15"/>
      <c r="C23" s="16" t="s">
        <v>46</v>
      </c>
      <c r="D23" s="10"/>
      <c r="E23" s="29" t="s">
        <v>39</v>
      </c>
      <c r="F23" s="29" t="s">
        <v>39</v>
      </c>
      <c r="G23" s="29" t="s">
        <v>39</v>
      </c>
      <c r="H23" s="29" t="s">
        <v>39</v>
      </c>
      <c r="I23" s="29" t="s">
        <v>39</v>
      </c>
      <c r="J23" s="29" t="s">
        <v>39</v>
      </c>
      <c r="K23" s="11">
        <v>3</v>
      </c>
      <c r="L23" s="11">
        <v>1</v>
      </c>
      <c r="M23" s="29" t="s">
        <v>39</v>
      </c>
      <c r="N23" s="29" t="s">
        <v>39</v>
      </c>
      <c r="O23" s="29" t="s">
        <v>39</v>
      </c>
      <c r="P23" s="11">
        <v>58</v>
      </c>
      <c r="Q23" s="11">
        <v>191</v>
      </c>
      <c r="R23" s="11">
        <v>116</v>
      </c>
      <c r="S23" s="11">
        <v>452</v>
      </c>
      <c r="T23" s="11">
        <v>288</v>
      </c>
      <c r="U23" s="11">
        <v>146</v>
      </c>
      <c r="V23" s="11">
        <v>241</v>
      </c>
      <c r="W23" s="11">
        <v>2853</v>
      </c>
      <c r="X23" s="11">
        <v>6668</v>
      </c>
      <c r="Y23" s="11">
        <v>6208</v>
      </c>
      <c r="Z23" s="12">
        <v>143</v>
      </c>
      <c r="AA23" s="11">
        <v>233</v>
      </c>
      <c r="AB23" s="11">
        <v>2672</v>
      </c>
      <c r="AC23" s="11">
        <v>5927</v>
      </c>
      <c r="AD23" s="13">
        <v>5662</v>
      </c>
      <c r="AE23" s="17">
        <v>13</v>
      </c>
    </row>
    <row r="24" spans="1:31" ht="17.25" customHeight="1">
      <c r="A24" s="15"/>
      <c r="B24" s="15"/>
      <c r="C24" s="15"/>
      <c r="D24" s="10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2"/>
      <c r="AA24" s="11"/>
      <c r="AB24" s="11"/>
      <c r="AC24" s="11"/>
      <c r="AD24" s="13"/>
      <c r="AE24" s="17"/>
    </row>
    <row r="25" spans="1:31" ht="17.25" customHeight="1">
      <c r="A25" s="15">
        <v>14</v>
      </c>
      <c r="B25" s="15"/>
      <c r="C25" s="6" t="s">
        <v>47</v>
      </c>
      <c r="D25" s="10"/>
      <c r="E25" s="11">
        <v>90937</v>
      </c>
      <c r="F25" s="11">
        <v>94346</v>
      </c>
      <c r="G25" s="11">
        <v>102563</v>
      </c>
      <c r="H25" s="11">
        <v>106258</v>
      </c>
      <c r="I25" s="11">
        <v>129150</v>
      </c>
      <c r="J25" s="11">
        <v>69789</v>
      </c>
      <c r="K25" s="11">
        <v>118468</v>
      </c>
      <c r="L25" s="11">
        <v>148230</v>
      </c>
      <c r="M25" s="11">
        <v>166713</v>
      </c>
      <c r="N25" s="11">
        <v>193934</v>
      </c>
      <c r="O25" s="11">
        <v>199697</v>
      </c>
      <c r="P25" s="11">
        <v>214005</v>
      </c>
      <c r="Q25" s="11">
        <v>211295</v>
      </c>
      <c r="R25" s="11">
        <v>211546</v>
      </c>
      <c r="S25" s="11">
        <v>207651</v>
      </c>
      <c r="T25" s="11">
        <v>204198</v>
      </c>
      <c r="U25" s="11">
        <v>196213</v>
      </c>
      <c r="V25" s="11">
        <v>203292</v>
      </c>
      <c r="W25" s="11">
        <v>203574</v>
      </c>
      <c r="X25" s="11">
        <v>198716</v>
      </c>
      <c r="Y25" s="11">
        <v>188519</v>
      </c>
      <c r="Z25" s="12">
        <v>162928</v>
      </c>
      <c r="AA25" s="11">
        <v>155989</v>
      </c>
      <c r="AB25" s="11">
        <v>150028</v>
      </c>
      <c r="AC25" s="11">
        <v>145061</v>
      </c>
      <c r="AD25" s="13">
        <v>133760</v>
      </c>
      <c r="AE25" s="17">
        <v>14</v>
      </c>
    </row>
    <row r="26" spans="1:31" ht="17.25" customHeight="1">
      <c r="A26" s="15">
        <v>15</v>
      </c>
      <c r="B26" s="15"/>
      <c r="C26" s="16" t="s">
        <v>48</v>
      </c>
      <c r="D26" s="10"/>
      <c r="E26" s="11">
        <v>29059</v>
      </c>
      <c r="F26" s="11">
        <v>32154</v>
      </c>
      <c r="G26" s="11">
        <v>35745</v>
      </c>
      <c r="H26" s="11">
        <v>37526</v>
      </c>
      <c r="I26" s="29" t="s">
        <v>39</v>
      </c>
      <c r="J26" s="29" t="s">
        <v>39</v>
      </c>
      <c r="K26" s="11">
        <v>42225</v>
      </c>
      <c r="L26" s="11">
        <v>54363</v>
      </c>
      <c r="M26" s="11">
        <v>57962</v>
      </c>
      <c r="N26" s="11">
        <v>59661</v>
      </c>
      <c r="O26" s="11">
        <v>55552</v>
      </c>
      <c r="P26" s="11">
        <v>57197</v>
      </c>
      <c r="Q26" s="11">
        <v>53373</v>
      </c>
      <c r="R26" s="11">
        <v>49772</v>
      </c>
      <c r="S26" s="11">
        <v>43051</v>
      </c>
      <c r="T26" s="11">
        <v>37563</v>
      </c>
      <c r="U26" s="37">
        <v>31972</v>
      </c>
      <c r="V26" s="37">
        <v>29971</v>
      </c>
      <c r="W26" s="37">
        <v>28039</v>
      </c>
      <c r="X26" s="37">
        <v>25512</v>
      </c>
      <c r="Y26" s="37">
        <v>23975</v>
      </c>
      <c r="Z26" s="12">
        <v>26414</v>
      </c>
      <c r="AA26" s="11">
        <v>23032</v>
      </c>
      <c r="AB26" s="11">
        <v>20496</v>
      </c>
      <c r="AC26" s="11">
        <v>18139</v>
      </c>
      <c r="AD26" s="13">
        <v>16570</v>
      </c>
      <c r="AE26" s="17">
        <v>15</v>
      </c>
    </row>
    <row r="27" spans="1:31" ht="17.25" customHeight="1">
      <c r="A27" s="15">
        <v>16</v>
      </c>
      <c r="B27" s="15"/>
      <c r="C27" s="16" t="s">
        <v>44</v>
      </c>
      <c r="D27" s="10"/>
      <c r="E27" s="11">
        <v>59376</v>
      </c>
      <c r="F27" s="11">
        <v>59528</v>
      </c>
      <c r="G27" s="11">
        <v>63947</v>
      </c>
      <c r="H27" s="11">
        <v>65678</v>
      </c>
      <c r="I27" s="29" t="s">
        <v>39</v>
      </c>
      <c r="J27" s="29" t="s">
        <v>39</v>
      </c>
      <c r="K27" s="11">
        <v>72927</v>
      </c>
      <c r="L27" s="11">
        <v>89131</v>
      </c>
      <c r="M27" s="11">
        <v>102658</v>
      </c>
      <c r="N27" s="11">
        <v>125463</v>
      </c>
      <c r="O27" s="11">
        <v>133412</v>
      </c>
      <c r="P27" s="11">
        <v>143204</v>
      </c>
      <c r="Q27" s="11">
        <v>141696</v>
      </c>
      <c r="R27" s="11">
        <v>143157</v>
      </c>
      <c r="S27" s="11">
        <v>142110</v>
      </c>
      <c r="T27" s="11">
        <v>139162</v>
      </c>
      <c r="U27" s="11">
        <v>132122</v>
      </c>
      <c r="V27" s="11">
        <v>133813</v>
      </c>
      <c r="W27" s="11">
        <v>130689</v>
      </c>
      <c r="X27" s="11">
        <v>119702</v>
      </c>
      <c r="Y27" s="11">
        <v>106195</v>
      </c>
      <c r="Z27" s="12">
        <v>110103</v>
      </c>
      <c r="AA27" s="11">
        <v>103668</v>
      </c>
      <c r="AB27" s="11">
        <v>97411</v>
      </c>
      <c r="AC27" s="11">
        <v>88874</v>
      </c>
      <c r="AD27" s="13">
        <v>76968</v>
      </c>
      <c r="AE27" s="17">
        <v>16</v>
      </c>
    </row>
    <row r="28" spans="1:31" ht="17.25" customHeight="1">
      <c r="A28" s="15">
        <v>17</v>
      </c>
      <c r="B28" s="15"/>
      <c r="C28" s="16" t="s">
        <v>45</v>
      </c>
      <c r="D28" s="10"/>
      <c r="E28" s="11">
        <v>2502</v>
      </c>
      <c r="F28" s="11">
        <v>2664</v>
      </c>
      <c r="G28" s="11">
        <v>2871</v>
      </c>
      <c r="H28" s="11">
        <v>3054</v>
      </c>
      <c r="I28" s="29" t="s">
        <v>39</v>
      </c>
      <c r="J28" s="29" t="s">
        <v>39</v>
      </c>
      <c r="K28" s="11">
        <v>3314</v>
      </c>
      <c r="L28" s="11">
        <v>4736</v>
      </c>
      <c r="M28" s="11">
        <v>6093</v>
      </c>
      <c r="N28" s="11">
        <v>8810</v>
      </c>
      <c r="O28" s="11">
        <v>10733</v>
      </c>
      <c r="P28" s="11">
        <v>13571</v>
      </c>
      <c r="Q28" s="11">
        <v>16107</v>
      </c>
      <c r="R28" s="11">
        <v>18547</v>
      </c>
      <c r="S28" s="11">
        <v>22167</v>
      </c>
      <c r="T28" s="11">
        <v>27268</v>
      </c>
      <c r="U28" s="11">
        <v>32019</v>
      </c>
      <c r="V28" s="11">
        <v>39381</v>
      </c>
      <c r="W28" s="11">
        <v>43344</v>
      </c>
      <c r="X28" s="11">
        <v>49606</v>
      </c>
      <c r="Y28" s="11">
        <v>54621</v>
      </c>
      <c r="Z28" s="12">
        <v>26313</v>
      </c>
      <c r="AA28" s="11">
        <v>29169</v>
      </c>
      <c r="AB28" s="11">
        <v>30713</v>
      </c>
      <c r="AC28" s="11">
        <v>34567</v>
      </c>
      <c r="AD28" s="13">
        <v>36832</v>
      </c>
      <c r="AE28" s="17">
        <v>17</v>
      </c>
    </row>
    <row r="29" spans="1:31" ht="17.25" customHeight="1">
      <c r="A29" s="15">
        <v>18</v>
      </c>
      <c r="B29" s="15"/>
      <c r="C29" s="16" t="s">
        <v>46</v>
      </c>
      <c r="D29" s="10"/>
      <c r="E29" s="29" t="s">
        <v>39</v>
      </c>
      <c r="F29" s="29" t="s">
        <v>39</v>
      </c>
      <c r="G29" s="29" t="s">
        <v>39</v>
      </c>
      <c r="H29" s="29" t="s">
        <v>39</v>
      </c>
      <c r="I29" s="29" t="s">
        <v>39</v>
      </c>
      <c r="J29" s="29" t="s">
        <v>39</v>
      </c>
      <c r="K29" s="11">
        <v>2</v>
      </c>
      <c r="L29" s="29" t="s">
        <v>39</v>
      </c>
      <c r="M29" s="29" t="s">
        <v>39</v>
      </c>
      <c r="N29" s="29" t="s">
        <v>39</v>
      </c>
      <c r="O29" s="29" t="s">
        <v>39</v>
      </c>
      <c r="P29" s="11">
        <v>33</v>
      </c>
      <c r="Q29" s="11">
        <v>119</v>
      </c>
      <c r="R29" s="11">
        <v>70</v>
      </c>
      <c r="S29" s="11">
        <v>323</v>
      </c>
      <c r="T29" s="11">
        <v>205</v>
      </c>
      <c r="U29" s="11">
        <v>100</v>
      </c>
      <c r="V29" s="11">
        <v>127</v>
      </c>
      <c r="W29" s="11">
        <v>1502</v>
      </c>
      <c r="X29" s="11">
        <v>3896</v>
      </c>
      <c r="Y29" s="11">
        <v>3728</v>
      </c>
      <c r="Z29" s="12">
        <v>98</v>
      </c>
      <c r="AA29" s="11">
        <v>120</v>
      </c>
      <c r="AB29" s="11">
        <v>1408</v>
      </c>
      <c r="AC29" s="11">
        <v>3481</v>
      </c>
      <c r="AD29" s="13">
        <v>3390</v>
      </c>
      <c r="AE29" s="17">
        <v>18</v>
      </c>
    </row>
    <row r="30" spans="1:31" ht="17.25" customHeight="1">
      <c r="A30" s="15"/>
      <c r="B30" s="15"/>
      <c r="C30" s="15"/>
      <c r="D30" s="10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2"/>
      <c r="AA30" s="11"/>
      <c r="AB30" s="11"/>
      <c r="AC30" s="11"/>
      <c r="AD30" s="13"/>
      <c r="AE30" s="17"/>
    </row>
    <row r="31" spans="1:31" ht="17.25" customHeight="1">
      <c r="A31" s="15">
        <v>19</v>
      </c>
      <c r="B31" s="15"/>
      <c r="C31" s="6" t="s">
        <v>49</v>
      </c>
      <c r="D31" s="10"/>
      <c r="E31" s="11">
        <v>85597</v>
      </c>
      <c r="F31" s="11">
        <v>94725</v>
      </c>
      <c r="G31" s="11">
        <v>102063</v>
      </c>
      <c r="H31" s="11">
        <v>105444</v>
      </c>
      <c r="I31" s="11">
        <v>123480</v>
      </c>
      <c r="J31" s="11">
        <v>72959</v>
      </c>
      <c r="K31" s="11">
        <v>123337</v>
      </c>
      <c r="L31" s="11">
        <v>155494</v>
      </c>
      <c r="M31" s="11">
        <v>177440</v>
      </c>
      <c r="N31" s="11">
        <v>211545</v>
      </c>
      <c r="O31" s="11">
        <v>221417</v>
      </c>
      <c r="P31" s="11">
        <v>236189</v>
      </c>
      <c r="Q31" s="11">
        <v>235796</v>
      </c>
      <c r="R31" s="11">
        <v>237836</v>
      </c>
      <c r="S31" s="11">
        <v>236948</v>
      </c>
      <c r="T31" s="11">
        <v>234437</v>
      </c>
      <c r="U31" s="11">
        <v>226954</v>
      </c>
      <c r="V31" s="11">
        <v>239407</v>
      </c>
      <c r="W31" s="11">
        <v>240192</v>
      </c>
      <c r="X31" s="11">
        <v>230792</v>
      </c>
      <c r="Y31" s="11">
        <v>220599</v>
      </c>
      <c r="Z31" s="12">
        <v>189042</v>
      </c>
      <c r="AA31" s="11">
        <v>184175</v>
      </c>
      <c r="AB31" s="11">
        <v>177763</v>
      </c>
      <c r="AC31" s="11">
        <v>169021</v>
      </c>
      <c r="AD31" s="13">
        <v>157093</v>
      </c>
      <c r="AE31" s="17">
        <v>19</v>
      </c>
    </row>
    <row r="32" spans="1:31" ht="17.25" customHeight="1">
      <c r="A32" s="15">
        <v>20</v>
      </c>
      <c r="B32" s="15"/>
      <c r="C32" s="16" t="s">
        <v>48</v>
      </c>
      <c r="D32" s="10"/>
      <c r="E32" s="11">
        <v>28471</v>
      </c>
      <c r="F32" s="11">
        <v>32373</v>
      </c>
      <c r="G32" s="11">
        <v>34909</v>
      </c>
      <c r="H32" s="11">
        <v>36478</v>
      </c>
      <c r="I32" s="29" t="s">
        <v>39</v>
      </c>
      <c r="J32" s="29" t="s">
        <v>39</v>
      </c>
      <c r="K32" s="11">
        <v>41015</v>
      </c>
      <c r="L32" s="11">
        <v>51956</v>
      </c>
      <c r="M32" s="11">
        <v>55213</v>
      </c>
      <c r="N32" s="11">
        <v>57333</v>
      </c>
      <c r="O32" s="11">
        <v>53145</v>
      </c>
      <c r="P32" s="11">
        <v>54480</v>
      </c>
      <c r="Q32" s="11">
        <v>50826</v>
      </c>
      <c r="R32" s="11">
        <v>47094</v>
      </c>
      <c r="S32" s="11">
        <v>40715</v>
      </c>
      <c r="T32" s="11">
        <v>35252</v>
      </c>
      <c r="U32" s="11">
        <v>30355</v>
      </c>
      <c r="V32" s="11">
        <v>28961</v>
      </c>
      <c r="W32" s="11">
        <v>27278</v>
      </c>
      <c r="X32" s="11">
        <v>24753</v>
      </c>
      <c r="Y32" s="11">
        <v>22796</v>
      </c>
      <c r="Z32" s="12">
        <v>25037</v>
      </c>
      <c r="AA32" s="11">
        <v>22297</v>
      </c>
      <c r="AB32" s="11">
        <v>20056</v>
      </c>
      <c r="AC32" s="11">
        <v>17646</v>
      </c>
      <c r="AD32" s="13">
        <v>15735</v>
      </c>
      <c r="AE32" s="17">
        <v>20</v>
      </c>
    </row>
    <row r="33" spans="1:33" ht="17.25" customHeight="1">
      <c r="A33" s="15">
        <v>21</v>
      </c>
      <c r="B33" s="15"/>
      <c r="C33" s="16" t="s">
        <v>44</v>
      </c>
      <c r="D33" s="10"/>
      <c r="E33" s="11">
        <v>53300</v>
      </c>
      <c r="F33" s="11">
        <v>58412</v>
      </c>
      <c r="G33" s="11">
        <v>62844</v>
      </c>
      <c r="H33" s="11">
        <v>64168</v>
      </c>
      <c r="I33" s="29" t="s">
        <v>39</v>
      </c>
      <c r="J33" s="29" t="s">
        <v>39</v>
      </c>
      <c r="K33" s="11">
        <v>76970</v>
      </c>
      <c r="L33" s="11">
        <v>96327</v>
      </c>
      <c r="M33" s="11">
        <v>113584</v>
      </c>
      <c r="N33" s="11">
        <v>142033</v>
      </c>
      <c r="O33" s="11">
        <v>153492</v>
      </c>
      <c r="P33" s="11">
        <v>162895</v>
      </c>
      <c r="Q33" s="11">
        <v>162287</v>
      </c>
      <c r="R33" s="11">
        <v>163230</v>
      </c>
      <c r="S33" s="11">
        <v>162010</v>
      </c>
      <c r="T33" s="11">
        <v>157905</v>
      </c>
      <c r="U33" s="11">
        <v>148092</v>
      </c>
      <c r="V33" s="11">
        <v>149679</v>
      </c>
      <c r="W33" s="11">
        <v>144502</v>
      </c>
      <c r="X33" s="11">
        <v>129899</v>
      </c>
      <c r="Y33" s="11">
        <v>117340</v>
      </c>
      <c r="Z33" s="12">
        <v>124387</v>
      </c>
      <c r="AA33" s="11">
        <v>117343</v>
      </c>
      <c r="AB33" s="11">
        <v>108752</v>
      </c>
      <c r="AC33" s="11">
        <v>97102</v>
      </c>
      <c r="AD33" s="13">
        <v>85785</v>
      </c>
      <c r="AE33" s="17">
        <v>21</v>
      </c>
    </row>
    <row r="34" spans="1:33" ht="17.25" customHeight="1">
      <c r="A34" s="15">
        <v>22</v>
      </c>
      <c r="B34" s="15"/>
      <c r="C34" s="16" t="s">
        <v>45</v>
      </c>
      <c r="D34" s="10"/>
      <c r="E34" s="11">
        <v>3826</v>
      </c>
      <c r="F34" s="11">
        <v>3940</v>
      </c>
      <c r="G34" s="11">
        <v>4310</v>
      </c>
      <c r="H34" s="11">
        <v>4798</v>
      </c>
      <c r="I34" s="29" t="s">
        <v>39</v>
      </c>
      <c r="J34" s="29" t="s">
        <v>39</v>
      </c>
      <c r="K34" s="11">
        <v>5351</v>
      </c>
      <c r="L34" s="11">
        <v>7210</v>
      </c>
      <c r="M34" s="11">
        <v>8643</v>
      </c>
      <c r="N34" s="11">
        <v>12179</v>
      </c>
      <c r="O34" s="11">
        <v>14780</v>
      </c>
      <c r="P34" s="11">
        <v>18789</v>
      </c>
      <c r="Q34" s="11">
        <v>22611</v>
      </c>
      <c r="R34" s="11">
        <v>27466</v>
      </c>
      <c r="S34" s="11">
        <v>34094</v>
      </c>
      <c r="T34" s="11">
        <v>41197</v>
      </c>
      <c r="U34" s="11">
        <v>48461</v>
      </c>
      <c r="V34" s="11">
        <v>60653</v>
      </c>
      <c r="W34" s="11">
        <v>67061</v>
      </c>
      <c r="X34" s="11">
        <v>73368</v>
      </c>
      <c r="Y34" s="11">
        <v>77983</v>
      </c>
      <c r="Z34" s="12">
        <v>39573</v>
      </c>
      <c r="AA34" s="11">
        <v>44422</v>
      </c>
      <c r="AB34" s="11">
        <v>47691</v>
      </c>
      <c r="AC34" s="11">
        <v>51827</v>
      </c>
      <c r="AD34" s="13">
        <v>53301</v>
      </c>
      <c r="AE34" s="17">
        <v>22</v>
      </c>
    </row>
    <row r="35" spans="1:33" ht="17.25" customHeight="1">
      <c r="A35" s="15">
        <v>23</v>
      </c>
      <c r="B35" s="15"/>
      <c r="C35" s="16" t="s">
        <v>46</v>
      </c>
      <c r="D35" s="10"/>
      <c r="E35" s="29" t="s">
        <v>39</v>
      </c>
      <c r="F35" s="29" t="s">
        <v>39</v>
      </c>
      <c r="G35" s="29" t="s">
        <v>39</v>
      </c>
      <c r="H35" s="29" t="s">
        <v>39</v>
      </c>
      <c r="I35" s="29" t="s">
        <v>39</v>
      </c>
      <c r="J35" s="29" t="s">
        <v>39</v>
      </c>
      <c r="K35" s="11">
        <v>1</v>
      </c>
      <c r="L35" s="11">
        <v>1</v>
      </c>
      <c r="M35" s="29" t="s">
        <v>39</v>
      </c>
      <c r="N35" s="29" t="s">
        <v>39</v>
      </c>
      <c r="O35" s="29" t="s">
        <v>39</v>
      </c>
      <c r="P35" s="11">
        <v>25</v>
      </c>
      <c r="Q35" s="11">
        <v>72</v>
      </c>
      <c r="R35" s="11">
        <v>46</v>
      </c>
      <c r="S35" s="11">
        <v>129</v>
      </c>
      <c r="T35" s="11">
        <v>83</v>
      </c>
      <c r="U35" s="11">
        <v>46</v>
      </c>
      <c r="V35" s="11">
        <v>114</v>
      </c>
      <c r="W35" s="11">
        <v>1351</v>
      </c>
      <c r="X35" s="11">
        <v>2772</v>
      </c>
      <c r="Y35" s="11">
        <v>2480</v>
      </c>
      <c r="Z35" s="12">
        <v>45</v>
      </c>
      <c r="AA35" s="11">
        <v>113</v>
      </c>
      <c r="AB35" s="11">
        <v>1264</v>
      </c>
      <c r="AC35" s="11">
        <v>2446</v>
      </c>
      <c r="AD35" s="13">
        <v>2272</v>
      </c>
      <c r="AE35" s="17">
        <v>23</v>
      </c>
    </row>
    <row r="36" spans="1:33" ht="17.25" customHeight="1">
      <c r="A36" s="15"/>
      <c r="B36" s="15"/>
      <c r="C36" s="15"/>
      <c r="D36" s="10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2"/>
      <c r="AA36" s="11"/>
      <c r="AB36" s="11"/>
      <c r="AC36" s="11"/>
      <c r="AD36" s="13"/>
      <c r="AE36" s="17"/>
    </row>
    <row r="37" spans="1:33" ht="17.25" customHeight="1">
      <c r="A37" s="15">
        <v>24</v>
      </c>
      <c r="B37" s="15"/>
      <c r="C37" s="831" t="s">
        <v>50</v>
      </c>
      <c r="D37" s="832"/>
      <c r="E37" s="22">
        <v>106.2</v>
      </c>
      <c r="F37" s="22">
        <v>99.6</v>
      </c>
      <c r="G37" s="22">
        <v>100.5</v>
      </c>
      <c r="H37" s="22">
        <v>100.8</v>
      </c>
      <c r="I37" s="22">
        <v>104.6</v>
      </c>
      <c r="J37" s="22">
        <v>95.7</v>
      </c>
      <c r="K37" s="22">
        <v>96.1</v>
      </c>
      <c r="L37" s="22">
        <v>95.3</v>
      </c>
      <c r="M37" s="22">
        <v>94</v>
      </c>
      <c r="N37" s="22">
        <v>91.7</v>
      </c>
      <c r="O37" s="22">
        <v>90.2</v>
      </c>
      <c r="P37" s="22">
        <v>90.6</v>
      </c>
      <c r="Q37" s="22">
        <v>89.6</v>
      </c>
      <c r="R37" s="22">
        <v>88.9</v>
      </c>
      <c r="S37" s="22">
        <v>87.6</v>
      </c>
      <c r="T37" s="22">
        <v>87.1</v>
      </c>
      <c r="U37" s="22">
        <v>86.5</v>
      </c>
      <c r="V37" s="22">
        <v>84.9</v>
      </c>
      <c r="W37" s="22">
        <v>84.8</v>
      </c>
      <c r="X37" s="22">
        <v>86.1</v>
      </c>
      <c r="Y37" s="22">
        <v>85.45778</v>
      </c>
      <c r="Z37" s="35">
        <v>86.2</v>
      </c>
      <c r="AA37" s="22">
        <v>84.7</v>
      </c>
      <c r="AB37" s="22">
        <v>84.4</v>
      </c>
      <c r="AC37" s="22">
        <v>85.82</v>
      </c>
      <c r="AD37" s="36">
        <v>85.147009999999995</v>
      </c>
      <c r="AE37" s="17">
        <v>24</v>
      </c>
    </row>
    <row r="38" spans="1:33" ht="17.25" customHeight="1">
      <c r="A38" s="15"/>
      <c r="B38" s="15"/>
      <c r="C38" s="15"/>
      <c r="D38" s="10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35"/>
      <c r="AA38" s="22"/>
      <c r="AB38" s="22"/>
      <c r="AC38" s="22"/>
      <c r="AD38" s="36"/>
      <c r="AE38" s="17"/>
    </row>
    <row r="39" spans="1:33" ht="18" customHeight="1">
      <c r="A39" s="835" t="s">
        <v>51</v>
      </c>
      <c r="B39" s="835"/>
      <c r="C39" s="835"/>
      <c r="D39" s="836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35"/>
      <c r="AA39" s="22"/>
      <c r="AB39" s="22"/>
      <c r="AC39" s="22"/>
      <c r="AD39" s="36"/>
      <c r="AE39" s="17"/>
    </row>
    <row r="40" spans="1:33" ht="18" customHeight="1">
      <c r="A40" s="15">
        <v>25</v>
      </c>
      <c r="B40" s="15"/>
      <c r="C40" s="16" t="s">
        <v>48</v>
      </c>
      <c r="D40" s="10"/>
      <c r="E40" s="22">
        <v>32.6</v>
      </c>
      <c r="F40" s="22">
        <v>34.1</v>
      </c>
      <c r="G40" s="22">
        <v>34.5</v>
      </c>
      <c r="H40" s="22">
        <v>35</v>
      </c>
      <c r="I40" s="29" t="s">
        <v>39</v>
      </c>
      <c r="J40" s="29" t="s">
        <v>39</v>
      </c>
      <c r="K40" s="22">
        <v>34.4</v>
      </c>
      <c r="L40" s="22">
        <v>35</v>
      </c>
      <c r="M40" s="22">
        <v>32.9</v>
      </c>
      <c r="N40" s="22">
        <v>28.9</v>
      </c>
      <c r="O40" s="22">
        <v>25.8</v>
      </c>
      <c r="P40" s="22">
        <v>24.8</v>
      </c>
      <c r="Q40" s="22">
        <v>23.3</v>
      </c>
      <c r="R40" s="22">
        <v>21.6</v>
      </c>
      <c r="S40" s="22">
        <v>18.899999999999999</v>
      </c>
      <c r="T40" s="22">
        <v>16.600000000000001</v>
      </c>
      <c r="U40" s="22">
        <v>14.7</v>
      </c>
      <c r="V40" s="22">
        <v>13.3</v>
      </c>
      <c r="W40" s="22">
        <v>12.5</v>
      </c>
      <c r="X40" s="22">
        <v>11.887</v>
      </c>
      <c r="Y40" s="22">
        <v>11.432154047999999</v>
      </c>
      <c r="Z40" s="35">
        <v>14.6</v>
      </c>
      <c r="AA40" s="22">
        <v>13.3</v>
      </c>
      <c r="AB40" s="22">
        <v>12.5</v>
      </c>
      <c r="AC40" s="22">
        <v>11.61</v>
      </c>
      <c r="AD40" s="36">
        <v>11.106985314999999</v>
      </c>
      <c r="AE40" s="17">
        <v>25</v>
      </c>
      <c r="AG40" s="38"/>
    </row>
    <row r="41" spans="1:33" ht="18" customHeight="1">
      <c r="A41" s="15">
        <v>26</v>
      </c>
      <c r="B41" s="15"/>
      <c r="C41" s="16" t="s">
        <v>44</v>
      </c>
      <c r="D41" s="10"/>
      <c r="E41" s="22">
        <v>63.8</v>
      </c>
      <c r="F41" s="22">
        <v>62.4</v>
      </c>
      <c r="G41" s="22">
        <v>62</v>
      </c>
      <c r="H41" s="22">
        <v>61.3</v>
      </c>
      <c r="I41" s="29" t="s">
        <v>39</v>
      </c>
      <c r="J41" s="29" t="s">
        <v>39</v>
      </c>
      <c r="K41" s="22">
        <v>62</v>
      </c>
      <c r="L41" s="22">
        <v>61.1</v>
      </c>
      <c r="M41" s="22">
        <v>62.8</v>
      </c>
      <c r="N41" s="22">
        <v>66</v>
      </c>
      <c r="O41" s="22">
        <v>68.099999999999994</v>
      </c>
      <c r="P41" s="22">
        <v>68</v>
      </c>
      <c r="Q41" s="22">
        <v>68</v>
      </c>
      <c r="R41" s="22">
        <v>68.2</v>
      </c>
      <c r="S41" s="22">
        <v>68.5</v>
      </c>
      <c r="T41" s="22">
        <v>67.8</v>
      </c>
      <c r="U41" s="22">
        <v>66.2</v>
      </c>
      <c r="V41" s="22">
        <v>64.099999999999994</v>
      </c>
      <c r="W41" s="22">
        <v>62.4</v>
      </c>
      <c r="X41" s="22">
        <v>59.03</v>
      </c>
      <c r="Y41" s="22">
        <v>54.638270620999997</v>
      </c>
      <c r="Z41" s="35">
        <v>66.599999999999994</v>
      </c>
      <c r="AA41" s="22">
        <v>65</v>
      </c>
      <c r="AB41" s="22">
        <v>63.4</v>
      </c>
      <c r="AC41" s="22">
        <v>60.35</v>
      </c>
      <c r="AD41" s="36">
        <v>55.957132983999998</v>
      </c>
      <c r="AE41" s="17">
        <v>26</v>
      </c>
      <c r="AG41" s="38"/>
    </row>
    <row r="42" spans="1:33" ht="18" customHeight="1">
      <c r="A42" s="15">
        <v>27</v>
      </c>
      <c r="B42" s="15"/>
      <c r="C42" s="16" t="s">
        <v>45</v>
      </c>
      <c r="D42" s="10"/>
      <c r="E42" s="22">
        <v>3.6</v>
      </c>
      <c r="F42" s="22">
        <v>3.5</v>
      </c>
      <c r="G42" s="22">
        <v>3.5</v>
      </c>
      <c r="H42" s="22">
        <v>3.7</v>
      </c>
      <c r="I42" s="29" t="s">
        <v>39</v>
      </c>
      <c r="J42" s="29" t="s">
        <v>39</v>
      </c>
      <c r="K42" s="22">
        <v>3.6</v>
      </c>
      <c r="L42" s="22">
        <v>3.9</v>
      </c>
      <c r="M42" s="22">
        <v>4.3</v>
      </c>
      <c r="N42" s="22">
        <v>5.2</v>
      </c>
      <c r="O42" s="22">
        <v>6.1</v>
      </c>
      <c r="P42" s="22">
        <v>7.2</v>
      </c>
      <c r="Q42" s="22">
        <v>8.6999999999999993</v>
      </c>
      <c r="R42" s="22">
        <v>10.199999999999999</v>
      </c>
      <c r="S42" s="22">
        <v>12.7</v>
      </c>
      <c r="T42" s="22">
        <v>15.6</v>
      </c>
      <c r="U42" s="22">
        <v>19</v>
      </c>
      <c r="V42" s="22">
        <v>22.6</v>
      </c>
      <c r="W42" s="22">
        <v>25</v>
      </c>
      <c r="X42" s="22">
        <v>29.08</v>
      </c>
      <c r="Y42" s="22">
        <v>32.412164705000002</v>
      </c>
      <c r="Z42" s="35">
        <v>18.7</v>
      </c>
      <c r="AA42" s="22">
        <v>21.6</v>
      </c>
      <c r="AB42" s="22">
        <v>24.1</v>
      </c>
      <c r="AC42" s="22">
        <v>28.03</v>
      </c>
      <c r="AD42" s="36">
        <v>30.989193853</v>
      </c>
      <c r="AE42" s="17">
        <v>27</v>
      </c>
      <c r="AG42" s="38"/>
    </row>
    <row r="43" spans="1:33" ht="18" customHeight="1">
      <c r="A43" s="15"/>
      <c r="B43" s="15"/>
      <c r="C43" s="15"/>
      <c r="D43" s="10"/>
      <c r="E43" s="11"/>
      <c r="F43" s="11"/>
      <c r="G43" s="11"/>
      <c r="H43" s="11"/>
      <c r="I43" s="29"/>
      <c r="J43" s="29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2"/>
      <c r="AA43" s="11"/>
      <c r="AB43" s="11"/>
      <c r="AC43" s="11"/>
      <c r="AD43" s="13"/>
      <c r="AE43" s="17"/>
    </row>
    <row r="44" spans="1:33" ht="18" customHeight="1">
      <c r="A44" s="15">
        <v>28</v>
      </c>
      <c r="B44" s="15"/>
      <c r="C44" s="831" t="s">
        <v>52</v>
      </c>
      <c r="D44" s="832"/>
      <c r="E44" s="22">
        <v>56.7</v>
      </c>
      <c r="F44" s="22">
        <v>60.3</v>
      </c>
      <c r="G44" s="22">
        <v>61.4</v>
      </c>
      <c r="H44" s="22">
        <v>63</v>
      </c>
      <c r="I44" s="29" t="s">
        <v>39</v>
      </c>
      <c r="J44" s="29" t="s">
        <v>39</v>
      </c>
      <c r="K44" s="22">
        <v>61.3</v>
      </c>
      <c r="L44" s="22">
        <v>63.8</v>
      </c>
      <c r="M44" s="22">
        <v>59.2</v>
      </c>
      <c r="N44" s="22">
        <v>51.6</v>
      </c>
      <c r="O44" s="22">
        <v>46.8</v>
      </c>
      <c r="P44" s="22">
        <v>47.1</v>
      </c>
      <c r="Q44" s="22">
        <v>47</v>
      </c>
      <c r="R44" s="22">
        <v>46.6</v>
      </c>
      <c r="S44" s="22">
        <v>46</v>
      </c>
      <c r="T44" s="22">
        <v>47.6</v>
      </c>
      <c r="U44" s="22">
        <v>51</v>
      </c>
      <c r="V44" s="22">
        <v>56.1</v>
      </c>
      <c r="W44" s="22">
        <v>60.2</v>
      </c>
      <c r="X44" s="22">
        <v>69.406372570622707</v>
      </c>
      <c r="Y44" s="22">
        <v>80.244704408000004</v>
      </c>
      <c r="Z44" s="35">
        <v>50</v>
      </c>
      <c r="AA44" s="22">
        <v>53.8</v>
      </c>
      <c r="AB44" s="22">
        <v>57.7</v>
      </c>
      <c r="AC44" s="22">
        <v>65.696111326192636</v>
      </c>
      <c r="AD44" s="36">
        <v>75.229335250000005</v>
      </c>
      <c r="AE44" s="17">
        <v>28</v>
      </c>
    </row>
    <row r="45" spans="1:33" ht="18" customHeight="1">
      <c r="A45" s="15">
        <v>29</v>
      </c>
      <c r="B45" s="15"/>
      <c r="C45" s="831" t="s">
        <v>53</v>
      </c>
      <c r="D45" s="832"/>
      <c r="E45" s="22">
        <v>51.1</v>
      </c>
      <c r="F45" s="22">
        <v>54.7</v>
      </c>
      <c r="G45" s="22">
        <v>55.7</v>
      </c>
      <c r="H45" s="22">
        <v>57</v>
      </c>
      <c r="I45" s="29" t="s">
        <v>39</v>
      </c>
      <c r="J45" s="29" t="s">
        <v>39</v>
      </c>
      <c r="K45" s="22">
        <v>55.5</v>
      </c>
      <c r="L45" s="22">
        <v>57.3</v>
      </c>
      <c r="M45" s="22">
        <v>52.3</v>
      </c>
      <c r="N45" s="22">
        <v>43.7</v>
      </c>
      <c r="O45" s="22">
        <v>37.9</v>
      </c>
      <c r="P45" s="22">
        <v>36.5</v>
      </c>
      <c r="Q45" s="22">
        <v>34.299999999999997</v>
      </c>
      <c r="R45" s="22">
        <v>31.6</v>
      </c>
      <c r="S45" s="22">
        <v>27.5</v>
      </c>
      <c r="T45" s="22">
        <v>24.5</v>
      </c>
      <c r="U45" s="22">
        <v>22.2</v>
      </c>
      <c r="V45" s="22">
        <v>20.8</v>
      </c>
      <c r="W45" s="22">
        <v>20.100000000000001</v>
      </c>
      <c r="X45" s="22">
        <v>20.138140472193623</v>
      </c>
      <c r="Y45" s="22">
        <v>20.923345337000001</v>
      </c>
      <c r="Z45" s="35">
        <v>21.9</v>
      </c>
      <c r="AA45" s="22">
        <v>20.5</v>
      </c>
      <c r="AB45" s="22">
        <v>19.7</v>
      </c>
      <c r="AC45" s="22">
        <v>19.241730115713857</v>
      </c>
      <c r="AD45" s="36">
        <v>19.849096483</v>
      </c>
      <c r="AE45" s="17">
        <v>29</v>
      </c>
    </row>
    <row r="46" spans="1:33" ht="18" customHeight="1">
      <c r="A46" s="15">
        <v>30</v>
      </c>
      <c r="B46" s="15"/>
      <c r="C46" s="831" t="s">
        <v>54</v>
      </c>
      <c r="D46" s="832"/>
      <c r="E46" s="22">
        <v>5.6</v>
      </c>
      <c r="F46" s="22">
        <v>5.6</v>
      </c>
      <c r="G46" s="22">
        <v>5.7</v>
      </c>
      <c r="H46" s="22">
        <v>6</v>
      </c>
      <c r="I46" s="29" t="s">
        <v>39</v>
      </c>
      <c r="J46" s="29" t="s">
        <v>39</v>
      </c>
      <c r="K46" s="22">
        <v>5.8</v>
      </c>
      <c r="L46" s="22">
        <v>6.4</v>
      </c>
      <c r="M46" s="22">
        <v>6.8</v>
      </c>
      <c r="N46" s="22">
        <v>7.8</v>
      </c>
      <c r="O46" s="22">
        <v>8.9</v>
      </c>
      <c r="P46" s="22">
        <v>10.6</v>
      </c>
      <c r="Q46" s="22">
        <v>12.7</v>
      </c>
      <c r="R46" s="22">
        <v>15</v>
      </c>
      <c r="S46" s="22">
        <v>18.5</v>
      </c>
      <c r="T46" s="22">
        <v>23</v>
      </c>
      <c r="U46" s="22">
        <v>28.7</v>
      </c>
      <c r="V46" s="22">
        <v>35.299999999999997</v>
      </c>
      <c r="W46" s="22">
        <v>40.1</v>
      </c>
      <c r="X46" s="22">
        <v>49.268232098429095</v>
      </c>
      <c r="Y46" s="22">
        <v>59.321359071000003</v>
      </c>
      <c r="Z46" s="35">
        <v>28.1</v>
      </c>
      <c r="AA46" s="22">
        <v>33.299999999999997</v>
      </c>
      <c r="AB46" s="22">
        <v>38</v>
      </c>
      <c r="AC46" s="22">
        <v>46.454381210478772</v>
      </c>
      <c r="AD46" s="36">
        <v>55.380238765999998</v>
      </c>
      <c r="AE46" s="17">
        <v>30</v>
      </c>
    </row>
    <row r="47" spans="1:33" ht="18" customHeight="1">
      <c r="A47" s="39">
        <v>31</v>
      </c>
      <c r="B47" s="39"/>
      <c r="C47" s="833" t="s">
        <v>55</v>
      </c>
      <c r="D47" s="834"/>
      <c r="E47" s="40">
        <v>11</v>
      </c>
      <c r="F47" s="40">
        <v>10.199999999999999</v>
      </c>
      <c r="G47" s="40">
        <v>10.199999999999999</v>
      </c>
      <c r="H47" s="40">
        <v>10.6</v>
      </c>
      <c r="I47" s="41" t="s">
        <v>39</v>
      </c>
      <c r="J47" s="41" t="s">
        <v>39</v>
      </c>
      <c r="K47" s="40">
        <v>10.4</v>
      </c>
      <c r="L47" s="40">
        <v>11.2</v>
      </c>
      <c r="M47" s="40">
        <v>13</v>
      </c>
      <c r="N47" s="40">
        <v>17.899999999999999</v>
      </c>
      <c r="O47" s="40">
        <v>23.5</v>
      </c>
      <c r="P47" s="40">
        <v>29</v>
      </c>
      <c r="Q47" s="40">
        <v>37.200000000000003</v>
      </c>
      <c r="R47" s="40">
        <v>47.5</v>
      </c>
      <c r="S47" s="40">
        <v>67.2</v>
      </c>
      <c r="T47" s="40">
        <v>94</v>
      </c>
      <c r="U47" s="40">
        <v>129.1</v>
      </c>
      <c r="V47" s="40">
        <v>169.7</v>
      </c>
      <c r="W47" s="40">
        <v>199.6</v>
      </c>
      <c r="X47" s="40">
        <v>244.65134785636127</v>
      </c>
      <c r="Y47" s="40">
        <v>283.51756430199998</v>
      </c>
      <c r="Z47" s="42">
        <v>128.1</v>
      </c>
      <c r="AA47" s="40">
        <v>162.30000000000001</v>
      </c>
      <c r="AB47" s="40">
        <v>193.3</v>
      </c>
      <c r="AC47" s="40">
        <v>241.42517814726841</v>
      </c>
      <c r="AD47" s="43">
        <v>279.00634576599998</v>
      </c>
      <c r="AE47" s="44">
        <v>31</v>
      </c>
    </row>
    <row r="48" spans="1:33">
      <c r="A48" s="45"/>
      <c r="B48" s="46" t="s">
        <v>56</v>
      </c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V48" s="45"/>
      <c r="W48" s="45"/>
      <c r="X48" s="45"/>
      <c r="Y48" s="45"/>
      <c r="Z48" s="45"/>
      <c r="AA48" s="45"/>
      <c r="AB48" s="45"/>
    </row>
  </sheetData>
  <mergeCells count="38">
    <mergeCell ref="A1:N1"/>
    <mergeCell ref="A2:D4"/>
    <mergeCell ref="E2:E4"/>
    <mergeCell ref="F2:F4"/>
    <mergeCell ref="G2:G4"/>
    <mergeCell ref="H2:H4"/>
    <mergeCell ref="I2:I4"/>
    <mergeCell ref="J2:J4"/>
    <mergeCell ref="K2:K4"/>
    <mergeCell ref="L2:L4"/>
    <mergeCell ref="X2:X4"/>
    <mergeCell ref="M2:M4"/>
    <mergeCell ref="N2:N4"/>
    <mergeCell ref="O2:O4"/>
    <mergeCell ref="P2:P4"/>
    <mergeCell ref="Q2:Q4"/>
    <mergeCell ref="R2:R4"/>
    <mergeCell ref="S2:S4"/>
    <mergeCell ref="T2:T4"/>
    <mergeCell ref="U2:U4"/>
    <mergeCell ref="V2:V4"/>
    <mergeCell ref="W2:W4"/>
    <mergeCell ref="Y2:Y4"/>
    <mergeCell ref="Z2:AD2"/>
    <mergeCell ref="AE2:AE4"/>
    <mergeCell ref="Z3:Z4"/>
    <mergeCell ref="AA3:AA4"/>
    <mergeCell ref="AB3:AB4"/>
    <mergeCell ref="AC3:AC4"/>
    <mergeCell ref="AD3:AD4"/>
    <mergeCell ref="C46:D46"/>
    <mergeCell ref="C47:D47"/>
    <mergeCell ref="A13:D13"/>
    <mergeCell ref="A18:D18"/>
    <mergeCell ref="C37:D37"/>
    <mergeCell ref="A39:D39"/>
    <mergeCell ref="C44:D44"/>
    <mergeCell ref="C45:D45"/>
  </mergeCells>
  <phoneticPr fontId="4"/>
  <printOptions horizontalCentered="1"/>
  <pageMargins left="0.59055118110236227" right="0.59055118110236227" top="0.78740157480314965" bottom="0.78740157480314965" header="0.51181102362204722" footer="0.51181102362204722"/>
  <pageSetup paperSize="9" scale="49" orientation="landscape" r:id="rId1"/>
  <headerFooter alignWithMargins="0"/>
  <colBreaks count="2" manualBreakCount="2">
    <brk id="14" max="47" man="1"/>
    <brk id="25" max="4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F7FA1-1B2A-4621-B8E9-BC7784E23370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189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3418</v>
      </c>
      <c r="E3" s="99">
        <f>SUM(E5,E12,E19,E26,E33,E40,L40,L33,L26,L19,L12,L5,E47,E54,E61,E68,L63,L61,L54,L47,E75,E82)</f>
        <v>1461</v>
      </c>
      <c r="F3" s="99">
        <f>SUM(F5,F12,F19,F26,F33,F40,M40,M33,M26,M19,M12,M5,F47,F54,F61,F68,M63,M61,M54,M47,F75,F82)</f>
        <v>1957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37</v>
      </c>
      <c r="E5" s="71">
        <f>SUM(E6:E10)</f>
        <v>21</v>
      </c>
      <c r="F5" s="71">
        <f>SUM(F6:F10)</f>
        <v>16</v>
      </c>
      <c r="G5" s="54"/>
      <c r="H5" s="67">
        <v>60</v>
      </c>
      <c r="I5" s="68" t="s">
        <v>66</v>
      </c>
      <c r="J5" s="69" t="s">
        <v>67</v>
      </c>
      <c r="K5" s="70">
        <f>SUM(K6:K10)</f>
        <v>300</v>
      </c>
      <c r="L5" s="71">
        <f>SUM(L6:L10)</f>
        <v>151</v>
      </c>
      <c r="M5" s="71">
        <f>SUM(M6:M10)</f>
        <v>149</v>
      </c>
    </row>
    <row r="6" spans="1:13" s="62" customFormat="1" ht="9" customHeight="1">
      <c r="A6" s="15"/>
      <c r="B6" s="68" t="s">
        <v>68</v>
      </c>
      <c r="C6" s="69"/>
      <c r="D6" s="70">
        <f>SUM(E6:F6)</f>
        <v>1</v>
      </c>
      <c r="E6" s="71">
        <f>VLOOKUP($B6,'[6]第２表資料（R2）'!$B$7:$AD$144,28,FALSE)</f>
        <v>1</v>
      </c>
      <c r="F6" s="71" t="str">
        <f>VLOOKUP($B6,'[6]第２表資料（R2）'!$B$7:$AD$144,29,FALSE)</f>
        <v>-</v>
      </c>
      <c r="G6" s="54"/>
      <c r="H6" s="67"/>
      <c r="I6" s="68" t="s">
        <v>69</v>
      </c>
      <c r="J6" s="69"/>
      <c r="K6" s="70">
        <f>SUM(L6:M6)</f>
        <v>67</v>
      </c>
      <c r="L6" s="71">
        <f>VLOOKUP($I6,'[6]第２表資料（R2）'!$B$7:$AD$144,28,FALSE)</f>
        <v>32</v>
      </c>
      <c r="M6" s="71">
        <f>VLOOKUP($I6,'[6]第２表資料（R2）'!$B$7:$AD$144,29,FALSE)</f>
        <v>35</v>
      </c>
    </row>
    <row r="7" spans="1:13" s="62" customFormat="1" ht="9" customHeight="1">
      <c r="A7" s="15"/>
      <c r="B7" s="68" t="s">
        <v>70</v>
      </c>
      <c r="C7" s="69"/>
      <c r="D7" s="70">
        <f>SUM(E7:F7)</f>
        <v>12</v>
      </c>
      <c r="E7" s="71">
        <f>VLOOKUP($B7,'[6]第２表資料（R2）'!$B$7:$AD$144,28,FALSE)</f>
        <v>6</v>
      </c>
      <c r="F7" s="71">
        <f>VLOOKUP($B7,'[6]第２表資料（R2）'!$B$7:$AD$144,29,FALSE)</f>
        <v>6</v>
      </c>
      <c r="G7" s="54"/>
      <c r="H7" s="67"/>
      <c r="I7" s="68" t="s">
        <v>71</v>
      </c>
      <c r="J7" s="69"/>
      <c r="K7" s="70">
        <f>SUM(L7:M7)</f>
        <v>56</v>
      </c>
      <c r="L7" s="71">
        <f>VLOOKUP($I7,'[6]第２表資料（R2）'!$B$7:$AD$144,28,FALSE)</f>
        <v>25</v>
      </c>
      <c r="M7" s="71">
        <f>VLOOKUP($I7,'[6]第２表資料（R2）'!$B$7:$AD$144,29,FALSE)</f>
        <v>31</v>
      </c>
    </row>
    <row r="8" spans="1:13" s="62" customFormat="1" ht="9" customHeight="1">
      <c r="A8" s="15"/>
      <c r="B8" s="68" t="s">
        <v>72</v>
      </c>
      <c r="C8" s="69"/>
      <c r="D8" s="70">
        <f>SUM(E8:F8)</f>
        <v>5</v>
      </c>
      <c r="E8" s="71">
        <f>VLOOKUP($B8,'[6]第２表資料（R2）'!$B$7:$AD$144,28,FALSE)</f>
        <v>4</v>
      </c>
      <c r="F8" s="71">
        <f>VLOOKUP($B8,'[6]第２表資料（R2）'!$B$7:$AD$144,29,FALSE)</f>
        <v>1</v>
      </c>
      <c r="G8" s="54"/>
      <c r="H8" s="67"/>
      <c r="I8" s="68" t="s">
        <v>73</v>
      </c>
      <c r="J8" s="69"/>
      <c r="K8" s="70">
        <f>SUM(L8:M8)</f>
        <v>54</v>
      </c>
      <c r="L8" s="71">
        <f>VLOOKUP($I8,'[6]第２表資料（R2）'!$B$7:$AD$144,28,FALSE)</f>
        <v>30</v>
      </c>
      <c r="M8" s="71">
        <f>VLOOKUP($I8,'[6]第２表資料（R2）'!$B$7:$AD$144,29,FALSE)</f>
        <v>24</v>
      </c>
    </row>
    <row r="9" spans="1:13" s="62" customFormat="1" ht="9" customHeight="1">
      <c r="A9" s="15"/>
      <c r="B9" s="68" t="s">
        <v>74</v>
      </c>
      <c r="C9" s="69"/>
      <c r="D9" s="70">
        <f>SUM(E9:F9)</f>
        <v>10</v>
      </c>
      <c r="E9" s="71">
        <f>VLOOKUP($B9,'[6]第２表資料（R2）'!$B$7:$AD$144,28,FALSE)</f>
        <v>4</v>
      </c>
      <c r="F9" s="71">
        <f>VLOOKUP($B9,'[6]第２表資料（R2）'!$B$7:$AD$144,29,FALSE)</f>
        <v>6</v>
      </c>
      <c r="G9" s="54"/>
      <c r="H9" s="15"/>
      <c r="I9" s="68" t="s">
        <v>75</v>
      </c>
      <c r="J9" s="69"/>
      <c r="K9" s="70">
        <f>SUM(L9:M9)</f>
        <v>67</v>
      </c>
      <c r="L9" s="71">
        <f>VLOOKUP($I9,'[6]第２表資料（R2）'!$B$7:$AD$144,28,FALSE)</f>
        <v>40</v>
      </c>
      <c r="M9" s="71">
        <f>VLOOKUP($I9,'[6]第２表資料（R2）'!$B$7:$AD$144,29,FALSE)</f>
        <v>27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9</v>
      </c>
      <c r="E10" s="71">
        <f>VLOOKUP($B10,'[6]第２表資料（R2）'!$B$7:$AD$144,28,FALSE)</f>
        <v>6</v>
      </c>
      <c r="F10" s="71">
        <f>VLOOKUP($B10,'[6]第２表資料（R2）'!$B$7:$AD$144,29,FALSE)</f>
        <v>3</v>
      </c>
      <c r="G10" s="54"/>
      <c r="H10" s="15"/>
      <c r="I10" s="68" t="s">
        <v>67</v>
      </c>
      <c r="J10" s="69"/>
      <c r="K10" s="70">
        <f>SUM(L10:M10)</f>
        <v>56</v>
      </c>
      <c r="L10" s="71">
        <f>VLOOKUP($I10,'[6]第２表資料（R2）'!$B$7:$AD$144,28,FALSE)</f>
        <v>24</v>
      </c>
      <c r="M10" s="71">
        <f>VLOOKUP($I10,'[6]第２表資料（R2）'!$B$7:$AD$144,29,FALSE)</f>
        <v>32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51</v>
      </c>
      <c r="E12" s="71">
        <f>SUM(E13:E17)</f>
        <v>25</v>
      </c>
      <c r="F12" s="71">
        <f>SUM(F13:F17)</f>
        <v>26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333</v>
      </c>
      <c r="L12" s="71">
        <f>SUM(L13:L17)</f>
        <v>177</v>
      </c>
      <c r="M12" s="71">
        <f>SUM(M13:M17)</f>
        <v>156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8</v>
      </c>
      <c r="E13" s="71">
        <f>VLOOKUP($B13,'[6]第２表資料（R2）'!$B$7:$AD$144,28,FALSE)</f>
        <v>4</v>
      </c>
      <c r="F13" s="71">
        <f>VLOOKUP($B13,'[6]第２表資料（R2）'!$B$7:$AD$144,29,FALSE)</f>
        <v>4</v>
      </c>
      <c r="G13" s="54"/>
      <c r="H13" s="67"/>
      <c r="I13" s="68" t="s">
        <v>81</v>
      </c>
      <c r="J13" s="69"/>
      <c r="K13" s="70">
        <f>SUM(L13:M13)</f>
        <v>62</v>
      </c>
      <c r="L13" s="71">
        <f>VLOOKUP($I13,'[6]第２表資料（R2）'!$B$7:$AD$144,28,FALSE)</f>
        <v>30</v>
      </c>
      <c r="M13" s="71">
        <f>VLOOKUP($I13,'[6]第２表資料（R2）'!$B$7:$AD$144,29,FALSE)</f>
        <v>32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12</v>
      </c>
      <c r="E14" s="71">
        <f>VLOOKUP($B14,'[6]第２表資料（R2）'!$B$7:$AD$144,28,FALSE)</f>
        <v>9</v>
      </c>
      <c r="F14" s="71">
        <f>VLOOKUP($B14,'[6]第２表資料（R2）'!$B$7:$AD$144,29,FALSE)</f>
        <v>3</v>
      </c>
      <c r="G14" s="54"/>
      <c r="H14" s="67"/>
      <c r="I14" s="68" t="s">
        <v>83</v>
      </c>
      <c r="J14" s="69"/>
      <c r="K14" s="70">
        <f>SUM(L14:M14)</f>
        <v>54</v>
      </c>
      <c r="L14" s="71">
        <f>VLOOKUP($I14,'[6]第２表資料（R2）'!$B$7:$AD$144,28,FALSE)</f>
        <v>28</v>
      </c>
      <c r="M14" s="71">
        <f>VLOOKUP($I14,'[6]第２表資料（R2）'!$B$7:$AD$144,29,FALSE)</f>
        <v>26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9</v>
      </c>
      <c r="E15" s="71">
        <f>VLOOKUP($B15,'[6]第２表資料（R2）'!$B$7:$AD$144,28,FALSE)</f>
        <v>3</v>
      </c>
      <c r="F15" s="71">
        <f>VLOOKUP($B15,'[6]第２表資料（R2）'!$B$7:$AD$144,29,FALSE)</f>
        <v>6</v>
      </c>
      <c r="G15" s="54"/>
      <c r="H15" s="67"/>
      <c r="I15" s="68" t="s">
        <v>85</v>
      </c>
      <c r="J15" s="69"/>
      <c r="K15" s="70">
        <f>SUM(L15:M15)</f>
        <v>80</v>
      </c>
      <c r="L15" s="71">
        <f>VLOOKUP($I15,'[6]第２表資料（R2）'!$B$7:$AD$144,28,FALSE)</f>
        <v>41</v>
      </c>
      <c r="M15" s="71">
        <f>VLOOKUP($I15,'[6]第２表資料（R2）'!$B$7:$AD$144,29,FALSE)</f>
        <v>39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14</v>
      </c>
      <c r="E16" s="71">
        <f>VLOOKUP($B16,'[6]第２表資料（R2）'!$B$7:$AD$144,28,FALSE)</f>
        <v>7</v>
      </c>
      <c r="F16" s="71">
        <f>VLOOKUP($B16,'[6]第２表資料（R2）'!$B$7:$AD$144,29,FALSE)</f>
        <v>7</v>
      </c>
      <c r="G16" s="54"/>
      <c r="H16" s="67"/>
      <c r="I16" s="68" t="s">
        <v>87</v>
      </c>
      <c r="J16" s="69"/>
      <c r="K16" s="70">
        <f>SUM(L16:M16)</f>
        <v>68</v>
      </c>
      <c r="L16" s="71">
        <f>VLOOKUP($I16,'[6]第２表資料（R2）'!$B$7:$AD$144,28,FALSE)</f>
        <v>43</v>
      </c>
      <c r="M16" s="71">
        <f>VLOOKUP($I16,'[6]第２表資料（R2）'!$B$7:$AD$144,29,FALSE)</f>
        <v>25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8</v>
      </c>
      <c r="E17" s="71">
        <f>VLOOKUP($B17,'[6]第２表資料（R2）'!$B$7:$AD$144,28,FALSE)</f>
        <v>2</v>
      </c>
      <c r="F17" s="71">
        <f>VLOOKUP($B17,'[6]第２表資料（R2）'!$B$7:$AD$144,29,FALSE)</f>
        <v>6</v>
      </c>
      <c r="G17" s="54"/>
      <c r="H17" s="15"/>
      <c r="I17" s="68" t="s">
        <v>79</v>
      </c>
      <c r="J17" s="69"/>
      <c r="K17" s="70">
        <f>SUM(L17:M17)</f>
        <v>69</v>
      </c>
      <c r="L17" s="71">
        <f>VLOOKUP($I17,'[6]第２表資料（R2）'!$B$7:$AD$144,28,FALSE)</f>
        <v>35</v>
      </c>
      <c r="M17" s="71">
        <f>VLOOKUP($I17,'[6]第２表資料（R2）'!$B$7:$AD$144,29,FALSE)</f>
        <v>34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61</v>
      </c>
      <c r="E19" s="71">
        <f>SUM(E20:E24)</f>
        <v>31</v>
      </c>
      <c r="F19" s="71">
        <f>SUM(F20:F24)</f>
        <v>30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344</v>
      </c>
      <c r="L19" s="71">
        <f>SUM(L20:L24)</f>
        <v>164</v>
      </c>
      <c r="M19" s="71">
        <f>SUM(M20:M24)</f>
        <v>180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9</v>
      </c>
      <c r="E20" s="71">
        <f>VLOOKUP($B20,'[6]第２表資料（R2）'!$B$7:$AD$144,28,FALSE)</f>
        <v>5</v>
      </c>
      <c r="F20" s="71">
        <f>VLOOKUP($B20,'[6]第２表資料（R2）'!$B$7:$AD$144,29,FALSE)</f>
        <v>4</v>
      </c>
      <c r="G20" s="54"/>
      <c r="H20" s="67"/>
      <c r="I20" s="68" t="s">
        <v>91</v>
      </c>
      <c r="J20" s="69"/>
      <c r="K20" s="70">
        <f>SUM(L20:M20)</f>
        <v>76</v>
      </c>
      <c r="L20" s="71">
        <f>VLOOKUP($I20,'[6]第２表資料（R2）'!$B$7:$AD$144,28,FALSE)</f>
        <v>38</v>
      </c>
      <c r="M20" s="71">
        <f>VLOOKUP($I20,'[6]第２表資料（R2）'!$B$7:$AD$144,29,FALSE)</f>
        <v>38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20</v>
      </c>
      <c r="E21" s="71">
        <f>VLOOKUP($B21,'[6]第２表資料（R2）'!$B$7:$AD$144,28,FALSE)</f>
        <v>10</v>
      </c>
      <c r="F21" s="71">
        <f>VLOOKUP($B21,'[6]第２表資料（R2）'!$B$7:$AD$144,29,FALSE)</f>
        <v>10</v>
      </c>
      <c r="G21" s="54"/>
      <c r="H21" s="67"/>
      <c r="I21" s="68" t="s">
        <v>93</v>
      </c>
      <c r="J21" s="69"/>
      <c r="K21" s="70">
        <f>SUM(L21:M21)</f>
        <v>65</v>
      </c>
      <c r="L21" s="71">
        <f>VLOOKUP($I21,'[6]第２表資料（R2）'!$B$7:$AD$144,28,FALSE)</f>
        <v>27</v>
      </c>
      <c r="M21" s="71">
        <f>VLOOKUP($I21,'[6]第２表資料（R2）'!$B$7:$AD$144,29,FALSE)</f>
        <v>38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15</v>
      </c>
      <c r="E22" s="71">
        <f>VLOOKUP($B22,'[6]第２表資料（R2）'!$B$7:$AD$144,28,FALSE)</f>
        <v>8</v>
      </c>
      <c r="F22" s="71">
        <f>VLOOKUP($B22,'[6]第２表資料（R2）'!$B$7:$AD$144,29,FALSE)</f>
        <v>7</v>
      </c>
      <c r="G22" s="54"/>
      <c r="H22" s="67"/>
      <c r="I22" s="68" t="s">
        <v>95</v>
      </c>
      <c r="J22" s="69"/>
      <c r="K22" s="70">
        <f>SUM(L22:M22)</f>
        <v>79</v>
      </c>
      <c r="L22" s="71">
        <f>VLOOKUP($I22,'[6]第２表資料（R2）'!$B$7:$AD$144,28,FALSE)</f>
        <v>42</v>
      </c>
      <c r="M22" s="71">
        <f>VLOOKUP($I22,'[6]第２表資料（R2）'!$B$7:$AD$144,29,FALSE)</f>
        <v>37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12</v>
      </c>
      <c r="E23" s="71">
        <f>VLOOKUP($B23,'[6]第２表資料（R2）'!$B$7:$AD$144,28,FALSE)</f>
        <v>6</v>
      </c>
      <c r="F23" s="71">
        <f>VLOOKUP($B23,'[6]第２表資料（R2）'!$B$7:$AD$144,29,FALSE)</f>
        <v>6</v>
      </c>
      <c r="G23" s="54"/>
      <c r="H23" s="67"/>
      <c r="I23" s="68" t="s">
        <v>97</v>
      </c>
      <c r="J23" s="69"/>
      <c r="K23" s="70">
        <f>SUM(L23:M23)</f>
        <v>65</v>
      </c>
      <c r="L23" s="71">
        <f>VLOOKUP($I23,'[6]第２表資料（R2）'!$B$7:$AD$144,28,FALSE)</f>
        <v>28</v>
      </c>
      <c r="M23" s="71">
        <f>VLOOKUP($I23,'[6]第２表資料（R2）'!$B$7:$AD$144,29,FALSE)</f>
        <v>37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5</v>
      </c>
      <c r="E24" s="71">
        <f>VLOOKUP($B24,'[6]第２表資料（R2）'!$B$7:$AD$144,28,FALSE)</f>
        <v>2</v>
      </c>
      <c r="F24" s="71">
        <f>VLOOKUP($B24,'[6]第２表資料（R2）'!$B$7:$AD$144,29,FALSE)</f>
        <v>3</v>
      </c>
      <c r="G24" s="54"/>
      <c r="H24" s="67"/>
      <c r="I24" s="68" t="s">
        <v>89</v>
      </c>
      <c r="J24" s="69"/>
      <c r="K24" s="70">
        <f>SUM(L24:M24)</f>
        <v>59</v>
      </c>
      <c r="L24" s="71">
        <f>VLOOKUP($I24,'[6]第２表資料（R2）'!$B$7:$AD$144,28,FALSE)</f>
        <v>29</v>
      </c>
      <c r="M24" s="71">
        <f>VLOOKUP($I24,'[6]第２表資料（R2）'!$B$7:$AD$144,29,FALSE)</f>
        <v>30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89</v>
      </c>
      <c r="E26" s="71">
        <f>SUM(E27:E31)</f>
        <v>41</v>
      </c>
      <c r="F26" s="71">
        <f>SUM(F27:F31)</f>
        <v>48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296</v>
      </c>
      <c r="L26" s="71">
        <f>SUM(L27:L31)</f>
        <v>115</v>
      </c>
      <c r="M26" s="71">
        <f>SUM(M27:M31)</f>
        <v>181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17</v>
      </c>
      <c r="E27" s="71">
        <f>VLOOKUP($B27,'[6]第２表資料（R2）'!$B$7:$AD$144,28,FALSE)</f>
        <v>7</v>
      </c>
      <c r="F27" s="71">
        <f>VLOOKUP($B27,'[6]第２表資料（R2）'!$B$7:$AD$144,29,FALSE)</f>
        <v>10</v>
      </c>
      <c r="G27" s="54"/>
      <c r="H27" s="15"/>
      <c r="I27" s="68" t="s">
        <v>101</v>
      </c>
      <c r="J27" s="69"/>
      <c r="K27" s="70">
        <f>SUM(L27:M27)</f>
        <v>46</v>
      </c>
      <c r="L27" s="71">
        <f>VLOOKUP($I27,'[6]第２表資料（R2）'!$B$7:$AD$144,28,FALSE)</f>
        <v>20</v>
      </c>
      <c r="M27" s="71">
        <f>VLOOKUP($I27,'[6]第２表資料（R2）'!$B$7:$AD$144,29,FALSE)</f>
        <v>26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21</v>
      </c>
      <c r="E28" s="71">
        <f>VLOOKUP($B28,'[6]第２表資料（R2）'!$B$7:$AD$144,28,FALSE)</f>
        <v>11</v>
      </c>
      <c r="F28" s="71">
        <f>VLOOKUP($B28,'[6]第２表資料（R2）'!$B$7:$AD$144,29,FALSE)</f>
        <v>10</v>
      </c>
      <c r="G28" s="54"/>
      <c r="H28" s="67"/>
      <c r="I28" s="68" t="s">
        <v>103</v>
      </c>
      <c r="J28" s="69"/>
      <c r="K28" s="70">
        <f>SUM(L28:M28)</f>
        <v>56</v>
      </c>
      <c r="L28" s="71">
        <f>VLOOKUP($I28,'[6]第２表資料（R2）'!$B$7:$AD$144,28,FALSE)</f>
        <v>22</v>
      </c>
      <c r="M28" s="71">
        <f>VLOOKUP($I28,'[6]第２表資料（R2）'!$B$7:$AD$144,29,FALSE)</f>
        <v>34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21</v>
      </c>
      <c r="E29" s="71">
        <f>VLOOKUP($B29,'[6]第２表資料（R2）'!$B$7:$AD$144,28,FALSE)</f>
        <v>8</v>
      </c>
      <c r="F29" s="71">
        <f>VLOOKUP($B29,'[6]第２表資料（R2）'!$B$7:$AD$144,29,FALSE)</f>
        <v>13</v>
      </c>
      <c r="G29" s="54"/>
      <c r="H29" s="67"/>
      <c r="I29" s="68" t="s">
        <v>105</v>
      </c>
      <c r="J29" s="69"/>
      <c r="K29" s="70">
        <f>SUM(L29:M29)</f>
        <v>52</v>
      </c>
      <c r="L29" s="71">
        <f>VLOOKUP($I29,'[6]第２表資料（R2）'!$B$7:$AD$144,28,FALSE)</f>
        <v>17</v>
      </c>
      <c r="M29" s="71">
        <f>VLOOKUP($I29,'[6]第２表資料（R2）'!$B$7:$AD$144,29,FALSE)</f>
        <v>35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18</v>
      </c>
      <c r="E30" s="71">
        <f>VLOOKUP($B30,'[6]第２表資料（R2）'!$B$7:$AD$144,28,FALSE)</f>
        <v>8</v>
      </c>
      <c r="F30" s="71">
        <f>VLOOKUP($B30,'[6]第２表資料（R2）'!$B$7:$AD$144,29,FALSE)</f>
        <v>10</v>
      </c>
      <c r="G30" s="54"/>
      <c r="H30" s="67"/>
      <c r="I30" s="68" t="s">
        <v>107</v>
      </c>
      <c r="J30" s="69"/>
      <c r="K30" s="70">
        <f>SUM(L30:M30)</f>
        <v>85</v>
      </c>
      <c r="L30" s="71">
        <f>VLOOKUP($I30,'[6]第２表資料（R2）'!$B$7:$AD$144,28,FALSE)</f>
        <v>35</v>
      </c>
      <c r="M30" s="71">
        <f>VLOOKUP($I30,'[6]第２表資料（R2）'!$B$7:$AD$144,29,FALSE)</f>
        <v>50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12</v>
      </c>
      <c r="E31" s="71">
        <f>VLOOKUP($B31,'[6]第２表資料（R2）'!$B$7:$AD$144,28,FALSE)</f>
        <v>7</v>
      </c>
      <c r="F31" s="71">
        <f>VLOOKUP($B31,'[6]第２表資料（R2）'!$B$7:$AD$144,29,FALSE)</f>
        <v>5</v>
      </c>
      <c r="G31" s="54"/>
      <c r="H31" s="67"/>
      <c r="I31" s="68" t="s">
        <v>99</v>
      </c>
      <c r="J31" s="69"/>
      <c r="K31" s="70">
        <f>SUM(L31:M31)</f>
        <v>57</v>
      </c>
      <c r="L31" s="71">
        <f>VLOOKUP($I31,'[6]第２表資料（R2）'!$B$7:$AD$144,28,FALSE)</f>
        <v>21</v>
      </c>
      <c r="M31" s="71">
        <f>VLOOKUP($I31,'[6]第２表資料（R2）'!$B$7:$AD$144,29,FALSE)</f>
        <v>36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70</v>
      </c>
      <c r="E33" s="71">
        <f>SUM(E34:E38)</f>
        <v>32</v>
      </c>
      <c r="F33" s="71">
        <f>SUM(F34:F38)</f>
        <v>38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344</v>
      </c>
      <c r="L33" s="71">
        <f>SUM(L34:L38)</f>
        <v>123</v>
      </c>
      <c r="M33" s="71">
        <f>SUM(M34:M38)</f>
        <v>221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12</v>
      </c>
      <c r="E34" s="71">
        <f>VLOOKUP($B34,'[6]第２表資料（R2）'!$B$7:$AD$144,28,FALSE)</f>
        <v>6</v>
      </c>
      <c r="F34" s="71">
        <f>VLOOKUP($B34,'[6]第２表資料（R2）'!$B$7:$AD$144,29,FALSE)</f>
        <v>6</v>
      </c>
      <c r="G34" s="54"/>
      <c r="H34" s="15"/>
      <c r="I34" s="68" t="s">
        <v>111</v>
      </c>
      <c r="J34" s="69"/>
      <c r="K34" s="70">
        <f>SUM(L34:M34)</f>
        <v>67</v>
      </c>
      <c r="L34" s="71">
        <f>VLOOKUP($I34,'[6]第２表資料（R2）'!$B$7:$AD$144,28,FALSE)</f>
        <v>25</v>
      </c>
      <c r="M34" s="71">
        <f>VLOOKUP($I34,'[6]第２表資料（R2）'!$B$7:$AD$144,29,FALSE)</f>
        <v>42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15</v>
      </c>
      <c r="E35" s="71">
        <f>VLOOKUP($B35,'[6]第２表資料（R2）'!$B$7:$AD$144,28,FALSE)</f>
        <v>4</v>
      </c>
      <c r="F35" s="71">
        <f>VLOOKUP($B35,'[6]第２表資料（R2）'!$B$7:$AD$144,29,FALSE)</f>
        <v>11</v>
      </c>
      <c r="G35" s="54"/>
      <c r="H35" s="15"/>
      <c r="I35" s="68" t="s">
        <v>113</v>
      </c>
      <c r="J35" s="69"/>
      <c r="K35" s="70">
        <f>SUM(L35:M35)</f>
        <v>73</v>
      </c>
      <c r="L35" s="71">
        <f>VLOOKUP($I35,'[6]第２表資料（R2）'!$B$7:$AD$144,28,FALSE)</f>
        <v>30</v>
      </c>
      <c r="M35" s="71">
        <f>VLOOKUP($I35,'[6]第２表資料（R2）'!$B$7:$AD$144,29,FALSE)</f>
        <v>43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17</v>
      </c>
      <c r="E36" s="71">
        <f>VLOOKUP($B36,'[6]第２表資料（R2）'!$B$7:$AD$144,28,FALSE)</f>
        <v>11</v>
      </c>
      <c r="F36" s="71">
        <f>VLOOKUP($B36,'[6]第２表資料（R2）'!$B$7:$AD$144,29,FALSE)</f>
        <v>6</v>
      </c>
      <c r="G36" s="54"/>
      <c r="H36" s="67"/>
      <c r="I36" s="68" t="s">
        <v>115</v>
      </c>
      <c r="J36" s="69"/>
      <c r="K36" s="70">
        <f>SUM(L36:M36)</f>
        <v>54</v>
      </c>
      <c r="L36" s="71">
        <f>VLOOKUP($I36,'[6]第２表資料（R2）'!$B$7:$AD$144,28,FALSE)</f>
        <v>19</v>
      </c>
      <c r="M36" s="71">
        <f>VLOOKUP($I36,'[6]第２表資料（R2）'!$B$7:$AD$144,29,FALSE)</f>
        <v>35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16</v>
      </c>
      <c r="E37" s="71">
        <f>VLOOKUP($B37,'[6]第２表資料（R2）'!$B$7:$AD$144,28,FALSE)</f>
        <v>7</v>
      </c>
      <c r="F37" s="71">
        <f>VLOOKUP($B37,'[6]第２表資料（R2）'!$B$7:$AD$144,29,FALSE)</f>
        <v>9</v>
      </c>
      <c r="G37" s="54"/>
      <c r="H37" s="67"/>
      <c r="I37" s="68" t="s">
        <v>117</v>
      </c>
      <c r="J37" s="69"/>
      <c r="K37" s="70">
        <f>SUM(L37:M37)</f>
        <v>89</v>
      </c>
      <c r="L37" s="71">
        <f>VLOOKUP($I37,'[6]第２表資料（R2）'!$B$7:$AD$144,28,FALSE)</f>
        <v>29</v>
      </c>
      <c r="M37" s="71">
        <f>VLOOKUP($I37,'[6]第２表資料（R2）'!$B$7:$AD$144,29,FALSE)</f>
        <v>60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10</v>
      </c>
      <c r="E38" s="71">
        <f>VLOOKUP($B38,'[6]第２表資料（R2）'!$B$7:$AD$144,28,FALSE)</f>
        <v>4</v>
      </c>
      <c r="F38" s="71">
        <f>VLOOKUP($B38,'[6]第２表資料（R2）'!$B$7:$AD$144,29,FALSE)</f>
        <v>6</v>
      </c>
      <c r="G38" s="54"/>
      <c r="H38" s="67"/>
      <c r="I38" s="68" t="s">
        <v>109</v>
      </c>
      <c r="J38" s="69"/>
      <c r="K38" s="70">
        <f>SUM(L38:M38)</f>
        <v>61</v>
      </c>
      <c r="L38" s="71">
        <f>VLOOKUP($I38,'[6]第２表資料（R2）'!$B$7:$AD$144,28,FALSE)</f>
        <v>20</v>
      </c>
      <c r="M38" s="71">
        <f>VLOOKUP($I38,'[6]第２表資料（R2）'!$B$7:$AD$144,29,FALSE)</f>
        <v>41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79</v>
      </c>
      <c r="E40" s="71">
        <f>SUM(E41:E45)</f>
        <v>36</v>
      </c>
      <c r="F40" s="71">
        <f>SUM(F41:F45)</f>
        <v>43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294</v>
      </c>
      <c r="L40" s="71">
        <f>SUM(L41:L45)</f>
        <v>68</v>
      </c>
      <c r="M40" s="71">
        <f>SUM(M41:M45)</f>
        <v>226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12</v>
      </c>
      <c r="E41" s="71">
        <f>VLOOKUP($B41,'[6]第２表資料（R2）'!$B$7:$AD$144,28,FALSE)</f>
        <v>3</v>
      </c>
      <c r="F41" s="71">
        <f>VLOOKUP($B41,'[6]第２表資料（R2）'!$B$7:$AD$144,29,FALSE)</f>
        <v>9</v>
      </c>
      <c r="G41" s="54"/>
      <c r="H41" s="15"/>
      <c r="I41" s="68" t="s">
        <v>121</v>
      </c>
      <c r="J41" s="69"/>
      <c r="K41" s="70">
        <f>SUM(L41:M41)</f>
        <v>74</v>
      </c>
      <c r="L41" s="71">
        <f>VLOOKUP($I41,'[6]第２表資料（R2）'!$B$7:$AD$144,28,FALSE)</f>
        <v>19</v>
      </c>
      <c r="M41" s="71">
        <f>VLOOKUP($I41,'[6]第２表資料（R2）'!$B$7:$AD$144,29,FALSE)</f>
        <v>55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15</v>
      </c>
      <c r="E42" s="71">
        <f>VLOOKUP($B42,'[6]第２表資料（R2）'!$B$7:$AD$144,28,FALSE)</f>
        <v>8</v>
      </c>
      <c r="F42" s="71">
        <f>VLOOKUP($B42,'[6]第２表資料（R2）'!$B$7:$AD$144,29,FALSE)</f>
        <v>7</v>
      </c>
      <c r="G42" s="54"/>
      <c r="H42" s="15"/>
      <c r="I42" s="68" t="s">
        <v>123</v>
      </c>
      <c r="J42" s="69"/>
      <c r="K42" s="70">
        <f>SUM(L42:M42)</f>
        <v>59</v>
      </c>
      <c r="L42" s="71">
        <f>VLOOKUP($I42,'[6]第２表資料（R2）'!$B$7:$AD$144,28,FALSE)</f>
        <v>14</v>
      </c>
      <c r="M42" s="71">
        <f>VLOOKUP($I42,'[6]第２表資料（R2）'!$B$7:$AD$144,29,FALSE)</f>
        <v>45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15</v>
      </c>
      <c r="E43" s="71">
        <f>VLOOKUP($B43,'[6]第２表資料（R2）'!$B$7:$AD$144,28,FALSE)</f>
        <v>9</v>
      </c>
      <c r="F43" s="71">
        <f>VLOOKUP($B43,'[6]第２表資料（R2）'!$B$7:$AD$144,29,FALSE)</f>
        <v>6</v>
      </c>
      <c r="G43" s="54"/>
      <c r="H43" s="15"/>
      <c r="I43" s="68" t="s">
        <v>125</v>
      </c>
      <c r="J43" s="69"/>
      <c r="K43" s="70">
        <f>SUM(L43:M43)</f>
        <v>51</v>
      </c>
      <c r="L43" s="71">
        <f>VLOOKUP($I43,'[6]第２表資料（R2）'!$B$7:$AD$144,28,FALSE)</f>
        <v>14</v>
      </c>
      <c r="M43" s="71">
        <f>VLOOKUP($I43,'[6]第２表資料（R2）'!$B$7:$AD$144,29,FALSE)</f>
        <v>37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19</v>
      </c>
      <c r="E44" s="71">
        <f>VLOOKUP($B44,'[6]第２表資料（R2）'!$B$7:$AD$144,28,FALSE)</f>
        <v>9</v>
      </c>
      <c r="F44" s="71">
        <f>VLOOKUP($B44,'[6]第２表資料（R2）'!$B$7:$AD$144,29,FALSE)</f>
        <v>10</v>
      </c>
      <c r="G44" s="54"/>
      <c r="H44" s="67"/>
      <c r="I44" s="68" t="s">
        <v>127</v>
      </c>
      <c r="J44" s="69"/>
      <c r="K44" s="70">
        <f>SUM(L44:M44)</f>
        <v>58</v>
      </c>
      <c r="L44" s="71">
        <f>VLOOKUP($I44,'[6]第２表資料（R2）'!$B$7:$AD$144,28,FALSE)</f>
        <v>10</v>
      </c>
      <c r="M44" s="71">
        <f>VLOOKUP($I44,'[6]第２表資料（R2）'!$B$7:$AD$144,29,FALSE)</f>
        <v>48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18</v>
      </c>
      <c r="E45" s="71">
        <f>VLOOKUP($B45,'[6]第２表資料（R2）'!$B$7:$AD$144,28,FALSE)</f>
        <v>7</v>
      </c>
      <c r="F45" s="71">
        <f>VLOOKUP($B45,'[6]第２表資料（R2）'!$B$7:$AD$144,29,FALSE)</f>
        <v>11</v>
      </c>
      <c r="G45" s="54"/>
      <c r="H45" s="67"/>
      <c r="I45" s="68" t="s">
        <v>119</v>
      </c>
      <c r="J45" s="69"/>
      <c r="K45" s="70">
        <f>SUM(L45:M45)</f>
        <v>52</v>
      </c>
      <c r="L45" s="71">
        <f>VLOOKUP($I45,'[6]第２表資料（R2）'!$B$7:$AD$144,28,FALSE)</f>
        <v>11</v>
      </c>
      <c r="M45" s="71">
        <f>VLOOKUP($I45,'[6]第２表資料（R2）'!$B$7:$AD$144,29,FALSE)</f>
        <v>41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67</v>
      </c>
      <c r="E47" s="71">
        <f>SUM(E48:E52)</f>
        <v>35</v>
      </c>
      <c r="F47" s="71">
        <f>SUM(F48:F52)</f>
        <v>32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182</v>
      </c>
      <c r="L47" s="71">
        <f>SUM(L48:L52)</f>
        <v>33</v>
      </c>
      <c r="M47" s="71">
        <f>SUM(M48:M52)</f>
        <v>149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9</v>
      </c>
      <c r="E48" s="71">
        <f>VLOOKUP($B48,'[6]第２表資料（R2）'!$B$7:$AD$144,28,FALSE)</f>
        <v>4</v>
      </c>
      <c r="F48" s="71">
        <f>VLOOKUP($B48,'[6]第２表資料（R2）'!$B$7:$AD$144,29,FALSE)</f>
        <v>5</v>
      </c>
      <c r="G48" s="54"/>
      <c r="H48" s="67"/>
      <c r="I48" s="68" t="s">
        <v>131</v>
      </c>
      <c r="J48" s="69"/>
      <c r="K48" s="70">
        <f>SUM(L48:M48)</f>
        <v>40</v>
      </c>
      <c r="L48" s="71">
        <f>VLOOKUP($I48,'[6]第２表資料（R2）'!$B$7:$AD$144,28,FALSE)</f>
        <v>12</v>
      </c>
      <c r="M48" s="71">
        <f>VLOOKUP($I48,'[6]第２表資料（R2）'!$B$7:$AD$144,29,FALSE)</f>
        <v>28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8</v>
      </c>
      <c r="E49" s="71">
        <f>VLOOKUP($B49,'[6]第２表資料（R2）'!$B$7:$AD$144,28,FALSE)</f>
        <v>4</v>
      </c>
      <c r="F49" s="71">
        <f>VLOOKUP($B49,'[6]第２表資料（R2）'!$B$7:$AD$144,29,FALSE)</f>
        <v>4</v>
      </c>
      <c r="G49" s="54"/>
      <c r="H49" s="15"/>
      <c r="I49" s="68" t="s">
        <v>133</v>
      </c>
      <c r="J49" s="69"/>
      <c r="K49" s="70">
        <f>SUM(L49:M49)</f>
        <v>38</v>
      </c>
      <c r="L49" s="71">
        <f>VLOOKUP($I49,'[6]第２表資料（R2）'!$B$7:$AD$144,28,FALSE)</f>
        <v>7</v>
      </c>
      <c r="M49" s="71">
        <f>VLOOKUP($I49,'[6]第２表資料（R2）'!$B$7:$AD$144,29,FALSE)</f>
        <v>31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13</v>
      </c>
      <c r="E50" s="71">
        <f>VLOOKUP($B50,'[6]第２表資料（R2）'!$B$7:$AD$144,28,FALSE)</f>
        <v>9</v>
      </c>
      <c r="F50" s="71">
        <f>VLOOKUP($B50,'[6]第２表資料（R2）'!$B$7:$AD$144,29,FALSE)</f>
        <v>4</v>
      </c>
      <c r="G50" s="54"/>
      <c r="H50" s="15"/>
      <c r="I50" s="68" t="s">
        <v>135</v>
      </c>
      <c r="J50" s="69"/>
      <c r="K50" s="70">
        <f>SUM(L50:M50)</f>
        <v>39</v>
      </c>
      <c r="L50" s="71">
        <f>VLOOKUP($I50,'[6]第２表資料（R2）'!$B$7:$AD$144,28,FALSE)</f>
        <v>3</v>
      </c>
      <c r="M50" s="71">
        <f>VLOOKUP($I50,'[6]第２表資料（R2）'!$B$7:$AD$144,29,FALSE)</f>
        <v>36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23</v>
      </c>
      <c r="E51" s="71">
        <f>VLOOKUP($B51,'[6]第２表資料（R2）'!$B$7:$AD$144,28,FALSE)</f>
        <v>11</v>
      </c>
      <c r="F51" s="71">
        <f>VLOOKUP($B51,'[6]第２表資料（R2）'!$B$7:$AD$144,29,FALSE)</f>
        <v>12</v>
      </c>
      <c r="G51" s="54"/>
      <c r="H51" s="15"/>
      <c r="I51" s="68" t="s">
        <v>137</v>
      </c>
      <c r="J51" s="69"/>
      <c r="K51" s="70">
        <f>SUM(L51:M51)</f>
        <v>39</v>
      </c>
      <c r="L51" s="71">
        <f>VLOOKUP($I51,'[6]第２表資料（R2）'!$B$7:$AD$144,28,FALSE)</f>
        <v>6</v>
      </c>
      <c r="M51" s="71">
        <f>VLOOKUP($I51,'[6]第２表資料（R2）'!$B$7:$AD$144,29,FALSE)</f>
        <v>33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14</v>
      </c>
      <c r="E52" s="71">
        <f>VLOOKUP($B52,'[6]第２表資料（R2）'!$B$7:$AD$144,28,FALSE)</f>
        <v>7</v>
      </c>
      <c r="F52" s="71">
        <f>VLOOKUP($B52,'[6]第２表資料（R2）'!$B$7:$AD$144,29,FALSE)</f>
        <v>7</v>
      </c>
      <c r="G52" s="54"/>
      <c r="H52" s="67"/>
      <c r="I52" s="68" t="s">
        <v>129</v>
      </c>
      <c r="J52" s="69"/>
      <c r="K52" s="70">
        <f>SUM(L52:M52)</f>
        <v>26</v>
      </c>
      <c r="L52" s="71">
        <f>VLOOKUP($I52,'[6]第２表資料（R2）'!$B$7:$AD$144,28,FALSE)</f>
        <v>5</v>
      </c>
      <c r="M52" s="71">
        <f>VLOOKUP($I52,'[6]第２表資料（R2）'!$B$7:$AD$144,29,FALSE)</f>
        <v>21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81</v>
      </c>
      <c r="E54" s="71">
        <f>SUM(E55:E59)</f>
        <v>43</v>
      </c>
      <c r="F54" s="71">
        <f>SUM(F55:F59)</f>
        <v>38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67</v>
      </c>
      <c r="L54" s="71">
        <f>SUM(L55:L59)</f>
        <v>11</v>
      </c>
      <c r="M54" s="71">
        <f>SUM(M55:M59)</f>
        <v>56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13</v>
      </c>
      <c r="E55" s="71">
        <f>VLOOKUP($B55,'[6]第２表資料（R2）'!$B$7:$AD$144,28,FALSE)</f>
        <v>6</v>
      </c>
      <c r="F55" s="71">
        <f>VLOOKUP($B55,'[6]第２表資料（R2）'!$B$7:$AD$144,29,FALSE)</f>
        <v>7</v>
      </c>
      <c r="G55" s="54"/>
      <c r="H55" s="67"/>
      <c r="I55" s="68" t="s">
        <v>141</v>
      </c>
      <c r="J55" s="69"/>
      <c r="K55" s="70">
        <f t="shared" ref="K55:K63" si="0">SUM(L55:M55)</f>
        <v>21</v>
      </c>
      <c r="L55" s="71">
        <f>VLOOKUP($I55,'[6]第２表資料（R2）'!$B$7:$AD$144,28,FALSE)</f>
        <v>5</v>
      </c>
      <c r="M55" s="71">
        <f>VLOOKUP($I55,'[6]第２表資料（R2）'!$B$7:$AD$144,29,FALSE)</f>
        <v>16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16</v>
      </c>
      <c r="E56" s="71">
        <f>VLOOKUP($B56,'[6]第２表資料（R2）'!$B$7:$AD$144,28,FALSE)</f>
        <v>8</v>
      </c>
      <c r="F56" s="71">
        <f>VLOOKUP($B56,'[6]第２表資料（R2）'!$B$7:$AD$144,29,FALSE)</f>
        <v>8</v>
      </c>
      <c r="G56" s="54"/>
      <c r="H56" s="67"/>
      <c r="I56" s="68" t="s">
        <v>143</v>
      </c>
      <c r="J56" s="69"/>
      <c r="K56" s="70">
        <f t="shared" si="0"/>
        <v>19</v>
      </c>
      <c r="L56" s="71">
        <f>VLOOKUP($I56,'[6]第２表資料（R2）'!$B$7:$AD$144,28,FALSE)</f>
        <v>1</v>
      </c>
      <c r="M56" s="71">
        <f>VLOOKUP($I56,'[6]第２表資料（R2）'!$B$7:$AD$144,29,FALSE)</f>
        <v>18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17</v>
      </c>
      <c r="E57" s="71">
        <f>VLOOKUP($B57,'[6]第２表資料（R2）'!$B$7:$AD$144,28,FALSE)</f>
        <v>12</v>
      </c>
      <c r="F57" s="71">
        <f>VLOOKUP($B57,'[6]第２表資料（R2）'!$B$7:$AD$144,29,FALSE)</f>
        <v>5</v>
      </c>
      <c r="G57" s="54"/>
      <c r="H57" s="15"/>
      <c r="I57" s="68" t="s">
        <v>145</v>
      </c>
      <c r="J57" s="69"/>
      <c r="K57" s="70">
        <f t="shared" si="0"/>
        <v>10</v>
      </c>
      <c r="L57" s="71">
        <f>VLOOKUP($I57,'[6]第２表資料（R2）'!$B$7:$AD$144,28,FALSE)</f>
        <v>3</v>
      </c>
      <c r="M57" s="71">
        <f>VLOOKUP($I57,'[6]第２表資料（R2）'!$B$7:$AD$144,29,FALSE)</f>
        <v>7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17</v>
      </c>
      <c r="E58" s="71">
        <f>VLOOKUP($B58,'[6]第２表資料（R2）'!$B$7:$AD$144,28,FALSE)</f>
        <v>8</v>
      </c>
      <c r="F58" s="71">
        <f>VLOOKUP($B58,'[6]第２表資料（R2）'!$B$7:$AD$144,29,FALSE)</f>
        <v>9</v>
      </c>
      <c r="G58" s="54"/>
      <c r="H58" s="15"/>
      <c r="I58" s="68" t="s">
        <v>147</v>
      </c>
      <c r="J58" s="69"/>
      <c r="K58" s="70">
        <f t="shared" si="0"/>
        <v>9</v>
      </c>
      <c r="L58" s="71" t="str">
        <f>VLOOKUP($I58,'[6]第２表資料（R2）'!$B$7:$AD$144,28,FALSE)</f>
        <v>-</v>
      </c>
      <c r="M58" s="71">
        <f>VLOOKUP($I58,'[6]第２表資料（R2）'!$B$7:$AD$144,29,FALSE)</f>
        <v>9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18</v>
      </c>
      <c r="E59" s="71">
        <f>VLOOKUP($B59,'[6]第２表資料（R2）'!$B$7:$AD$144,28,FALSE)</f>
        <v>9</v>
      </c>
      <c r="F59" s="71">
        <f>VLOOKUP($B59,'[6]第２表資料（R2）'!$B$7:$AD$144,29,FALSE)</f>
        <v>9</v>
      </c>
      <c r="G59" s="54"/>
      <c r="H59" s="15"/>
      <c r="I59" s="68" t="s">
        <v>139</v>
      </c>
      <c r="J59" s="69"/>
      <c r="K59" s="70">
        <f t="shared" si="0"/>
        <v>8</v>
      </c>
      <c r="L59" s="71">
        <f>VLOOKUP($I59,'[6]第２表資料（R2）'!$B$7:$AD$144,28,FALSE)</f>
        <v>2</v>
      </c>
      <c r="M59" s="71">
        <f>VLOOKUP($I59,'[6]第２表資料（R2）'!$B$7:$AD$144,29,FALSE)</f>
        <v>6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136</v>
      </c>
      <c r="E61" s="71">
        <f>SUM(E62:E66)</f>
        <v>62</v>
      </c>
      <c r="F61" s="71">
        <f>SUM(F62:F66)</f>
        <v>74</v>
      </c>
      <c r="G61" s="54"/>
      <c r="H61" s="859" t="s">
        <v>150</v>
      </c>
      <c r="I61" s="860"/>
      <c r="J61" s="860"/>
      <c r="K61" s="70">
        <f t="shared" si="0"/>
        <v>16</v>
      </c>
      <c r="L61" s="74">
        <f>'[6]第２表資料（R2）'!AC146</f>
        <v>3</v>
      </c>
      <c r="M61" s="74">
        <f>'[6]第２表資料（R2）'!AD146</f>
        <v>13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20</v>
      </c>
      <c r="E62" s="71">
        <f>VLOOKUP($B62,'[6]第２表資料（R2）'!$B$7:$AD$144,28,FALSE)</f>
        <v>6</v>
      </c>
      <c r="F62" s="71">
        <f>VLOOKUP($B62,'[6]第２表資料（R2）'!$B$7:$AD$144,29,FALSE)</f>
        <v>14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25</v>
      </c>
      <c r="E63" s="71">
        <f>VLOOKUP($B63,'[6]第２表資料（R2）'!$B$7:$AD$144,28,FALSE)</f>
        <v>10</v>
      </c>
      <c r="F63" s="71">
        <f>VLOOKUP($B63,'[6]第２表資料（R2）'!$B$7:$AD$144,29,FALSE)</f>
        <v>15</v>
      </c>
      <c r="G63" s="54"/>
      <c r="H63" s="859" t="s">
        <v>153</v>
      </c>
      <c r="I63" s="860"/>
      <c r="J63" s="860"/>
      <c r="K63" s="70">
        <f t="shared" si="0"/>
        <v>14</v>
      </c>
      <c r="L63" s="74">
        <f>'[6]第２表資料（R2）'!AC148</f>
        <v>8</v>
      </c>
      <c r="M63" s="74">
        <f>'[6]第２表資料（R2）'!AD148</f>
        <v>6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30</v>
      </c>
      <c r="E64" s="71">
        <f>VLOOKUP($B64,'[6]第２表資料（R2）'!$B$7:$AD$144,28,FALSE)</f>
        <v>19</v>
      </c>
      <c r="F64" s="71">
        <f>VLOOKUP($B64,'[6]第２表資料（R2）'!$B$7:$AD$144,29,FALSE)</f>
        <v>11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29</v>
      </c>
      <c r="E65" s="71">
        <f>VLOOKUP($B65,'[6]第２表資料（R2）'!$B$7:$AD$144,28,FALSE)</f>
        <v>17</v>
      </c>
      <c r="F65" s="71">
        <f>VLOOKUP($B65,'[6]第２表資料（R2）'!$B$7:$AD$144,29,FALSE)</f>
        <v>12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32</v>
      </c>
      <c r="E66" s="71">
        <f>VLOOKUP($B66,'[6]第２表資料（R2）'!$B$7:$AD$144,28,FALSE)</f>
        <v>10</v>
      </c>
      <c r="F66" s="71">
        <f>VLOOKUP($B66,'[6]第２表資料（R2）'!$B$7:$AD$144,29,FALSE)</f>
        <v>22</v>
      </c>
      <c r="G66" s="54"/>
      <c r="H66" s="859" t="s">
        <v>157</v>
      </c>
      <c r="I66" s="860"/>
      <c r="J66" s="860"/>
      <c r="K66" s="70">
        <f>SUM(D19,D12,D5)</f>
        <v>149</v>
      </c>
      <c r="L66" s="71">
        <f>SUM(E19,E12,E5)</f>
        <v>77</v>
      </c>
      <c r="M66" s="71">
        <f>SUM(F19,F12,F5)</f>
        <v>72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163</v>
      </c>
      <c r="E68" s="71">
        <f>SUM(E69:E73)</f>
        <v>84</v>
      </c>
      <c r="F68" s="71">
        <f>SUM(F69:F73)</f>
        <v>79</v>
      </c>
      <c r="G68" s="54"/>
      <c r="H68" s="859" t="s">
        <v>159</v>
      </c>
      <c r="I68" s="860"/>
      <c r="J68" s="860"/>
      <c r="K68" s="79">
        <f>SUM(D82,D75,D68,D61,D54,D47,D40,D33,D26,K5)</f>
        <v>1379</v>
      </c>
      <c r="L68" s="74">
        <f>SUM(E82,E75,E68,E61,E54,E47,E40,E33,E26,L5)</f>
        <v>682</v>
      </c>
      <c r="M68" s="74">
        <f>SUM(F82,F75,F68,F61,F54,F47,F40,F33,F26,M5)</f>
        <v>697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39</v>
      </c>
      <c r="E69" s="71">
        <f>VLOOKUP($B69,'[6]第２表資料（R2）'!$B$7:$AD$144,28,FALSE)</f>
        <v>19</v>
      </c>
      <c r="F69" s="71">
        <f>VLOOKUP($B69,'[6]第２表資料（R2）'!$B$7:$AD$144,29,FALSE)</f>
        <v>20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31</v>
      </c>
      <c r="E70" s="71">
        <f>VLOOKUP($B70,'[6]第２表資料（R2）'!$B$7:$AD$144,28,FALSE)</f>
        <v>17</v>
      </c>
      <c r="F70" s="71">
        <f>VLOOKUP($B70,'[6]第２表資料（R2）'!$B$7:$AD$144,29,FALSE)</f>
        <v>14</v>
      </c>
      <c r="G70" s="52"/>
      <c r="H70" s="859" t="s">
        <v>162</v>
      </c>
      <c r="I70" s="860"/>
      <c r="J70" s="860"/>
      <c r="K70" s="70">
        <f>SUM(K12,K19,K26,K33,K40,K47,K54,K61)</f>
        <v>1876</v>
      </c>
      <c r="L70" s="71">
        <f>SUM(L12,L19,L26,L33,L40,L47,L54,L61)</f>
        <v>694</v>
      </c>
      <c r="M70" s="71">
        <f>SUM(M12,M19,M26,M33,M40,M47,M54,M61)</f>
        <v>1182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31</v>
      </c>
      <c r="E71" s="71">
        <f>VLOOKUP($B71,'[6]第２表資料（R2）'!$B$7:$AD$144,28,FALSE)</f>
        <v>19</v>
      </c>
      <c r="F71" s="71">
        <f>VLOOKUP($B71,'[6]第２表資料（R2）'!$B$7:$AD$144,29,FALSE)</f>
        <v>12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33</v>
      </c>
      <c r="E72" s="71">
        <f>VLOOKUP($B72,'[6]第２表資料（R2）'!$B$7:$AD$144,28,FALSE)</f>
        <v>16</v>
      </c>
      <c r="F72" s="71">
        <f>VLOOKUP($B72,'[6]第２表資料（R2）'!$B$7:$AD$144,29,FALSE)</f>
        <v>17</v>
      </c>
      <c r="G72" s="80"/>
      <c r="H72" s="859" t="s">
        <v>165</v>
      </c>
      <c r="I72" s="861"/>
      <c r="J72" s="862"/>
      <c r="K72" s="70">
        <f>SUM(K12,K19)</f>
        <v>677</v>
      </c>
      <c r="L72" s="71">
        <f>SUM(L12,L19)</f>
        <v>341</v>
      </c>
      <c r="M72" s="71">
        <f>SUM(M12,M19)</f>
        <v>336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29</v>
      </c>
      <c r="E73" s="71">
        <f>VLOOKUP($B73,'[6]第２表資料（R2）'!$B$7:$AD$144,28,FALSE)</f>
        <v>13</v>
      </c>
      <c r="F73" s="71">
        <f>VLOOKUP($B73,'[6]第２表資料（R2）'!$B$7:$AD$144,29,FALSE)</f>
        <v>16</v>
      </c>
      <c r="G73" s="80"/>
      <c r="H73" s="859" t="s">
        <v>166</v>
      </c>
      <c r="I73" s="861"/>
      <c r="J73" s="862"/>
      <c r="K73" s="70">
        <f>SUM(K26,K33,K40,K47,K54,K61)</f>
        <v>1199</v>
      </c>
      <c r="L73" s="71">
        <f>SUM(L26,L33,L40,L47,L54,L61)</f>
        <v>353</v>
      </c>
      <c r="M73" s="71">
        <f>SUM(M26,M33,M40,M47,M54,M61)</f>
        <v>846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160</v>
      </c>
      <c r="E75" s="71">
        <f>SUM(E76:E80)</f>
        <v>78</v>
      </c>
      <c r="F75" s="71">
        <f>SUM(F76:F80)</f>
        <v>82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34</v>
      </c>
      <c r="E76" s="71">
        <f>VLOOKUP($B76,'[6]第２表資料（R2）'!$B$7:$AD$144,28,FALSE)</f>
        <v>22</v>
      </c>
      <c r="F76" s="71">
        <f>VLOOKUP($B76,'[6]第２表資料（R2）'!$B$7:$AD$144,29,FALSE)</f>
        <v>12</v>
      </c>
      <c r="G76" s="52"/>
      <c r="H76" s="859" t="s">
        <v>157</v>
      </c>
      <c r="I76" s="860"/>
      <c r="J76" s="860"/>
      <c r="K76" s="81">
        <f>K66/(D3-K63)*100</f>
        <v>4.3772032902467686</v>
      </c>
      <c r="L76" s="82">
        <f t="shared" ref="L76:M76" si="1">L66/(E3-L63)*100</f>
        <v>5.2993805918788706</v>
      </c>
      <c r="M76" s="82">
        <f t="shared" si="1"/>
        <v>3.690415171706817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30</v>
      </c>
      <c r="E77" s="71">
        <f>VLOOKUP($B77,'[6]第２表資料（R2）'!$B$7:$AD$144,28,FALSE)</f>
        <v>13</v>
      </c>
      <c r="F77" s="71">
        <f>VLOOKUP($B77,'[6]第２表資料（R2）'!$B$7:$AD$144,29,FALSE)</f>
        <v>17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41</v>
      </c>
      <c r="E78" s="71">
        <f>VLOOKUP($B78,'[6]第２表資料（R2）'!$B$7:$AD$144,28,FALSE)</f>
        <v>21</v>
      </c>
      <c r="F78" s="71">
        <f>VLOOKUP($B78,'[6]第２表資料（R2）'!$B$7:$AD$144,29,FALSE)</f>
        <v>20</v>
      </c>
      <c r="G78" s="52"/>
      <c r="H78" s="859" t="s">
        <v>159</v>
      </c>
      <c r="I78" s="860"/>
      <c r="J78" s="860"/>
      <c r="K78" s="83">
        <f>K68/(D3-K63)*100</f>
        <v>40.511163337250295</v>
      </c>
      <c r="L78" s="84">
        <f t="shared" ref="L78:M78" si="2">L68/(E3-L63)*100</f>
        <v>46.937370956641431</v>
      </c>
      <c r="M78" s="84">
        <f t="shared" si="2"/>
        <v>35.72526909277294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24</v>
      </c>
      <c r="E79" s="71">
        <f>VLOOKUP($B79,'[6]第２表資料（R2）'!$B$7:$AD$144,28,FALSE)</f>
        <v>10</v>
      </c>
      <c r="F79" s="71">
        <f>VLOOKUP($B79,'[6]第２表資料（R2）'!$B$7:$AD$144,29,FALSE)</f>
        <v>14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31</v>
      </c>
      <c r="E80" s="71">
        <f>VLOOKUP($B80,'[6]第２表資料（R2）'!$B$7:$AD$144,28,FALSE)</f>
        <v>12</v>
      </c>
      <c r="F80" s="71">
        <f>VLOOKUP($B80,'[6]第２表資料（R2）'!$B$7:$AD$144,29,FALSE)</f>
        <v>19</v>
      </c>
      <c r="G80" s="52"/>
      <c r="H80" s="859" t="s">
        <v>162</v>
      </c>
      <c r="I80" s="860"/>
      <c r="J80" s="860"/>
      <c r="K80" s="86">
        <f>K70/(D3-K63)*100</f>
        <v>55.111633372502936</v>
      </c>
      <c r="L80" s="87">
        <f t="shared" ref="L80:M80" si="3">L70/(E3-L63)*100</f>
        <v>47.763248451479697</v>
      </c>
      <c r="M80" s="87">
        <f t="shared" si="3"/>
        <v>60.584315735520242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234</v>
      </c>
      <c r="E82" s="71">
        <f>SUM(E83:E87)</f>
        <v>120</v>
      </c>
      <c r="F82" s="71">
        <f>SUM(F83:F87)</f>
        <v>114</v>
      </c>
      <c r="G82" s="52"/>
      <c r="H82" s="859" t="s">
        <v>165</v>
      </c>
      <c r="I82" s="861"/>
      <c r="J82" s="862"/>
      <c r="K82" s="86">
        <f>K72/(D3-K63)*100</f>
        <v>19.88836662749706</v>
      </c>
      <c r="L82" s="87">
        <f t="shared" ref="L82:M82" si="4">L72/(E3-L63)*100</f>
        <v>23.468685478320715</v>
      </c>
      <c r="M82" s="87">
        <f t="shared" si="4"/>
        <v>17.221937467965144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54</v>
      </c>
      <c r="E83" s="71">
        <f>VLOOKUP($B83,'[6]第２表資料（R2）'!$B$7:$AD$144,28,FALSE)</f>
        <v>24</v>
      </c>
      <c r="F83" s="71">
        <f>VLOOKUP($B83,'[6]第２表資料（R2）'!$B$7:$AD$144,29,FALSE)</f>
        <v>30</v>
      </c>
      <c r="G83" s="52"/>
      <c r="H83" s="859" t="s">
        <v>166</v>
      </c>
      <c r="I83" s="861"/>
      <c r="J83" s="862"/>
      <c r="K83" s="86">
        <f>K73/(D3-K63)*100</f>
        <v>35.22326674500588</v>
      </c>
      <c r="L83" s="87">
        <f t="shared" ref="L83:M83" si="5">L73/(E3-L63)*100</f>
        <v>24.294562973158982</v>
      </c>
      <c r="M83" s="87">
        <f t="shared" si="5"/>
        <v>43.362378267555101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46</v>
      </c>
      <c r="E84" s="71">
        <f>VLOOKUP($B84,'[6]第２表資料（R2）'!$B$7:$AD$144,28,FALSE)</f>
        <v>26</v>
      </c>
      <c r="F84" s="71">
        <f>VLOOKUP($B84,'[6]第２表資料（R2）'!$B$7:$AD$144,29,FALSE)</f>
        <v>20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36</v>
      </c>
      <c r="E85" s="71">
        <f>VLOOKUP($B85,'[6]第２表資料（R2）'!$B$7:$AD$144,28,FALSE)</f>
        <v>19</v>
      </c>
      <c r="F85" s="71">
        <f>VLOOKUP($B85,'[6]第２表資料（R2）'!$B$7:$AD$144,29,FALSE)</f>
        <v>17</v>
      </c>
      <c r="G85" s="52"/>
      <c r="H85" s="859" t="s">
        <v>178</v>
      </c>
      <c r="I85" s="860"/>
      <c r="J85" s="860"/>
      <c r="K85" s="86">
        <f>'[6]第２表資料（R2）'!AB150</f>
        <v>63.25029</v>
      </c>
      <c r="L85" s="87">
        <f>'[6]第２表資料（R2）'!AC150</f>
        <v>59.259810000000002</v>
      </c>
      <c r="M85" s="87">
        <f>'[6]第２表資料（R2）'!AD150</f>
        <v>66.222189999999998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48</v>
      </c>
      <c r="E86" s="71">
        <f>VLOOKUP($B86,'[6]第２表資料（R2）'!$B$7:$AD$144,28,FALSE)</f>
        <v>26</v>
      </c>
      <c r="F86" s="71">
        <f>VLOOKUP($B86,'[6]第２表資料（R2）'!$B$7:$AD$144,29,FALSE)</f>
        <v>22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50</v>
      </c>
      <c r="E87" s="101">
        <f>VLOOKUP($B87,'[6]第２表資料（R2）'!$B$7:$AD$144,28,FALSE)</f>
        <v>25</v>
      </c>
      <c r="F87" s="101">
        <f>VLOOKUP($B87,'[6]第２表資料（R2）'!$B$7:$AD$144,29,FALSE)</f>
        <v>25</v>
      </c>
      <c r="G87" s="92"/>
      <c r="H87" s="857" t="s">
        <v>181</v>
      </c>
      <c r="I87" s="858"/>
      <c r="J87" s="858"/>
      <c r="K87" s="93">
        <f>'[6]第２表資料（R2）'!AB152</f>
        <v>67.724999999999994</v>
      </c>
      <c r="L87" s="94">
        <f>'[6]第２表資料（R2）'!AC152</f>
        <v>63.787500000000001</v>
      </c>
      <c r="M87" s="94">
        <f>'[6]第２表資料（R2）'!AD152</f>
        <v>71.328950000000006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B6B58-F9BD-4A7D-9DAF-E1485096C4BC}">
  <sheetPr>
    <pageSetUpPr fitToPage="1"/>
  </sheetPr>
  <dimension ref="A1:T18"/>
  <sheetViews>
    <sheetView showGridLines="0" view="pageBreakPreview" topLeftCell="B1" zoomScaleNormal="100" zoomScaleSheetLayoutView="100" workbookViewId="0">
      <selection activeCell="B1" sqref="B1"/>
    </sheetView>
  </sheetViews>
  <sheetFormatPr defaultColWidth="9.875" defaultRowHeight="14.65" customHeight="1"/>
  <cols>
    <col min="1" max="1" width="2.25" style="156" customWidth="1"/>
    <col min="2" max="3" width="3.25" style="156" customWidth="1"/>
    <col min="4" max="4" width="0.875" style="156" customWidth="1"/>
    <col min="5" max="20" width="7.25" style="157" customWidth="1"/>
    <col min="21" max="21" width="10.75" style="157" customWidth="1"/>
    <col min="22" max="31" width="9.375" style="157" customWidth="1"/>
    <col min="32" max="16384" width="9.875" style="157"/>
  </cols>
  <sheetData>
    <row r="1" spans="1:20" s="110" customFormat="1" ht="22.5" customHeight="1">
      <c r="A1" s="103" t="s">
        <v>190</v>
      </c>
      <c r="B1" s="104"/>
      <c r="C1" s="105"/>
      <c r="D1" s="105"/>
      <c r="E1" s="104"/>
      <c r="F1" s="104"/>
      <c r="G1" s="106"/>
      <c r="H1" s="104"/>
      <c r="I1" s="104"/>
      <c r="J1" s="104"/>
      <c r="K1" s="104"/>
      <c r="L1" s="104"/>
      <c r="M1" s="104"/>
      <c r="N1" s="104"/>
      <c r="O1" s="104"/>
      <c r="P1" s="107"/>
      <c r="Q1" s="104"/>
      <c r="R1" s="104"/>
      <c r="S1" s="108"/>
      <c r="T1" s="109"/>
    </row>
    <row r="2" spans="1:20" s="110" customFormat="1" ht="7.5" customHeight="1"/>
    <row r="3" spans="1:20" s="110" customFormat="1" ht="7.5" customHeight="1"/>
    <row r="4" spans="1:20" s="116" customFormat="1" ht="13.5" customHeight="1">
      <c r="A4" s="111"/>
      <c r="B4" s="112"/>
      <c r="C4" s="112"/>
      <c r="D4" s="113"/>
      <c r="E4" s="114"/>
      <c r="F4" s="869"/>
      <c r="G4" s="869"/>
      <c r="H4" s="869"/>
      <c r="I4" s="869"/>
      <c r="J4" s="869"/>
      <c r="K4" s="869"/>
      <c r="L4" s="869"/>
      <c r="M4" s="869"/>
      <c r="N4" s="869"/>
      <c r="O4" s="869"/>
      <c r="P4" s="869"/>
      <c r="Q4" s="869"/>
      <c r="R4" s="869"/>
      <c r="S4" s="870" t="s">
        <v>191</v>
      </c>
      <c r="T4" s="871"/>
    </row>
    <row r="5" spans="1:20" s="124" customFormat="1" ht="13.5" customHeight="1">
      <c r="A5" s="117"/>
      <c r="B5" s="117"/>
      <c r="C5" s="117"/>
      <c r="D5" s="118"/>
      <c r="E5" s="119"/>
      <c r="F5" s="120"/>
      <c r="G5" s="121"/>
      <c r="H5" s="122"/>
      <c r="I5" s="122"/>
      <c r="J5" s="122"/>
      <c r="K5" s="122"/>
      <c r="L5" s="122"/>
      <c r="M5" s="122"/>
      <c r="N5" s="121"/>
      <c r="O5" s="121"/>
      <c r="P5" s="121"/>
      <c r="Q5" s="121"/>
      <c r="R5" s="123"/>
      <c r="S5" s="872"/>
      <c r="T5" s="873"/>
    </row>
    <row r="6" spans="1:20" s="116" customFormat="1" ht="23.25" customHeight="1">
      <c r="A6" s="125" t="s">
        <v>192</v>
      </c>
      <c r="B6" s="126"/>
      <c r="C6" s="126"/>
      <c r="D6" s="127"/>
      <c r="E6" s="128" t="s">
        <v>193</v>
      </c>
      <c r="F6" s="129" t="s">
        <v>194</v>
      </c>
      <c r="G6" s="129" t="s">
        <v>195</v>
      </c>
      <c r="H6" s="129" t="s">
        <v>196</v>
      </c>
      <c r="I6" s="129" t="s">
        <v>197</v>
      </c>
      <c r="J6" s="129" t="s">
        <v>198</v>
      </c>
      <c r="K6" s="129" t="s">
        <v>199</v>
      </c>
      <c r="L6" s="129" t="s">
        <v>198</v>
      </c>
      <c r="M6" s="129" t="s">
        <v>200</v>
      </c>
      <c r="N6" s="129" t="s">
        <v>201</v>
      </c>
      <c r="O6" s="129" t="s">
        <v>202</v>
      </c>
      <c r="P6" s="129" t="s">
        <v>203</v>
      </c>
      <c r="Q6" s="129" t="s">
        <v>204</v>
      </c>
      <c r="R6" s="130" t="s">
        <v>205</v>
      </c>
      <c r="S6" s="129" t="s">
        <v>206</v>
      </c>
      <c r="T6" s="130" t="s">
        <v>207</v>
      </c>
    </row>
    <row r="7" spans="1:20" s="116" customFormat="1" ht="23.25" customHeight="1">
      <c r="A7" s="131" t="s">
        <v>208</v>
      </c>
      <c r="B7" s="132"/>
      <c r="C7" s="126"/>
      <c r="D7" s="127"/>
      <c r="E7" s="129"/>
      <c r="F7" s="129" t="s">
        <v>209</v>
      </c>
      <c r="G7" s="129"/>
      <c r="H7" s="129" t="s">
        <v>210</v>
      </c>
      <c r="I7" s="129"/>
      <c r="J7" s="129" t="s">
        <v>211</v>
      </c>
      <c r="K7" s="129"/>
      <c r="L7" s="129"/>
      <c r="M7" s="129"/>
      <c r="N7" s="129"/>
      <c r="O7" s="129"/>
      <c r="P7" s="129"/>
      <c r="Q7" s="129"/>
      <c r="R7" s="130"/>
      <c r="S7" s="129"/>
      <c r="T7" s="130"/>
    </row>
    <row r="8" spans="1:20" s="116" customFormat="1" ht="13.5">
      <c r="A8" s="131"/>
      <c r="B8" s="131"/>
      <c r="C8" s="131"/>
      <c r="D8" s="133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30"/>
      <c r="S8" s="129"/>
      <c r="T8" s="130"/>
    </row>
    <row r="9" spans="1:20" s="116" customFormat="1" ht="13.5">
      <c r="A9" s="134"/>
      <c r="B9" s="134"/>
      <c r="C9" s="134"/>
      <c r="D9" s="135"/>
      <c r="E9" s="129"/>
      <c r="F9" s="136" t="s">
        <v>212</v>
      </c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7" t="s">
        <v>213</v>
      </c>
      <c r="S9" s="136" t="s">
        <v>214</v>
      </c>
      <c r="T9" s="137"/>
    </row>
    <row r="10" spans="1:20" s="143" customFormat="1" ht="4.5" customHeight="1">
      <c r="A10" s="138"/>
      <c r="B10" s="138"/>
      <c r="C10" s="138"/>
      <c r="D10" s="139"/>
      <c r="E10" s="140"/>
      <c r="F10" s="141"/>
      <c r="G10" s="141"/>
      <c r="H10" s="141"/>
      <c r="I10" s="142"/>
      <c r="J10" s="142"/>
      <c r="K10" s="142"/>
      <c r="L10" s="142"/>
      <c r="M10" s="142"/>
      <c r="N10" s="141"/>
      <c r="O10" s="141"/>
      <c r="P10" s="141"/>
      <c r="Q10" s="141"/>
      <c r="R10" s="142"/>
      <c r="S10" s="141"/>
      <c r="T10" s="142"/>
    </row>
    <row r="11" spans="1:20" s="143" customFormat="1" ht="15" customHeight="1">
      <c r="A11" s="64"/>
      <c r="B11" s="144"/>
      <c r="C11" s="138"/>
      <c r="D11" s="139"/>
      <c r="E11" s="145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</row>
    <row r="12" spans="1:20" s="151" customFormat="1" ht="21.75" customHeight="1">
      <c r="A12" s="138"/>
      <c r="B12" s="147" t="s">
        <v>215</v>
      </c>
      <c r="C12" s="138"/>
      <c r="D12" s="138"/>
      <c r="E12" s="148">
        <f>VLOOKUP($B12,'[7]第３表資料（R2）'!$A$6:$P$8,3,FALSE)</f>
        <v>2601</v>
      </c>
      <c r="F12" s="149">
        <f>VLOOKUP($B12,'[7]第３表資料（R2）'!$A$6:$P$8,4,FALSE)</f>
        <v>230</v>
      </c>
      <c r="G12" s="149">
        <f>VLOOKUP($B12,'[7]第３表資料（R2）'!$A$6:$P$8,5,FALSE)</f>
        <v>778</v>
      </c>
      <c r="H12" s="149">
        <f>VLOOKUP($B12,'[7]第３表資料（R2）'!$A$6:$P$8,6,FALSE)</f>
        <v>230</v>
      </c>
      <c r="I12" s="149">
        <f>VLOOKUP($B12,'[7]第３表資料（R2）'!$A$6:$P$8,7,FALSE)</f>
        <v>18</v>
      </c>
      <c r="J12" s="149">
        <f>VLOOKUP($B12,'[7]第３表資料（R2）'!$A$6:$P$8,8,FALSE)</f>
        <v>69</v>
      </c>
      <c r="K12" s="149">
        <f>VLOOKUP($B12,'[7]第３表資料（R2）'!$A$6:$P$8,9,FALSE)</f>
        <v>340</v>
      </c>
      <c r="L12" s="149">
        <f>VLOOKUP($B12,'[7]第３表資料（R2）'!$A$6:$P$8,10,FALSE)</f>
        <v>58</v>
      </c>
      <c r="M12" s="149">
        <f>VLOOKUP($B12,'[7]第３表資料（R2）'!$A$6:$P$8,11,FALSE)</f>
        <v>138</v>
      </c>
      <c r="N12" s="149">
        <f>VLOOKUP($B12,'[7]第３表資料（R2）'!$A$6:$P$8,12,FALSE)</f>
        <v>28</v>
      </c>
      <c r="O12" s="149">
        <f>VLOOKUP($B12,'[7]第３表資料（R2）'!$A$6:$P$8,13,FALSE)</f>
        <v>57</v>
      </c>
      <c r="P12" s="149">
        <f>VLOOKUP($B12,'[7]第３表資料（R2）'!$A$6:$P$8,14,FALSE)</f>
        <v>8</v>
      </c>
      <c r="Q12" s="149">
        <f>VLOOKUP($B12,'[7]第３表資料（R2）'!$A$6:$P$8,15,FALSE)</f>
        <v>1</v>
      </c>
      <c r="R12" s="149">
        <f>VLOOKUP($B12,'[7]第３表資料（R2）'!$A$6:$P$8,16,FALSE)</f>
        <v>646</v>
      </c>
      <c r="S12" s="150">
        <f>'[7]第３表資料（R2）'!Q6</f>
        <v>409118</v>
      </c>
      <c r="T12" s="150">
        <f>'[7]第３表資料（R2）'!R6</f>
        <v>401784</v>
      </c>
    </row>
    <row r="13" spans="1:20" s="151" customFormat="1" ht="21.75" customHeight="1">
      <c r="A13" s="138"/>
      <c r="B13" s="147" t="s">
        <v>216</v>
      </c>
      <c r="C13" s="138"/>
      <c r="D13" s="139"/>
      <c r="E13" s="148">
        <f>VLOOKUP($B13,'[7]第３表資料（R2）'!$A$6:$P$8,3,FALSE)</f>
        <v>1349</v>
      </c>
      <c r="F13" s="149">
        <f>VLOOKUP($B13,'[7]第３表資料（R2）'!$A$6:$P$8,4,FALSE)</f>
        <v>122</v>
      </c>
      <c r="G13" s="149">
        <f>VLOOKUP($B13,'[7]第３表資料（R2）'!$A$6:$P$8,5,FALSE)</f>
        <v>359</v>
      </c>
      <c r="H13" s="149">
        <f>VLOOKUP($B13,'[7]第３表資料（R2）'!$A$6:$P$8,6,FALSE)</f>
        <v>104</v>
      </c>
      <c r="I13" s="149">
        <f>VLOOKUP($B13,'[7]第３表資料（R2）'!$A$6:$P$8,7,FALSE)</f>
        <v>2</v>
      </c>
      <c r="J13" s="149">
        <f>VLOOKUP($B13,'[7]第３表資料（R2）'!$A$6:$P$8,8,FALSE)</f>
        <v>56</v>
      </c>
      <c r="K13" s="149">
        <f>VLOOKUP($B13,'[7]第３表資料（R2）'!$A$6:$P$8,9,FALSE)</f>
        <v>160</v>
      </c>
      <c r="L13" s="149">
        <f>VLOOKUP($B13,'[7]第３表資料（R2）'!$A$6:$P$8,10,FALSE)</f>
        <v>37</v>
      </c>
      <c r="M13" s="149">
        <f>VLOOKUP($B13,'[7]第３表資料（R2）'!$A$6:$P$8,11,FALSE)</f>
        <v>89</v>
      </c>
      <c r="N13" s="149">
        <f>VLOOKUP($B13,'[7]第３表資料（R2）'!$A$6:$P$8,12,FALSE)</f>
        <v>23</v>
      </c>
      <c r="O13" s="149">
        <f>VLOOKUP($B13,'[7]第３表資料（R2）'!$A$6:$P$8,13,FALSE)</f>
        <v>38</v>
      </c>
      <c r="P13" s="149">
        <f>VLOOKUP($B13,'[7]第３表資料（R2）'!$A$6:$P$8,14,FALSE)</f>
        <v>3</v>
      </c>
      <c r="Q13" s="149">
        <f>VLOOKUP($B13,'[7]第３表資料（R2）'!$A$6:$P$8,15,FALSE)</f>
        <v>1</v>
      </c>
      <c r="R13" s="149">
        <f>VLOOKUP($B13,'[7]第３表資料（R2）'!$A$6:$P$8,16,FALSE)</f>
        <v>355</v>
      </c>
      <c r="S13" s="150">
        <f>'[7]第３表資料（R2）'!Q7</f>
        <v>188519</v>
      </c>
      <c r="T13" s="150">
        <f>'[7]第３表資料（R2）'!R7</f>
        <v>184557</v>
      </c>
    </row>
    <row r="14" spans="1:20" s="151" customFormat="1" ht="21.75" customHeight="1">
      <c r="A14" s="138"/>
      <c r="B14" s="147" t="s">
        <v>217</v>
      </c>
      <c r="C14" s="138"/>
      <c r="D14" s="139"/>
      <c r="E14" s="148">
        <f>VLOOKUP($B14,'[7]第３表資料（R2）'!$A$6:$P$8,3,FALSE)</f>
        <v>1252</v>
      </c>
      <c r="F14" s="149">
        <f>VLOOKUP($B14,'[7]第３表資料（R2）'!$A$6:$P$8,4,FALSE)</f>
        <v>108</v>
      </c>
      <c r="G14" s="149">
        <f>VLOOKUP($B14,'[7]第３表資料（R2）'!$A$6:$P$8,5,FALSE)</f>
        <v>419</v>
      </c>
      <c r="H14" s="149">
        <f>VLOOKUP($B14,'[7]第３表資料（R2）'!$A$6:$P$8,6,FALSE)</f>
        <v>126</v>
      </c>
      <c r="I14" s="149">
        <f>VLOOKUP($B14,'[7]第３表資料（R2）'!$A$6:$P$8,7,FALSE)</f>
        <v>16</v>
      </c>
      <c r="J14" s="149">
        <f>VLOOKUP($B14,'[7]第３表資料（R2）'!$A$6:$P$8,8,FALSE)</f>
        <v>13</v>
      </c>
      <c r="K14" s="149">
        <f>VLOOKUP($B14,'[7]第３表資料（R2）'!$A$6:$P$8,9,FALSE)</f>
        <v>180</v>
      </c>
      <c r="L14" s="149">
        <f>VLOOKUP($B14,'[7]第３表資料（R2）'!$A$6:$P$8,10,FALSE)</f>
        <v>21</v>
      </c>
      <c r="M14" s="149">
        <f>VLOOKUP($B14,'[7]第３表資料（R2）'!$A$6:$P$8,11,FALSE)</f>
        <v>49</v>
      </c>
      <c r="N14" s="149">
        <f>VLOOKUP($B14,'[7]第３表資料（R2）'!$A$6:$P$8,12,FALSE)</f>
        <v>5</v>
      </c>
      <c r="O14" s="149">
        <f>VLOOKUP($B14,'[7]第３表資料（R2）'!$A$6:$P$8,13,FALSE)</f>
        <v>19</v>
      </c>
      <c r="P14" s="149">
        <f>VLOOKUP($B14,'[7]第３表資料（R2）'!$A$6:$P$8,14,FALSE)</f>
        <v>5</v>
      </c>
      <c r="Q14" s="149" t="str">
        <f>VLOOKUP($B14,'[7]第３表資料（R2）'!$A$6:$P$8,15,FALSE)</f>
        <v>-</v>
      </c>
      <c r="R14" s="149">
        <f>VLOOKUP($B14,'[7]第３表資料（R2）'!$A$6:$P$8,16,FALSE)</f>
        <v>291</v>
      </c>
      <c r="S14" s="150">
        <f>'[7]第３表資料（R2）'!Q8</f>
        <v>220599</v>
      </c>
      <c r="T14" s="150">
        <f>'[7]第３表資料（R2）'!R8</f>
        <v>217227</v>
      </c>
    </row>
    <row r="15" spans="1:20" s="155" customFormat="1" ht="14.65" customHeight="1">
      <c r="A15" s="152"/>
      <c r="B15" s="152"/>
      <c r="C15" s="152"/>
      <c r="D15" s="152"/>
      <c r="E15" s="153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</row>
    <row r="16" spans="1:20" ht="6.75" customHeight="1"/>
    <row r="17" spans="1:4" s="160" customFormat="1" ht="16.5" customHeight="1">
      <c r="A17" s="158"/>
      <c r="B17" s="159" t="s">
        <v>218</v>
      </c>
      <c r="C17" s="158"/>
      <c r="D17" s="158"/>
    </row>
    <row r="18" spans="1:4" s="160" customFormat="1" ht="16.5" customHeight="1">
      <c r="A18" s="158"/>
      <c r="B18" s="159" t="s">
        <v>219</v>
      </c>
      <c r="C18" s="158"/>
      <c r="D18" s="158"/>
    </row>
  </sheetData>
  <mergeCells count="2">
    <mergeCell ref="F4:R4"/>
    <mergeCell ref="S4:T5"/>
  </mergeCells>
  <phoneticPr fontId="4"/>
  <pageMargins left="0.59055118110236227" right="0.59055118110236227" top="0.78740157480314965" bottom="0" header="0.51181102362204722" footer="0.51181102362204722"/>
  <pageSetup paperSize="9" scale="98" orientation="landscape" verticalDpi="400" r:id="rId1"/>
  <headerFooter alignWithMargins="0"/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1EC9B-DCB1-413A-A523-63F8008E2C5B}">
  <sheetPr>
    <pageSetUpPr fitToPage="1"/>
  </sheetPr>
  <dimension ref="A1:W1014"/>
  <sheetViews>
    <sheetView showGridLines="0" view="pageBreakPreview" zoomScaleNormal="100" zoomScaleSheetLayoutView="100" workbookViewId="0">
      <selection sqref="A1:M1"/>
    </sheetView>
  </sheetViews>
  <sheetFormatPr defaultColWidth="9.875" defaultRowHeight="14.65" customHeight="1"/>
  <cols>
    <col min="1" max="1" width="1.75" style="156" customWidth="1"/>
    <col min="2" max="2" width="2.125" style="156" customWidth="1"/>
    <col min="3" max="3" width="6.25" style="156" customWidth="1"/>
    <col min="4" max="4" width="2.5" style="156" customWidth="1"/>
    <col min="5" max="5" width="2.625" style="156" customWidth="1"/>
    <col min="6" max="6" width="9.625" style="157" customWidth="1"/>
    <col min="7" max="8" width="9.125" style="157" customWidth="1"/>
    <col min="9" max="11" width="8.375" style="157" customWidth="1"/>
    <col min="12" max="12" width="9.625" style="157" customWidth="1"/>
    <col min="13" max="14" width="9.125" style="157" customWidth="1"/>
    <col min="15" max="17" width="8.375" style="157" customWidth="1"/>
    <col min="18" max="18" width="9.125" style="157" customWidth="1"/>
    <col min="19" max="19" width="9" style="157" customWidth="1"/>
    <col min="20" max="23" width="8.5" style="157" customWidth="1"/>
    <col min="24" max="16384" width="9.875" style="157"/>
  </cols>
  <sheetData>
    <row r="1" spans="1:23" s="165" customFormat="1" ht="17.25">
      <c r="A1" s="890" t="s">
        <v>220</v>
      </c>
      <c r="B1" s="890"/>
      <c r="C1" s="890"/>
      <c r="D1" s="890"/>
      <c r="E1" s="890"/>
      <c r="F1" s="890"/>
      <c r="G1" s="890"/>
      <c r="H1" s="890"/>
      <c r="I1" s="890"/>
      <c r="J1" s="890"/>
      <c r="K1" s="890"/>
      <c r="L1" s="890"/>
      <c r="M1" s="890"/>
      <c r="N1" s="161"/>
      <c r="O1" s="162"/>
      <c r="P1" s="162"/>
      <c r="Q1" s="156"/>
      <c r="R1" s="163"/>
      <c r="S1" s="163"/>
      <c r="T1" s="162"/>
      <c r="U1" s="164"/>
    </row>
    <row r="2" spans="1:23" s="165" customFormat="1" ht="7.5" customHeight="1">
      <c r="B2" s="166"/>
      <c r="F2" s="167"/>
      <c r="G2" s="168"/>
      <c r="H2" s="168"/>
      <c r="I2" s="169"/>
      <c r="J2" s="169"/>
      <c r="L2" s="167"/>
      <c r="M2" s="168"/>
      <c r="N2" s="168"/>
      <c r="O2" s="169"/>
      <c r="P2" s="169"/>
      <c r="Q2" s="167"/>
      <c r="R2" s="168"/>
      <c r="S2" s="168"/>
      <c r="T2" s="169"/>
      <c r="U2" s="169"/>
    </row>
    <row r="3" spans="1:23" s="173" customFormat="1" ht="12" customHeight="1">
      <c r="A3" s="170"/>
      <c r="B3" s="891" t="s">
        <v>221</v>
      </c>
      <c r="C3" s="891"/>
      <c r="D3" s="891"/>
      <c r="E3" s="892"/>
      <c r="F3" s="897"/>
      <c r="G3" s="898"/>
      <c r="H3" s="898"/>
      <c r="I3" s="898"/>
      <c r="J3" s="898"/>
      <c r="K3" s="899"/>
      <c r="L3" s="897"/>
      <c r="M3" s="898"/>
      <c r="N3" s="171"/>
      <c r="O3" s="171"/>
      <c r="P3" s="171"/>
      <c r="Q3" s="172"/>
      <c r="R3" s="897"/>
      <c r="S3" s="898"/>
      <c r="T3" s="898"/>
      <c r="U3" s="898"/>
      <c r="V3" s="898"/>
      <c r="W3" s="898"/>
    </row>
    <row r="4" spans="1:23" s="173" customFormat="1" ht="15.75" customHeight="1">
      <c r="A4" s="174"/>
      <c r="B4" s="893"/>
      <c r="C4" s="893"/>
      <c r="D4" s="893"/>
      <c r="E4" s="894"/>
      <c r="F4" s="885" t="s">
        <v>222</v>
      </c>
      <c r="G4" s="887" t="s">
        <v>223</v>
      </c>
      <c r="H4" s="887" t="s">
        <v>224</v>
      </c>
      <c r="I4" s="881" t="s">
        <v>225</v>
      </c>
      <c r="J4" s="881" t="s">
        <v>226</v>
      </c>
      <c r="K4" s="881" t="s">
        <v>227</v>
      </c>
      <c r="L4" s="884" t="s">
        <v>228</v>
      </c>
      <c r="M4" s="887" t="s">
        <v>223</v>
      </c>
      <c r="N4" s="887" t="s">
        <v>224</v>
      </c>
      <c r="O4" s="881" t="s">
        <v>225</v>
      </c>
      <c r="P4" s="881" t="s">
        <v>226</v>
      </c>
      <c r="Q4" s="881" t="s">
        <v>227</v>
      </c>
      <c r="R4" s="884" t="s">
        <v>229</v>
      </c>
      <c r="S4" s="887" t="s">
        <v>223</v>
      </c>
      <c r="T4" s="887" t="s">
        <v>224</v>
      </c>
      <c r="U4" s="881" t="s">
        <v>225</v>
      </c>
      <c r="V4" s="881" t="s">
        <v>226</v>
      </c>
      <c r="W4" s="874" t="s">
        <v>227</v>
      </c>
    </row>
    <row r="5" spans="1:23" s="173" customFormat="1" ht="11.25">
      <c r="A5" s="174"/>
      <c r="B5" s="893"/>
      <c r="C5" s="893"/>
      <c r="D5" s="893"/>
      <c r="E5" s="894"/>
      <c r="F5" s="885"/>
      <c r="G5" s="888"/>
      <c r="H5" s="888"/>
      <c r="I5" s="882"/>
      <c r="J5" s="882"/>
      <c r="K5" s="882"/>
      <c r="L5" s="885"/>
      <c r="M5" s="888"/>
      <c r="N5" s="888"/>
      <c r="O5" s="882"/>
      <c r="P5" s="882"/>
      <c r="Q5" s="882"/>
      <c r="R5" s="885"/>
      <c r="S5" s="888"/>
      <c r="T5" s="888"/>
      <c r="U5" s="882"/>
      <c r="V5" s="882"/>
      <c r="W5" s="875"/>
    </row>
    <row r="6" spans="1:23" s="173" customFormat="1" ht="11.25">
      <c r="A6" s="174"/>
      <c r="B6" s="893"/>
      <c r="C6" s="893"/>
      <c r="D6" s="893"/>
      <c r="E6" s="894"/>
      <c r="F6" s="885"/>
      <c r="G6" s="888"/>
      <c r="H6" s="888"/>
      <c r="I6" s="882"/>
      <c r="J6" s="882"/>
      <c r="K6" s="882"/>
      <c r="L6" s="885"/>
      <c r="M6" s="888"/>
      <c r="N6" s="888"/>
      <c r="O6" s="882"/>
      <c r="P6" s="882"/>
      <c r="Q6" s="882"/>
      <c r="R6" s="885"/>
      <c r="S6" s="888"/>
      <c r="T6" s="888"/>
      <c r="U6" s="882"/>
      <c r="V6" s="882"/>
      <c r="W6" s="875"/>
    </row>
    <row r="7" spans="1:23" s="176" customFormat="1" ht="11.25">
      <c r="A7" s="175"/>
      <c r="B7" s="895"/>
      <c r="C7" s="895"/>
      <c r="D7" s="895"/>
      <c r="E7" s="896"/>
      <c r="F7" s="886"/>
      <c r="G7" s="889"/>
      <c r="H7" s="889"/>
      <c r="I7" s="883"/>
      <c r="J7" s="883"/>
      <c r="K7" s="883"/>
      <c r="L7" s="886"/>
      <c r="M7" s="889"/>
      <c r="N7" s="889"/>
      <c r="O7" s="883"/>
      <c r="P7" s="883"/>
      <c r="Q7" s="883"/>
      <c r="R7" s="886"/>
      <c r="S7" s="889"/>
      <c r="T7" s="889"/>
      <c r="U7" s="883"/>
      <c r="V7" s="883"/>
      <c r="W7" s="876"/>
    </row>
    <row r="8" spans="1:23" s="182" customFormat="1" ht="12" customHeight="1">
      <c r="A8" s="177"/>
      <c r="B8" s="177"/>
      <c r="C8" s="177"/>
      <c r="D8" s="177"/>
      <c r="E8" s="178"/>
      <c r="F8" s="179"/>
      <c r="G8" s="180"/>
      <c r="H8" s="180"/>
      <c r="I8" s="181"/>
      <c r="J8" s="181"/>
      <c r="L8" s="183"/>
      <c r="M8" s="180"/>
      <c r="N8" s="180"/>
      <c r="O8" s="181"/>
      <c r="P8" s="181"/>
      <c r="Q8" s="184"/>
      <c r="R8" s="185"/>
      <c r="S8" s="186"/>
      <c r="T8" s="187"/>
      <c r="U8" s="187"/>
      <c r="V8" s="188"/>
      <c r="W8" s="188"/>
    </row>
    <row r="9" spans="1:23" s="182" customFormat="1" ht="13.5" customHeight="1">
      <c r="A9" s="877"/>
      <c r="B9" s="877"/>
      <c r="C9" s="877"/>
      <c r="D9" s="877"/>
      <c r="E9" s="878"/>
      <c r="F9" s="190"/>
      <c r="G9" s="191"/>
      <c r="H9" s="191"/>
      <c r="I9" s="192"/>
      <c r="J9" s="193"/>
      <c r="K9" s="194"/>
      <c r="L9" s="195"/>
      <c r="M9" s="191"/>
      <c r="N9" s="191"/>
      <c r="O9" s="192"/>
      <c r="P9" s="193"/>
      <c r="Q9" s="196"/>
      <c r="R9" s="197"/>
      <c r="S9" s="191"/>
      <c r="T9" s="193"/>
      <c r="U9" s="193"/>
      <c r="V9" s="194"/>
      <c r="W9" s="194"/>
    </row>
    <row r="10" spans="1:23" s="182" customFormat="1" ht="12.75" customHeight="1">
      <c r="A10" s="198"/>
      <c r="B10" s="879" t="s">
        <v>230</v>
      </c>
      <c r="C10" s="879"/>
      <c r="D10" s="879"/>
      <c r="E10" s="200"/>
      <c r="F10" s="201">
        <f>'[8]第４表資料（R2）'!C9</f>
        <v>356139</v>
      </c>
      <c r="G10" s="201">
        <f>'[8]第４表資料（R2）'!D9</f>
        <v>93807</v>
      </c>
      <c r="H10" s="201">
        <f>'[8]第４表資料（R2）'!E9</f>
        <v>193275</v>
      </c>
      <c r="I10" s="201">
        <f>'[8]第４表資料（R2）'!F9</f>
        <v>35836</v>
      </c>
      <c r="J10" s="201">
        <f>'[8]第４表資料（R2）'!G9</f>
        <v>24484</v>
      </c>
      <c r="K10" s="201">
        <f>'[8]第４表資料（R2）'!H9</f>
        <v>8737</v>
      </c>
      <c r="L10" s="202">
        <f>'[8]第４表資料（R2）'!M9</f>
        <v>160816</v>
      </c>
      <c r="M10" s="201">
        <f>'[8]第４表資料（R2）'!N9</f>
        <v>46196</v>
      </c>
      <c r="N10" s="201">
        <f>'[8]第４表資料（R2）'!O9</f>
        <v>96217</v>
      </c>
      <c r="O10" s="201">
        <f>'[8]第４表資料（R2）'!P9</f>
        <v>5636</v>
      </c>
      <c r="P10" s="201">
        <f>'[8]第４表資料（R2）'!Q9</f>
        <v>8135</v>
      </c>
      <c r="Q10" s="201">
        <f>'[8]第４表資料（R2）'!R9</f>
        <v>4632</v>
      </c>
      <c r="R10" s="203">
        <f>'[8]第４表資料（R2）'!W9</f>
        <v>195323</v>
      </c>
      <c r="S10" s="204">
        <f>'[8]第４表資料（R2）'!X9</f>
        <v>47611</v>
      </c>
      <c r="T10" s="204">
        <f>'[8]第４表資料（R2）'!Y9</f>
        <v>97058</v>
      </c>
      <c r="U10" s="204">
        <f>'[8]第４表資料（R2）'!Z9</f>
        <v>30200</v>
      </c>
      <c r="V10" s="204">
        <f>'[8]第４表資料（R2）'!AA9</f>
        <v>16349</v>
      </c>
      <c r="W10" s="204">
        <f>'[8]第４表資料（R2）'!AB9</f>
        <v>4105</v>
      </c>
    </row>
    <row r="11" spans="1:23" s="182" customFormat="1" ht="12.75" customHeight="1">
      <c r="A11" s="198"/>
      <c r="B11" s="199"/>
      <c r="C11" s="199"/>
      <c r="D11" s="199"/>
      <c r="E11" s="200"/>
      <c r="F11" s="201"/>
      <c r="G11" s="204"/>
      <c r="H11" s="204"/>
      <c r="I11" s="205"/>
      <c r="J11" s="205"/>
      <c r="K11" s="205"/>
      <c r="L11" s="202"/>
      <c r="M11" s="204"/>
      <c r="N11" s="204"/>
      <c r="O11" s="205"/>
      <c r="P11" s="205"/>
      <c r="Q11" s="205"/>
      <c r="R11" s="203"/>
      <c r="S11" s="204"/>
      <c r="T11" s="205"/>
      <c r="U11" s="205"/>
      <c r="V11" s="205"/>
      <c r="W11" s="205"/>
    </row>
    <row r="12" spans="1:23" s="182" customFormat="1" ht="12.75" customHeight="1">
      <c r="A12" s="206"/>
      <c r="B12" s="206"/>
      <c r="C12" s="207" t="s">
        <v>231</v>
      </c>
      <c r="D12" s="208" t="s">
        <v>232</v>
      </c>
      <c r="E12" s="209"/>
      <c r="F12" s="201">
        <f>'[8]第４表資料（R2）'!C10</f>
        <v>18038</v>
      </c>
      <c r="G12" s="201">
        <f>'[8]第４表資料（R2）'!D10</f>
        <v>17890</v>
      </c>
      <c r="H12" s="201">
        <f>'[8]第４表資料（R2）'!E10</f>
        <v>43</v>
      </c>
      <c r="I12" s="201">
        <f>'[8]第４表資料（R2）'!F10</f>
        <v>1</v>
      </c>
      <c r="J12" s="201">
        <f>'[8]第４表資料（R2）'!G10</f>
        <v>6</v>
      </c>
      <c r="K12" s="201">
        <f>'[8]第４表資料（R2）'!H10</f>
        <v>98</v>
      </c>
      <c r="L12" s="202">
        <f>'[8]第４表資料（R2）'!M10</f>
        <v>8960</v>
      </c>
      <c r="M12" s="201">
        <f>'[8]第４表資料（R2）'!N10</f>
        <v>8879</v>
      </c>
      <c r="N12" s="201">
        <f>'[8]第４表資料（R2）'!O10</f>
        <v>20</v>
      </c>
      <c r="O12" s="201">
        <f>'[8]第４表資料（R2）'!P10</f>
        <v>1</v>
      </c>
      <c r="P12" s="201">
        <f>'[8]第４表資料（R2）'!Q10</f>
        <v>1</v>
      </c>
      <c r="Q12" s="201">
        <f>'[8]第４表資料（R2）'!R10</f>
        <v>59</v>
      </c>
      <c r="R12" s="203">
        <f>'[8]第４表資料（R2）'!W10</f>
        <v>9078</v>
      </c>
      <c r="S12" s="204">
        <f>'[8]第４表資料（R2）'!X10</f>
        <v>9011</v>
      </c>
      <c r="T12" s="204">
        <f>'[8]第４表資料（R2）'!Y10</f>
        <v>23</v>
      </c>
      <c r="U12" s="204" t="str">
        <f>'[8]第４表資料（R2）'!Z10</f>
        <v>-</v>
      </c>
      <c r="V12" s="204">
        <f>'[8]第４表資料（R2）'!AA10</f>
        <v>5</v>
      </c>
      <c r="W12" s="204">
        <f>'[8]第４表資料（R2）'!AB10</f>
        <v>39</v>
      </c>
    </row>
    <row r="13" spans="1:23" s="182" customFormat="1" ht="12.75" customHeight="1">
      <c r="A13" s="206"/>
      <c r="B13" s="206"/>
      <c r="C13" s="207" t="s">
        <v>233</v>
      </c>
      <c r="D13" s="208"/>
      <c r="E13" s="209"/>
      <c r="F13" s="201">
        <f>'[8]第４表資料（R2）'!C11</f>
        <v>17146</v>
      </c>
      <c r="G13" s="201">
        <f>'[8]第４表資料（R2）'!D11</f>
        <v>15358</v>
      </c>
      <c r="H13" s="201">
        <f>'[8]第４表資料（R2）'!E11</f>
        <v>993</v>
      </c>
      <c r="I13" s="201">
        <f>'[8]第４表資料（R2）'!F11</f>
        <v>3</v>
      </c>
      <c r="J13" s="201">
        <f>'[8]第４表資料（R2）'!G11</f>
        <v>65</v>
      </c>
      <c r="K13" s="201">
        <f>'[8]第４表資料（R2）'!H11</f>
        <v>727</v>
      </c>
      <c r="L13" s="202">
        <f>'[8]第４表資料（R2）'!M11</f>
        <v>8278</v>
      </c>
      <c r="M13" s="201">
        <f>'[8]第４表資料（R2）'!N11</f>
        <v>7429</v>
      </c>
      <c r="N13" s="201">
        <f>'[8]第４表資料（R2）'!O11</f>
        <v>428</v>
      </c>
      <c r="O13" s="201">
        <f>'[8]第４表資料（R2）'!P11</f>
        <v>1</v>
      </c>
      <c r="P13" s="201">
        <f>'[8]第４表資料（R2）'!Q11</f>
        <v>20</v>
      </c>
      <c r="Q13" s="201">
        <f>'[8]第４表資料（R2）'!R11</f>
        <v>400</v>
      </c>
      <c r="R13" s="203">
        <f>'[8]第４表資料（R2）'!W11</f>
        <v>8868</v>
      </c>
      <c r="S13" s="204">
        <f>'[8]第４表資料（R2）'!X11</f>
        <v>7929</v>
      </c>
      <c r="T13" s="204">
        <f>'[8]第４表資料（R2）'!Y11</f>
        <v>565</v>
      </c>
      <c r="U13" s="204">
        <f>'[8]第４表資料（R2）'!Z11</f>
        <v>2</v>
      </c>
      <c r="V13" s="204">
        <f>'[8]第４表資料（R2）'!AA11</f>
        <v>45</v>
      </c>
      <c r="W13" s="204">
        <f>'[8]第４表資料（R2）'!AB11</f>
        <v>327</v>
      </c>
    </row>
    <row r="14" spans="1:23" s="182" customFormat="1" ht="12.75" customHeight="1">
      <c r="A14" s="206"/>
      <c r="B14" s="206"/>
      <c r="C14" s="207" t="s">
        <v>234</v>
      </c>
      <c r="D14" s="208"/>
      <c r="E14" s="210"/>
      <c r="F14" s="201">
        <f>'[8]第４表資料（R2）'!C12</f>
        <v>16392</v>
      </c>
      <c r="G14" s="201">
        <f>'[8]第４表資料（R2）'!D12</f>
        <v>10317</v>
      </c>
      <c r="H14" s="201">
        <f>'[8]第４表資料（R2）'!E12</f>
        <v>4913</v>
      </c>
      <c r="I14" s="201">
        <f>'[8]第４表資料（R2）'!F12</f>
        <v>7</v>
      </c>
      <c r="J14" s="201">
        <f>'[8]第４表資料（R2）'!G12</f>
        <v>317</v>
      </c>
      <c r="K14" s="201">
        <f>'[8]第４表資料（R2）'!H12</f>
        <v>838</v>
      </c>
      <c r="L14" s="202">
        <f>'[8]第４表資料（R2）'!M12</f>
        <v>7878</v>
      </c>
      <c r="M14" s="201">
        <f>'[8]第４表資料（R2）'!N12</f>
        <v>5082</v>
      </c>
      <c r="N14" s="201">
        <f>'[8]第４表資料（R2）'!O12</f>
        <v>2188</v>
      </c>
      <c r="O14" s="201" t="str">
        <f>'[8]第４表資料（R2）'!P12</f>
        <v>-</v>
      </c>
      <c r="P14" s="201">
        <f>'[8]第４表資料（R2）'!Q12</f>
        <v>98</v>
      </c>
      <c r="Q14" s="201">
        <f>'[8]第４表資料（R2）'!R12</f>
        <v>510</v>
      </c>
      <c r="R14" s="203">
        <f>'[8]第４表資料（R2）'!W12</f>
        <v>8514</v>
      </c>
      <c r="S14" s="204">
        <f>'[8]第４表資料（R2）'!X12</f>
        <v>5235</v>
      </c>
      <c r="T14" s="204">
        <f>'[8]第４表資料（R2）'!Y12</f>
        <v>2725</v>
      </c>
      <c r="U14" s="204">
        <f>'[8]第４表資料（R2）'!Z12</f>
        <v>7</v>
      </c>
      <c r="V14" s="204">
        <f>'[8]第４表資料（R2）'!AA12</f>
        <v>219</v>
      </c>
      <c r="W14" s="204">
        <f>'[8]第４表資料（R2）'!AB12</f>
        <v>328</v>
      </c>
    </row>
    <row r="15" spans="1:23" s="182" customFormat="1" ht="12.75" customHeight="1">
      <c r="A15" s="206"/>
      <c r="B15" s="206"/>
      <c r="C15" s="207" t="s">
        <v>235</v>
      </c>
      <c r="D15" s="198"/>
      <c r="E15" s="211"/>
      <c r="F15" s="201">
        <f>'[8]第４表資料（R2）'!C13</f>
        <v>18590</v>
      </c>
      <c r="G15" s="201">
        <f>'[8]第４表資料（R2）'!D13</f>
        <v>7235</v>
      </c>
      <c r="H15" s="201">
        <f>'[8]第４表資料（R2）'!E13</f>
        <v>9970</v>
      </c>
      <c r="I15" s="201">
        <f>'[8]第４表資料（R2）'!F13</f>
        <v>12</v>
      </c>
      <c r="J15" s="201">
        <f>'[8]第４表資料（R2）'!G13</f>
        <v>680</v>
      </c>
      <c r="K15" s="201">
        <f>'[8]第４表資料（R2）'!H13</f>
        <v>693</v>
      </c>
      <c r="L15" s="202">
        <f>'[8]第４表資料（R2）'!M13</f>
        <v>8967</v>
      </c>
      <c r="M15" s="201">
        <f>'[8]第４表資料（R2）'!N13</f>
        <v>3809</v>
      </c>
      <c r="N15" s="201">
        <f>'[8]第４表資料（R2）'!O13</f>
        <v>4529</v>
      </c>
      <c r="O15" s="201">
        <f>'[8]第４表資料（R2）'!P13</f>
        <v>4</v>
      </c>
      <c r="P15" s="201">
        <f>'[8]第４表資料（R2）'!Q13</f>
        <v>193</v>
      </c>
      <c r="Q15" s="201">
        <f>'[8]第４表資料（R2）'!R13</f>
        <v>432</v>
      </c>
      <c r="R15" s="203">
        <f>'[8]第４表資料（R2）'!W13</f>
        <v>9623</v>
      </c>
      <c r="S15" s="204">
        <f>'[8]第４表資料（R2）'!X13</f>
        <v>3426</v>
      </c>
      <c r="T15" s="204">
        <f>'[8]第４表資料（R2）'!Y13</f>
        <v>5441</v>
      </c>
      <c r="U15" s="204">
        <f>'[8]第４表資料（R2）'!Z13</f>
        <v>8</v>
      </c>
      <c r="V15" s="204">
        <f>'[8]第４表資料（R2）'!AA13</f>
        <v>487</v>
      </c>
      <c r="W15" s="204">
        <f>'[8]第４表資料（R2）'!AB13</f>
        <v>261</v>
      </c>
    </row>
    <row r="16" spans="1:23" s="182" customFormat="1" ht="12.75" customHeight="1">
      <c r="A16" s="206"/>
      <c r="B16" s="206"/>
      <c r="C16" s="207" t="s">
        <v>236</v>
      </c>
      <c r="D16" s="212"/>
      <c r="E16" s="200"/>
      <c r="F16" s="201">
        <f>'[8]第４表資料（R2）'!C14</f>
        <v>20860</v>
      </c>
      <c r="G16" s="201">
        <f>'[8]第４表資料（R2）'!D14</f>
        <v>6272</v>
      </c>
      <c r="H16" s="201">
        <f>'[8]第４表資料（R2）'!E14</f>
        <v>12781</v>
      </c>
      <c r="I16" s="201">
        <f>'[8]第４表資料（R2）'!F14</f>
        <v>39</v>
      </c>
      <c r="J16" s="201">
        <f>'[8]第４表資料（R2）'!G14</f>
        <v>1186</v>
      </c>
      <c r="K16" s="201">
        <f>'[8]第４表資料（R2）'!H14</f>
        <v>582</v>
      </c>
      <c r="L16" s="202">
        <f>'[8]第４表資料（R2）'!M14</f>
        <v>9948</v>
      </c>
      <c r="M16" s="201">
        <f>'[8]第４表資料（R2）'!N14</f>
        <v>3205</v>
      </c>
      <c r="N16" s="201">
        <f>'[8]第４表資料（R2）'!O14</f>
        <v>6038</v>
      </c>
      <c r="O16" s="201">
        <f>'[8]第４表資料（R2）'!P14</f>
        <v>10</v>
      </c>
      <c r="P16" s="201">
        <f>'[8]第４表資料（R2）'!Q14</f>
        <v>337</v>
      </c>
      <c r="Q16" s="201">
        <f>'[8]第４表資料（R2）'!R14</f>
        <v>358</v>
      </c>
      <c r="R16" s="203">
        <f>'[8]第４表資料（R2）'!W14</f>
        <v>10912</v>
      </c>
      <c r="S16" s="204">
        <f>'[8]第４表資料（R2）'!X14</f>
        <v>3067</v>
      </c>
      <c r="T16" s="204">
        <f>'[8]第４表資料（R2）'!Y14</f>
        <v>6743</v>
      </c>
      <c r="U16" s="204">
        <f>'[8]第４表資料（R2）'!Z14</f>
        <v>29</v>
      </c>
      <c r="V16" s="204">
        <f>'[8]第４表資料（R2）'!AA14</f>
        <v>849</v>
      </c>
      <c r="W16" s="204">
        <f>'[8]第４表資料（R2）'!AB14</f>
        <v>224</v>
      </c>
    </row>
    <row r="17" spans="1:23" s="182" customFormat="1" ht="12.75" customHeight="1">
      <c r="A17" s="206"/>
      <c r="B17" s="206"/>
      <c r="C17" s="207" t="s">
        <v>237</v>
      </c>
      <c r="D17" s="212"/>
      <c r="E17" s="200"/>
      <c r="F17" s="201">
        <f>'[8]第４表資料（R2）'!C15</f>
        <v>23532</v>
      </c>
      <c r="G17" s="201">
        <f>'[8]第４表資料（R2）'!D15</f>
        <v>6078</v>
      </c>
      <c r="H17" s="201">
        <f>'[8]第４表資料（R2）'!E15</f>
        <v>15029</v>
      </c>
      <c r="I17" s="201">
        <f>'[8]第４表資料（R2）'!F15</f>
        <v>104</v>
      </c>
      <c r="J17" s="201">
        <f>'[8]第４表資料（R2）'!G15</f>
        <v>1731</v>
      </c>
      <c r="K17" s="201">
        <f>'[8]第４表資料（R2）'!H15</f>
        <v>590</v>
      </c>
      <c r="L17" s="202">
        <f>'[8]第４表資料（R2）'!M15</f>
        <v>11170</v>
      </c>
      <c r="M17" s="201">
        <f>'[8]第４表資料（R2）'!N15</f>
        <v>3069</v>
      </c>
      <c r="N17" s="201">
        <f>'[8]第４表資料（R2）'!O15</f>
        <v>7216</v>
      </c>
      <c r="O17" s="201">
        <f>'[8]第４表資料（R2）'!P15</f>
        <v>23</v>
      </c>
      <c r="P17" s="201">
        <f>'[8]第４表資料（R2）'!Q15</f>
        <v>500</v>
      </c>
      <c r="Q17" s="201">
        <f>'[8]第４表資料（R2）'!R15</f>
        <v>362</v>
      </c>
      <c r="R17" s="203">
        <f>'[8]第４表資料（R2）'!W15</f>
        <v>12362</v>
      </c>
      <c r="S17" s="204">
        <f>'[8]第４表資料（R2）'!X15</f>
        <v>3009</v>
      </c>
      <c r="T17" s="204">
        <f>'[8]第４表資料（R2）'!Y15</f>
        <v>7813</v>
      </c>
      <c r="U17" s="204">
        <f>'[8]第４表資料（R2）'!Z15</f>
        <v>81</v>
      </c>
      <c r="V17" s="204">
        <f>'[8]第４表資料（R2）'!AA15</f>
        <v>1231</v>
      </c>
      <c r="W17" s="204">
        <f>'[8]第４表資料（R2）'!AB15</f>
        <v>228</v>
      </c>
    </row>
    <row r="18" spans="1:23" s="182" customFormat="1" ht="12.75" customHeight="1">
      <c r="A18" s="206"/>
      <c r="B18" s="206"/>
      <c r="C18" s="207" t="s">
        <v>238</v>
      </c>
      <c r="D18" s="212"/>
      <c r="E18" s="200"/>
      <c r="F18" s="201">
        <f>'[8]第４表資料（R2）'!C16</f>
        <v>28218</v>
      </c>
      <c r="G18" s="201">
        <f>'[8]第４表資料（R2）'!D16</f>
        <v>6572</v>
      </c>
      <c r="H18" s="201">
        <f>'[8]第４表資料（R2）'!E16</f>
        <v>18182</v>
      </c>
      <c r="I18" s="201">
        <f>'[8]第４表資料（R2）'!F16</f>
        <v>214</v>
      </c>
      <c r="J18" s="201">
        <f>'[8]第４表資料（R2）'!G16</f>
        <v>2503</v>
      </c>
      <c r="K18" s="201">
        <f>'[8]第４表資料（R2）'!H16</f>
        <v>747</v>
      </c>
      <c r="L18" s="202">
        <f>'[8]第４表資料（R2）'!M16</f>
        <v>13379</v>
      </c>
      <c r="M18" s="201">
        <f>'[8]第４表資料（R2）'!N16</f>
        <v>3312</v>
      </c>
      <c r="N18" s="201">
        <f>'[8]第４表資料（R2）'!O16</f>
        <v>8829</v>
      </c>
      <c r="O18" s="201">
        <f>'[8]第４表資料（R2）'!P16</f>
        <v>52</v>
      </c>
      <c r="P18" s="201">
        <f>'[8]第４表資料（R2）'!Q16</f>
        <v>745</v>
      </c>
      <c r="Q18" s="201">
        <f>'[8]第４表資料（R2）'!R16</f>
        <v>441</v>
      </c>
      <c r="R18" s="203">
        <f>'[8]第４表資料（R2）'!W16</f>
        <v>14839</v>
      </c>
      <c r="S18" s="204">
        <f>'[8]第４表資料（R2）'!X16</f>
        <v>3260</v>
      </c>
      <c r="T18" s="204">
        <f>'[8]第４表資料（R2）'!Y16</f>
        <v>9353</v>
      </c>
      <c r="U18" s="204">
        <f>'[8]第４表資料（R2）'!Z16</f>
        <v>162</v>
      </c>
      <c r="V18" s="204">
        <f>'[8]第４表資料（R2）'!AA16</f>
        <v>1758</v>
      </c>
      <c r="W18" s="204">
        <f>'[8]第４表資料（R2）'!AB16</f>
        <v>306</v>
      </c>
    </row>
    <row r="19" spans="1:23" s="182" customFormat="1" ht="12.75" customHeight="1">
      <c r="A19" s="206"/>
      <c r="B19" s="206"/>
      <c r="C19" s="207" t="s">
        <v>239</v>
      </c>
      <c r="D19" s="212"/>
      <c r="E19" s="200"/>
      <c r="F19" s="201">
        <f>'[8]第４表資料（R2）'!C17</f>
        <v>25845</v>
      </c>
      <c r="G19" s="201">
        <f>'[8]第４表資料（R2）'!D17</f>
        <v>5607</v>
      </c>
      <c r="H19" s="201">
        <f>'[8]第４表資料（R2）'!E17</f>
        <v>16632</v>
      </c>
      <c r="I19" s="201">
        <f>'[8]第４表資料（R2）'!F17</f>
        <v>350</v>
      </c>
      <c r="J19" s="201">
        <f>'[8]第４表資料（R2）'!G17</f>
        <v>2640</v>
      </c>
      <c r="K19" s="201">
        <f>'[8]第４表資料（R2）'!H17</f>
        <v>616</v>
      </c>
      <c r="L19" s="202">
        <f>'[8]第４表資料（R2）'!M17</f>
        <v>11969</v>
      </c>
      <c r="M19" s="201">
        <f>'[8]第４表資料（R2）'!N17</f>
        <v>2867</v>
      </c>
      <c r="N19" s="201">
        <f>'[8]第４表資料（R2）'!O17</f>
        <v>7802</v>
      </c>
      <c r="O19" s="201">
        <f>'[8]第４表資料（R2）'!P17</f>
        <v>66</v>
      </c>
      <c r="P19" s="201">
        <f>'[8]第４表資料（R2）'!Q17</f>
        <v>883</v>
      </c>
      <c r="Q19" s="201">
        <f>'[8]第４表資料（R2）'!R17</f>
        <v>351</v>
      </c>
      <c r="R19" s="203">
        <f>'[8]第４表資料（R2）'!W17</f>
        <v>13876</v>
      </c>
      <c r="S19" s="204">
        <f>'[8]第４表資料（R2）'!X17</f>
        <v>2740</v>
      </c>
      <c r="T19" s="204">
        <f>'[8]第４表資料（R2）'!Y17</f>
        <v>8830</v>
      </c>
      <c r="U19" s="204">
        <f>'[8]第４表資料（R2）'!Z17</f>
        <v>284</v>
      </c>
      <c r="V19" s="204">
        <f>'[8]第４表資料（R2）'!AA17</f>
        <v>1757</v>
      </c>
      <c r="W19" s="204">
        <f>'[8]第４表資料（R2）'!AB17</f>
        <v>265</v>
      </c>
    </row>
    <row r="20" spans="1:23" s="182" customFormat="1" ht="12.75" customHeight="1">
      <c r="A20" s="206"/>
      <c r="B20" s="206"/>
      <c r="C20" s="207" t="s">
        <v>240</v>
      </c>
      <c r="D20" s="212"/>
      <c r="E20" s="200"/>
      <c r="F20" s="201">
        <f>'[8]第４表資料（R2）'!C18</f>
        <v>26759</v>
      </c>
      <c r="G20" s="201">
        <f>'[8]第４表資料（R2）'!D18</f>
        <v>4915</v>
      </c>
      <c r="H20" s="201">
        <f>'[8]第４表資料（R2）'!E18</f>
        <v>17617</v>
      </c>
      <c r="I20" s="201">
        <f>'[8]第４表資料（R2）'!F18</f>
        <v>704</v>
      </c>
      <c r="J20" s="201">
        <f>'[8]第４表資料（R2）'!G18</f>
        <v>2973</v>
      </c>
      <c r="K20" s="201">
        <f>'[8]第４表資料（R2）'!H18</f>
        <v>550</v>
      </c>
      <c r="L20" s="202">
        <f>'[8]第４表資料（R2）'!M18</f>
        <v>12443</v>
      </c>
      <c r="M20" s="201">
        <f>'[8]第４表資料（R2）'!N18</f>
        <v>2526</v>
      </c>
      <c r="N20" s="201">
        <f>'[8]第４表資料（R2）'!O18</f>
        <v>8420</v>
      </c>
      <c r="O20" s="201">
        <f>'[8]第４表資料（R2）'!P18</f>
        <v>152</v>
      </c>
      <c r="P20" s="201">
        <f>'[8]第４表資料（R2）'!Q18</f>
        <v>1021</v>
      </c>
      <c r="Q20" s="201">
        <f>'[8]第４表資料（R2）'!R18</f>
        <v>324</v>
      </c>
      <c r="R20" s="203">
        <f>'[8]第４表資料（R2）'!W18</f>
        <v>14316</v>
      </c>
      <c r="S20" s="204">
        <f>'[8]第４表資料（R2）'!X18</f>
        <v>2389</v>
      </c>
      <c r="T20" s="204">
        <f>'[8]第４表資料（R2）'!Y18</f>
        <v>9197</v>
      </c>
      <c r="U20" s="204">
        <f>'[8]第４表資料（R2）'!Z18</f>
        <v>552</v>
      </c>
      <c r="V20" s="204">
        <f>'[8]第４表資料（R2）'!AA18</f>
        <v>1952</v>
      </c>
      <c r="W20" s="204">
        <f>'[8]第４表資料（R2）'!AB18</f>
        <v>226</v>
      </c>
    </row>
    <row r="21" spans="1:23" s="182" customFormat="1" ht="12.75" customHeight="1">
      <c r="A21" s="206"/>
      <c r="B21" s="206"/>
      <c r="C21" s="207" t="s">
        <v>241</v>
      </c>
      <c r="D21" s="212"/>
      <c r="E21" s="200"/>
      <c r="F21" s="201">
        <f>'[8]第４表資料（R2）'!C19</f>
        <v>28155</v>
      </c>
      <c r="G21" s="201">
        <f>'[8]第４表資料（R2）'!D19</f>
        <v>4058</v>
      </c>
      <c r="H21" s="201">
        <f>'[8]第４表資料（R2）'!E19</f>
        <v>19369</v>
      </c>
      <c r="I21" s="201">
        <f>'[8]第４表資料（R2）'!F19</f>
        <v>1245</v>
      </c>
      <c r="J21" s="201">
        <f>'[8]第４表資料（R2）'!G19</f>
        <v>2971</v>
      </c>
      <c r="K21" s="201">
        <f>'[8]第４表資料（R2）'!H19</f>
        <v>512</v>
      </c>
      <c r="L21" s="202">
        <f>'[8]第４表資料（R2）'!M19</f>
        <v>13203</v>
      </c>
      <c r="M21" s="201">
        <f>'[8]第４表資料（R2）'!N19</f>
        <v>2201</v>
      </c>
      <c r="N21" s="201">
        <f>'[8]第４表資料（R2）'!O19</f>
        <v>9275</v>
      </c>
      <c r="O21" s="201">
        <f>'[8]第４表資料（R2）'!P19</f>
        <v>280</v>
      </c>
      <c r="P21" s="201">
        <f>'[8]第４表資料（R2）'!Q19</f>
        <v>1127</v>
      </c>
      <c r="Q21" s="201">
        <f>'[8]第４表資料（R2）'!R19</f>
        <v>320</v>
      </c>
      <c r="R21" s="203">
        <f>'[8]第４表資料（R2）'!W19</f>
        <v>14952</v>
      </c>
      <c r="S21" s="204">
        <f>'[8]第４表資料（R2）'!X19</f>
        <v>1857</v>
      </c>
      <c r="T21" s="204">
        <f>'[8]第４表資料（R2）'!Y19</f>
        <v>10094</v>
      </c>
      <c r="U21" s="204">
        <f>'[8]第４表資料（R2）'!Z19</f>
        <v>965</v>
      </c>
      <c r="V21" s="204">
        <f>'[8]第４表資料（R2）'!AA19</f>
        <v>1844</v>
      </c>
      <c r="W21" s="204">
        <f>'[8]第４表資料（R2）'!AB19</f>
        <v>192</v>
      </c>
    </row>
    <row r="22" spans="1:23" s="182" customFormat="1" ht="12.75" customHeight="1">
      <c r="A22" s="206"/>
      <c r="B22" s="206"/>
      <c r="C22" s="207" t="s">
        <v>242</v>
      </c>
      <c r="D22" s="212"/>
      <c r="E22" s="200"/>
      <c r="F22" s="201">
        <f>'[8]第４表資料（R2）'!C20</f>
        <v>32863</v>
      </c>
      <c r="G22" s="201">
        <f>'[8]第４表資料（R2）'!D20</f>
        <v>3714</v>
      </c>
      <c r="H22" s="201">
        <f>'[8]第４表資料（R2）'!E20</f>
        <v>22763</v>
      </c>
      <c r="I22" s="201">
        <f>'[8]第４表資料（R2）'!F20</f>
        <v>2444</v>
      </c>
      <c r="J22" s="201">
        <f>'[8]第４表資料（R2）'!G20</f>
        <v>3274</v>
      </c>
      <c r="K22" s="201">
        <f>'[8]第４表資料（R2）'!H20</f>
        <v>668</v>
      </c>
      <c r="L22" s="202">
        <f>'[8]第４表資料（R2）'!M20</f>
        <v>15446</v>
      </c>
      <c r="M22" s="201">
        <f>'[8]第４表資料（R2）'!N20</f>
        <v>1946</v>
      </c>
      <c r="N22" s="201">
        <f>'[8]第４表資料（R2）'!O20</f>
        <v>11385</v>
      </c>
      <c r="O22" s="201">
        <f>'[8]第４表資料（R2）'!P20</f>
        <v>525</v>
      </c>
      <c r="P22" s="201">
        <f>'[8]第４表資料（R2）'!Q20</f>
        <v>1196</v>
      </c>
      <c r="Q22" s="201">
        <f>'[8]第４表資料（R2）'!R20</f>
        <v>394</v>
      </c>
      <c r="R22" s="203">
        <f>'[8]第４表資料（R2）'!W20</f>
        <v>17417</v>
      </c>
      <c r="S22" s="204">
        <f>'[8]第４表資料（R2）'!X20</f>
        <v>1768</v>
      </c>
      <c r="T22" s="204">
        <f>'[8]第４表資料（R2）'!Y20</f>
        <v>11378</v>
      </c>
      <c r="U22" s="204">
        <f>'[8]第４表資料（R2）'!Z20</f>
        <v>1919</v>
      </c>
      <c r="V22" s="204">
        <f>'[8]第４表資料（R2）'!AA20</f>
        <v>2078</v>
      </c>
      <c r="W22" s="204">
        <f>'[8]第４表資料（R2）'!AB20</f>
        <v>274</v>
      </c>
    </row>
    <row r="23" spans="1:23" s="182" customFormat="1" ht="12.75" customHeight="1">
      <c r="A23" s="206"/>
      <c r="B23" s="206"/>
      <c r="C23" s="207" t="s">
        <v>243</v>
      </c>
      <c r="D23" s="212"/>
      <c r="E23" s="200"/>
      <c r="F23" s="201">
        <f>'[8]第４表資料（R2）'!C21</f>
        <v>32971</v>
      </c>
      <c r="G23" s="201">
        <f>'[8]第４表資料（R2）'!D21</f>
        <v>2696</v>
      </c>
      <c r="H23" s="201">
        <f>'[8]第４表資料（R2）'!E21</f>
        <v>22655</v>
      </c>
      <c r="I23" s="201">
        <f>'[8]第４表資料（R2）'!F21</f>
        <v>4027</v>
      </c>
      <c r="J23" s="201">
        <f>'[8]第４表資料（R2）'!G21</f>
        <v>2937</v>
      </c>
      <c r="K23" s="201">
        <f>'[8]第４表資料（R2）'!H21</f>
        <v>656</v>
      </c>
      <c r="L23" s="202">
        <f>'[8]第４表資料（R2）'!M21</f>
        <v>15144</v>
      </c>
      <c r="M23" s="201">
        <f>'[8]第４表資料（R2）'!N21</f>
        <v>1159</v>
      </c>
      <c r="N23" s="201">
        <f>'[8]第４表資料（R2）'!O21</f>
        <v>11779</v>
      </c>
      <c r="O23" s="201">
        <f>'[8]第４表資料（R2）'!P21</f>
        <v>781</v>
      </c>
      <c r="P23" s="201">
        <f>'[8]第４表資料（R2）'!Q21</f>
        <v>1112</v>
      </c>
      <c r="Q23" s="201">
        <f>'[8]第４表資料（R2）'!R21</f>
        <v>313</v>
      </c>
      <c r="R23" s="203">
        <f>'[8]第４表資料（R2）'!W21</f>
        <v>17827</v>
      </c>
      <c r="S23" s="204">
        <f>'[8]第４表資料（R2）'!X21</f>
        <v>1537</v>
      </c>
      <c r="T23" s="204">
        <f>'[8]第４表資料（R2）'!Y21</f>
        <v>10876</v>
      </c>
      <c r="U23" s="204">
        <f>'[8]第４表資料（R2）'!Z21</f>
        <v>3246</v>
      </c>
      <c r="V23" s="204">
        <f>'[8]第４表資料（R2）'!AA21</f>
        <v>1825</v>
      </c>
      <c r="W23" s="204">
        <f>'[8]第４表資料（R2）'!AB21</f>
        <v>343</v>
      </c>
    </row>
    <row r="24" spans="1:23" s="182" customFormat="1" ht="12.75" customHeight="1">
      <c r="A24" s="206"/>
      <c r="B24" s="206"/>
      <c r="C24" s="207" t="s">
        <v>244</v>
      </c>
      <c r="D24" s="212"/>
      <c r="E24" s="200"/>
      <c r="F24" s="201">
        <f>'[8]第４表資料（R2）'!C22</f>
        <v>22850</v>
      </c>
      <c r="G24" s="201">
        <f>'[8]第４表資料（R2）'!D22</f>
        <v>1297</v>
      </c>
      <c r="H24" s="201">
        <f>'[8]第４表資料（R2）'!E22</f>
        <v>14553</v>
      </c>
      <c r="I24" s="201">
        <f>'[8]第４表資料（R2）'!F22</f>
        <v>5031</v>
      </c>
      <c r="J24" s="201">
        <f>'[8]第４表資料（R2）'!G22</f>
        <v>1535</v>
      </c>
      <c r="K24" s="201">
        <f>'[8]第４表資料（R2）'!H22</f>
        <v>434</v>
      </c>
      <c r="L24" s="202">
        <f>'[8]第４表資料（R2）'!M22</f>
        <v>9566</v>
      </c>
      <c r="M24" s="201">
        <f>'[8]第４表資料（R2）'!N22</f>
        <v>419</v>
      </c>
      <c r="N24" s="201">
        <f>'[8]第４表資料（R2）'!O22</f>
        <v>7714</v>
      </c>
      <c r="O24" s="201">
        <f>'[8]第４表資料（R2）'!P22</f>
        <v>802</v>
      </c>
      <c r="P24" s="201">
        <f>'[8]第４表資料（R2）'!Q22</f>
        <v>487</v>
      </c>
      <c r="Q24" s="201">
        <f>'[8]第４表資料（R2）'!R22</f>
        <v>144</v>
      </c>
      <c r="R24" s="203">
        <f>'[8]第４表資料（R2）'!W22</f>
        <v>13284</v>
      </c>
      <c r="S24" s="204">
        <f>'[8]第４表資料（R2）'!X22</f>
        <v>878</v>
      </c>
      <c r="T24" s="204">
        <f>'[8]第４表資料（R2）'!Y22</f>
        <v>6839</v>
      </c>
      <c r="U24" s="204">
        <f>'[8]第４表資料（R2）'!Z22</f>
        <v>4229</v>
      </c>
      <c r="V24" s="204">
        <f>'[8]第４表資料（R2）'!AA22</f>
        <v>1048</v>
      </c>
      <c r="W24" s="204">
        <f>'[8]第４表資料（R2）'!AB22</f>
        <v>290</v>
      </c>
    </row>
    <row r="25" spans="1:23" s="182" customFormat="1" ht="12.75" customHeight="1">
      <c r="A25" s="206"/>
      <c r="B25" s="206"/>
      <c r="C25" s="207" t="s">
        <v>245</v>
      </c>
      <c r="D25" s="212"/>
      <c r="E25" s="200"/>
      <c r="F25" s="201">
        <f>'[8]第４表資料（R2）'!C23</f>
        <v>19602</v>
      </c>
      <c r="G25" s="201">
        <f>'[8]第４表資料（R2）'!D23</f>
        <v>802</v>
      </c>
      <c r="H25" s="201">
        <f>'[8]第４表資料（R2）'!E23</f>
        <v>10523</v>
      </c>
      <c r="I25" s="201">
        <f>'[8]第４表資料（R2）'!F23</f>
        <v>6963</v>
      </c>
      <c r="J25" s="201">
        <f>'[8]第４表資料（R2）'!G23</f>
        <v>917</v>
      </c>
      <c r="K25" s="201">
        <f>'[8]第４表資料（R2）'!H23</f>
        <v>397</v>
      </c>
      <c r="L25" s="202">
        <f>'[8]第４表資料（R2）'!M23</f>
        <v>7515</v>
      </c>
      <c r="M25" s="201">
        <f>'[8]第４表資料（R2）'!N23</f>
        <v>191</v>
      </c>
      <c r="N25" s="201">
        <f>'[8]第４表資料（R2）'!O23</f>
        <v>5904</v>
      </c>
      <c r="O25" s="201">
        <f>'[8]第４表資料（R2）'!P23</f>
        <v>1032</v>
      </c>
      <c r="P25" s="201">
        <f>'[8]第４表資料（R2）'!Q23</f>
        <v>271</v>
      </c>
      <c r="Q25" s="201">
        <f>'[8]第４表資料（R2）'!R23</f>
        <v>117</v>
      </c>
      <c r="R25" s="203">
        <f>'[8]第４表資料（R2）'!W23</f>
        <v>12087</v>
      </c>
      <c r="S25" s="204">
        <f>'[8]第４表資料（R2）'!X23</f>
        <v>611</v>
      </c>
      <c r="T25" s="204">
        <f>'[8]第４表資料（R2）'!Y23</f>
        <v>4619</v>
      </c>
      <c r="U25" s="204">
        <f>'[8]第４表資料（R2）'!Z23</f>
        <v>5931</v>
      </c>
      <c r="V25" s="204">
        <f>'[8]第４表資料（R2）'!AA23</f>
        <v>646</v>
      </c>
      <c r="W25" s="204">
        <f>'[8]第４表資料（R2）'!AB23</f>
        <v>280</v>
      </c>
    </row>
    <row r="26" spans="1:23" s="182" customFormat="1" ht="12.75" customHeight="1">
      <c r="A26" s="206"/>
      <c r="B26" s="206"/>
      <c r="C26" s="207" t="s">
        <v>246</v>
      </c>
      <c r="D26" s="212"/>
      <c r="E26" s="200"/>
      <c r="F26" s="201">
        <f>'[8]第４表資料（R2）'!C24</f>
        <v>14469</v>
      </c>
      <c r="G26" s="201">
        <f>'[8]第４表資料（R2）'!D24</f>
        <v>551</v>
      </c>
      <c r="H26" s="201">
        <f>'[8]第４表資料（R2）'!E24</f>
        <v>5513</v>
      </c>
      <c r="I26" s="201">
        <f>'[8]第４表資料（R2）'!F24</f>
        <v>7607</v>
      </c>
      <c r="J26" s="201">
        <f>'[8]第４表資料（R2）'!G24</f>
        <v>466</v>
      </c>
      <c r="K26" s="201">
        <f>'[8]第４表資料（R2）'!H24</f>
        <v>332</v>
      </c>
      <c r="L26" s="202">
        <f>'[8]第４表資料（R2）'!M24</f>
        <v>4740</v>
      </c>
      <c r="M26" s="201">
        <f>'[8]第４表資料（R2）'!N24</f>
        <v>69</v>
      </c>
      <c r="N26" s="201">
        <f>'[8]第４表資料（R2）'!O24</f>
        <v>3454</v>
      </c>
      <c r="O26" s="201">
        <f>'[8]第４表資料（R2）'!P24</f>
        <v>1057</v>
      </c>
      <c r="P26" s="201">
        <f>'[8]第４表資料（R2）'!Q24</f>
        <v>102</v>
      </c>
      <c r="Q26" s="201">
        <f>'[8]第４表資料（R2）'!R24</f>
        <v>58</v>
      </c>
      <c r="R26" s="203">
        <f>'[8]第４表資料（R2）'!W24</f>
        <v>9729</v>
      </c>
      <c r="S26" s="204">
        <f>'[8]第４表資料（R2）'!X24</f>
        <v>482</v>
      </c>
      <c r="T26" s="204">
        <f>'[8]第４表資料（R2）'!Y24</f>
        <v>2059</v>
      </c>
      <c r="U26" s="204">
        <f>'[8]第４表資料（R2）'!Z24</f>
        <v>6550</v>
      </c>
      <c r="V26" s="204">
        <f>'[8]第４表資料（R2）'!AA24</f>
        <v>364</v>
      </c>
      <c r="W26" s="204">
        <f>'[8]第４表資料（R2）'!AB24</f>
        <v>274</v>
      </c>
    </row>
    <row r="27" spans="1:23" s="182" customFormat="1" ht="12.75" customHeight="1">
      <c r="A27" s="206"/>
      <c r="B27" s="206"/>
      <c r="C27" s="207" t="s">
        <v>247</v>
      </c>
      <c r="D27" s="212"/>
      <c r="E27" s="200"/>
      <c r="F27" s="201">
        <f>'[8]第４表資料（R2）'!C25</f>
        <v>7296</v>
      </c>
      <c r="G27" s="201">
        <f>'[8]第４表資料（R2）'!D25</f>
        <v>344</v>
      </c>
      <c r="H27" s="201">
        <f>'[8]第４表資料（R2）'!E25</f>
        <v>1524</v>
      </c>
      <c r="I27" s="201">
        <f>'[8]第４表資料（R2）'!F25</f>
        <v>4991</v>
      </c>
      <c r="J27" s="201">
        <f>'[8]第４表資料（R2）'!G25</f>
        <v>219</v>
      </c>
      <c r="K27" s="201">
        <f>'[8]第４表資料（R2）'!H25</f>
        <v>218</v>
      </c>
      <c r="L27" s="202">
        <f>'[8]第４表資料（R2）'!M25</f>
        <v>1813</v>
      </c>
      <c r="M27" s="201">
        <f>'[8]第４表資料（R2）'!N25</f>
        <v>30</v>
      </c>
      <c r="N27" s="201">
        <f>'[8]第４表資料（R2）'!O25</f>
        <v>1070</v>
      </c>
      <c r="O27" s="201">
        <f>'[8]第４表資料（R2）'!P25</f>
        <v>638</v>
      </c>
      <c r="P27" s="201">
        <f>'[8]第４表資料（R2）'!Q25</f>
        <v>37</v>
      </c>
      <c r="Q27" s="201">
        <f>'[8]第４表資料（R2）'!R25</f>
        <v>38</v>
      </c>
      <c r="R27" s="203">
        <f>'[8]第４表資料（R2）'!W25</f>
        <v>5483</v>
      </c>
      <c r="S27" s="204">
        <f>'[8]第４表資料（R2）'!X25</f>
        <v>314</v>
      </c>
      <c r="T27" s="204">
        <f>'[8]第４表資料（R2）'!Y25</f>
        <v>454</v>
      </c>
      <c r="U27" s="204">
        <f>'[8]第４表資料（R2）'!Z25</f>
        <v>4353</v>
      </c>
      <c r="V27" s="204">
        <f>'[8]第４表資料（R2）'!AA25</f>
        <v>182</v>
      </c>
      <c r="W27" s="204">
        <f>'[8]第４表資料（R2）'!AB25</f>
        <v>180</v>
      </c>
    </row>
    <row r="28" spans="1:23" s="182" customFormat="1" ht="12.75" customHeight="1">
      <c r="A28" s="206"/>
      <c r="B28" s="206"/>
      <c r="C28" s="207" t="s">
        <v>248</v>
      </c>
      <c r="D28" s="212"/>
      <c r="E28" s="200"/>
      <c r="F28" s="201">
        <f>'[8]第４表資料（R2）'!C26</f>
        <v>2211</v>
      </c>
      <c r="G28" s="201">
        <f>'[8]第４表資料（R2）'!D26</f>
        <v>91</v>
      </c>
      <c r="H28" s="201">
        <f>'[8]第４表資料（R2）'!E26</f>
        <v>203</v>
      </c>
      <c r="I28" s="201">
        <f>'[8]第４表資料（R2）'!F26</f>
        <v>1790</v>
      </c>
      <c r="J28" s="201">
        <f>'[8]第４表資料（R2）'!G26</f>
        <v>58</v>
      </c>
      <c r="K28" s="201">
        <f>'[8]第４表資料（R2）'!H26</f>
        <v>69</v>
      </c>
      <c r="L28" s="202">
        <f>'[8]第４表資料（R2）'!M26</f>
        <v>371</v>
      </c>
      <c r="M28" s="201">
        <f>'[8]第４表資料（R2）'!N26</f>
        <v>3</v>
      </c>
      <c r="N28" s="201">
        <f>'[8]第４表資料（R2）'!O26</f>
        <v>160</v>
      </c>
      <c r="O28" s="201">
        <f>'[8]第４表資料（R2）'!P26</f>
        <v>193</v>
      </c>
      <c r="P28" s="201">
        <f>'[8]第４表資料（R2）'!Q26</f>
        <v>5</v>
      </c>
      <c r="Q28" s="201">
        <f>'[8]第４表資料（R2）'!R26</f>
        <v>10</v>
      </c>
      <c r="R28" s="203">
        <f>'[8]第４表資料（R2）'!W26</f>
        <v>1840</v>
      </c>
      <c r="S28" s="204">
        <f>'[8]第４表資料（R2）'!X26</f>
        <v>88</v>
      </c>
      <c r="T28" s="204">
        <f>'[8]第４表資料（R2）'!Y26</f>
        <v>43</v>
      </c>
      <c r="U28" s="204">
        <f>'[8]第４表資料（R2）'!Z26</f>
        <v>1597</v>
      </c>
      <c r="V28" s="204">
        <f>'[8]第４表資料（R2）'!AA26</f>
        <v>53</v>
      </c>
      <c r="W28" s="204">
        <f>'[8]第４表資料（R2）'!AB26</f>
        <v>59</v>
      </c>
    </row>
    <row r="29" spans="1:23" s="182" customFormat="1" ht="12.75" customHeight="1">
      <c r="A29" s="206"/>
      <c r="B29" s="206"/>
      <c r="C29" s="213" t="s">
        <v>249</v>
      </c>
      <c r="D29" s="214"/>
      <c r="E29" s="200"/>
      <c r="F29" s="201">
        <f>'[8]第４表資料（R2）'!C27</f>
        <v>342</v>
      </c>
      <c r="G29" s="201">
        <f>'[8]第４表資料（R2）'!D27</f>
        <v>10</v>
      </c>
      <c r="H29" s="201">
        <f>'[8]第４表資料（R2）'!E27</f>
        <v>12</v>
      </c>
      <c r="I29" s="201">
        <f>'[8]第４表資料（R2）'!F27</f>
        <v>304</v>
      </c>
      <c r="J29" s="201">
        <f>'[8]第４表資料（R2）'!G27</f>
        <v>6</v>
      </c>
      <c r="K29" s="201">
        <f>'[8]第４表資料（R2）'!H27</f>
        <v>10</v>
      </c>
      <c r="L29" s="202">
        <f>'[8]第４表資料（R2）'!M27</f>
        <v>26</v>
      </c>
      <c r="M29" s="201" t="str">
        <f>'[8]第４表資料（R2）'!N27</f>
        <v>-</v>
      </c>
      <c r="N29" s="201">
        <f>'[8]第４表資料（R2）'!O27</f>
        <v>6</v>
      </c>
      <c r="O29" s="201">
        <f>'[8]第４表資料（R2）'!P27</f>
        <v>19</v>
      </c>
      <c r="P29" s="201" t="str">
        <f>'[8]第４表資料（R2）'!Q27</f>
        <v>-</v>
      </c>
      <c r="Q29" s="201">
        <f>'[8]第４表資料（R2）'!R27</f>
        <v>1</v>
      </c>
      <c r="R29" s="203">
        <f>'[8]第４表資料（R2）'!W27</f>
        <v>316</v>
      </c>
      <c r="S29" s="204">
        <f>'[8]第４表資料（R2）'!X27</f>
        <v>10</v>
      </c>
      <c r="T29" s="204">
        <f>'[8]第４表資料（R2）'!Y27</f>
        <v>6</v>
      </c>
      <c r="U29" s="204">
        <f>'[8]第４表資料（R2）'!Z27</f>
        <v>285</v>
      </c>
      <c r="V29" s="204">
        <f>'[8]第４表資料（R2）'!AA27</f>
        <v>6</v>
      </c>
      <c r="W29" s="204">
        <f>'[8]第４表資料（R2）'!AB27</f>
        <v>9</v>
      </c>
    </row>
    <row r="30" spans="1:23" s="182" customFormat="1" ht="12.75" customHeight="1">
      <c r="A30" s="206"/>
      <c r="B30" s="206"/>
      <c r="C30" s="213"/>
      <c r="D30" s="214"/>
      <c r="E30" s="200"/>
      <c r="F30" s="201"/>
      <c r="G30" s="204"/>
      <c r="H30" s="204"/>
      <c r="I30" s="205"/>
      <c r="J30" s="205"/>
      <c r="K30" s="205"/>
      <c r="L30" s="202"/>
      <c r="M30" s="204"/>
      <c r="N30" s="204"/>
      <c r="O30" s="205"/>
      <c r="P30" s="205"/>
      <c r="Q30" s="205"/>
      <c r="R30" s="203"/>
      <c r="S30" s="204"/>
      <c r="T30" s="205"/>
      <c r="U30" s="205"/>
      <c r="V30" s="205"/>
      <c r="W30" s="205"/>
    </row>
    <row r="31" spans="1:23" s="182" customFormat="1" ht="12.75" customHeight="1">
      <c r="A31" s="206"/>
      <c r="B31" s="880" t="s">
        <v>178</v>
      </c>
      <c r="C31" s="880"/>
      <c r="D31" s="206"/>
      <c r="E31" s="200"/>
      <c r="F31" s="216">
        <f>'[8]第４表資料（R2）'!C28</f>
        <v>55.350169999999999</v>
      </c>
      <c r="G31" s="216">
        <f>'[8]第４表資料（R2）'!D28</f>
        <v>37.407429999999998</v>
      </c>
      <c r="H31" s="216">
        <f>'[8]第４表資料（R2）'!E28</f>
        <v>58.86844</v>
      </c>
      <c r="I31" s="216">
        <f>'[8]第４表資料（R2）'!F28</f>
        <v>81.141090000000005</v>
      </c>
      <c r="J31" s="216">
        <f>'[8]第４表資料（R2）'!G28</f>
        <v>59.623309999999996</v>
      </c>
      <c r="K31" s="216">
        <f>'[8]第４表資料（R2）'!H28</f>
        <v>52.408209999999997</v>
      </c>
      <c r="L31" s="217">
        <f>'[8]第４表資料（R2）'!M28</f>
        <v>53.612220000000001</v>
      </c>
      <c r="M31" s="216">
        <f>'[8]第４表資料（R2）'!N28</f>
        <v>36.723370000000003</v>
      </c>
      <c r="N31" s="216">
        <f>'[8]第４表資料（R2）'!O28</f>
        <v>59.939</v>
      </c>
      <c r="O31" s="216">
        <f>'[8]第４表資料（R2）'!P28</f>
        <v>79.028739999999999</v>
      </c>
      <c r="P31" s="216">
        <f>'[8]第４表資料（R2）'!Q28</f>
        <v>60.004730000000002</v>
      </c>
      <c r="Q31" s="216">
        <f>'[8]第４表資料（R2）'!R28</f>
        <v>48.474530000000001</v>
      </c>
      <c r="R31" s="217">
        <f>'[8]第４表資料（R2）'!W28</f>
        <v>56.781089999999999</v>
      </c>
      <c r="S31" s="216">
        <f>'[8]第４表資料（R2）'!X28</f>
        <v>38.071150000000003</v>
      </c>
      <c r="T31" s="216">
        <f>'[8]第４表資料（R2）'!Y28</f>
        <v>57.807160000000003</v>
      </c>
      <c r="U31" s="216">
        <f>'[8]第４表資料（R2）'!Z28</f>
        <v>81.535300000000007</v>
      </c>
      <c r="V31" s="216">
        <f>'[8]第４表資料（R2）'!AA28</f>
        <v>59.433509999999998</v>
      </c>
      <c r="W31" s="216">
        <f>'[8]第４表資料（R2）'!AB28</f>
        <v>56.846890000000002</v>
      </c>
    </row>
    <row r="32" spans="1:23" s="182" customFormat="1" ht="12.75" customHeight="1">
      <c r="A32" s="206"/>
      <c r="B32" s="215"/>
      <c r="C32" s="215"/>
      <c r="D32" s="206"/>
      <c r="E32" s="200"/>
      <c r="F32" s="216"/>
      <c r="G32" s="216"/>
      <c r="H32" s="216"/>
      <c r="I32" s="216"/>
      <c r="J32" s="216"/>
      <c r="K32" s="216"/>
      <c r="L32" s="217"/>
      <c r="M32" s="216"/>
      <c r="N32" s="216"/>
      <c r="O32" s="216"/>
      <c r="P32" s="216"/>
      <c r="Q32" s="216"/>
      <c r="R32" s="217"/>
      <c r="S32" s="216"/>
      <c r="T32" s="216"/>
      <c r="U32" s="216"/>
      <c r="V32" s="216"/>
      <c r="W32" s="216"/>
    </row>
    <row r="33" spans="1:23" s="182" customFormat="1" ht="13.5" customHeight="1">
      <c r="A33" s="206"/>
      <c r="B33" s="213" t="s">
        <v>250</v>
      </c>
      <c r="C33" s="213"/>
      <c r="D33" s="198"/>
      <c r="E33" s="218"/>
      <c r="F33" s="201"/>
      <c r="G33" s="204"/>
      <c r="H33" s="204"/>
      <c r="I33" s="205"/>
      <c r="J33" s="205"/>
      <c r="K33" s="205"/>
      <c r="L33" s="202"/>
      <c r="M33" s="204"/>
      <c r="N33" s="204"/>
      <c r="O33" s="205"/>
      <c r="P33" s="205"/>
      <c r="Q33" s="205"/>
      <c r="R33" s="203"/>
      <c r="S33" s="204"/>
      <c r="T33" s="205"/>
      <c r="U33" s="205"/>
      <c r="V33" s="205"/>
      <c r="W33" s="205"/>
    </row>
    <row r="34" spans="1:23" s="182" customFormat="1" ht="12.75" customHeight="1">
      <c r="A34" s="206"/>
      <c r="B34" s="206"/>
      <c r="C34" s="214" t="s">
        <v>162</v>
      </c>
      <c r="D34" s="219"/>
      <c r="E34" s="200"/>
      <c r="F34" s="201">
        <f>'[8]第４表資料（R2）'!C29</f>
        <v>132604</v>
      </c>
      <c r="G34" s="201">
        <f>'[8]第４表資料（R2）'!D29</f>
        <v>9505</v>
      </c>
      <c r="H34" s="201">
        <f>'[8]第４表資料（R2）'!E29</f>
        <v>77746</v>
      </c>
      <c r="I34" s="201">
        <f>'[8]第４表資料（R2）'!F29</f>
        <v>33157</v>
      </c>
      <c r="J34" s="201">
        <f>'[8]第４表資料（R2）'!G29</f>
        <v>9412</v>
      </c>
      <c r="K34" s="201">
        <f>'[8]第４表資料（R2）'!H29</f>
        <v>2784</v>
      </c>
      <c r="L34" s="202">
        <f>'[8]第４表資料（R2）'!M29</f>
        <v>54621</v>
      </c>
      <c r="M34" s="201">
        <f>'[8]第４表資料（R2）'!N29</f>
        <v>3817</v>
      </c>
      <c r="N34" s="201">
        <f>'[8]第４表資料（R2）'!O29</f>
        <v>41472</v>
      </c>
      <c r="O34" s="201">
        <f>'[8]第４表資料（R2）'!P29</f>
        <v>5047</v>
      </c>
      <c r="P34" s="201">
        <f>'[8]第４表資料（R2）'!Q29</f>
        <v>3210</v>
      </c>
      <c r="Q34" s="201">
        <f>'[8]第４表資料（R2）'!R29</f>
        <v>1075</v>
      </c>
      <c r="R34" s="203">
        <f>'[8]第４表資料（R2）'!W29</f>
        <v>77983</v>
      </c>
      <c r="S34" s="204">
        <f>'[8]第４表資料（R2）'!X29</f>
        <v>5688</v>
      </c>
      <c r="T34" s="204">
        <f>'[8]第４表資料（R2）'!Y29</f>
        <v>36274</v>
      </c>
      <c r="U34" s="204">
        <f>'[8]第４表資料（R2）'!Z29</f>
        <v>28110</v>
      </c>
      <c r="V34" s="204">
        <f>'[8]第４表資料（R2）'!AA29</f>
        <v>6202</v>
      </c>
      <c r="W34" s="204">
        <f>'[8]第４表資料（R2）'!AB29</f>
        <v>1709</v>
      </c>
    </row>
    <row r="35" spans="1:23" s="182" customFormat="1" ht="12.75" customHeight="1">
      <c r="A35" s="206"/>
      <c r="B35" s="206"/>
      <c r="C35" s="214" t="s">
        <v>251</v>
      </c>
      <c r="D35" s="206"/>
      <c r="E35" s="200"/>
      <c r="F35" s="201">
        <f>'[8]第４表資料（R2）'!C30</f>
        <v>66770</v>
      </c>
      <c r="G35" s="201">
        <f>'[8]第４表資料（R2）'!D30</f>
        <v>3095</v>
      </c>
      <c r="H35" s="201">
        <f>'[8]第４表資料（R2）'!E30</f>
        <v>32328</v>
      </c>
      <c r="I35" s="201">
        <f>'[8]第４表資料（R2）'!F30</f>
        <v>26686</v>
      </c>
      <c r="J35" s="201">
        <f>'[8]第４表資料（R2）'!G30</f>
        <v>3201</v>
      </c>
      <c r="K35" s="201">
        <f>'[8]第４表資料（R2）'!H30</f>
        <v>1460</v>
      </c>
      <c r="L35" s="202">
        <f>'[8]第４表資料（R2）'!M30</f>
        <v>24031</v>
      </c>
      <c r="M35" s="201">
        <f>'[8]第４表資料（R2）'!N30</f>
        <v>712</v>
      </c>
      <c r="N35" s="201">
        <f>'[8]第４表資料（R2）'!O30</f>
        <v>18308</v>
      </c>
      <c r="O35" s="201">
        <f>'[8]第４表資料（R2）'!P30</f>
        <v>3741</v>
      </c>
      <c r="P35" s="201">
        <f>'[8]第４表資料（R2）'!Q30</f>
        <v>902</v>
      </c>
      <c r="Q35" s="201">
        <f>'[8]第４表資料（R2）'!R30</f>
        <v>368</v>
      </c>
      <c r="R35" s="203">
        <f>'[8]第４表資料（R2）'!W30</f>
        <v>42739</v>
      </c>
      <c r="S35" s="204">
        <f>'[8]第４表資料（R2）'!X30</f>
        <v>2383</v>
      </c>
      <c r="T35" s="204">
        <f>'[8]第４表資料（R2）'!Y30</f>
        <v>14020</v>
      </c>
      <c r="U35" s="204">
        <f>'[8]第４表資料（R2）'!Z30</f>
        <v>22945</v>
      </c>
      <c r="V35" s="204">
        <f>'[8]第４表資料（R2）'!AA30</f>
        <v>2299</v>
      </c>
      <c r="W35" s="204">
        <f>'[8]第４表資料（R2）'!AB30</f>
        <v>1092</v>
      </c>
    </row>
    <row r="36" spans="1:23" s="182" customFormat="1" ht="12.75" customHeight="1">
      <c r="A36" s="206"/>
      <c r="B36" s="206"/>
      <c r="C36" s="214" t="s">
        <v>252</v>
      </c>
      <c r="D36" s="206"/>
      <c r="E36" s="200"/>
      <c r="F36" s="201">
        <f>'[8]第４表資料（R2）'!C31</f>
        <v>24318</v>
      </c>
      <c r="G36" s="201">
        <f>'[8]第４表資料（R2）'!D31</f>
        <v>996</v>
      </c>
      <c r="H36" s="201">
        <f>'[8]第４表資料（R2）'!E31</f>
        <v>7252</v>
      </c>
      <c r="I36" s="201">
        <f>'[8]第４表資料（R2）'!F31</f>
        <v>14692</v>
      </c>
      <c r="J36" s="201">
        <f>'[8]第４表資料（R2）'!G31</f>
        <v>749</v>
      </c>
      <c r="K36" s="201">
        <f>'[8]第４表資料（R2）'!H31</f>
        <v>629</v>
      </c>
      <c r="L36" s="202">
        <f>'[8]第４表資料（R2）'!M31</f>
        <v>6950</v>
      </c>
      <c r="M36" s="201">
        <f>'[8]第４表資料（R2）'!N31</f>
        <v>102</v>
      </c>
      <c r="N36" s="201">
        <f>'[8]第４表資料（R2）'!O31</f>
        <v>4690</v>
      </c>
      <c r="O36" s="201">
        <f>'[8]第４表資料（R2）'!P31</f>
        <v>1907</v>
      </c>
      <c r="P36" s="201">
        <f>'[8]第４表資料（R2）'!Q31</f>
        <v>144</v>
      </c>
      <c r="Q36" s="201">
        <f>'[8]第４表資料（R2）'!R31</f>
        <v>107</v>
      </c>
      <c r="R36" s="203">
        <f>'[8]第４表資料（R2）'!W31</f>
        <v>17368</v>
      </c>
      <c r="S36" s="204">
        <f>'[8]第４表資料（R2）'!X31</f>
        <v>894</v>
      </c>
      <c r="T36" s="204">
        <f>'[8]第４表資料（R2）'!Y31</f>
        <v>2562</v>
      </c>
      <c r="U36" s="204">
        <f>'[8]第４表資料（R2）'!Z31</f>
        <v>12785</v>
      </c>
      <c r="V36" s="204">
        <f>'[8]第４表資料（R2）'!AA31</f>
        <v>605</v>
      </c>
      <c r="W36" s="204">
        <f>'[8]第４表資料（R2）'!AB31</f>
        <v>522</v>
      </c>
    </row>
    <row r="37" spans="1:23" s="182" customFormat="1" ht="7.5" customHeight="1">
      <c r="A37" s="220"/>
      <c r="B37" s="221"/>
      <c r="C37" s="220"/>
      <c r="D37" s="221"/>
      <c r="E37" s="222"/>
      <c r="F37" s="223"/>
      <c r="G37" s="224"/>
      <c r="H37" s="224"/>
      <c r="I37" s="225"/>
      <c r="J37" s="225"/>
      <c r="K37" s="226"/>
      <c r="L37" s="227"/>
      <c r="M37" s="224"/>
      <c r="N37" s="224"/>
      <c r="O37" s="225"/>
      <c r="P37" s="225"/>
      <c r="Q37" s="228"/>
      <c r="R37" s="229"/>
      <c r="S37" s="224"/>
      <c r="T37" s="225"/>
      <c r="U37" s="225"/>
      <c r="V37" s="226"/>
      <c r="W37" s="226"/>
    </row>
    <row r="38" spans="1:23" ht="12" customHeight="1"/>
    <row r="39" spans="1:23" ht="7.5" customHeight="1"/>
    <row r="40" spans="1:23" ht="16.5" customHeight="1"/>
    <row r="41" spans="1:23" ht="12" customHeight="1"/>
    <row r="42" spans="1:23" ht="18.75" customHeight="1"/>
    <row r="43" spans="1:23" ht="18.75" customHeight="1"/>
    <row r="44" spans="1:23" ht="7.5" customHeight="1"/>
    <row r="45" spans="1:23" ht="14.25" customHeight="1"/>
    <row r="46" spans="1:23" ht="15.75" customHeight="1"/>
    <row r="47" spans="1:23" ht="13.5" customHeight="1"/>
    <row r="48" spans="1:23" ht="12" customHeight="1"/>
    <row r="49" ht="12.75" customHeight="1"/>
    <row r="50" ht="12.75" customHeight="1"/>
    <row r="51" ht="12.75" customHeight="1"/>
    <row r="52" ht="12.75" customHeight="1"/>
    <row r="53" ht="12.75" customHeight="1"/>
    <row r="54" ht="12" customHeight="1"/>
    <row r="55" ht="12.75" customHeight="1"/>
    <row r="56" ht="12.75" customHeight="1"/>
    <row r="57" ht="12.75" customHeight="1"/>
    <row r="58" ht="12.75" customHeight="1"/>
    <row r="59" ht="12.75" customHeight="1"/>
    <row r="60" ht="12" customHeight="1"/>
    <row r="61" ht="12.75" customHeight="1"/>
    <row r="62" ht="12.75" customHeight="1"/>
    <row r="63" ht="12.75" customHeight="1"/>
    <row r="64" ht="12.75" customHeight="1"/>
    <row r="65" ht="12.75" customHeight="1"/>
    <row r="66" ht="12" customHeight="1"/>
    <row r="67" ht="12.75" customHeight="1"/>
    <row r="68" ht="12.75" customHeight="1"/>
    <row r="69" ht="12.75" customHeight="1"/>
    <row r="70" ht="12.75" customHeight="1"/>
    <row r="71" ht="12.75" customHeight="1"/>
    <row r="72" ht="12" customHeight="1"/>
    <row r="73" ht="12.75" customHeight="1"/>
    <row r="74" ht="12.75" customHeight="1"/>
    <row r="75" ht="12.75" customHeight="1"/>
    <row r="76" ht="12.75" customHeight="1"/>
    <row r="77" ht="12.75" customHeight="1"/>
    <row r="78" ht="12" customHeight="1"/>
    <row r="79" ht="12.75" customHeight="1"/>
    <row r="80" ht="12.75" customHeight="1"/>
    <row r="81" ht="12.75" customHeight="1"/>
    <row r="82" ht="12.75" customHeight="1"/>
    <row r="83" ht="12.75" customHeight="1"/>
    <row r="84" ht="6" customHeight="1"/>
    <row r="85" ht="12.75" customHeight="1"/>
    <row r="86" ht="12" customHeight="1"/>
    <row r="87" ht="13.5" customHeight="1"/>
    <row r="88" ht="12.75" customHeight="1"/>
    <row r="89" ht="12.75" customHeight="1"/>
    <row r="90" ht="12.75" customHeight="1"/>
    <row r="91" ht="12.75" customHeight="1"/>
    <row r="92" ht="12.75" customHeight="1"/>
    <row r="93" ht="12" customHeight="1"/>
    <row r="94" ht="12.75" customHeight="1"/>
    <row r="95" ht="12.75" customHeight="1"/>
    <row r="96" ht="12.75" customHeight="1"/>
    <row r="97" ht="12.75" customHeight="1"/>
    <row r="98" ht="12.75" customHeight="1"/>
    <row r="99" ht="12" customHeight="1"/>
    <row r="100" ht="12.75" customHeight="1"/>
    <row r="101" ht="12.75" customHeight="1"/>
    <row r="102" ht="12.75" customHeight="1"/>
    <row r="103" ht="12.75" customHeight="1"/>
    <row r="104" ht="12.75" customHeight="1"/>
    <row r="105" ht="12" customHeight="1"/>
    <row r="106" ht="12.75" customHeight="1"/>
    <row r="107" ht="12.75" customHeight="1"/>
    <row r="108" ht="12.75" customHeight="1"/>
    <row r="109" ht="12" customHeight="1"/>
    <row r="110" ht="13.5" customHeight="1"/>
    <row r="111" ht="12.75" customHeight="1"/>
    <row r="112" ht="12.75" customHeight="1"/>
    <row r="113" ht="12.75" customHeight="1"/>
    <row r="114" ht="12" customHeight="1"/>
    <row r="115" ht="12.75" customHeight="1"/>
    <row r="116" ht="7.5" customHeight="1"/>
    <row r="117" ht="22.5" customHeight="1"/>
    <row r="118" ht="5.25" customHeight="1"/>
    <row r="119" ht="12" customHeight="1"/>
    <row r="120" ht="12" customHeight="1"/>
    <row r="121" ht="17.25" customHeight="1"/>
    <row r="122" ht="7.5" customHeight="1"/>
    <row r="123" ht="17.25" customHeight="1"/>
    <row r="124" ht="7.5" customHeight="1"/>
    <row r="125" ht="15.75" customHeight="1"/>
    <row r="126" ht="6" customHeight="1"/>
    <row r="127" ht="15.75" customHeight="1"/>
    <row r="128" ht="7.5" customHeight="1"/>
    <row r="129" ht="16.5" customHeight="1"/>
    <row r="130" ht="12" customHeight="1"/>
    <row r="131" ht="18.75" customHeight="1"/>
    <row r="132" ht="18.75" customHeight="1"/>
    <row r="133" ht="7.5" customHeight="1"/>
    <row r="134" ht="14.25" customHeight="1"/>
    <row r="135" ht="15.75" customHeight="1"/>
    <row r="136" ht="13.5" customHeight="1"/>
    <row r="137" ht="12" customHeight="1"/>
    <row r="138" ht="13.5" customHeight="1"/>
    <row r="139" ht="12" customHeight="1"/>
    <row r="140" ht="12.75" customHeight="1"/>
    <row r="141" ht="12" customHeight="1"/>
    <row r="142" ht="12.75" customHeight="1"/>
    <row r="143" ht="12.75" customHeight="1"/>
    <row r="144" ht="12.75" customHeight="1"/>
    <row r="145" ht="12.75" customHeight="1"/>
    <row r="146" ht="12.75" customHeight="1"/>
    <row r="147" ht="12" customHeight="1"/>
    <row r="148" ht="12.75" customHeight="1"/>
    <row r="149" ht="12.75" customHeight="1"/>
    <row r="150" ht="12.75" customHeight="1"/>
    <row r="151" ht="12.75" customHeight="1"/>
    <row r="152" ht="12.75" customHeight="1"/>
    <row r="153" ht="12" customHeight="1"/>
    <row r="154" ht="12.75" customHeight="1"/>
    <row r="155" ht="12.75" customHeight="1"/>
    <row r="156" ht="12.75" customHeight="1"/>
    <row r="157" ht="12.75" customHeight="1"/>
    <row r="158" ht="12.75" customHeight="1"/>
    <row r="159" ht="12" customHeight="1"/>
    <row r="160" ht="12.75" customHeight="1"/>
    <row r="161" ht="12.75" customHeight="1"/>
    <row r="162" ht="12.75" customHeight="1"/>
    <row r="163" ht="12.75" customHeight="1"/>
    <row r="164" ht="12.75" customHeight="1"/>
    <row r="165" ht="12" customHeight="1"/>
    <row r="166" ht="12.75" customHeight="1"/>
    <row r="167" ht="12.75" customHeight="1"/>
    <row r="168" ht="12.75" customHeight="1"/>
    <row r="169" ht="12.75" customHeight="1"/>
    <row r="170" ht="12.75" customHeight="1"/>
    <row r="171" ht="12" customHeight="1"/>
    <row r="172" ht="12.75" customHeight="1"/>
    <row r="173" ht="12.75" customHeight="1"/>
    <row r="174" ht="12.75" customHeight="1"/>
    <row r="175" ht="12.75" customHeight="1"/>
    <row r="176" ht="12.75" customHeight="1"/>
    <row r="177" ht="12" customHeight="1"/>
    <row r="178" ht="12.75" customHeight="1"/>
    <row r="179" ht="12.75" customHeight="1"/>
    <row r="180" ht="12.75" customHeight="1"/>
    <row r="181" ht="12.75" customHeight="1"/>
    <row r="182" ht="12.75" customHeight="1"/>
    <row r="183" ht="12" customHeight="1"/>
    <row r="184" ht="12.75" customHeight="1"/>
    <row r="185" ht="12.75" customHeight="1"/>
    <row r="186" ht="12.75" customHeight="1"/>
    <row r="187" ht="12.75" customHeight="1"/>
    <row r="188" ht="12.75" customHeight="1"/>
    <row r="189" ht="12" customHeight="1"/>
    <row r="190" ht="12.75" customHeight="1"/>
    <row r="191" ht="12.75" customHeight="1"/>
    <row r="192" ht="12.75" customHeight="1"/>
    <row r="193" ht="12.75" customHeight="1"/>
    <row r="194" ht="12.75" customHeight="1"/>
    <row r="195" ht="12" customHeight="1"/>
    <row r="196" ht="12.75" customHeight="1"/>
    <row r="197" ht="12.75" customHeight="1"/>
    <row r="198" ht="12.75" customHeight="1"/>
    <row r="199" ht="12.75" customHeight="1"/>
    <row r="200" ht="12.75" customHeight="1"/>
    <row r="201" ht="12" customHeight="1"/>
    <row r="202" ht="12.75" customHeight="1"/>
    <row r="203" ht="12.75" customHeight="1"/>
    <row r="204" ht="12.75" customHeight="1"/>
    <row r="205" ht="12.75" customHeight="1"/>
    <row r="206" ht="12.75" customHeight="1"/>
    <row r="207" ht="7.5" customHeight="1"/>
    <row r="208" ht="22.5" customHeight="1"/>
    <row r="209" ht="5.25" customHeight="1"/>
    <row r="210" ht="12" customHeight="1"/>
    <row r="211" ht="17.25" customHeight="1"/>
    <row r="212" ht="7.5" customHeight="1"/>
    <row r="213" ht="17.25" customHeight="1"/>
    <row r="214" ht="7.5" customHeight="1"/>
    <row r="215" ht="15.75" customHeight="1"/>
    <row r="216" ht="6" customHeight="1"/>
    <row r="217" ht="15.75" customHeight="1"/>
    <row r="218" ht="7.5" customHeight="1"/>
    <row r="219" ht="16.5" customHeight="1"/>
    <row r="220" ht="12" customHeight="1"/>
    <row r="221" ht="18.75" customHeight="1"/>
    <row r="222" ht="18.75" customHeight="1"/>
    <row r="223" ht="7.5" customHeight="1"/>
    <row r="224" ht="14.25" customHeight="1"/>
    <row r="225" ht="15.75" customHeight="1"/>
    <row r="226" ht="13.5" customHeight="1"/>
    <row r="227" ht="12" customHeight="1"/>
    <row r="228" ht="12.75" customHeight="1"/>
    <row r="229" ht="12.75" customHeight="1"/>
    <row r="230" ht="12.75" customHeight="1"/>
    <row r="231" ht="12.75" customHeight="1"/>
    <row r="232" ht="12.75" customHeight="1"/>
    <row r="233" ht="12" customHeight="1"/>
    <row r="234" ht="12.75" customHeight="1"/>
    <row r="235" ht="12.75" customHeight="1"/>
    <row r="236" ht="12.75" customHeight="1"/>
    <row r="237" ht="12.75" customHeight="1"/>
    <row r="238" ht="12.75" customHeight="1"/>
    <row r="239" ht="12" customHeight="1"/>
    <row r="240" ht="12.75" customHeight="1"/>
    <row r="241" ht="12.75" customHeight="1"/>
    <row r="242" ht="12.75" customHeight="1"/>
    <row r="243" ht="12.75" customHeight="1"/>
    <row r="244" ht="12.75" customHeight="1"/>
    <row r="245" ht="12" customHeight="1"/>
    <row r="246" ht="12.75" customHeight="1"/>
    <row r="247" ht="12.75" customHeight="1"/>
    <row r="248" ht="12.75" customHeight="1"/>
    <row r="249" ht="12.75" customHeight="1"/>
    <row r="250" ht="12.75" customHeight="1"/>
    <row r="251" ht="12" customHeight="1"/>
    <row r="252" ht="12.75" customHeight="1"/>
    <row r="253" ht="12.75" customHeight="1"/>
    <row r="254" ht="12.75" customHeight="1"/>
    <row r="255" ht="12.75" customHeight="1"/>
    <row r="256" ht="12.75" customHeight="1"/>
    <row r="257" ht="12" customHeight="1"/>
    <row r="258" ht="12.75" customHeight="1"/>
    <row r="259" ht="12.75" customHeight="1"/>
    <row r="260" ht="12.75" customHeight="1"/>
    <row r="261" ht="12.75" customHeight="1"/>
    <row r="262" ht="12.75" customHeight="1"/>
    <row r="263" ht="6" customHeight="1"/>
    <row r="264" ht="12.75" customHeight="1"/>
    <row r="265" ht="12" customHeight="1"/>
    <row r="266" ht="13.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" customHeight="1"/>
    <row r="273" ht="12.75" customHeight="1"/>
    <row r="274" ht="12.75" customHeight="1"/>
    <row r="275" ht="12.75" customHeight="1"/>
    <row r="276" ht="12.75" customHeight="1"/>
    <row r="277" ht="12.75" customHeight="1"/>
    <row r="278" ht="12" customHeight="1"/>
    <row r="279" ht="12.75" customHeight="1"/>
    <row r="280" ht="12.75" customHeight="1"/>
    <row r="281" ht="12.75" customHeight="1"/>
    <row r="282" ht="12.75" customHeight="1"/>
    <row r="283" ht="12.75" customHeight="1"/>
    <row r="284" ht="12" customHeight="1"/>
    <row r="285" ht="12.75" customHeight="1"/>
    <row r="286" ht="12.75" customHeight="1"/>
    <row r="287" ht="12.75" customHeight="1"/>
    <row r="288" ht="12" customHeight="1"/>
    <row r="289" ht="13.5" customHeight="1"/>
    <row r="290" ht="12.75" customHeight="1"/>
    <row r="291" ht="12.75" customHeight="1"/>
    <row r="292" ht="12.75" customHeight="1"/>
    <row r="293" ht="12" customHeight="1"/>
    <row r="294" ht="12.75" customHeight="1"/>
    <row r="295" ht="7.5" customHeight="1"/>
    <row r="296" ht="22.5" customHeight="1"/>
    <row r="297" ht="5.25" customHeight="1"/>
    <row r="298" ht="12" customHeight="1"/>
    <row r="299" ht="12" customHeight="1"/>
    <row r="300" ht="17.25" customHeight="1"/>
    <row r="301" ht="7.5" customHeight="1"/>
    <row r="302" ht="17.25" customHeight="1"/>
    <row r="303" ht="7.5" customHeight="1"/>
    <row r="304" ht="15.75" customHeight="1"/>
    <row r="305" ht="6" customHeight="1"/>
    <row r="306" ht="15.75" customHeight="1"/>
    <row r="307" ht="7.5" customHeight="1"/>
    <row r="308" ht="16.5" customHeight="1"/>
    <row r="309" ht="12" customHeight="1"/>
    <row r="310" ht="18.75" customHeight="1"/>
    <row r="311" ht="18.75" customHeight="1"/>
    <row r="312" ht="7.5" customHeight="1"/>
    <row r="313" ht="14.25" customHeight="1"/>
    <row r="314" ht="15.75" customHeight="1"/>
    <row r="315" ht="13.5" customHeight="1"/>
    <row r="316" ht="12" customHeight="1"/>
    <row r="317" ht="13.5" customHeight="1"/>
    <row r="318" ht="12" customHeight="1"/>
    <row r="319" ht="12.75" customHeight="1"/>
    <row r="320" ht="12" customHeight="1"/>
    <row r="321" ht="12.75" customHeight="1"/>
    <row r="322" ht="12.75" customHeight="1"/>
    <row r="323" ht="12.75" customHeight="1"/>
    <row r="324" ht="12.75" customHeight="1"/>
    <row r="325" ht="12.75" customHeight="1"/>
    <row r="326" ht="12" customHeight="1"/>
    <row r="327" ht="12.75" customHeight="1"/>
    <row r="328" ht="12.75" customHeight="1"/>
    <row r="329" ht="12.75" customHeight="1"/>
    <row r="330" ht="12.75" customHeight="1"/>
    <row r="331" ht="12.75" customHeight="1"/>
    <row r="332" ht="12" customHeight="1"/>
    <row r="333" ht="12.75" customHeight="1"/>
    <row r="334" ht="12.75" customHeight="1"/>
    <row r="335" ht="12.75" customHeight="1"/>
    <row r="336" ht="12.75" customHeight="1"/>
    <row r="337" ht="12.75" customHeight="1"/>
    <row r="338" ht="12" customHeight="1"/>
    <row r="339" ht="12.75" customHeight="1"/>
    <row r="340" ht="12.75" customHeight="1"/>
    <row r="341" ht="12.75" customHeight="1"/>
    <row r="342" ht="12.75" customHeight="1"/>
    <row r="343" ht="12.75" customHeight="1"/>
    <row r="344" ht="12" customHeight="1"/>
    <row r="345" ht="12.75" customHeight="1"/>
    <row r="346" ht="12.75" customHeight="1"/>
    <row r="347" ht="12.75" customHeight="1"/>
    <row r="348" ht="12.75" customHeight="1"/>
    <row r="349" ht="12.75" customHeight="1"/>
    <row r="350" ht="12" customHeight="1"/>
    <row r="351" ht="12.75" customHeight="1"/>
    <row r="352" ht="12.75" customHeight="1"/>
    <row r="353" ht="12.75" customHeight="1"/>
    <row r="354" ht="12.75" customHeight="1"/>
    <row r="355" ht="12.75" customHeight="1"/>
    <row r="356" ht="12" customHeight="1"/>
    <row r="357" ht="12.75" customHeight="1"/>
    <row r="358" ht="12.75" customHeight="1"/>
    <row r="359" ht="12.75" customHeight="1"/>
    <row r="360" ht="12.75" customHeight="1"/>
    <row r="361" ht="12.75" customHeight="1"/>
    <row r="362" ht="12" customHeight="1"/>
    <row r="363" ht="12.75" customHeight="1"/>
    <row r="364" ht="12.75" customHeight="1"/>
    <row r="365" ht="12.75" customHeight="1"/>
    <row r="366" ht="12.75" customHeight="1"/>
    <row r="367" ht="12.75" customHeight="1"/>
    <row r="368" ht="12" customHeight="1"/>
    <row r="369" ht="12.75" customHeight="1"/>
    <row r="370" ht="12.75" customHeight="1"/>
    <row r="371" ht="12.75" customHeight="1"/>
    <row r="372" ht="12.75" customHeight="1"/>
    <row r="373" ht="12.75" customHeight="1"/>
    <row r="374" ht="12" customHeight="1"/>
    <row r="375" ht="12.75" customHeight="1"/>
    <row r="376" ht="12.75" customHeight="1"/>
    <row r="377" ht="12.75" customHeight="1"/>
    <row r="378" ht="12.75" customHeight="1"/>
    <row r="379" ht="12.75" customHeight="1"/>
    <row r="380" ht="12" customHeight="1"/>
    <row r="381" ht="12.75" customHeight="1"/>
    <row r="382" ht="12.75" customHeight="1"/>
    <row r="383" ht="12.75" customHeight="1"/>
    <row r="384" ht="12.75" customHeight="1"/>
    <row r="385" ht="12.75" customHeight="1"/>
    <row r="386" ht="7.5" customHeight="1"/>
    <row r="387" ht="22.5" customHeight="1"/>
    <row r="388" ht="5.25" customHeight="1"/>
    <row r="389" ht="12" customHeight="1"/>
    <row r="390" ht="17.25" customHeight="1"/>
    <row r="391" ht="7.5" customHeight="1"/>
    <row r="392" ht="17.25" customHeight="1"/>
    <row r="393" ht="7.5" customHeight="1"/>
    <row r="394" ht="15.75" customHeight="1"/>
    <row r="395" ht="6" customHeight="1"/>
    <row r="396" ht="15.75" customHeight="1"/>
    <row r="397" ht="7.5" customHeight="1"/>
    <row r="398" ht="16.5" customHeight="1"/>
    <row r="399" ht="12" customHeight="1"/>
    <row r="400" ht="18.75" customHeight="1"/>
    <row r="401" ht="18.75" customHeight="1"/>
    <row r="402" ht="7.5" customHeight="1"/>
    <row r="403" ht="14.25" customHeight="1"/>
    <row r="404" ht="15.75" customHeight="1"/>
    <row r="405" ht="13.5" customHeight="1"/>
    <row r="406" ht="12" customHeight="1"/>
    <row r="407" ht="12.75" customHeight="1"/>
    <row r="408" ht="12.75" customHeight="1"/>
    <row r="409" ht="12.75" customHeight="1"/>
    <row r="410" ht="12.75" customHeight="1"/>
    <row r="411" ht="12.75" customHeight="1"/>
    <row r="412" ht="12" customHeight="1"/>
    <row r="413" ht="12.75" customHeight="1"/>
    <row r="414" ht="12.75" customHeight="1"/>
    <row r="415" ht="12.75" customHeight="1"/>
    <row r="416" ht="12.75" customHeight="1"/>
    <row r="417" ht="12.75" customHeight="1"/>
    <row r="418" ht="12" customHeight="1"/>
    <row r="419" ht="12.75" customHeight="1"/>
    <row r="420" ht="12.75" customHeight="1"/>
    <row r="421" ht="12.75" customHeight="1"/>
    <row r="422" ht="12.75" customHeight="1"/>
    <row r="423" ht="12.75" customHeight="1"/>
    <row r="424" ht="12" customHeight="1"/>
    <row r="425" ht="12.75" customHeight="1"/>
    <row r="426" ht="12.75" customHeight="1"/>
    <row r="427" ht="12.75" customHeight="1"/>
    <row r="428" ht="12.75" customHeight="1"/>
    <row r="429" ht="12.75" customHeight="1"/>
    <row r="430" ht="12" customHeight="1"/>
    <row r="431" ht="12.75" customHeight="1"/>
    <row r="432" ht="12.75" customHeight="1"/>
    <row r="433" ht="12.75" customHeight="1"/>
    <row r="434" ht="12.75" customHeight="1"/>
    <row r="435" ht="12.75" customHeight="1"/>
    <row r="436" ht="12" customHeight="1"/>
    <row r="437" ht="12.75" customHeight="1"/>
    <row r="438" ht="12.75" customHeight="1"/>
    <row r="439" ht="12.75" customHeight="1"/>
    <row r="440" ht="12.75" customHeight="1"/>
    <row r="441" ht="12.75" customHeight="1"/>
    <row r="442" ht="6" customHeight="1"/>
    <row r="443" ht="12.75" customHeight="1"/>
    <row r="444" ht="12" customHeight="1"/>
    <row r="445" ht="13.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" customHeight="1"/>
    <row r="452" ht="12.75" customHeight="1"/>
    <row r="453" ht="12.75" customHeight="1"/>
    <row r="454" ht="12.75" customHeight="1"/>
    <row r="455" ht="12.75" customHeight="1"/>
    <row r="456" ht="12.75" customHeight="1"/>
    <row r="457" ht="12" customHeight="1"/>
    <row r="458" ht="12.75" customHeight="1"/>
    <row r="459" ht="12.75" customHeight="1"/>
    <row r="460" ht="12.75" customHeight="1"/>
    <row r="461" ht="12.75" customHeight="1"/>
    <row r="462" ht="12.75" customHeight="1"/>
    <row r="463" ht="12" customHeight="1"/>
    <row r="464" ht="12.75" customHeight="1"/>
    <row r="465" ht="12.75" customHeight="1"/>
    <row r="466" ht="12.75" customHeight="1"/>
    <row r="467" ht="12" customHeight="1"/>
    <row r="468" ht="13.5" customHeight="1"/>
    <row r="469" ht="12.75" customHeight="1"/>
    <row r="470" ht="12.75" customHeight="1"/>
    <row r="471" ht="12.75" customHeight="1"/>
    <row r="472" ht="12" customHeight="1"/>
    <row r="473" ht="12.75" customHeight="1"/>
    <row r="474" ht="7.5" customHeight="1"/>
    <row r="475" ht="22.5" customHeight="1"/>
    <row r="476" ht="5.25" customHeight="1"/>
    <row r="477" ht="12" customHeight="1"/>
    <row r="478" ht="12" customHeight="1"/>
    <row r="479" ht="17.25" customHeight="1"/>
    <row r="480" ht="7.5" customHeight="1"/>
    <row r="481" ht="17.25" customHeight="1"/>
    <row r="482" ht="7.5" customHeight="1"/>
    <row r="483" ht="15.75" customHeight="1"/>
    <row r="484" ht="6" customHeight="1"/>
    <row r="485" ht="15.75" customHeight="1"/>
    <row r="486" ht="7.5" customHeight="1"/>
    <row r="487" ht="16.5" customHeight="1"/>
    <row r="488" ht="12" customHeight="1"/>
    <row r="489" ht="18.75" customHeight="1"/>
    <row r="490" ht="18.75" customHeight="1"/>
    <row r="491" ht="7.5" customHeight="1"/>
    <row r="492" ht="14.25" customHeight="1"/>
    <row r="493" ht="15.75" customHeight="1"/>
    <row r="494" ht="13.5" customHeight="1"/>
    <row r="495" ht="12" customHeight="1"/>
    <row r="496" ht="13.5" customHeight="1"/>
    <row r="497" ht="12" customHeight="1"/>
    <row r="498" ht="12.75" customHeight="1"/>
    <row r="499" ht="12" customHeight="1"/>
    <row r="500" ht="12.75" customHeight="1"/>
    <row r="501" ht="12.75" customHeight="1"/>
    <row r="502" ht="12.75" customHeight="1"/>
    <row r="503" ht="12.75" customHeight="1"/>
    <row r="504" ht="12.75" customHeight="1"/>
    <row r="505" ht="12" customHeight="1"/>
    <row r="506" ht="12.75" customHeight="1"/>
    <row r="507" ht="12.75" customHeight="1"/>
    <row r="508" ht="12.75" customHeight="1"/>
    <row r="509" ht="12.75" customHeight="1"/>
    <row r="510" ht="12.75" customHeight="1"/>
    <row r="511" ht="12" customHeight="1"/>
    <row r="512" ht="12.75" customHeight="1"/>
    <row r="513" ht="12.75" customHeight="1"/>
    <row r="514" ht="12.75" customHeight="1"/>
    <row r="515" ht="12.75" customHeight="1"/>
    <row r="516" ht="12.75" customHeight="1"/>
    <row r="517" ht="12" customHeight="1"/>
    <row r="518" ht="12.75" customHeight="1"/>
    <row r="519" ht="12.75" customHeight="1"/>
    <row r="520" ht="12.75" customHeight="1"/>
    <row r="521" ht="12.75" customHeight="1"/>
    <row r="522" ht="12.75" customHeight="1"/>
    <row r="523" ht="12" customHeight="1"/>
    <row r="524" ht="12.75" customHeight="1"/>
    <row r="525" ht="12.75" customHeight="1"/>
    <row r="526" ht="12.75" customHeight="1"/>
    <row r="527" ht="12.75" customHeight="1"/>
    <row r="528" ht="12.75" customHeight="1"/>
    <row r="529" ht="12" customHeight="1"/>
    <row r="530" ht="12.75" customHeight="1"/>
    <row r="531" ht="12.75" customHeight="1"/>
    <row r="532" ht="12.75" customHeight="1"/>
    <row r="533" ht="12.75" customHeight="1"/>
    <row r="534" ht="12.75" customHeight="1"/>
    <row r="535" ht="12" customHeight="1"/>
    <row r="536" ht="12.75" customHeight="1"/>
    <row r="537" ht="12.75" customHeight="1"/>
    <row r="538" ht="12.75" customHeight="1"/>
    <row r="539" ht="12.75" customHeight="1"/>
    <row r="540" ht="12.75" customHeight="1"/>
    <row r="541" ht="12" customHeight="1"/>
    <row r="542" ht="12.75" customHeight="1"/>
    <row r="543" ht="12.75" customHeight="1"/>
    <row r="544" ht="12.75" customHeight="1"/>
    <row r="545" ht="12.75" customHeight="1"/>
    <row r="546" ht="12.75" customHeight="1"/>
    <row r="547" ht="12" customHeight="1"/>
    <row r="548" ht="12.75" customHeight="1"/>
    <row r="549" ht="12.75" customHeight="1"/>
    <row r="550" ht="12.75" customHeight="1"/>
    <row r="551" ht="12.75" customHeight="1"/>
    <row r="552" ht="12.75" customHeight="1"/>
    <row r="553" ht="12" customHeight="1"/>
    <row r="554" ht="12.75" customHeight="1"/>
    <row r="555" ht="12.75" customHeight="1"/>
    <row r="556" ht="12.75" customHeight="1"/>
    <row r="557" ht="12.75" customHeight="1"/>
    <row r="558" ht="12.75" customHeight="1"/>
    <row r="559" ht="12" customHeight="1"/>
    <row r="560" ht="12.75" customHeight="1"/>
    <row r="561" ht="12.75" customHeight="1"/>
    <row r="562" ht="12.75" customHeight="1"/>
    <row r="563" ht="12.75" customHeight="1"/>
    <row r="564" ht="12.75" customHeight="1"/>
    <row r="565" ht="7.5" customHeight="1"/>
    <row r="566" ht="22.5" customHeight="1"/>
    <row r="567" ht="5.25" customHeight="1"/>
    <row r="568" ht="12" customHeight="1"/>
    <row r="569" ht="17.25" customHeight="1"/>
    <row r="570" ht="7.5" customHeight="1"/>
    <row r="571" ht="17.25" customHeight="1"/>
    <row r="572" ht="7.5" customHeight="1"/>
    <row r="573" ht="15.75" customHeight="1"/>
    <row r="574" ht="6" customHeight="1"/>
    <row r="575" ht="15.75" customHeight="1"/>
    <row r="576" ht="7.5" customHeight="1"/>
    <row r="577" ht="16.5" customHeight="1"/>
    <row r="578" ht="12" customHeight="1"/>
    <row r="579" ht="18.75" customHeight="1"/>
    <row r="580" ht="18.75" customHeight="1"/>
    <row r="581" ht="7.5" customHeight="1"/>
    <row r="582" ht="14.25" customHeight="1"/>
    <row r="583" ht="15.75" customHeight="1"/>
    <row r="584" ht="13.5" customHeight="1"/>
    <row r="585" ht="12" customHeight="1"/>
    <row r="586" ht="12.75" customHeight="1"/>
    <row r="587" ht="12.75" customHeight="1"/>
    <row r="588" ht="12.75" customHeight="1"/>
    <row r="589" ht="12.75" customHeight="1"/>
    <row r="590" ht="12.75" customHeight="1"/>
    <row r="591" ht="12" customHeight="1"/>
    <row r="592" ht="12.75" customHeight="1"/>
    <row r="593" ht="12.75" customHeight="1"/>
    <row r="594" ht="12.75" customHeight="1"/>
    <row r="595" ht="12.75" customHeight="1"/>
    <row r="596" ht="12.75" customHeight="1"/>
    <row r="597" ht="12" customHeight="1"/>
    <row r="598" ht="12.75" customHeight="1"/>
    <row r="599" ht="12.75" customHeight="1"/>
    <row r="600" ht="12.75" customHeight="1"/>
    <row r="601" ht="12.75" customHeight="1"/>
    <row r="602" ht="12.75" customHeight="1"/>
    <row r="603" ht="12" customHeight="1"/>
    <row r="604" ht="12.75" customHeight="1"/>
    <row r="605" ht="12.75" customHeight="1"/>
    <row r="606" ht="12.75" customHeight="1"/>
    <row r="607" ht="12.75" customHeight="1"/>
    <row r="608" ht="12.75" customHeight="1"/>
    <row r="609" ht="12" customHeight="1"/>
    <row r="610" ht="12.75" customHeight="1"/>
    <row r="611" ht="12.75" customHeight="1"/>
    <row r="612" ht="12.75" customHeight="1"/>
    <row r="613" ht="12.75" customHeight="1"/>
    <row r="614" ht="12.75" customHeight="1"/>
    <row r="615" ht="12" customHeight="1"/>
    <row r="616" ht="12.75" customHeight="1"/>
    <row r="617" ht="12.75" customHeight="1"/>
    <row r="618" ht="12.75" customHeight="1"/>
    <row r="619" ht="12.75" customHeight="1"/>
    <row r="620" ht="12.75" customHeight="1"/>
    <row r="621" ht="6" customHeight="1"/>
    <row r="622" ht="12.75" customHeight="1"/>
    <row r="623" ht="12" customHeight="1"/>
    <row r="624" ht="13.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" customHeight="1"/>
    <row r="631" ht="12.75" customHeight="1"/>
    <row r="632" ht="12.75" customHeight="1"/>
    <row r="633" ht="12.75" customHeight="1"/>
    <row r="634" ht="12.75" customHeight="1"/>
    <row r="635" ht="12.75" customHeight="1"/>
    <row r="636" ht="12" customHeight="1"/>
    <row r="637" ht="12.75" customHeight="1"/>
    <row r="638" ht="12.75" customHeight="1"/>
    <row r="639" ht="12.75" customHeight="1"/>
    <row r="640" ht="12.75" customHeight="1"/>
    <row r="641" ht="12.75" customHeight="1"/>
    <row r="642" ht="12" customHeight="1"/>
    <row r="643" ht="12.75" customHeight="1"/>
    <row r="644" ht="12.75" customHeight="1"/>
    <row r="645" ht="12.75" customHeight="1"/>
    <row r="646" ht="12" customHeight="1"/>
    <row r="647" ht="13.5" customHeight="1"/>
    <row r="648" ht="12.75" customHeight="1"/>
    <row r="649" ht="12.75" customHeight="1"/>
    <row r="650" ht="12.75" customHeight="1"/>
    <row r="651" ht="12" customHeight="1"/>
    <row r="652" ht="12.75" customHeight="1"/>
    <row r="653" ht="7.5" customHeight="1"/>
    <row r="654" ht="22.5" customHeight="1"/>
    <row r="655" ht="5.25" customHeight="1"/>
    <row r="656" ht="12" customHeight="1"/>
    <row r="657" ht="12" customHeight="1"/>
    <row r="658" ht="17.25" customHeight="1"/>
    <row r="659" ht="7.5" customHeight="1"/>
    <row r="660" ht="17.25" customHeight="1"/>
    <row r="661" ht="7.5" customHeight="1"/>
    <row r="662" ht="15.75" customHeight="1"/>
    <row r="663" ht="6" customHeight="1"/>
    <row r="664" ht="15.75" customHeight="1"/>
    <row r="665" ht="7.5" customHeight="1"/>
    <row r="666" ht="16.5" customHeight="1"/>
    <row r="667" ht="12" customHeight="1"/>
    <row r="668" ht="18.75" customHeight="1"/>
    <row r="669" ht="18.75" customHeight="1"/>
    <row r="670" ht="7.5" customHeight="1"/>
    <row r="671" ht="14.25" customHeight="1"/>
    <row r="672" ht="15.75" customHeight="1"/>
    <row r="673" ht="13.5" customHeight="1"/>
    <row r="674" ht="12" customHeight="1"/>
    <row r="675" ht="13.5" customHeight="1"/>
    <row r="676" ht="12" customHeight="1"/>
    <row r="677" ht="12.75" customHeight="1"/>
    <row r="678" ht="12" customHeight="1"/>
    <row r="679" ht="12.75" customHeight="1"/>
    <row r="680" ht="12.75" customHeight="1"/>
    <row r="681" ht="12.75" customHeight="1"/>
    <row r="682" ht="12.75" customHeight="1"/>
    <row r="683" ht="12.75" customHeight="1"/>
    <row r="684" ht="12" customHeight="1"/>
    <row r="685" ht="12.75" customHeight="1"/>
    <row r="686" ht="12.75" customHeight="1"/>
    <row r="687" ht="12.75" customHeight="1"/>
    <row r="688" ht="12.75" customHeight="1"/>
    <row r="689" ht="12.75" customHeight="1"/>
    <row r="690" ht="12" customHeight="1"/>
    <row r="691" ht="12.75" customHeight="1"/>
    <row r="692" ht="12.75" customHeight="1"/>
    <row r="693" ht="12.75" customHeight="1"/>
    <row r="694" ht="12.75" customHeight="1"/>
    <row r="695" ht="12.75" customHeight="1"/>
    <row r="696" ht="12" customHeight="1"/>
    <row r="697" ht="12.75" customHeight="1"/>
    <row r="698" ht="12.75" customHeight="1"/>
    <row r="699" ht="12.75" customHeight="1"/>
    <row r="700" ht="12.75" customHeight="1"/>
    <row r="701" ht="12.75" customHeight="1"/>
    <row r="702" ht="12" customHeight="1"/>
    <row r="703" ht="12.75" customHeight="1"/>
    <row r="704" ht="12.75" customHeight="1"/>
    <row r="705" ht="12.75" customHeight="1"/>
    <row r="706" ht="12.75" customHeight="1"/>
    <row r="707" ht="12.75" customHeight="1"/>
    <row r="708" ht="12" customHeight="1"/>
    <row r="709" ht="12.75" customHeight="1"/>
    <row r="710" ht="12.75" customHeight="1"/>
    <row r="711" ht="12.75" customHeight="1"/>
    <row r="712" ht="12.75" customHeight="1"/>
    <row r="713" ht="12.75" customHeight="1"/>
    <row r="714" ht="12" customHeight="1"/>
    <row r="715" ht="12.75" customHeight="1"/>
    <row r="716" ht="12.75" customHeight="1"/>
    <row r="717" ht="12.75" customHeight="1"/>
    <row r="718" ht="12.75" customHeight="1"/>
    <row r="719" ht="12.75" customHeight="1"/>
    <row r="720" ht="12" customHeight="1"/>
    <row r="721" ht="12.75" customHeight="1"/>
    <row r="722" ht="12.75" customHeight="1"/>
    <row r="723" ht="12.75" customHeight="1"/>
    <row r="724" ht="12.75" customHeight="1"/>
    <row r="725" ht="12.75" customHeight="1"/>
    <row r="726" ht="12" customHeight="1"/>
    <row r="727" ht="12.75" customHeight="1"/>
    <row r="728" ht="12.75" customHeight="1"/>
    <row r="729" ht="12.75" customHeight="1"/>
    <row r="730" ht="12.75" customHeight="1"/>
    <row r="731" ht="12.75" customHeight="1"/>
    <row r="732" ht="12" customHeight="1"/>
    <row r="733" ht="12.75" customHeight="1"/>
    <row r="734" ht="12.75" customHeight="1"/>
    <row r="735" ht="12.75" customHeight="1"/>
    <row r="736" ht="12.75" customHeight="1"/>
    <row r="737" ht="12.75" customHeight="1"/>
    <row r="738" ht="12" customHeight="1"/>
    <row r="739" ht="12.75" customHeight="1"/>
    <row r="740" ht="12.75" customHeight="1"/>
    <row r="741" ht="12.75" customHeight="1"/>
    <row r="742" ht="12.75" customHeight="1"/>
    <row r="743" ht="12.75" customHeight="1"/>
    <row r="744" ht="7.5" customHeight="1"/>
    <row r="745" ht="22.5" customHeight="1"/>
    <row r="746" ht="5.25" customHeight="1"/>
    <row r="747" ht="12" customHeight="1"/>
    <row r="748" ht="17.25" customHeight="1"/>
    <row r="749" ht="7.5" customHeight="1"/>
    <row r="750" ht="17.25" customHeight="1"/>
    <row r="751" ht="7.5" customHeight="1"/>
    <row r="752" ht="15.75" customHeight="1"/>
    <row r="753" ht="6" customHeight="1"/>
    <row r="754" ht="15.75" customHeight="1"/>
    <row r="755" ht="7.5" customHeight="1"/>
    <row r="756" ht="16.5" customHeight="1"/>
    <row r="757" ht="12" customHeight="1"/>
    <row r="758" ht="18.75" customHeight="1"/>
    <row r="759" ht="18.75" customHeight="1"/>
    <row r="760" ht="7.5" customHeight="1"/>
    <row r="761" ht="14.25" customHeight="1"/>
    <row r="762" ht="15.75" customHeight="1"/>
    <row r="763" ht="13.5" customHeight="1"/>
    <row r="764" ht="12" customHeight="1"/>
    <row r="765" ht="12.75" customHeight="1"/>
    <row r="766" ht="12.75" customHeight="1"/>
    <row r="767" ht="12.75" customHeight="1"/>
    <row r="768" ht="12.75" customHeight="1"/>
    <row r="769" ht="12.75" customHeight="1"/>
    <row r="770" ht="12" customHeight="1"/>
    <row r="771" ht="12.75" customHeight="1"/>
    <row r="772" ht="12.75" customHeight="1"/>
    <row r="773" ht="12.75" customHeight="1"/>
    <row r="774" ht="12.75" customHeight="1"/>
    <row r="775" ht="12.75" customHeight="1"/>
    <row r="776" ht="12" customHeight="1"/>
    <row r="777" ht="12.75" customHeight="1"/>
    <row r="778" ht="12.75" customHeight="1"/>
    <row r="779" ht="12.75" customHeight="1"/>
    <row r="780" ht="12.75" customHeight="1"/>
    <row r="781" ht="12.75" customHeight="1"/>
    <row r="782" ht="12" customHeight="1"/>
    <row r="783" ht="12.75" customHeight="1"/>
    <row r="784" ht="12.75" customHeight="1"/>
    <row r="785" ht="12.75" customHeight="1"/>
    <row r="786" ht="12.75" customHeight="1"/>
    <row r="787" ht="12.75" customHeight="1"/>
    <row r="788" ht="12" customHeight="1"/>
    <row r="789" ht="12.75" customHeight="1"/>
    <row r="790" ht="12.75" customHeight="1"/>
    <row r="791" ht="12.75" customHeight="1"/>
    <row r="792" ht="12.75" customHeight="1"/>
    <row r="793" ht="12.75" customHeight="1"/>
    <row r="794" ht="12" customHeight="1"/>
    <row r="795" ht="12.75" customHeight="1"/>
    <row r="796" ht="12.75" customHeight="1"/>
    <row r="797" ht="12.75" customHeight="1"/>
    <row r="798" ht="12.75" customHeight="1"/>
    <row r="799" ht="12.75" customHeight="1"/>
    <row r="800" ht="6" customHeight="1"/>
    <row r="801" ht="12.75" customHeight="1"/>
    <row r="802" ht="12" customHeight="1"/>
    <row r="803" ht="13.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" customHeight="1"/>
    <row r="810" ht="12.75" customHeight="1"/>
    <row r="811" ht="12.75" customHeight="1"/>
    <row r="812" ht="12.75" customHeight="1"/>
    <row r="813" ht="12.75" customHeight="1"/>
    <row r="814" ht="12.75" customHeight="1"/>
    <row r="815" ht="12" customHeight="1"/>
    <row r="816" ht="12.75" customHeight="1"/>
    <row r="817" ht="12.75" customHeight="1"/>
    <row r="818" ht="12.75" customHeight="1"/>
    <row r="819" ht="12.75" customHeight="1"/>
    <row r="820" ht="12.75" customHeight="1"/>
    <row r="821" ht="12" customHeight="1"/>
    <row r="822" ht="12.75" customHeight="1"/>
    <row r="823" ht="12.75" customHeight="1"/>
    <row r="824" ht="12.75" customHeight="1"/>
    <row r="825" ht="12" customHeight="1"/>
    <row r="826" ht="13.5" customHeight="1"/>
    <row r="827" ht="12.75" customHeight="1"/>
    <row r="828" ht="12.75" customHeight="1"/>
    <row r="829" ht="12.75" customHeight="1"/>
    <row r="830" ht="12" customHeight="1"/>
    <row r="831" ht="12.75" customHeight="1"/>
    <row r="832" ht="7.5" customHeight="1"/>
    <row r="833" ht="22.5" customHeight="1"/>
    <row r="834" ht="5.25" customHeight="1"/>
    <row r="835" ht="12" customHeight="1"/>
    <row r="836" ht="12" customHeight="1"/>
    <row r="837" ht="17.25" customHeight="1"/>
    <row r="838" ht="7.5" customHeight="1"/>
    <row r="839" ht="17.25" customHeight="1"/>
    <row r="840" ht="7.5" customHeight="1"/>
    <row r="841" ht="15.75" customHeight="1"/>
    <row r="842" ht="6" customHeight="1"/>
    <row r="843" ht="15.75" customHeight="1"/>
    <row r="844" ht="7.5" customHeight="1"/>
    <row r="845" ht="16.5" customHeight="1"/>
    <row r="846" ht="12" customHeight="1"/>
    <row r="847" ht="18.75" customHeight="1"/>
    <row r="848" ht="18.75" customHeight="1"/>
    <row r="849" ht="7.5" customHeight="1"/>
    <row r="850" ht="14.25" customHeight="1"/>
    <row r="851" ht="15.75" customHeight="1"/>
    <row r="852" ht="13.5" customHeight="1"/>
    <row r="853" ht="12" customHeight="1"/>
    <row r="854" ht="13.5" customHeight="1"/>
    <row r="855" ht="12" customHeight="1"/>
    <row r="856" ht="12.75" customHeight="1"/>
    <row r="857" ht="12" customHeight="1"/>
    <row r="858" ht="12.75" customHeight="1"/>
    <row r="859" ht="12.75" customHeight="1"/>
    <row r="860" ht="12.75" customHeight="1"/>
    <row r="861" ht="12.75" customHeight="1"/>
    <row r="862" ht="12.75" customHeight="1"/>
    <row r="863" ht="12" customHeight="1"/>
    <row r="864" ht="12.75" customHeight="1"/>
    <row r="865" ht="12.75" customHeight="1"/>
    <row r="866" ht="12.75" customHeight="1"/>
    <row r="867" ht="12.75" customHeight="1"/>
    <row r="868" ht="12.75" customHeight="1"/>
    <row r="869" ht="12" customHeight="1"/>
    <row r="870" ht="12.75" customHeight="1"/>
    <row r="871" ht="12.75" customHeight="1"/>
    <row r="872" ht="12.75" customHeight="1"/>
    <row r="873" ht="12.75" customHeight="1"/>
    <row r="874" ht="12.75" customHeight="1"/>
    <row r="875" ht="12" customHeight="1"/>
    <row r="876" ht="12.75" customHeight="1"/>
    <row r="877" ht="12.75" customHeight="1"/>
    <row r="878" ht="12.75" customHeight="1"/>
    <row r="879" ht="12.75" customHeight="1"/>
    <row r="880" ht="12.75" customHeight="1"/>
    <row r="881" ht="12" customHeight="1"/>
    <row r="882" ht="12.75" customHeight="1"/>
    <row r="883" ht="12.75" customHeight="1"/>
    <row r="884" ht="12.75" customHeight="1"/>
    <row r="885" ht="12.75" customHeight="1"/>
    <row r="886" ht="12.75" customHeight="1"/>
    <row r="887" ht="12" customHeight="1"/>
    <row r="888" ht="12.75" customHeight="1"/>
    <row r="889" ht="12.75" customHeight="1"/>
    <row r="890" ht="12.75" customHeight="1"/>
    <row r="891" ht="12.75" customHeight="1"/>
    <row r="892" ht="12.75" customHeight="1"/>
    <row r="893" ht="12" customHeight="1"/>
    <row r="894" ht="12.75" customHeight="1"/>
    <row r="895" ht="12.75" customHeight="1"/>
    <row r="896" ht="12.75" customHeight="1"/>
    <row r="897" ht="12.75" customHeight="1"/>
    <row r="898" ht="12.75" customHeight="1"/>
    <row r="899" ht="12" customHeight="1"/>
    <row r="900" ht="12.75" customHeight="1"/>
    <row r="901" ht="12.75" customHeight="1"/>
    <row r="902" ht="12.75" customHeight="1"/>
    <row r="903" ht="12.75" customHeight="1"/>
    <row r="904" ht="12.75" customHeight="1"/>
    <row r="905" ht="12" customHeight="1"/>
    <row r="906" ht="12.75" customHeight="1"/>
    <row r="907" ht="12.75" customHeight="1"/>
    <row r="908" ht="12.75" customHeight="1"/>
    <row r="909" ht="12.75" customHeight="1"/>
    <row r="910" ht="12.75" customHeight="1"/>
    <row r="911" ht="12" customHeight="1"/>
    <row r="912" ht="12.75" customHeight="1"/>
    <row r="913" ht="12.75" customHeight="1"/>
    <row r="914" ht="12.75" customHeight="1"/>
    <row r="915" ht="12.75" customHeight="1"/>
    <row r="916" ht="12.75" customHeight="1"/>
    <row r="917" ht="12" customHeight="1"/>
    <row r="918" ht="12.75" customHeight="1"/>
    <row r="919" ht="12.75" customHeight="1"/>
    <row r="920" ht="12.75" customHeight="1"/>
    <row r="921" ht="12.75" customHeight="1"/>
    <row r="922" ht="12.75" customHeight="1"/>
    <row r="923" ht="7.5" customHeight="1"/>
    <row r="924" ht="22.5" customHeight="1"/>
    <row r="925" ht="5.25" customHeight="1"/>
    <row r="926" ht="12" customHeight="1"/>
    <row r="927" ht="17.25" customHeight="1"/>
    <row r="928" ht="7.5" customHeight="1"/>
    <row r="929" ht="17.25" customHeight="1"/>
    <row r="930" ht="7.5" customHeight="1"/>
    <row r="931" ht="15.75" customHeight="1"/>
    <row r="932" ht="6" customHeight="1"/>
    <row r="933" ht="15.75" customHeight="1"/>
    <row r="934" ht="7.5" customHeight="1"/>
    <row r="935" ht="16.5" customHeight="1"/>
    <row r="936" ht="12" customHeight="1"/>
    <row r="937" ht="18.75" customHeight="1"/>
    <row r="938" ht="18.75" customHeight="1"/>
    <row r="939" ht="7.5" customHeight="1"/>
    <row r="940" ht="14.25" customHeight="1"/>
    <row r="941" ht="15.75" customHeight="1"/>
    <row r="942" ht="13.5" customHeight="1"/>
    <row r="943" ht="12" customHeight="1"/>
    <row r="944" ht="12.75" customHeight="1"/>
    <row r="945" ht="12.75" customHeight="1"/>
    <row r="946" ht="12.75" customHeight="1"/>
    <row r="947" ht="12.75" customHeight="1"/>
    <row r="948" ht="12.75" customHeight="1"/>
    <row r="949" ht="12" customHeight="1"/>
    <row r="950" ht="12.75" customHeight="1"/>
    <row r="951" ht="12.75" customHeight="1"/>
    <row r="952" ht="12.75" customHeight="1"/>
    <row r="953" ht="12.75" customHeight="1"/>
    <row r="954" ht="12.75" customHeight="1"/>
    <row r="955" ht="12" customHeight="1"/>
    <row r="956" ht="12.75" customHeight="1"/>
    <row r="957" ht="12.75" customHeight="1"/>
    <row r="958" ht="12.75" customHeight="1"/>
    <row r="959" ht="12.75" customHeight="1"/>
    <row r="960" ht="12.75" customHeight="1"/>
    <row r="961" ht="12" customHeight="1"/>
    <row r="962" ht="12.75" customHeight="1"/>
    <row r="963" ht="12.75" customHeight="1"/>
    <row r="964" ht="12.75" customHeight="1"/>
    <row r="965" ht="12.75" customHeight="1"/>
    <row r="966" ht="12.75" customHeight="1"/>
    <row r="967" ht="12" customHeight="1"/>
    <row r="968" ht="12.75" customHeight="1"/>
    <row r="969" ht="12.75" customHeight="1"/>
    <row r="970" ht="12.75" customHeight="1"/>
    <row r="971" ht="12.75" customHeight="1"/>
    <row r="972" ht="12.75" customHeight="1"/>
    <row r="973" ht="12" customHeight="1"/>
    <row r="974" ht="12.75" customHeight="1"/>
    <row r="975" ht="12.75" customHeight="1"/>
    <row r="976" ht="12.75" customHeight="1"/>
    <row r="977" ht="12.75" customHeight="1"/>
    <row r="978" ht="12.75" customHeight="1"/>
    <row r="979" ht="6" customHeight="1"/>
    <row r="980" ht="12.75" customHeight="1"/>
    <row r="981" ht="12" customHeight="1"/>
    <row r="982" ht="13.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" customHeight="1"/>
    <row r="989" ht="12.75" customHeight="1"/>
    <row r="990" ht="12.75" customHeight="1"/>
    <row r="991" ht="12.75" customHeight="1"/>
    <row r="992" ht="12.75" customHeight="1"/>
    <row r="993" ht="12.75" customHeight="1"/>
    <row r="994" ht="12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" customHeight="1"/>
    <row r="1001" ht="12.75" customHeight="1"/>
    <row r="1002" ht="12.75" customHeight="1"/>
    <row r="1003" ht="12.75" customHeight="1"/>
    <row r="1004" ht="12" customHeight="1"/>
    <row r="1005" ht="13.5" customHeight="1"/>
    <row r="1006" ht="12.75" customHeight="1"/>
    <row r="1007" ht="12.75" customHeight="1"/>
    <row r="1008" ht="12.75" customHeight="1"/>
    <row r="1009" ht="12" customHeight="1"/>
    <row r="1010" ht="12.75" customHeight="1"/>
    <row r="1011" ht="7.5" customHeight="1"/>
    <row r="1012" ht="22.5" customHeight="1"/>
    <row r="1013" ht="5.25" customHeight="1"/>
    <row r="1014" ht="12" customHeight="1"/>
  </sheetData>
  <mergeCells count="26">
    <mergeCell ref="A1:M1"/>
    <mergeCell ref="B3:E7"/>
    <mergeCell ref="F3:K3"/>
    <mergeCell ref="L3:M3"/>
    <mergeCell ref="R3:W3"/>
    <mergeCell ref="F4:F7"/>
    <mergeCell ref="G4:G7"/>
    <mergeCell ref="H4:H7"/>
    <mergeCell ref="I4:I7"/>
    <mergeCell ref="J4:J7"/>
    <mergeCell ref="W4:W7"/>
    <mergeCell ref="A9:E9"/>
    <mergeCell ref="B10:D10"/>
    <mergeCell ref="B31:C31"/>
    <mergeCell ref="Q4:Q7"/>
    <mergeCell ref="R4:R7"/>
    <mergeCell ref="S4:S7"/>
    <mergeCell ref="T4:T7"/>
    <mergeCell ref="U4:U7"/>
    <mergeCell ref="V4:V7"/>
    <mergeCell ref="K4:K7"/>
    <mergeCell ref="L4:L7"/>
    <mergeCell ref="M4:M7"/>
    <mergeCell ref="N4:N7"/>
    <mergeCell ref="O4:O7"/>
    <mergeCell ref="P4:P7"/>
  </mergeCells>
  <phoneticPr fontId="4"/>
  <printOptions horizontalCentered="1"/>
  <pageMargins left="0.59055118110236227" right="0" top="0.78740157480314965" bottom="0" header="0.51181102362204722" footer="0.51181102362204722"/>
  <pageSetup paperSize="9" scale="73" orientation="landscape" r:id="rId1"/>
  <headerFooter alignWithMargins="0"/>
  <rowBreaks count="12" manualBreakCount="12">
    <brk id="79" max="16383" man="1"/>
    <brk id="187" max="16383" man="1"/>
    <brk id="277" max="16383" man="1"/>
    <brk id="366" max="16383" man="1"/>
    <brk id="456" max="16383" man="1"/>
    <brk id="545" max="16383" man="1"/>
    <brk id="635" max="16383" man="1"/>
    <brk id="724" max="16383" man="1"/>
    <brk id="814" max="16383" man="1"/>
    <brk id="903" max="16383" man="1"/>
    <brk id="993" max="16383" man="1"/>
    <brk id="108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F711-0A08-4D85-945D-14FF05122436}">
  <sheetPr>
    <pageSetUpPr fitToPage="1"/>
  </sheetPr>
  <dimension ref="B1:M35"/>
  <sheetViews>
    <sheetView showGridLines="0" view="pageBreakPreview" zoomScaleNormal="100" zoomScaleSheetLayoutView="100" workbookViewId="0"/>
  </sheetViews>
  <sheetFormatPr defaultRowHeight="18.75"/>
  <cols>
    <col min="1" max="1" width="0.75" customWidth="1"/>
    <col min="2" max="2" width="20.75" style="234" customWidth="1"/>
    <col min="3" max="12" width="13.625" customWidth="1"/>
    <col min="13" max="13" width="17.5" customWidth="1"/>
    <col min="14" max="14" width="32.875" bestFit="1" customWidth="1"/>
    <col min="15" max="15" width="35" bestFit="1" customWidth="1"/>
    <col min="16" max="16" width="30.75" bestFit="1" customWidth="1"/>
    <col min="17" max="17" width="32.875" bestFit="1" customWidth="1"/>
    <col min="18" max="18" width="20.25" bestFit="1" customWidth="1"/>
    <col min="19" max="19" width="22.375" bestFit="1" customWidth="1"/>
    <col min="20" max="20" width="13.125" bestFit="1" customWidth="1"/>
    <col min="21" max="21" width="15.25" bestFit="1" customWidth="1"/>
    <col min="22" max="22" width="29.875" bestFit="1" customWidth="1"/>
    <col min="23" max="23" width="31.375" bestFit="1" customWidth="1"/>
  </cols>
  <sheetData>
    <row r="1" spans="2:13" s="230" customFormat="1" ht="17.25">
      <c r="G1" s="231" t="s">
        <v>253</v>
      </c>
      <c r="H1" s="232" t="s">
        <v>254</v>
      </c>
    </row>
    <row r="3" spans="2:13" s="234" customFormat="1" ht="15.75" customHeight="1">
      <c r="B3" s="900" t="s">
        <v>255</v>
      </c>
      <c r="C3" s="903" t="s">
        <v>256</v>
      </c>
      <c r="D3" s="233"/>
      <c r="E3" s="233"/>
      <c r="F3" s="233"/>
      <c r="G3" s="233"/>
      <c r="H3" s="233"/>
      <c r="I3" s="233"/>
      <c r="J3" s="233"/>
      <c r="K3" s="233"/>
      <c r="L3" s="233"/>
      <c r="M3" s="233"/>
    </row>
    <row r="4" spans="2:13" s="234" customFormat="1" ht="15.75" customHeight="1">
      <c r="B4" s="901"/>
      <c r="C4" s="904"/>
      <c r="D4" s="906"/>
      <c r="E4" s="907"/>
      <c r="F4" s="235"/>
      <c r="G4" s="236"/>
      <c r="H4" s="236"/>
      <c r="I4" s="236"/>
      <c r="J4" s="236"/>
      <c r="K4" s="236"/>
      <c r="L4" s="236"/>
      <c r="M4" s="908" t="s">
        <v>257</v>
      </c>
    </row>
    <row r="5" spans="2:13" s="234" customFormat="1" ht="40.5" customHeight="1">
      <c r="B5" s="902"/>
      <c r="C5" s="905"/>
      <c r="D5" s="237" t="s">
        <v>258</v>
      </c>
      <c r="E5" s="237" t="s">
        <v>259</v>
      </c>
      <c r="F5" s="238" t="s">
        <v>260</v>
      </c>
      <c r="G5" s="239" t="s">
        <v>261</v>
      </c>
      <c r="H5" s="239" t="s">
        <v>262</v>
      </c>
      <c r="I5" s="239" t="s">
        <v>263</v>
      </c>
      <c r="J5" s="239" t="s">
        <v>264</v>
      </c>
      <c r="K5" s="239" t="s">
        <v>265</v>
      </c>
      <c r="L5" s="240" t="s">
        <v>266</v>
      </c>
      <c r="M5" s="909"/>
    </row>
    <row r="6" spans="2:13" s="234" customFormat="1" ht="9" customHeight="1">
      <c r="B6" s="241"/>
      <c r="C6" s="242"/>
      <c r="D6" s="243"/>
      <c r="E6" s="244"/>
      <c r="F6" s="243"/>
      <c r="G6" s="245"/>
      <c r="H6" s="245"/>
      <c r="I6" s="245"/>
      <c r="J6" s="245"/>
      <c r="K6" s="245"/>
      <c r="L6" s="246"/>
      <c r="M6" s="246"/>
    </row>
    <row r="7" spans="2:13">
      <c r="B7" s="247" t="s">
        <v>267</v>
      </c>
      <c r="C7" s="248"/>
    </row>
    <row r="8" spans="2:13" ht="9" customHeight="1">
      <c r="B8" s="247"/>
      <c r="C8" s="248"/>
    </row>
    <row r="9" spans="2:13" ht="18" customHeight="1">
      <c r="B9" s="249" t="s">
        <v>268</v>
      </c>
      <c r="C9" s="250">
        <f>VLOOKUP($B9,'[9]第５表資料（R2）'!$B$6:$L$16,2,FALSE)</f>
        <v>187423</v>
      </c>
      <c r="D9" s="251">
        <f>VLOOKUP($B9,'[9]第５表資料（R2）'!$B$6:$L$16,3,FALSE)</f>
        <v>186988</v>
      </c>
      <c r="E9" s="252">
        <f>VLOOKUP($B9,'[9]第５表資料（R2）'!$B$6:$L$16,4,FALSE)</f>
        <v>2.2023161233000002</v>
      </c>
      <c r="F9" s="251">
        <f>VLOOKUP($B9,'[9]第５表資料（R2）'!$B$6:$L$16,5,FALSE)</f>
        <v>435</v>
      </c>
      <c r="G9" s="251">
        <f>VLOOKUP($B9,'[9]第５表資料（R2）'!$B$6:$L$16,6,FALSE)</f>
        <v>40</v>
      </c>
      <c r="H9" s="251">
        <f>VLOOKUP($B9,'[9]第５表資料（R2）'!$B$6:$L$16,7,FALSE)</f>
        <v>57</v>
      </c>
      <c r="I9" s="251">
        <f>VLOOKUP($B9,'[9]第５表資料（R2）'!$B$6:$L$16,8,FALSE)</f>
        <v>313</v>
      </c>
      <c r="J9" s="253" t="str">
        <f>VLOOKUP($B9,'[9]第５表資料（R2）'!$B$6:$L$16,9,FALSE)</f>
        <v>-</v>
      </c>
      <c r="K9" s="251">
        <f>VLOOKUP($B9,'[9]第５表資料（R2）'!$B$6:$L$16,10,FALSE)</f>
        <v>1</v>
      </c>
      <c r="L9" s="251">
        <f>VLOOKUP($B9,'[9]第５表資料（R2）'!$B$6:$L$16,11,FALSE)</f>
        <v>24</v>
      </c>
      <c r="M9" s="254" t="s">
        <v>36</v>
      </c>
    </row>
    <row r="10" spans="2:13" ht="18" customHeight="1">
      <c r="B10" s="255" t="s">
        <v>269</v>
      </c>
      <c r="C10" s="250">
        <f>VLOOKUP($B10,'[9]第５表資料（R2）'!$B$6:$L$16,2,FALSE)</f>
        <v>173199</v>
      </c>
      <c r="D10" s="251">
        <f>VLOOKUP($B10,'[9]第５表資料（R2）'!$B$6:$L$16,3,FALSE)</f>
        <v>172824</v>
      </c>
      <c r="E10" s="252">
        <f>VLOOKUP($B10,'[9]第５表資料（R2）'!$B$6:$L$16,4,FALSE)</f>
        <v>2.1888799539999999</v>
      </c>
      <c r="F10" s="251">
        <f>VLOOKUP($B10,'[9]第５表資料（R2）'!$B$6:$L$16,5,FALSE)</f>
        <v>375</v>
      </c>
      <c r="G10" s="256" t="s">
        <v>270</v>
      </c>
      <c r="H10" s="256" t="s">
        <v>270</v>
      </c>
      <c r="I10" s="256" t="s">
        <v>270</v>
      </c>
      <c r="J10" s="256" t="s">
        <v>270</v>
      </c>
      <c r="K10" s="256" t="s">
        <v>270</v>
      </c>
      <c r="L10" s="256" t="s">
        <v>270</v>
      </c>
      <c r="M10" s="254" t="s">
        <v>36</v>
      </c>
    </row>
    <row r="11" spans="2:13" ht="18" customHeight="1">
      <c r="B11" s="255" t="s">
        <v>271</v>
      </c>
      <c r="C11" s="250">
        <f>VLOOKUP($B11,'[9]第５表資料（R2）'!$B$6:$L$16,2,FALSE)</f>
        <v>1438</v>
      </c>
      <c r="D11" s="251">
        <f>VLOOKUP($B11,'[9]第５表資料（R2）'!$B$6:$L$16,3,FALSE)</f>
        <v>1436</v>
      </c>
      <c r="E11" s="252">
        <f>VLOOKUP($B11,'[9]第５表資料（R2）'!$B$6:$L$16,4,FALSE)</f>
        <v>2.3156862745</v>
      </c>
      <c r="F11" s="251">
        <f>VLOOKUP($B11,'[9]第５表資料（R2）'!$B$6:$L$16,5,FALSE)</f>
        <v>2</v>
      </c>
      <c r="G11" s="256" t="s">
        <v>270</v>
      </c>
      <c r="H11" s="256" t="s">
        <v>270</v>
      </c>
      <c r="I11" s="256" t="s">
        <v>270</v>
      </c>
      <c r="J11" s="256" t="s">
        <v>270</v>
      </c>
      <c r="K11" s="256" t="s">
        <v>270</v>
      </c>
      <c r="L11" s="256" t="s">
        <v>270</v>
      </c>
      <c r="M11" s="254" t="s">
        <v>36</v>
      </c>
    </row>
    <row r="12" spans="2:13" ht="18" customHeight="1">
      <c r="B12" s="255" t="s">
        <v>272</v>
      </c>
      <c r="C12" s="250">
        <f>VLOOKUP($B12,'[9]第５表資料（R2）'!$B$6:$L$16,2,FALSE)</f>
        <v>350</v>
      </c>
      <c r="D12" s="251">
        <f>VLOOKUP($B12,'[9]第５表資料（R2）'!$B$6:$L$16,3,FALSE)</f>
        <v>349</v>
      </c>
      <c r="E12" s="252">
        <f>VLOOKUP($B12,'[9]第５表資料（R2）'!$B$6:$L$16,4,FALSE)</f>
        <v>1.7857142856999999</v>
      </c>
      <c r="F12" s="251">
        <f>VLOOKUP($B12,'[9]第５表資料（R2）'!$B$6:$L$16,5,FALSE)</f>
        <v>1</v>
      </c>
      <c r="G12" s="256" t="s">
        <v>270</v>
      </c>
      <c r="H12" s="256" t="s">
        <v>270</v>
      </c>
      <c r="I12" s="256" t="s">
        <v>270</v>
      </c>
      <c r="J12" s="256" t="s">
        <v>270</v>
      </c>
      <c r="K12" s="256" t="s">
        <v>270</v>
      </c>
      <c r="L12" s="256" t="s">
        <v>270</v>
      </c>
      <c r="M12" s="254" t="s">
        <v>36</v>
      </c>
    </row>
    <row r="13" spans="2:13" ht="18" customHeight="1">
      <c r="B13" s="255" t="s">
        <v>273</v>
      </c>
      <c r="C13" s="250">
        <f>VLOOKUP($B13,'[9]第５表資料（R2）'!$B$6:$L$16,2,FALSE)</f>
        <v>205</v>
      </c>
      <c r="D13" s="251">
        <f>VLOOKUP($B13,'[9]第５表資料（R2）'!$B$6:$L$16,3,FALSE)</f>
        <v>204</v>
      </c>
      <c r="E13" s="252">
        <f>VLOOKUP($B13,'[9]第５表資料（R2）'!$B$6:$L$16,4,FALSE)</f>
        <v>2</v>
      </c>
      <c r="F13" s="251">
        <f>VLOOKUP($B13,'[9]第５表資料（R2）'!$B$6:$L$16,5,FALSE)</f>
        <v>1</v>
      </c>
      <c r="G13" s="256" t="s">
        <v>270</v>
      </c>
      <c r="H13" s="256" t="s">
        <v>270</v>
      </c>
      <c r="I13" s="256" t="s">
        <v>270</v>
      </c>
      <c r="J13" s="256" t="s">
        <v>270</v>
      </c>
      <c r="K13" s="256" t="s">
        <v>270</v>
      </c>
      <c r="L13" s="256" t="s">
        <v>270</v>
      </c>
      <c r="M13" s="254" t="s">
        <v>36</v>
      </c>
    </row>
    <row r="14" spans="2:13" ht="18" customHeight="1">
      <c r="B14" s="255" t="s">
        <v>274</v>
      </c>
      <c r="C14" s="250">
        <f>VLOOKUP($B14,'[9]第５表資料（R2）'!$B$6:$L$16,2,FALSE)</f>
        <v>2246</v>
      </c>
      <c r="D14" s="251">
        <f>VLOOKUP($B14,'[9]第５表資料（R2）'!$B$6:$L$16,3,FALSE)</f>
        <v>2244</v>
      </c>
      <c r="E14" s="252">
        <f>VLOOKUP($B14,'[9]第５表資料（R2）'!$B$6:$L$16,4,FALSE)</f>
        <v>2.1488391376</v>
      </c>
      <c r="F14" s="251">
        <f>VLOOKUP($B14,'[9]第５表資料（R2）'!$B$6:$L$16,5,FALSE)</f>
        <v>2</v>
      </c>
      <c r="G14" s="256" t="s">
        <v>270</v>
      </c>
      <c r="H14" s="256" t="s">
        <v>270</v>
      </c>
      <c r="I14" s="256" t="s">
        <v>270</v>
      </c>
      <c r="J14" s="256" t="s">
        <v>270</v>
      </c>
      <c r="K14" s="256" t="s">
        <v>270</v>
      </c>
      <c r="L14" s="256" t="s">
        <v>270</v>
      </c>
      <c r="M14" s="254" t="s">
        <v>36</v>
      </c>
    </row>
    <row r="15" spans="2:13" ht="18" customHeight="1">
      <c r="B15" s="255" t="s">
        <v>275</v>
      </c>
      <c r="C15" s="250">
        <f>VLOOKUP($B15,'[9]第５表資料（R2）'!$B$6:$L$16,2,FALSE)</f>
        <v>3785</v>
      </c>
      <c r="D15" s="251">
        <f>VLOOKUP($B15,'[9]第５表資料（R2）'!$B$6:$L$16,3,FALSE)</f>
        <v>3759</v>
      </c>
      <c r="E15" s="252">
        <f>VLOOKUP($B15,'[9]第５表資料（R2）'!$B$6:$L$16,4,FALSE)</f>
        <v>2.4421380384</v>
      </c>
      <c r="F15" s="251">
        <f>VLOOKUP($B15,'[9]第５表資料（R2）'!$B$6:$L$16,5,FALSE)</f>
        <v>26</v>
      </c>
      <c r="G15" s="256" t="s">
        <v>270</v>
      </c>
      <c r="H15" s="256" t="s">
        <v>270</v>
      </c>
      <c r="I15" s="256" t="s">
        <v>270</v>
      </c>
      <c r="J15" s="256" t="s">
        <v>270</v>
      </c>
      <c r="K15" s="256" t="s">
        <v>270</v>
      </c>
      <c r="L15" s="256" t="s">
        <v>270</v>
      </c>
      <c r="M15" s="254" t="s">
        <v>36</v>
      </c>
    </row>
    <row r="16" spans="2:13" ht="18" customHeight="1">
      <c r="B16" s="255" t="s">
        <v>276</v>
      </c>
      <c r="C16" s="250">
        <f>VLOOKUP($B16,'[9]第５表資料（R2）'!$B$6:$L$16,2,FALSE)</f>
        <v>4685</v>
      </c>
      <c r="D16" s="251">
        <f>VLOOKUP($B16,'[9]第５表資料（R2）'!$B$6:$L$16,3,FALSE)</f>
        <v>4673</v>
      </c>
      <c r="E16" s="252">
        <f>VLOOKUP($B16,'[9]第５表資料（R2）'!$B$6:$L$16,4,FALSE)</f>
        <v>2</v>
      </c>
      <c r="F16" s="251">
        <f>VLOOKUP($B16,'[9]第５表資料（R2）'!$B$6:$L$16,5,FALSE)</f>
        <v>12</v>
      </c>
      <c r="G16" s="256" t="s">
        <v>270</v>
      </c>
      <c r="H16" s="256" t="s">
        <v>270</v>
      </c>
      <c r="I16" s="256" t="s">
        <v>270</v>
      </c>
      <c r="J16" s="256" t="s">
        <v>270</v>
      </c>
      <c r="K16" s="256" t="s">
        <v>270</v>
      </c>
      <c r="L16" s="256" t="s">
        <v>270</v>
      </c>
      <c r="M16" s="254" t="s">
        <v>36</v>
      </c>
    </row>
    <row r="17" spans="2:13" ht="18" customHeight="1">
      <c r="B17" s="255" t="s">
        <v>277</v>
      </c>
      <c r="C17" s="250">
        <f>VLOOKUP($B17,'[9]第５表資料（R2）'!$B$6:$L$16,2,FALSE)</f>
        <v>1515</v>
      </c>
      <c r="D17" s="251">
        <f>VLOOKUP($B17,'[9]第５表資料（R2）'!$B$6:$L$16,3,FALSE)</f>
        <v>1499</v>
      </c>
      <c r="E17" s="252">
        <f>VLOOKUP($B17,'[9]第５表資料（R2）'!$B$6:$L$16,4,FALSE)</f>
        <v>2.1050394657</v>
      </c>
      <c r="F17" s="251">
        <f>VLOOKUP($B17,'[9]第５表資料（R2）'!$B$6:$L$16,5,FALSE)</f>
        <v>16</v>
      </c>
      <c r="G17" s="256" t="s">
        <v>270</v>
      </c>
      <c r="H17" s="256" t="s">
        <v>270</v>
      </c>
      <c r="I17" s="256" t="s">
        <v>270</v>
      </c>
      <c r="J17" s="256" t="s">
        <v>270</v>
      </c>
      <c r="K17" s="256" t="s">
        <v>270</v>
      </c>
      <c r="L17" s="256" t="s">
        <v>270</v>
      </c>
      <c r="M17" s="254" t="s">
        <v>36</v>
      </c>
    </row>
    <row r="18" spans="2:13" ht="6" customHeight="1">
      <c r="B18" s="249"/>
      <c r="C18" s="250"/>
      <c r="D18" s="251"/>
      <c r="E18" s="252"/>
      <c r="F18" s="251"/>
      <c r="G18" s="256"/>
      <c r="H18" s="256"/>
      <c r="I18" s="256"/>
      <c r="J18" s="256"/>
      <c r="K18" s="256"/>
      <c r="L18" s="256"/>
      <c r="M18" s="254"/>
    </row>
    <row r="19" spans="2:13" ht="18" customHeight="1">
      <c r="B19" s="249" t="s">
        <v>278</v>
      </c>
      <c r="C19" s="250">
        <f>VLOOKUP($B19,'[9]第５表資料（R2）'!$B$6:$L$16,2,FALSE)</f>
        <v>140773</v>
      </c>
      <c r="D19" s="251">
        <f>VLOOKUP($B19,'[9]第５表資料（R2）'!$B$6:$L$16,3,FALSE)</f>
        <v>140544</v>
      </c>
      <c r="E19" s="252">
        <f>VLOOKUP($B19,'[9]第５表資料（R2）'!$B$6:$L$16,4,FALSE)</f>
        <v>2.0217654257741349</v>
      </c>
      <c r="F19" s="251">
        <f>VLOOKUP($B19,'[9]第５表資料（R2）'!$B$6:$L$16,5,FALSE)</f>
        <v>229</v>
      </c>
      <c r="G19" s="251">
        <f>VLOOKUP($B19,'[9]第５表資料（R2）'!$B$6:$L$16,6,FALSE)</f>
        <v>33</v>
      </c>
      <c r="H19" s="251">
        <f>VLOOKUP($B19,'[9]第５表資料（R2）'!$B$6:$L$16,7,FALSE)</f>
        <v>38</v>
      </c>
      <c r="I19" s="251">
        <f>VLOOKUP($B19,'[9]第５表資料（R2）'!$B$6:$L$16,8,FALSE)</f>
        <v>142</v>
      </c>
      <c r="J19" s="253" t="str">
        <f>VLOOKUP($B19,'[9]第５表資料（R2）'!$B$6:$L$16,9,FALSE)</f>
        <v>-</v>
      </c>
      <c r="K19" s="251">
        <f>VLOOKUP($B19,'[9]第５表資料（R2）'!$B$6:$L$16,10,FALSE)</f>
        <v>1</v>
      </c>
      <c r="L19" s="251">
        <f>VLOOKUP($B19,'[9]第５表資料（R2）'!$B$6:$L$16,11,FALSE)</f>
        <v>15</v>
      </c>
      <c r="M19" s="254" t="s">
        <v>36</v>
      </c>
    </row>
    <row r="20" spans="2:13">
      <c r="B20" s="249"/>
      <c r="C20" s="250"/>
    </row>
    <row r="21" spans="2:13">
      <c r="B21" s="249"/>
      <c r="C21" s="248"/>
    </row>
    <row r="22" spans="2:13">
      <c r="B22" s="249"/>
      <c r="C22" s="248"/>
    </row>
    <row r="23" spans="2:13">
      <c r="B23" s="247" t="s">
        <v>279</v>
      </c>
      <c r="C23" s="248"/>
    </row>
    <row r="24" spans="2:13" ht="9" customHeight="1">
      <c r="B24" s="247"/>
      <c r="C24" s="248"/>
    </row>
    <row r="25" spans="2:13" ht="18" customHeight="1">
      <c r="B25" s="249" t="s">
        <v>268</v>
      </c>
      <c r="C25" s="250">
        <f>VLOOKUP($B25,'[9]第５表資料（R2）'!$B$22:$L$32,2,FALSE)</f>
        <v>409118</v>
      </c>
      <c r="D25" s="251">
        <f>VLOOKUP($B25,'[9]第５表資料（R2）'!$B$22:$L$32,3,FALSE)</f>
        <v>395805</v>
      </c>
      <c r="E25" s="251"/>
      <c r="F25" s="251">
        <f>VLOOKUP($B25,'[9]第５表資料（R2）'!$B$22:$L$32,5,FALSE)</f>
        <v>13313</v>
      </c>
      <c r="G25" s="251">
        <f>VLOOKUP($B25,'[9]第５表資料（R2）'!$B$22:$L$32,6,FALSE)</f>
        <v>837</v>
      </c>
      <c r="H25" s="251">
        <f>VLOOKUP($B25,'[9]第５表資料（R2）'!$B$22:$L$32,7,FALSE)</f>
        <v>4024</v>
      </c>
      <c r="I25" s="251">
        <f>VLOOKUP($B25,'[9]第５表資料（R2）'!$B$22:$L$32,8,FALSE)</f>
        <v>8411</v>
      </c>
      <c r="J25" s="253" t="str">
        <f>VLOOKUP($B25,'[9]第５表資料（R2）'!$B$22:$L$32,9,FALSE)</f>
        <v>-</v>
      </c>
      <c r="K25" s="251">
        <f>VLOOKUP($B25,'[9]第５表資料（R2）'!$B$22:$L$32,10,FALSE)</f>
        <v>17</v>
      </c>
      <c r="L25" s="251">
        <f>VLOOKUP($B25,'[9]第５表資料（R2）'!$B$22:$L$32,11,FALSE)</f>
        <v>24</v>
      </c>
      <c r="M25" s="254" t="s">
        <v>36</v>
      </c>
    </row>
    <row r="26" spans="2:13" ht="18" customHeight="1">
      <c r="B26" s="255" t="s">
        <v>269</v>
      </c>
      <c r="C26" s="250">
        <f>VLOOKUP($B26,'[9]第５表資料（R2）'!$B$22:$L$32,2,FALSE)</f>
        <v>375586</v>
      </c>
      <c r="D26" s="251">
        <f>VLOOKUP($B26,'[9]第５表資料（R2）'!$B$22:$L$32,3,FALSE)</f>
        <v>364333</v>
      </c>
      <c r="E26" s="251"/>
      <c r="F26" s="251">
        <f>VLOOKUP($B26,'[9]第５表資料（R2）'!$B$22:$L$32,5,FALSE)</f>
        <v>11253</v>
      </c>
      <c r="G26" s="256" t="s">
        <v>270</v>
      </c>
      <c r="H26" s="256" t="s">
        <v>270</v>
      </c>
      <c r="I26" s="256" t="s">
        <v>270</v>
      </c>
      <c r="J26" s="256" t="s">
        <v>270</v>
      </c>
      <c r="K26" s="256" t="s">
        <v>270</v>
      </c>
      <c r="L26" s="256" t="s">
        <v>270</v>
      </c>
      <c r="M26" s="254" t="s">
        <v>36</v>
      </c>
    </row>
    <row r="27" spans="2:13" ht="18" customHeight="1">
      <c r="B27" s="255" t="s">
        <v>271</v>
      </c>
      <c r="C27" s="250">
        <f>VLOOKUP($B27,'[9]第５表資料（R2）'!$B$22:$L$32,2,FALSE)</f>
        <v>3201</v>
      </c>
      <c r="D27" s="251">
        <f>VLOOKUP($B27,'[9]第５表資料（R2）'!$B$22:$L$32,3,FALSE)</f>
        <v>3154</v>
      </c>
      <c r="E27" s="251"/>
      <c r="F27" s="251">
        <f>VLOOKUP($B27,'[9]第５表資料（R2）'!$B$22:$L$32,5,FALSE)</f>
        <v>47</v>
      </c>
      <c r="G27" s="256" t="s">
        <v>270</v>
      </c>
      <c r="H27" s="256" t="s">
        <v>270</v>
      </c>
      <c r="I27" s="256" t="s">
        <v>270</v>
      </c>
      <c r="J27" s="256" t="s">
        <v>270</v>
      </c>
      <c r="K27" s="256" t="s">
        <v>270</v>
      </c>
      <c r="L27" s="256" t="s">
        <v>270</v>
      </c>
      <c r="M27" s="254" t="s">
        <v>36</v>
      </c>
    </row>
    <row r="28" spans="2:13" ht="18" customHeight="1">
      <c r="B28" s="255" t="s">
        <v>272</v>
      </c>
      <c r="C28" s="250">
        <f>VLOOKUP($B28,'[9]第５表資料（R2）'!$B$22:$L$32,2,FALSE)</f>
        <v>617</v>
      </c>
      <c r="D28" s="251">
        <f>VLOOKUP($B28,'[9]第５表資料（R2）'!$B$22:$L$32,3,FALSE)</f>
        <v>600</v>
      </c>
      <c r="E28" s="251"/>
      <c r="F28" s="251">
        <f>VLOOKUP($B28,'[9]第５表資料（R2）'!$B$22:$L$32,5,FALSE)</f>
        <v>17</v>
      </c>
      <c r="G28" s="256" t="s">
        <v>270</v>
      </c>
      <c r="H28" s="256" t="s">
        <v>270</v>
      </c>
      <c r="I28" s="256" t="s">
        <v>270</v>
      </c>
      <c r="J28" s="256" t="s">
        <v>270</v>
      </c>
      <c r="K28" s="256" t="s">
        <v>270</v>
      </c>
      <c r="L28" s="256" t="s">
        <v>270</v>
      </c>
      <c r="M28" s="254" t="s">
        <v>36</v>
      </c>
    </row>
    <row r="29" spans="2:13" ht="18" customHeight="1">
      <c r="B29" s="255" t="s">
        <v>273</v>
      </c>
      <c r="C29" s="250">
        <f>VLOOKUP($B29,'[9]第５表資料（R2）'!$B$22:$L$32,2,FALSE)</f>
        <v>324</v>
      </c>
      <c r="D29" s="251">
        <f>VLOOKUP($B29,'[9]第５表資料（R2）'!$B$22:$L$32,3,FALSE)</f>
        <v>315</v>
      </c>
      <c r="E29" s="251"/>
      <c r="F29" s="251">
        <f>VLOOKUP($B29,'[9]第５表資料（R2）'!$B$22:$L$32,5,FALSE)</f>
        <v>9</v>
      </c>
      <c r="G29" s="256" t="s">
        <v>270</v>
      </c>
      <c r="H29" s="256" t="s">
        <v>270</v>
      </c>
      <c r="I29" s="256" t="s">
        <v>270</v>
      </c>
      <c r="J29" s="256" t="s">
        <v>270</v>
      </c>
      <c r="K29" s="256" t="s">
        <v>270</v>
      </c>
      <c r="L29" s="256" t="s">
        <v>270</v>
      </c>
      <c r="M29" s="254" t="s">
        <v>36</v>
      </c>
    </row>
    <row r="30" spans="2:13" ht="18" customHeight="1">
      <c r="B30" s="255" t="s">
        <v>274</v>
      </c>
      <c r="C30" s="250">
        <f>VLOOKUP($B30,'[9]第５表資料（R2）'!$B$22:$L$32,2,FALSE)</f>
        <v>4578</v>
      </c>
      <c r="D30" s="251">
        <f>VLOOKUP($B30,'[9]第５表資料（R2）'!$B$22:$L$32,3,FALSE)</f>
        <v>4492</v>
      </c>
      <c r="E30" s="251"/>
      <c r="F30" s="251">
        <f>VLOOKUP($B30,'[9]第５表資料（R2）'!$B$22:$L$32,5,FALSE)</f>
        <v>86</v>
      </c>
      <c r="G30" s="256" t="s">
        <v>270</v>
      </c>
      <c r="H30" s="256" t="s">
        <v>270</v>
      </c>
      <c r="I30" s="256" t="s">
        <v>270</v>
      </c>
      <c r="J30" s="256" t="s">
        <v>270</v>
      </c>
      <c r="K30" s="256" t="s">
        <v>270</v>
      </c>
      <c r="L30" s="256" t="s">
        <v>270</v>
      </c>
      <c r="M30" s="254" t="s">
        <v>36</v>
      </c>
    </row>
    <row r="31" spans="2:13" ht="18" customHeight="1">
      <c r="B31" s="255" t="s">
        <v>275</v>
      </c>
      <c r="C31" s="250">
        <f>VLOOKUP($B31,'[9]第５表資料（R2）'!$B$22:$L$32,2,FALSE)</f>
        <v>9906</v>
      </c>
      <c r="D31" s="251">
        <f>VLOOKUP($B31,'[9]第５表資料（R2）'!$B$22:$L$32,3,FALSE)</f>
        <v>8731</v>
      </c>
      <c r="E31" s="251"/>
      <c r="F31" s="251">
        <f>VLOOKUP($B31,'[9]第５表資料（R2）'!$B$22:$L$32,5,FALSE)</f>
        <v>1175</v>
      </c>
      <c r="G31" s="256" t="s">
        <v>270</v>
      </c>
      <c r="H31" s="256" t="s">
        <v>270</v>
      </c>
      <c r="I31" s="256" t="s">
        <v>270</v>
      </c>
      <c r="J31" s="256" t="s">
        <v>270</v>
      </c>
      <c r="K31" s="256" t="s">
        <v>270</v>
      </c>
      <c r="L31" s="256" t="s">
        <v>270</v>
      </c>
      <c r="M31" s="254" t="s">
        <v>36</v>
      </c>
    </row>
    <row r="32" spans="2:13" ht="18" customHeight="1">
      <c r="B32" s="255" t="s">
        <v>276</v>
      </c>
      <c r="C32" s="250">
        <f>VLOOKUP($B32,'[9]第５表資料（R2）'!$B$22:$L$32,2,FALSE)</f>
        <v>11488</v>
      </c>
      <c r="D32" s="251">
        <f>VLOOKUP($B32,'[9]第５表資料（R2）'!$B$22:$L$32,3,FALSE)</f>
        <v>11221</v>
      </c>
      <c r="E32" s="251"/>
      <c r="F32" s="251">
        <f>VLOOKUP($B32,'[9]第５表資料（R2）'!$B$22:$L$32,5,FALSE)</f>
        <v>267</v>
      </c>
      <c r="G32" s="256" t="s">
        <v>270</v>
      </c>
      <c r="H32" s="256" t="s">
        <v>270</v>
      </c>
      <c r="I32" s="256" t="s">
        <v>270</v>
      </c>
      <c r="J32" s="256" t="s">
        <v>270</v>
      </c>
      <c r="K32" s="256" t="s">
        <v>270</v>
      </c>
      <c r="L32" s="256" t="s">
        <v>270</v>
      </c>
      <c r="M32" s="254" t="s">
        <v>36</v>
      </c>
    </row>
    <row r="33" spans="2:13" ht="18" customHeight="1">
      <c r="B33" s="255" t="s">
        <v>277</v>
      </c>
      <c r="C33" s="250">
        <f>VLOOKUP($B33,'[9]第５表資料（R2）'!$B$22:$L$32,2,FALSE)</f>
        <v>3418</v>
      </c>
      <c r="D33" s="251">
        <f>VLOOKUP($B33,'[9]第５表資料（R2）'!$B$22:$L$32,3,FALSE)</f>
        <v>2959</v>
      </c>
      <c r="E33" s="251"/>
      <c r="F33" s="251">
        <f>VLOOKUP($B33,'[9]第５表資料（R2）'!$B$22:$L$32,5,FALSE)</f>
        <v>459</v>
      </c>
      <c r="G33" s="256" t="s">
        <v>270</v>
      </c>
      <c r="H33" s="256" t="s">
        <v>270</v>
      </c>
      <c r="I33" s="256" t="s">
        <v>270</v>
      </c>
      <c r="J33" s="256" t="s">
        <v>270</v>
      </c>
      <c r="K33" s="256" t="s">
        <v>270</v>
      </c>
      <c r="L33" s="256" t="s">
        <v>270</v>
      </c>
      <c r="M33" s="254" t="s">
        <v>36</v>
      </c>
    </row>
    <row r="34" spans="2:13" ht="6.75" customHeight="1">
      <c r="B34" s="249"/>
      <c r="C34" s="250"/>
      <c r="D34" s="251"/>
      <c r="E34" s="251"/>
      <c r="F34" s="251"/>
      <c r="G34" s="251"/>
      <c r="H34" s="251"/>
      <c r="I34" s="251"/>
      <c r="J34" s="251"/>
      <c r="K34" s="251"/>
      <c r="L34" s="251"/>
      <c r="M34" s="254"/>
    </row>
    <row r="35" spans="2:13" ht="18" customHeight="1">
      <c r="B35" s="257" t="s">
        <v>278</v>
      </c>
      <c r="C35" s="258">
        <f>VLOOKUP($B35,'[9]第５表資料（R2）'!$B$22:$L$32,2,FALSE)</f>
        <v>290853</v>
      </c>
      <c r="D35" s="259">
        <f>VLOOKUP($B35,'[9]第５表資料（R2）'!$B$22:$L$32,3,FALSE)</f>
        <v>284147</v>
      </c>
      <c r="E35" s="259"/>
      <c r="F35" s="259">
        <f>VLOOKUP($B35,'[9]第５表資料（R2）'!$B$22:$L$32,5,FALSE)</f>
        <v>6706</v>
      </c>
      <c r="G35" s="259">
        <f>VLOOKUP($B35,'[9]第５表資料（R2）'!$B$22:$L$32,6,FALSE)</f>
        <v>668</v>
      </c>
      <c r="H35" s="259">
        <f>VLOOKUP($B35,'[9]第５表資料（R2）'!$B$22:$L$32,7,FALSE)</f>
        <v>2564</v>
      </c>
      <c r="I35" s="259">
        <f>VLOOKUP($B35,'[9]第５表資料（R2）'!$B$22:$L$32,8,FALSE)</f>
        <v>3442</v>
      </c>
      <c r="J35" s="260" t="str">
        <f>VLOOKUP($B35,'[9]第５表資料（R2）'!$B$22:$L$32,9,FALSE)</f>
        <v>-</v>
      </c>
      <c r="K35" s="259">
        <f>VLOOKUP($B35,'[9]第５表資料（R2）'!$B$22:$L$32,10,FALSE)</f>
        <v>17</v>
      </c>
      <c r="L35" s="259">
        <f>VLOOKUP($B35,'[9]第５表資料（R2）'!$B$22:$L$32,11,FALSE)</f>
        <v>15</v>
      </c>
      <c r="M35" s="260" t="s">
        <v>36</v>
      </c>
    </row>
  </sheetData>
  <mergeCells count="4">
    <mergeCell ref="B3:B5"/>
    <mergeCell ref="C3:C5"/>
    <mergeCell ref="D4:E4"/>
    <mergeCell ref="M4:M5"/>
  </mergeCells>
  <phoneticPr fontId="4"/>
  <printOptions horizontalCentered="1"/>
  <pageMargins left="0.6692913385826772" right="0.59055118110236227" top="0.74803149606299213" bottom="0.74803149606299213" header="0.31496062992125984" footer="0.31496062992125984"/>
  <pageSetup paperSize="9" scale="6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26BC7-0D25-4D5E-9D18-2E8C046E655F}">
  <dimension ref="A1:J78"/>
  <sheetViews>
    <sheetView showGridLines="0" view="pageBreakPreview" zoomScale="80" zoomScaleNormal="100" zoomScaleSheetLayoutView="80" workbookViewId="0"/>
  </sheetViews>
  <sheetFormatPr defaultColWidth="9" defaultRowHeight="18.75"/>
  <cols>
    <col min="1" max="1" width="3.5" style="268" customWidth="1"/>
    <col min="2" max="2" width="25.125" style="268" customWidth="1"/>
    <col min="3" max="9" width="10.625" style="271" customWidth="1"/>
    <col min="10" max="10" width="11.625" style="271" customWidth="1"/>
    <col min="11" max="16384" width="9" style="271"/>
  </cols>
  <sheetData>
    <row r="1" spans="1:10" s="263" customFormat="1" ht="27" customHeight="1">
      <c r="A1" s="261" t="s">
        <v>280</v>
      </c>
      <c r="B1" s="261"/>
      <c r="C1" s="261"/>
      <c r="D1" s="261"/>
      <c r="E1" s="261"/>
      <c r="F1" s="261"/>
      <c r="G1" s="261"/>
      <c r="H1" s="261"/>
      <c r="I1" s="261"/>
      <c r="J1" s="262" t="s">
        <v>281</v>
      </c>
    </row>
    <row r="2" spans="1:10" s="268" customFormat="1" ht="39" customHeight="1">
      <c r="A2" s="912" t="s">
        <v>282</v>
      </c>
      <c r="B2" s="913"/>
      <c r="C2" s="264" t="s">
        <v>283</v>
      </c>
      <c r="D2" s="265" t="s">
        <v>284</v>
      </c>
      <c r="E2" s="266">
        <v>2</v>
      </c>
      <c r="F2" s="266">
        <v>3</v>
      </c>
      <c r="G2" s="266">
        <v>4</v>
      </c>
      <c r="H2" s="266">
        <v>5</v>
      </c>
      <c r="I2" s="266">
        <v>6</v>
      </c>
      <c r="J2" s="267" t="s">
        <v>285</v>
      </c>
    </row>
    <row r="3" spans="1:10" ht="21" customHeight="1">
      <c r="A3" s="914" t="s">
        <v>286</v>
      </c>
      <c r="B3" s="915"/>
      <c r="C3" s="269"/>
      <c r="D3" s="270"/>
      <c r="E3" s="269"/>
      <c r="F3" s="269"/>
      <c r="G3" s="269"/>
      <c r="H3" s="269"/>
      <c r="I3" s="269"/>
      <c r="J3" s="269"/>
    </row>
    <row r="4" spans="1:10">
      <c r="A4" s="272"/>
      <c r="B4" s="273" t="s">
        <v>287</v>
      </c>
      <c r="C4" s="274">
        <f>VLOOKUP($B4,[10]第６表資料まとめ!$B$3:$L$16,4,FALSE)</f>
        <v>186988</v>
      </c>
      <c r="D4" s="274">
        <f>VLOOKUP($B4,[10]第６表資料まとめ!$B$3:$L$16,5,FALSE)</f>
        <v>72676</v>
      </c>
      <c r="E4" s="274">
        <f>VLOOKUP($B4,[10]第６表資料まとめ!$B$3:$L$16,6,FALSE)</f>
        <v>58063</v>
      </c>
      <c r="F4" s="274">
        <f>VLOOKUP($B4,[10]第６表資料まとめ!$B$3:$L$16,7,FALSE)</f>
        <v>29398</v>
      </c>
      <c r="G4" s="274">
        <f>VLOOKUP($B4,[10]第６表資料まとめ!$B$3:$L$16,8,FALSE)</f>
        <v>18317</v>
      </c>
      <c r="H4" s="274">
        <f>VLOOKUP($B4,[10]第６表資料まとめ!$B$3:$L$16,9,FALSE)</f>
        <v>6408</v>
      </c>
      <c r="I4" s="274">
        <f>VLOOKUP($B4,[10]第６表資料まとめ!$B$3:$L$16,10,FALSE)</f>
        <v>1576</v>
      </c>
      <c r="J4" s="274">
        <f>VLOOKUP($B4,[10]第６表資料まとめ!$B$3:$L$16,11,FALSE)</f>
        <v>550</v>
      </c>
    </row>
    <row r="5" spans="1:10">
      <c r="A5" s="272"/>
      <c r="B5" s="273" t="s">
        <v>288</v>
      </c>
      <c r="C5" s="274">
        <f>VLOOKUP($B5,[10]第６表資料まとめ!$B$3:$L$16,4,FALSE)</f>
        <v>395805</v>
      </c>
      <c r="D5" s="274">
        <v>69504</v>
      </c>
      <c r="E5" s="274">
        <v>112048</v>
      </c>
      <c r="F5" s="274">
        <v>96120</v>
      </c>
      <c r="G5" s="274">
        <v>84620</v>
      </c>
      <c r="H5" s="274">
        <v>35925</v>
      </c>
      <c r="I5" s="274">
        <v>11598</v>
      </c>
      <c r="J5" s="274">
        <v>5522</v>
      </c>
    </row>
    <row r="6" spans="1:10" ht="8.1" customHeight="1">
      <c r="A6" s="272"/>
      <c r="B6" s="275"/>
      <c r="C6" s="274"/>
      <c r="D6" s="274"/>
      <c r="E6" s="274"/>
      <c r="F6" s="274"/>
      <c r="G6" s="274"/>
      <c r="H6" s="274"/>
      <c r="I6" s="274"/>
      <c r="J6" s="274"/>
    </row>
    <row r="7" spans="1:10">
      <c r="A7" s="272" t="s">
        <v>289</v>
      </c>
      <c r="B7" s="275"/>
      <c r="C7" s="274"/>
      <c r="D7" s="274"/>
      <c r="E7" s="274"/>
      <c r="F7" s="274"/>
      <c r="G7" s="274"/>
      <c r="H7" s="274"/>
      <c r="I7" s="274"/>
      <c r="J7" s="274"/>
    </row>
    <row r="8" spans="1:10">
      <c r="A8" s="910" t="s">
        <v>290</v>
      </c>
      <c r="B8" s="911"/>
      <c r="C8" s="274"/>
      <c r="D8" s="274"/>
      <c r="E8" s="274"/>
      <c r="F8" s="274"/>
      <c r="G8" s="274"/>
      <c r="H8" s="274"/>
      <c r="I8" s="274"/>
      <c r="J8" s="274"/>
    </row>
    <row r="9" spans="1:10">
      <c r="A9" s="272"/>
      <c r="B9" s="273" t="s">
        <v>291</v>
      </c>
      <c r="C9" s="274">
        <f>VLOOKUP($B9,[10]第６表資料まとめ!$B$8:$L$10,4,FALSE)</f>
        <v>12801</v>
      </c>
      <c r="D9" s="274" t="str">
        <f>VLOOKUP($B9,[10]第６表資料まとめ!$B$8:$L$10,5,FALSE)</f>
        <v>-</v>
      </c>
      <c r="E9" s="274">
        <f>VLOOKUP($B9,[10]第６表資料まとめ!$B$8:$L$10,6,FALSE)</f>
        <v>381</v>
      </c>
      <c r="F9" s="274">
        <f>VLOOKUP($B9,[10]第６表資料まとめ!$B$8:$L$10,7,FALSE)</f>
        <v>4178</v>
      </c>
      <c r="G9" s="274">
        <f>VLOOKUP($B9,[10]第６表資料まとめ!$B$8:$L$10,8,FALSE)</f>
        <v>4755</v>
      </c>
      <c r="H9" s="274">
        <f>VLOOKUP($B9,[10]第６表資料まとめ!$B$8:$L$10,9,FALSE)</f>
        <v>2455</v>
      </c>
      <c r="I9" s="274">
        <f>VLOOKUP($B9,[10]第６表資料まとめ!$B$8:$L$10,10,FALSE)</f>
        <v>733</v>
      </c>
      <c r="J9" s="274">
        <f>VLOOKUP($B9,[10]第６表資料まとめ!$B$8:$L$10,11,FALSE)</f>
        <v>299</v>
      </c>
    </row>
    <row r="10" spans="1:10">
      <c r="A10" s="272"/>
      <c r="B10" s="273" t="s">
        <v>292</v>
      </c>
      <c r="C10" s="274">
        <f>VLOOKUP($B10,[10]第６表資料まとめ!$B$8:$L$10,4,FALSE)</f>
        <v>51222</v>
      </c>
      <c r="D10" s="274" t="str">
        <f>VLOOKUP($B10,[10]第６表資料まとめ!$B$8:$L$10,5,FALSE)</f>
        <v>-</v>
      </c>
      <c r="E10" s="274">
        <f>VLOOKUP($B10,[10]第６表資料まとめ!$B$8:$L$10,6,FALSE)</f>
        <v>762</v>
      </c>
      <c r="F10" s="274">
        <f>VLOOKUP($B10,[10]第６表資料まとめ!$B$8:$L$10,7,FALSE)</f>
        <v>12534</v>
      </c>
      <c r="G10" s="274">
        <f>VLOOKUP($B10,[10]第６表資料まとめ!$B$8:$L$10,8,FALSE)</f>
        <v>19020</v>
      </c>
      <c r="H10" s="274">
        <f>VLOOKUP($B10,[10]第６表資料まとめ!$B$8:$L$10,9,FALSE)</f>
        <v>12275</v>
      </c>
      <c r="I10" s="274">
        <f>VLOOKUP($B10,[10]第６表資料まとめ!$B$8:$L$10,10,FALSE)</f>
        <v>4398</v>
      </c>
      <c r="J10" s="274">
        <f>VLOOKUP($B10,[10]第６表資料まとめ!$B$8:$L$10,11,FALSE)</f>
        <v>2233</v>
      </c>
    </row>
    <row r="11" spans="1:10">
      <c r="A11" s="272"/>
      <c r="B11" s="273" t="s">
        <v>293</v>
      </c>
      <c r="C11" s="274">
        <f>VLOOKUP($B11,[10]第６表資料まとめ!$B$8:$L$10,4,FALSE)</f>
        <v>17116</v>
      </c>
      <c r="D11" s="274" t="str">
        <f>VLOOKUP($B11,[10]第６表資料まとめ!$B$8:$L$10,5,FALSE)</f>
        <v>-</v>
      </c>
      <c r="E11" s="274">
        <f>VLOOKUP($B11,[10]第６表資料まとめ!$B$8:$L$10,6,FALSE)</f>
        <v>381</v>
      </c>
      <c r="F11" s="274">
        <f>VLOOKUP($B11,[10]第６表資料まとめ!$B$8:$L$10,7,FALSE)</f>
        <v>4298</v>
      </c>
      <c r="G11" s="274">
        <f>VLOOKUP($B11,[10]第６表資料まとめ!$B$8:$L$10,8,FALSE)</f>
        <v>7015</v>
      </c>
      <c r="H11" s="274">
        <f>VLOOKUP($B11,[10]第６表資料まとめ!$B$8:$L$10,9,FALSE)</f>
        <v>3763</v>
      </c>
      <c r="I11" s="274">
        <f>VLOOKUP($B11,[10]第６表資料まとめ!$B$8:$L$10,10,FALSE)</f>
        <v>1156</v>
      </c>
      <c r="J11" s="274">
        <f>VLOOKUP($B11,[10]第６表資料まとめ!$B$8:$L$10,11,FALSE)</f>
        <v>503</v>
      </c>
    </row>
    <row r="12" spans="1:10" ht="8.1" customHeight="1">
      <c r="A12" s="272"/>
      <c r="B12" s="275"/>
      <c r="C12" s="274"/>
      <c r="D12" s="274"/>
      <c r="E12" s="274"/>
      <c r="F12" s="274"/>
      <c r="G12" s="274"/>
      <c r="H12" s="274"/>
      <c r="I12" s="274"/>
      <c r="J12" s="274"/>
    </row>
    <row r="13" spans="1:10">
      <c r="A13" s="272" t="s">
        <v>289</v>
      </c>
      <c r="B13" s="275"/>
      <c r="C13" s="274"/>
      <c r="D13" s="274"/>
      <c r="E13" s="274"/>
      <c r="F13" s="274"/>
      <c r="G13" s="274"/>
      <c r="H13" s="274"/>
      <c r="I13" s="274"/>
      <c r="J13" s="274"/>
    </row>
    <row r="14" spans="1:10">
      <c r="A14" s="910" t="s">
        <v>294</v>
      </c>
      <c r="B14" s="911"/>
      <c r="C14" s="274"/>
      <c r="D14" s="274"/>
      <c r="E14" s="274"/>
      <c r="F14" s="274"/>
      <c r="G14" s="274"/>
      <c r="H14" s="274"/>
      <c r="I14" s="274"/>
      <c r="J14" s="274"/>
    </row>
    <row r="15" spans="1:10">
      <c r="A15" s="272"/>
      <c r="B15" s="273" t="s">
        <v>291</v>
      </c>
      <c r="C15" s="274">
        <f>VLOOKUP($B15,[10]第６表資料まとめ!$B$14:$L$16,4,FALSE)</f>
        <v>32543</v>
      </c>
      <c r="D15" s="274">
        <f>VLOOKUP($B15,[10]第６表資料まとめ!$B$14:$L$16,5,FALSE)</f>
        <v>130</v>
      </c>
      <c r="E15" s="274">
        <f>VLOOKUP($B15,[10]第６表資料まとめ!$B$14:$L$16,6,FALSE)</f>
        <v>2028</v>
      </c>
      <c r="F15" s="274">
        <f>VLOOKUP($B15,[10]第６表資料まとめ!$B$14:$L$16,7,FALSE)</f>
        <v>10098</v>
      </c>
      <c r="G15" s="274">
        <f>VLOOKUP($B15,[10]第６表資料まとめ!$B$14:$L$16,8,FALSE)</f>
        <v>12805</v>
      </c>
      <c r="H15" s="274">
        <f>VLOOKUP($B15,[10]第６表資料まとめ!$B$14:$L$16,9,FALSE)</f>
        <v>5527</v>
      </c>
      <c r="I15" s="274">
        <f>VLOOKUP($B15,[10]第６表資料まとめ!$B$14:$L$16,10,FALSE)</f>
        <v>1426</v>
      </c>
      <c r="J15" s="274">
        <f>VLOOKUP($B15,[10]第６表資料まとめ!$B$14:$L$16,11,FALSE)</f>
        <v>529</v>
      </c>
    </row>
    <row r="16" spans="1:10">
      <c r="A16" s="272"/>
      <c r="B16" s="273" t="s">
        <v>292</v>
      </c>
      <c r="C16" s="274">
        <f>VLOOKUP($B16,[10]第６表資料まとめ!$B$14:$L$16,4,FALSE)</f>
        <v>125787</v>
      </c>
      <c r="D16" s="274">
        <f>VLOOKUP($B16,[10]第６表資料まとめ!$B$14:$L$16,5,FALSE)</f>
        <v>130</v>
      </c>
      <c r="E16" s="274">
        <f>VLOOKUP($B16,[10]第６表資料まとめ!$B$14:$L$16,6,FALSE)</f>
        <v>4056</v>
      </c>
      <c r="F16" s="274">
        <f>VLOOKUP($B16,[10]第６表資料まとめ!$B$14:$L$16,7,FALSE)</f>
        <v>30294</v>
      </c>
      <c r="G16" s="274">
        <f>VLOOKUP($B16,[10]第６表資料まとめ!$B$14:$L$16,8,FALSE)</f>
        <v>51220</v>
      </c>
      <c r="H16" s="274">
        <f>VLOOKUP($B16,[10]第６表資料まとめ!$B$14:$L$16,9,FALSE)</f>
        <v>27635</v>
      </c>
      <c r="I16" s="274">
        <f>VLOOKUP($B16,[10]第６表資料まとめ!$B$14:$L$16,10,FALSE)</f>
        <v>8556</v>
      </c>
      <c r="J16" s="274">
        <f>VLOOKUP($B16,[10]第６表資料まとめ!$B$14:$L$16,11,FALSE)</f>
        <v>3896</v>
      </c>
    </row>
    <row r="17" spans="1:10">
      <c r="A17" s="272"/>
      <c r="B17" s="273" t="s">
        <v>295</v>
      </c>
      <c r="C17" s="274">
        <f>VLOOKUP($B17,[10]第６表資料まとめ!$B$14:$L$16,4,FALSE)</f>
        <v>57071</v>
      </c>
      <c r="D17" s="274">
        <f>VLOOKUP($B17,[10]第６表資料まとめ!$B$14:$L$16,5,FALSE)</f>
        <v>130</v>
      </c>
      <c r="E17" s="274">
        <f>VLOOKUP($B17,[10]第６表資料まとめ!$B$14:$L$16,6,FALSE)</f>
        <v>2028</v>
      </c>
      <c r="F17" s="274">
        <f>VLOOKUP($B17,[10]第６表資料まとめ!$B$14:$L$16,7,FALSE)</f>
        <v>11465</v>
      </c>
      <c r="G17" s="274">
        <f>VLOOKUP($B17,[10]第６表資料まとめ!$B$14:$L$16,8,FALSE)</f>
        <v>23278</v>
      </c>
      <c r="H17" s="274">
        <f>VLOOKUP($B17,[10]第６表資料まとめ!$B$14:$L$16,9,FALSE)</f>
        <v>14089</v>
      </c>
      <c r="I17" s="274">
        <f>VLOOKUP($B17,[10]第６表資料まとめ!$B$14:$L$16,10,FALSE)</f>
        <v>4251</v>
      </c>
      <c r="J17" s="274">
        <f>VLOOKUP($B17,[10]第６表資料まとめ!$B$14:$L$16,11,FALSE)</f>
        <v>1830</v>
      </c>
    </row>
    <row r="18" spans="1:10" ht="12.6" customHeight="1">
      <c r="A18" s="272"/>
      <c r="B18" s="275"/>
      <c r="C18" s="274"/>
      <c r="D18" s="274"/>
      <c r="E18" s="274"/>
      <c r="F18" s="274"/>
      <c r="G18" s="274"/>
      <c r="H18" s="274"/>
      <c r="I18" s="274"/>
      <c r="J18" s="274"/>
    </row>
    <row r="19" spans="1:10" ht="12.6" customHeight="1">
      <c r="A19" s="272"/>
      <c r="B19" s="275"/>
      <c r="C19" s="274"/>
      <c r="D19" s="274"/>
      <c r="E19" s="274"/>
      <c r="F19" s="274"/>
      <c r="G19" s="274"/>
      <c r="H19" s="274"/>
      <c r="I19" s="274"/>
      <c r="J19" s="274"/>
    </row>
    <row r="20" spans="1:10">
      <c r="A20" s="276" t="s">
        <v>296</v>
      </c>
      <c r="B20" s="277"/>
      <c r="C20" s="274"/>
      <c r="D20" s="274"/>
      <c r="E20" s="274"/>
      <c r="F20" s="274"/>
      <c r="G20" s="274"/>
      <c r="H20" s="274"/>
      <c r="I20" s="274"/>
      <c r="J20" s="274"/>
    </row>
    <row r="21" spans="1:10">
      <c r="A21" s="272"/>
      <c r="B21" s="273" t="s">
        <v>287</v>
      </c>
      <c r="C21" s="274">
        <f>[10]第６表資料まとめ!E17</f>
        <v>172824</v>
      </c>
      <c r="D21" s="274">
        <f>[10]第６表資料まとめ!F17</f>
        <v>68150</v>
      </c>
      <c r="E21" s="274">
        <f>[10]第６表資料まとめ!G17</f>
        <v>52895</v>
      </c>
      <c r="F21" s="274">
        <f>[10]第６表資料まとめ!H17</f>
        <v>27057</v>
      </c>
      <c r="G21" s="274">
        <f>[10]第６表資料まとめ!I17</f>
        <v>16949</v>
      </c>
      <c r="H21" s="274">
        <f>[10]第６表資料まとめ!J17</f>
        <v>5880</v>
      </c>
      <c r="I21" s="274">
        <f>[10]第６表資料まとめ!K17</f>
        <v>1397</v>
      </c>
      <c r="J21" s="274">
        <f>[10]第６表資料まとめ!L17</f>
        <v>496</v>
      </c>
    </row>
    <row r="22" spans="1:10">
      <c r="A22" s="272"/>
      <c r="B22" s="273" t="s">
        <v>288</v>
      </c>
      <c r="C22" s="274">
        <f>[10]第６表資料まとめ!E18</f>
        <v>364333</v>
      </c>
      <c r="D22" s="274"/>
      <c r="E22" s="274"/>
      <c r="F22" s="274"/>
      <c r="G22" s="274"/>
      <c r="H22" s="274"/>
      <c r="I22" s="274"/>
      <c r="J22" s="274"/>
    </row>
    <row r="23" spans="1:10" ht="12.6" customHeight="1">
      <c r="A23" s="272"/>
      <c r="B23" s="275"/>
      <c r="C23" s="274"/>
      <c r="D23" s="274"/>
      <c r="E23" s="274"/>
      <c r="F23" s="274"/>
      <c r="G23" s="274"/>
      <c r="H23" s="274"/>
      <c r="I23" s="274"/>
      <c r="J23" s="274"/>
    </row>
    <row r="24" spans="1:10" ht="12.6" customHeight="1">
      <c r="A24" s="272"/>
      <c r="B24" s="275"/>
      <c r="C24" s="274"/>
      <c r="D24" s="274"/>
      <c r="E24" s="274"/>
      <c r="F24" s="274"/>
      <c r="G24" s="274"/>
      <c r="H24" s="274"/>
      <c r="I24" s="274"/>
      <c r="J24" s="274"/>
    </row>
    <row r="25" spans="1:10">
      <c r="A25" s="276" t="s">
        <v>297</v>
      </c>
      <c r="B25" s="275"/>
      <c r="C25" s="274"/>
      <c r="D25" s="274"/>
      <c r="E25" s="274"/>
      <c r="F25" s="274"/>
      <c r="G25" s="274"/>
      <c r="H25" s="274"/>
      <c r="I25" s="274"/>
      <c r="J25" s="274"/>
    </row>
    <row r="26" spans="1:10">
      <c r="A26" s="272"/>
      <c r="B26" s="273" t="s">
        <v>287</v>
      </c>
      <c r="C26" s="274">
        <f>[10]第６表資料まとめ!E31</f>
        <v>1436</v>
      </c>
      <c r="D26" s="274">
        <f>[10]第６表資料まとめ!F31</f>
        <v>489</v>
      </c>
      <c r="E26" s="274">
        <f>[10]第６表資料まとめ!G31</f>
        <v>495</v>
      </c>
      <c r="F26" s="274">
        <f>[10]第６表資料まとめ!H31</f>
        <v>235</v>
      </c>
      <c r="G26" s="274">
        <f>[10]第６表資料まとめ!I31</f>
        <v>143</v>
      </c>
      <c r="H26" s="274">
        <f>[10]第６表資料まとめ!J31</f>
        <v>51</v>
      </c>
      <c r="I26" s="274">
        <f>[10]第６表資料まとめ!K31</f>
        <v>18</v>
      </c>
      <c r="J26" s="274">
        <f>[10]第６表資料まとめ!L31</f>
        <v>5</v>
      </c>
    </row>
    <row r="27" spans="1:10">
      <c r="A27" s="272"/>
      <c r="B27" s="273" t="s">
        <v>288</v>
      </c>
      <c r="C27" s="274">
        <f>[10]第６表資料まとめ!E32</f>
        <v>3154</v>
      </c>
      <c r="D27" s="274"/>
      <c r="E27" s="274"/>
      <c r="F27" s="274"/>
      <c r="G27" s="274"/>
      <c r="H27" s="274"/>
      <c r="I27" s="274"/>
      <c r="J27" s="274"/>
    </row>
    <row r="28" spans="1:10" ht="12.6" customHeight="1">
      <c r="A28" s="272"/>
      <c r="B28" s="275"/>
      <c r="C28" s="274"/>
      <c r="D28" s="274"/>
      <c r="E28" s="274"/>
      <c r="F28" s="274"/>
      <c r="G28" s="274"/>
      <c r="H28" s="274"/>
      <c r="I28" s="274"/>
      <c r="J28" s="274"/>
    </row>
    <row r="29" spans="1:10" ht="12.6" customHeight="1">
      <c r="A29" s="272"/>
      <c r="B29" s="275"/>
      <c r="C29" s="274"/>
      <c r="D29" s="274"/>
      <c r="E29" s="274"/>
      <c r="F29" s="274"/>
      <c r="G29" s="274"/>
      <c r="H29" s="274"/>
      <c r="I29" s="274"/>
      <c r="J29" s="274"/>
    </row>
    <row r="30" spans="1:10" ht="13.5" customHeight="1">
      <c r="A30" s="276" t="s">
        <v>298</v>
      </c>
      <c r="B30" s="275"/>
      <c r="C30" s="274"/>
      <c r="D30" s="274"/>
      <c r="E30" s="274"/>
      <c r="F30" s="274"/>
      <c r="G30" s="274"/>
      <c r="H30" s="274"/>
      <c r="I30" s="274"/>
      <c r="J30" s="274"/>
    </row>
    <row r="31" spans="1:10" ht="13.5" customHeight="1">
      <c r="A31" s="272"/>
      <c r="B31" s="273" t="s">
        <v>287</v>
      </c>
      <c r="C31" s="274">
        <f>[10]第６表資料まとめ!E45</f>
        <v>349</v>
      </c>
      <c r="D31" s="274">
        <f>[10]第６表資料まとめ!F45</f>
        <v>179</v>
      </c>
      <c r="E31" s="274">
        <f>[10]第６表資料まとめ!G45</f>
        <v>118</v>
      </c>
      <c r="F31" s="274">
        <f>[10]第６表資料まとめ!H45</f>
        <v>32</v>
      </c>
      <c r="G31" s="274">
        <f>[10]第６表資料まとめ!I45</f>
        <v>12</v>
      </c>
      <c r="H31" s="274">
        <f>[10]第６表資料まとめ!J45</f>
        <v>7</v>
      </c>
      <c r="I31" s="274">
        <f>[10]第６表資料まとめ!K45</f>
        <v>1</v>
      </c>
      <c r="J31" s="274" t="str">
        <f>[10]第６表資料まとめ!L45</f>
        <v>-</v>
      </c>
    </row>
    <row r="32" spans="1:10" ht="13.5" customHeight="1">
      <c r="A32" s="272"/>
      <c r="B32" s="273" t="s">
        <v>288</v>
      </c>
      <c r="C32" s="274">
        <f>[10]第６表資料まとめ!E46</f>
        <v>600</v>
      </c>
      <c r="D32" s="274"/>
      <c r="E32" s="274"/>
      <c r="F32" s="274"/>
      <c r="G32" s="274"/>
      <c r="H32" s="274"/>
      <c r="I32" s="274"/>
      <c r="J32" s="274"/>
    </row>
    <row r="33" spans="1:10" ht="12.6" customHeight="1">
      <c r="A33" s="272"/>
      <c r="B33" s="275"/>
      <c r="C33" s="274"/>
      <c r="D33" s="274"/>
      <c r="E33" s="274"/>
      <c r="F33" s="274"/>
      <c r="G33" s="274"/>
      <c r="H33" s="274"/>
      <c r="I33" s="274"/>
      <c r="J33" s="274"/>
    </row>
    <row r="34" spans="1:10" ht="12.6" customHeight="1">
      <c r="A34" s="272"/>
      <c r="B34" s="275"/>
      <c r="C34" s="274"/>
      <c r="D34" s="274"/>
      <c r="E34" s="274"/>
      <c r="F34" s="274"/>
      <c r="G34" s="274"/>
      <c r="H34" s="274"/>
      <c r="I34" s="274"/>
      <c r="J34" s="274"/>
    </row>
    <row r="35" spans="1:10" ht="13.5" customHeight="1">
      <c r="A35" s="276" t="s">
        <v>299</v>
      </c>
      <c r="B35" s="275"/>
      <c r="C35" s="274"/>
      <c r="D35" s="274"/>
      <c r="E35" s="274"/>
      <c r="F35" s="274"/>
      <c r="G35" s="274"/>
      <c r="H35" s="274"/>
      <c r="I35" s="274"/>
      <c r="J35" s="274"/>
    </row>
    <row r="36" spans="1:10" ht="13.5" customHeight="1">
      <c r="A36" s="272"/>
      <c r="B36" s="273" t="s">
        <v>287</v>
      </c>
      <c r="C36" s="274">
        <f>[10]第６表資料まとめ!E59</f>
        <v>204</v>
      </c>
      <c r="D36" s="274">
        <f>[10]第６表資料まとめ!F59</f>
        <v>124</v>
      </c>
      <c r="E36" s="274">
        <f>[10]第６表資料まとめ!G59</f>
        <v>60</v>
      </c>
      <c r="F36" s="274">
        <f>[10]第６表資料まとめ!H59</f>
        <v>10</v>
      </c>
      <c r="G36" s="274">
        <f>[10]第６表資料まとめ!I59</f>
        <v>9</v>
      </c>
      <c r="H36" s="274">
        <f>[10]第６表資料まとめ!J59</f>
        <v>1</v>
      </c>
      <c r="I36" s="274" t="str">
        <f>[10]第６表資料まとめ!K59</f>
        <v>-</v>
      </c>
      <c r="J36" s="274" t="str">
        <f>[10]第６表資料まとめ!L59</f>
        <v>-</v>
      </c>
    </row>
    <row r="37" spans="1:10" ht="13.5" customHeight="1">
      <c r="A37" s="272"/>
      <c r="B37" s="273" t="s">
        <v>288</v>
      </c>
      <c r="C37" s="274">
        <f>[10]第６表資料まとめ!E60</f>
        <v>315</v>
      </c>
      <c r="D37" s="274"/>
      <c r="E37" s="274"/>
      <c r="F37" s="274"/>
      <c r="G37" s="274"/>
      <c r="H37" s="274"/>
      <c r="I37" s="274"/>
      <c r="J37" s="274"/>
    </row>
    <row r="38" spans="1:10" ht="0.95" customHeight="1">
      <c r="A38" s="278"/>
      <c r="B38" s="279"/>
      <c r="C38" s="280"/>
      <c r="D38" s="280"/>
      <c r="E38" s="280"/>
      <c r="F38" s="280"/>
      <c r="G38" s="280"/>
      <c r="H38" s="280"/>
      <c r="I38" s="280"/>
      <c r="J38" s="280"/>
    </row>
    <row r="39" spans="1:10" s="263" customFormat="1" ht="27" customHeight="1">
      <c r="A39" s="916" t="s">
        <v>300</v>
      </c>
      <c r="B39" s="916"/>
      <c r="C39" s="916"/>
      <c r="D39" s="916"/>
      <c r="E39" s="916"/>
      <c r="F39" s="916"/>
      <c r="G39" s="916"/>
      <c r="H39" s="916"/>
      <c r="I39" s="916"/>
      <c r="J39" s="916"/>
    </row>
    <row r="40" spans="1:10" s="268" customFormat="1" ht="39" customHeight="1">
      <c r="A40" s="912" t="s">
        <v>282</v>
      </c>
      <c r="B40" s="913"/>
      <c r="C40" s="264" t="s">
        <v>283</v>
      </c>
      <c r="D40" s="265" t="s">
        <v>284</v>
      </c>
      <c r="E40" s="266">
        <v>2</v>
      </c>
      <c r="F40" s="266">
        <v>3</v>
      </c>
      <c r="G40" s="266">
        <v>4</v>
      </c>
      <c r="H40" s="266">
        <v>5</v>
      </c>
      <c r="I40" s="266">
        <v>6</v>
      </c>
      <c r="J40" s="267" t="s">
        <v>285</v>
      </c>
    </row>
    <row r="41" spans="1:10" ht="13.5" customHeight="1">
      <c r="A41" s="276" t="s">
        <v>301</v>
      </c>
      <c r="B41" s="275"/>
      <c r="C41" s="274"/>
      <c r="D41" s="274"/>
      <c r="E41" s="274"/>
      <c r="F41" s="274"/>
      <c r="G41" s="274"/>
      <c r="H41" s="274"/>
      <c r="I41" s="274"/>
      <c r="J41" s="274"/>
    </row>
    <row r="42" spans="1:10" ht="13.5" customHeight="1">
      <c r="A42" s="272"/>
      <c r="B42" s="273" t="s">
        <v>287</v>
      </c>
      <c r="C42" s="274">
        <f>[10]第６表資料まとめ!E73</f>
        <v>2244</v>
      </c>
      <c r="D42" s="274">
        <f>[10]第６表資料まとめ!F73</f>
        <v>877</v>
      </c>
      <c r="E42" s="274">
        <f>[10]第６表資料まとめ!G73</f>
        <v>810</v>
      </c>
      <c r="F42" s="274">
        <f>[10]第６表資料まとめ!H73</f>
        <v>336</v>
      </c>
      <c r="G42" s="274">
        <f>[10]第６表資料まとめ!I73</f>
        <v>141</v>
      </c>
      <c r="H42" s="274">
        <f>[10]第６表資料まとめ!J73</f>
        <v>62</v>
      </c>
      <c r="I42" s="274">
        <f>[10]第６表資料まとめ!K73</f>
        <v>13</v>
      </c>
      <c r="J42" s="274">
        <f>[10]第６表資料まとめ!L73</f>
        <v>5</v>
      </c>
    </row>
    <row r="43" spans="1:10" ht="13.5" customHeight="1">
      <c r="A43" s="272"/>
      <c r="B43" s="273" t="s">
        <v>288</v>
      </c>
      <c r="C43" s="274">
        <f>[10]第６表資料まとめ!E74</f>
        <v>4492</v>
      </c>
      <c r="D43" s="274"/>
      <c r="E43" s="274"/>
      <c r="F43" s="274"/>
      <c r="G43" s="274"/>
      <c r="H43" s="274"/>
      <c r="I43" s="274"/>
      <c r="J43" s="274"/>
    </row>
    <row r="44" spans="1:10" ht="12.6" customHeight="1">
      <c r="A44" s="272"/>
      <c r="B44" s="275"/>
      <c r="C44" s="274"/>
      <c r="D44" s="274"/>
      <c r="E44" s="274"/>
      <c r="F44" s="274"/>
      <c r="G44" s="274"/>
      <c r="H44" s="274"/>
      <c r="I44" s="274"/>
      <c r="J44" s="274"/>
    </row>
    <row r="45" spans="1:10" ht="12.6" customHeight="1">
      <c r="A45" s="272"/>
      <c r="B45" s="275"/>
      <c r="C45" s="274"/>
      <c r="D45" s="274"/>
      <c r="E45" s="274"/>
      <c r="F45" s="274"/>
      <c r="G45" s="274"/>
      <c r="H45" s="274"/>
      <c r="I45" s="274"/>
      <c r="J45" s="274"/>
    </row>
    <row r="46" spans="1:10" ht="13.5" customHeight="1">
      <c r="A46" s="276" t="s">
        <v>302</v>
      </c>
      <c r="B46" s="275"/>
      <c r="C46" s="274"/>
      <c r="D46" s="274"/>
      <c r="E46" s="274"/>
      <c r="F46" s="274"/>
      <c r="G46" s="274"/>
      <c r="H46" s="274"/>
      <c r="I46" s="274"/>
      <c r="J46" s="274"/>
    </row>
    <row r="47" spans="1:10" ht="13.5" customHeight="1">
      <c r="A47" s="272"/>
      <c r="B47" s="273" t="s">
        <v>287</v>
      </c>
      <c r="C47" s="274">
        <f>[10]第６表資料まとめ!E87</f>
        <v>3759</v>
      </c>
      <c r="D47" s="274">
        <f>[10]第６表資料まとめ!F87</f>
        <v>992</v>
      </c>
      <c r="E47" s="274">
        <f>[10]第６表資料まとめ!G87</f>
        <v>1477</v>
      </c>
      <c r="F47" s="274">
        <f>[10]第６表資料まとめ!H87</f>
        <v>684</v>
      </c>
      <c r="G47" s="274">
        <f>[10]第６表資料まとめ!I87</f>
        <v>381</v>
      </c>
      <c r="H47" s="274">
        <f>[10]第６表資料まとめ!J87</f>
        <v>162</v>
      </c>
      <c r="I47" s="274">
        <f>[10]第６表資料まとめ!K87</f>
        <v>50</v>
      </c>
      <c r="J47" s="274">
        <f>[10]第６表資料まとめ!L87</f>
        <v>13</v>
      </c>
    </row>
    <row r="48" spans="1:10" ht="13.5" customHeight="1">
      <c r="A48" s="272"/>
      <c r="B48" s="273" t="s">
        <v>288</v>
      </c>
      <c r="C48" s="274">
        <f>[10]第６表資料まとめ!E88</f>
        <v>8731</v>
      </c>
      <c r="D48" s="274"/>
      <c r="E48" s="274"/>
      <c r="F48" s="274"/>
      <c r="G48" s="274"/>
      <c r="H48" s="274"/>
      <c r="I48" s="274"/>
      <c r="J48" s="274"/>
    </row>
    <row r="49" spans="1:10" ht="12.6" customHeight="1">
      <c r="A49" s="272"/>
      <c r="B49" s="275"/>
      <c r="C49" s="274"/>
      <c r="D49" s="274"/>
      <c r="E49" s="274"/>
      <c r="F49" s="274"/>
      <c r="G49" s="274"/>
      <c r="H49" s="274"/>
      <c r="I49" s="274"/>
      <c r="J49" s="274"/>
    </row>
    <row r="50" spans="1:10" ht="12.6" customHeight="1">
      <c r="A50" s="272"/>
      <c r="B50" s="275"/>
      <c r="C50" s="274"/>
      <c r="D50" s="274"/>
      <c r="E50" s="274"/>
      <c r="F50" s="274"/>
      <c r="G50" s="274"/>
      <c r="H50" s="274"/>
      <c r="I50" s="274"/>
      <c r="J50" s="274"/>
    </row>
    <row r="51" spans="1:10" ht="13.5" customHeight="1">
      <c r="A51" s="276" t="s">
        <v>303</v>
      </c>
      <c r="B51" s="275"/>
      <c r="C51" s="274"/>
      <c r="D51" s="274"/>
      <c r="E51" s="274"/>
      <c r="F51" s="274"/>
      <c r="G51" s="274"/>
      <c r="H51" s="274"/>
      <c r="I51" s="274"/>
      <c r="J51" s="274"/>
    </row>
    <row r="52" spans="1:10" ht="13.5" customHeight="1">
      <c r="A52" s="272"/>
      <c r="B52" s="273" t="s">
        <v>287</v>
      </c>
      <c r="C52" s="274">
        <f>[10]第６表資料まとめ!E101</f>
        <v>4673</v>
      </c>
      <c r="D52" s="274">
        <f>[10]第６表資料まとめ!F101</f>
        <v>1250</v>
      </c>
      <c r="E52" s="274">
        <f>[10]第６表資料まとめ!G101</f>
        <v>1679</v>
      </c>
      <c r="F52" s="274">
        <f>[10]第６表資料まとめ!H101</f>
        <v>847</v>
      </c>
      <c r="G52" s="274">
        <f>[10]第６表資料まとめ!I101</f>
        <v>573</v>
      </c>
      <c r="H52" s="274">
        <f>[10]第６表資料まとめ!J101</f>
        <v>209</v>
      </c>
      <c r="I52" s="274">
        <f>[10]第６表資料まとめ!K101</f>
        <v>85</v>
      </c>
      <c r="J52" s="274">
        <f>[10]第６表資料まとめ!L101</f>
        <v>30</v>
      </c>
    </row>
    <row r="53" spans="1:10" ht="13.5" customHeight="1">
      <c r="A53" s="272"/>
      <c r="B53" s="273" t="s">
        <v>288</v>
      </c>
      <c r="C53" s="274">
        <f>[10]第６表資料まとめ!E102</f>
        <v>11221</v>
      </c>
      <c r="D53" s="274"/>
      <c r="E53" s="274"/>
      <c r="F53" s="274"/>
      <c r="G53" s="274"/>
      <c r="H53" s="274"/>
      <c r="I53" s="274"/>
      <c r="J53" s="274"/>
    </row>
    <row r="54" spans="1:10" ht="12.6" customHeight="1">
      <c r="A54" s="272"/>
      <c r="B54" s="275"/>
      <c r="C54" s="274"/>
      <c r="D54" s="274"/>
      <c r="E54" s="274"/>
      <c r="F54" s="274"/>
      <c r="G54" s="274"/>
      <c r="H54" s="274"/>
      <c r="I54" s="274"/>
      <c r="J54" s="274"/>
    </row>
    <row r="55" spans="1:10" ht="12.6" customHeight="1">
      <c r="A55" s="272"/>
      <c r="B55" s="275"/>
      <c r="C55" s="274"/>
      <c r="D55" s="274"/>
      <c r="E55" s="274"/>
      <c r="F55" s="274"/>
      <c r="G55" s="274"/>
      <c r="H55" s="274"/>
      <c r="I55" s="274"/>
      <c r="J55" s="274"/>
    </row>
    <row r="56" spans="1:10" ht="13.5" customHeight="1">
      <c r="A56" s="276" t="s">
        <v>304</v>
      </c>
      <c r="B56" s="275"/>
      <c r="C56" s="274"/>
      <c r="D56" s="274"/>
      <c r="E56" s="274"/>
      <c r="F56" s="274"/>
      <c r="G56" s="274"/>
      <c r="H56" s="274"/>
      <c r="I56" s="274"/>
      <c r="J56" s="274"/>
    </row>
    <row r="57" spans="1:10" ht="13.5" customHeight="1">
      <c r="A57" s="272"/>
      <c r="B57" s="273" t="s">
        <v>287</v>
      </c>
      <c r="C57" s="274">
        <f>[10]第６表資料まとめ!E115</f>
        <v>1499</v>
      </c>
      <c r="D57" s="274">
        <f>[10]第６表資料まとめ!F115</f>
        <v>615</v>
      </c>
      <c r="E57" s="274">
        <f>[10]第６表資料まとめ!G115</f>
        <v>529</v>
      </c>
      <c r="F57" s="274">
        <f>[10]第６表資料まとめ!H115</f>
        <v>197</v>
      </c>
      <c r="G57" s="274">
        <f>[10]第６表資料まとめ!I115</f>
        <v>109</v>
      </c>
      <c r="H57" s="274">
        <f>[10]第６表資料まとめ!J115</f>
        <v>36</v>
      </c>
      <c r="I57" s="274">
        <f>[10]第６表資料まとめ!K115</f>
        <v>12</v>
      </c>
      <c r="J57" s="274">
        <f>[10]第６表資料まとめ!L115</f>
        <v>1</v>
      </c>
    </row>
    <row r="58" spans="1:10" ht="13.5" customHeight="1">
      <c r="A58" s="272"/>
      <c r="B58" s="273" t="s">
        <v>288</v>
      </c>
      <c r="C58" s="274">
        <f>[10]第６表資料まとめ!E116</f>
        <v>2959</v>
      </c>
      <c r="D58" s="274"/>
      <c r="E58" s="274"/>
      <c r="F58" s="274"/>
      <c r="G58" s="274"/>
      <c r="H58" s="274"/>
      <c r="I58" s="274"/>
      <c r="J58" s="274"/>
    </row>
    <row r="59" spans="1:10" ht="12.6" customHeight="1">
      <c r="A59" s="272"/>
      <c r="B59" s="275"/>
      <c r="C59" s="274"/>
      <c r="D59" s="274"/>
      <c r="E59" s="274"/>
      <c r="F59" s="274"/>
      <c r="G59" s="274"/>
      <c r="H59" s="274"/>
      <c r="I59" s="274"/>
      <c r="J59" s="274"/>
    </row>
    <row r="60" spans="1:10" ht="12.6" customHeight="1">
      <c r="A60" s="272"/>
      <c r="B60" s="275"/>
      <c r="C60" s="274"/>
      <c r="D60" s="274"/>
      <c r="E60" s="274"/>
      <c r="F60" s="274"/>
      <c r="G60" s="274"/>
      <c r="H60" s="274"/>
      <c r="I60" s="274"/>
      <c r="J60" s="274"/>
    </row>
    <row r="61" spans="1:10" ht="13.5" customHeight="1">
      <c r="A61" s="276" t="s">
        <v>23</v>
      </c>
      <c r="B61" s="275"/>
      <c r="C61" s="274"/>
      <c r="D61" s="274"/>
      <c r="E61" s="274"/>
      <c r="F61" s="274"/>
      <c r="G61" s="274"/>
      <c r="H61" s="274"/>
      <c r="I61" s="274"/>
      <c r="J61" s="274"/>
    </row>
    <row r="62" spans="1:10" ht="13.5" customHeight="1">
      <c r="A62" s="272"/>
      <c r="B62" s="273" t="s">
        <v>287</v>
      </c>
      <c r="C62" s="274">
        <f>[10]第６表資料まとめ!E129</f>
        <v>140554</v>
      </c>
      <c r="D62" s="281" t="s">
        <v>39</v>
      </c>
      <c r="E62" s="281" t="s">
        <v>39</v>
      </c>
      <c r="F62" s="281" t="s">
        <v>39</v>
      </c>
      <c r="G62" s="281" t="s">
        <v>39</v>
      </c>
      <c r="H62" s="281" t="s">
        <v>39</v>
      </c>
      <c r="I62" s="282" t="s">
        <v>39</v>
      </c>
      <c r="J62" s="281" t="s">
        <v>39</v>
      </c>
    </row>
    <row r="63" spans="1:10" ht="13.5" customHeight="1">
      <c r="A63" s="272"/>
      <c r="B63" s="273" t="s">
        <v>288</v>
      </c>
      <c r="C63" s="274">
        <f>[10]第６表資料まとめ!E130</f>
        <v>284147</v>
      </c>
      <c r="D63" s="281" t="s">
        <v>39</v>
      </c>
      <c r="E63" s="281" t="s">
        <v>39</v>
      </c>
      <c r="F63" s="281" t="s">
        <v>39</v>
      </c>
      <c r="G63" s="281" t="s">
        <v>39</v>
      </c>
      <c r="H63" s="281" t="s">
        <v>39</v>
      </c>
      <c r="I63" s="282" t="s">
        <v>39</v>
      </c>
      <c r="J63" s="281" t="s">
        <v>39</v>
      </c>
    </row>
    <row r="64" spans="1:10" ht="8.1" customHeight="1">
      <c r="A64" s="272"/>
      <c r="B64" s="275"/>
      <c r="C64" s="274"/>
      <c r="D64" s="274"/>
      <c r="E64" s="274"/>
      <c r="F64" s="274"/>
      <c r="G64" s="274"/>
      <c r="H64" s="274"/>
      <c r="I64" s="274"/>
      <c r="J64" s="274"/>
    </row>
    <row r="65" spans="1:10" ht="13.5" customHeight="1">
      <c r="A65" s="272" t="s">
        <v>289</v>
      </c>
      <c r="B65" s="275"/>
      <c r="C65" s="274"/>
      <c r="D65" s="274"/>
      <c r="E65" s="274"/>
      <c r="F65" s="274"/>
      <c r="G65" s="274"/>
      <c r="H65" s="274"/>
      <c r="I65" s="274"/>
      <c r="J65" s="274"/>
    </row>
    <row r="66" spans="1:10" ht="13.5" customHeight="1">
      <c r="A66" s="910" t="s">
        <v>290</v>
      </c>
      <c r="B66" s="911"/>
      <c r="C66" s="274"/>
      <c r="D66" s="274"/>
      <c r="E66" s="274"/>
      <c r="F66" s="274"/>
      <c r="G66" s="274"/>
      <c r="H66" s="274"/>
      <c r="I66" s="274"/>
      <c r="J66" s="274"/>
    </row>
    <row r="67" spans="1:10" ht="13.5" customHeight="1">
      <c r="A67" s="272"/>
      <c r="B67" s="273" t="s">
        <v>291</v>
      </c>
      <c r="C67" s="274">
        <f>[10]第６表資料まとめ!E134</f>
        <v>9013</v>
      </c>
      <c r="D67" s="281" t="s">
        <v>39</v>
      </c>
      <c r="E67" s="281" t="s">
        <v>39</v>
      </c>
      <c r="F67" s="281" t="s">
        <v>39</v>
      </c>
      <c r="G67" s="281" t="s">
        <v>39</v>
      </c>
      <c r="H67" s="281" t="s">
        <v>39</v>
      </c>
      <c r="I67" s="282" t="s">
        <v>39</v>
      </c>
      <c r="J67" s="281" t="s">
        <v>39</v>
      </c>
    </row>
    <row r="68" spans="1:10" ht="13.5" customHeight="1">
      <c r="A68" s="272"/>
      <c r="B68" s="273" t="s">
        <v>292</v>
      </c>
      <c r="C68" s="274">
        <f>[10]第６表資料まとめ!E135</f>
        <v>35262</v>
      </c>
      <c r="D68" s="281" t="s">
        <v>39</v>
      </c>
      <c r="E68" s="281" t="s">
        <v>39</v>
      </c>
      <c r="F68" s="281" t="s">
        <v>39</v>
      </c>
      <c r="G68" s="281" t="s">
        <v>39</v>
      </c>
      <c r="H68" s="281" t="s">
        <v>39</v>
      </c>
      <c r="I68" s="282" t="s">
        <v>39</v>
      </c>
      <c r="J68" s="281" t="s">
        <v>39</v>
      </c>
    </row>
    <row r="69" spans="1:10" ht="13.5" customHeight="1">
      <c r="A69" s="272"/>
      <c r="B69" s="273" t="s">
        <v>293</v>
      </c>
      <c r="C69" s="274">
        <f>[10]第６表資料まとめ!E136</f>
        <v>11887</v>
      </c>
      <c r="D69" s="281" t="s">
        <v>39</v>
      </c>
      <c r="E69" s="281" t="s">
        <v>39</v>
      </c>
      <c r="F69" s="281" t="s">
        <v>39</v>
      </c>
      <c r="G69" s="281" t="s">
        <v>39</v>
      </c>
      <c r="H69" s="281" t="s">
        <v>39</v>
      </c>
      <c r="I69" s="282" t="s">
        <v>39</v>
      </c>
      <c r="J69" s="281" t="s">
        <v>39</v>
      </c>
    </row>
    <row r="70" spans="1:10" ht="8.1" customHeight="1">
      <c r="A70" s="272"/>
      <c r="B70" s="275"/>
      <c r="C70" s="274"/>
      <c r="D70" s="274"/>
      <c r="E70" s="274"/>
      <c r="F70" s="274"/>
      <c r="G70" s="274"/>
      <c r="H70" s="274"/>
      <c r="I70" s="274"/>
      <c r="J70" s="274"/>
    </row>
    <row r="71" spans="1:10" ht="13.5" customHeight="1">
      <c r="A71" s="272" t="s">
        <v>289</v>
      </c>
      <c r="B71" s="275"/>
      <c r="C71" s="274"/>
      <c r="D71" s="274"/>
      <c r="E71" s="274"/>
      <c r="F71" s="274"/>
      <c r="G71" s="274"/>
      <c r="H71" s="274"/>
      <c r="I71" s="274"/>
      <c r="J71" s="274"/>
    </row>
    <row r="72" spans="1:10" ht="13.5" customHeight="1">
      <c r="A72" s="910" t="s">
        <v>294</v>
      </c>
      <c r="B72" s="911"/>
      <c r="C72" s="274"/>
      <c r="D72" s="274"/>
      <c r="E72" s="274"/>
      <c r="F72" s="274"/>
      <c r="G72" s="274"/>
      <c r="H72" s="274"/>
      <c r="I72" s="274"/>
      <c r="J72" s="274"/>
    </row>
    <row r="73" spans="1:10" ht="13.5" customHeight="1">
      <c r="A73" s="272"/>
      <c r="B73" s="273" t="s">
        <v>291</v>
      </c>
      <c r="C73" s="274">
        <f>[10]第６表資料まとめ!E140</f>
        <v>23112</v>
      </c>
      <c r="D73" s="281" t="s">
        <v>39</v>
      </c>
      <c r="E73" s="281" t="s">
        <v>39</v>
      </c>
      <c r="F73" s="281" t="s">
        <v>39</v>
      </c>
      <c r="G73" s="281" t="s">
        <v>39</v>
      </c>
      <c r="H73" s="281" t="s">
        <v>39</v>
      </c>
      <c r="I73" s="282" t="s">
        <v>39</v>
      </c>
      <c r="J73" s="281" t="s">
        <v>39</v>
      </c>
    </row>
    <row r="74" spans="1:10" ht="13.5" customHeight="1">
      <c r="A74" s="272"/>
      <c r="B74" s="273" t="s">
        <v>292</v>
      </c>
      <c r="C74" s="274">
        <f>[10]第６表資料まとめ!E141</f>
        <v>87282</v>
      </c>
      <c r="D74" s="281" t="s">
        <v>39</v>
      </c>
      <c r="E74" s="281" t="s">
        <v>39</v>
      </c>
      <c r="F74" s="281" t="s">
        <v>39</v>
      </c>
      <c r="G74" s="281" t="s">
        <v>39</v>
      </c>
      <c r="H74" s="281" t="s">
        <v>39</v>
      </c>
      <c r="I74" s="282" t="s">
        <v>39</v>
      </c>
      <c r="J74" s="281" t="s">
        <v>39</v>
      </c>
    </row>
    <row r="75" spans="1:10" ht="13.5" customHeight="1">
      <c r="A75" s="283"/>
      <c r="B75" s="284" t="s">
        <v>295</v>
      </c>
      <c r="C75" s="285">
        <f>[10]第６表資料まとめ!E142</f>
        <v>39623</v>
      </c>
      <c r="D75" s="281" t="s">
        <v>39</v>
      </c>
      <c r="E75" s="281" t="s">
        <v>39</v>
      </c>
      <c r="F75" s="281" t="s">
        <v>39</v>
      </c>
      <c r="G75" s="281" t="s">
        <v>39</v>
      </c>
      <c r="H75" s="281" t="s">
        <v>39</v>
      </c>
      <c r="I75" s="282" t="s">
        <v>39</v>
      </c>
      <c r="J75" s="281" t="s">
        <v>39</v>
      </c>
    </row>
    <row r="76" spans="1:10" ht="13.5" customHeight="1"/>
    <row r="77" spans="1:10" ht="13.5" customHeight="1"/>
    <row r="78" spans="1:10" ht="13.5" customHeight="1"/>
  </sheetData>
  <mergeCells count="8">
    <mergeCell ref="A66:B66"/>
    <mergeCell ref="A72:B72"/>
    <mergeCell ref="A2:B2"/>
    <mergeCell ref="A3:B3"/>
    <mergeCell ref="A8:B8"/>
    <mergeCell ref="A14:B14"/>
    <mergeCell ref="A39:J39"/>
    <mergeCell ref="A40:B40"/>
  </mergeCells>
  <phoneticPr fontId="4"/>
  <printOptions horizontalCentered="1"/>
  <pageMargins left="0.70866141732283472" right="0.70866141732283472" top="0.47244094488188981" bottom="0.43307086614173229" header="0.31496062992125984" footer="0.31496062992125984"/>
  <pageSetup paperSize="9" scale="69" orientation="portrait" r:id="rId1"/>
  <rowBreaks count="1" manualBreakCount="1">
    <brk id="38" max="9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A04805-DDCA-4908-BA72-2D8ACC2EC712}">
  <sheetPr>
    <pageSetUpPr fitToPage="1"/>
  </sheetPr>
  <dimension ref="A1:AD44"/>
  <sheetViews>
    <sheetView showGridLines="0" view="pageBreakPreview" zoomScaleNormal="100" zoomScaleSheetLayoutView="100" workbookViewId="0"/>
  </sheetViews>
  <sheetFormatPr defaultRowHeight="11.25"/>
  <cols>
    <col min="1" max="2" width="0.875" style="157" customWidth="1"/>
    <col min="3" max="3" width="10.5" style="157" customWidth="1"/>
    <col min="4" max="4" width="2.375" style="157" customWidth="1"/>
    <col min="5" max="6" width="0.875" style="157" customWidth="1"/>
    <col min="7" max="21" width="9.375" style="157" customWidth="1"/>
    <col min="22" max="16384" width="9" style="157"/>
  </cols>
  <sheetData>
    <row r="1" spans="1:30" ht="18" customHeight="1">
      <c r="A1" s="286"/>
      <c r="B1" s="286"/>
      <c r="C1" s="286" t="s">
        <v>305</v>
      </c>
      <c r="D1" s="287"/>
      <c r="E1" s="287"/>
      <c r="F1" s="286"/>
      <c r="G1" s="288"/>
      <c r="H1" s="288"/>
      <c r="I1" s="288"/>
      <c r="J1" s="288"/>
      <c r="K1" s="288"/>
      <c r="L1" s="288"/>
      <c r="M1" s="288"/>
      <c r="N1" s="288"/>
      <c r="O1" s="286"/>
      <c r="Q1" s="289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90"/>
    </row>
    <row r="2" spans="1:30" ht="7.15" customHeight="1">
      <c r="A2" s="108"/>
      <c r="B2" s="108"/>
      <c r="C2" s="108"/>
      <c r="D2" s="108"/>
      <c r="E2" s="108"/>
      <c r="F2" s="291"/>
      <c r="G2" s="108"/>
      <c r="H2" s="108"/>
      <c r="I2" s="108"/>
      <c r="J2" s="108"/>
      <c r="K2" s="108"/>
      <c r="L2" s="108"/>
      <c r="M2" s="108"/>
      <c r="N2" s="108"/>
      <c r="O2" s="110"/>
      <c r="P2" s="292"/>
      <c r="Q2" s="292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293"/>
    </row>
    <row r="3" spans="1:30" ht="7.15" customHeight="1">
      <c r="A3" s="110"/>
      <c r="B3" s="294"/>
      <c r="C3" s="110"/>
      <c r="D3" s="110"/>
      <c r="E3" s="110"/>
      <c r="F3" s="110"/>
      <c r="G3" s="110"/>
      <c r="H3" s="294"/>
      <c r="I3" s="294"/>
      <c r="J3" s="294"/>
      <c r="K3" s="294"/>
      <c r="L3" s="294"/>
      <c r="M3" s="294"/>
      <c r="N3" s="294"/>
      <c r="O3" s="295"/>
      <c r="P3" s="296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3"/>
    </row>
    <row r="4" spans="1:30" ht="18" customHeight="1">
      <c r="A4" s="921" t="s">
        <v>306</v>
      </c>
      <c r="B4" s="922"/>
      <c r="C4" s="922"/>
      <c r="D4" s="922"/>
      <c r="E4" s="922"/>
      <c r="F4" s="923"/>
      <c r="G4" s="928" t="s">
        <v>307</v>
      </c>
      <c r="H4" s="297"/>
      <c r="I4" s="931" t="s">
        <v>308</v>
      </c>
      <c r="J4" s="932"/>
      <c r="K4" s="932"/>
      <c r="L4" s="932"/>
      <c r="M4" s="298"/>
      <c r="N4" s="297"/>
      <c r="O4" s="297"/>
      <c r="P4" s="297"/>
      <c r="Q4" s="297"/>
      <c r="R4" s="297"/>
      <c r="S4" s="299"/>
      <c r="T4" s="297"/>
      <c r="U4" s="297"/>
      <c r="V4" s="297"/>
      <c r="W4" s="297"/>
      <c r="X4" s="300"/>
      <c r="Y4" s="301"/>
      <c r="Z4" s="301"/>
      <c r="AA4" s="302" t="s">
        <v>309</v>
      </c>
      <c r="AB4" s="303"/>
      <c r="AC4" s="303"/>
      <c r="AD4" s="110"/>
    </row>
    <row r="5" spans="1:30" ht="18" customHeight="1">
      <c r="A5" s="924"/>
      <c r="B5" s="924"/>
      <c r="C5" s="924"/>
      <c r="D5" s="924"/>
      <c r="E5" s="924"/>
      <c r="F5" s="925"/>
      <c r="G5" s="929"/>
      <c r="H5" s="928" t="s">
        <v>310</v>
      </c>
      <c r="I5" s="933" t="s">
        <v>311</v>
      </c>
      <c r="J5" s="934"/>
      <c r="K5" s="934"/>
      <c r="L5" s="934"/>
      <c r="M5" s="935"/>
      <c r="N5" s="206"/>
      <c r="O5" s="936" t="s">
        <v>312</v>
      </c>
      <c r="P5" s="936"/>
      <c r="Q5" s="305" t="s">
        <v>313</v>
      </c>
      <c r="R5" s="306"/>
      <c r="S5" s="306"/>
      <c r="T5" s="306"/>
      <c r="U5" s="306"/>
      <c r="V5" s="299"/>
      <c r="W5" s="307"/>
      <c r="X5" s="308"/>
      <c r="Y5" s="309"/>
      <c r="Z5" s="309"/>
      <c r="AA5" s="310"/>
      <c r="AB5" s="311"/>
      <c r="AC5" s="312"/>
      <c r="AD5" s="110"/>
    </row>
    <row r="6" spans="1:30" ht="12" customHeight="1">
      <c r="A6" s="924"/>
      <c r="B6" s="924"/>
      <c r="C6" s="924"/>
      <c r="D6" s="924"/>
      <c r="E6" s="924"/>
      <c r="F6" s="925"/>
      <c r="G6" s="929"/>
      <c r="H6" s="929"/>
      <c r="I6" s="928" t="s">
        <v>314</v>
      </c>
      <c r="J6" s="301"/>
      <c r="K6" s="301"/>
      <c r="L6" s="301"/>
      <c r="M6" s="313"/>
      <c r="N6" s="928" t="s">
        <v>315</v>
      </c>
      <c r="O6" s="301"/>
      <c r="P6" s="301"/>
      <c r="Q6" s="313"/>
      <c r="R6" s="301"/>
      <c r="S6" s="301"/>
      <c r="T6" s="301"/>
      <c r="U6" s="301"/>
      <c r="V6" s="301"/>
      <c r="W6" s="301"/>
      <c r="X6" s="313"/>
      <c r="Y6" s="314" t="s">
        <v>316</v>
      </c>
      <c r="Z6" s="314" t="s">
        <v>317</v>
      </c>
      <c r="AA6" s="315" t="s">
        <v>318</v>
      </c>
      <c r="AB6" s="917" t="s">
        <v>319</v>
      </c>
      <c r="AC6" s="315" t="s">
        <v>320</v>
      </c>
      <c r="AD6" s="110"/>
    </row>
    <row r="7" spans="1:30" ht="12" customHeight="1">
      <c r="A7" s="924"/>
      <c r="B7" s="924"/>
      <c r="C7" s="924"/>
      <c r="D7" s="924"/>
      <c r="E7" s="924"/>
      <c r="F7" s="925"/>
      <c r="G7" s="929"/>
      <c r="H7" s="929"/>
      <c r="I7" s="929"/>
      <c r="J7" s="316" t="s">
        <v>321</v>
      </c>
      <c r="K7" s="316" t="s">
        <v>322</v>
      </c>
      <c r="L7" s="316" t="s">
        <v>323</v>
      </c>
      <c r="M7" s="316" t="s">
        <v>324</v>
      </c>
      <c r="N7" s="929"/>
      <c r="O7" s="316" t="s">
        <v>322</v>
      </c>
      <c r="P7" s="317" t="s">
        <v>325</v>
      </c>
      <c r="Q7" s="318" t="s">
        <v>326</v>
      </c>
      <c r="R7" s="319" t="s">
        <v>327</v>
      </c>
      <c r="S7" s="319" t="s">
        <v>328</v>
      </c>
      <c r="T7" s="319" t="s">
        <v>329</v>
      </c>
      <c r="U7" s="319" t="s">
        <v>330</v>
      </c>
      <c r="V7" s="319" t="s">
        <v>327</v>
      </c>
      <c r="W7" s="316" t="s">
        <v>331</v>
      </c>
      <c r="X7" s="316" t="s">
        <v>332</v>
      </c>
      <c r="Y7" s="314"/>
      <c r="Z7" s="314"/>
      <c r="AA7" s="320"/>
      <c r="AB7" s="917"/>
      <c r="AC7" s="321"/>
      <c r="AD7" s="110"/>
    </row>
    <row r="8" spans="1:30" ht="12" customHeight="1">
      <c r="A8" s="924"/>
      <c r="B8" s="924"/>
      <c r="C8" s="924"/>
      <c r="D8" s="924"/>
      <c r="E8" s="924"/>
      <c r="F8" s="925"/>
      <c r="G8" s="929"/>
      <c r="H8" s="929"/>
      <c r="I8" s="929"/>
      <c r="J8" s="314"/>
      <c r="K8" s="322"/>
      <c r="L8" s="322"/>
      <c r="M8" s="322"/>
      <c r="N8" s="929"/>
      <c r="O8" s="322"/>
      <c r="P8" s="323"/>
      <c r="Q8" s="318"/>
      <c r="R8" s="319" t="s">
        <v>333</v>
      </c>
      <c r="S8" s="319" t="s">
        <v>334</v>
      </c>
      <c r="T8" s="319" t="s">
        <v>335</v>
      </c>
      <c r="U8" s="319" t="s">
        <v>336</v>
      </c>
      <c r="V8" s="319" t="s">
        <v>337</v>
      </c>
      <c r="W8" s="314"/>
      <c r="X8" s="314"/>
      <c r="Y8" s="314" t="s">
        <v>338</v>
      </c>
      <c r="Z8" s="314" t="s">
        <v>339</v>
      </c>
      <c r="AA8" s="320" t="s">
        <v>339</v>
      </c>
      <c r="AB8" s="917"/>
      <c r="AC8" s="321" t="s">
        <v>340</v>
      </c>
      <c r="AD8" s="110"/>
    </row>
    <row r="9" spans="1:30" ht="12" customHeight="1">
      <c r="A9" s="924"/>
      <c r="B9" s="924"/>
      <c r="C9" s="924"/>
      <c r="D9" s="924"/>
      <c r="E9" s="924"/>
      <c r="F9" s="925"/>
      <c r="G9" s="929"/>
      <c r="H9" s="929"/>
      <c r="I9" s="929"/>
      <c r="J9" s="322"/>
      <c r="K9" s="314" t="s">
        <v>341</v>
      </c>
      <c r="L9" s="314" t="s">
        <v>341</v>
      </c>
      <c r="M9" s="314" t="s">
        <v>341</v>
      </c>
      <c r="N9" s="929"/>
      <c r="O9" s="314" t="s">
        <v>342</v>
      </c>
      <c r="P9" s="314" t="s">
        <v>343</v>
      </c>
      <c r="Q9" s="318" t="s">
        <v>344</v>
      </c>
      <c r="R9" s="319" t="s">
        <v>345</v>
      </c>
      <c r="S9" s="319" t="s">
        <v>346</v>
      </c>
      <c r="T9" s="319" t="s">
        <v>347</v>
      </c>
      <c r="U9" s="319" t="s">
        <v>348</v>
      </c>
      <c r="V9" s="319" t="s">
        <v>349</v>
      </c>
      <c r="W9" s="314" t="s">
        <v>350</v>
      </c>
      <c r="X9" s="314" t="s">
        <v>351</v>
      </c>
      <c r="Y9" s="324"/>
      <c r="Z9" s="324"/>
      <c r="AA9" s="325"/>
      <c r="AB9" s="917"/>
      <c r="AC9" s="326"/>
      <c r="AD9" s="110"/>
    </row>
    <row r="10" spans="1:30" ht="12" customHeight="1">
      <c r="A10" s="924"/>
      <c r="B10" s="924"/>
      <c r="C10" s="924"/>
      <c r="D10" s="924"/>
      <c r="E10" s="924"/>
      <c r="F10" s="925"/>
      <c r="G10" s="929"/>
      <c r="H10" s="929"/>
      <c r="I10" s="929"/>
      <c r="J10" s="322"/>
      <c r="K10" s="314"/>
      <c r="L10" s="314"/>
      <c r="M10" s="314"/>
      <c r="N10" s="929"/>
      <c r="O10" s="314"/>
      <c r="P10" s="314"/>
      <c r="Q10" s="318"/>
      <c r="R10" s="319" t="s">
        <v>352</v>
      </c>
      <c r="S10" s="319" t="s">
        <v>353</v>
      </c>
      <c r="T10" s="319" t="s">
        <v>353</v>
      </c>
      <c r="U10" s="319" t="s">
        <v>354</v>
      </c>
      <c r="V10" s="319" t="s">
        <v>355</v>
      </c>
      <c r="W10" s="314"/>
      <c r="X10" s="314"/>
      <c r="Y10" s="314" t="s">
        <v>356</v>
      </c>
      <c r="Z10" s="314"/>
      <c r="AA10" s="327"/>
      <c r="AB10" s="917"/>
      <c r="AC10" s="326" t="s">
        <v>357</v>
      </c>
      <c r="AD10" s="110"/>
    </row>
    <row r="11" spans="1:30" ht="12" customHeight="1">
      <c r="A11" s="924"/>
      <c r="B11" s="924"/>
      <c r="C11" s="924"/>
      <c r="D11" s="924"/>
      <c r="E11" s="924"/>
      <c r="F11" s="925"/>
      <c r="G11" s="929"/>
      <c r="H11" s="929"/>
      <c r="I11" s="929"/>
      <c r="J11" s="314" t="s">
        <v>358</v>
      </c>
      <c r="K11" s="314" t="s">
        <v>359</v>
      </c>
      <c r="L11" s="314" t="s">
        <v>359</v>
      </c>
      <c r="M11" s="314" t="s">
        <v>359</v>
      </c>
      <c r="N11" s="929"/>
      <c r="O11" s="314" t="s">
        <v>359</v>
      </c>
      <c r="P11" s="314" t="s">
        <v>359</v>
      </c>
      <c r="Q11" s="318" t="s">
        <v>359</v>
      </c>
      <c r="R11" s="319" t="s">
        <v>359</v>
      </c>
      <c r="S11" s="319" t="s">
        <v>359</v>
      </c>
      <c r="T11" s="319" t="s">
        <v>359</v>
      </c>
      <c r="U11" s="319" t="s">
        <v>359</v>
      </c>
      <c r="V11" s="319" t="s">
        <v>359</v>
      </c>
      <c r="W11" s="314" t="s">
        <v>360</v>
      </c>
      <c r="X11" s="314" t="s">
        <v>361</v>
      </c>
      <c r="Y11" s="328"/>
      <c r="Z11" s="328"/>
      <c r="AA11" s="327"/>
      <c r="AB11" s="917"/>
      <c r="AC11" s="327"/>
      <c r="AD11" s="110"/>
    </row>
    <row r="12" spans="1:30" ht="10.9" customHeight="1">
      <c r="A12" s="926"/>
      <c r="B12" s="926"/>
      <c r="C12" s="926"/>
      <c r="D12" s="926"/>
      <c r="E12" s="926"/>
      <c r="F12" s="927"/>
      <c r="G12" s="930"/>
      <c r="H12" s="930"/>
      <c r="I12" s="930"/>
      <c r="J12" s="330"/>
      <c r="K12" s="330"/>
      <c r="L12" s="330"/>
      <c r="M12" s="330"/>
      <c r="N12" s="930"/>
      <c r="O12" s="330"/>
      <c r="P12" s="330"/>
      <c r="Q12" s="331"/>
      <c r="R12" s="330"/>
      <c r="S12" s="330"/>
      <c r="T12" s="330"/>
      <c r="U12" s="330"/>
      <c r="V12" s="330"/>
      <c r="W12" s="330"/>
      <c r="X12" s="331"/>
      <c r="Y12" s="332"/>
      <c r="Z12" s="332"/>
      <c r="AA12" s="333"/>
      <c r="AB12" s="918"/>
      <c r="AC12" s="333"/>
      <c r="AD12" s="110"/>
    </row>
    <row r="13" spans="1:30" ht="6" customHeight="1">
      <c r="A13" s="334"/>
      <c r="B13" s="334"/>
      <c r="C13" s="334"/>
      <c r="D13" s="334"/>
      <c r="E13" s="334"/>
      <c r="F13" s="335"/>
      <c r="G13" s="336"/>
      <c r="H13" s="336"/>
      <c r="I13" s="337"/>
      <c r="J13" s="337"/>
      <c r="K13" s="337"/>
      <c r="L13" s="337"/>
      <c r="M13" s="336"/>
      <c r="N13" s="337"/>
      <c r="O13" s="336"/>
      <c r="P13" s="336"/>
      <c r="Q13" s="336"/>
      <c r="R13" s="336"/>
      <c r="S13" s="336"/>
      <c r="T13" s="336"/>
      <c r="U13" s="337"/>
      <c r="V13" s="337"/>
      <c r="W13" s="337"/>
      <c r="X13" s="336"/>
      <c r="Y13" s="336"/>
      <c r="Z13" s="336"/>
      <c r="AA13" s="336"/>
      <c r="AB13" s="336"/>
      <c r="AC13" s="338"/>
      <c r="AD13" s="338"/>
    </row>
    <row r="14" spans="1:30" ht="12" customHeight="1">
      <c r="A14" s="213"/>
      <c r="B14" s="919" t="s">
        <v>362</v>
      </c>
      <c r="C14" s="920"/>
      <c r="D14" s="920"/>
      <c r="E14" s="340"/>
      <c r="F14" s="341"/>
      <c r="G14" s="190">
        <v>186988</v>
      </c>
      <c r="H14" s="190">
        <v>112784</v>
      </c>
      <c r="I14" s="190">
        <v>102464</v>
      </c>
      <c r="J14" s="190">
        <v>41130</v>
      </c>
      <c r="K14" s="190">
        <v>42465</v>
      </c>
      <c r="L14" s="190">
        <v>2396</v>
      </c>
      <c r="M14" s="190">
        <v>16473</v>
      </c>
      <c r="N14" s="190">
        <v>10320</v>
      </c>
      <c r="O14" s="190">
        <v>261</v>
      </c>
      <c r="P14" s="190">
        <v>1629</v>
      </c>
      <c r="Q14" s="190">
        <v>680</v>
      </c>
      <c r="R14" s="190">
        <v>2014</v>
      </c>
      <c r="S14" s="190">
        <v>421</v>
      </c>
      <c r="T14" s="190">
        <v>1195</v>
      </c>
      <c r="U14" s="190">
        <v>126</v>
      </c>
      <c r="V14" s="190">
        <v>281</v>
      </c>
      <c r="W14" s="190">
        <v>1769</v>
      </c>
      <c r="X14" s="190">
        <v>1944</v>
      </c>
      <c r="Y14" s="190">
        <v>1260</v>
      </c>
      <c r="Z14" s="190">
        <v>72676</v>
      </c>
      <c r="AA14" s="190">
        <v>5387</v>
      </c>
      <c r="AB14" s="190">
        <v>1764</v>
      </c>
      <c r="AC14" s="190">
        <v>1307</v>
      </c>
      <c r="AD14" s="338"/>
    </row>
    <row r="15" spans="1:30" ht="12" customHeight="1">
      <c r="A15" s="213"/>
      <c r="B15" s="189"/>
      <c r="C15" s="877" t="s">
        <v>363</v>
      </c>
      <c r="D15" s="920"/>
      <c r="E15" s="339"/>
      <c r="F15" s="342"/>
      <c r="G15" s="190">
        <v>4</v>
      </c>
      <c r="H15" s="190" t="s">
        <v>36</v>
      </c>
      <c r="I15" s="190" t="s">
        <v>36</v>
      </c>
      <c r="J15" s="190" t="s">
        <v>36</v>
      </c>
      <c r="K15" s="190" t="s">
        <v>36</v>
      </c>
      <c r="L15" s="190" t="s">
        <v>36</v>
      </c>
      <c r="M15" s="190" t="s">
        <v>36</v>
      </c>
      <c r="N15" s="190" t="s">
        <v>36</v>
      </c>
      <c r="O15" s="190" t="s">
        <v>36</v>
      </c>
      <c r="P15" s="190" t="s">
        <v>36</v>
      </c>
      <c r="Q15" s="190" t="s">
        <v>36</v>
      </c>
      <c r="R15" s="190" t="s">
        <v>36</v>
      </c>
      <c r="S15" s="190" t="s">
        <v>36</v>
      </c>
      <c r="T15" s="190" t="s">
        <v>36</v>
      </c>
      <c r="U15" s="190" t="s">
        <v>36</v>
      </c>
      <c r="V15" s="190" t="s">
        <v>36</v>
      </c>
      <c r="W15" s="190" t="s">
        <v>36</v>
      </c>
      <c r="X15" s="190" t="s">
        <v>36</v>
      </c>
      <c r="Y15" s="190" t="s">
        <v>36</v>
      </c>
      <c r="Z15" s="190">
        <v>4</v>
      </c>
      <c r="AA15" s="190" t="s">
        <v>36</v>
      </c>
      <c r="AB15" s="190">
        <v>1</v>
      </c>
      <c r="AC15" s="190" t="s">
        <v>36</v>
      </c>
      <c r="AD15" s="338"/>
    </row>
    <row r="16" spans="1:30" ht="12" customHeight="1">
      <c r="A16" s="213"/>
      <c r="B16" s="189"/>
      <c r="C16" s="189" t="s">
        <v>364</v>
      </c>
      <c r="D16" s="189"/>
      <c r="E16" s="339"/>
      <c r="F16" s="342"/>
      <c r="G16" s="190">
        <v>1698</v>
      </c>
      <c r="H16" s="190">
        <v>26</v>
      </c>
      <c r="I16" s="190">
        <v>15</v>
      </c>
      <c r="J16" s="190">
        <v>1</v>
      </c>
      <c r="K16" s="190">
        <v>5</v>
      </c>
      <c r="L16" s="190" t="s">
        <v>36</v>
      </c>
      <c r="M16" s="190">
        <v>9</v>
      </c>
      <c r="N16" s="190">
        <v>11</v>
      </c>
      <c r="O16" s="190" t="s">
        <v>36</v>
      </c>
      <c r="P16" s="190" t="s">
        <v>36</v>
      </c>
      <c r="Q16" s="190" t="s">
        <v>36</v>
      </c>
      <c r="R16" s="190" t="s">
        <v>36</v>
      </c>
      <c r="S16" s="190" t="s">
        <v>36</v>
      </c>
      <c r="T16" s="190" t="s">
        <v>36</v>
      </c>
      <c r="U16" s="190" t="s">
        <v>36</v>
      </c>
      <c r="V16" s="190" t="s">
        <v>36</v>
      </c>
      <c r="W16" s="190">
        <v>10</v>
      </c>
      <c r="X16" s="190">
        <v>1</v>
      </c>
      <c r="Y16" s="190">
        <v>5</v>
      </c>
      <c r="Z16" s="190">
        <v>1667</v>
      </c>
      <c r="AA16" s="190" t="s">
        <v>36</v>
      </c>
      <c r="AB16" s="190">
        <v>59</v>
      </c>
      <c r="AC16" s="190">
        <v>79</v>
      </c>
      <c r="AD16" s="338"/>
    </row>
    <row r="17" spans="1:30" ht="12" customHeight="1">
      <c r="A17" s="213"/>
      <c r="B17" s="189"/>
      <c r="C17" s="189" t="s">
        <v>365</v>
      </c>
      <c r="D17" s="189"/>
      <c r="E17" s="339"/>
      <c r="F17" s="342"/>
      <c r="G17" s="190">
        <v>6939</v>
      </c>
      <c r="H17" s="190">
        <v>542</v>
      </c>
      <c r="I17" s="190">
        <v>451</v>
      </c>
      <c r="J17" s="190">
        <v>127</v>
      </c>
      <c r="K17" s="190">
        <v>234</v>
      </c>
      <c r="L17" s="190">
        <v>5</v>
      </c>
      <c r="M17" s="190">
        <v>85</v>
      </c>
      <c r="N17" s="190">
        <v>91</v>
      </c>
      <c r="O17" s="190" t="s">
        <v>36</v>
      </c>
      <c r="P17" s="190" t="s">
        <v>36</v>
      </c>
      <c r="Q17" s="190" t="s">
        <v>36</v>
      </c>
      <c r="R17" s="190">
        <v>1</v>
      </c>
      <c r="S17" s="190" t="s">
        <v>36</v>
      </c>
      <c r="T17" s="190">
        <v>3</v>
      </c>
      <c r="U17" s="190" t="s">
        <v>36</v>
      </c>
      <c r="V17" s="190">
        <v>2</v>
      </c>
      <c r="W17" s="190">
        <v>76</v>
      </c>
      <c r="X17" s="190">
        <v>9</v>
      </c>
      <c r="Y17" s="190">
        <v>97</v>
      </c>
      <c r="Z17" s="190">
        <v>6300</v>
      </c>
      <c r="AA17" s="190">
        <v>6</v>
      </c>
      <c r="AB17" s="190">
        <v>175</v>
      </c>
      <c r="AC17" s="190">
        <v>352</v>
      </c>
      <c r="AD17" s="338"/>
    </row>
    <row r="18" spans="1:30" ht="12" customHeight="1">
      <c r="A18" s="213"/>
      <c r="B18" s="189"/>
      <c r="C18" s="189" t="s">
        <v>366</v>
      </c>
      <c r="D18" s="189"/>
      <c r="E18" s="339"/>
      <c r="F18" s="342"/>
      <c r="G18" s="190">
        <v>6931</v>
      </c>
      <c r="H18" s="190">
        <v>2364</v>
      </c>
      <c r="I18" s="190">
        <v>2266</v>
      </c>
      <c r="J18" s="190">
        <v>766</v>
      </c>
      <c r="K18" s="190">
        <v>1229</v>
      </c>
      <c r="L18" s="190">
        <v>10</v>
      </c>
      <c r="M18" s="190">
        <v>261</v>
      </c>
      <c r="N18" s="190">
        <v>98</v>
      </c>
      <c r="O18" s="190" t="s">
        <v>36</v>
      </c>
      <c r="P18" s="190">
        <v>3</v>
      </c>
      <c r="Q18" s="190">
        <v>2</v>
      </c>
      <c r="R18" s="190">
        <v>12</v>
      </c>
      <c r="S18" s="190">
        <v>4</v>
      </c>
      <c r="T18" s="190">
        <v>3</v>
      </c>
      <c r="U18" s="190">
        <v>3</v>
      </c>
      <c r="V18" s="190" t="s">
        <v>36</v>
      </c>
      <c r="W18" s="190">
        <v>53</v>
      </c>
      <c r="X18" s="190">
        <v>18</v>
      </c>
      <c r="Y18" s="190">
        <v>183</v>
      </c>
      <c r="Z18" s="190">
        <v>4384</v>
      </c>
      <c r="AA18" s="190">
        <v>23</v>
      </c>
      <c r="AB18" s="190">
        <v>157</v>
      </c>
      <c r="AC18" s="190">
        <v>363</v>
      </c>
      <c r="AD18" s="338"/>
    </row>
    <row r="19" spans="1:30" ht="12" customHeight="1">
      <c r="A19" s="213"/>
      <c r="B19" s="189"/>
      <c r="C19" s="189" t="s">
        <v>367</v>
      </c>
      <c r="D19" s="189"/>
      <c r="E19" s="339"/>
      <c r="F19" s="342"/>
      <c r="G19" s="190">
        <v>7979</v>
      </c>
      <c r="H19" s="190">
        <v>4932</v>
      </c>
      <c r="I19" s="190">
        <v>4761</v>
      </c>
      <c r="J19" s="190">
        <v>961</v>
      </c>
      <c r="K19" s="190">
        <v>3225</v>
      </c>
      <c r="L19" s="190">
        <v>28</v>
      </c>
      <c r="M19" s="190">
        <v>547</v>
      </c>
      <c r="N19" s="190">
        <v>171</v>
      </c>
      <c r="O19" s="190">
        <v>1</v>
      </c>
      <c r="P19" s="190">
        <v>10</v>
      </c>
      <c r="Q19" s="190">
        <v>9</v>
      </c>
      <c r="R19" s="190">
        <v>60</v>
      </c>
      <c r="S19" s="190">
        <v>2</v>
      </c>
      <c r="T19" s="190">
        <v>8</v>
      </c>
      <c r="U19" s="190" t="s">
        <v>36</v>
      </c>
      <c r="V19" s="190">
        <v>6</v>
      </c>
      <c r="W19" s="190">
        <v>42</v>
      </c>
      <c r="X19" s="190">
        <v>33</v>
      </c>
      <c r="Y19" s="190">
        <v>93</v>
      </c>
      <c r="Z19" s="190">
        <v>2954</v>
      </c>
      <c r="AA19" s="190">
        <v>107</v>
      </c>
      <c r="AB19" s="190">
        <v>93</v>
      </c>
      <c r="AC19" s="190">
        <v>145</v>
      </c>
      <c r="AD19" s="338"/>
    </row>
    <row r="20" spans="1:30" ht="12" customHeight="1">
      <c r="A20" s="213"/>
      <c r="B20" s="189"/>
      <c r="C20" s="189" t="s">
        <v>368</v>
      </c>
      <c r="D20" s="189"/>
      <c r="E20" s="189"/>
      <c r="F20" s="342"/>
      <c r="G20" s="190">
        <v>9410</v>
      </c>
      <c r="H20" s="190">
        <v>6814</v>
      </c>
      <c r="I20" s="190">
        <v>6546</v>
      </c>
      <c r="J20" s="190">
        <v>770</v>
      </c>
      <c r="K20" s="190">
        <v>4746</v>
      </c>
      <c r="L20" s="190">
        <v>50</v>
      </c>
      <c r="M20" s="190">
        <v>980</v>
      </c>
      <c r="N20" s="190">
        <v>268</v>
      </c>
      <c r="O20" s="190">
        <v>3</v>
      </c>
      <c r="P20" s="190">
        <v>16</v>
      </c>
      <c r="Q20" s="190">
        <v>30</v>
      </c>
      <c r="R20" s="190">
        <v>93</v>
      </c>
      <c r="S20" s="190">
        <v>3</v>
      </c>
      <c r="T20" s="190">
        <v>18</v>
      </c>
      <c r="U20" s="190">
        <v>2</v>
      </c>
      <c r="V20" s="190">
        <v>14</v>
      </c>
      <c r="W20" s="190">
        <v>36</v>
      </c>
      <c r="X20" s="190">
        <v>53</v>
      </c>
      <c r="Y20" s="190">
        <v>80</v>
      </c>
      <c r="Z20" s="190">
        <v>2516</v>
      </c>
      <c r="AA20" s="190">
        <v>192</v>
      </c>
      <c r="AB20" s="190">
        <v>104</v>
      </c>
      <c r="AC20" s="190">
        <v>53</v>
      </c>
      <c r="AD20" s="338"/>
    </row>
    <row r="21" spans="1:30" ht="12" customHeight="1">
      <c r="A21" s="213"/>
      <c r="B21" s="189"/>
      <c r="C21" s="189" t="s">
        <v>369</v>
      </c>
      <c r="D21" s="189"/>
      <c r="E21" s="189"/>
      <c r="F21" s="342"/>
      <c r="G21" s="190">
        <v>11165</v>
      </c>
      <c r="H21" s="190">
        <v>8366</v>
      </c>
      <c r="I21" s="190">
        <v>7990</v>
      </c>
      <c r="J21" s="190">
        <v>903</v>
      </c>
      <c r="K21" s="190">
        <v>5591</v>
      </c>
      <c r="L21" s="190">
        <v>95</v>
      </c>
      <c r="M21" s="190">
        <v>1401</v>
      </c>
      <c r="N21" s="190">
        <v>376</v>
      </c>
      <c r="O21" s="190">
        <v>2</v>
      </c>
      <c r="P21" s="190">
        <v>21</v>
      </c>
      <c r="Q21" s="190">
        <v>38</v>
      </c>
      <c r="R21" s="190">
        <v>141</v>
      </c>
      <c r="S21" s="190">
        <v>5</v>
      </c>
      <c r="T21" s="190">
        <v>28</v>
      </c>
      <c r="U21" s="190">
        <v>4</v>
      </c>
      <c r="V21" s="190">
        <v>10</v>
      </c>
      <c r="W21" s="190">
        <v>50</v>
      </c>
      <c r="X21" s="190">
        <v>77</v>
      </c>
      <c r="Y21" s="190">
        <v>80</v>
      </c>
      <c r="Z21" s="190">
        <v>2719</v>
      </c>
      <c r="AA21" s="190">
        <v>264</v>
      </c>
      <c r="AB21" s="190">
        <v>100</v>
      </c>
      <c r="AC21" s="190">
        <v>61</v>
      </c>
      <c r="AD21" s="338"/>
    </row>
    <row r="22" spans="1:30" ht="12" customHeight="1">
      <c r="A22" s="213"/>
      <c r="B22" s="189"/>
      <c r="C22" s="189" t="s">
        <v>370</v>
      </c>
      <c r="D22" s="189"/>
      <c r="E22" s="189"/>
      <c r="F22" s="342"/>
      <c r="G22" s="190">
        <v>14303</v>
      </c>
      <c r="H22" s="190">
        <v>10428</v>
      </c>
      <c r="I22" s="190">
        <v>9756</v>
      </c>
      <c r="J22" s="190">
        <v>1387</v>
      </c>
      <c r="K22" s="190">
        <v>6347</v>
      </c>
      <c r="L22" s="190">
        <v>156</v>
      </c>
      <c r="M22" s="190">
        <v>1866</v>
      </c>
      <c r="N22" s="190">
        <v>672</v>
      </c>
      <c r="O22" s="190">
        <v>16</v>
      </c>
      <c r="P22" s="190">
        <v>43</v>
      </c>
      <c r="Q22" s="190">
        <v>67</v>
      </c>
      <c r="R22" s="190">
        <v>259</v>
      </c>
      <c r="S22" s="190">
        <v>9</v>
      </c>
      <c r="T22" s="190">
        <v>40</v>
      </c>
      <c r="U22" s="190">
        <v>3</v>
      </c>
      <c r="V22" s="190">
        <v>11</v>
      </c>
      <c r="W22" s="190">
        <v>80</v>
      </c>
      <c r="X22" s="190">
        <v>144</v>
      </c>
      <c r="Y22" s="190">
        <v>90</v>
      </c>
      <c r="Z22" s="190">
        <v>3785</v>
      </c>
      <c r="AA22" s="190">
        <v>475</v>
      </c>
      <c r="AB22" s="190">
        <v>120</v>
      </c>
      <c r="AC22" s="190">
        <v>64</v>
      </c>
      <c r="AD22" s="338"/>
    </row>
    <row r="23" spans="1:30" ht="12" customHeight="1">
      <c r="A23" s="213"/>
      <c r="B23" s="189"/>
      <c r="C23" s="189" t="s">
        <v>371</v>
      </c>
      <c r="D23" s="189"/>
      <c r="E23" s="189"/>
      <c r="F23" s="342"/>
      <c r="G23" s="190">
        <v>13452</v>
      </c>
      <c r="H23" s="190">
        <v>9188</v>
      </c>
      <c r="I23" s="190">
        <v>8330</v>
      </c>
      <c r="J23" s="190">
        <v>2011</v>
      </c>
      <c r="K23" s="190">
        <v>4466</v>
      </c>
      <c r="L23" s="190">
        <v>175</v>
      </c>
      <c r="M23" s="190">
        <v>1678</v>
      </c>
      <c r="N23" s="190">
        <v>858</v>
      </c>
      <c r="O23" s="190">
        <v>20</v>
      </c>
      <c r="P23" s="190">
        <v>129</v>
      </c>
      <c r="Q23" s="190">
        <v>57</v>
      </c>
      <c r="R23" s="190">
        <v>289</v>
      </c>
      <c r="S23" s="190">
        <v>11</v>
      </c>
      <c r="T23" s="190">
        <v>47</v>
      </c>
      <c r="U23" s="190">
        <v>6</v>
      </c>
      <c r="V23" s="190">
        <v>30</v>
      </c>
      <c r="W23" s="190">
        <v>110</v>
      </c>
      <c r="X23" s="190">
        <v>159</v>
      </c>
      <c r="Y23" s="190">
        <v>130</v>
      </c>
      <c r="Z23" s="190">
        <v>4134</v>
      </c>
      <c r="AA23" s="190">
        <v>525</v>
      </c>
      <c r="AB23" s="190">
        <v>124</v>
      </c>
      <c r="AC23" s="190">
        <v>63</v>
      </c>
      <c r="AD23" s="338"/>
    </row>
    <row r="24" spans="1:30" ht="12" customHeight="1">
      <c r="A24" s="213"/>
      <c r="B24" s="189"/>
      <c r="C24" s="189" t="s">
        <v>372</v>
      </c>
      <c r="D24" s="189"/>
      <c r="E24" s="189"/>
      <c r="F24" s="342"/>
      <c r="G24" s="190">
        <v>14591</v>
      </c>
      <c r="H24" s="190">
        <v>9715</v>
      </c>
      <c r="I24" s="190">
        <v>8523</v>
      </c>
      <c r="J24" s="190">
        <v>3251</v>
      </c>
      <c r="K24" s="190">
        <v>3633</v>
      </c>
      <c r="L24" s="190">
        <v>191</v>
      </c>
      <c r="M24" s="190">
        <v>1448</v>
      </c>
      <c r="N24" s="190">
        <v>1192</v>
      </c>
      <c r="O24" s="190">
        <v>23</v>
      </c>
      <c r="P24" s="190">
        <v>263</v>
      </c>
      <c r="Q24" s="190">
        <v>53</v>
      </c>
      <c r="R24" s="190">
        <v>315</v>
      </c>
      <c r="S24" s="190">
        <v>16</v>
      </c>
      <c r="T24" s="190">
        <v>94</v>
      </c>
      <c r="U24" s="190">
        <v>22</v>
      </c>
      <c r="V24" s="190">
        <v>39</v>
      </c>
      <c r="W24" s="190">
        <v>171</v>
      </c>
      <c r="X24" s="190">
        <v>196</v>
      </c>
      <c r="Y24" s="190">
        <v>95</v>
      </c>
      <c r="Z24" s="190">
        <v>4781</v>
      </c>
      <c r="AA24" s="190">
        <v>637</v>
      </c>
      <c r="AB24" s="190">
        <v>137</v>
      </c>
      <c r="AC24" s="190">
        <v>27</v>
      </c>
      <c r="AD24" s="338"/>
    </row>
    <row r="25" spans="1:30" ht="12" customHeight="1">
      <c r="A25" s="213"/>
      <c r="B25" s="189"/>
      <c r="C25" s="189" t="s">
        <v>373</v>
      </c>
      <c r="D25" s="189"/>
      <c r="E25" s="189"/>
      <c r="F25" s="342"/>
      <c r="G25" s="190">
        <v>15837</v>
      </c>
      <c r="H25" s="190">
        <v>10627</v>
      </c>
      <c r="I25" s="190">
        <v>9299</v>
      </c>
      <c r="J25" s="190">
        <v>4762</v>
      </c>
      <c r="K25" s="190">
        <v>3076</v>
      </c>
      <c r="L25" s="190">
        <v>221</v>
      </c>
      <c r="M25" s="190">
        <v>1240</v>
      </c>
      <c r="N25" s="190">
        <v>1328</v>
      </c>
      <c r="O25" s="190">
        <v>27</v>
      </c>
      <c r="P25" s="190">
        <v>331</v>
      </c>
      <c r="Q25" s="190">
        <v>56</v>
      </c>
      <c r="R25" s="190">
        <v>304</v>
      </c>
      <c r="S25" s="190">
        <v>35</v>
      </c>
      <c r="T25" s="190">
        <v>114</v>
      </c>
      <c r="U25" s="190">
        <v>20</v>
      </c>
      <c r="V25" s="190">
        <v>44</v>
      </c>
      <c r="W25" s="190">
        <v>239</v>
      </c>
      <c r="X25" s="190">
        <v>158</v>
      </c>
      <c r="Y25" s="190">
        <v>94</v>
      </c>
      <c r="Z25" s="190">
        <v>5116</v>
      </c>
      <c r="AA25" s="190">
        <v>618</v>
      </c>
      <c r="AB25" s="190">
        <v>144</v>
      </c>
      <c r="AC25" s="190">
        <v>21</v>
      </c>
      <c r="AD25" s="338"/>
    </row>
    <row r="26" spans="1:30" ht="12" customHeight="1">
      <c r="A26" s="213"/>
      <c r="B26" s="189"/>
      <c r="C26" s="189" t="s">
        <v>374</v>
      </c>
      <c r="D26" s="189"/>
      <c r="E26" s="189"/>
      <c r="F26" s="342"/>
      <c r="G26" s="190">
        <v>19469</v>
      </c>
      <c r="H26" s="190">
        <v>12973</v>
      </c>
      <c r="I26" s="190">
        <v>11377</v>
      </c>
      <c r="J26" s="190">
        <v>6906</v>
      </c>
      <c r="K26" s="190">
        <v>3032</v>
      </c>
      <c r="L26" s="190">
        <v>246</v>
      </c>
      <c r="M26" s="190">
        <v>1193</v>
      </c>
      <c r="N26" s="190">
        <v>1596</v>
      </c>
      <c r="O26" s="190">
        <v>22</v>
      </c>
      <c r="P26" s="190">
        <v>377</v>
      </c>
      <c r="Q26" s="190">
        <v>72</v>
      </c>
      <c r="R26" s="190">
        <v>207</v>
      </c>
      <c r="S26" s="190">
        <v>98</v>
      </c>
      <c r="T26" s="190">
        <v>204</v>
      </c>
      <c r="U26" s="190">
        <v>20</v>
      </c>
      <c r="V26" s="190">
        <v>48</v>
      </c>
      <c r="W26" s="190">
        <v>338</v>
      </c>
      <c r="X26" s="190">
        <v>210</v>
      </c>
      <c r="Y26" s="190">
        <v>111</v>
      </c>
      <c r="Z26" s="190">
        <v>6385</v>
      </c>
      <c r="AA26" s="190">
        <v>661</v>
      </c>
      <c r="AB26" s="190">
        <v>121</v>
      </c>
      <c r="AC26" s="190">
        <v>8</v>
      </c>
      <c r="AD26" s="338"/>
    </row>
    <row r="27" spans="1:30" ht="12" customHeight="1">
      <c r="A27" s="213"/>
      <c r="B27" s="189"/>
      <c r="C27" s="189" t="s">
        <v>375</v>
      </c>
      <c r="D27" s="189"/>
      <c r="E27" s="189"/>
      <c r="F27" s="342"/>
      <c r="G27" s="190">
        <v>20160</v>
      </c>
      <c r="H27" s="190">
        <v>13473</v>
      </c>
      <c r="I27" s="190">
        <v>12058</v>
      </c>
      <c r="J27" s="190">
        <v>7617</v>
      </c>
      <c r="K27" s="190">
        <v>2895</v>
      </c>
      <c r="L27" s="190">
        <v>299</v>
      </c>
      <c r="M27" s="190">
        <v>1247</v>
      </c>
      <c r="N27" s="190">
        <v>1415</v>
      </c>
      <c r="O27" s="190">
        <v>30</v>
      </c>
      <c r="P27" s="190">
        <v>193</v>
      </c>
      <c r="Q27" s="190">
        <v>108</v>
      </c>
      <c r="R27" s="190">
        <v>136</v>
      </c>
      <c r="S27" s="190">
        <v>108</v>
      </c>
      <c r="T27" s="190">
        <v>275</v>
      </c>
      <c r="U27" s="190">
        <v>14</v>
      </c>
      <c r="V27" s="190">
        <v>28</v>
      </c>
      <c r="W27" s="190">
        <v>297</v>
      </c>
      <c r="X27" s="190">
        <v>226</v>
      </c>
      <c r="Y27" s="190">
        <v>101</v>
      </c>
      <c r="Z27" s="190">
        <v>6586</v>
      </c>
      <c r="AA27" s="190">
        <v>683</v>
      </c>
      <c r="AB27" s="190">
        <v>117</v>
      </c>
      <c r="AC27" s="190">
        <v>6</v>
      </c>
      <c r="AD27" s="338"/>
    </row>
    <row r="28" spans="1:30" ht="12" customHeight="1">
      <c r="A28" s="213"/>
      <c r="B28" s="189"/>
      <c r="C28" s="189" t="s">
        <v>376</v>
      </c>
      <c r="D28" s="189"/>
      <c r="E28" s="189"/>
      <c r="F28" s="342"/>
      <c r="G28" s="190">
        <v>14189</v>
      </c>
      <c r="H28" s="190">
        <v>9156</v>
      </c>
      <c r="I28" s="190">
        <v>8322</v>
      </c>
      <c r="J28" s="190">
        <v>5133</v>
      </c>
      <c r="K28" s="190">
        <v>1732</v>
      </c>
      <c r="L28" s="190">
        <v>242</v>
      </c>
      <c r="M28" s="190">
        <v>1215</v>
      </c>
      <c r="N28" s="190">
        <v>834</v>
      </c>
      <c r="O28" s="190">
        <v>34</v>
      </c>
      <c r="P28" s="190">
        <v>60</v>
      </c>
      <c r="Q28" s="190">
        <v>86</v>
      </c>
      <c r="R28" s="190">
        <v>63</v>
      </c>
      <c r="S28" s="190">
        <v>60</v>
      </c>
      <c r="T28" s="190">
        <v>170</v>
      </c>
      <c r="U28" s="190">
        <v>10</v>
      </c>
      <c r="V28" s="190">
        <v>22</v>
      </c>
      <c r="W28" s="190">
        <v>124</v>
      </c>
      <c r="X28" s="190">
        <v>205</v>
      </c>
      <c r="Y28" s="190">
        <v>43</v>
      </c>
      <c r="Z28" s="190">
        <v>4990</v>
      </c>
      <c r="AA28" s="190">
        <v>471</v>
      </c>
      <c r="AB28" s="190">
        <v>85</v>
      </c>
      <c r="AC28" s="190">
        <v>2</v>
      </c>
      <c r="AD28" s="338"/>
    </row>
    <row r="29" spans="1:30" ht="12" customHeight="1">
      <c r="A29" s="213"/>
      <c r="B29" s="189"/>
      <c r="C29" s="189" t="s">
        <v>377</v>
      </c>
      <c r="D29" s="189"/>
      <c r="E29" s="189"/>
      <c r="F29" s="342"/>
      <c r="G29" s="190">
        <v>12277</v>
      </c>
      <c r="H29" s="190">
        <v>7334</v>
      </c>
      <c r="I29" s="190">
        <v>6701</v>
      </c>
      <c r="J29" s="190">
        <v>3840</v>
      </c>
      <c r="K29" s="190">
        <v>1289</v>
      </c>
      <c r="L29" s="190">
        <v>266</v>
      </c>
      <c r="M29" s="190">
        <v>1306</v>
      </c>
      <c r="N29" s="190">
        <v>633</v>
      </c>
      <c r="O29" s="190">
        <v>31</v>
      </c>
      <c r="P29" s="190">
        <v>54</v>
      </c>
      <c r="Q29" s="190">
        <v>64</v>
      </c>
      <c r="R29" s="190">
        <v>57</v>
      </c>
      <c r="S29" s="190">
        <v>35</v>
      </c>
      <c r="T29" s="190">
        <v>113</v>
      </c>
      <c r="U29" s="190">
        <v>6</v>
      </c>
      <c r="V29" s="190">
        <v>9</v>
      </c>
      <c r="W29" s="190">
        <v>72</v>
      </c>
      <c r="X29" s="190">
        <v>192</v>
      </c>
      <c r="Y29" s="190">
        <v>32</v>
      </c>
      <c r="Z29" s="190">
        <v>4911</v>
      </c>
      <c r="AA29" s="190">
        <v>356</v>
      </c>
      <c r="AB29" s="190">
        <v>79</v>
      </c>
      <c r="AC29" s="190" t="s">
        <v>36</v>
      </c>
      <c r="AD29" s="338"/>
    </row>
    <row r="30" spans="1:30" ht="12" customHeight="1">
      <c r="A30" s="213"/>
      <c r="B30" s="189"/>
      <c r="C30" s="877" t="s">
        <v>378</v>
      </c>
      <c r="D30" s="877"/>
      <c r="E30" s="189"/>
      <c r="F30" s="342"/>
      <c r="G30" s="190">
        <v>12881</v>
      </c>
      <c r="H30" s="190">
        <v>6846</v>
      </c>
      <c r="I30" s="190">
        <v>6069</v>
      </c>
      <c r="J30" s="190">
        <v>2695</v>
      </c>
      <c r="K30" s="190">
        <v>965</v>
      </c>
      <c r="L30" s="190">
        <v>412</v>
      </c>
      <c r="M30" s="190">
        <v>1997</v>
      </c>
      <c r="N30" s="190">
        <v>777</v>
      </c>
      <c r="O30" s="190">
        <v>52</v>
      </c>
      <c r="P30" s="190">
        <v>129</v>
      </c>
      <c r="Q30" s="190">
        <v>38</v>
      </c>
      <c r="R30" s="190">
        <v>77</v>
      </c>
      <c r="S30" s="190">
        <v>35</v>
      </c>
      <c r="T30" s="190">
        <v>78</v>
      </c>
      <c r="U30" s="190">
        <v>16</v>
      </c>
      <c r="V30" s="190">
        <v>18</v>
      </c>
      <c r="W30" s="190">
        <v>71</v>
      </c>
      <c r="X30" s="190">
        <v>263</v>
      </c>
      <c r="Y30" s="190">
        <v>26</v>
      </c>
      <c r="Z30" s="190">
        <v>6009</v>
      </c>
      <c r="AA30" s="190">
        <v>369</v>
      </c>
      <c r="AB30" s="190">
        <v>124</v>
      </c>
      <c r="AC30" s="190">
        <v>1</v>
      </c>
      <c r="AD30" s="338"/>
    </row>
    <row r="31" spans="1:30" ht="12" customHeight="1">
      <c r="A31" s="213"/>
      <c r="B31" s="189"/>
      <c r="C31" s="189"/>
      <c r="D31" s="189"/>
      <c r="E31" s="189"/>
      <c r="F31" s="342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338"/>
    </row>
    <row r="32" spans="1:30" ht="12" customHeight="1">
      <c r="A32" s="213"/>
      <c r="B32" s="189"/>
      <c r="C32" s="343" t="s">
        <v>227</v>
      </c>
      <c r="D32" s="189"/>
      <c r="E32" s="189"/>
      <c r="F32" s="344"/>
      <c r="G32" s="190">
        <v>5703</v>
      </c>
      <c r="H32" s="190" t="s">
        <v>36</v>
      </c>
      <c r="I32" s="190" t="s">
        <v>36</v>
      </c>
      <c r="J32" s="190" t="s">
        <v>36</v>
      </c>
      <c r="K32" s="190" t="s">
        <v>36</v>
      </c>
      <c r="L32" s="190" t="s">
        <v>36</v>
      </c>
      <c r="M32" s="190" t="s">
        <v>36</v>
      </c>
      <c r="N32" s="190" t="s">
        <v>36</v>
      </c>
      <c r="O32" s="190" t="s">
        <v>36</v>
      </c>
      <c r="P32" s="190" t="s">
        <v>36</v>
      </c>
      <c r="Q32" s="190" t="s">
        <v>36</v>
      </c>
      <c r="R32" s="190" t="s">
        <v>36</v>
      </c>
      <c r="S32" s="190" t="s">
        <v>36</v>
      </c>
      <c r="T32" s="190" t="s">
        <v>36</v>
      </c>
      <c r="U32" s="190" t="s">
        <v>36</v>
      </c>
      <c r="V32" s="190" t="s">
        <v>36</v>
      </c>
      <c r="W32" s="190" t="s">
        <v>36</v>
      </c>
      <c r="X32" s="190" t="s">
        <v>36</v>
      </c>
      <c r="Y32" s="190" t="s">
        <v>36</v>
      </c>
      <c r="Z32" s="190">
        <v>5435</v>
      </c>
      <c r="AA32" s="190" t="s">
        <v>36</v>
      </c>
      <c r="AB32" s="190">
        <v>24</v>
      </c>
      <c r="AC32" s="190">
        <v>62</v>
      </c>
      <c r="AD32" s="338"/>
    </row>
    <row r="33" spans="1:30" ht="12" customHeight="1">
      <c r="A33" s="213"/>
      <c r="B33" s="189"/>
      <c r="C33" s="189"/>
      <c r="D33" s="189"/>
      <c r="E33" s="189"/>
      <c r="F33" s="342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338"/>
    </row>
    <row r="34" spans="1:30" ht="12" customHeight="1">
      <c r="A34" s="206"/>
      <c r="B34" s="189" t="s">
        <v>379</v>
      </c>
      <c r="C34" s="189"/>
      <c r="D34" s="189"/>
      <c r="E34" s="189"/>
      <c r="F34" s="342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338"/>
    </row>
    <row r="35" spans="1:30" ht="12" customHeight="1">
      <c r="A35" s="213"/>
      <c r="B35" s="189"/>
      <c r="C35" s="877" t="s">
        <v>380</v>
      </c>
      <c r="D35" s="877"/>
      <c r="E35" s="189"/>
      <c r="F35" s="342"/>
      <c r="G35" s="190">
        <v>78976</v>
      </c>
      <c r="H35" s="190">
        <v>49782</v>
      </c>
      <c r="I35" s="190">
        <v>44527</v>
      </c>
      <c r="J35" s="190">
        <v>26191</v>
      </c>
      <c r="K35" s="190">
        <v>9913</v>
      </c>
      <c r="L35" s="190">
        <v>1465</v>
      </c>
      <c r="M35" s="190">
        <v>6958</v>
      </c>
      <c r="N35" s="190">
        <v>5255</v>
      </c>
      <c r="O35" s="190">
        <v>169</v>
      </c>
      <c r="P35" s="190">
        <v>813</v>
      </c>
      <c r="Q35" s="190">
        <v>368</v>
      </c>
      <c r="R35" s="190">
        <v>540</v>
      </c>
      <c r="S35" s="190">
        <v>336</v>
      </c>
      <c r="T35" s="190">
        <v>840</v>
      </c>
      <c r="U35" s="190">
        <v>66</v>
      </c>
      <c r="V35" s="190">
        <v>125</v>
      </c>
      <c r="W35" s="190">
        <v>902</v>
      </c>
      <c r="X35" s="190">
        <v>1096</v>
      </c>
      <c r="Y35" s="190">
        <v>313</v>
      </c>
      <c r="Z35" s="190">
        <v>28881</v>
      </c>
      <c r="AA35" s="190">
        <v>2540</v>
      </c>
      <c r="AB35" s="190">
        <v>526</v>
      </c>
      <c r="AC35" s="190">
        <v>17</v>
      </c>
      <c r="AD35" s="338"/>
    </row>
    <row r="36" spans="1:30" ht="12" customHeight="1">
      <c r="A36" s="213"/>
      <c r="B36" s="189"/>
      <c r="C36" s="189" t="s">
        <v>381</v>
      </c>
      <c r="D36" s="189"/>
      <c r="E36" s="189"/>
      <c r="F36" s="342"/>
      <c r="G36" s="190">
        <v>39629</v>
      </c>
      <c r="H36" s="190">
        <v>26446</v>
      </c>
      <c r="I36" s="190">
        <v>23435</v>
      </c>
      <c r="J36" s="190">
        <v>14523</v>
      </c>
      <c r="K36" s="190">
        <v>5927</v>
      </c>
      <c r="L36" s="190">
        <v>545</v>
      </c>
      <c r="M36" s="190">
        <v>2440</v>
      </c>
      <c r="N36" s="190">
        <v>3011</v>
      </c>
      <c r="O36" s="190">
        <v>52</v>
      </c>
      <c r="P36" s="190">
        <v>570</v>
      </c>
      <c r="Q36" s="190">
        <v>180</v>
      </c>
      <c r="R36" s="190">
        <v>343</v>
      </c>
      <c r="S36" s="190">
        <v>206</v>
      </c>
      <c r="T36" s="190">
        <v>479</v>
      </c>
      <c r="U36" s="190">
        <v>34</v>
      </c>
      <c r="V36" s="190">
        <v>76</v>
      </c>
      <c r="W36" s="190">
        <v>635</v>
      </c>
      <c r="X36" s="190">
        <v>436</v>
      </c>
      <c r="Y36" s="190">
        <v>212</v>
      </c>
      <c r="Z36" s="190">
        <v>12971</v>
      </c>
      <c r="AA36" s="190">
        <v>1344</v>
      </c>
      <c r="AB36" s="190">
        <v>238</v>
      </c>
      <c r="AC36" s="190">
        <v>14</v>
      </c>
      <c r="AD36" s="338"/>
    </row>
    <row r="37" spans="1:30" ht="12" customHeight="1">
      <c r="A37" s="345"/>
      <c r="B37" s="346"/>
      <c r="C37" s="346" t="s">
        <v>382</v>
      </c>
      <c r="D37" s="346"/>
      <c r="E37" s="346"/>
      <c r="F37" s="347"/>
      <c r="G37" s="227">
        <v>39347</v>
      </c>
      <c r="H37" s="223">
        <v>23336</v>
      </c>
      <c r="I37" s="223">
        <v>21092</v>
      </c>
      <c r="J37" s="223">
        <v>11668</v>
      </c>
      <c r="K37" s="223">
        <v>3986</v>
      </c>
      <c r="L37" s="223">
        <v>920</v>
      </c>
      <c r="M37" s="223">
        <v>4518</v>
      </c>
      <c r="N37" s="223">
        <v>2244</v>
      </c>
      <c r="O37" s="223">
        <v>117</v>
      </c>
      <c r="P37" s="223">
        <v>243</v>
      </c>
      <c r="Q37" s="223">
        <v>188</v>
      </c>
      <c r="R37" s="223">
        <v>197</v>
      </c>
      <c r="S37" s="223">
        <v>130</v>
      </c>
      <c r="T37" s="223">
        <v>361</v>
      </c>
      <c r="U37" s="223">
        <v>32</v>
      </c>
      <c r="V37" s="223">
        <v>49</v>
      </c>
      <c r="W37" s="223">
        <v>267</v>
      </c>
      <c r="X37" s="223">
        <v>660</v>
      </c>
      <c r="Y37" s="223">
        <v>101</v>
      </c>
      <c r="Z37" s="223">
        <v>15910</v>
      </c>
      <c r="AA37" s="223">
        <v>1196</v>
      </c>
      <c r="AB37" s="223">
        <v>288</v>
      </c>
      <c r="AC37" s="223">
        <v>3</v>
      </c>
      <c r="AD37" s="338"/>
    </row>
    <row r="38" spans="1:30" ht="4.1500000000000004" customHeight="1">
      <c r="A38" s="348"/>
      <c r="B38" s="349"/>
      <c r="C38" s="349"/>
      <c r="D38" s="349"/>
      <c r="E38" s="349"/>
      <c r="F38" s="350"/>
      <c r="G38" s="351"/>
      <c r="H38" s="351"/>
      <c r="I38" s="352"/>
      <c r="J38" s="352"/>
      <c r="K38" s="352"/>
      <c r="L38" s="353"/>
      <c r="M38" s="353"/>
      <c r="N38" s="352"/>
      <c r="O38" s="353"/>
      <c r="P38" s="353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4"/>
      <c r="AC38" s="354"/>
      <c r="AD38" s="338"/>
    </row>
    <row r="39" spans="1:30" ht="6" customHeight="1">
      <c r="A39" s="348"/>
      <c r="B39" s="355" t="s">
        <v>383</v>
      </c>
      <c r="C39" s="349"/>
      <c r="D39" s="349"/>
      <c r="E39" s="349"/>
      <c r="F39" s="350"/>
      <c r="G39" s="351"/>
      <c r="H39" s="351"/>
      <c r="I39" s="352"/>
      <c r="J39" s="352"/>
      <c r="K39" s="352"/>
      <c r="L39" s="353"/>
      <c r="M39" s="353"/>
      <c r="N39" s="352"/>
      <c r="O39" s="353"/>
      <c r="P39" s="353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4"/>
      <c r="AC39" s="354"/>
      <c r="AD39" s="338"/>
    </row>
    <row r="40" spans="1:30" ht="12">
      <c r="A40" s="348"/>
      <c r="B40" s="349"/>
      <c r="C40" s="349"/>
      <c r="D40" s="349"/>
      <c r="E40" s="349"/>
      <c r="F40" s="350"/>
      <c r="G40" s="351"/>
      <c r="H40" s="351"/>
      <c r="I40" s="352"/>
      <c r="J40" s="352"/>
      <c r="K40" s="352"/>
      <c r="L40" s="353"/>
      <c r="M40" s="353"/>
      <c r="N40" s="352"/>
      <c r="O40" s="353"/>
      <c r="P40" s="353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4"/>
      <c r="AC40" s="354"/>
      <c r="AD40" s="356"/>
    </row>
    <row r="41" spans="1:30" ht="12">
      <c r="A41" s="348"/>
      <c r="B41" s="349"/>
      <c r="C41" s="349"/>
      <c r="D41" s="349"/>
      <c r="E41" s="349"/>
      <c r="F41" s="350"/>
      <c r="G41" s="351"/>
      <c r="H41" s="351"/>
      <c r="I41" s="352"/>
      <c r="J41" s="352"/>
      <c r="K41" s="352"/>
      <c r="L41" s="353"/>
      <c r="M41" s="353"/>
      <c r="N41" s="352"/>
      <c r="O41" s="353"/>
      <c r="P41" s="353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4"/>
      <c r="AC41" s="354"/>
      <c r="AD41" s="143"/>
    </row>
    <row r="42" spans="1:30" ht="12">
      <c r="A42" s="348"/>
      <c r="B42" s="349"/>
      <c r="C42" s="349"/>
      <c r="D42" s="349"/>
      <c r="E42" s="349"/>
      <c r="F42" s="350"/>
      <c r="G42" s="351"/>
      <c r="H42" s="351"/>
      <c r="I42" s="352"/>
      <c r="J42" s="352"/>
      <c r="K42" s="352"/>
      <c r="L42" s="353"/>
      <c r="M42" s="353"/>
      <c r="N42" s="352"/>
      <c r="O42" s="353"/>
      <c r="P42" s="353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4"/>
      <c r="AC42" s="354"/>
      <c r="AD42" s="143"/>
    </row>
    <row r="43" spans="1:30" ht="12">
      <c r="A43" s="348"/>
      <c r="B43" s="349"/>
      <c r="C43" s="349"/>
      <c r="D43" s="349"/>
      <c r="E43" s="349"/>
      <c r="F43" s="350"/>
      <c r="G43" s="351"/>
      <c r="H43" s="351"/>
      <c r="I43" s="352"/>
      <c r="J43" s="352"/>
      <c r="K43" s="352"/>
      <c r="L43" s="353"/>
      <c r="M43" s="353"/>
      <c r="N43" s="352"/>
      <c r="O43" s="353"/>
      <c r="P43" s="353"/>
      <c r="Q43" s="352"/>
      <c r="R43" s="352"/>
      <c r="S43" s="352"/>
      <c r="T43" s="352"/>
      <c r="U43" s="352"/>
      <c r="V43" s="352"/>
      <c r="W43" s="352"/>
      <c r="X43" s="352"/>
      <c r="Y43" s="352"/>
      <c r="Z43" s="352"/>
      <c r="AA43" s="352"/>
      <c r="AB43" s="354"/>
      <c r="AC43" s="354"/>
    </row>
    <row r="44" spans="1:30" ht="12">
      <c r="A44" s="348"/>
      <c r="B44" s="349"/>
      <c r="C44" s="349"/>
      <c r="D44" s="349"/>
      <c r="E44" s="349"/>
      <c r="F44" s="350"/>
      <c r="G44" s="351"/>
      <c r="H44" s="351"/>
      <c r="I44" s="352"/>
      <c r="J44" s="352"/>
      <c r="K44" s="352"/>
      <c r="L44" s="353"/>
      <c r="M44" s="353"/>
      <c r="N44" s="352"/>
      <c r="O44" s="353"/>
      <c r="P44" s="353"/>
      <c r="Q44" s="352"/>
      <c r="R44" s="352"/>
      <c r="S44" s="352"/>
      <c r="T44" s="352"/>
      <c r="U44" s="352"/>
      <c r="V44" s="352"/>
      <c r="W44" s="352"/>
      <c r="X44" s="352"/>
      <c r="Y44" s="352"/>
      <c r="Z44" s="352"/>
      <c r="AA44" s="352"/>
      <c r="AB44" s="354"/>
      <c r="AC44" s="354"/>
    </row>
  </sheetData>
  <mergeCells count="13">
    <mergeCell ref="AB6:AB12"/>
    <mergeCell ref="B14:D14"/>
    <mergeCell ref="C15:D15"/>
    <mergeCell ref="C30:D30"/>
    <mergeCell ref="C35:D35"/>
    <mergeCell ref="A4:F12"/>
    <mergeCell ref="G4:G12"/>
    <mergeCell ref="I4:L4"/>
    <mergeCell ref="H5:H12"/>
    <mergeCell ref="I5:M5"/>
    <mergeCell ref="O5:P5"/>
    <mergeCell ref="I6:I12"/>
    <mergeCell ref="N6:N12"/>
  </mergeCells>
  <phoneticPr fontId="4"/>
  <pageMargins left="0.7" right="0.7" top="0.75" bottom="0.75" header="0.3" footer="0.3"/>
  <pageSetup paperSize="9" scale="51" orientation="landscape" r:id="rId1"/>
  <colBreaks count="2" manualBreakCount="2">
    <brk id="13" max="1048575" man="1"/>
    <brk id="24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E1444-1684-4721-9596-D27E790D2FA5}">
  <sheetPr>
    <pageSetUpPr fitToPage="1"/>
  </sheetPr>
  <dimension ref="A1:AD42"/>
  <sheetViews>
    <sheetView showGridLines="0" view="pageBreakPreview" zoomScaleNormal="100" zoomScaleSheetLayoutView="100" workbookViewId="0"/>
  </sheetViews>
  <sheetFormatPr defaultRowHeight="11.25"/>
  <cols>
    <col min="1" max="2" width="0.875" style="157" customWidth="1"/>
    <col min="3" max="3" width="10.5" style="157" customWidth="1"/>
    <col min="4" max="4" width="2.375" style="157" customWidth="1"/>
    <col min="5" max="6" width="0.875" style="157" customWidth="1"/>
    <col min="7" max="21" width="9.375" style="157" customWidth="1"/>
    <col min="22" max="16384" width="9" style="157"/>
  </cols>
  <sheetData>
    <row r="1" spans="1:30" ht="18" customHeight="1">
      <c r="A1" s="286"/>
      <c r="B1" s="286"/>
      <c r="C1" s="286" t="s">
        <v>384</v>
      </c>
      <c r="D1" s="287"/>
      <c r="E1" s="287"/>
      <c r="F1" s="286"/>
      <c r="G1" s="288"/>
      <c r="H1" s="288"/>
      <c r="I1" s="288"/>
      <c r="J1" s="288"/>
      <c r="K1" s="288"/>
      <c r="L1" s="288"/>
      <c r="M1" s="288"/>
      <c r="N1" s="288"/>
      <c r="O1" s="286"/>
      <c r="Q1" s="357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90"/>
    </row>
    <row r="2" spans="1:30" ht="7.15" customHeight="1">
      <c r="A2" s="108"/>
      <c r="B2" s="108"/>
      <c r="C2" s="108"/>
      <c r="D2" s="108"/>
      <c r="E2" s="108"/>
      <c r="F2" s="291"/>
      <c r="G2" s="108"/>
      <c r="H2" s="108"/>
      <c r="I2" s="108"/>
      <c r="J2" s="108"/>
      <c r="K2" s="108"/>
      <c r="L2" s="108"/>
      <c r="M2" s="108"/>
      <c r="N2" s="108"/>
      <c r="O2" s="110"/>
      <c r="P2" s="292"/>
      <c r="Q2" s="292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293"/>
    </row>
    <row r="3" spans="1:30" ht="7.15" customHeight="1">
      <c r="A3" s="110"/>
      <c r="B3" s="294"/>
      <c r="C3" s="110"/>
      <c r="D3" s="110"/>
      <c r="E3" s="110"/>
      <c r="F3" s="110"/>
      <c r="G3" s="110"/>
      <c r="H3" s="294"/>
      <c r="I3" s="294"/>
      <c r="J3" s="294"/>
      <c r="K3" s="294"/>
      <c r="L3" s="294"/>
      <c r="M3" s="294"/>
      <c r="N3" s="294"/>
      <c r="O3" s="295"/>
      <c r="P3" s="296"/>
      <c r="Q3" s="294"/>
      <c r="R3" s="294"/>
      <c r="S3" s="294"/>
      <c r="T3" s="294"/>
      <c r="U3" s="294"/>
      <c r="V3" s="294"/>
      <c r="W3" s="294"/>
      <c r="X3" s="294"/>
      <c r="Y3" s="294"/>
      <c r="Z3" s="294"/>
      <c r="AA3" s="294"/>
      <c r="AB3" s="294"/>
      <c r="AC3" s="294"/>
      <c r="AD3" s="293"/>
    </row>
    <row r="4" spans="1:30" ht="18" customHeight="1">
      <c r="A4" s="921" t="s">
        <v>306</v>
      </c>
      <c r="B4" s="922"/>
      <c r="C4" s="922"/>
      <c r="D4" s="922"/>
      <c r="E4" s="922"/>
      <c r="F4" s="923"/>
      <c r="G4" s="928" t="s">
        <v>307</v>
      </c>
      <c r="H4" s="297"/>
      <c r="I4" s="931" t="s">
        <v>308</v>
      </c>
      <c r="J4" s="932"/>
      <c r="K4" s="932"/>
      <c r="L4" s="932"/>
      <c r="M4" s="298"/>
      <c r="N4" s="297"/>
      <c r="O4" s="297"/>
      <c r="P4" s="297"/>
      <c r="Q4" s="297"/>
      <c r="R4" s="297"/>
      <c r="S4" s="299"/>
      <c r="T4" s="297"/>
      <c r="U4" s="297"/>
      <c r="V4" s="297"/>
      <c r="W4" s="297"/>
      <c r="X4" s="300"/>
      <c r="Y4" s="301"/>
      <c r="Z4" s="301"/>
      <c r="AA4" s="302" t="s">
        <v>309</v>
      </c>
      <c r="AB4" s="303"/>
      <c r="AC4" s="303"/>
      <c r="AD4" s="110"/>
    </row>
    <row r="5" spans="1:30" ht="18" customHeight="1">
      <c r="A5" s="924"/>
      <c r="B5" s="924"/>
      <c r="C5" s="924"/>
      <c r="D5" s="924"/>
      <c r="E5" s="924"/>
      <c r="F5" s="925"/>
      <c r="G5" s="929"/>
      <c r="H5" s="928" t="s">
        <v>310</v>
      </c>
      <c r="I5" s="933" t="s">
        <v>311</v>
      </c>
      <c r="J5" s="934"/>
      <c r="K5" s="934"/>
      <c r="L5" s="934"/>
      <c r="M5" s="935"/>
      <c r="N5" s="206"/>
      <c r="O5" s="936" t="s">
        <v>312</v>
      </c>
      <c r="P5" s="936"/>
      <c r="Q5" s="305" t="s">
        <v>313</v>
      </c>
      <c r="R5" s="306"/>
      <c r="S5" s="306"/>
      <c r="T5" s="306"/>
      <c r="U5" s="306"/>
      <c r="V5" s="299"/>
      <c r="W5" s="307"/>
      <c r="X5" s="308"/>
      <c r="Y5" s="309"/>
      <c r="Z5" s="309"/>
      <c r="AA5" s="310"/>
      <c r="AB5" s="311"/>
      <c r="AC5" s="312"/>
      <c r="AD5" s="110"/>
    </row>
    <row r="6" spans="1:30" ht="12" customHeight="1">
      <c r="A6" s="924"/>
      <c r="B6" s="924"/>
      <c r="C6" s="924"/>
      <c r="D6" s="924"/>
      <c r="E6" s="924"/>
      <c r="F6" s="925"/>
      <c r="G6" s="929"/>
      <c r="H6" s="929"/>
      <c r="I6" s="928" t="s">
        <v>314</v>
      </c>
      <c r="J6" s="301"/>
      <c r="K6" s="301"/>
      <c r="L6" s="301"/>
      <c r="M6" s="313"/>
      <c r="N6" s="928" t="s">
        <v>315</v>
      </c>
      <c r="O6" s="301"/>
      <c r="P6" s="301"/>
      <c r="Q6" s="313"/>
      <c r="R6" s="301"/>
      <c r="S6" s="301"/>
      <c r="T6" s="301"/>
      <c r="U6" s="301"/>
      <c r="V6" s="301"/>
      <c r="W6" s="301"/>
      <c r="X6" s="313"/>
      <c r="Y6" s="314" t="s">
        <v>316</v>
      </c>
      <c r="Z6" s="314" t="s">
        <v>317</v>
      </c>
      <c r="AA6" s="315" t="s">
        <v>318</v>
      </c>
      <c r="AB6" s="917" t="s">
        <v>319</v>
      </c>
      <c r="AC6" s="315" t="s">
        <v>320</v>
      </c>
      <c r="AD6" s="110"/>
    </row>
    <row r="7" spans="1:30" ht="12" customHeight="1">
      <c r="A7" s="924"/>
      <c r="B7" s="924"/>
      <c r="C7" s="924"/>
      <c r="D7" s="924"/>
      <c r="E7" s="924"/>
      <c r="F7" s="925"/>
      <c r="G7" s="929"/>
      <c r="H7" s="929"/>
      <c r="I7" s="929"/>
      <c r="J7" s="316" t="s">
        <v>321</v>
      </c>
      <c r="K7" s="316" t="s">
        <v>322</v>
      </c>
      <c r="L7" s="316" t="s">
        <v>323</v>
      </c>
      <c r="M7" s="316" t="s">
        <v>324</v>
      </c>
      <c r="N7" s="929"/>
      <c r="O7" s="316" t="s">
        <v>322</v>
      </c>
      <c r="P7" s="317" t="s">
        <v>325</v>
      </c>
      <c r="Q7" s="318" t="s">
        <v>326</v>
      </c>
      <c r="R7" s="319" t="s">
        <v>327</v>
      </c>
      <c r="S7" s="319" t="s">
        <v>328</v>
      </c>
      <c r="T7" s="319" t="s">
        <v>329</v>
      </c>
      <c r="U7" s="319" t="s">
        <v>330</v>
      </c>
      <c r="V7" s="319" t="s">
        <v>327</v>
      </c>
      <c r="W7" s="316" t="s">
        <v>331</v>
      </c>
      <c r="X7" s="316" t="s">
        <v>332</v>
      </c>
      <c r="Y7" s="314"/>
      <c r="Z7" s="314"/>
      <c r="AA7" s="320"/>
      <c r="AB7" s="917"/>
      <c r="AC7" s="321"/>
      <c r="AD7" s="110"/>
    </row>
    <row r="8" spans="1:30" ht="12" customHeight="1">
      <c r="A8" s="924"/>
      <c r="B8" s="924"/>
      <c r="C8" s="924"/>
      <c r="D8" s="924"/>
      <c r="E8" s="924"/>
      <c r="F8" s="925"/>
      <c r="G8" s="929"/>
      <c r="H8" s="929"/>
      <c r="I8" s="929"/>
      <c r="J8" s="314"/>
      <c r="K8" s="322"/>
      <c r="L8" s="322"/>
      <c r="M8" s="322"/>
      <c r="N8" s="929"/>
      <c r="O8" s="322"/>
      <c r="P8" s="323"/>
      <c r="Q8" s="318"/>
      <c r="R8" s="319" t="s">
        <v>333</v>
      </c>
      <c r="S8" s="319" t="s">
        <v>334</v>
      </c>
      <c r="T8" s="319" t="s">
        <v>335</v>
      </c>
      <c r="U8" s="319" t="s">
        <v>336</v>
      </c>
      <c r="V8" s="319" t="s">
        <v>337</v>
      </c>
      <c r="W8" s="314"/>
      <c r="X8" s="314"/>
      <c r="Y8" s="314" t="s">
        <v>338</v>
      </c>
      <c r="Z8" s="314" t="s">
        <v>339</v>
      </c>
      <c r="AA8" s="320" t="s">
        <v>339</v>
      </c>
      <c r="AB8" s="917"/>
      <c r="AC8" s="321" t="s">
        <v>340</v>
      </c>
      <c r="AD8" s="110"/>
    </row>
    <row r="9" spans="1:30" ht="12" customHeight="1">
      <c r="A9" s="924"/>
      <c r="B9" s="924"/>
      <c r="C9" s="924"/>
      <c r="D9" s="924"/>
      <c r="E9" s="924"/>
      <c r="F9" s="925"/>
      <c r="G9" s="929"/>
      <c r="H9" s="929"/>
      <c r="I9" s="929"/>
      <c r="J9" s="322"/>
      <c r="K9" s="314" t="s">
        <v>341</v>
      </c>
      <c r="L9" s="314" t="s">
        <v>341</v>
      </c>
      <c r="M9" s="314" t="s">
        <v>341</v>
      </c>
      <c r="N9" s="929"/>
      <c r="O9" s="314" t="s">
        <v>342</v>
      </c>
      <c r="P9" s="314" t="s">
        <v>343</v>
      </c>
      <c r="Q9" s="318" t="s">
        <v>344</v>
      </c>
      <c r="R9" s="319" t="s">
        <v>345</v>
      </c>
      <c r="S9" s="319" t="s">
        <v>346</v>
      </c>
      <c r="T9" s="319" t="s">
        <v>347</v>
      </c>
      <c r="U9" s="319" t="s">
        <v>348</v>
      </c>
      <c r="V9" s="319" t="s">
        <v>349</v>
      </c>
      <c r="W9" s="314" t="s">
        <v>350</v>
      </c>
      <c r="X9" s="314" t="s">
        <v>351</v>
      </c>
      <c r="Y9" s="324"/>
      <c r="Z9" s="324"/>
      <c r="AA9" s="325"/>
      <c r="AB9" s="917"/>
      <c r="AC9" s="326"/>
      <c r="AD9" s="110"/>
    </row>
    <row r="10" spans="1:30" ht="12" customHeight="1">
      <c r="A10" s="924"/>
      <c r="B10" s="924"/>
      <c r="C10" s="924"/>
      <c r="D10" s="924"/>
      <c r="E10" s="924"/>
      <c r="F10" s="925"/>
      <c r="G10" s="929"/>
      <c r="H10" s="929"/>
      <c r="I10" s="929"/>
      <c r="J10" s="322"/>
      <c r="K10" s="314"/>
      <c r="L10" s="314"/>
      <c r="M10" s="314"/>
      <c r="N10" s="929"/>
      <c r="O10" s="314"/>
      <c r="P10" s="314"/>
      <c r="Q10" s="318"/>
      <c r="R10" s="319" t="s">
        <v>352</v>
      </c>
      <c r="S10" s="319" t="s">
        <v>353</v>
      </c>
      <c r="T10" s="319" t="s">
        <v>353</v>
      </c>
      <c r="U10" s="319" t="s">
        <v>354</v>
      </c>
      <c r="V10" s="319" t="s">
        <v>355</v>
      </c>
      <c r="W10" s="314"/>
      <c r="X10" s="314"/>
      <c r="Y10" s="314" t="s">
        <v>356</v>
      </c>
      <c r="Z10" s="358"/>
      <c r="AA10" s="327"/>
      <c r="AB10" s="917"/>
      <c r="AC10" s="326" t="s">
        <v>357</v>
      </c>
      <c r="AD10" s="110"/>
    </row>
    <row r="11" spans="1:30" ht="12" customHeight="1">
      <c r="A11" s="924"/>
      <c r="B11" s="924"/>
      <c r="C11" s="924"/>
      <c r="D11" s="924"/>
      <c r="E11" s="924"/>
      <c r="F11" s="925"/>
      <c r="G11" s="929"/>
      <c r="H11" s="929"/>
      <c r="I11" s="929"/>
      <c r="J11" s="314" t="s">
        <v>358</v>
      </c>
      <c r="K11" s="314" t="s">
        <v>359</v>
      </c>
      <c r="L11" s="314" t="s">
        <v>359</v>
      </c>
      <c r="M11" s="314" t="s">
        <v>359</v>
      </c>
      <c r="N11" s="929"/>
      <c r="O11" s="314" t="s">
        <v>359</v>
      </c>
      <c r="P11" s="314" t="s">
        <v>359</v>
      </c>
      <c r="Q11" s="318" t="s">
        <v>359</v>
      </c>
      <c r="R11" s="319" t="s">
        <v>359</v>
      </c>
      <c r="S11" s="319" t="s">
        <v>359</v>
      </c>
      <c r="T11" s="319" t="s">
        <v>359</v>
      </c>
      <c r="U11" s="319" t="s">
        <v>359</v>
      </c>
      <c r="V11" s="319" t="s">
        <v>359</v>
      </c>
      <c r="W11" s="314" t="s">
        <v>360</v>
      </c>
      <c r="X11" s="314" t="s">
        <v>361</v>
      </c>
      <c r="Y11" s="328"/>
      <c r="Z11" s="328"/>
      <c r="AA11" s="327"/>
      <c r="AB11" s="917"/>
      <c r="AC11" s="327"/>
      <c r="AD11" s="110"/>
    </row>
    <row r="12" spans="1:30">
      <c r="A12" s="926"/>
      <c r="B12" s="926"/>
      <c r="C12" s="926"/>
      <c r="D12" s="926"/>
      <c r="E12" s="926"/>
      <c r="F12" s="927"/>
      <c r="G12" s="930"/>
      <c r="H12" s="930"/>
      <c r="I12" s="930"/>
      <c r="J12" s="330"/>
      <c r="K12" s="330"/>
      <c r="L12" s="330"/>
      <c r="M12" s="330"/>
      <c r="N12" s="930"/>
      <c r="O12" s="330"/>
      <c r="P12" s="330"/>
      <c r="Q12" s="331"/>
      <c r="R12" s="330"/>
      <c r="S12" s="330"/>
      <c r="T12" s="330"/>
      <c r="U12" s="330"/>
      <c r="V12" s="330"/>
      <c r="W12" s="330"/>
      <c r="X12" s="331"/>
      <c r="Y12" s="332"/>
      <c r="Z12" s="332"/>
      <c r="AA12" s="333"/>
      <c r="AB12" s="918"/>
      <c r="AC12" s="333"/>
      <c r="AD12" s="110"/>
    </row>
    <row r="13" spans="1:30" ht="6" customHeight="1">
      <c r="A13" s="334"/>
      <c r="B13" s="334"/>
      <c r="C13" s="334"/>
      <c r="D13" s="334"/>
      <c r="E13" s="334"/>
      <c r="F13" s="335"/>
      <c r="G13" s="336"/>
      <c r="H13" s="336"/>
      <c r="I13" s="337"/>
      <c r="J13" s="337"/>
      <c r="K13" s="337"/>
      <c r="L13" s="337"/>
      <c r="M13" s="336"/>
      <c r="N13" s="337"/>
      <c r="O13" s="336"/>
      <c r="P13" s="336"/>
      <c r="Q13" s="336"/>
      <c r="R13" s="336"/>
      <c r="S13" s="336"/>
      <c r="T13" s="336"/>
      <c r="U13" s="337"/>
      <c r="V13" s="337"/>
      <c r="W13" s="337"/>
      <c r="X13" s="336"/>
      <c r="Y13" s="336"/>
      <c r="Z13" s="336"/>
      <c r="AA13" s="336"/>
      <c r="AB13" s="336"/>
      <c r="AC13" s="338"/>
      <c r="AD13" s="338"/>
    </row>
    <row r="14" spans="1:30" ht="12" customHeight="1">
      <c r="A14" s="213"/>
      <c r="B14" s="919" t="s">
        <v>385</v>
      </c>
      <c r="C14" s="920"/>
      <c r="D14" s="920"/>
      <c r="E14" s="340"/>
      <c r="F14" s="341"/>
      <c r="G14" s="190">
        <v>395805</v>
      </c>
      <c r="H14" s="190">
        <v>319465</v>
      </c>
      <c r="I14" s="190">
        <v>281041</v>
      </c>
      <c r="J14" s="190">
        <v>82260</v>
      </c>
      <c r="K14" s="190">
        <v>154785</v>
      </c>
      <c r="L14" s="190">
        <v>5413</v>
      </c>
      <c r="M14" s="190">
        <v>38583</v>
      </c>
      <c r="N14" s="190">
        <v>38424</v>
      </c>
      <c r="O14" s="190">
        <v>1044</v>
      </c>
      <c r="P14" s="190">
        <v>4887</v>
      </c>
      <c r="Q14" s="190">
        <v>4038</v>
      </c>
      <c r="R14" s="190">
        <v>9232</v>
      </c>
      <c r="S14" s="190">
        <v>1336</v>
      </c>
      <c r="T14" s="190">
        <v>5459</v>
      </c>
      <c r="U14" s="190">
        <v>573</v>
      </c>
      <c r="V14" s="190">
        <v>1816</v>
      </c>
      <c r="W14" s="190">
        <v>3733</v>
      </c>
      <c r="X14" s="190">
        <v>6306</v>
      </c>
      <c r="Y14" s="190">
        <v>2939</v>
      </c>
      <c r="Z14" s="190">
        <v>72676</v>
      </c>
      <c r="AA14" s="190">
        <v>24755</v>
      </c>
      <c r="AB14" s="190">
        <v>1764</v>
      </c>
      <c r="AC14" s="190">
        <v>1307</v>
      </c>
      <c r="AD14" s="338"/>
    </row>
    <row r="15" spans="1:30" ht="12" customHeight="1">
      <c r="A15" s="213"/>
      <c r="B15" s="189"/>
      <c r="C15" s="877" t="s">
        <v>363</v>
      </c>
      <c r="D15" s="920"/>
      <c r="E15" s="339"/>
      <c r="F15" s="342"/>
      <c r="G15" s="190">
        <v>4</v>
      </c>
      <c r="H15" s="190" t="s">
        <v>36</v>
      </c>
      <c r="I15" s="190" t="s">
        <v>36</v>
      </c>
      <c r="J15" s="190" t="s">
        <v>36</v>
      </c>
      <c r="K15" s="190" t="s">
        <v>36</v>
      </c>
      <c r="L15" s="190" t="s">
        <v>36</v>
      </c>
      <c r="M15" s="190" t="s">
        <v>36</v>
      </c>
      <c r="N15" s="190" t="s">
        <v>36</v>
      </c>
      <c r="O15" s="190" t="s">
        <v>36</v>
      </c>
      <c r="P15" s="190" t="s">
        <v>36</v>
      </c>
      <c r="Q15" s="190" t="s">
        <v>36</v>
      </c>
      <c r="R15" s="190" t="s">
        <v>36</v>
      </c>
      <c r="S15" s="190" t="s">
        <v>36</v>
      </c>
      <c r="T15" s="190" t="s">
        <v>36</v>
      </c>
      <c r="U15" s="190" t="s">
        <v>36</v>
      </c>
      <c r="V15" s="190" t="s">
        <v>36</v>
      </c>
      <c r="W15" s="190" t="s">
        <v>36</v>
      </c>
      <c r="X15" s="190" t="s">
        <v>36</v>
      </c>
      <c r="Y15" s="190" t="s">
        <v>36</v>
      </c>
      <c r="Z15" s="190">
        <v>4</v>
      </c>
      <c r="AA15" s="190" t="s">
        <v>36</v>
      </c>
      <c r="AB15" s="190">
        <v>1</v>
      </c>
      <c r="AC15" s="190" t="s">
        <v>36</v>
      </c>
      <c r="AD15" s="338"/>
    </row>
    <row r="16" spans="1:30" ht="12" customHeight="1">
      <c r="A16" s="213"/>
      <c r="B16" s="189"/>
      <c r="C16" s="189" t="s">
        <v>364</v>
      </c>
      <c r="D16" s="189"/>
      <c r="E16" s="339"/>
      <c r="F16" s="342"/>
      <c r="G16" s="190">
        <v>1740</v>
      </c>
      <c r="H16" s="190">
        <v>63</v>
      </c>
      <c r="I16" s="190">
        <v>40</v>
      </c>
      <c r="J16" s="190">
        <v>2</v>
      </c>
      <c r="K16" s="190">
        <v>19</v>
      </c>
      <c r="L16" s="190" t="s">
        <v>36</v>
      </c>
      <c r="M16" s="190">
        <v>19</v>
      </c>
      <c r="N16" s="190">
        <v>23</v>
      </c>
      <c r="O16" s="190" t="s">
        <v>36</v>
      </c>
      <c r="P16" s="190" t="s">
        <v>36</v>
      </c>
      <c r="Q16" s="190" t="s">
        <v>36</v>
      </c>
      <c r="R16" s="190" t="s">
        <v>36</v>
      </c>
      <c r="S16" s="190" t="s">
        <v>36</v>
      </c>
      <c r="T16" s="190" t="s">
        <v>36</v>
      </c>
      <c r="U16" s="190" t="s">
        <v>36</v>
      </c>
      <c r="V16" s="190" t="s">
        <v>36</v>
      </c>
      <c r="W16" s="190">
        <v>21</v>
      </c>
      <c r="X16" s="190">
        <v>2</v>
      </c>
      <c r="Y16" s="190">
        <v>10</v>
      </c>
      <c r="Z16" s="190">
        <v>1667</v>
      </c>
      <c r="AA16" s="190" t="s">
        <v>36</v>
      </c>
      <c r="AB16" s="190">
        <v>59</v>
      </c>
      <c r="AC16" s="190">
        <v>79</v>
      </c>
      <c r="AD16" s="338"/>
    </row>
    <row r="17" spans="1:30" ht="12" customHeight="1">
      <c r="A17" s="213"/>
      <c r="B17" s="189"/>
      <c r="C17" s="189" t="s">
        <v>365</v>
      </c>
      <c r="D17" s="189"/>
      <c r="E17" s="339"/>
      <c r="F17" s="342"/>
      <c r="G17" s="190">
        <v>7985</v>
      </c>
      <c r="H17" s="190">
        <v>1489</v>
      </c>
      <c r="I17" s="190">
        <v>1274</v>
      </c>
      <c r="J17" s="190">
        <v>254</v>
      </c>
      <c r="K17" s="190">
        <v>803</v>
      </c>
      <c r="L17" s="190">
        <v>11</v>
      </c>
      <c r="M17" s="190">
        <v>206</v>
      </c>
      <c r="N17" s="190">
        <v>215</v>
      </c>
      <c r="O17" s="190" t="s">
        <v>36</v>
      </c>
      <c r="P17" s="190" t="s">
        <v>36</v>
      </c>
      <c r="Q17" s="190" t="s">
        <v>36</v>
      </c>
      <c r="R17" s="190">
        <v>5</v>
      </c>
      <c r="S17" s="190" t="s">
        <v>36</v>
      </c>
      <c r="T17" s="190">
        <v>14</v>
      </c>
      <c r="U17" s="190" t="s">
        <v>36</v>
      </c>
      <c r="V17" s="190">
        <v>15</v>
      </c>
      <c r="W17" s="190">
        <v>157</v>
      </c>
      <c r="X17" s="190">
        <v>24</v>
      </c>
      <c r="Y17" s="190">
        <v>196</v>
      </c>
      <c r="Z17" s="190">
        <v>6300</v>
      </c>
      <c r="AA17" s="190">
        <v>30</v>
      </c>
      <c r="AB17" s="190">
        <v>175</v>
      </c>
      <c r="AC17" s="190">
        <v>352</v>
      </c>
      <c r="AD17" s="338"/>
    </row>
    <row r="18" spans="1:30" ht="12" customHeight="1">
      <c r="A18" s="213"/>
      <c r="B18" s="189"/>
      <c r="C18" s="189" t="s">
        <v>366</v>
      </c>
      <c r="D18" s="189"/>
      <c r="E18" s="339"/>
      <c r="F18" s="342"/>
      <c r="G18" s="190">
        <v>11693</v>
      </c>
      <c r="H18" s="190">
        <v>6931</v>
      </c>
      <c r="I18" s="190">
        <v>6645</v>
      </c>
      <c r="J18" s="190">
        <v>1532</v>
      </c>
      <c r="K18" s="190">
        <v>4419</v>
      </c>
      <c r="L18" s="190">
        <v>26</v>
      </c>
      <c r="M18" s="190">
        <v>668</v>
      </c>
      <c r="N18" s="190">
        <v>286</v>
      </c>
      <c r="O18" s="190" t="s">
        <v>36</v>
      </c>
      <c r="P18" s="190">
        <v>9</v>
      </c>
      <c r="Q18" s="190">
        <v>12</v>
      </c>
      <c r="R18" s="190">
        <v>60</v>
      </c>
      <c r="S18" s="190">
        <v>13</v>
      </c>
      <c r="T18" s="190">
        <v>15</v>
      </c>
      <c r="U18" s="190">
        <v>13</v>
      </c>
      <c r="V18" s="190" t="s">
        <v>36</v>
      </c>
      <c r="W18" s="190">
        <v>110</v>
      </c>
      <c r="X18" s="190">
        <v>54</v>
      </c>
      <c r="Y18" s="190">
        <v>378</v>
      </c>
      <c r="Z18" s="190">
        <v>4384</v>
      </c>
      <c r="AA18" s="190">
        <v>109</v>
      </c>
      <c r="AB18" s="190">
        <v>157</v>
      </c>
      <c r="AC18" s="190">
        <v>363</v>
      </c>
      <c r="AD18" s="338"/>
    </row>
    <row r="19" spans="1:30" ht="12" customHeight="1">
      <c r="A19" s="213"/>
      <c r="B19" s="189"/>
      <c r="C19" s="189" t="s">
        <v>367</v>
      </c>
      <c r="D19" s="189"/>
      <c r="E19" s="339"/>
      <c r="F19" s="342"/>
      <c r="G19" s="190">
        <v>19669</v>
      </c>
      <c r="H19" s="190">
        <v>16518</v>
      </c>
      <c r="I19" s="190">
        <v>15838</v>
      </c>
      <c r="J19" s="190">
        <v>1922</v>
      </c>
      <c r="K19" s="190">
        <v>12367</v>
      </c>
      <c r="L19" s="190">
        <v>67</v>
      </c>
      <c r="M19" s="190">
        <v>1482</v>
      </c>
      <c r="N19" s="190">
        <v>680</v>
      </c>
      <c r="O19" s="190">
        <v>4</v>
      </c>
      <c r="P19" s="190">
        <v>30</v>
      </c>
      <c r="Q19" s="190">
        <v>52</v>
      </c>
      <c r="R19" s="190">
        <v>298</v>
      </c>
      <c r="S19" s="190">
        <v>7</v>
      </c>
      <c r="T19" s="190">
        <v>45</v>
      </c>
      <c r="U19" s="190" t="s">
        <v>36</v>
      </c>
      <c r="V19" s="190">
        <v>38</v>
      </c>
      <c r="W19" s="190">
        <v>85</v>
      </c>
      <c r="X19" s="190">
        <v>121</v>
      </c>
      <c r="Y19" s="190">
        <v>197</v>
      </c>
      <c r="Z19" s="190">
        <v>2954</v>
      </c>
      <c r="AA19" s="190">
        <v>527</v>
      </c>
      <c r="AB19" s="190">
        <v>93</v>
      </c>
      <c r="AC19" s="190">
        <v>145</v>
      </c>
      <c r="AD19" s="338"/>
    </row>
    <row r="20" spans="1:30" ht="12" customHeight="1">
      <c r="A20" s="213"/>
      <c r="B20" s="189"/>
      <c r="C20" s="189" t="s">
        <v>368</v>
      </c>
      <c r="D20" s="189"/>
      <c r="E20" s="189"/>
      <c r="F20" s="342"/>
      <c r="G20" s="190">
        <v>27690</v>
      </c>
      <c r="H20" s="190">
        <v>24993</v>
      </c>
      <c r="I20" s="190">
        <v>23793</v>
      </c>
      <c r="J20" s="190">
        <v>1540</v>
      </c>
      <c r="K20" s="190">
        <v>19349</v>
      </c>
      <c r="L20" s="190">
        <v>138</v>
      </c>
      <c r="M20" s="190">
        <v>2766</v>
      </c>
      <c r="N20" s="190">
        <v>1200</v>
      </c>
      <c r="O20" s="190">
        <v>12</v>
      </c>
      <c r="P20" s="190">
        <v>48</v>
      </c>
      <c r="Q20" s="190">
        <v>187</v>
      </c>
      <c r="R20" s="190">
        <v>482</v>
      </c>
      <c r="S20" s="190">
        <v>9</v>
      </c>
      <c r="T20" s="190">
        <v>91</v>
      </c>
      <c r="U20" s="190">
        <v>9</v>
      </c>
      <c r="V20" s="190">
        <v>93</v>
      </c>
      <c r="W20" s="190">
        <v>75</v>
      </c>
      <c r="X20" s="190">
        <v>194</v>
      </c>
      <c r="Y20" s="190">
        <v>181</v>
      </c>
      <c r="Z20" s="190">
        <v>2516</v>
      </c>
      <c r="AA20" s="190">
        <v>987</v>
      </c>
      <c r="AB20" s="190">
        <v>104</v>
      </c>
      <c r="AC20" s="190">
        <v>53</v>
      </c>
      <c r="AD20" s="338"/>
    </row>
    <row r="21" spans="1:30" ht="12" customHeight="1">
      <c r="A21" s="213"/>
      <c r="B21" s="189"/>
      <c r="C21" s="189" t="s">
        <v>369</v>
      </c>
      <c r="D21" s="189"/>
      <c r="E21" s="189"/>
      <c r="F21" s="342"/>
      <c r="G21" s="190">
        <v>33313</v>
      </c>
      <c r="H21" s="190">
        <v>30387</v>
      </c>
      <c r="I21" s="190">
        <v>28747</v>
      </c>
      <c r="J21" s="190">
        <v>1806</v>
      </c>
      <c r="K21" s="190">
        <v>22841</v>
      </c>
      <c r="L21" s="190">
        <v>256</v>
      </c>
      <c r="M21" s="190">
        <v>3844</v>
      </c>
      <c r="N21" s="190">
        <v>1640</v>
      </c>
      <c r="O21" s="190">
        <v>8</v>
      </c>
      <c r="P21" s="190">
        <v>63</v>
      </c>
      <c r="Q21" s="190">
        <v>237</v>
      </c>
      <c r="R21" s="190">
        <v>710</v>
      </c>
      <c r="S21" s="190">
        <v>17</v>
      </c>
      <c r="T21" s="190">
        <v>146</v>
      </c>
      <c r="U21" s="190">
        <v>16</v>
      </c>
      <c r="V21" s="190">
        <v>60</v>
      </c>
      <c r="W21" s="190">
        <v>104</v>
      </c>
      <c r="X21" s="190">
        <v>279</v>
      </c>
      <c r="Y21" s="190">
        <v>207</v>
      </c>
      <c r="Z21" s="190">
        <v>2719</v>
      </c>
      <c r="AA21" s="190">
        <v>1324</v>
      </c>
      <c r="AB21" s="190">
        <v>100</v>
      </c>
      <c r="AC21" s="190">
        <v>61</v>
      </c>
      <c r="AD21" s="338"/>
    </row>
    <row r="22" spans="1:30" ht="12" customHeight="1">
      <c r="A22" s="213"/>
      <c r="B22" s="189"/>
      <c r="C22" s="189" t="s">
        <v>370</v>
      </c>
      <c r="D22" s="189"/>
      <c r="E22" s="189"/>
      <c r="F22" s="342"/>
      <c r="G22" s="190">
        <v>39422</v>
      </c>
      <c r="H22" s="190">
        <v>35419</v>
      </c>
      <c r="I22" s="190">
        <v>32580</v>
      </c>
      <c r="J22" s="190">
        <v>2774</v>
      </c>
      <c r="K22" s="190">
        <v>24688</v>
      </c>
      <c r="L22" s="190">
        <v>398</v>
      </c>
      <c r="M22" s="190">
        <v>4720</v>
      </c>
      <c r="N22" s="190">
        <v>2839</v>
      </c>
      <c r="O22" s="190">
        <v>64</v>
      </c>
      <c r="P22" s="190">
        <v>129</v>
      </c>
      <c r="Q22" s="190">
        <v>401</v>
      </c>
      <c r="R22" s="190">
        <v>1257</v>
      </c>
      <c r="S22" s="190">
        <v>35</v>
      </c>
      <c r="T22" s="190">
        <v>185</v>
      </c>
      <c r="U22" s="190">
        <v>12</v>
      </c>
      <c r="V22" s="190">
        <v>77</v>
      </c>
      <c r="W22" s="190">
        <v>165</v>
      </c>
      <c r="X22" s="190">
        <v>514</v>
      </c>
      <c r="Y22" s="190">
        <v>218</v>
      </c>
      <c r="Z22" s="190">
        <v>3785</v>
      </c>
      <c r="AA22" s="190">
        <v>2268</v>
      </c>
      <c r="AB22" s="190">
        <v>120</v>
      </c>
      <c r="AC22" s="190">
        <v>64</v>
      </c>
      <c r="AD22" s="338"/>
    </row>
    <row r="23" spans="1:30" ht="12" customHeight="1">
      <c r="A23" s="213"/>
      <c r="B23" s="189"/>
      <c r="C23" s="189" t="s">
        <v>371</v>
      </c>
      <c r="D23" s="189"/>
      <c r="E23" s="189"/>
      <c r="F23" s="342"/>
      <c r="G23" s="190">
        <v>32289</v>
      </c>
      <c r="H23" s="190">
        <v>27837</v>
      </c>
      <c r="I23" s="190">
        <v>24506</v>
      </c>
      <c r="J23" s="190">
        <v>4022</v>
      </c>
      <c r="K23" s="190">
        <v>16172</v>
      </c>
      <c r="L23" s="190">
        <v>426</v>
      </c>
      <c r="M23" s="190">
        <v>3886</v>
      </c>
      <c r="N23" s="190">
        <v>3331</v>
      </c>
      <c r="O23" s="190">
        <v>80</v>
      </c>
      <c r="P23" s="190">
        <v>387</v>
      </c>
      <c r="Q23" s="190">
        <v>329</v>
      </c>
      <c r="R23" s="190">
        <v>1310</v>
      </c>
      <c r="S23" s="190">
        <v>36</v>
      </c>
      <c r="T23" s="190">
        <v>212</v>
      </c>
      <c r="U23" s="190">
        <v>29</v>
      </c>
      <c r="V23" s="190">
        <v>185</v>
      </c>
      <c r="W23" s="190">
        <v>227</v>
      </c>
      <c r="X23" s="190">
        <v>536</v>
      </c>
      <c r="Y23" s="190">
        <v>318</v>
      </c>
      <c r="Z23" s="190">
        <v>4134</v>
      </c>
      <c r="AA23" s="190">
        <v>2373</v>
      </c>
      <c r="AB23" s="190">
        <v>124</v>
      </c>
      <c r="AC23" s="190">
        <v>63</v>
      </c>
      <c r="AD23" s="338"/>
    </row>
    <row r="24" spans="1:30" ht="12" customHeight="1">
      <c r="A24" s="213"/>
      <c r="B24" s="189"/>
      <c r="C24" s="189" t="s">
        <v>372</v>
      </c>
      <c r="D24" s="189"/>
      <c r="E24" s="189"/>
      <c r="F24" s="342"/>
      <c r="G24" s="190">
        <v>32080</v>
      </c>
      <c r="H24" s="190">
        <v>27060</v>
      </c>
      <c r="I24" s="190">
        <v>22663</v>
      </c>
      <c r="J24" s="190">
        <v>6502</v>
      </c>
      <c r="K24" s="190">
        <v>12484</v>
      </c>
      <c r="L24" s="190">
        <v>434</v>
      </c>
      <c r="M24" s="190">
        <v>3243</v>
      </c>
      <c r="N24" s="190">
        <v>4397</v>
      </c>
      <c r="O24" s="190">
        <v>92</v>
      </c>
      <c r="P24" s="190">
        <v>789</v>
      </c>
      <c r="Q24" s="190">
        <v>297</v>
      </c>
      <c r="R24" s="190">
        <v>1405</v>
      </c>
      <c r="S24" s="190">
        <v>49</v>
      </c>
      <c r="T24" s="190">
        <v>431</v>
      </c>
      <c r="U24" s="190">
        <v>93</v>
      </c>
      <c r="V24" s="190">
        <v>244</v>
      </c>
      <c r="W24" s="190">
        <v>352</v>
      </c>
      <c r="X24" s="190">
        <v>645</v>
      </c>
      <c r="Y24" s="190">
        <v>239</v>
      </c>
      <c r="Z24" s="190">
        <v>4781</v>
      </c>
      <c r="AA24" s="190">
        <v>2824</v>
      </c>
      <c r="AB24" s="190">
        <v>137</v>
      </c>
      <c r="AC24" s="190">
        <v>27</v>
      </c>
      <c r="AD24" s="338"/>
    </row>
    <row r="25" spans="1:30" ht="12" customHeight="1">
      <c r="A25" s="213"/>
      <c r="B25" s="189"/>
      <c r="C25" s="189" t="s">
        <v>373</v>
      </c>
      <c r="D25" s="189"/>
      <c r="E25" s="189"/>
      <c r="F25" s="342"/>
      <c r="G25" s="190">
        <v>32993</v>
      </c>
      <c r="H25" s="190">
        <v>27644</v>
      </c>
      <c r="I25" s="190">
        <v>22822</v>
      </c>
      <c r="J25" s="190">
        <v>9524</v>
      </c>
      <c r="K25" s="190">
        <v>10101</v>
      </c>
      <c r="L25" s="190">
        <v>485</v>
      </c>
      <c r="M25" s="190">
        <v>2712</v>
      </c>
      <c r="N25" s="190">
        <v>4822</v>
      </c>
      <c r="O25" s="190">
        <v>108</v>
      </c>
      <c r="P25" s="190">
        <v>993</v>
      </c>
      <c r="Q25" s="190">
        <v>332</v>
      </c>
      <c r="R25" s="190">
        <v>1327</v>
      </c>
      <c r="S25" s="190">
        <v>108</v>
      </c>
      <c r="T25" s="190">
        <v>539</v>
      </c>
      <c r="U25" s="190">
        <v>87</v>
      </c>
      <c r="V25" s="190">
        <v>295</v>
      </c>
      <c r="W25" s="190">
        <v>513</v>
      </c>
      <c r="X25" s="190">
        <v>520</v>
      </c>
      <c r="Y25" s="190">
        <v>233</v>
      </c>
      <c r="Z25" s="190">
        <v>5116</v>
      </c>
      <c r="AA25" s="190">
        <v>2837</v>
      </c>
      <c r="AB25" s="190">
        <v>144</v>
      </c>
      <c r="AC25" s="190">
        <v>21</v>
      </c>
      <c r="AD25" s="338"/>
    </row>
    <row r="26" spans="1:30" ht="12" customHeight="1">
      <c r="A26" s="213"/>
      <c r="B26" s="189"/>
      <c r="C26" s="189" t="s">
        <v>374</v>
      </c>
      <c r="D26" s="189"/>
      <c r="E26" s="189"/>
      <c r="F26" s="342"/>
      <c r="G26" s="190">
        <v>38986</v>
      </c>
      <c r="H26" s="190">
        <v>32342</v>
      </c>
      <c r="I26" s="190">
        <v>26722</v>
      </c>
      <c r="J26" s="190">
        <v>13812</v>
      </c>
      <c r="K26" s="190">
        <v>9772</v>
      </c>
      <c r="L26" s="190">
        <v>530</v>
      </c>
      <c r="M26" s="190">
        <v>2608</v>
      </c>
      <c r="N26" s="190">
        <v>5620</v>
      </c>
      <c r="O26" s="190">
        <v>88</v>
      </c>
      <c r="P26" s="190">
        <v>1131</v>
      </c>
      <c r="Q26" s="190">
        <v>450</v>
      </c>
      <c r="R26" s="190">
        <v>903</v>
      </c>
      <c r="S26" s="190">
        <v>304</v>
      </c>
      <c r="T26" s="190">
        <v>945</v>
      </c>
      <c r="U26" s="190">
        <v>87</v>
      </c>
      <c r="V26" s="190">
        <v>311</v>
      </c>
      <c r="W26" s="190">
        <v>726</v>
      </c>
      <c r="X26" s="190">
        <v>675</v>
      </c>
      <c r="Y26" s="190">
        <v>259</v>
      </c>
      <c r="Z26" s="190">
        <v>6385</v>
      </c>
      <c r="AA26" s="190">
        <v>3056</v>
      </c>
      <c r="AB26" s="190">
        <v>121</v>
      </c>
      <c r="AC26" s="190">
        <v>8</v>
      </c>
      <c r="AD26" s="338"/>
    </row>
    <row r="27" spans="1:30" ht="12" customHeight="1">
      <c r="A27" s="213"/>
      <c r="B27" s="189"/>
      <c r="C27" s="189" t="s">
        <v>375</v>
      </c>
      <c r="D27" s="189"/>
      <c r="E27" s="189"/>
      <c r="F27" s="342"/>
      <c r="G27" s="190">
        <v>39734</v>
      </c>
      <c r="H27" s="190">
        <v>32911</v>
      </c>
      <c r="I27" s="190">
        <v>27777</v>
      </c>
      <c r="J27" s="190">
        <v>15234</v>
      </c>
      <c r="K27" s="190">
        <v>9218</v>
      </c>
      <c r="L27" s="190">
        <v>644</v>
      </c>
      <c r="M27" s="190">
        <v>2681</v>
      </c>
      <c r="N27" s="190">
        <v>5134</v>
      </c>
      <c r="O27" s="190">
        <v>120</v>
      </c>
      <c r="P27" s="190">
        <v>579</v>
      </c>
      <c r="Q27" s="190">
        <v>654</v>
      </c>
      <c r="R27" s="190">
        <v>597</v>
      </c>
      <c r="S27" s="190">
        <v>336</v>
      </c>
      <c r="T27" s="190">
        <v>1243</v>
      </c>
      <c r="U27" s="190">
        <v>64</v>
      </c>
      <c r="V27" s="190">
        <v>186</v>
      </c>
      <c r="W27" s="190">
        <v>644</v>
      </c>
      <c r="X27" s="190">
        <v>711</v>
      </c>
      <c r="Y27" s="190">
        <v>237</v>
      </c>
      <c r="Z27" s="190">
        <v>6586</v>
      </c>
      <c r="AA27" s="190">
        <v>3144</v>
      </c>
      <c r="AB27" s="190">
        <v>117</v>
      </c>
      <c r="AC27" s="190">
        <v>6</v>
      </c>
      <c r="AD27" s="338"/>
    </row>
    <row r="28" spans="1:30" ht="12" customHeight="1">
      <c r="A28" s="213"/>
      <c r="B28" s="189"/>
      <c r="C28" s="189" t="s">
        <v>376</v>
      </c>
      <c r="D28" s="189"/>
      <c r="E28" s="189"/>
      <c r="F28" s="342"/>
      <c r="G28" s="190">
        <v>27147</v>
      </c>
      <c r="H28" s="190">
        <v>22038</v>
      </c>
      <c r="I28" s="190">
        <v>18860</v>
      </c>
      <c r="J28" s="190">
        <v>10266</v>
      </c>
      <c r="K28" s="190">
        <v>5458</v>
      </c>
      <c r="L28" s="190">
        <v>520</v>
      </c>
      <c r="M28" s="190">
        <v>2616</v>
      </c>
      <c r="N28" s="190">
        <v>3178</v>
      </c>
      <c r="O28" s="190">
        <v>136</v>
      </c>
      <c r="P28" s="190">
        <v>180</v>
      </c>
      <c r="Q28" s="190">
        <v>510</v>
      </c>
      <c r="R28" s="190">
        <v>289</v>
      </c>
      <c r="S28" s="190">
        <v>187</v>
      </c>
      <c r="T28" s="190">
        <v>752</v>
      </c>
      <c r="U28" s="190">
        <v>55</v>
      </c>
      <c r="V28" s="190">
        <v>143</v>
      </c>
      <c r="W28" s="190">
        <v>262</v>
      </c>
      <c r="X28" s="190">
        <v>664</v>
      </c>
      <c r="Y28" s="190">
        <v>119</v>
      </c>
      <c r="Z28" s="190">
        <v>4990</v>
      </c>
      <c r="AA28" s="190">
        <v>2171</v>
      </c>
      <c r="AB28" s="190">
        <v>85</v>
      </c>
      <c r="AC28" s="190">
        <v>2</v>
      </c>
      <c r="AD28" s="338"/>
    </row>
    <row r="29" spans="1:30" ht="12" customHeight="1">
      <c r="A29" s="213"/>
      <c r="B29" s="189"/>
      <c r="C29" s="189" t="s">
        <v>377</v>
      </c>
      <c r="D29" s="189"/>
      <c r="E29" s="189"/>
      <c r="F29" s="342"/>
      <c r="G29" s="190">
        <v>22447</v>
      </c>
      <c r="H29" s="190">
        <v>17452</v>
      </c>
      <c r="I29" s="190">
        <v>15115</v>
      </c>
      <c r="J29" s="190">
        <v>7680</v>
      </c>
      <c r="K29" s="190">
        <v>4045</v>
      </c>
      <c r="L29" s="190">
        <v>568</v>
      </c>
      <c r="M29" s="190">
        <v>2822</v>
      </c>
      <c r="N29" s="190">
        <v>2337</v>
      </c>
      <c r="O29" s="190">
        <v>124</v>
      </c>
      <c r="P29" s="190">
        <v>162</v>
      </c>
      <c r="Q29" s="190">
        <v>360</v>
      </c>
      <c r="R29" s="190">
        <v>259</v>
      </c>
      <c r="S29" s="190">
        <v>116</v>
      </c>
      <c r="T29" s="190">
        <v>496</v>
      </c>
      <c r="U29" s="190">
        <v>27</v>
      </c>
      <c r="V29" s="190">
        <v>58</v>
      </c>
      <c r="W29" s="190">
        <v>147</v>
      </c>
      <c r="X29" s="190">
        <v>588</v>
      </c>
      <c r="Y29" s="190">
        <v>84</v>
      </c>
      <c r="Z29" s="190">
        <v>4911</v>
      </c>
      <c r="AA29" s="190">
        <v>1556</v>
      </c>
      <c r="AB29" s="190">
        <v>79</v>
      </c>
      <c r="AC29" s="190" t="s">
        <v>36</v>
      </c>
      <c r="AD29" s="338"/>
    </row>
    <row r="30" spans="1:30" ht="12" customHeight="1">
      <c r="A30" s="213"/>
      <c r="B30" s="189"/>
      <c r="C30" s="877" t="s">
        <v>378</v>
      </c>
      <c r="D30" s="877"/>
      <c r="E30" s="189"/>
      <c r="F30" s="342"/>
      <c r="G30" s="190">
        <v>22453</v>
      </c>
      <c r="H30" s="190">
        <v>16381</v>
      </c>
      <c r="I30" s="190">
        <v>13659</v>
      </c>
      <c r="J30" s="190">
        <v>5390</v>
      </c>
      <c r="K30" s="190">
        <v>3049</v>
      </c>
      <c r="L30" s="190">
        <v>910</v>
      </c>
      <c r="M30" s="190">
        <v>4310</v>
      </c>
      <c r="N30" s="190">
        <v>2722</v>
      </c>
      <c r="O30" s="190">
        <v>208</v>
      </c>
      <c r="P30" s="190">
        <v>387</v>
      </c>
      <c r="Q30" s="190">
        <v>217</v>
      </c>
      <c r="R30" s="190">
        <v>330</v>
      </c>
      <c r="S30" s="190">
        <v>119</v>
      </c>
      <c r="T30" s="190">
        <v>345</v>
      </c>
      <c r="U30" s="190">
        <v>81</v>
      </c>
      <c r="V30" s="190">
        <v>111</v>
      </c>
      <c r="W30" s="190">
        <v>145</v>
      </c>
      <c r="X30" s="190">
        <v>779</v>
      </c>
      <c r="Y30" s="190">
        <v>63</v>
      </c>
      <c r="Z30" s="190">
        <v>6009</v>
      </c>
      <c r="AA30" s="190">
        <v>1549</v>
      </c>
      <c r="AB30" s="190">
        <v>124</v>
      </c>
      <c r="AC30" s="190">
        <v>1</v>
      </c>
      <c r="AD30" s="338"/>
    </row>
    <row r="31" spans="1:30" ht="12" customHeight="1">
      <c r="A31" s="213"/>
      <c r="B31" s="189"/>
      <c r="C31" s="189"/>
      <c r="D31" s="189"/>
      <c r="E31" s="189"/>
      <c r="F31" s="342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338"/>
    </row>
    <row r="32" spans="1:30" ht="12" customHeight="1">
      <c r="A32" s="213"/>
      <c r="B32" s="189"/>
      <c r="C32" s="343" t="s">
        <v>227</v>
      </c>
      <c r="D32" s="189"/>
      <c r="E32" s="189"/>
      <c r="F32" s="344"/>
      <c r="G32" s="190">
        <v>6160</v>
      </c>
      <c r="H32" s="190" t="s">
        <v>36</v>
      </c>
      <c r="I32" s="190" t="s">
        <v>36</v>
      </c>
      <c r="J32" s="190" t="s">
        <v>36</v>
      </c>
      <c r="K32" s="190" t="s">
        <v>36</v>
      </c>
      <c r="L32" s="190" t="s">
        <v>36</v>
      </c>
      <c r="M32" s="190" t="s">
        <v>36</v>
      </c>
      <c r="N32" s="190" t="s">
        <v>36</v>
      </c>
      <c r="O32" s="190" t="s">
        <v>36</v>
      </c>
      <c r="P32" s="190" t="s">
        <v>36</v>
      </c>
      <c r="Q32" s="190" t="s">
        <v>36</v>
      </c>
      <c r="R32" s="190" t="s">
        <v>36</v>
      </c>
      <c r="S32" s="190" t="s">
        <v>36</v>
      </c>
      <c r="T32" s="190" t="s">
        <v>36</v>
      </c>
      <c r="U32" s="190" t="s">
        <v>36</v>
      </c>
      <c r="V32" s="190" t="s">
        <v>36</v>
      </c>
      <c r="W32" s="190" t="s">
        <v>36</v>
      </c>
      <c r="X32" s="190" t="s">
        <v>36</v>
      </c>
      <c r="Y32" s="190" t="s">
        <v>36</v>
      </c>
      <c r="Z32" s="190">
        <v>5435</v>
      </c>
      <c r="AA32" s="190" t="s">
        <v>36</v>
      </c>
      <c r="AB32" s="190">
        <v>24</v>
      </c>
      <c r="AC32" s="190">
        <v>62</v>
      </c>
      <c r="AD32" s="338"/>
    </row>
    <row r="33" spans="1:30" ht="12" customHeight="1">
      <c r="A33" s="213"/>
      <c r="B33" s="189"/>
      <c r="C33" s="189"/>
      <c r="D33" s="189"/>
      <c r="E33" s="189"/>
      <c r="F33" s="342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338"/>
    </row>
    <row r="34" spans="1:30" ht="12" customHeight="1">
      <c r="A34" s="206"/>
      <c r="B34" s="189" t="s">
        <v>379</v>
      </c>
      <c r="C34" s="189"/>
      <c r="D34" s="189"/>
      <c r="E34" s="189"/>
      <c r="F34" s="342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338"/>
    </row>
    <row r="35" spans="1:30" ht="12" customHeight="1">
      <c r="A35" s="213"/>
      <c r="B35" s="189"/>
      <c r="C35" s="877" t="s">
        <v>380</v>
      </c>
      <c r="D35" s="877"/>
      <c r="E35" s="189"/>
      <c r="F35" s="342"/>
      <c r="G35" s="190">
        <v>150767</v>
      </c>
      <c r="H35" s="190">
        <v>121124</v>
      </c>
      <c r="I35" s="190">
        <v>102133</v>
      </c>
      <c r="J35" s="190">
        <v>52382</v>
      </c>
      <c r="K35" s="190">
        <v>31542</v>
      </c>
      <c r="L35" s="190">
        <v>3172</v>
      </c>
      <c r="M35" s="190">
        <v>15037</v>
      </c>
      <c r="N35" s="190">
        <v>18991</v>
      </c>
      <c r="O35" s="190">
        <v>676</v>
      </c>
      <c r="P35" s="190">
        <v>2439</v>
      </c>
      <c r="Q35" s="190">
        <v>2191</v>
      </c>
      <c r="R35" s="190">
        <v>2378</v>
      </c>
      <c r="S35" s="190">
        <v>1062</v>
      </c>
      <c r="T35" s="190">
        <v>3781</v>
      </c>
      <c r="U35" s="190">
        <v>314</v>
      </c>
      <c r="V35" s="190">
        <v>809</v>
      </c>
      <c r="W35" s="190">
        <v>1924</v>
      </c>
      <c r="X35" s="190">
        <v>3417</v>
      </c>
      <c r="Y35" s="190">
        <v>762</v>
      </c>
      <c r="Z35" s="190">
        <v>28881</v>
      </c>
      <c r="AA35" s="190">
        <v>11476</v>
      </c>
      <c r="AB35" s="190">
        <v>526</v>
      </c>
      <c r="AC35" s="190">
        <v>17</v>
      </c>
      <c r="AD35" s="338"/>
    </row>
    <row r="36" spans="1:30" ht="12" customHeight="1">
      <c r="A36" s="213"/>
      <c r="B36" s="189"/>
      <c r="C36" s="189" t="s">
        <v>381</v>
      </c>
      <c r="D36" s="189"/>
      <c r="E36" s="189"/>
      <c r="F36" s="342"/>
      <c r="G36" s="190">
        <v>78720</v>
      </c>
      <c r="H36" s="190">
        <v>65253</v>
      </c>
      <c r="I36" s="190">
        <v>54499</v>
      </c>
      <c r="J36" s="190">
        <v>29046</v>
      </c>
      <c r="K36" s="190">
        <v>18990</v>
      </c>
      <c r="L36" s="190">
        <v>1174</v>
      </c>
      <c r="M36" s="190">
        <v>5289</v>
      </c>
      <c r="N36" s="190">
        <v>10754</v>
      </c>
      <c r="O36" s="190">
        <v>208</v>
      </c>
      <c r="P36" s="190">
        <v>1710</v>
      </c>
      <c r="Q36" s="190">
        <v>1104</v>
      </c>
      <c r="R36" s="190">
        <v>1500</v>
      </c>
      <c r="S36" s="190">
        <v>640</v>
      </c>
      <c r="T36" s="190">
        <v>2188</v>
      </c>
      <c r="U36" s="190">
        <v>151</v>
      </c>
      <c r="V36" s="190">
        <v>497</v>
      </c>
      <c r="W36" s="190">
        <v>1370</v>
      </c>
      <c r="X36" s="190">
        <v>1386</v>
      </c>
      <c r="Y36" s="190">
        <v>496</v>
      </c>
      <c r="Z36" s="190">
        <v>12971</v>
      </c>
      <c r="AA36" s="190">
        <v>6200</v>
      </c>
      <c r="AB36" s="190">
        <v>238</v>
      </c>
      <c r="AC36" s="190">
        <v>14</v>
      </c>
      <c r="AD36" s="338"/>
    </row>
    <row r="37" spans="1:30" ht="12" customHeight="1">
      <c r="A37" s="213"/>
      <c r="B37" s="189"/>
      <c r="C37" s="189" t="s">
        <v>382</v>
      </c>
      <c r="D37" s="189"/>
      <c r="E37" s="189"/>
      <c r="F37" s="342"/>
      <c r="G37" s="190">
        <v>72047</v>
      </c>
      <c r="H37" s="190">
        <v>55871</v>
      </c>
      <c r="I37" s="190">
        <v>47634</v>
      </c>
      <c r="J37" s="190">
        <v>23336</v>
      </c>
      <c r="K37" s="190">
        <v>12552</v>
      </c>
      <c r="L37" s="190">
        <v>1998</v>
      </c>
      <c r="M37" s="190">
        <v>9748</v>
      </c>
      <c r="N37" s="190">
        <v>8237</v>
      </c>
      <c r="O37" s="190">
        <v>468</v>
      </c>
      <c r="P37" s="190">
        <v>729</v>
      </c>
      <c r="Q37" s="190">
        <v>1087</v>
      </c>
      <c r="R37" s="190">
        <v>878</v>
      </c>
      <c r="S37" s="190">
        <v>422</v>
      </c>
      <c r="T37" s="190">
        <v>1593</v>
      </c>
      <c r="U37" s="190">
        <v>163</v>
      </c>
      <c r="V37" s="190">
        <v>312</v>
      </c>
      <c r="W37" s="190">
        <v>554</v>
      </c>
      <c r="X37" s="190">
        <v>2031</v>
      </c>
      <c r="Y37" s="190">
        <v>266</v>
      </c>
      <c r="Z37" s="190">
        <v>15910</v>
      </c>
      <c r="AA37" s="190">
        <v>5276</v>
      </c>
      <c r="AB37" s="190">
        <v>288</v>
      </c>
      <c r="AC37" s="190">
        <v>3</v>
      </c>
      <c r="AD37" s="338"/>
    </row>
    <row r="38" spans="1:30" ht="4.1500000000000004" customHeight="1">
      <c r="A38" s="359"/>
      <c r="B38" s="359"/>
      <c r="C38" s="359"/>
      <c r="D38" s="359"/>
      <c r="E38" s="359"/>
      <c r="F38" s="331"/>
      <c r="G38" s="360"/>
      <c r="H38" s="360"/>
      <c r="I38" s="360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  <c r="X38" s="360"/>
      <c r="Y38" s="360"/>
      <c r="Z38" s="360"/>
      <c r="AA38" s="360"/>
      <c r="AB38" s="360"/>
      <c r="AC38" s="360"/>
      <c r="AD38" s="338"/>
    </row>
    <row r="39" spans="1:30" ht="6" customHeight="1">
      <c r="A39" s="110"/>
      <c r="B39" s="110"/>
      <c r="C39" s="110"/>
      <c r="D39" s="110"/>
      <c r="E39" s="110"/>
      <c r="F39" s="110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8"/>
      <c r="W39" s="338"/>
      <c r="X39" s="338"/>
      <c r="Y39" s="338"/>
      <c r="Z39" s="338"/>
      <c r="AA39" s="338"/>
      <c r="AB39" s="338"/>
      <c r="AC39" s="338"/>
      <c r="AD39" s="338"/>
    </row>
    <row r="40" spans="1:30" ht="12.75">
      <c r="A40" s="349"/>
      <c r="B40" s="355" t="s">
        <v>383</v>
      </c>
      <c r="C40" s="355"/>
      <c r="D40" s="355"/>
      <c r="E40" s="355"/>
      <c r="F40" s="355"/>
      <c r="G40" s="356"/>
      <c r="H40" s="179"/>
      <c r="I40" s="361"/>
      <c r="J40" s="179"/>
      <c r="K40" s="179"/>
      <c r="L40" s="179"/>
      <c r="M40" s="180"/>
      <c r="N40" s="180"/>
      <c r="O40" s="180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80"/>
      <c r="AA40" s="180"/>
      <c r="AB40" s="180"/>
      <c r="AC40" s="356"/>
      <c r="AD40" s="356"/>
    </row>
    <row r="41" spans="1:30">
      <c r="A41" s="124"/>
      <c r="B41" s="124"/>
      <c r="C41" s="124"/>
      <c r="D41" s="124"/>
      <c r="E41" s="124"/>
      <c r="F41" s="124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</row>
    <row r="42" spans="1:30">
      <c r="A42" s="124"/>
      <c r="B42" s="124"/>
      <c r="C42" s="124"/>
      <c r="D42" s="124"/>
      <c r="E42" s="124"/>
      <c r="F42" s="124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</row>
  </sheetData>
  <mergeCells count="13">
    <mergeCell ref="AB6:AB12"/>
    <mergeCell ref="B14:D14"/>
    <mergeCell ref="C15:D15"/>
    <mergeCell ref="C30:D30"/>
    <mergeCell ref="C35:D35"/>
    <mergeCell ref="A4:F12"/>
    <mergeCell ref="G4:G12"/>
    <mergeCell ref="I4:L4"/>
    <mergeCell ref="H5:H12"/>
    <mergeCell ref="I5:M5"/>
    <mergeCell ref="O5:P5"/>
    <mergeCell ref="I6:I12"/>
    <mergeCell ref="N6:N12"/>
  </mergeCells>
  <phoneticPr fontId="4"/>
  <pageMargins left="0.7" right="0.7" top="0.75" bottom="0.75" header="0.3" footer="0.3"/>
  <pageSetup paperSize="9" scale="5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9429D-2171-4FEC-A7E4-48C6EB33DB6D}">
  <sheetPr>
    <pageSetUpPr fitToPage="1"/>
  </sheetPr>
  <dimension ref="A1:AG148"/>
  <sheetViews>
    <sheetView showGridLines="0" view="pageBreakPreview" zoomScaleNormal="100" zoomScaleSheetLayoutView="100" workbookViewId="0">
      <selection activeCell="A2" sqref="A2"/>
    </sheetView>
  </sheetViews>
  <sheetFormatPr defaultColWidth="9.875" defaultRowHeight="14.65" customHeight="1"/>
  <cols>
    <col min="1" max="1" width="9.5" style="157" customWidth="1"/>
    <col min="2" max="2" width="1.5" style="157" customWidth="1"/>
    <col min="3" max="3" width="13.25" style="157" customWidth="1"/>
    <col min="4" max="4" width="1.375" style="157" customWidth="1"/>
    <col min="5" max="5" width="2.75" style="157" customWidth="1"/>
    <col min="6" max="6" width="7.25" style="157" customWidth="1"/>
    <col min="7" max="7" width="0.875" style="157" customWidth="1"/>
    <col min="8" max="8" width="10.5" style="157" customWidth="1"/>
    <col min="9" max="19" width="8.75" style="157" customWidth="1"/>
    <col min="20" max="20" width="9.5" style="157" customWidth="1"/>
    <col min="21" max="21" width="9.625" style="157" customWidth="1"/>
    <col min="22" max="22" width="9.375" style="157" customWidth="1"/>
    <col min="23" max="23" width="9.5" style="157" customWidth="1"/>
    <col min="24" max="28" width="8.125" style="157" customWidth="1"/>
    <col min="29" max="29" width="0.375" style="157" customWidth="1"/>
    <col min="30" max="35" width="10.75" style="157" customWidth="1"/>
    <col min="36" max="45" width="9.375" style="157" customWidth="1"/>
    <col min="46" max="16384" width="9.875" style="157"/>
  </cols>
  <sheetData>
    <row r="1" spans="1:33" ht="2.25" customHeight="1"/>
    <row r="2" spans="1:33" s="362" customFormat="1" ht="25.5" customHeight="1">
      <c r="B2" s="363"/>
      <c r="D2" s="363"/>
      <c r="F2" s="363"/>
      <c r="G2" s="363"/>
      <c r="H2" s="364"/>
      <c r="I2" s="364"/>
      <c r="J2" s="364"/>
      <c r="K2" s="363"/>
      <c r="L2" s="363"/>
      <c r="M2" s="365"/>
      <c r="N2" s="365"/>
      <c r="P2" s="363" t="s">
        <v>386</v>
      </c>
      <c r="Q2" s="357" t="s">
        <v>387</v>
      </c>
      <c r="S2" s="366"/>
      <c r="T2" s="366"/>
      <c r="U2" s="366"/>
      <c r="V2" s="366"/>
      <c r="W2" s="366"/>
      <c r="X2" s="366"/>
      <c r="Y2" s="366"/>
      <c r="Z2" s="365"/>
      <c r="AA2" s="365"/>
      <c r="AB2" s="367"/>
      <c r="AC2" s="368"/>
      <c r="AD2" s="368"/>
      <c r="AE2" s="368"/>
      <c r="AF2" s="368"/>
      <c r="AG2" s="368"/>
    </row>
    <row r="3" spans="1:33" s="356" customFormat="1" ht="7.5" customHeight="1">
      <c r="B3" s="369"/>
      <c r="C3" s="369"/>
      <c r="D3" s="369"/>
      <c r="E3" s="369"/>
      <c r="F3" s="369"/>
      <c r="G3" s="370"/>
      <c r="H3" s="371"/>
      <c r="I3" s="371"/>
      <c r="J3" s="371"/>
      <c r="K3" s="371"/>
      <c r="L3" s="371"/>
      <c r="M3" s="372"/>
      <c r="N3" s="372"/>
      <c r="O3" s="372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2"/>
      <c r="AA3" s="372"/>
      <c r="AB3" s="372"/>
    </row>
    <row r="4" spans="1:33" s="143" customFormat="1" ht="15.75" customHeight="1">
      <c r="B4" s="942" t="s">
        <v>388</v>
      </c>
      <c r="C4" s="942"/>
      <c r="D4" s="942"/>
      <c r="E4" s="942"/>
      <c r="F4" s="942"/>
      <c r="G4" s="943"/>
      <c r="H4" s="946" t="s">
        <v>389</v>
      </c>
      <c r="I4" s="375" t="s">
        <v>390</v>
      </c>
      <c r="J4" s="376"/>
      <c r="K4" s="376"/>
      <c r="L4" s="376"/>
      <c r="M4" s="376"/>
      <c r="N4" s="376"/>
      <c r="O4" s="377"/>
      <c r="P4" s="378"/>
      <c r="Q4" s="379"/>
      <c r="R4" s="379"/>
      <c r="S4" s="379"/>
      <c r="T4" s="379"/>
      <c r="U4" s="380"/>
      <c r="V4" s="379"/>
      <c r="W4" s="379"/>
      <c r="X4" s="379"/>
      <c r="Y4" s="381"/>
      <c r="Z4" s="949" t="s">
        <v>391</v>
      </c>
      <c r="AA4" s="382"/>
      <c r="AB4" s="383" t="s">
        <v>392</v>
      </c>
    </row>
    <row r="5" spans="1:33" s="143" customFormat="1" ht="15.75" customHeight="1">
      <c r="B5" s="944"/>
      <c r="C5" s="944"/>
      <c r="D5" s="944"/>
      <c r="E5" s="944"/>
      <c r="F5" s="944"/>
      <c r="G5" s="945"/>
      <c r="H5" s="947"/>
      <c r="I5" s="946" t="s">
        <v>222</v>
      </c>
      <c r="J5" s="952" t="s">
        <v>393</v>
      </c>
      <c r="K5" s="953"/>
      <c r="L5" s="953"/>
      <c r="M5" s="953"/>
      <c r="N5" s="954"/>
      <c r="O5" s="384"/>
      <c r="P5" s="385" t="s">
        <v>394</v>
      </c>
      <c r="Q5" s="385"/>
      <c r="R5" s="385"/>
      <c r="S5" s="385"/>
      <c r="T5" s="385"/>
      <c r="U5" s="385"/>
      <c r="V5" s="386"/>
      <c r="W5" s="386"/>
      <c r="X5" s="386"/>
      <c r="Y5" s="387"/>
      <c r="Z5" s="950"/>
      <c r="AA5" s="950" t="s">
        <v>395</v>
      </c>
      <c r="AB5" s="937" t="s">
        <v>396</v>
      </c>
    </row>
    <row r="6" spans="1:33" s="389" customFormat="1" ht="10.5" customHeight="1">
      <c r="B6" s="944"/>
      <c r="C6" s="944"/>
      <c r="D6" s="944"/>
      <c r="E6" s="944"/>
      <c r="F6" s="944"/>
      <c r="G6" s="945"/>
      <c r="H6" s="947"/>
      <c r="I6" s="947"/>
      <c r="J6" s="938" t="s">
        <v>314</v>
      </c>
      <c r="K6" s="374"/>
      <c r="L6" s="374"/>
      <c r="M6" s="390"/>
      <c r="N6" s="390"/>
      <c r="O6" s="391"/>
      <c r="P6" s="392"/>
      <c r="Q6" s="393"/>
      <c r="R6" s="393"/>
      <c r="S6" s="393"/>
      <c r="T6" s="393"/>
      <c r="U6" s="393"/>
      <c r="V6" s="393"/>
      <c r="W6" s="393"/>
      <c r="X6" s="393"/>
      <c r="Y6" s="392"/>
      <c r="Z6" s="950"/>
      <c r="AA6" s="950"/>
      <c r="AB6" s="937"/>
    </row>
    <row r="7" spans="1:33" s="394" customFormat="1" ht="62.25" customHeight="1">
      <c r="B7" s="944"/>
      <c r="C7" s="944"/>
      <c r="D7" s="944"/>
      <c r="E7" s="944"/>
      <c r="F7" s="944"/>
      <c r="G7" s="945"/>
      <c r="H7" s="947"/>
      <c r="I7" s="947"/>
      <c r="J7" s="939"/>
      <c r="K7" s="395" t="s">
        <v>397</v>
      </c>
      <c r="L7" s="395" t="s">
        <v>398</v>
      </c>
      <c r="M7" s="396" t="s">
        <v>399</v>
      </c>
      <c r="N7" s="396" t="s">
        <v>400</v>
      </c>
      <c r="O7" s="388" t="s">
        <v>222</v>
      </c>
      <c r="P7" s="397" t="s">
        <v>401</v>
      </c>
      <c r="Q7" s="398" t="s">
        <v>402</v>
      </c>
      <c r="R7" s="398" t="s">
        <v>403</v>
      </c>
      <c r="S7" s="398" t="s">
        <v>404</v>
      </c>
      <c r="T7" s="398" t="s">
        <v>405</v>
      </c>
      <c r="U7" s="398" t="s">
        <v>406</v>
      </c>
      <c r="V7" s="398" t="s">
        <v>407</v>
      </c>
      <c r="W7" s="398" t="s">
        <v>408</v>
      </c>
      <c r="X7" s="398" t="s">
        <v>409</v>
      </c>
      <c r="Y7" s="398" t="s">
        <v>410</v>
      </c>
      <c r="Z7" s="950"/>
      <c r="AA7" s="950"/>
      <c r="AB7" s="937"/>
    </row>
    <row r="8" spans="1:33" s="399" customFormat="1" ht="9" customHeight="1">
      <c r="B8" s="400"/>
      <c r="C8" s="401"/>
      <c r="D8" s="401"/>
      <c r="E8" s="401"/>
      <c r="F8" s="401"/>
      <c r="G8" s="402"/>
      <c r="H8" s="948"/>
      <c r="I8" s="948"/>
      <c r="J8" s="940"/>
      <c r="K8" s="403"/>
      <c r="L8" s="403"/>
      <c r="M8" s="404"/>
      <c r="N8" s="404"/>
      <c r="O8" s="405"/>
      <c r="P8" s="406"/>
      <c r="Q8" s="407"/>
      <c r="R8" s="407"/>
      <c r="S8" s="407"/>
      <c r="T8" s="407"/>
      <c r="U8" s="407"/>
      <c r="V8" s="407"/>
      <c r="W8" s="407"/>
      <c r="X8" s="407"/>
      <c r="Y8" s="407"/>
      <c r="Z8" s="951"/>
      <c r="AA8" s="408"/>
      <c r="AB8" s="409"/>
    </row>
    <row r="9" spans="1:33" s="410" customFormat="1" ht="6" customHeight="1">
      <c r="B9" s="411"/>
      <c r="C9" s="411"/>
      <c r="D9" s="411"/>
      <c r="E9" s="412"/>
      <c r="F9" s="411"/>
      <c r="G9" s="413"/>
      <c r="H9" s="414"/>
      <c r="I9" s="415"/>
      <c r="J9" s="415"/>
      <c r="K9" s="415"/>
      <c r="L9" s="415"/>
      <c r="M9" s="416"/>
      <c r="N9" s="416"/>
      <c r="O9" s="416"/>
      <c r="P9" s="417"/>
      <c r="Q9" s="417"/>
      <c r="R9" s="417"/>
      <c r="S9" s="417"/>
      <c r="T9" s="417"/>
      <c r="U9" s="417"/>
      <c r="V9" s="417"/>
      <c r="W9" s="417"/>
      <c r="X9" s="417"/>
      <c r="Y9" s="417"/>
      <c r="Z9" s="416"/>
      <c r="AA9" s="416"/>
      <c r="AB9" s="416"/>
    </row>
    <row r="10" spans="1:33" s="356" customFormat="1" ht="21" customHeight="1">
      <c r="A10" s="356" t="s">
        <v>411</v>
      </c>
      <c r="B10" s="941" t="s">
        <v>362</v>
      </c>
      <c r="C10" s="941"/>
      <c r="D10" s="941"/>
      <c r="E10" s="941"/>
      <c r="F10" s="941"/>
      <c r="G10" s="419"/>
      <c r="H10" s="420">
        <f>VLOOKUP($A10,'[11]第９表資料（R2）'!$B$5:$X$12,2,FALSE)</f>
        <v>186988</v>
      </c>
      <c r="I10" s="420">
        <f>VLOOKUP($A10,'[11]第９表資料（R2）'!$B$5:$X$12,3,FALSE)</f>
        <v>112784</v>
      </c>
      <c r="J10" s="420">
        <f>VLOOKUP($A10,'[11]第９表資料（R2）'!$B$5:$X$12,4,FALSE)</f>
        <v>102464</v>
      </c>
      <c r="K10" s="420">
        <f>VLOOKUP($A10,'[11]第９表資料（R2）'!$B$5:$X$12,5,FALSE)</f>
        <v>41130</v>
      </c>
      <c r="L10" s="420">
        <f>VLOOKUP($A10,'[11]第９表資料（R2）'!$B$5:$X$12,6,FALSE)</f>
        <v>42465</v>
      </c>
      <c r="M10" s="420">
        <f>VLOOKUP($A10,'[11]第９表資料（R2）'!$B$5:$X$12,7,FALSE)</f>
        <v>2396</v>
      </c>
      <c r="N10" s="420">
        <f>VLOOKUP($A10,'[11]第９表資料（R2）'!$B$5:$X$12,8,FALSE)</f>
        <v>16473</v>
      </c>
      <c r="O10" s="420">
        <f>VLOOKUP($A10,'[11]第９表資料（R2）'!$B$5:$X$12,9,FALSE)</f>
        <v>10320</v>
      </c>
      <c r="P10" s="420">
        <f>VLOOKUP($A10,'[11]第９表資料（R2）'!$B$5:$X$12,10,FALSE)</f>
        <v>261</v>
      </c>
      <c r="Q10" s="420">
        <f>VLOOKUP($A10,'[11]第９表資料（R2）'!$B$5:$X$12,11,FALSE)</f>
        <v>1629</v>
      </c>
      <c r="R10" s="420">
        <f>VLOOKUP($A10,'[11]第９表資料（R2）'!$B$5:$X$12,12,FALSE)</f>
        <v>680</v>
      </c>
      <c r="S10" s="420">
        <f>VLOOKUP($A10,'[11]第９表資料（R2）'!$B$5:$X$12,13,FALSE)</f>
        <v>2014</v>
      </c>
      <c r="T10" s="420">
        <f>VLOOKUP($A10,'[11]第９表資料（R2）'!$B$5:$X$12,14,FALSE)</f>
        <v>421</v>
      </c>
      <c r="U10" s="420">
        <f>VLOOKUP($A10,'[11]第９表資料（R2）'!$B$5:$X$12,15,FALSE)</f>
        <v>1195</v>
      </c>
      <c r="V10" s="420">
        <f>VLOOKUP($A10,'[11]第９表資料（R2）'!$B$5:$X$12,16,FALSE)</f>
        <v>126</v>
      </c>
      <c r="W10" s="420">
        <f>VLOOKUP($A10,'[11]第９表資料（R2）'!$B$5:$X$12,17,FALSE)</f>
        <v>281</v>
      </c>
      <c r="X10" s="420">
        <f>VLOOKUP($A10,'[11]第９表資料（R2）'!$B$5:$X$12,18,FALSE)</f>
        <v>1769</v>
      </c>
      <c r="Y10" s="420">
        <f>VLOOKUP($A10,'[11]第９表資料（R2）'!$B$5:$X$12,19,FALSE)</f>
        <v>1944</v>
      </c>
      <c r="Z10" s="420">
        <f>VLOOKUP($A10,'[11]第９表資料（R2）'!$B$5:$X$12,20,FALSE)</f>
        <v>1260</v>
      </c>
      <c r="AA10" s="420">
        <f>VLOOKUP($A10,'[11]第９表資料（R2）'!$B$5:$X$12,21,FALSE)</f>
        <v>72676</v>
      </c>
      <c r="AB10" s="420">
        <f>VLOOKUP($A10,'[11]第９表資料（R2）'!$B$5:$X$12,23,FALSE)</f>
        <v>5387</v>
      </c>
    </row>
    <row r="11" spans="1:33" s="356" customFormat="1" ht="21" customHeight="1">
      <c r="B11" s="421"/>
      <c r="C11" s="421" t="s">
        <v>412</v>
      </c>
      <c r="D11" s="421"/>
      <c r="E11" s="422" t="s">
        <v>413</v>
      </c>
      <c r="F11" s="423" t="s">
        <v>414</v>
      </c>
      <c r="G11" s="419"/>
      <c r="H11" s="420">
        <f>VLOOKUP($E11,'[11]第９表資料（R2）'!$A$6:$X$12,3,FALSE)</f>
        <v>72676</v>
      </c>
      <c r="I11" s="420" t="str">
        <f>VLOOKUP($E11,'[11]第９表資料（R2）'!$A$6:$X$12,4,FALSE)</f>
        <v>-</v>
      </c>
      <c r="J11" s="420" t="str">
        <f>VLOOKUP($E11,'[11]第９表資料（R2）'!$A$6:$X$12,5,FALSE)</f>
        <v>-</v>
      </c>
      <c r="K11" s="420" t="str">
        <f>VLOOKUP($E11,'[11]第９表資料（R2）'!$A$6:$X$12,6,FALSE)</f>
        <v>-</v>
      </c>
      <c r="L11" s="420" t="str">
        <f>VLOOKUP($E11,'[11]第９表資料（R2）'!$A$6:$X$12,7,FALSE)</f>
        <v>-</v>
      </c>
      <c r="M11" s="420" t="str">
        <f>VLOOKUP($E11,'[11]第９表資料（R2）'!$A$6:$X$12,8,FALSE)</f>
        <v>-</v>
      </c>
      <c r="N11" s="420" t="str">
        <f>VLOOKUP($E11,'[11]第９表資料（R2）'!$A$6:$X$12,9,FALSE)</f>
        <v>-</v>
      </c>
      <c r="O11" s="420" t="str">
        <f>VLOOKUP($E11,'[11]第９表資料（R2）'!$A$6:$X$12,10,FALSE)</f>
        <v>-</v>
      </c>
      <c r="P11" s="420" t="str">
        <f>VLOOKUP($E11,'[11]第９表資料（R2）'!$A$6:$X$12,11,FALSE)</f>
        <v>-</v>
      </c>
      <c r="Q11" s="420" t="str">
        <f>VLOOKUP($E11,'[11]第９表資料（R2）'!$A$6:$X$12,12,FALSE)</f>
        <v>-</v>
      </c>
      <c r="R11" s="420" t="str">
        <f>VLOOKUP($E11,'[11]第９表資料（R2）'!$A$6:$X$12,13,FALSE)</f>
        <v>-</v>
      </c>
      <c r="S11" s="420" t="str">
        <f>VLOOKUP($E11,'[11]第９表資料（R2）'!$A$6:$X$12,14,FALSE)</f>
        <v>-</v>
      </c>
      <c r="T11" s="420" t="str">
        <f>VLOOKUP($E11,'[11]第９表資料（R2）'!$A$6:$X$12,15,FALSE)</f>
        <v>-</v>
      </c>
      <c r="U11" s="420" t="str">
        <f>VLOOKUP($E11,'[11]第９表資料（R2）'!$A$6:$X$12,16,FALSE)</f>
        <v>-</v>
      </c>
      <c r="V11" s="420" t="str">
        <f>VLOOKUP($E11,'[11]第９表資料（R2）'!$A$6:$X$12,17,FALSE)</f>
        <v>-</v>
      </c>
      <c r="W11" s="420" t="str">
        <f>VLOOKUP($E11,'[11]第９表資料（R2）'!$A$6:$X$12,18,FALSE)</f>
        <v>-</v>
      </c>
      <c r="X11" s="420" t="str">
        <f>VLOOKUP($E11,'[11]第９表資料（R2）'!$A$6:$X$12,19,FALSE)</f>
        <v>-</v>
      </c>
      <c r="Y11" s="420" t="str">
        <f>VLOOKUP($E11,'[11]第９表資料（R2）'!$A$6:$X$12,20,FALSE)</f>
        <v>-</v>
      </c>
      <c r="Z11" s="420" t="str">
        <f>VLOOKUP($E11,'[11]第９表資料（R2）'!$A$6:$X$12,21,FALSE)</f>
        <v>-</v>
      </c>
      <c r="AA11" s="420">
        <f>VLOOKUP($E11,'[11]第９表資料（R2）'!$A$6:$X$12,22,FALSE)</f>
        <v>72676</v>
      </c>
      <c r="AB11" s="420" t="str">
        <f>VLOOKUP($E11,'[11]第９表資料（R2）'!$A$6:$X$12,24,FALSE)</f>
        <v>-</v>
      </c>
    </row>
    <row r="12" spans="1:33" s="356" customFormat="1" ht="21" customHeight="1">
      <c r="B12" s="421"/>
      <c r="C12" s="421"/>
      <c r="D12" s="421"/>
      <c r="E12" s="422" t="s">
        <v>415</v>
      </c>
      <c r="F12" s="421"/>
      <c r="G12" s="419"/>
      <c r="H12" s="420">
        <f>VLOOKUP($E12,'[11]第９表資料（R2）'!$A$6:$X$12,3,FALSE)</f>
        <v>58063</v>
      </c>
      <c r="I12" s="420">
        <f>VLOOKUP($E12,'[11]第９表資料（R2）'!$A$6:$X$12,4,FALSE)</f>
        <v>56885</v>
      </c>
      <c r="J12" s="420">
        <f>VLOOKUP($E12,'[11]第９表資料（R2）'!$A$6:$X$12,5,FALSE)</f>
        <v>54960</v>
      </c>
      <c r="K12" s="420">
        <f>VLOOKUP($E12,'[11]第９表資料（R2）'!$A$6:$X$12,6,FALSE)</f>
        <v>41130</v>
      </c>
      <c r="L12" s="420" t="str">
        <f>VLOOKUP($E12,'[11]第９表資料（R2）'!$A$6:$X$12,7,FALSE)</f>
        <v>-</v>
      </c>
      <c r="M12" s="420">
        <f>VLOOKUP($E12,'[11]第９表資料（R2）'!$A$6:$X$12,8,FALSE)</f>
        <v>1862</v>
      </c>
      <c r="N12" s="420">
        <f>VLOOKUP($E12,'[11]第９表資料（R2）'!$A$6:$X$12,9,FALSE)</f>
        <v>11968</v>
      </c>
      <c r="O12" s="420">
        <f>VLOOKUP($E12,'[11]第９表資料（R2）'!$A$6:$X$12,10,FALSE)</f>
        <v>1925</v>
      </c>
      <c r="P12" s="420" t="str">
        <f>VLOOKUP($E12,'[11]第９表資料（R2）'!$A$6:$X$12,11,FALSE)</f>
        <v>-</v>
      </c>
      <c r="Q12" s="420" t="str">
        <f>VLOOKUP($E12,'[11]第９表資料（R2）'!$A$6:$X$12,12,FALSE)</f>
        <v>-</v>
      </c>
      <c r="R12" s="420" t="str">
        <f>VLOOKUP($E12,'[11]第９表資料（R2）'!$A$6:$X$12,13,FALSE)</f>
        <v>-</v>
      </c>
      <c r="S12" s="420" t="str">
        <f>VLOOKUP($E12,'[11]第９表資料（R2）'!$A$6:$X$12,14,FALSE)</f>
        <v>-</v>
      </c>
      <c r="T12" s="420" t="str">
        <f>VLOOKUP($E12,'[11]第９表資料（R2）'!$A$6:$X$12,15,FALSE)</f>
        <v>-</v>
      </c>
      <c r="U12" s="420" t="str">
        <f>VLOOKUP($E12,'[11]第９表資料（R2）'!$A$6:$X$12,16,FALSE)</f>
        <v>-</v>
      </c>
      <c r="V12" s="420" t="str">
        <f>VLOOKUP($E12,'[11]第９表資料（R2）'!$A$6:$X$12,17,FALSE)</f>
        <v>-</v>
      </c>
      <c r="W12" s="420" t="str">
        <f>VLOOKUP($E12,'[11]第９表資料（R2）'!$A$6:$X$12,18,FALSE)</f>
        <v>-</v>
      </c>
      <c r="X12" s="420">
        <f>VLOOKUP($E12,'[11]第９表資料（R2）'!$A$6:$X$12,19,FALSE)</f>
        <v>1597</v>
      </c>
      <c r="Y12" s="420">
        <f>VLOOKUP($E12,'[11]第９表資料（R2）'!$A$6:$X$12,20,FALSE)</f>
        <v>328</v>
      </c>
      <c r="Z12" s="420">
        <f>VLOOKUP($E12,'[11]第９表資料（R2）'!$A$6:$X$12,21,FALSE)</f>
        <v>1021</v>
      </c>
      <c r="AA12" s="420" t="str">
        <f>VLOOKUP($E12,'[11]第９表資料（R2）'!$A$6:$X$12,22,FALSE)</f>
        <v>-</v>
      </c>
      <c r="AB12" s="420" t="str">
        <f>VLOOKUP($E12,'[11]第９表資料（R2）'!$A$6:$X$12,24,FALSE)</f>
        <v>-</v>
      </c>
    </row>
    <row r="13" spans="1:33" s="356" customFormat="1" ht="21" customHeight="1">
      <c r="B13" s="421"/>
      <c r="C13" s="421"/>
      <c r="D13" s="421"/>
      <c r="E13" s="422" t="s">
        <v>416</v>
      </c>
      <c r="F13" s="421"/>
      <c r="G13" s="419"/>
      <c r="H13" s="420">
        <f>VLOOKUP($E13,'[11]第９表資料（R2）'!$A$6:$X$12,3,FALSE)</f>
        <v>29398</v>
      </c>
      <c r="I13" s="420">
        <f>VLOOKUP($E13,'[11]第９表資料（R2）'!$A$6:$X$12,4,FALSE)</f>
        <v>29221</v>
      </c>
      <c r="J13" s="420">
        <f>VLOOKUP($E13,'[11]第９表資料（R2）'!$A$6:$X$12,5,FALSE)</f>
        <v>26039</v>
      </c>
      <c r="K13" s="420" t="str">
        <f>VLOOKUP($E13,'[11]第９表資料（R2）'!$A$6:$X$12,6,FALSE)</f>
        <v>-</v>
      </c>
      <c r="L13" s="420">
        <f>VLOOKUP($E13,'[11]第９表資料（R2）'!$A$6:$X$12,7,FALSE)</f>
        <v>22040</v>
      </c>
      <c r="M13" s="420">
        <f>VLOOKUP($E13,'[11]第９表資料（R2）'!$A$6:$X$12,8,FALSE)</f>
        <v>454</v>
      </c>
      <c r="N13" s="420">
        <f>VLOOKUP($E13,'[11]第９表資料（R2）'!$A$6:$X$12,9,FALSE)</f>
        <v>3545</v>
      </c>
      <c r="O13" s="420">
        <f>VLOOKUP($E13,'[11]第９表資料（R2）'!$A$6:$X$12,10,FALSE)</f>
        <v>3182</v>
      </c>
      <c r="P13" s="420" t="str">
        <f>VLOOKUP($E13,'[11]第９表資料（R2）'!$A$6:$X$12,11,FALSE)</f>
        <v>-</v>
      </c>
      <c r="Q13" s="420">
        <f>VLOOKUP($E13,'[11]第９表資料（R2）'!$A$6:$X$12,12,FALSE)</f>
        <v>1629</v>
      </c>
      <c r="R13" s="420" t="str">
        <f>VLOOKUP($E13,'[11]第９表資料（R2）'!$A$6:$X$12,13,FALSE)</f>
        <v>-</v>
      </c>
      <c r="S13" s="420" t="str">
        <f>VLOOKUP($E13,'[11]第９表資料（R2）'!$A$6:$X$12,14,FALSE)</f>
        <v>-</v>
      </c>
      <c r="T13" s="420">
        <f>VLOOKUP($E13,'[11]第９表資料（R2）'!$A$6:$X$12,15,FALSE)</f>
        <v>369</v>
      </c>
      <c r="U13" s="420" t="str">
        <f>VLOOKUP($E13,'[11]第９表資料（R2）'!$A$6:$X$12,16,FALSE)</f>
        <v>-</v>
      </c>
      <c r="V13" s="420" t="str">
        <f>VLOOKUP($E13,'[11]第９表資料（R2）'!$A$6:$X$12,17,FALSE)</f>
        <v>-</v>
      </c>
      <c r="W13" s="420" t="str">
        <f>VLOOKUP($E13,'[11]第９表資料（R2）'!$A$6:$X$12,18,FALSE)</f>
        <v>-</v>
      </c>
      <c r="X13" s="420">
        <f>VLOOKUP($E13,'[11]第９表資料（R2）'!$A$6:$X$12,19,FALSE)</f>
        <v>151</v>
      </c>
      <c r="Y13" s="420">
        <f>VLOOKUP($E13,'[11]第９表資料（R2）'!$A$6:$X$12,20,FALSE)</f>
        <v>1033</v>
      </c>
      <c r="Z13" s="420">
        <f>VLOOKUP($E13,'[11]第９表資料（R2）'!$A$6:$X$12,21,FALSE)</f>
        <v>121</v>
      </c>
      <c r="AA13" s="420" t="str">
        <f>VLOOKUP($E13,'[11]第９表資料（R2）'!$A$6:$X$12,22,FALSE)</f>
        <v>-</v>
      </c>
      <c r="AB13" s="420">
        <f>VLOOKUP($E13,'[11]第９表資料（R2）'!$A$6:$X$12,24,FALSE)</f>
        <v>835</v>
      </c>
    </row>
    <row r="14" spans="1:33" s="356" customFormat="1" ht="21" customHeight="1">
      <c r="B14" s="421"/>
      <c r="C14" s="421"/>
      <c r="D14" s="421"/>
      <c r="E14" s="422" t="s">
        <v>417</v>
      </c>
      <c r="F14" s="421"/>
      <c r="G14" s="419"/>
      <c r="H14" s="420">
        <f>VLOOKUP($E14,'[11]第９表資料（R2）'!$A$6:$X$12,3,FALSE)</f>
        <v>18317</v>
      </c>
      <c r="I14" s="420">
        <f>VLOOKUP($E14,'[11]第９表資料（R2）'!$A$6:$X$12,4,FALSE)</f>
        <v>18201</v>
      </c>
      <c r="J14" s="420">
        <f>VLOOKUP($E14,'[11]第９表資料（R2）'!$A$6:$X$12,5,FALSE)</f>
        <v>15527</v>
      </c>
      <c r="K14" s="420" t="str">
        <f>VLOOKUP($E14,'[11]第９表資料（R2）'!$A$6:$X$12,6,FALSE)</f>
        <v>-</v>
      </c>
      <c r="L14" s="420">
        <f>VLOOKUP($E14,'[11]第９表資料（R2）'!$A$6:$X$12,7,FALSE)</f>
        <v>14640</v>
      </c>
      <c r="M14" s="420">
        <f>VLOOKUP($E14,'[11]第９表資料（R2）'!$A$6:$X$12,8,FALSE)</f>
        <v>73</v>
      </c>
      <c r="N14" s="420">
        <f>VLOOKUP($E14,'[11]第９表資料（R2）'!$A$6:$X$12,9,FALSE)</f>
        <v>814</v>
      </c>
      <c r="O14" s="420">
        <f>VLOOKUP($E14,'[11]第９表資料（R2）'!$A$6:$X$12,10,FALSE)</f>
        <v>2674</v>
      </c>
      <c r="P14" s="420">
        <f>VLOOKUP($E14,'[11]第９表資料（R2）'!$A$6:$X$12,11,FALSE)</f>
        <v>261</v>
      </c>
      <c r="Q14" s="420" t="str">
        <f>VLOOKUP($E14,'[11]第９表資料（R2）'!$A$6:$X$12,12,FALSE)</f>
        <v>-</v>
      </c>
      <c r="R14" s="420" t="str">
        <f>VLOOKUP($E14,'[11]第９表資料（R2）'!$A$6:$X$12,13,FALSE)</f>
        <v>-</v>
      </c>
      <c r="S14" s="420">
        <f>VLOOKUP($E14,'[11]第９表資料（R2）'!$A$6:$X$12,14,FALSE)</f>
        <v>1137</v>
      </c>
      <c r="T14" s="420">
        <f>VLOOKUP($E14,'[11]第９表資料（R2）'!$A$6:$X$12,15,FALSE)</f>
        <v>39</v>
      </c>
      <c r="U14" s="420">
        <f>VLOOKUP($E14,'[11]第９表資料（R2）'!$A$6:$X$12,16,FALSE)</f>
        <v>716</v>
      </c>
      <c r="V14" s="420">
        <f>VLOOKUP($E14,'[11]第９表資料（R2）'!$A$6:$X$12,17,FALSE)</f>
        <v>83</v>
      </c>
      <c r="W14" s="420" t="str">
        <f>VLOOKUP($E14,'[11]第９表資料（R2）'!$A$6:$X$12,18,FALSE)</f>
        <v>-</v>
      </c>
      <c r="X14" s="420">
        <f>VLOOKUP($E14,'[11]第９表資料（R2）'!$A$6:$X$12,19,FALSE)</f>
        <v>19</v>
      </c>
      <c r="Y14" s="420">
        <f>VLOOKUP($E14,'[11]第９表資料（R2）'!$A$6:$X$12,20,FALSE)</f>
        <v>419</v>
      </c>
      <c r="Z14" s="420">
        <f>VLOOKUP($E14,'[11]第９表資料（R2）'!$A$6:$X$12,21,FALSE)</f>
        <v>79</v>
      </c>
      <c r="AA14" s="420" t="str">
        <f>VLOOKUP($E14,'[11]第９表資料（R2）'!$A$6:$X$12,22,FALSE)</f>
        <v>-</v>
      </c>
      <c r="AB14" s="420">
        <f>VLOOKUP($E14,'[11]第９表資料（R2）'!$A$6:$X$12,24,FALSE)</f>
        <v>2116</v>
      </c>
    </row>
    <row r="15" spans="1:33" s="356" customFormat="1" ht="21" customHeight="1">
      <c r="B15" s="421"/>
      <c r="C15" s="421"/>
      <c r="D15" s="421"/>
      <c r="E15" s="422" t="s">
        <v>418</v>
      </c>
      <c r="F15" s="421"/>
      <c r="G15" s="419"/>
      <c r="H15" s="420">
        <f>VLOOKUP($E15,'[11]第９表資料（R2）'!$A$6:$X$12,3,FALSE)</f>
        <v>6408</v>
      </c>
      <c r="I15" s="420">
        <f>VLOOKUP($E15,'[11]第９表資料（R2）'!$A$6:$X$12,4,FALSE)</f>
        <v>6371</v>
      </c>
      <c r="J15" s="420">
        <f>VLOOKUP($E15,'[11]第９表資料（R2）'!$A$6:$X$12,5,FALSE)</f>
        <v>4950</v>
      </c>
      <c r="K15" s="420" t="str">
        <f>VLOOKUP($E15,'[11]第９表資料（R2）'!$A$6:$X$12,6,FALSE)</f>
        <v>-</v>
      </c>
      <c r="L15" s="420">
        <f>VLOOKUP($E15,'[11]第９表資料（R2）'!$A$6:$X$12,7,FALSE)</f>
        <v>4817</v>
      </c>
      <c r="M15" s="420">
        <f>VLOOKUP($E15,'[11]第９表資料（R2）'!$A$6:$X$12,8,FALSE)</f>
        <v>7</v>
      </c>
      <c r="N15" s="420">
        <f>VLOOKUP($E15,'[11]第９表資料（R2）'!$A$6:$X$12,9,FALSE)</f>
        <v>126</v>
      </c>
      <c r="O15" s="420">
        <f>VLOOKUP($E15,'[11]第９表資料（R2）'!$A$6:$X$12,10,FALSE)</f>
        <v>1421</v>
      </c>
      <c r="P15" s="420" t="str">
        <f>VLOOKUP($E15,'[11]第９表資料（R2）'!$A$6:$X$12,11,FALSE)</f>
        <v>-</v>
      </c>
      <c r="Q15" s="420" t="str">
        <f>VLOOKUP($E15,'[11]第９表資料（R2）'!$A$6:$X$12,12,FALSE)</f>
        <v>-</v>
      </c>
      <c r="R15" s="420">
        <f>VLOOKUP($E15,'[11]第９表資料（R2）'!$A$6:$X$12,13,FALSE)</f>
        <v>240</v>
      </c>
      <c r="S15" s="420">
        <f>VLOOKUP($E15,'[11]第９表資料（R2）'!$A$6:$X$12,14,FALSE)</f>
        <v>619</v>
      </c>
      <c r="T15" s="420">
        <f>VLOOKUP($E15,'[11]第９表資料（R2）'!$A$6:$X$12,15,FALSE)</f>
        <v>7</v>
      </c>
      <c r="U15" s="420">
        <f>VLOOKUP($E15,'[11]第９表資料（R2）'!$A$6:$X$12,16,FALSE)</f>
        <v>334</v>
      </c>
      <c r="V15" s="420">
        <f>VLOOKUP($E15,'[11]第９表資料（R2）'!$A$6:$X$12,17,FALSE)</f>
        <v>28</v>
      </c>
      <c r="W15" s="420">
        <f>VLOOKUP($E15,'[11]第９表資料（R2）'!$A$6:$X$12,18,FALSE)</f>
        <v>69</v>
      </c>
      <c r="X15" s="420">
        <f>VLOOKUP($E15,'[11]第９表資料（R2）'!$A$6:$X$12,19,FALSE)</f>
        <v>2</v>
      </c>
      <c r="Y15" s="420">
        <f>VLOOKUP($E15,'[11]第９表資料（R2）'!$A$6:$X$12,20,FALSE)</f>
        <v>122</v>
      </c>
      <c r="Z15" s="420">
        <f>VLOOKUP($E15,'[11]第９表資料（R2）'!$A$6:$X$12,21,FALSE)</f>
        <v>24</v>
      </c>
      <c r="AA15" s="420" t="str">
        <f>VLOOKUP($E15,'[11]第９表資料（R2）'!$A$6:$X$12,22,FALSE)</f>
        <v>-</v>
      </c>
      <c r="AB15" s="420">
        <f>VLOOKUP($E15,'[11]第９表資料（R2）'!$A$6:$X$12,24,FALSE)</f>
        <v>1344</v>
      </c>
    </row>
    <row r="16" spans="1:33" s="356" customFormat="1" ht="21" customHeight="1">
      <c r="B16" s="421"/>
      <c r="C16" s="421"/>
      <c r="D16" s="421"/>
      <c r="E16" s="422" t="s">
        <v>419</v>
      </c>
      <c r="F16" s="421"/>
      <c r="G16" s="419"/>
      <c r="H16" s="420">
        <f>VLOOKUP($E16,'[11]第９表資料（R2）'!$A$6:$X$12,3,FALSE)</f>
        <v>1576</v>
      </c>
      <c r="I16" s="420">
        <f>VLOOKUP($E16,'[11]第９表資料（R2）'!$A$6:$X$12,4,FALSE)</f>
        <v>1561</v>
      </c>
      <c r="J16" s="420">
        <f>VLOOKUP($E16,'[11]第９表資料（R2）'!$A$6:$X$12,5,FALSE)</f>
        <v>819</v>
      </c>
      <c r="K16" s="420" t="str">
        <f>VLOOKUP($E16,'[11]第９表資料（R2）'!$A$6:$X$12,6,FALSE)</f>
        <v>-</v>
      </c>
      <c r="L16" s="420">
        <f>VLOOKUP($E16,'[11]第９表資料（R2）'!$A$6:$X$12,7,FALSE)</f>
        <v>802</v>
      </c>
      <c r="M16" s="420" t="str">
        <f>VLOOKUP($E16,'[11]第９表資料（R2）'!$A$6:$X$12,8,FALSE)</f>
        <v>-</v>
      </c>
      <c r="N16" s="420">
        <f>VLOOKUP($E16,'[11]第９表資料（R2）'!$A$6:$X$12,9,FALSE)</f>
        <v>17</v>
      </c>
      <c r="O16" s="420">
        <f>VLOOKUP($E16,'[11]第９表資料（R2）'!$A$6:$X$12,10,FALSE)</f>
        <v>742</v>
      </c>
      <c r="P16" s="420" t="str">
        <f>VLOOKUP($E16,'[11]第９表資料（R2）'!$A$6:$X$12,11,FALSE)</f>
        <v>-</v>
      </c>
      <c r="Q16" s="420" t="str">
        <f>VLOOKUP($E16,'[11]第９表資料（R2）'!$A$6:$X$12,12,FALSE)</f>
        <v>-</v>
      </c>
      <c r="R16" s="420">
        <f>VLOOKUP($E16,'[11]第９表資料（R2）'!$A$6:$X$12,13,FALSE)</f>
        <v>279</v>
      </c>
      <c r="S16" s="420">
        <f>VLOOKUP($E16,'[11]第９表資料（R2）'!$A$6:$X$12,14,FALSE)</f>
        <v>225</v>
      </c>
      <c r="T16" s="420">
        <f>VLOOKUP($E16,'[11]第９表資料（R2）'!$A$6:$X$12,15,FALSE)</f>
        <v>4</v>
      </c>
      <c r="U16" s="420">
        <f>VLOOKUP($E16,'[11]第９表資料（R2）'!$A$6:$X$12,16,FALSE)</f>
        <v>105</v>
      </c>
      <c r="V16" s="420">
        <f>VLOOKUP($E16,'[11]第９表資料（R2）'!$A$6:$X$12,17,FALSE)</f>
        <v>8</v>
      </c>
      <c r="W16" s="420">
        <f>VLOOKUP($E16,'[11]第９表資料（R2）'!$A$6:$X$12,18,FALSE)</f>
        <v>89</v>
      </c>
      <c r="X16" s="420" t="str">
        <f>VLOOKUP($E16,'[11]第９表資料（R2）'!$A$6:$X$12,19,FALSE)</f>
        <v>-</v>
      </c>
      <c r="Y16" s="420">
        <f>VLOOKUP($E16,'[11]第９表資料（R2）'!$A$6:$X$12,20,FALSE)</f>
        <v>32</v>
      </c>
      <c r="Z16" s="420">
        <f>VLOOKUP($E16,'[11]第９表資料（R2）'!$A$6:$X$12,21,FALSE)</f>
        <v>10</v>
      </c>
      <c r="AA16" s="420" t="str">
        <f>VLOOKUP($E16,'[11]第９表資料（R2）'!$A$6:$X$12,22,FALSE)</f>
        <v>-</v>
      </c>
      <c r="AB16" s="420">
        <f>VLOOKUP($E16,'[11]第９表資料（R2）'!$A$6:$X$12,24,FALSE)</f>
        <v>721</v>
      </c>
    </row>
    <row r="17" spans="2:28" s="356" customFormat="1" ht="21" customHeight="1">
      <c r="B17" s="421"/>
      <c r="C17" s="421"/>
      <c r="D17" s="421"/>
      <c r="E17" s="422" t="s">
        <v>420</v>
      </c>
      <c r="F17" s="423" t="s">
        <v>421</v>
      </c>
      <c r="G17" s="424"/>
      <c r="H17" s="420">
        <f>VLOOKUP($E17,'[11]第９表資料（R2）'!$A$6:$X$12,3,FALSE)</f>
        <v>550</v>
      </c>
      <c r="I17" s="420">
        <f>VLOOKUP($E17,'[11]第９表資料（R2）'!$A$6:$X$12,4,FALSE)</f>
        <v>545</v>
      </c>
      <c r="J17" s="420">
        <f>VLOOKUP($E17,'[11]第９表資料（R2）'!$A$6:$X$12,5,FALSE)</f>
        <v>169</v>
      </c>
      <c r="K17" s="420" t="str">
        <f>VLOOKUP($E17,'[11]第９表資料（R2）'!$A$6:$X$12,6,FALSE)</f>
        <v>-</v>
      </c>
      <c r="L17" s="420">
        <f>VLOOKUP($E17,'[11]第９表資料（R2）'!$A$6:$X$12,7,FALSE)</f>
        <v>166</v>
      </c>
      <c r="M17" s="420" t="str">
        <f>VLOOKUP($E17,'[11]第９表資料（R2）'!$A$6:$X$12,8,FALSE)</f>
        <v>-</v>
      </c>
      <c r="N17" s="420">
        <f>VLOOKUP($E17,'[11]第９表資料（R2）'!$A$6:$X$12,9,FALSE)</f>
        <v>3</v>
      </c>
      <c r="O17" s="420">
        <f>VLOOKUP($E17,'[11]第９表資料（R2）'!$A$6:$X$12,10,FALSE)</f>
        <v>376</v>
      </c>
      <c r="P17" s="420" t="str">
        <f>VLOOKUP($E17,'[11]第９表資料（R2）'!$A$6:$X$12,11,FALSE)</f>
        <v>-</v>
      </c>
      <c r="Q17" s="420" t="str">
        <f>VLOOKUP($E17,'[11]第９表資料（R2）'!$A$6:$X$12,12,FALSE)</f>
        <v>-</v>
      </c>
      <c r="R17" s="420">
        <f>VLOOKUP($E17,'[11]第９表資料（R2）'!$A$6:$X$12,13,FALSE)</f>
        <v>161</v>
      </c>
      <c r="S17" s="420">
        <f>VLOOKUP($E17,'[11]第９表資料（R2）'!$A$6:$X$12,14,FALSE)</f>
        <v>33</v>
      </c>
      <c r="T17" s="420">
        <f>VLOOKUP($E17,'[11]第９表資料（R2）'!$A$6:$X$12,15,FALSE)</f>
        <v>2</v>
      </c>
      <c r="U17" s="420">
        <f>VLOOKUP($E17,'[11]第９表資料（R2）'!$A$6:$X$12,16,FALSE)</f>
        <v>40</v>
      </c>
      <c r="V17" s="420">
        <f>VLOOKUP($E17,'[11]第９表資料（R2）'!$A$6:$X$12,17,FALSE)</f>
        <v>7</v>
      </c>
      <c r="W17" s="420">
        <f>VLOOKUP($E17,'[11]第９表資料（R2）'!$A$6:$X$12,18,FALSE)</f>
        <v>123</v>
      </c>
      <c r="X17" s="420" t="str">
        <f>VLOOKUP($E17,'[11]第９表資料（R2）'!$A$6:$X$12,19,FALSE)</f>
        <v>-</v>
      </c>
      <c r="Y17" s="420">
        <f>VLOOKUP($E17,'[11]第９表資料（R2）'!$A$6:$X$12,20,FALSE)</f>
        <v>10</v>
      </c>
      <c r="Z17" s="420">
        <f>VLOOKUP($E17,'[11]第９表資料（R2）'!$A$6:$X$12,21,FALSE)</f>
        <v>5</v>
      </c>
      <c r="AA17" s="420" t="str">
        <f>VLOOKUP($E17,'[11]第９表資料（R2）'!$A$6:$X$12,22,FALSE)</f>
        <v>-</v>
      </c>
      <c r="AB17" s="420">
        <f>VLOOKUP($E17,'[11]第９表資料（R2）'!$A$6:$X$12,24,FALSE)</f>
        <v>371</v>
      </c>
    </row>
    <row r="18" spans="2:28" s="356" customFormat="1" ht="12.75" customHeight="1">
      <c r="B18" s="421"/>
      <c r="C18" s="418"/>
      <c r="D18" s="418"/>
      <c r="E18" s="418"/>
      <c r="F18" s="418"/>
      <c r="G18" s="425"/>
      <c r="H18" s="426"/>
      <c r="I18" s="420"/>
      <c r="J18" s="420"/>
      <c r="K18" s="420"/>
      <c r="L18" s="420"/>
      <c r="M18" s="427"/>
      <c r="N18" s="427"/>
      <c r="O18" s="427"/>
      <c r="P18" s="428"/>
      <c r="Q18" s="428"/>
      <c r="R18" s="428"/>
      <c r="S18" s="428"/>
      <c r="T18" s="428"/>
      <c r="U18" s="428"/>
      <c r="V18" s="428"/>
      <c r="W18" s="428"/>
      <c r="X18" s="428"/>
      <c r="Y18" s="428"/>
      <c r="Z18" s="427"/>
      <c r="AA18" s="427"/>
      <c r="AB18" s="427"/>
    </row>
    <row r="19" spans="2:28" s="356" customFormat="1" ht="4.5" customHeight="1">
      <c r="B19" s="429"/>
      <c r="C19" s="429"/>
      <c r="D19" s="429"/>
      <c r="E19" s="429"/>
      <c r="F19" s="429"/>
      <c r="G19" s="430"/>
      <c r="H19" s="371"/>
      <c r="I19" s="371"/>
      <c r="J19" s="371"/>
      <c r="K19" s="371"/>
      <c r="L19" s="371"/>
      <c r="M19" s="372"/>
      <c r="N19" s="372"/>
      <c r="O19" s="372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2"/>
      <c r="AA19" s="372"/>
      <c r="AB19" s="372"/>
    </row>
    <row r="20" spans="2:28" s="356" customFormat="1" ht="15.75" customHeight="1">
      <c r="B20" s="356" t="s">
        <v>383</v>
      </c>
      <c r="H20" s="179"/>
      <c r="I20" s="361"/>
      <c r="J20" s="179"/>
      <c r="K20" s="179"/>
      <c r="L20" s="179"/>
      <c r="M20" s="180"/>
      <c r="N20" s="180"/>
      <c r="O20" s="180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0"/>
      <c r="AA20" s="180"/>
      <c r="AB20" s="180"/>
    </row>
    <row r="21" spans="2:28" ht="7.5" customHeight="1"/>
    <row r="22" spans="2:28" ht="11.25"/>
    <row r="23" spans="2:28" ht="11.25"/>
    <row r="24" spans="2:28" ht="11.25"/>
    <row r="25" spans="2:28" ht="12.75" customHeight="1"/>
    <row r="26" spans="2:28" ht="12.75" customHeight="1"/>
    <row r="27" spans="2:28" ht="12.75" customHeight="1"/>
    <row r="28" spans="2:28" ht="12.75" customHeight="1"/>
    <row r="29" spans="2:28" ht="12.75" customHeight="1"/>
    <row r="30" spans="2:28" ht="12" customHeight="1"/>
    <row r="31" spans="2:28" ht="14.25" customHeight="1"/>
    <row r="32" spans="2:28" ht="7.5" customHeight="1"/>
    <row r="33" ht="13.5" customHeight="1"/>
    <row r="34" ht="7.5" customHeight="1"/>
    <row r="35" ht="11.25"/>
    <row r="36" ht="11.25"/>
    <row r="37" ht="11.25"/>
    <row r="38" ht="11.25"/>
    <row r="39" ht="11.25"/>
    <row r="40" ht="7.5" customHeight="1"/>
    <row r="41" ht="11.25"/>
    <row r="42" ht="11.25"/>
    <row r="43" ht="11.25"/>
    <row r="44" ht="12.75" customHeight="1"/>
    <row r="45" ht="12.75" customHeight="1"/>
    <row r="46" ht="12.75" customHeight="1"/>
    <row r="47" ht="12.75" customHeight="1"/>
    <row r="48" ht="12.75" customHeight="1"/>
    <row r="49" ht="12" customHeight="1"/>
    <row r="50" ht="14.25" customHeight="1"/>
    <row r="51" ht="7.5" customHeight="1"/>
    <row r="52" ht="13.5" customHeight="1"/>
    <row r="53" ht="7.5" customHeight="1"/>
    <row r="54" ht="11.25"/>
    <row r="55" ht="11.25"/>
    <row r="56" ht="11.25"/>
    <row r="57" ht="11.25"/>
    <row r="58" ht="11.25"/>
    <row r="59" ht="7.5" customHeight="1"/>
    <row r="60" ht="11.25"/>
    <row r="61" ht="11.25"/>
    <row r="62" ht="11.25"/>
    <row r="63" ht="12.75" customHeight="1"/>
    <row r="64" ht="12.75" customHeight="1"/>
    <row r="65" ht="12.75" customHeight="1"/>
    <row r="66" ht="12.75" customHeight="1"/>
    <row r="67" ht="12.75" customHeight="1"/>
    <row r="68" ht="12" customHeight="1"/>
    <row r="69" ht="14.25" customHeight="1"/>
    <row r="70" ht="7.5" customHeight="1"/>
    <row r="71" ht="13.5" customHeight="1"/>
    <row r="72" ht="7.5" customHeight="1"/>
    <row r="73" ht="11.25"/>
    <row r="74" ht="11.25"/>
    <row r="75" ht="11.25"/>
    <row r="76" ht="11.25"/>
    <row r="77" ht="11.25"/>
    <row r="78" ht="7.5" customHeight="1"/>
    <row r="79" ht="11.25"/>
    <row r="80" ht="11.25"/>
    <row r="81" ht="11.25"/>
    <row r="82" ht="12.75" customHeight="1"/>
    <row r="83" ht="12.75" customHeight="1"/>
    <row r="84" ht="12.75" customHeight="1"/>
    <row r="85" ht="12.75" customHeight="1"/>
    <row r="86" ht="12.75" customHeight="1"/>
    <row r="87" ht="4.5" customHeight="1"/>
    <row r="88" ht="17.25" customHeight="1"/>
    <row r="89" ht="11.25"/>
    <row r="90" ht="11.25"/>
    <row r="91" ht="11.25"/>
    <row r="92" ht="15.75" customHeight="1"/>
    <row r="93" ht="3" customHeight="1"/>
    <row r="94" ht="2.25" customHeight="1"/>
    <row r="95" ht="18" customHeight="1"/>
    <row r="96" ht="7.5" customHeight="1"/>
    <row r="97" ht="18" customHeight="1"/>
    <row r="98" ht="7.5" customHeight="1"/>
    <row r="99" ht="15.75" customHeight="1"/>
    <row r="100" ht="15.75" customHeight="1"/>
    <row r="101" ht="18" customHeight="1"/>
    <row r="102" ht="62.25" customHeight="1"/>
    <row r="103" ht="3.75" customHeight="1"/>
    <row r="104" ht="6" customHeight="1"/>
    <row r="105" ht="14.25" customHeight="1"/>
    <row r="106" ht="7.5" customHeight="1"/>
    <row r="107" ht="13.5" customHeight="1"/>
    <row r="108" ht="7.5" customHeight="1"/>
    <row r="109" ht="11.25"/>
    <row r="110" ht="11.25"/>
    <row r="111" ht="11.25"/>
    <row r="112" ht="11.25"/>
    <row r="113" ht="11.25"/>
    <row r="114" ht="7.5" customHeight="1"/>
    <row r="115" ht="11.25"/>
    <row r="116" ht="11.25"/>
    <row r="117" ht="11.25"/>
    <row r="118" ht="12.75" customHeight="1"/>
    <row r="119" ht="12.75" customHeight="1"/>
    <row r="120" ht="12.75" customHeight="1"/>
    <row r="121" ht="12.75" customHeight="1"/>
    <row r="122" ht="12.75" customHeight="1"/>
    <row r="123" ht="12" customHeight="1"/>
    <row r="124" ht="14.25" customHeight="1"/>
    <row r="125" ht="7.5" customHeight="1"/>
    <row r="126" ht="13.5" customHeight="1"/>
    <row r="127" ht="7.5" customHeight="1"/>
    <row r="128" ht="11.25"/>
    <row r="129" ht="11.25"/>
    <row r="130" ht="11.25"/>
    <row r="131" ht="11.25"/>
    <row r="132" ht="11.25"/>
    <row r="133" ht="7.5" customHeight="1"/>
    <row r="134" ht="11.25"/>
    <row r="135" ht="11.25"/>
    <row r="136" ht="11.25"/>
    <row r="137" ht="12.75" customHeight="1"/>
    <row r="138" ht="12.75" customHeight="1"/>
    <row r="139" ht="12.75" customHeight="1"/>
    <row r="140" ht="12.75" customHeight="1"/>
    <row r="141" ht="12.75" customHeight="1"/>
    <row r="142" ht="4.5" customHeight="1"/>
    <row r="143" ht="17.25" customHeight="1"/>
    <row r="144" ht="11.25"/>
    <row r="145" ht="11.25"/>
    <row r="146" ht="11.25"/>
    <row r="147" ht="15.75" customHeight="1"/>
    <row r="148" ht="3" customHeight="1"/>
  </sheetData>
  <mergeCells count="9">
    <mergeCell ref="AB5:AB7"/>
    <mergeCell ref="J6:J8"/>
    <mergeCell ref="B10:F10"/>
    <mergeCell ref="B4:G7"/>
    <mergeCell ref="H4:H8"/>
    <mergeCell ref="Z4:Z8"/>
    <mergeCell ref="I5:I8"/>
    <mergeCell ref="J5:N5"/>
    <mergeCell ref="AA5:AA7"/>
  </mergeCells>
  <phoneticPr fontId="4"/>
  <printOptions horizontalCentered="1"/>
  <pageMargins left="0.59055118110236227" right="0.31496062992125984" top="0.78740157480314965" bottom="0" header="0.51181102362204722" footer="0.51181102362204722"/>
  <pageSetup paperSize="9" scale="57" pageOrder="overThenDown" orientation="landscape" r:id="rId1"/>
  <headerFooter alignWithMargins="0"/>
  <rowBreaks count="2" manualBreakCount="2">
    <brk id="93" max="16383" man="1"/>
    <brk id="148" max="16383" man="1"/>
  </rowBreaks>
  <colBreaks count="1" manualBreakCount="1">
    <brk id="2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8A726-C99D-4606-8C2C-5D91AE680459}">
  <sheetPr>
    <pageSetUpPr fitToPage="1"/>
  </sheetPr>
  <dimension ref="A1:AC46"/>
  <sheetViews>
    <sheetView showGridLines="0" view="pageBreakPreview" topLeftCell="B1" zoomScale="70" zoomScaleNormal="70" zoomScaleSheetLayoutView="70" workbookViewId="0">
      <selection activeCell="B1" sqref="B1"/>
    </sheetView>
  </sheetViews>
  <sheetFormatPr defaultRowHeight="18.75"/>
  <cols>
    <col min="1" max="1" width="45.5" hidden="1" customWidth="1"/>
    <col min="2" max="2" width="1.125" style="234" customWidth="1"/>
    <col min="3" max="3" width="3" style="234" bestFit="1" customWidth="1"/>
    <col min="4" max="4" width="2.375" style="234" customWidth="1"/>
    <col min="5" max="5" width="4.375" style="431" customWidth="1"/>
    <col min="6" max="8" width="2.375" style="234" customWidth="1"/>
    <col min="9" max="9" width="37.625" style="234" customWidth="1"/>
    <col min="10" max="10" width="3" style="234" customWidth="1"/>
    <col min="11" max="12" width="11.625" customWidth="1"/>
    <col min="13" max="18" width="11.875" customWidth="1"/>
    <col min="19" max="29" width="13.875" customWidth="1"/>
  </cols>
  <sheetData>
    <row r="1" spans="1:29" s="234" customFormat="1">
      <c r="A1"/>
      <c r="E1" s="431"/>
    </row>
    <row r="2" spans="1:29" s="432" customFormat="1" ht="39" customHeight="1">
      <c r="A2"/>
      <c r="R2" s="433" t="s">
        <v>422</v>
      </c>
      <c r="S2" s="432" t="s">
        <v>423</v>
      </c>
    </row>
    <row r="3" spans="1:29" s="234" customFormat="1" ht="7.5" customHeight="1">
      <c r="A3"/>
      <c r="E3" s="431"/>
    </row>
    <row r="4" spans="1:29" s="234" customFormat="1" ht="24" customHeight="1">
      <c r="A4"/>
      <c r="B4" s="963" t="s">
        <v>424</v>
      </c>
      <c r="C4" s="963"/>
      <c r="D4" s="963"/>
      <c r="E4" s="963"/>
      <c r="F4" s="963"/>
      <c r="G4" s="963"/>
      <c r="H4" s="963"/>
      <c r="I4" s="963"/>
      <c r="J4" s="900"/>
      <c r="K4" s="967" t="s">
        <v>425</v>
      </c>
      <c r="L4" s="968" t="s">
        <v>426</v>
      </c>
      <c r="M4" s="903" t="s">
        <v>427</v>
      </c>
      <c r="N4" s="963"/>
      <c r="O4" s="900"/>
      <c r="P4" s="903" t="s">
        <v>428</v>
      </c>
      <c r="Q4" s="963"/>
      <c r="R4" s="900"/>
      <c r="S4" s="903" t="s">
        <v>429</v>
      </c>
      <c r="T4" s="963"/>
      <c r="U4" s="900"/>
      <c r="V4" s="903" t="s">
        <v>430</v>
      </c>
      <c r="W4" s="963"/>
      <c r="X4" s="900"/>
      <c r="Y4" s="903" t="s">
        <v>431</v>
      </c>
      <c r="Z4" s="963"/>
      <c r="AA4" s="900"/>
      <c r="AB4" s="235" t="s">
        <v>432</v>
      </c>
      <c r="AC4" s="233"/>
    </row>
    <row r="5" spans="1:29" s="234" customFormat="1" ht="24" customHeight="1">
      <c r="A5"/>
      <c r="B5" s="966"/>
      <c r="C5" s="966"/>
      <c r="D5" s="966"/>
      <c r="E5" s="966"/>
      <c r="F5" s="966"/>
      <c r="G5" s="966"/>
      <c r="H5" s="966"/>
      <c r="I5" s="966"/>
      <c r="J5" s="901"/>
      <c r="K5" s="967"/>
      <c r="L5" s="969"/>
      <c r="M5" s="964" t="s">
        <v>433</v>
      </c>
      <c r="N5" s="965"/>
      <c r="O5" s="965"/>
      <c r="P5" s="964" t="s">
        <v>433</v>
      </c>
      <c r="Q5" s="965"/>
      <c r="R5" s="965"/>
      <c r="S5" s="964" t="s">
        <v>433</v>
      </c>
      <c r="T5" s="965"/>
      <c r="U5" s="965"/>
      <c r="V5" s="964" t="s">
        <v>433</v>
      </c>
      <c r="W5" s="965"/>
      <c r="X5" s="965"/>
      <c r="Y5" s="964" t="s">
        <v>433</v>
      </c>
      <c r="Z5" s="965"/>
      <c r="AA5" s="965"/>
      <c r="AB5" s="905" t="s">
        <v>434</v>
      </c>
      <c r="AC5" s="961"/>
    </row>
    <row r="6" spans="1:29" s="243" customFormat="1" ht="39" customHeight="1">
      <c r="A6"/>
      <c r="B6" s="961"/>
      <c r="C6" s="961"/>
      <c r="D6" s="961"/>
      <c r="E6" s="961"/>
      <c r="F6" s="961"/>
      <c r="G6" s="961"/>
      <c r="H6" s="961"/>
      <c r="I6" s="961"/>
      <c r="J6" s="902"/>
      <c r="K6" s="967"/>
      <c r="L6" s="970"/>
      <c r="M6" s="434" t="s">
        <v>267</v>
      </c>
      <c r="N6" s="434" t="s">
        <v>279</v>
      </c>
      <c r="O6" s="435" t="s">
        <v>435</v>
      </c>
      <c r="P6" s="434" t="s">
        <v>267</v>
      </c>
      <c r="Q6" s="434" t="s">
        <v>279</v>
      </c>
      <c r="R6" s="435" t="s">
        <v>436</v>
      </c>
      <c r="S6" s="434" t="s">
        <v>267</v>
      </c>
      <c r="T6" s="434" t="s">
        <v>279</v>
      </c>
      <c r="U6" s="435" t="s">
        <v>437</v>
      </c>
      <c r="V6" s="434" t="s">
        <v>267</v>
      </c>
      <c r="W6" s="434" t="s">
        <v>279</v>
      </c>
      <c r="X6" s="435" t="s">
        <v>438</v>
      </c>
      <c r="Y6" s="434" t="s">
        <v>267</v>
      </c>
      <c r="Z6" s="434" t="s">
        <v>279</v>
      </c>
      <c r="AA6" s="435" t="s">
        <v>439</v>
      </c>
      <c r="AB6" s="434" t="s">
        <v>267</v>
      </c>
      <c r="AC6" s="436" t="s">
        <v>279</v>
      </c>
    </row>
    <row r="7" spans="1:29" s="442" customFormat="1" ht="16.5" customHeight="1">
      <c r="A7"/>
      <c r="B7" s="437"/>
      <c r="C7" s="438"/>
      <c r="D7" s="438"/>
      <c r="E7" s="439"/>
      <c r="F7" s="438"/>
      <c r="G7" s="438"/>
      <c r="H7" s="438"/>
      <c r="I7" s="440"/>
      <c r="J7" s="441"/>
      <c r="K7" s="254"/>
      <c r="L7" s="254"/>
      <c r="M7" s="254"/>
      <c r="N7" s="254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  <c r="AA7" s="254"/>
      <c r="AB7" s="254"/>
      <c r="AC7" s="254"/>
    </row>
    <row r="8" spans="1:29" s="442" customFormat="1" ht="23.25" customHeight="1">
      <c r="A8" s="443" t="s">
        <v>256</v>
      </c>
      <c r="B8" s="962" t="s">
        <v>440</v>
      </c>
      <c r="C8" s="956"/>
      <c r="D8" s="956"/>
      <c r="E8" s="956"/>
      <c r="F8" s="956"/>
      <c r="G8" s="956"/>
      <c r="H8" s="956"/>
      <c r="I8" s="956"/>
      <c r="J8" s="441" t="s">
        <v>441</v>
      </c>
      <c r="K8" s="444">
        <f>VLOOKUP($A8,'[12]第１０表資料（R2）'!$B$7:$U$43,2,FALSE)</f>
        <v>140544</v>
      </c>
      <c r="L8" s="445">
        <f>VLOOKUP($A8,'[12]第１０表資料（R2）'!$B$7:$U$43,3,FALSE)</f>
        <v>395805</v>
      </c>
      <c r="M8" s="445">
        <f>VLOOKUP($A8,'[12]第１０表資料（R2）'!$B$7:$U$43,4,FALSE)</f>
        <v>9013</v>
      </c>
      <c r="N8" s="445">
        <f>VLOOKUP($A8,'[12]第１０表資料（R2）'!$B$7:$U$43,5,FALSE)</f>
        <v>51222</v>
      </c>
      <c r="O8" s="445">
        <f>VLOOKUP($A8,'[12]第１０表資料（R2）'!$B$7:$U$43,6,FALSE)</f>
        <v>17116</v>
      </c>
      <c r="P8" s="445">
        <f>VLOOKUP($A8,'[12]第１０表資料（R2）'!$B$7:$U$43,7,FALSE)</f>
        <v>15817</v>
      </c>
      <c r="Q8" s="445">
        <f>VLOOKUP($A8,'[12]第１０表資料（R2）'!$B$7:$U$43,8,FALSE)</f>
        <v>89842</v>
      </c>
      <c r="R8" s="445">
        <f>VLOOKUP($A8,'[12]第１０表資料（R2）'!$B$7:$U$43,9,FALSE)</f>
        <v>36515</v>
      </c>
      <c r="S8" s="445">
        <f>VLOOKUP($A8,'[12]第１０表資料（R2）'!$B$7:$U$43,10,FALSE)</f>
        <v>19377</v>
      </c>
      <c r="T8" s="445">
        <f>VLOOKUP($A8,'[12]第１０表資料（R2）'!$B$7:$U$43,11,FALSE)</f>
        <v>108259</v>
      </c>
      <c r="U8" s="445">
        <f>VLOOKUP($A8,'[12]第１０表資料（R2）'!$B$7:$U$43,12,FALSE)</f>
        <v>46632</v>
      </c>
      <c r="V8" s="445">
        <f>VLOOKUP($A8,'[12]第１０表資料（R2）'!$B$7:$U$43,13,FALSE)</f>
        <v>23112</v>
      </c>
      <c r="W8" s="445">
        <f>VLOOKUP($A8,'[12]第１０表資料（R2）'!$B$7:$U$43,14,FALSE)</f>
        <v>125787</v>
      </c>
      <c r="X8" s="445">
        <f>VLOOKUP($A8,'[12]第１０表資料（R2）'!$B$7:$U$43,15,FALSE)</f>
        <v>57071</v>
      </c>
      <c r="Y8" s="445">
        <f>VLOOKUP($A8,'[12]第１０表資料（R2）'!$B$7:$U$43,16,FALSE)</f>
        <v>26481</v>
      </c>
      <c r="Z8" s="445">
        <f>VLOOKUP($A8,'[12]第１０表資料（R2）'!$B$7:$U$43,17,FALSE)</f>
        <v>136184</v>
      </c>
      <c r="AA8" s="445">
        <f>VLOOKUP($A8,'[12]第１０表資料（R2）'!$B$7:$U$43,18,FALSE)</f>
        <v>63946</v>
      </c>
      <c r="AB8" s="445">
        <f>VLOOKUP($A8,'[12]第１０表資料（R2）'!$B$7:$U$43,19,FALSE)</f>
        <v>3166</v>
      </c>
      <c r="AC8" s="445">
        <f>VLOOKUP($A8,'[12]第１０表資料（R2）'!$B$7:$U$43,20,FALSE)</f>
        <v>24755</v>
      </c>
    </row>
    <row r="9" spans="1:29" s="442" customFormat="1" ht="23.25" customHeight="1">
      <c r="A9" s="443" t="s">
        <v>442</v>
      </c>
      <c r="B9" s="446"/>
      <c r="C9" s="446" t="s">
        <v>443</v>
      </c>
      <c r="D9" s="446" t="s">
        <v>442</v>
      </c>
      <c r="E9" s="447"/>
      <c r="F9" s="446"/>
      <c r="G9" s="446"/>
      <c r="H9" s="446"/>
      <c r="I9" s="448"/>
      <c r="J9" s="441"/>
      <c r="K9" s="444">
        <f>VLOOKUP($A9,'[12]第１０表資料（R2）'!$B$7:$U$43,2,FALSE)</f>
        <v>79196</v>
      </c>
      <c r="L9" s="445">
        <f>VLOOKUP($A9,'[12]第１０表資料（R2）'!$B$7:$U$43,3,FALSE)</f>
        <v>319465</v>
      </c>
      <c r="M9" s="445">
        <f>VLOOKUP($A9,'[12]第１０表資料（R2）'!$B$7:$U$43,4,FALSE)</f>
        <v>8993</v>
      </c>
      <c r="N9" s="445">
        <f>VLOOKUP($A9,'[12]第１０表資料（R2）'!$B$7:$U$43,5,FALSE)</f>
        <v>51096</v>
      </c>
      <c r="O9" s="445">
        <f>VLOOKUP($A9,'[12]第１０表資料（R2）'!$B$7:$U$43,6,FALSE)</f>
        <v>17084</v>
      </c>
      <c r="P9" s="445">
        <f>VLOOKUP($A9,'[12]第１０表資料（R2）'!$B$7:$U$43,7,FALSE)</f>
        <v>15785</v>
      </c>
      <c r="Q9" s="445">
        <f>VLOOKUP($A9,'[12]第１０表資料（R2）'!$B$7:$U$43,8,FALSE)</f>
        <v>89628</v>
      </c>
      <c r="R9" s="445">
        <f>VLOOKUP($A9,'[12]第１０表資料（R2）'!$B$7:$U$43,9,FALSE)</f>
        <v>36449</v>
      </c>
      <c r="S9" s="445">
        <f>VLOOKUP($A9,'[12]第１０表資料（R2）'!$B$7:$U$43,10,FALSE)</f>
        <v>19333</v>
      </c>
      <c r="T9" s="445">
        <f>VLOOKUP($A9,'[12]第１０表資料（R2）'!$B$7:$U$43,11,FALSE)</f>
        <v>107980</v>
      </c>
      <c r="U9" s="445">
        <f>VLOOKUP($A9,'[12]第１０表資料（R2）'!$B$7:$U$43,12,FALSE)</f>
        <v>46538</v>
      </c>
      <c r="V9" s="445">
        <f>VLOOKUP($A9,'[12]第１０表資料（R2）'!$B$7:$U$43,13,FALSE)</f>
        <v>22935</v>
      </c>
      <c r="W9" s="445">
        <f>VLOOKUP($A9,'[12]第１０表資料（R2）'!$B$7:$U$43,14,FALSE)</f>
        <v>125336</v>
      </c>
      <c r="X9" s="445">
        <f>VLOOKUP($A9,'[12]第１０表資料（R2）'!$B$7:$U$43,15,FALSE)</f>
        <v>56822</v>
      </c>
      <c r="Y9" s="445">
        <f>VLOOKUP($A9,'[12]第１０表資料（R2）'!$B$7:$U$43,16,FALSE)</f>
        <v>24845</v>
      </c>
      <c r="Z9" s="445">
        <f>VLOOKUP($A9,'[12]第１０表資料（R2）'!$B$7:$U$43,17,FALSE)</f>
        <v>134129</v>
      </c>
      <c r="AA9" s="445">
        <f>VLOOKUP($A9,'[12]第１０表資料（R2）'!$B$7:$U$43,18,FALSE)</f>
        <v>62123</v>
      </c>
      <c r="AB9" s="445">
        <f>VLOOKUP($A9,'[12]第１０表資料（R2）'!$B$7:$U$43,19,FALSE)</f>
        <v>3153</v>
      </c>
      <c r="AC9" s="445">
        <f>VLOOKUP($A9,'[12]第１０表資料（R2）'!$B$7:$U$43,20,FALSE)</f>
        <v>24653</v>
      </c>
    </row>
    <row r="10" spans="1:29" s="442" customFormat="1" ht="23.25" customHeight="1">
      <c r="A10" s="443" t="s">
        <v>444</v>
      </c>
      <c r="B10" s="446"/>
      <c r="C10" s="446"/>
      <c r="D10" s="446" t="s">
        <v>445</v>
      </c>
      <c r="E10" s="955" t="s">
        <v>444</v>
      </c>
      <c r="F10" s="956"/>
      <c r="G10" s="956"/>
      <c r="H10" s="956"/>
      <c r="I10" s="956"/>
      <c r="J10" s="441"/>
      <c r="K10" s="444">
        <f>VLOOKUP($A10,'[12]第１０表資料（R2）'!$B$7:$U$43,2,FALSE)</f>
        <v>72747</v>
      </c>
      <c r="L10" s="445">
        <f>VLOOKUP($A10,'[12]第１０表資料（R2）'!$B$7:$U$43,3,FALSE)</f>
        <v>281041</v>
      </c>
      <c r="M10" s="445">
        <f>VLOOKUP($A10,'[12]第１０表資料（R2）'!$B$7:$U$43,4,FALSE)</f>
        <v>8376</v>
      </c>
      <c r="N10" s="445">
        <f>VLOOKUP($A10,'[12]第１０表資料（R2）'!$B$7:$U$43,5,FALSE)</f>
        <v>45526</v>
      </c>
      <c r="O10" s="445">
        <f>VLOOKUP($A10,'[12]第１０表資料（R2）'!$B$7:$U$43,6,FALSE)</f>
        <v>15710</v>
      </c>
      <c r="P10" s="445">
        <f>VLOOKUP($A10,'[12]第１０表資料（R2）'!$B$7:$U$43,7,FALSE)</f>
        <v>14551</v>
      </c>
      <c r="Q10" s="445">
        <f>VLOOKUP($A10,'[12]第１０表資料（R2）'!$B$7:$U$43,8,FALSE)</f>
        <v>78894</v>
      </c>
      <c r="R10" s="445">
        <f>VLOOKUP($A10,'[12]第１０表資料（R2）'!$B$7:$U$43,9,FALSE)</f>
        <v>33308</v>
      </c>
      <c r="S10" s="445">
        <f>VLOOKUP($A10,'[12]第１０表資料（R2）'!$B$7:$U$43,10,FALSE)</f>
        <v>17733</v>
      </c>
      <c r="T10" s="445">
        <f>VLOOKUP($A10,'[12]第１０表資料（R2）'!$B$7:$U$43,11,FALSE)</f>
        <v>94592</v>
      </c>
      <c r="U10" s="445">
        <f>VLOOKUP($A10,'[12]第１０表資料（R2）'!$B$7:$U$43,12,FALSE)</f>
        <v>42382</v>
      </c>
      <c r="V10" s="445">
        <f>VLOOKUP($A10,'[12]第１０表資料（R2）'!$B$7:$U$43,13,FALSE)</f>
        <v>20961</v>
      </c>
      <c r="W10" s="445">
        <f>VLOOKUP($A10,'[12]第１０表資料（R2）'!$B$7:$U$43,14,FALSE)</f>
        <v>109141</v>
      </c>
      <c r="X10" s="445">
        <f>VLOOKUP($A10,'[12]第１０表資料（R2）'!$B$7:$U$43,15,FALSE)</f>
        <v>51543</v>
      </c>
      <c r="Y10" s="445">
        <f>VLOOKUP($A10,'[12]第１０表資料（R2）'!$B$7:$U$43,16,FALSE)</f>
        <v>22604</v>
      </c>
      <c r="Z10" s="445">
        <f>VLOOKUP($A10,'[12]第１０表資料（R2）'!$B$7:$U$43,17,FALSE)</f>
        <v>116213</v>
      </c>
      <c r="AA10" s="445">
        <f>VLOOKUP($A10,'[12]第１０表資料（R2）'!$B$7:$U$43,18,FALSE)</f>
        <v>56103</v>
      </c>
      <c r="AB10" s="445" t="str">
        <f>VLOOKUP($A10,'[12]第１０表資料（R2）'!$B$7:$U$43,19,FALSE)</f>
        <v>-</v>
      </c>
      <c r="AC10" s="445" t="str">
        <f>VLOOKUP($A10,'[12]第１０表資料（R2）'!$B$7:$U$43,20,FALSE)</f>
        <v>-</v>
      </c>
    </row>
    <row r="11" spans="1:29" s="442" customFormat="1" ht="23.25" customHeight="1">
      <c r="A11" s="443" t="s">
        <v>446</v>
      </c>
      <c r="B11" s="446"/>
      <c r="C11" s="446"/>
      <c r="D11" s="446"/>
      <c r="E11" s="450" t="s">
        <v>447</v>
      </c>
      <c r="F11" s="955" t="s">
        <v>446</v>
      </c>
      <c r="G11" s="956"/>
      <c r="H11" s="956"/>
      <c r="I11" s="956"/>
      <c r="J11" s="441"/>
      <c r="K11" s="444">
        <f>VLOOKUP($A11,'[12]第１０表資料（R2）'!$B$7:$U$43,2,FALSE)</f>
        <v>29255</v>
      </c>
      <c r="L11" s="445">
        <f>VLOOKUP($A11,'[12]第１０表資料（R2）'!$B$7:$U$43,3,FALSE)</f>
        <v>82260</v>
      </c>
      <c r="M11" s="445" t="str">
        <f>VLOOKUP($A11,'[12]第１０表資料（R2）'!$B$7:$U$43,4,FALSE)</f>
        <v>-</v>
      </c>
      <c r="N11" s="445" t="str">
        <f>VLOOKUP($A11,'[12]第１０表資料（R2）'!$B$7:$U$43,5,FALSE)</f>
        <v>-</v>
      </c>
      <c r="O11" s="445" t="str">
        <f>VLOOKUP($A11,'[12]第１０表資料（R2）'!$B$7:$U$43,6,FALSE)</f>
        <v>-</v>
      </c>
      <c r="P11" s="445" t="str">
        <f>VLOOKUP($A11,'[12]第１０表資料（R2）'!$B$7:$U$43,7,FALSE)</f>
        <v>-</v>
      </c>
      <c r="Q11" s="445" t="str">
        <f>VLOOKUP($A11,'[12]第１０表資料（R2）'!$B$7:$U$43,8,FALSE)</f>
        <v>-</v>
      </c>
      <c r="R11" s="445" t="str">
        <f>VLOOKUP($A11,'[12]第１０表資料（R2）'!$B$7:$U$43,9,FALSE)</f>
        <v>-</v>
      </c>
      <c r="S11" s="445" t="str">
        <f>VLOOKUP($A11,'[12]第１０表資料（R2）'!$B$7:$U$43,10,FALSE)</f>
        <v>-</v>
      </c>
      <c r="T11" s="445" t="str">
        <f>VLOOKUP($A11,'[12]第１０表資料（R2）'!$B$7:$U$43,11,FALSE)</f>
        <v>-</v>
      </c>
      <c r="U11" s="445" t="str">
        <f>VLOOKUP($A11,'[12]第１０表資料（R2）'!$B$7:$U$43,12,FALSE)</f>
        <v>-</v>
      </c>
      <c r="V11" s="445" t="str">
        <f>VLOOKUP($A11,'[12]第１０表資料（R2）'!$B$7:$U$43,13,FALSE)</f>
        <v>-</v>
      </c>
      <c r="W11" s="445" t="str">
        <f>VLOOKUP($A11,'[12]第１０表資料（R2）'!$B$7:$U$43,14,FALSE)</f>
        <v>-</v>
      </c>
      <c r="X11" s="445" t="str">
        <f>VLOOKUP($A11,'[12]第１０表資料（R2）'!$B$7:$U$43,15,FALSE)</f>
        <v>-</v>
      </c>
      <c r="Y11" s="445">
        <f>VLOOKUP($A11,'[12]第１０表資料（R2）'!$B$7:$U$43,16,FALSE)</f>
        <v>5</v>
      </c>
      <c r="Z11" s="445">
        <f>VLOOKUP($A11,'[12]第１０表資料（R2）'!$B$7:$U$43,17,FALSE)</f>
        <v>12</v>
      </c>
      <c r="AA11" s="445">
        <f>VLOOKUP($A11,'[12]第１０表資料（R2）'!$B$7:$U$43,18,FALSE)</f>
        <v>6</v>
      </c>
      <c r="AB11" s="445" t="str">
        <f>VLOOKUP($A11,'[12]第１０表資料（R2）'!$B$7:$U$43,19,FALSE)</f>
        <v>-</v>
      </c>
      <c r="AC11" s="445" t="str">
        <f>VLOOKUP($A11,'[12]第１０表資料（R2）'!$B$7:$U$43,20,FALSE)</f>
        <v>-</v>
      </c>
    </row>
    <row r="12" spans="1:29" s="442" customFormat="1" ht="23.25" customHeight="1">
      <c r="A12" s="443" t="s">
        <v>448</v>
      </c>
      <c r="B12" s="446"/>
      <c r="C12" s="446"/>
      <c r="D12" s="446"/>
      <c r="E12" s="450" t="s">
        <v>449</v>
      </c>
      <c r="F12" s="955" t="s">
        <v>448</v>
      </c>
      <c r="G12" s="956"/>
      <c r="H12" s="956"/>
      <c r="I12" s="956"/>
      <c r="J12" s="441"/>
      <c r="K12" s="444">
        <f>VLOOKUP($A12,'[12]第１０表資料（R2）'!$B$7:$U$43,2,FALSE)</f>
        <v>29720</v>
      </c>
      <c r="L12" s="445">
        <f>VLOOKUP($A12,'[12]第１０表資料（R2）'!$B$7:$U$43,3,FALSE)</f>
        <v>154785</v>
      </c>
      <c r="M12" s="445">
        <f>VLOOKUP($A12,'[12]第１０表資料（R2）'!$B$7:$U$43,4,FALSE)</f>
        <v>7634</v>
      </c>
      <c r="N12" s="445">
        <f>VLOOKUP($A12,'[12]第１０表資料（R2）'!$B$7:$U$43,5,FALSE)</f>
        <v>42674</v>
      </c>
      <c r="O12" s="445">
        <f>VLOOKUP($A12,'[12]第１０表資料（R2）'!$B$7:$U$43,6,FALSE)</f>
        <v>14513</v>
      </c>
      <c r="P12" s="445">
        <f>VLOOKUP($A12,'[12]第１０表資料（R2）'!$B$7:$U$43,7,FALSE)</f>
        <v>12644</v>
      </c>
      <c r="Q12" s="445">
        <f>VLOOKUP($A12,'[12]第１０表資料（R2）'!$B$7:$U$43,8,FALSE)</f>
        <v>71528</v>
      </c>
      <c r="R12" s="445">
        <f>VLOOKUP($A12,'[12]第１０表資料（R2）'!$B$7:$U$43,9,FALSE)</f>
        <v>29660</v>
      </c>
      <c r="S12" s="445">
        <f>VLOOKUP($A12,'[12]第１０表資料（R2）'!$B$7:$U$43,10,FALSE)</f>
        <v>15058</v>
      </c>
      <c r="T12" s="445">
        <f>VLOOKUP($A12,'[12]第１０表資料（R2）'!$B$7:$U$43,11,FALSE)</f>
        <v>84504</v>
      </c>
      <c r="U12" s="445">
        <f>VLOOKUP($A12,'[12]第１０表資料（R2）'!$B$7:$U$43,12,FALSE)</f>
        <v>37007</v>
      </c>
      <c r="V12" s="445">
        <f>VLOOKUP($A12,'[12]第１０表資料（R2）'!$B$7:$U$43,13,FALSE)</f>
        <v>17368</v>
      </c>
      <c r="W12" s="445">
        <f>VLOOKUP($A12,'[12]第１０表資料（R2）'!$B$7:$U$43,14,FALSE)</f>
        <v>96154</v>
      </c>
      <c r="X12" s="445">
        <f>VLOOKUP($A12,'[12]第１０表資料（R2）'!$B$7:$U$43,15,FALSE)</f>
        <v>44115</v>
      </c>
      <c r="Y12" s="445">
        <f>VLOOKUP($A12,'[12]第１０表資料（R2）'!$B$7:$U$43,16,FALSE)</f>
        <v>18490</v>
      </c>
      <c r="Z12" s="445">
        <f>VLOOKUP($A12,'[12]第１０表資料（R2）'!$B$7:$U$43,17,FALSE)</f>
        <v>101665</v>
      </c>
      <c r="AA12" s="445">
        <f>VLOOKUP($A12,'[12]第１０表資料（R2）'!$B$7:$U$43,18,FALSE)</f>
        <v>47505</v>
      </c>
      <c r="AB12" s="445" t="str">
        <f>VLOOKUP($A12,'[12]第１０表資料（R2）'!$B$7:$U$43,19,FALSE)</f>
        <v>-</v>
      </c>
      <c r="AC12" s="445" t="str">
        <f>VLOOKUP($A12,'[12]第１０表資料（R2）'!$B$7:$U$43,20,FALSE)</f>
        <v>-</v>
      </c>
    </row>
    <row r="13" spans="1:29" s="442" customFormat="1" ht="23.25" customHeight="1">
      <c r="A13" s="443" t="s">
        <v>450</v>
      </c>
      <c r="B13" s="446"/>
      <c r="C13" s="446"/>
      <c r="D13" s="446"/>
      <c r="E13" s="450" t="s">
        <v>451</v>
      </c>
      <c r="F13" s="955" t="s">
        <v>450</v>
      </c>
      <c r="G13" s="956"/>
      <c r="H13" s="956"/>
      <c r="I13" s="956"/>
      <c r="J13" s="441"/>
      <c r="K13" s="444">
        <f>VLOOKUP($A13,'[12]第１０表資料（R2）'!$B$7:$U$43,2,FALSE)</f>
        <v>1621</v>
      </c>
      <c r="L13" s="445">
        <f>VLOOKUP($A13,'[12]第１０表資料（R2）'!$B$7:$U$43,3,FALSE)</f>
        <v>5413</v>
      </c>
      <c r="M13" s="445">
        <f>VLOOKUP($A13,'[12]第１０表資料（R2）'!$B$7:$U$43,4,FALSE)</f>
        <v>23</v>
      </c>
      <c r="N13" s="445">
        <f>VLOOKUP($A13,'[12]第１０表資料（R2）'!$B$7:$U$43,5,FALSE)</f>
        <v>101</v>
      </c>
      <c r="O13" s="445">
        <f>VLOOKUP($A13,'[12]第１０表資料（R2）'!$B$7:$U$43,6,FALSE)</f>
        <v>42</v>
      </c>
      <c r="P13" s="445">
        <f>VLOOKUP($A13,'[12]第１０表資料（R2）'!$B$7:$U$43,7,FALSE)</f>
        <v>100</v>
      </c>
      <c r="Q13" s="445">
        <f>VLOOKUP($A13,'[12]第１０表資料（R2）'!$B$7:$U$43,8,FALSE)</f>
        <v>432</v>
      </c>
      <c r="R13" s="445">
        <f>VLOOKUP($A13,'[12]第１０表資料（R2）'!$B$7:$U$43,9,FALSE)</f>
        <v>208</v>
      </c>
      <c r="S13" s="445">
        <f>VLOOKUP($A13,'[12]第１０表資料（R2）'!$B$7:$U$43,10,FALSE)</f>
        <v>154</v>
      </c>
      <c r="T13" s="445">
        <f>VLOOKUP($A13,'[12]第１０表資料（R2）'!$B$7:$U$43,11,FALSE)</f>
        <v>665</v>
      </c>
      <c r="U13" s="445">
        <f>VLOOKUP($A13,'[12]第１０表資料（R2）'!$B$7:$U$43,12,FALSE)</f>
        <v>334</v>
      </c>
      <c r="V13" s="445">
        <f>VLOOKUP($A13,'[12]第１０表資料（R2）'!$B$7:$U$43,13,FALSE)</f>
        <v>244</v>
      </c>
      <c r="W13" s="445">
        <f>VLOOKUP($A13,'[12]第１０表資料（R2）'!$B$7:$U$43,14,FALSE)</f>
        <v>972</v>
      </c>
      <c r="X13" s="445">
        <f>VLOOKUP($A13,'[12]第１０表資料（R2）'!$B$7:$U$43,15,FALSE)</f>
        <v>516</v>
      </c>
      <c r="Y13" s="445">
        <f>VLOOKUP($A13,'[12]第１０表資料（R2）'!$B$7:$U$43,16,FALSE)</f>
        <v>296</v>
      </c>
      <c r="Z13" s="445">
        <f>VLOOKUP($A13,'[12]第１０表資料（R2）'!$B$7:$U$43,17,FALSE)</f>
        <v>1124</v>
      </c>
      <c r="AA13" s="445">
        <f>VLOOKUP($A13,'[12]第１０表資料（R2）'!$B$7:$U$43,18,FALSE)</f>
        <v>640</v>
      </c>
      <c r="AB13" s="445" t="str">
        <f>VLOOKUP($A13,'[12]第１０表資料（R2）'!$B$7:$U$43,19,FALSE)</f>
        <v>-</v>
      </c>
      <c r="AC13" s="445" t="str">
        <f>VLOOKUP($A13,'[12]第１０表資料（R2）'!$B$7:$U$43,20,FALSE)</f>
        <v>-</v>
      </c>
    </row>
    <row r="14" spans="1:29" s="442" customFormat="1" ht="23.25" customHeight="1">
      <c r="A14" s="443" t="s">
        <v>452</v>
      </c>
      <c r="B14" s="446"/>
      <c r="C14" s="446"/>
      <c r="D14" s="446"/>
      <c r="E14" s="450" t="s">
        <v>453</v>
      </c>
      <c r="F14" s="955" t="s">
        <v>452</v>
      </c>
      <c r="G14" s="956"/>
      <c r="H14" s="956"/>
      <c r="I14" s="956"/>
      <c r="J14" s="441"/>
      <c r="K14" s="444">
        <f>VLOOKUP($A14,'[12]第１０表資料（R2）'!$B$7:$U$43,2,FALSE)</f>
        <v>12151</v>
      </c>
      <c r="L14" s="445">
        <f>VLOOKUP($A14,'[12]第１０表資料（R2）'!$B$7:$U$43,3,FALSE)</f>
        <v>38583</v>
      </c>
      <c r="M14" s="445">
        <f>VLOOKUP($A14,'[12]第１０表資料（R2）'!$B$7:$U$43,4,FALSE)</f>
        <v>719</v>
      </c>
      <c r="N14" s="445">
        <f>VLOOKUP($A14,'[12]第１０表資料（R2）'!$B$7:$U$43,5,FALSE)</f>
        <v>2751</v>
      </c>
      <c r="O14" s="445">
        <f>VLOOKUP($A14,'[12]第１０表資料（R2）'!$B$7:$U$43,6,FALSE)</f>
        <v>1155</v>
      </c>
      <c r="P14" s="445">
        <f>VLOOKUP($A14,'[12]第１０表資料（R2）'!$B$7:$U$43,7,FALSE)</f>
        <v>1807</v>
      </c>
      <c r="Q14" s="445">
        <f>VLOOKUP($A14,'[12]第１０表資料（R2）'!$B$7:$U$43,8,FALSE)</f>
        <v>6934</v>
      </c>
      <c r="R14" s="445">
        <f>VLOOKUP($A14,'[12]第１０表資料（R2）'!$B$7:$U$43,9,FALSE)</f>
        <v>3440</v>
      </c>
      <c r="S14" s="445">
        <f>VLOOKUP($A14,'[12]第１０表資料（R2）'!$B$7:$U$43,10,FALSE)</f>
        <v>2521</v>
      </c>
      <c r="T14" s="445">
        <f>VLOOKUP($A14,'[12]第１０表資料（R2）'!$B$7:$U$43,11,FALSE)</f>
        <v>9423</v>
      </c>
      <c r="U14" s="445">
        <f>VLOOKUP($A14,'[12]第１０表資料（R2）'!$B$7:$U$43,12,FALSE)</f>
        <v>5041</v>
      </c>
      <c r="V14" s="445">
        <f>VLOOKUP($A14,'[12]第１０表資料（R2）'!$B$7:$U$43,13,FALSE)</f>
        <v>3349</v>
      </c>
      <c r="W14" s="445">
        <f>VLOOKUP($A14,'[12]第１０表資料（R2）'!$B$7:$U$43,14,FALSE)</f>
        <v>12015</v>
      </c>
      <c r="X14" s="445">
        <f>VLOOKUP($A14,'[12]第１０表資料（R2）'!$B$7:$U$43,15,FALSE)</f>
        <v>6912</v>
      </c>
      <c r="Y14" s="445">
        <f>VLOOKUP($A14,'[12]第１０表資料（R2）'!$B$7:$U$43,16,FALSE)</f>
        <v>3813</v>
      </c>
      <c r="Z14" s="445">
        <f>VLOOKUP($A14,'[12]第１０表資料（R2）'!$B$7:$U$43,17,FALSE)</f>
        <v>13412</v>
      </c>
      <c r="AA14" s="445">
        <f>VLOOKUP($A14,'[12]第１０表資料（R2）'!$B$7:$U$43,18,FALSE)</f>
        <v>7952</v>
      </c>
      <c r="AB14" s="445" t="str">
        <f>VLOOKUP($A14,'[12]第１０表資料（R2）'!$B$7:$U$43,19,FALSE)</f>
        <v>-</v>
      </c>
      <c r="AC14" s="445" t="str">
        <f>VLOOKUP($A14,'[12]第１０表資料（R2）'!$B$7:$U$43,20,FALSE)</f>
        <v>-</v>
      </c>
    </row>
    <row r="15" spans="1:29" s="442" customFormat="1" ht="23.25" customHeight="1">
      <c r="A15" s="443" t="s">
        <v>454</v>
      </c>
      <c r="B15" s="446"/>
      <c r="C15" s="446"/>
      <c r="D15" s="446" t="s">
        <v>455</v>
      </c>
      <c r="E15" s="955" t="s">
        <v>454</v>
      </c>
      <c r="F15" s="956"/>
      <c r="G15" s="956"/>
      <c r="H15" s="956"/>
      <c r="I15" s="956"/>
      <c r="J15" s="441"/>
      <c r="K15" s="444">
        <f>VLOOKUP($A15,'[12]第１０表資料（R2）'!$B$7:$U$43,2,FALSE)</f>
        <v>6449</v>
      </c>
      <c r="L15" s="445">
        <f>VLOOKUP($A15,'[12]第１０表資料（R2）'!$B$7:$U$43,3,FALSE)</f>
        <v>38424</v>
      </c>
      <c r="M15" s="445">
        <f>VLOOKUP($A15,'[12]第１０表資料（R2）'!$B$7:$U$43,4,FALSE)</f>
        <v>617</v>
      </c>
      <c r="N15" s="445">
        <f>VLOOKUP($A15,'[12]第１０表資料（R2）'!$B$7:$U$43,5,FALSE)</f>
        <v>5570</v>
      </c>
      <c r="O15" s="445">
        <f>VLOOKUP($A15,'[12]第１０表資料（R2）'!$B$7:$U$43,6,FALSE)</f>
        <v>1374</v>
      </c>
      <c r="P15" s="445">
        <f>VLOOKUP($A15,'[12]第１０表資料（R2）'!$B$7:$U$43,7,FALSE)</f>
        <v>1234</v>
      </c>
      <c r="Q15" s="445">
        <f>VLOOKUP($A15,'[12]第１０表資料（R2）'!$B$7:$U$43,8,FALSE)</f>
        <v>10734</v>
      </c>
      <c r="R15" s="445">
        <f>VLOOKUP($A15,'[12]第１０表資料（R2）'!$B$7:$U$43,9,FALSE)</f>
        <v>3141</v>
      </c>
      <c r="S15" s="445">
        <f>VLOOKUP($A15,'[12]第１０表資料（R2）'!$B$7:$U$43,10,FALSE)</f>
        <v>1600</v>
      </c>
      <c r="T15" s="445">
        <f>VLOOKUP($A15,'[12]第１０表資料（R2）'!$B$7:$U$43,11,FALSE)</f>
        <v>13388</v>
      </c>
      <c r="U15" s="445">
        <f>VLOOKUP($A15,'[12]第１０表資料（R2）'!$B$7:$U$43,12,FALSE)</f>
        <v>4156</v>
      </c>
      <c r="V15" s="445">
        <f>VLOOKUP($A15,'[12]第１０表資料（R2）'!$B$7:$U$43,13,FALSE)</f>
        <v>1974</v>
      </c>
      <c r="W15" s="445">
        <f>VLOOKUP($A15,'[12]第１０表資料（R2）'!$B$7:$U$43,14,FALSE)</f>
        <v>16195</v>
      </c>
      <c r="X15" s="445">
        <f>VLOOKUP($A15,'[12]第１０表資料（R2）'!$B$7:$U$43,15,FALSE)</f>
        <v>5279</v>
      </c>
      <c r="Y15" s="445">
        <f>VLOOKUP($A15,'[12]第１０表資料（R2）'!$B$7:$U$43,16,FALSE)</f>
        <v>2241</v>
      </c>
      <c r="Z15" s="445">
        <f>VLOOKUP($A15,'[12]第１０表資料（R2）'!$B$7:$U$43,17,FALSE)</f>
        <v>17916</v>
      </c>
      <c r="AA15" s="445">
        <f>VLOOKUP($A15,'[12]第１０表資料（R2）'!$B$7:$U$43,18,FALSE)</f>
        <v>6020</v>
      </c>
      <c r="AB15" s="445">
        <f>VLOOKUP($A15,'[12]第１０表資料（R2）'!$B$7:$U$43,19,FALSE)</f>
        <v>3153</v>
      </c>
      <c r="AC15" s="445">
        <f>VLOOKUP($A15,'[12]第１０表資料（R2）'!$B$7:$U$43,20,FALSE)</f>
        <v>24653</v>
      </c>
    </row>
    <row r="16" spans="1:29" s="442" customFormat="1" ht="23.25" customHeight="1">
      <c r="A16" s="443" t="s">
        <v>456</v>
      </c>
      <c r="B16" s="446"/>
      <c r="C16" s="446"/>
      <c r="D16" s="446"/>
      <c r="E16" s="450" t="s">
        <v>457</v>
      </c>
      <c r="F16" s="955" t="s">
        <v>456</v>
      </c>
      <c r="G16" s="956"/>
      <c r="H16" s="956"/>
      <c r="I16" s="956"/>
      <c r="J16" s="441"/>
      <c r="K16" s="444">
        <f>VLOOKUP($A16,'[12]第１０表資料（R2）'!$B$7:$U$43,2,FALSE)</f>
        <v>125</v>
      </c>
      <c r="L16" s="445">
        <f>VLOOKUP($A16,'[12]第１０表資料（R2）'!$B$7:$U$43,3,FALSE)</f>
        <v>1044</v>
      </c>
      <c r="M16" s="445" t="str">
        <f>VLOOKUP($A16,'[12]第１０表資料（R2）'!$B$7:$U$43,4,FALSE)</f>
        <v>-</v>
      </c>
      <c r="N16" s="445" t="str">
        <f>VLOOKUP($A16,'[12]第１０表資料（R2）'!$B$7:$U$43,5,FALSE)</f>
        <v>-</v>
      </c>
      <c r="O16" s="445" t="str">
        <f>VLOOKUP($A16,'[12]第１０表資料（R2）'!$B$7:$U$43,6,FALSE)</f>
        <v>-</v>
      </c>
      <c r="P16" s="445" t="str">
        <f>VLOOKUP($A16,'[12]第１０表資料（R2）'!$B$7:$U$43,7,FALSE)</f>
        <v>-</v>
      </c>
      <c r="Q16" s="445" t="str">
        <f>VLOOKUP($A16,'[12]第１０表資料（R2）'!$B$7:$U$43,8,FALSE)</f>
        <v>-</v>
      </c>
      <c r="R16" s="445" t="str">
        <f>VLOOKUP($A16,'[12]第１０表資料（R2）'!$B$7:$U$43,9,FALSE)</f>
        <v>-</v>
      </c>
      <c r="S16" s="445" t="str">
        <f>VLOOKUP($A16,'[12]第１０表資料（R2）'!$B$7:$U$43,10,FALSE)</f>
        <v>-</v>
      </c>
      <c r="T16" s="445" t="str">
        <f>VLOOKUP($A16,'[12]第１０表資料（R2）'!$B$7:$U$43,11,FALSE)</f>
        <v>-</v>
      </c>
      <c r="U16" s="445" t="str">
        <f>VLOOKUP($A16,'[12]第１０表資料（R2）'!$B$7:$U$43,12,FALSE)</f>
        <v>-</v>
      </c>
      <c r="V16" s="445" t="str">
        <f>VLOOKUP($A16,'[12]第１０表資料（R2）'!$B$7:$U$43,13,FALSE)</f>
        <v>-</v>
      </c>
      <c r="W16" s="445" t="str">
        <f>VLOOKUP($A16,'[12]第１０表資料（R2）'!$B$7:$U$43,14,FALSE)</f>
        <v>-</v>
      </c>
      <c r="X16" s="445" t="str">
        <f>VLOOKUP($A16,'[12]第１０表資料（R2）'!$B$7:$U$43,15,FALSE)</f>
        <v>-</v>
      </c>
      <c r="Y16" s="445" t="str">
        <f>VLOOKUP($A16,'[12]第１０表資料（R2）'!$B$7:$U$43,16,FALSE)</f>
        <v>-</v>
      </c>
      <c r="Z16" s="445" t="str">
        <f>VLOOKUP($A16,'[12]第１０表資料（R2）'!$B$7:$U$43,17,FALSE)</f>
        <v>-</v>
      </c>
      <c r="AA16" s="445" t="str">
        <f>VLOOKUP($A16,'[12]第１０表資料（R2）'!$B$7:$U$43,18,FALSE)</f>
        <v>-</v>
      </c>
      <c r="AB16" s="445" t="str">
        <f>VLOOKUP($A16,'[12]第１０表資料（R2）'!$B$7:$U$43,19,FALSE)</f>
        <v>-</v>
      </c>
      <c r="AC16" s="445" t="str">
        <f>VLOOKUP($A16,'[12]第１０表資料（R2）'!$B$7:$U$43,20,FALSE)</f>
        <v>-</v>
      </c>
    </row>
    <row r="17" spans="1:29" s="442" customFormat="1" ht="23.25" customHeight="1">
      <c r="A17" s="443" t="s">
        <v>458</v>
      </c>
      <c r="B17" s="446"/>
      <c r="C17" s="446"/>
      <c r="D17" s="446"/>
      <c r="E17" s="450"/>
      <c r="F17" s="449" t="s">
        <v>459</v>
      </c>
      <c r="G17" s="955" t="s">
        <v>458</v>
      </c>
      <c r="H17" s="956"/>
      <c r="I17" s="956"/>
      <c r="J17" s="441"/>
      <c r="K17" s="444">
        <f>VLOOKUP($A17,'[12]第１０表資料（R2）'!$B$7:$U$43,2,FALSE)</f>
        <v>77</v>
      </c>
      <c r="L17" s="445">
        <f>VLOOKUP($A17,'[12]第１０表資料（R2）'!$B$7:$U$43,3,FALSE)</f>
        <v>736</v>
      </c>
      <c r="M17" s="445" t="str">
        <f>VLOOKUP($A17,'[12]第１０表資料（R2）'!$B$7:$U$43,4,FALSE)</f>
        <v>-</v>
      </c>
      <c r="N17" s="445" t="str">
        <f>VLOOKUP($A17,'[12]第１０表資料（R2）'!$B$7:$U$43,5,FALSE)</f>
        <v>-</v>
      </c>
      <c r="O17" s="445" t="str">
        <f>VLOOKUP($A17,'[12]第１０表資料（R2）'!$B$7:$U$43,6,FALSE)</f>
        <v>-</v>
      </c>
      <c r="P17" s="445" t="str">
        <f>VLOOKUP($A17,'[12]第１０表資料（R2）'!$B$7:$U$43,7,FALSE)</f>
        <v>-</v>
      </c>
      <c r="Q17" s="445" t="str">
        <f>VLOOKUP($A17,'[12]第１０表資料（R2）'!$B$7:$U$43,8,FALSE)</f>
        <v>-</v>
      </c>
      <c r="R17" s="445" t="str">
        <f>VLOOKUP($A17,'[12]第１０表資料（R2）'!$B$7:$U$43,9,FALSE)</f>
        <v>-</v>
      </c>
      <c r="S17" s="445" t="str">
        <f>VLOOKUP($A17,'[12]第１０表資料（R2）'!$B$7:$U$43,10,FALSE)</f>
        <v>-</v>
      </c>
      <c r="T17" s="445" t="str">
        <f>VLOOKUP($A17,'[12]第１０表資料（R2）'!$B$7:$U$43,11,FALSE)</f>
        <v>-</v>
      </c>
      <c r="U17" s="445" t="str">
        <f>VLOOKUP($A17,'[12]第１０表資料（R2）'!$B$7:$U$43,12,FALSE)</f>
        <v>-</v>
      </c>
      <c r="V17" s="445" t="str">
        <f>VLOOKUP($A17,'[12]第１０表資料（R2）'!$B$7:$U$43,13,FALSE)</f>
        <v>-</v>
      </c>
      <c r="W17" s="445" t="str">
        <f>VLOOKUP($A17,'[12]第１０表資料（R2）'!$B$7:$U$43,14,FALSE)</f>
        <v>-</v>
      </c>
      <c r="X17" s="445" t="str">
        <f>VLOOKUP($A17,'[12]第１０表資料（R2）'!$B$7:$U$43,15,FALSE)</f>
        <v>-</v>
      </c>
      <c r="Y17" s="445" t="str">
        <f>VLOOKUP($A17,'[12]第１０表資料（R2）'!$B$7:$U$43,16,FALSE)</f>
        <v>-</v>
      </c>
      <c r="Z17" s="445" t="str">
        <f>VLOOKUP($A17,'[12]第１０表資料（R2）'!$B$7:$U$43,17,FALSE)</f>
        <v>-</v>
      </c>
      <c r="AA17" s="445" t="str">
        <f>VLOOKUP($A17,'[12]第１０表資料（R2）'!$B$7:$U$43,18,FALSE)</f>
        <v>-</v>
      </c>
      <c r="AB17" s="445" t="str">
        <f>VLOOKUP($A17,'[12]第１０表資料（R2）'!$B$7:$U$43,19,FALSE)</f>
        <v>-</v>
      </c>
      <c r="AC17" s="445" t="str">
        <f>VLOOKUP($A17,'[12]第１０表資料（R2）'!$B$7:$U$43,20,FALSE)</f>
        <v>-</v>
      </c>
    </row>
    <row r="18" spans="1:29" s="442" customFormat="1" ht="23.25" customHeight="1">
      <c r="A18" s="443" t="s">
        <v>460</v>
      </c>
      <c r="B18" s="446"/>
      <c r="C18" s="446"/>
      <c r="D18" s="446"/>
      <c r="E18" s="450"/>
      <c r="F18" s="449" t="s">
        <v>461</v>
      </c>
      <c r="G18" s="955" t="s">
        <v>460</v>
      </c>
      <c r="H18" s="956"/>
      <c r="I18" s="956"/>
      <c r="J18" s="441"/>
      <c r="K18" s="444">
        <f>VLOOKUP($A18,'[12]第１０表資料（R2）'!$B$7:$U$43,2,FALSE)</f>
        <v>48</v>
      </c>
      <c r="L18" s="445">
        <f>VLOOKUP($A18,'[12]第１０表資料（R2）'!$B$7:$U$43,3,FALSE)</f>
        <v>308</v>
      </c>
      <c r="M18" s="445" t="str">
        <f>VLOOKUP($A18,'[12]第１０表資料（R2）'!$B$7:$U$43,4,FALSE)</f>
        <v>-</v>
      </c>
      <c r="N18" s="445" t="str">
        <f>VLOOKUP($A18,'[12]第１０表資料（R2）'!$B$7:$U$43,5,FALSE)</f>
        <v>-</v>
      </c>
      <c r="O18" s="445" t="str">
        <f>VLOOKUP($A18,'[12]第１０表資料（R2）'!$B$7:$U$43,6,FALSE)</f>
        <v>-</v>
      </c>
      <c r="P18" s="445" t="str">
        <f>VLOOKUP($A18,'[12]第１０表資料（R2）'!$B$7:$U$43,7,FALSE)</f>
        <v>-</v>
      </c>
      <c r="Q18" s="445" t="str">
        <f>VLOOKUP($A18,'[12]第１０表資料（R2）'!$B$7:$U$43,8,FALSE)</f>
        <v>-</v>
      </c>
      <c r="R18" s="445" t="str">
        <f>VLOOKUP($A18,'[12]第１０表資料（R2）'!$B$7:$U$43,9,FALSE)</f>
        <v>-</v>
      </c>
      <c r="S18" s="445" t="str">
        <f>VLOOKUP($A18,'[12]第１０表資料（R2）'!$B$7:$U$43,10,FALSE)</f>
        <v>-</v>
      </c>
      <c r="T18" s="445" t="str">
        <f>VLOOKUP($A18,'[12]第１０表資料（R2）'!$B$7:$U$43,11,FALSE)</f>
        <v>-</v>
      </c>
      <c r="U18" s="445" t="str">
        <f>VLOOKUP($A18,'[12]第１０表資料（R2）'!$B$7:$U$43,12,FALSE)</f>
        <v>-</v>
      </c>
      <c r="V18" s="445" t="str">
        <f>VLOOKUP($A18,'[12]第１０表資料（R2）'!$B$7:$U$43,13,FALSE)</f>
        <v>-</v>
      </c>
      <c r="W18" s="445" t="str">
        <f>VLOOKUP($A18,'[12]第１０表資料（R2）'!$B$7:$U$43,14,FALSE)</f>
        <v>-</v>
      </c>
      <c r="X18" s="445" t="str">
        <f>VLOOKUP($A18,'[12]第１０表資料（R2）'!$B$7:$U$43,15,FALSE)</f>
        <v>-</v>
      </c>
      <c r="Y18" s="445" t="str">
        <f>VLOOKUP($A18,'[12]第１０表資料（R2）'!$B$7:$U$43,16,FALSE)</f>
        <v>-</v>
      </c>
      <c r="Z18" s="445" t="str">
        <f>VLOOKUP($A18,'[12]第１０表資料（R2）'!$B$7:$U$43,17,FALSE)</f>
        <v>-</v>
      </c>
      <c r="AA18" s="445" t="str">
        <f>VLOOKUP($A18,'[12]第１０表資料（R2）'!$B$7:$U$43,18,FALSE)</f>
        <v>-</v>
      </c>
      <c r="AB18" s="445" t="str">
        <f>VLOOKUP($A18,'[12]第１０表資料（R2）'!$B$7:$U$43,19,FALSE)</f>
        <v>-</v>
      </c>
      <c r="AC18" s="445" t="str">
        <f>VLOOKUP($A18,'[12]第１０表資料（R2）'!$B$7:$U$43,20,FALSE)</f>
        <v>-</v>
      </c>
    </row>
    <row r="19" spans="1:29" s="442" customFormat="1" ht="23.25" customHeight="1">
      <c r="A19" s="443" t="s">
        <v>462</v>
      </c>
      <c r="B19" s="446"/>
      <c r="C19" s="446"/>
      <c r="D19" s="446"/>
      <c r="E19" s="450" t="s">
        <v>463</v>
      </c>
      <c r="F19" s="955" t="s">
        <v>462</v>
      </c>
      <c r="G19" s="956"/>
      <c r="H19" s="956"/>
      <c r="I19" s="956"/>
      <c r="J19" s="441"/>
      <c r="K19" s="444">
        <f>VLOOKUP($A19,'[12]第１０表資料（R2）'!$B$7:$U$43,2,FALSE)</f>
        <v>990</v>
      </c>
      <c r="L19" s="445">
        <f>VLOOKUP($A19,'[12]第１０表資料（R2）'!$B$7:$U$43,3,FALSE)</f>
        <v>4887</v>
      </c>
      <c r="M19" s="445" t="str">
        <f>VLOOKUP($A19,'[12]第１０表資料（R2）'!$B$7:$U$43,4,FALSE)</f>
        <v>-</v>
      </c>
      <c r="N19" s="445" t="str">
        <f>VLOOKUP($A19,'[12]第１０表資料（R2）'!$B$7:$U$43,5,FALSE)</f>
        <v>-</v>
      </c>
      <c r="O19" s="445" t="str">
        <f>VLOOKUP($A19,'[12]第１０表資料（R2）'!$B$7:$U$43,6,FALSE)</f>
        <v>-</v>
      </c>
      <c r="P19" s="445" t="str">
        <f>VLOOKUP($A19,'[12]第１０表資料（R2）'!$B$7:$U$43,7,FALSE)</f>
        <v>-</v>
      </c>
      <c r="Q19" s="445" t="str">
        <f>VLOOKUP($A19,'[12]第１０表資料（R2）'!$B$7:$U$43,8,FALSE)</f>
        <v>-</v>
      </c>
      <c r="R19" s="445" t="str">
        <f>VLOOKUP($A19,'[12]第１０表資料（R2）'!$B$7:$U$43,9,FALSE)</f>
        <v>-</v>
      </c>
      <c r="S19" s="445" t="str">
        <f>VLOOKUP($A19,'[12]第１０表資料（R2）'!$B$7:$U$43,10,FALSE)</f>
        <v>-</v>
      </c>
      <c r="T19" s="445" t="str">
        <f>VLOOKUP($A19,'[12]第１０表資料（R2）'!$B$7:$U$43,11,FALSE)</f>
        <v>-</v>
      </c>
      <c r="U19" s="445" t="str">
        <f>VLOOKUP($A19,'[12]第１０表資料（R2）'!$B$7:$U$43,12,FALSE)</f>
        <v>-</v>
      </c>
      <c r="V19" s="445" t="str">
        <f>VLOOKUP($A19,'[12]第１０表資料（R2）'!$B$7:$U$43,13,FALSE)</f>
        <v>-</v>
      </c>
      <c r="W19" s="445" t="str">
        <f>VLOOKUP($A19,'[12]第１０表資料（R2）'!$B$7:$U$43,14,FALSE)</f>
        <v>-</v>
      </c>
      <c r="X19" s="445" t="str">
        <f>VLOOKUP($A19,'[12]第１０表資料（R2）'!$B$7:$U$43,15,FALSE)</f>
        <v>-</v>
      </c>
      <c r="Y19" s="445" t="str">
        <f>VLOOKUP($A19,'[12]第１０表資料（R2）'!$B$7:$U$43,16,FALSE)</f>
        <v>-</v>
      </c>
      <c r="Z19" s="445" t="str">
        <f>VLOOKUP($A19,'[12]第１０表資料（R2）'!$B$7:$U$43,17,FALSE)</f>
        <v>-</v>
      </c>
      <c r="AA19" s="445" t="str">
        <f>VLOOKUP($A19,'[12]第１０表資料（R2）'!$B$7:$U$43,18,FALSE)</f>
        <v>-</v>
      </c>
      <c r="AB19" s="445" t="str">
        <f>VLOOKUP($A19,'[12]第１０表資料（R2）'!$B$7:$U$43,19,FALSE)</f>
        <v>-</v>
      </c>
      <c r="AC19" s="445" t="str">
        <f>VLOOKUP($A19,'[12]第１０表資料（R2）'!$B$7:$U$43,20,FALSE)</f>
        <v>-</v>
      </c>
    </row>
    <row r="20" spans="1:29" s="442" customFormat="1" ht="23.25" customHeight="1">
      <c r="A20" s="443" t="s">
        <v>458</v>
      </c>
      <c r="B20" s="446"/>
      <c r="C20" s="446"/>
      <c r="D20" s="446"/>
      <c r="E20" s="450"/>
      <c r="F20" s="449" t="s">
        <v>459</v>
      </c>
      <c r="G20" s="955" t="s">
        <v>458</v>
      </c>
      <c r="H20" s="956"/>
      <c r="I20" s="956"/>
      <c r="J20" s="441"/>
      <c r="K20" s="444">
        <f>VLOOKUP($A20,'[12]第１０表資料（R2）'!$B$7:$U$43,2,FALSE)</f>
        <v>77</v>
      </c>
      <c r="L20" s="445">
        <f>VLOOKUP($A20,'[12]第１０表資料（R2）'!$B$7:$U$43,3,FALSE)</f>
        <v>736</v>
      </c>
      <c r="M20" s="445" t="str">
        <f>VLOOKUP($A20,'[12]第１０表資料（R2）'!$B$7:$U$43,4,FALSE)</f>
        <v>-</v>
      </c>
      <c r="N20" s="445" t="str">
        <f>VLOOKUP($A20,'[12]第１０表資料（R2）'!$B$7:$U$43,5,FALSE)</f>
        <v>-</v>
      </c>
      <c r="O20" s="445" t="str">
        <f>VLOOKUP($A20,'[12]第１０表資料（R2）'!$B$7:$U$43,6,FALSE)</f>
        <v>-</v>
      </c>
      <c r="P20" s="445" t="str">
        <f>VLOOKUP($A20,'[12]第１０表資料（R2）'!$B$7:$U$43,7,FALSE)</f>
        <v>-</v>
      </c>
      <c r="Q20" s="445" t="str">
        <f>VLOOKUP($A20,'[12]第１０表資料（R2）'!$B$7:$U$43,8,FALSE)</f>
        <v>-</v>
      </c>
      <c r="R20" s="445" t="str">
        <f>VLOOKUP($A20,'[12]第１０表資料（R2）'!$B$7:$U$43,9,FALSE)</f>
        <v>-</v>
      </c>
      <c r="S20" s="445" t="str">
        <f>VLOOKUP($A20,'[12]第１０表資料（R2）'!$B$7:$U$43,10,FALSE)</f>
        <v>-</v>
      </c>
      <c r="T20" s="445" t="str">
        <f>VLOOKUP($A20,'[12]第１０表資料（R2）'!$B$7:$U$43,11,FALSE)</f>
        <v>-</v>
      </c>
      <c r="U20" s="445" t="str">
        <f>VLOOKUP($A20,'[12]第１０表資料（R2）'!$B$7:$U$43,12,FALSE)</f>
        <v>-</v>
      </c>
      <c r="V20" s="445" t="str">
        <f>VLOOKUP($A20,'[12]第１０表資料（R2）'!$B$7:$U$43,13,FALSE)</f>
        <v>-</v>
      </c>
      <c r="W20" s="445" t="str">
        <f>VLOOKUP($A20,'[12]第１０表資料（R2）'!$B$7:$U$43,14,FALSE)</f>
        <v>-</v>
      </c>
      <c r="X20" s="445" t="str">
        <f>VLOOKUP($A20,'[12]第１０表資料（R2）'!$B$7:$U$43,15,FALSE)</f>
        <v>-</v>
      </c>
      <c r="Y20" s="445" t="str">
        <f>VLOOKUP($A20,'[12]第１０表資料（R2）'!$B$7:$U$43,16,FALSE)</f>
        <v>-</v>
      </c>
      <c r="Z20" s="445" t="str">
        <f>VLOOKUP($A20,'[12]第１０表資料（R2）'!$B$7:$U$43,17,FALSE)</f>
        <v>-</v>
      </c>
      <c r="AA20" s="445" t="str">
        <f>VLOOKUP($A20,'[12]第１０表資料（R2）'!$B$7:$U$43,18,FALSE)</f>
        <v>-</v>
      </c>
      <c r="AB20" s="445" t="str">
        <f>VLOOKUP($A20,'[12]第１０表資料（R2）'!$B$7:$U$43,19,FALSE)</f>
        <v>-</v>
      </c>
      <c r="AC20" s="445" t="str">
        <f>VLOOKUP($A20,'[12]第１０表資料（R2）'!$B$7:$U$43,20,FALSE)</f>
        <v>-</v>
      </c>
    </row>
    <row r="21" spans="1:29" s="442" customFormat="1" ht="23.25" customHeight="1">
      <c r="A21" s="443" t="s">
        <v>460</v>
      </c>
      <c r="B21" s="446"/>
      <c r="C21" s="446"/>
      <c r="D21" s="446"/>
      <c r="E21" s="450"/>
      <c r="F21" s="449" t="s">
        <v>461</v>
      </c>
      <c r="G21" s="955" t="s">
        <v>460</v>
      </c>
      <c r="H21" s="956"/>
      <c r="I21" s="956"/>
      <c r="J21" s="441"/>
      <c r="K21" s="444">
        <f>VLOOKUP($A21,'[12]第１０表資料（R2）'!$B$7:$U$43,2,FALSE)</f>
        <v>48</v>
      </c>
      <c r="L21" s="445">
        <f>VLOOKUP($A21,'[12]第１０表資料（R2）'!$B$7:$U$43,3,FALSE)</f>
        <v>308</v>
      </c>
      <c r="M21" s="445" t="str">
        <f>VLOOKUP($A21,'[12]第１０表資料（R2）'!$B$7:$U$43,4,FALSE)</f>
        <v>-</v>
      </c>
      <c r="N21" s="445" t="str">
        <f>VLOOKUP($A21,'[12]第１０表資料（R2）'!$B$7:$U$43,5,FALSE)</f>
        <v>-</v>
      </c>
      <c r="O21" s="445" t="str">
        <f>VLOOKUP($A21,'[12]第１０表資料（R2）'!$B$7:$U$43,6,FALSE)</f>
        <v>-</v>
      </c>
      <c r="P21" s="445" t="str">
        <f>VLOOKUP($A21,'[12]第１０表資料（R2）'!$B$7:$U$43,7,FALSE)</f>
        <v>-</v>
      </c>
      <c r="Q21" s="445" t="str">
        <f>VLOOKUP($A21,'[12]第１０表資料（R2）'!$B$7:$U$43,8,FALSE)</f>
        <v>-</v>
      </c>
      <c r="R21" s="445" t="str">
        <f>VLOOKUP($A21,'[12]第１０表資料（R2）'!$B$7:$U$43,9,FALSE)</f>
        <v>-</v>
      </c>
      <c r="S21" s="445" t="str">
        <f>VLOOKUP($A21,'[12]第１０表資料（R2）'!$B$7:$U$43,10,FALSE)</f>
        <v>-</v>
      </c>
      <c r="T21" s="445" t="str">
        <f>VLOOKUP($A21,'[12]第１０表資料（R2）'!$B$7:$U$43,11,FALSE)</f>
        <v>-</v>
      </c>
      <c r="U21" s="445" t="str">
        <f>VLOOKUP($A21,'[12]第１０表資料（R2）'!$B$7:$U$43,12,FALSE)</f>
        <v>-</v>
      </c>
      <c r="V21" s="445" t="str">
        <f>VLOOKUP($A21,'[12]第１０表資料（R2）'!$B$7:$U$43,13,FALSE)</f>
        <v>-</v>
      </c>
      <c r="W21" s="445" t="str">
        <f>VLOOKUP($A21,'[12]第１０表資料（R2）'!$B$7:$U$43,14,FALSE)</f>
        <v>-</v>
      </c>
      <c r="X21" s="445" t="str">
        <f>VLOOKUP($A21,'[12]第１０表資料（R2）'!$B$7:$U$43,15,FALSE)</f>
        <v>-</v>
      </c>
      <c r="Y21" s="445" t="str">
        <f>VLOOKUP($A21,'[12]第１０表資料（R2）'!$B$7:$U$43,16,FALSE)</f>
        <v>-</v>
      </c>
      <c r="Z21" s="445" t="str">
        <f>VLOOKUP($A21,'[12]第１０表資料（R2）'!$B$7:$U$43,17,FALSE)</f>
        <v>-</v>
      </c>
      <c r="AA21" s="445" t="str">
        <f>VLOOKUP($A21,'[12]第１０表資料（R2）'!$B$7:$U$43,18,FALSE)</f>
        <v>-</v>
      </c>
      <c r="AB21" s="445" t="str">
        <f>VLOOKUP($A21,'[12]第１０表資料（R2）'!$B$7:$U$43,19,FALSE)</f>
        <v>-</v>
      </c>
      <c r="AC21" s="445" t="str">
        <f>VLOOKUP($A21,'[12]第１０表資料（R2）'!$B$7:$U$43,20,FALSE)</f>
        <v>-</v>
      </c>
    </row>
    <row r="22" spans="1:29" s="442" customFormat="1" ht="23.25" customHeight="1">
      <c r="A22" s="443" t="s">
        <v>464</v>
      </c>
      <c r="B22" s="446"/>
      <c r="C22" s="446"/>
      <c r="D22" s="446"/>
      <c r="E22" s="450" t="s">
        <v>465</v>
      </c>
      <c r="F22" s="955" t="s">
        <v>466</v>
      </c>
      <c r="G22" s="956"/>
      <c r="H22" s="956"/>
      <c r="I22" s="956"/>
      <c r="J22" s="441" t="s">
        <v>467</v>
      </c>
      <c r="K22" s="444">
        <f>VLOOKUP($A22,'[12]第１０表資料（R2）'!$B$7:$U$43,2,FALSE)</f>
        <v>325</v>
      </c>
      <c r="L22" s="445">
        <f>VLOOKUP($A22,'[12]第１０表資料（R2）'!$B$7:$U$43,3,FALSE)</f>
        <v>4038</v>
      </c>
      <c r="M22" s="445">
        <f>VLOOKUP($A22,'[12]第１０表資料（R2）'!$B$7:$U$43,4,FALSE)</f>
        <v>94</v>
      </c>
      <c r="N22" s="445">
        <f>VLOOKUP($A22,'[12]第１０表資料（R2）'!$B$7:$U$43,5,FALSE)</f>
        <v>1225</v>
      </c>
      <c r="O22" s="445">
        <f>VLOOKUP($A22,'[12]第１０表資料（R2）'!$B$7:$U$43,6,FALSE)</f>
        <v>274</v>
      </c>
      <c r="P22" s="445">
        <f>VLOOKUP($A22,'[12]第１０表資料（R2）'!$B$7:$U$43,7,FALSE)</f>
        <v>182</v>
      </c>
      <c r="Q22" s="445">
        <f>VLOOKUP($A22,'[12]第１０表資料（R2）'!$B$7:$U$43,8,FALSE)</f>
        <v>2320</v>
      </c>
      <c r="R22" s="445">
        <f>VLOOKUP($A22,'[12]第１０表資料（R2）'!$B$7:$U$43,9,FALSE)</f>
        <v>619</v>
      </c>
      <c r="S22" s="445">
        <f>VLOOKUP($A22,'[12]第１０表資料（R2）'!$B$7:$U$43,10,FALSE)</f>
        <v>217</v>
      </c>
      <c r="T22" s="445">
        <f>VLOOKUP($A22,'[12]第１０表資料（R2）'!$B$7:$U$43,11,FALSE)</f>
        <v>2781</v>
      </c>
      <c r="U22" s="445">
        <f>VLOOKUP($A22,'[12]第１０表資料（R2）'!$B$7:$U$43,12,FALSE)</f>
        <v>811</v>
      </c>
      <c r="V22" s="445">
        <f>VLOOKUP($A22,'[12]第１０表資料（R2）'!$B$7:$U$43,13,FALSE)</f>
        <v>259</v>
      </c>
      <c r="W22" s="445">
        <f>VLOOKUP($A22,'[12]第１０表資料（R2）'!$B$7:$U$43,14,FALSE)</f>
        <v>3229</v>
      </c>
      <c r="X22" s="445">
        <f>VLOOKUP($A22,'[12]第１０表資料（R2）'!$B$7:$U$43,15,FALSE)</f>
        <v>1005</v>
      </c>
      <c r="Y22" s="445">
        <f>VLOOKUP($A22,'[12]第１０表資料（R2）'!$B$7:$U$43,16,FALSE)</f>
        <v>276</v>
      </c>
      <c r="Z22" s="445">
        <f>VLOOKUP($A22,'[12]第１０表資料（R2）'!$B$7:$U$43,17,FALSE)</f>
        <v>3445</v>
      </c>
      <c r="AA22" s="445">
        <f>VLOOKUP($A22,'[12]第１０表資料（R2）'!$B$7:$U$43,18,FALSE)</f>
        <v>1094</v>
      </c>
      <c r="AB22" s="445">
        <f>VLOOKUP($A22,'[12]第１０表資料（R2）'!$B$7:$U$43,19,FALSE)</f>
        <v>325</v>
      </c>
      <c r="AC22" s="445">
        <f>VLOOKUP($A22,'[12]第１０表資料（R2）'!$B$7:$U$43,20,FALSE)</f>
        <v>4038</v>
      </c>
    </row>
    <row r="23" spans="1:29" s="442" customFormat="1" ht="23.25" customHeight="1">
      <c r="A23" s="443" t="s">
        <v>468</v>
      </c>
      <c r="B23" s="446"/>
      <c r="C23" s="446"/>
      <c r="D23" s="446"/>
      <c r="E23" s="450"/>
      <c r="F23" s="449" t="s">
        <v>459</v>
      </c>
      <c r="G23" s="955" t="s">
        <v>468</v>
      </c>
      <c r="H23" s="956"/>
      <c r="I23" s="956"/>
      <c r="J23" s="441"/>
      <c r="K23" s="444">
        <f>VLOOKUP($A23,'[12]第１０表資料（R2）'!$B$7:$U$43,2,FALSE)</f>
        <v>218</v>
      </c>
      <c r="L23" s="445">
        <f>VLOOKUP($A23,'[12]第１０表資料（R2）'!$B$7:$U$43,3,FALSE)</f>
        <v>2909</v>
      </c>
      <c r="M23" s="445">
        <f>VLOOKUP($A23,'[12]第１０表資料（R2）'!$B$7:$U$43,4,FALSE)</f>
        <v>64</v>
      </c>
      <c r="N23" s="445">
        <f>VLOOKUP($A23,'[12]第１０表資料（R2）'!$B$7:$U$43,5,FALSE)</f>
        <v>851</v>
      </c>
      <c r="O23" s="445">
        <f>VLOOKUP($A23,'[12]第１０表資料（R2）'!$B$7:$U$43,6,FALSE)</f>
        <v>191</v>
      </c>
      <c r="P23" s="445">
        <f>VLOOKUP($A23,'[12]第１０表資料（R2）'!$B$7:$U$43,7,FALSE)</f>
        <v>120</v>
      </c>
      <c r="Q23" s="445">
        <f>VLOOKUP($A23,'[12]第１０表資料（R2）'!$B$7:$U$43,8,FALSE)</f>
        <v>1611</v>
      </c>
      <c r="R23" s="445">
        <f>VLOOKUP($A23,'[12]第１０表資料（R2）'!$B$7:$U$43,9,FALSE)</f>
        <v>426</v>
      </c>
      <c r="S23" s="445">
        <f>VLOOKUP($A23,'[12]第１０表資料（R2）'!$B$7:$U$43,10,FALSE)</f>
        <v>145</v>
      </c>
      <c r="T23" s="445">
        <f>VLOOKUP($A23,'[12]第１０表資料（R2）'!$B$7:$U$43,11,FALSE)</f>
        <v>1988</v>
      </c>
      <c r="U23" s="445">
        <f>VLOOKUP($A23,'[12]第１０表資料（R2）'!$B$7:$U$43,12,FALSE)</f>
        <v>576</v>
      </c>
      <c r="V23" s="445">
        <f>VLOOKUP($A23,'[12]第１０表資料（R2）'!$B$7:$U$43,13,FALSE)</f>
        <v>173</v>
      </c>
      <c r="W23" s="445">
        <f>VLOOKUP($A23,'[12]第１０表資料（R2）'!$B$7:$U$43,14,FALSE)</f>
        <v>2305</v>
      </c>
      <c r="X23" s="445">
        <f>VLOOKUP($A23,'[12]第１０表資料（R2）'!$B$7:$U$43,15,FALSE)</f>
        <v>723</v>
      </c>
      <c r="Y23" s="445">
        <f>VLOOKUP($A23,'[12]第１０表資料（R2）'!$B$7:$U$43,16,FALSE)</f>
        <v>185</v>
      </c>
      <c r="Z23" s="445">
        <f>VLOOKUP($A23,'[12]第１０表資料（R2）'!$B$7:$U$43,17,FALSE)</f>
        <v>2479</v>
      </c>
      <c r="AA23" s="445">
        <f>VLOOKUP($A23,'[12]第１０表資料（R2）'!$B$7:$U$43,18,FALSE)</f>
        <v>791</v>
      </c>
      <c r="AB23" s="445">
        <f>VLOOKUP($A23,'[12]第１０表資料（R2）'!$B$7:$U$43,19,FALSE)</f>
        <v>218</v>
      </c>
      <c r="AC23" s="445">
        <f>VLOOKUP($A23,'[12]第１０表資料（R2）'!$B$7:$U$43,20,FALSE)</f>
        <v>2909</v>
      </c>
    </row>
    <row r="24" spans="1:29" s="442" customFormat="1" ht="23.25" customHeight="1">
      <c r="A24" s="443" t="s">
        <v>469</v>
      </c>
      <c r="B24" s="446"/>
      <c r="C24" s="446"/>
      <c r="D24" s="446"/>
      <c r="E24" s="450"/>
      <c r="F24" s="449" t="s">
        <v>461</v>
      </c>
      <c r="G24" s="955" t="s">
        <v>469</v>
      </c>
      <c r="H24" s="956"/>
      <c r="I24" s="956"/>
      <c r="J24" s="441"/>
      <c r="K24" s="444">
        <f>VLOOKUP($A24,'[12]第１０表資料（R2）'!$B$7:$U$43,2,FALSE)</f>
        <v>107</v>
      </c>
      <c r="L24" s="445">
        <f>VLOOKUP($A24,'[12]第１０表資料（R2）'!$B$7:$U$43,3,FALSE)</f>
        <v>1129</v>
      </c>
      <c r="M24" s="445">
        <f>VLOOKUP($A24,'[12]第１０表資料（R2）'!$B$7:$U$43,4,FALSE)</f>
        <v>30</v>
      </c>
      <c r="N24" s="445">
        <f>VLOOKUP($A24,'[12]第１０表資料（R2）'!$B$7:$U$43,5,FALSE)</f>
        <v>374</v>
      </c>
      <c r="O24" s="445">
        <f>VLOOKUP($A24,'[12]第１０表資料（R2）'!$B$7:$U$43,6,FALSE)</f>
        <v>83</v>
      </c>
      <c r="P24" s="445">
        <f>VLOOKUP($A24,'[12]第１０表資料（R2）'!$B$7:$U$43,7,FALSE)</f>
        <v>62</v>
      </c>
      <c r="Q24" s="445">
        <f>VLOOKUP($A24,'[12]第１０表資料（R2）'!$B$7:$U$43,8,FALSE)</f>
        <v>709</v>
      </c>
      <c r="R24" s="445">
        <f>VLOOKUP($A24,'[12]第１０表資料（R2）'!$B$7:$U$43,9,FALSE)</f>
        <v>193</v>
      </c>
      <c r="S24" s="445">
        <f>VLOOKUP($A24,'[12]第１０表資料（R2）'!$B$7:$U$43,10,FALSE)</f>
        <v>72</v>
      </c>
      <c r="T24" s="445">
        <f>VLOOKUP($A24,'[12]第１０表資料（R2）'!$B$7:$U$43,11,FALSE)</f>
        <v>793</v>
      </c>
      <c r="U24" s="445">
        <f>VLOOKUP($A24,'[12]第１０表資料（R2）'!$B$7:$U$43,12,FALSE)</f>
        <v>235</v>
      </c>
      <c r="V24" s="445">
        <f>VLOOKUP($A24,'[12]第１０表資料（R2）'!$B$7:$U$43,13,FALSE)</f>
        <v>86</v>
      </c>
      <c r="W24" s="445">
        <f>VLOOKUP($A24,'[12]第１０表資料（R2）'!$B$7:$U$43,14,FALSE)</f>
        <v>924</v>
      </c>
      <c r="X24" s="445">
        <f>VLOOKUP($A24,'[12]第１０表資料（R2）'!$B$7:$U$43,15,FALSE)</f>
        <v>282</v>
      </c>
      <c r="Y24" s="445">
        <f>VLOOKUP($A24,'[12]第１０表資料（R2）'!$B$7:$U$43,16,FALSE)</f>
        <v>91</v>
      </c>
      <c r="Z24" s="445">
        <f>VLOOKUP($A24,'[12]第１０表資料（R2）'!$B$7:$U$43,17,FALSE)</f>
        <v>966</v>
      </c>
      <c r="AA24" s="445">
        <f>VLOOKUP($A24,'[12]第１０表資料（R2）'!$B$7:$U$43,18,FALSE)</f>
        <v>303</v>
      </c>
      <c r="AB24" s="445">
        <f>VLOOKUP($A24,'[12]第１０表資料（R2）'!$B$7:$U$43,19,FALSE)</f>
        <v>107</v>
      </c>
      <c r="AC24" s="445">
        <f>VLOOKUP($A24,'[12]第１０表資料（R2）'!$B$7:$U$43,20,FALSE)</f>
        <v>1129</v>
      </c>
    </row>
    <row r="25" spans="1:29" s="442" customFormat="1" ht="23.25" customHeight="1">
      <c r="A25" s="443" t="s">
        <v>470</v>
      </c>
      <c r="B25" s="446"/>
      <c r="C25" s="446"/>
      <c r="D25" s="446"/>
      <c r="E25" s="450" t="s">
        <v>471</v>
      </c>
      <c r="F25" s="955" t="s">
        <v>472</v>
      </c>
      <c r="G25" s="956"/>
      <c r="H25" s="956"/>
      <c r="I25" s="956"/>
      <c r="J25" s="441" t="s">
        <v>467</v>
      </c>
      <c r="K25" s="444">
        <f>VLOOKUP($A25,'[12]第１０表資料（R2）'!$B$7:$U$43,2,FALSE)</f>
        <v>1143</v>
      </c>
      <c r="L25" s="445">
        <f>VLOOKUP($A25,'[12]第１０表資料（R2）'!$B$7:$U$43,3,FALSE)</f>
        <v>9232</v>
      </c>
      <c r="M25" s="445">
        <f>VLOOKUP($A25,'[12]第１０表資料（R2）'!$B$7:$U$43,4,FALSE)</f>
        <v>168</v>
      </c>
      <c r="N25" s="445">
        <f>VLOOKUP($A25,'[12]第１０表資料（R2）'!$B$7:$U$43,5,FALSE)</f>
        <v>1475</v>
      </c>
      <c r="O25" s="445">
        <f>VLOOKUP($A25,'[12]第１０表資料（R2）'!$B$7:$U$43,6,FALSE)</f>
        <v>397</v>
      </c>
      <c r="P25" s="445">
        <f>VLOOKUP($A25,'[12]第１０表資料（R2）'!$B$7:$U$43,7,FALSE)</f>
        <v>342</v>
      </c>
      <c r="Q25" s="445">
        <f>VLOOKUP($A25,'[12]第１０表資料（R2）'!$B$7:$U$43,8,FALSE)</f>
        <v>2952</v>
      </c>
      <c r="R25" s="445">
        <f>VLOOKUP($A25,'[12]第１０表資料（R2）'!$B$7:$U$43,9,FALSE)</f>
        <v>933</v>
      </c>
      <c r="S25" s="445">
        <f>VLOOKUP($A25,'[12]第１０表資料（R2）'!$B$7:$U$43,10,FALSE)</f>
        <v>448</v>
      </c>
      <c r="T25" s="445">
        <f>VLOOKUP($A25,'[12]第１０表資料（R2）'!$B$7:$U$43,11,FALSE)</f>
        <v>3754</v>
      </c>
      <c r="U25" s="445">
        <f>VLOOKUP($A25,'[12]第１０表資料（R2）'!$B$7:$U$43,12,FALSE)</f>
        <v>1248</v>
      </c>
      <c r="V25" s="445">
        <f>VLOOKUP($A25,'[12]第１０表資料（R2）'!$B$7:$U$43,13,FALSE)</f>
        <v>542</v>
      </c>
      <c r="W25" s="445">
        <f>VLOOKUP($A25,'[12]第１０表資料（R2）'!$B$7:$U$43,14,FALSE)</f>
        <v>4625</v>
      </c>
      <c r="X25" s="445">
        <f>VLOOKUP($A25,'[12]第１０表資料（R2）'!$B$7:$U$43,15,FALSE)</f>
        <v>1593</v>
      </c>
      <c r="Y25" s="445">
        <f>VLOOKUP($A25,'[12]第１０表資料（R2）'!$B$7:$U$43,16,FALSE)</f>
        <v>610</v>
      </c>
      <c r="Z25" s="445">
        <f>VLOOKUP($A25,'[12]第１０表資料（R2）'!$B$7:$U$43,17,FALSE)</f>
        <v>5173</v>
      </c>
      <c r="AA25" s="445">
        <f>VLOOKUP($A25,'[12]第１０表資料（R2）'!$B$7:$U$43,18,FALSE)</f>
        <v>1831</v>
      </c>
      <c r="AB25" s="445">
        <f>VLOOKUP($A25,'[12]第１０表資料（R2）'!$B$7:$U$43,19,FALSE)</f>
        <v>1143</v>
      </c>
      <c r="AC25" s="445">
        <f>VLOOKUP($A25,'[12]第１０表資料（R2）'!$B$7:$U$43,20,FALSE)</f>
        <v>9232</v>
      </c>
    </row>
    <row r="26" spans="1:29" s="442" customFormat="1" ht="23.25" customHeight="1">
      <c r="A26" s="443" t="s">
        <v>468</v>
      </c>
      <c r="B26" s="446"/>
      <c r="C26" s="446"/>
      <c r="D26" s="446"/>
      <c r="E26" s="450"/>
      <c r="F26" s="449" t="s">
        <v>459</v>
      </c>
      <c r="G26" s="955" t="s">
        <v>468</v>
      </c>
      <c r="H26" s="956"/>
      <c r="I26" s="956"/>
      <c r="J26" s="441"/>
      <c r="K26" s="444">
        <f>VLOOKUP($A26,'[12]第１０表資料（R2）'!$B$7:$U$43,2,FALSE)</f>
        <v>218</v>
      </c>
      <c r="L26" s="445">
        <f>VLOOKUP($A26,'[12]第１０表資料（R2）'!$B$7:$U$43,3,FALSE)</f>
        <v>2909</v>
      </c>
      <c r="M26" s="445">
        <f>VLOOKUP($A26,'[12]第１０表資料（R2）'!$B$7:$U$43,4,FALSE)</f>
        <v>64</v>
      </c>
      <c r="N26" s="445">
        <f>VLOOKUP($A26,'[12]第１０表資料（R2）'!$B$7:$U$43,5,FALSE)</f>
        <v>851</v>
      </c>
      <c r="O26" s="445">
        <f>VLOOKUP($A26,'[12]第１０表資料（R2）'!$B$7:$U$43,6,FALSE)</f>
        <v>191</v>
      </c>
      <c r="P26" s="445">
        <f>VLOOKUP($A26,'[12]第１０表資料（R2）'!$B$7:$U$43,7,FALSE)</f>
        <v>120</v>
      </c>
      <c r="Q26" s="445">
        <f>VLOOKUP($A26,'[12]第１０表資料（R2）'!$B$7:$U$43,8,FALSE)</f>
        <v>1611</v>
      </c>
      <c r="R26" s="445">
        <f>VLOOKUP($A26,'[12]第１０表資料（R2）'!$B$7:$U$43,9,FALSE)</f>
        <v>426</v>
      </c>
      <c r="S26" s="445">
        <f>VLOOKUP($A26,'[12]第１０表資料（R2）'!$B$7:$U$43,10,FALSE)</f>
        <v>145</v>
      </c>
      <c r="T26" s="445">
        <f>VLOOKUP($A26,'[12]第１０表資料（R2）'!$B$7:$U$43,11,FALSE)</f>
        <v>1988</v>
      </c>
      <c r="U26" s="445">
        <f>VLOOKUP($A26,'[12]第１０表資料（R2）'!$B$7:$U$43,12,FALSE)</f>
        <v>576</v>
      </c>
      <c r="V26" s="445">
        <f>VLOOKUP($A26,'[12]第１０表資料（R2）'!$B$7:$U$43,13,FALSE)</f>
        <v>173</v>
      </c>
      <c r="W26" s="445">
        <f>VLOOKUP($A26,'[12]第１０表資料（R2）'!$B$7:$U$43,14,FALSE)</f>
        <v>2305</v>
      </c>
      <c r="X26" s="445">
        <f>VLOOKUP($A26,'[12]第１０表資料（R2）'!$B$7:$U$43,15,FALSE)</f>
        <v>723</v>
      </c>
      <c r="Y26" s="445">
        <f>VLOOKUP($A26,'[12]第１０表資料（R2）'!$B$7:$U$43,16,FALSE)</f>
        <v>185</v>
      </c>
      <c r="Z26" s="445">
        <f>VLOOKUP($A26,'[12]第１０表資料（R2）'!$B$7:$U$43,17,FALSE)</f>
        <v>2479</v>
      </c>
      <c r="AA26" s="445">
        <f>VLOOKUP($A26,'[12]第１０表資料（R2）'!$B$7:$U$43,18,FALSE)</f>
        <v>791</v>
      </c>
      <c r="AB26" s="445">
        <f>VLOOKUP($A26,'[12]第１０表資料（R2）'!$B$7:$U$43,19,FALSE)</f>
        <v>218</v>
      </c>
      <c r="AC26" s="445">
        <f>VLOOKUP($A26,'[12]第１０表資料（R2）'!$B$7:$U$43,20,FALSE)</f>
        <v>2909</v>
      </c>
    </row>
    <row r="27" spans="1:29" s="442" customFormat="1" ht="23.25" customHeight="1">
      <c r="A27" s="443" t="s">
        <v>469</v>
      </c>
      <c r="B27" s="446"/>
      <c r="C27" s="446"/>
      <c r="D27" s="446"/>
      <c r="E27" s="450"/>
      <c r="F27" s="449" t="s">
        <v>461</v>
      </c>
      <c r="G27" s="955" t="s">
        <v>469</v>
      </c>
      <c r="H27" s="956"/>
      <c r="I27" s="956"/>
      <c r="J27" s="441"/>
      <c r="K27" s="444">
        <f>VLOOKUP($A27,'[12]第１０表資料（R2）'!$B$7:$U$43,2,FALSE)</f>
        <v>107</v>
      </c>
      <c r="L27" s="445">
        <f>VLOOKUP($A27,'[12]第１０表資料（R2）'!$B$7:$U$43,3,FALSE)</f>
        <v>1129</v>
      </c>
      <c r="M27" s="445">
        <f>VLOOKUP($A27,'[12]第１０表資料（R2）'!$B$7:$U$43,4,FALSE)</f>
        <v>30</v>
      </c>
      <c r="N27" s="445">
        <f>VLOOKUP($A27,'[12]第１０表資料（R2）'!$B$7:$U$43,5,FALSE)</f>
        <v>374</v>
      </c>
      <c r="O27" s="445">
        <f>VLOOKUP($A27,'[12]第１０表資料（R2）'!$B$7:$U$43,6,FALSE)</f>
        <v>83</v>
      </c>
      <c r="P27" s="445">
        <f>VLOOKUP($A27,'[12]第１０表資料（R2）'!$B$7:$U$43,7,FALSE)</f>
        <v>62</v>
      </c>
      <c r="Q27" s="445">
        <f>VLOOKUP($A27,'[12]第１０表資料（R2）'!$B$7:$U$43,8,FALSE)</f>
        <v>709</v>
      </c>
      <c r="R27" s="445">
        <f>VLOOKUP($A27,'[12]第１０表資料（R2）'!$B$7:$U$43,9,FALSE)</f>
        <v>193</v>
      </c>
      <c r="S27" s="445">
        <f>VLOOKUP($A27,'[12]第１０表資料（R2）'!$B$7:$U$43,10,FALSE)</f>
        <v>72</v>
      </c>
      <c r="T27" s="445">
        <f>VLOOKUP($A27,'[12]第１０表資料（R2）'!$B$7:$U$43,11,FALSE)</f>
        <v>793</v>
      </c>
      <c r="U27" s="445">
        <f>VLOOKUP($A27,'[12]第１０表資料（R2）'!$B$7:$U$43,12,FALSE)</f>
        <v>235</v>
      </c>
      <c r="V27" s="445">
        <f>VLOOKUP($A27,'[12]第１０表資料（R2）'!$B$7:$U$43,13,FALSE)</f>
        <v>86</v>
      </c>
      <c r="W27" s="445">
        <f>VLOOKUP($A27,'[12]第１０表資料（R2）'!$B$7:$U$43,14,FALSE)</f>
        <v>924</v>
      </c>
      <c r="X27" s="445">
        <f>VLOOKUP($A27,'[12]第１０表資料（R2）'!$B$7:$U$43,15,FALSE)</f>
        <v>282</v>
      </c>
      <c r="Y27" s="445">
        <f>VLOOKUP($A27,'[12]第１０表資料（R2）'!$B$7:$U$43,16,FALSE)</f>
        <v>91</v>
      </c>
      <c r="Z27" s="445">
        <f>VLOOKUP($A27,'[12]第１０表資料（R2）'!$B$7:$U$43,17,FALSE)</f>
        <v>966</v>
      </c>
      <c r="AA27" s="445">
        <f>VLOOKUP($A27,'[12]第１０表資料（R2）'!$B$7:$U$43,18,FALSE)</f>
        <v>303</v>
      </c>
      <c r="AB27" s="445">
        <f>VLOOKUP($A27,'[12]第１０表資料（R2）'!$B$7:$U$43,19,FALSE)</f>
        <v>107</v>
      </c>
      <c r="AC27" s="445">
        <f>VLOOKUP($A27,'[12]第１０表資料（R2）'!$B$7:$U$43,20,FALSE)</f>
        <v>1129</v>
      </c>
    </row>
    <row r="28" spans="1:29" s="442" customFormat="1" ht="23.25" customHeight="1">
      <c r="A28" s="443" t="s">
        <v>473</v>
      </c>
      <c r="B28" s="446"/>
      <c r="C28" s="446"/>
      <c r="D28" s="446"/>
      <c r="E28" s="447" t="s">
        <v>474</v>
      </c>
      <c r="F28" s="959" t="s">
        <v>475</v>
      </c>
      <c r="G28" s="960"/>
      <c r="H28" s="960"/>
      <c r="I28" s="960"/>
      <c r="J28" s="441"/>
      <c r="K28" s="444">
        <f>VLOOKUP($A28,'[12]第１０表資料（R2）'!$B$7:$U$43,2,FALSE)</f>
        <v>276</v>
      </c>
      <c r="L28" s="445">
        <f>VLOOKUP($A28,'[12]第１０表資料（R2）'!$B$7:$U$43,3,FALSE)</f>
        <v>1336</v>
      </c>
      <c r="M28" s="445">
        <f>VLOOKUP($A28,'[12]第１０表資料（R2）'!$B$7:$U$43,4,FALSE)</f>
        <v>7</v>
      </c>
      <c r="N28" s="445">
        <f>VLOOKUP($A28,'[12]第１０表資料（R2）'!$B$7:$U$43,5,FALSE)</f>
        <v>68</v>
      </c>
      <c r="O28" s="445">
        <f>VLOOKUP($A28,'[12]第１０表資料（R2）'!$B$7:$U$43,6,FALSE)</f>
        <v>23</v>
      </c>
      <c r="P28" s="445">
        <f>VLOOKUP($A28,'[12]第１０表資料（R2）'!$B$7:$U$43,7,FALSE)</f>
        <v>17</v>
      </c>
      <c r="Q28" s="445">
        <f>VLOOKUP($A28,'[12]第１０表資料（R2）'!$B$7:$U$43,8,FALSE)</f>
        <v>127</v>
      </c>
      <c r="R28" s="445">
        <f>VLOOKUP($A28,'[12]第１０表資料（R2）'!$B$7:$U$43,9,FALSE)</f>
        <v>42</v>
      </c>
      <c r="S28" s="445">
        <f>VLOOKUP($A28,'[12]第１０表資料（R2）'!$B$7:$U$43,10,FALSE)</f>
        <v>27</v>
      </c>
      <c r="T28" s="445">
        <f>VLOOKUP($A28,'[12]第１０表資料（R2）'!$B$7:$U$43,11,FALSE)</f>
        <v>175</v>
      </c>
      <c r="U28" s="445">
        <f>VLOOKUP($A28,'[12]第１０表資料（R2）'!$B$7:$U$43,12,FALSE)</f>
        <v>61</v>
      </c>
      <c r="V28" s="445">
        <f>VLOOKUP($A28,'[12]第１０表資料（R2）'!$B$7:$U$43,13,FALSE)</f>
        <v>33</v>
      </c>
      <c r="W28" s="445">
        <f>VLOOKUP($A28,'[12]第１０表資料（R2）'!$B$7:$U$43,14,FALSE)</f>
        <v>205</v>
      </c>
      <c r="X28" s="445">
        <f>VLOOKUP($A28,'[12]第１０表資料（R2）'!$B$7:$U$43,15,FALSE)</f>
        <v>74</v>
      </c>
      <c r="Y28" s="445">
        <f>VLOOKUP($A28,'[12]第１０表資料（R2）'!$B$7:$U$43,16,FALSE)</f>
        <v>55</v>
      </c>
      <c r="Z28" s="445">
        <f>VLOOKUP($A28,'[12]第１０表資料（R2）'!$B$7:$U$43,17,FALSE)</f>
        <v>302</v>
      </c>
      <c r="AA28" s="445">
        <f>VLOOKUP($A28,'[12]第１０表資料（R2）'!$B$7:$U$43,18,FALSE)</f>
        <v>107</v>
      </c>
      <c r="AB28" s="445" t="str">
        <f>VLOOKUP($A28,'[12]第１０表資料（R2）'!$B$7:$U$43,19,FALSE)</f>
        <v>-</v>
      </c>
      <c r="AC28" s="445" t="str">
        <f>VLOOKUP($A28,'[12]第１０表資料（R2）'!$B$7:$U$43,20,FALSE)</f>
        <v>-</v>
      </c>
    </row>
    <row r="29" spans="1:29" s="442" customFormat="1" ht="23.25" customHeight="1">
      <c r="A29" s="443" t="s">
        <v>476</v>
      </c>
      <c r="B29" s="446"/>
      <c r="C29" s="446"/>
      <c r="D29" s="446"/>
      <c r="E29" s="447" t="s">
        <v>477</v>
      </c>
      <c r="F29" s="959" t="s">
        <v>476</v>
      </c>
      <c r="G29" s="960"/>
      <c r="H29" s="960"/>
      <c r="I29" s="960"/>
      <c r="J29" s="441"/>
      <c r="K29" s="444">
        <f>VLOOKUP($A29,'[12]第１０表資料（R2）'!$B$7:$U$43,2,FALSE)</f>
        <v>714</v>
      </c>
      <c r="L29" s="445">
        <f>VLOOKUP($A29,'[12]第１０表資料（R2）'!$B$7:$U$43,3,FALSE)</f>
        <v>5459</v>
      </c>
      <c r="M29" s="445">
        <f>VLOOKUP($A29,'[12]第１０表資料（R2）'!$B$7:$U$43,4,FALSE)</f>
        <v>155</v>
      </c>
      <c r="N29" s="445">
        <f>VLOOKUP($A29,'[12]第１０表資料（R2）'!$B$7:$U$43,5,FALSE)</f>
        <v>1193</v>
      </c>
      <c r="O29" s="445">
        <f>VLOOKUP($A29,'[12]第１０表資料（R2）'!$B$7:$U$43,6,FALSE)</f>
        <v>286</v>
      </c>
      <c r="P29" s="445">
        <f>VLOOKUP($A29,'[12]第１０表資料（R2）'!$B$7:$U$43,7,FALSE)</f>
        <v>320</v>
      </c>
      <c r="Q29" s="445">
        <f>VLOOKUP($A29,'[12]第１０表資料（R2）'!$B$7:$U$43,8,FALSE)</f>
        <v>2454</v>
      </c>
      <c r="R29" s="445">
        <f>VLOOKUP($A29,'[12]第１０表資料（R2）'!$B$7:$U$43,9,FALSE)</f>
        <v>666</v>
      </c>
      <c r="S29" s="445">
        <f>VLOOKUP($A29,'[12]第１０表資料（R2）'!$B$7:$U$43,10,FALSE)</f>
        <v>407</v>
      </c>
      <c r="T29" s="445">
        <f>VLOOKUP($A29,'[12]第１０表資料（R2）'!$B$7:$U$43,11,FALSE)</f>
        <v>3044</v>
      </c>
      <c r="U29" s="445">
        <f>VLOOKUP($A29,'[12]第１０表資料（R2）'!$B$7:$U$43,12,FALSE)</f>
        <v>868</v>
      </c>
      <c r="V29" s="445">
        <f>VLOOKUP($A29,'[12]第１０表資料（R2）'!$B$7:$U$43,13,FALSE)</f>
        <v>498</v>
      </c>
      <c r="W29" s="445">
        <f>VLOOKUP($A29,'[12]第１０表資料（R2）'!$B$7:$U$43,14,FALSE)</f>
        <v>3750</v>
      </c>
      <c r="X29" s="445">
        <f>VLOOKUP($A29,'[12]第１０表資料（R2）'!$B$7:$U$43,15,FALSE)</f>
        <v>1101</v>
      </c>
      <c r="Y29" s="445">
        <f>VLOOKUP($A29,'[12]第１０表資料（R2）'!$B$7:$U$43,16,FALSE)</f>
        <v>538</v>
      </c>
      <c r="Z29" s="445">
        <f>VLOOKUP($A29,'[12]第１０表資料（R2）'!$B$7:$U$43,17,FALSE)</f>
        <v>4104</v>
      </c>
      <c r="AA29" s="445">
        <f>VLOOKUP($A29,'[12]第１０表資料（R2）'!$B$7:$U$43,18,FALSE)</f>
        <v>1230</v>
      </c>
      <c r="AB29" s="445">
        <f>VLOOKUP($A29,'[12]第１０表資料（R2）'!$B$7:$U$43,19,FALSE)</f>
        <v>625</v>
      </c>
      <c r="AC29" s="445">
        <f>VLOOKUP($A29,'[12]第１０表資料（R2）'!$B$7:$U$43,20,FALSE)</f>
        <v>4746</v>
      </c>
    </row>
    <row r="30" spans="1:29" s="442" customFormat="1" ht="23.25" customHeight="1">
      <c r="A30" s="443" t="s">
        <v>478</v>
      </c>
      <c r="B30" s="446"/>
      <c r="C30" s="446"/>
      <c r="D30" s="446"/>
      <c r="E30" s="447" t="s">
        <v>479</v>
      </c>
      <c r="F30" s="959" t="s">
        <v>478</v>
      </c>
      <c r="G30" s="956"/>
      <c r="H30" s="956"/>
      <c r="I30" s="956"/>
      <c r="J30" s="441" t="s">
        <v>467</v>
      </c>
      <c r="K30" s="444">
        <f>VLOOKUP($A30,'[12]第１０表資料（R2）'!$B$7:$U$43,2,FALSE)</f>
        <v>72</v>
      </c>
      <c r="L30" s="445">
        <f>VLOOKUP($A30,'[12]第１０表資料（R2）'!$B$7:$U$43,3,FALSE)</f>
        <v>573</v>
      </c>
      <c r="M30" s="445">
        <f>VLOOKUP($A30,'[12]第１０表資料（R2）'!$B$7:$U$43,4,FALSE)</f>
        <v>5</v>
      </c>
      <c r="N30" s="445">
        <f>VLOOKUP($A30,'[12]第１０表資料（R2）'!$B$7:$U$43,5,FALSE)</f>
        <v>74</v>
      </c>
      <c r="O30" s="445">
        <f>VLOOKUP($A30,'[12]第１０表資料（R2）'!$B$7:$U$43,6,FALSE)</f>
        <v>17</v>
      </c>
      <c r="P30" s="445">
        <f>VLOOKUP($A30,'[12]第１０表資料（R2）'!$B$7:$U$43,7,FALSE)</f>
        <v>6</v>
      </c>
      <c r="Q30" s="445">
        <f>VLOOKUP($A30,'[12]第１０表資料（R2）'!$B$7:$U$43,8,FALSE)</f>
        <v>89</v>
      </c>
      <c r="R30" s="445">
        <f>VLOOKUP($A30,'[12]第１０表資料（R2）'!$B$7:$U$43,9,FALSE)</f>
        <v>21</v>
      </c>
      <c r="S30" s="445">
        <f>VLOOKUP($A30,'[12]第１０表資料（R2）'!$B$7:$U$43,10,FALSE)</f>
        <v>7</v>
      </c>
      <c r="T30" s="445">
        <f>VLOOKUP($A30,'[12]第１０表資料（R2）'!$B$7:$U$43,11,FALSE)</f>
        <v>93</v>
      </c>
      <c r="U30" s="445">
        <f>VLOOKUP($A30,'[12]第１０表資料（R2）'!$B$7:$U$43,12,FALSE)</f>
        <v>22</v>
      </c>
      <c r="V30" s="445">
        <f>VLOOKUP($A30,'[12]第１０表資料（R2）'!$B$7:$U$43,13,FALSE)</f>
        <v>11</v>
      </c>
      <c r="W30" s="445">
        <f>VLOOKUP($A30,'[12]第１０表資料（R2）'!$B$7:$U$43,14,FALSE)</f>
        <v>116</v>
      </c>
      <c r="X30" s="445">
        <f>VLOOKUP($A30,'[12]第１０表資料（R2）'!$B$7:$U$43,15,FALSE)</f>
        <v>27</v>
      </c>
      <c r="Y30" s="445">
        <f>VLOOKUP($A30,'[12]第１０表資料（R2）'!$B$7:$U$43,16,FALSE)</f>
        <v>11</v>
      </c>
      <c r="Z30" s="445">
        <f>VLOOKUP($A30,'[12]第１０表資料（R2）'!$B$7:$U$43,17,FALSE)</f>
        <v>116</v>
      </c>
      <c r="AA30" s="445">
        <f>VLOOKUP($A30,'[12]第１０表資料（R2）'!$B$7:$U$43,18,FALSE)</f>
        <v>27</v>
      </c>
      <c r="AB30" s="445">
        <f>VLOOKUP($A30,'[12]第１０表資料（R2）'!$B$7:$U$43,19,FALSE)</f>
        <v>13</v>
      </c>
      <c r="AC30" s="445">
        <f>VLOOKUP($A30,'[12]第１０表資料（R2）'!$B$7:$U$43,20,FALSE)</f>
        <v>145</v>
      </c>
    </row>
    <row r="31" spans="1:29" s="442" customFormat="1" ht="23.25" customHeight="1">
      <c r="A31" s="443" t="s">
        <v>480</v>
      </c>
      <c r="B31" s="446"/>
      <c r="C31" s="446"/>
      <c r="D31" s="449"/>
      <c r="E31" s="450"/>
      <c r="F31" s="449" t="s">
        <v>459</v>
      </c>
      <c r="G31" s="955" t="s">
        <v>480</v>
      </c>
      <c r="H31" s="956"/>
      <c r="I31" s="956"/>
      <c r="J31" s="441"/>
      <c r="K31" s="444">
        <f>VLOOKUP($A31,'[12]第１０表資料（R2）'!$B$7:$U$43,2,FALSE)</f>
        <v>39</v>
      </c>
      <c r="L31" s="445">
        <f>VLOOKUP($A31,'[12]第１０表資料（R2）'!$B$7:$U$43,3,FALSE)</f>
        <v>306</v>
      </c>
      <c r="M31" s="445">
        <f>VLOOKUP($A31,'[12]第１０表資料（R2）'!$B$7:$U$43,4,FALSE)</f>
        <v>1</v>
      </c>
      <c r="N31" s="445">
        <f>VLOOKUP($A31,'[12]第１０表資料（R2）'!$B$7:$U$43,5,FALSE)</f>
        <v>6</v>
      </c>
      <c r="O31" s="445">
        <f>VLOOKUP($A31,'[12]第１０表資料（R2）'!$B$7:$U$43,6,FALSE)</f>
        <v>1</v>
      </c>
      <c r="P31" s="445">
        <f>VLOOKUP($A31,'[12]第１０表資料（R2）'!$B$7:$U$43,7,FALSE)</f>
        <v>1</v>
      </c>
      <c r="Q31" s="445">
        <f>VLOOKUP($A31,'[12]第１０表資料（R2）'!$B$7:$U$43,8,FALSE)</f>
        <v>16</v>
      </c>
      <c r="R31" s="445">
        <f>VLOOKUP($A31,'[12]第１０表資料（R2）'!$B$7:$U$43,9,FALSE)</f>
        <v>4</v>
      </c>
      <c r="S31" s="445">
        <f>VLOOKUP($A31,'[12]第１０表資料（R2）'!$B$7:$U$43,10,FALSE)</f>
        <v>1</v>
      </c>
      <c r="T31" s="445">
        <f>VLOOKUP($A31,'[12]第１０表資料（R2）'!$B$7:$U$43,11,FALSE)</f>
        <v>16</v>
      </c>
      <c r="U31" s="445">
        <f>VLOOKUP($A31,'[12]第１０表資料（R2）'!$B$7:$U$43,12,FALSE)</f>
        <v>4</v>
      </c>
      <c r="V31" s="445">
        <f>VLOOKUP($A31,'[12]第１０表資料（R2）'!$B$7:$U$43,13,FALSE)</f>
        <v>2</v>
      </c>
      <c r="W31" s="445">
        <f>VLOOKUP($A31,'[12]第１０表資料（R2）'!$B$7:$U$43,14,FALSE)</f>
        <v>20</v>
      </c>
      <c r="X31" s="445">
        <f>VLOOKUP($A31,'[12]第１０表資料（R2）'!$B$7:$U$43,15,FALSE)</f>
        <v>5</v>
      </c>
      <c r="Y31" s="445">
        <f>VLOOKUP($A31,'[12]第１０表資料（R2）'!$B$7:$U$43,16,FALSE)</f>
        <v>2</v>
      </c>
      <c r="Z31" s="445">
        <f>VLOOKUP($A31,'[12]第１０表資料（R2）'!$B$7:$U$43,17,FALSE)</f>
        <v>20</v>
      </c>
      <c r="AA31" s="445">
        <f>VLOOKUP($A31,'[12]第１０表資料（R2）'!$B$7:$U$43,18,FALSE)</f>
        <v>5</v>
      </c>
      <c r="AB31" s="445">
        <f>VLOOKUP($A31,'[12]第１０表資料（R2）'!$B$7:$U$43,19,FALSE)</f>
        <v>5</v>
      </c>
      <c r="AC31" s="445">
        <f>VLOOKUP($A31,'[12]第１０表資料（R2）'!$B$7:$U$43,20,FALSE)</f>
        <v>46</v>
      </c>
    </row>
    <row r="32" spans="1:29" s="442" customFormat="1" ht="23.25" customHeight="1">
      <c r="A32" s="443" t="s">
        <v>481</v>
      </c>
      <c r="B32" s="446"/>
      <c r="C32" s="446"/>
      <c r="D32" s="449"/>
      <c r="E32" s="450"/>
      <c r="F32" s="449" t="s">
        <v>461</v>
      </c>
      <c r="G32" s="955" t="s">
        <v>481</v>
      </c>
      <c r="H32" s="956"/>
      <c r="I32" s="956"/>
      <c r="J32" s="441"/>
      <c r="K32" s="444">
        <f>VLOOKUP($A32,'[12]第１０表資料（R2）'!$B$7:$U$43,2,FALSE)</f>
        <v>22</v>
      </c>
      <c r="L32" s="445">
        <f>VLOOKUP($A32,'[12]第１０表資料（R2）'!$B$7:$U$43,3,FALSE)</f>
        <v>134</v>
      </c>
      <c r="M32" s="445" t="str">
        <f>VLOOKUP($A32,'[12]第１０表資料（R2）'!$B$7:$U$43,4,FALSE)</f>
        <v>-</v>
      </c>
      <c r="N32" s="445" t="str">
        <f>VLOOKUP($A32,'[12]第１０表資料（R2）'!$B$7:$U$43,5,FALSE)</f>
        <v>-</v>
      </c>
      <c r="O32" s="445" t="str">
        <f>VLOOKUP($A32,'[12]第１０表資料（R2）'!$B$7:$U$43,6,FALSE)</f>
        <v>-</v>
      </c>
      <c r="P32" s="445" t="str">
        <f>VLOOKUP($A32,'[12]第１０表資料（R2）'!$B$7:$U$43,7,FALSE)</f>
        <v>-</v>
      </c>
      <c r="Q32" s="445" t="str">
        <f>VLOOKUP($A32,'[12]第１０表資料（R2）'!$B$7:$U$43,8,FALSE)</f>
        <v>-</v>
      </c>
      <c r="R32" s="445" t="str">
        <f>VLOOKUP($A32,'[12]第１０表資料（R2）'!$B$7:$U$43,9,FALSE)</f>
        <v>-</v>
      </c>
      <c r="S32" s="445">
        <f>VLOOKUP($A32,'[12]第１０表資料（R2）'!$B$7:$U$43,10,FALSE)</f>
        <v>1</v>
      </c>
      <c r="T32" s="445">
        <f>VLOOKUP($A32,'[12]第１０表資料（R2）'!$B$7:$U$43,11,FALSE)</f>
        <v>4</v>
      </c>
      <c r="U32" s="445">
        <f>VLOOKUP($A32,'[12]第１０表資料（R2）'!$B$7:$U$43,12,FALSE)</f>
        <v>1</v>
      </c>
      <c r="V32" s="445">
        <f>VLOOKUP($A32,'[12]第１０表資料（R2）'!$B$7:$U$43,13,FALSE)</f>
        <v>4</v>
      </c>
      <c r="W32" s="445">
        <f>VLOOKUP($A32,'[12]第１０表資料（R2）'!$B$7:$U$43,14,FALSE)</f>
        <v>18</v>
      </c>
      <c r="X32" s="445">
        <f>VLOOKUP($A32,'[12]第１０表資料（R2）'!$B$7:$U$43,15,FALSE)</f>
        <v>4</v>
      </c>
      <c r="Y32" s="445">
        <f>VLOOKUP($A32,'[12]第１０表資料（R2）'!$B$7:$U$43,16,FALSE)</f>
        <v>4</v>
      </c>
      <c r="Z32" s="445">
        <f>VLOOKUP($A32,'[12]第１０表資料（R2）'!$B$7:$U$43,17,FALSE)</f>
        <v>18</v>
      </c>
      <c r="AA32" s="445">
        <f>VLOOKUP($A32,'[12]第１０表資料（R2）'!$B$7:$U$43,18,FALSE)</f>
        <v>4</v>
      </c>
      <c r="AB32" s="445">
        <f>VLOOKUP($A32,'[12]第１０表資料（R2）'!$B$7:$U$43,19,FALSE)</f>
        <v>4</v>
      </c>
      <c r="AC32" s="445">
        <f>VLOOKUP($A32,'[12]第１０表資料（R2）'!$B$7:$U$43,20,FALSE)</f>
        <v>26</v>
      </c>
    </row>
    <row r="33" spans="1:29" s="442" customFormat="1" ht="23.25" customHeight="1">
      <c r="A33" s="443" t="s">
        <v>482</v>
      </c>
      <c r="B33" s="446"/>
      <c r="C33" s="446"/>
      <c r="D33" s="449"/>
      <c r="E33" s="450" t="s">
        <v>483</v>
      </c>
      <c r="F33" s="955" t="s">
        <v>484</v>
      </c>
      <c r="G33" s="956"/>
      <c r="H33" s="956"/>
      <c r="I33" s="956"/>
      <c r="J33" s="441" t="s">
        <v>467</v>
      </c>
      <c r="K33" s="444">
        <f>VLOOKUP($A33,'[12]第１０表資料（R2）'!$B$7:$U$43,2,FALSE)</f>
        <v>130</v>
      </c>
      <c r="L33" s="445">
        <f>VLOOKUP($A33,'[12]第１０表資料（R2）'!$B$7:$U$43,3,FALSE)</f>
        <v>1816</v>
      </c>
      <c r="M33" s="445">
        <f>VLOOKUP($A33,'[12]第１０表資料（R2）'!$B$7:$U$43,4,FALSE)</f>
        <v>56</v>
      </c>
      <c r="N33" s="445">
        <f>VLOOKUP($A33,'[12]第１０表資料（R2）'!$B$7:$U$43,5,FALSE)</f>
        <v>831</v>
      </c>
      <c r="O33" s="445">
        <f>VLOOKUP($A33,'[12]第１０表資料（R2）'!$B$7:$U$43,6,FALSE)</f>
        <v>171</v>
      </c>
      <c r="P33" s="445">
        <f>VLOOKUP($A33,'[12]第１０表資料（R2）'!$B$7:$U$43,7,FALSE)</f>
        <v>75</v>
      </c>
      <c r="Q33" s="445">
        <f>VLOOKUP($A33,'[12]第１０表資料（R2）'!$B$7:$U$43,8,FALSE)</f>
        <v>1196</v>
      </c>
      <c r="R33" s="445">
        <f>VLOOKUP($A33,'[12]第１０表資料（R2）'!$B$7:$U$43,9,FALSE)</f>
        <v>319</v>
      </c>
      <c r="S33" s="445">
        <f>VLOOKUP($A33,'[12]第１０表資料（R2）'!$B$7:$U$43,10,FALSE)</f>
        <v>94</v>
      </c>
      <c r="T33" s="445">
        <f>VLOOKUP($A33,'[12]第１０表資料（R2）'!$B$7:$U$43,11,FALSE)</f>
        <v>1412</v>
      </c>
      <c r="U33" s="445">
        <f>VLOOKUP($A33,'[12]第１０表資料（R2）'!$B$7:$U$43,12,FALSE)</f>
        <v>389</v>
      </c>
      <c r="V33" s="445">
        <f>VLOOKUP($A33,'[12]第１０表資料（R2）'!$B$7:$U$43,13,FALSE)</f>
        <v>104</v>
      </c>
      <c r="W33" s="445">
        <f>VLOOKUP($A33,'[12]第１０表資料（R2）'!$B$7:$U$43,14,FALSE)</f>
        <v>1523</v>
      </c>
      <c r="X33" s="445">
        <f>VLOOKUP($A33,'[12]第１０表資料（R2）'!$B$7:$U$43,15,FALSE)</f>
        <v>445</v>
      </c>
      <c r="Y33" s="445">
        <f>VLOOKUP($A33,'[12]第１０表資料（R2）'!$B$7:$U$43,16,FALSE)</f>
        <v>113</v>
      </c>
      <c r="Z33" s="445">
        <f>VLOOKUP($A33,'[12]第１０表資料（R2）'!$B$7:$U$43,17,FALSE)</f>
        <v>1604</v>
      </c>
      <c r="AA33" s="445">
        <f>VLOOKUP($A33,'[12]第１０表資料（R2）'!$B$7:$U$43,18,FALSE)</f>
        <v>487</v>
      </c>
      <c r="AB33" s="445">
        <f>VLOOKUP($A33,'[12]第１０表資料（R2）'!$B$7:$U$43,19,FALSE)</f>
        <v>130</v>
      </c>
      <c r="AC33" s="445">
        <f>VLOOKUP($A33,'[12]第１０表資料（R2）'!$B$7:$U$43,20,FALSE)</f>
        <v>1816</v>
      </c>
    </row>
    <row r="34" spans="1:29" s="442" customFormat="1" ht="23.25" customHeight="1">
      <c r="A34" s="443" t="s">
        <v>485</v>
      </c>
      <c r="B34" s="446"/>
      <c r="C34" s="446"/>
      <c r="D34" s="449"/>
      <c r="E34" s="450"/>
      <c r="F34" s="449" t="s">
        <v>459</v>
      </c>
      <c r="G34" s="959" t="s">
        <v>486</v>
      </c>
      <c r="H34" s="956"/>
      <c r="I34" s="956"/>
      <c r="J34" s="441"/>
      <c r="K34" s="444">
        <f>VLOOKUP($A34,'[12]第１０表資料（R2）'!$B$7:$U$43,2,FALSE)</f>
        <v>80</v>
      </c>
      <c r="L34" s="445">
        <f>VLOOKUP($A34,'[12]第１０表資料（R2）'!$B$7:$U$43,3,FALSE)</f>
        <v>1235</v>
      </c>
      <c r="M34" s="445">
        <f>VLOOKUP($A34,'[12]第１０表資料（R2）'!$B$7:$U$43,4,FALSE)</f>
        <v>35</v>
      </c>
      <c r="N34" s="445">
        <f>VLOOKUP($A34,'[12]第１０表資料（R2）'!$B$7:$U$43,5,FALSE)</f>
        <v>562</v>
      </c>
      <c r="O34" s="445">
        <f>VLOOKUP($A34,'[12]第１０表資料（R2）'!$B$7:$U$43,6,FALSE)</f>
        <v>121</v>
      </c>
      <c r="P34" s="445">
        <f>VLOOKUP($A34,'[12]第１０表資料（R2）'!$B$7:$U$43,7,FALSE)</f>
        <v>44</v>
      </c>
      <c r="Q34" s="445">
        <f>VLOOKUP($A34,'[12]第１０表資料（R2）'!$B$7:$U$43,8,FALSE)</f>
        <v>809</v>
      </c>
      <c r="R34" s="445">
        <f>VLOOKUP($A34,'[12]第１０表資料（R2）'!$B$7:$U$43,9,FALSE)</f>
        <v>215</v>
      </c>
      <c r="S34" s="445">
        <f>VLOOKUP($A34,'[12]第１０表資料（R2）'!$B$7:$U$43,10,FALSE)</f>
        <v>54</v>
      </c>
      <c r="T34" s="445">
        <f>VLOOKUP($A34,'[12]第１０表資料（R2）'!$B$7:$U$43,11,FALSE)</f>
        <v>952</v>
      </c>
      <c r="U34" s="445">
        <f>VLOOKUP($A34,'[12]第１０表資料（R2）'!$B$7:$U$43,12,FALSE)</f>
        <v>261</v>
      </c>
      <c r="V34" s="445">
        <f>VLOOKUP($A34,'[12]第１０表資料（R2）'!$B$7:$U$43,13,FALSE)</f>
        <v>61</v>
      </c>
      <c r="W34" s="445">
        <f>VLOOKUP($A34,'[12]第１０表資料（R2）'!$B$7:$U$43,14,FALSE)</f>
        <v>1017</v>
      </c>
      <c r="X34" s="445">
        <f>VLOOKUP($A34,'[12]第１０表資料（R2）'!$B$7:$U$43,15,FALSE)</f>
        <v>295</v>
      </c>
      <c r="Y34" s="445">
        <f>VLOOKUP($A34,'[12]第１０表資料（R2）'!$B$7:$U$43,16,FALSE)</f>
        <v>68</v>
      </c>
      <c r="Z34" s="445">
        <f>VLOOKUP($A34,'[12]第１０表資料（R2）'!$B$7:$U$43,17,FALSE)</f>
        <v>1082</v>
      </c>
      <c r="AA34" s="445">
        <f>VLOOKUP($A34,'[12]第１０表資料（R2）'!$B$7:$U$43,18,FALSE)</f>
        <v>322</v>
      </c>
      <c r="AB34" s="445">
        <f>VLOOKUP($A34,'[12]第１０表資料（R2）'!$B$7:$U$43,19,FALSE)</f>
        <v>80</v>
      </c>
      <c r="AC34" s="445">
        <f>VLOOKUP($A34,'[12]第１０表資料（R2）'!$B$7:$U$43,20,FALSE)</f>
        <v>1235</v>
      </c>
    </row>
    <row r="35" spans="1:29" s="442" customFormat="1" ht="23.25" customHeight="1">
      <c r="A35" s="443" t="s">
        <v>487</v>
      </c>
      <c r="B35" s="446"/>
      <c r="C35" s="446"/>
      <c r="D35" s="449"/>
      <c r="E35" s="450"/>
      <c r="F35" s="449" t="s">
        <v>461</v>
      </c>
      <c r="G35" s="959" t="s">
        <v>487</v>
      </c>
      <c r="H35" s="956"/>
      <c r="I35" s="956"/>
      <c r="J35" s="441"/>
      <c r="K35" s="444">
        <f>VLOOKUP($A35,'[12]第１０表資料（R2）'!$B$7:$U$43,2,FALSE)</f>
        <v>45</v>
      </c>
      <c r="L35" s="445">
        <f>VLOOKUP($A35,'[12]第１０表資料（R2）'!$B$7:$U$43,3,FALSE)</f>
        <v>523</v>
      </c>
      <c r="M35" s="445">
        <f>VLOOKUP($A35,'[12]第１０表資料（R2）'!$B$7:$U$43,4,FALSE)</f>
        <v>21</v>
      </c>
      <c r="N35" s="445">
        <f>VLOOKUP($A35,'[12]第１０表資料（R2）'!$B$7:$U$43,5,FALSE)</f>
        <v>269</v>
      </c>
      <c r="O35" s="445">
        <f>VLOOKUP($A35,'[12]第１０表資料（R2）'!$B$7:$U$43,6,FALSE)</f>
        <v>50</v>
      </c>
      <c r="P35" s="445">
        <f>VLOOKUP($A35,'[12]第１０表資料（R2）'!$B$7:$U$43,7,FALSE)</f>
        <v>31</v>
      </c>
      <c r="Q35" s="445">
        <f>VLOOKUP($A35,'[12]第１０表資料（R2）'!$B$7:$U$43,8,FALSE)</f>
        <v>378</v>
      </c>
      <c r="R35" s="445">
        <f>VLOOKUP($A35,'[12]第１０表資料（R2）'!$B$7:$U$43,9,FALSE)</f>
        <v>103</v>
      </c>
      <c r="S35" s="445">
        <f>VLOOKUP($A35,'[12]第１０表資料（R2）'!$B$7:$U$43,10,FALSE)</f>
        <v>40</v>
      </c>
      <c r="T35" s="445">
        <f>VLOOKUP($A35,'[12]第１０表資料（R2）'!$B$7:$U$43,11,FALSE)</f>
        <v>445</v>
      </c>
      <c r="U35" s="445">
        <f>VLOOKUP($A35,'[12]第１０表資料（R2）'!$B$7:$U$43,12,FALSE)</f>
        <v>126</v>
      </c>
      <c r="V35" s="445">
        <f>VLOOKUP($A35,'[12]第１０表資料（R2）'!$B$7:$U$43,13,FALSE)</f>
        <v>43</v>
      </c>
      <c r="W35" s="445">
        <f>VLOOKUP($A35,'[12]第１０表資料（R2）'!$B$7:$U$43,14,FALSE)</f>
        <v>491</v>
      </c>
      <c r="X35" s="445">
        <f>VLOOKUP($A35,'[12]第１０表資料（R2）'!$B$7:$U$43,15,FALSE)</f>
        <v>146</v>
      </c>
      <c r="Y35" s="445">
        <f>VLOOKUP($A35,'[12]第１０表資料（R2）'!$B$7:$U$43,16,FALSE)</f>
        <v>44</v>
      </c>
      <c r="Z35" s="445">
        <f>VLOOKUP($A35,'[12]第１０表資料（R2）'!$B$7:$U$43,17,FALSE)</f>
        <v>496</v>
      </c>
      <c r="AA35" s="445">
        <f>VLOOKUP($A35,'[12]第１０表資料（R2）'!$B$7:$U$43,18,FALSE)</f>
        <v>159</v>
      </c>
      <c r="AB35" s="445">
        <f>VLOOKUP($A35,'[12]第１０表資料（R2）'!$B$7:$U$43,19,FALSE)</f>
        <v>45</v>
      </c>
      <c r="AC35" s="445">
        <f>VLOOKUP($A35,'[12]第１０表資料（R2）'!$B$7:$U$43,20,FALSE)</f>
        <v>523</v>
      </c>
    </row>
    <row r="36" spans="1:29" s="442" customFormat="1" ht="23.25" customHeight="1">
      <c r="A36" s="443" t="s">
        <v>488</v>
      </c>
      <c r="B36" s="446"/>
      <c r="C36" s="446"/>
      <c r="D36" s="449"/>
      <c r="E36" s="450" t="s">
        <v>489</v>
      </c>
      <c r="F36" s="955" t="s">
        <v>488</v>
      </c>
      <c r="G36" s="956"/>
      <c r="H36" s="956"/>
      <c r="I36" s="956"/>
      <c r="J36" s="441"/>
      <c r="K36" s="444">
        <f>VLOOKUP($A36,'[12]第１０表資料（R2）'!$B$7:$U$43,2,FALSE)</f>
        <v>1312</v>
      </c>
      <c r="L36" s="445">
        <f>VLOOKUP($A36,'[12]第１０表資料（R2）'!$B$7:$U$43,3,FALSE)</f>
        <v>3733</v>
      </c>
      <c r="M36" s="445" t="str">
        <f>VLOOKUP($A36,'[12]第１０表資料（R2）'!$B$7:$U$43,4,FALSE)</f>
        <v>-</v>
      </c>
      <c r="N36" s="445" t="str">
        <f>VLOOKUP($A36,'[12]第１０表資料（R2）'!$B$7:$U$43,5,FALSE)</f>
        <v>-</v>
      </c>
      <c r="O36" s="445" t="str">
        <f>VLOOKUP($A36,'[12]第１０表資料（R2）'!$B$7:$U$43,6,FALSE)</f>
        <v>-</v>
      </c>
      <c r="P36" s="445">
        <f>VLOOKUP($A36,'[12]第１０表資料（R2）'!$B$7:$U$43,7,FALSE)</f>
        <v>1</v>
      </c>
      <c r="Q36" s="445">
        <f>VLOOKUP($A36,'[12]第１０表資料（R2）'!$B$7:$U$43,8,FALSE)</f>
        <v>3</v>
      </c>
      <c r="R36" s="445">
        <f>VLOOKUP($A36,'[12]第１０表資料（R2）'!$B$7:$U$43,9,FALSE)</f>
        <v>1</v>
      </c>
      <c r="S36" s="445">
        <f>VLOOKUP($A36,'[12]第１０表資料（R2）'!$B$7:$U$43,10,FALSE)</f>
        <v>1</v>
      </c>
      <c r="T36" s="445">
        <f>VLOOKUP($A36,'[12]第１０表資料（R2）'!$B$7:$U$43,11,FALSE)</f>
        <v>3</v>
      </c>
      <c r="U36" s="445">
        <f>VLOOKUP($A36,'[12]第１０表資料（R2）'!$B$7:$U$43,12,FALSE)</f>
        <v>2</v>
      </c>
      <c r="V36" s="445">
        <f>VLOOKUP($A36,'[12]第１０表資料（R2）'!$B$7:$U$43,13,FALSE)</f>
        <v>6</v>
      </c>
      <c r="W36" s="445">
        <f>VLOOKUP($A36,'[12]第１０表資料（R2）'!$B$7:$U$43,14,FALSE)</f>
        <v>13</v>
      </c>
      <c r="X36" s="445">
        <f>VLOOKUP($A36,'[12]第１０表資料（R2）'!$B$7:$U$43,15,FALSE)</f>
        <v>8</v>
      </c>
      <c r="Y36" s="445">
        <f>VLOOKUP($A36,'[12]第１０表資料（R2）'!$B$7:$U$43,16,FALSE)</f>
        <v>45</v>
      </c>
      <c r="Z36" s="445">
        <f>VLOOKUP($A36,'[12]第１０表資料（R2）'!$B$7:$U$43,17,FALSE)</f>
        <v>102</v>
      </c>
      <c r="AA36" s="445">
        <f>VLOOKUP($A36,'[12]第１０表資料（R2）'!$B$7:$U$43,18,FALSE)</f>
        <v>54</v>
      </c>
      <c r="AB36" s="445" t="str">
        <f>VLOOKUP($A36,'[12]第１０表資料（R2）'!$B$7:$U$43,19,FALSE)</f>
        <v>-</v>
      </c>
      <c r="AC36" s="445" t="str">
        <f>VLOOKUP($A36,'[12]第１０表資料（R2）'!$B$7:$U$43,20,FALSE)</f>
        <v>-</v>
      </c>
    </row>
    <row r="37" spans="1:29" s="442" customFormat="1" ht="23.25" customHeight="1">
      <c r="A37" s="443" t="s">
        <v>490</v>
      </c>
      <c r="B37" s="446"/>
      <c r="C37" s="446"/>
      <c r="D37" s="449"/>
      <c r="E37" s="450" t="s">
        <v>491</v>
      </c>
      <c r="F37" s="955" t="s">
        <v>490</v>
      </c>
      <c r="G37" s="956"/>
      <c r="H37" s="956"/>
      <c r="I37" s="956"/>
      <c r="J37" s="441"/>
      <c r="K37" s="444">
        <f>VLOOKUP($A37,'[12]第１０表資料（R2）'!$B$7:$U$43,2,FALSE)</f>
        <v>1362</v>
      </c>
      <c r="L37" s="445">
        <f>VLOOKUP($A37,'[12]第１０表資料（R2）'!$B$7:$U$43,3,FALSE)</f>
        <v>6306</v>
      </c>
      <c r="M37" s="445">
        <f>VLOOKUP($A37,'[12]第１０表資料（R2）'!$B$7:$U$43,4,FALSE)</f>
        <v>132</v>
      </c>
      <c r="N37" s="445">
        <f>VLOOKUP($A37,'[12]第１０表資料（R2）'!$B$7:$U$43,5,FALSE)</f>
        <v>704</v>
      </c>
      <c r="O37" s="445">
        <f>VLOOKUP($A37,'[12]第１０表資料（R2）'!$B$7:$U$43,6,FALSE)</f>
        <v>206</v>
      </c>
      <c r="P37" s="445">
        <f>VLOOKUP($A37,'[12]第１０表資料（R2）'!$B$7:$U$43,7,FALSE)</f>
        <v>291</v>
      </c>
      <c r="Q37" s="445">
        <f>VLOOKUP($A37,'[12]第１０表資料（R2）'!$B$7:$U$43,8,FALSE)</f>
        <v>1593</v>
      </c>
      <c r="R37" s="445">
        <f>VLOOKUP($A37,'[12]第１０表資料（R2）'!$B$7:$U$43,9,FALSE)</f>
        <v>540</v>
      </c>
      <c r="S37" s="445">
        <f>VLOOKUP($A37,'[12]第１０表資料（R2）'!$B$7:$U$43,10,FALSE)</f>
        <v>399</v>
      </c>
      <c r="T37" s="445">
        <f>VLOOKUP($A37,'[12]第１０表資料（R2）'!$B$7:$U$43,11,FALSE)</f>
        <v>2126</v>
      </c>
      <c r="U37" s="445">
        <f>VLOOKUP($A37,'[12]第１０表資料（R2）'!$B$7:$U$43,12,FALSE)</f>
        <v>755</v>
      </c>
      <c r="V37" s="445">
        <f>VLOOKUP($A37,'[12]第１０表資料（R2）'!$B$7:$U$43,13,FALSE)</f>
        <v>521</v>
      </c>
      <c r="W37" s="445">
        <f>VLOOKUP($A37,'[12]第１０表資料（R2）'!$B$7:$U$43,14,FALSE)</f>
        <v>2734</v>
      </c>
      <c r="X37" s="445">
        <f>VLOOKUP($A37,'[12]第１０表資料（R2）'!$B$7:$U$43,15,FALSE)</f>
        <v>1026</v>
      </c>
      <c r="Y37" s="445">
        <f>VLOOKUP($A37,'[12]第１０表資料（R2）'!$B$7:$U$43,16,FALSE)</f>
        <v>593</v>
      </c>
      <c r="Z37" s="445">
        <f>VLOOKUP($A37,'[12]第１０表資料（R2）'!$B$7:$U$43,17,FALSE)</f>
        <v>3070</v>
      </c>
      <c r="AA37" s="445">
        <f>VLOOKUP($A37,'[12]第１０表資料（R2）'!$B$7:$U$43,18,FALSE)</f>
        <v>1190</v>
      </c>
      <c r="AB37" s="445">
        <f>VLOOKUP($A37,'[12]第１０表資料（R2）'!$B$7:$U$43,19,FALSE)</f>
        <v>917</v>
      </c>
      <c r="AC37" s="445">
        <f>VLOOKUP($A37,'[12]第１０表資料（R2）'!$B$7:$U$43,20,FALSE)</f>
        <v>4676</v>
      </c>
    </row>
    <row r="38" spans="1:29" s="442" customFormat="1" ht="23.25" customHeight="1">
      <c r="A38" s="443" t="s">
        <v>492</v>
      </c>
      <c r="B38" s="446"/>
      <c r="C38" s="446" t="s">
        <v>493</v>
      </c>
      <c r="D38" s="955" t="s">
        <v>492</v>
      </c>
      <c r="E38" s="956"/>
      <c r="F38" s="956"/>
      <c r="G38" s="956"/>
      <c r="H38" s="956"/>
      <c r="I38" s="956"/>
      <c r="J38" s="441"/>
      <c r="K38" s="444">
        <f>VLOOKUP($A38,'[12]第１０表資料（R2）'!$B$7:$U$43,2,FALSE)</f>
        <v>983</v>
      </c>
      <c r="L38" s="445">
        <f>VLOOKUP($A38,'[12]第１０表資料（R2）'!$B$7:$U$43,3,FALSE)</f>
        <v>2939</v>
      </c>
      <c r="M38" s="445">
        <f>VLOOKUP($A38,'[12]第１０表資料（R2）'!$B$7:$U$43,4,FALSE)</f>
        <v>20</v>
      </c>
      <c r="N38" s="445">
        <f>VLOOKUP($A38,'[12]第１０表資料（R2）'!$B$7:$U$43,5,FALSE)</f>
        <v>126</v>
      </c>
      <c r="O38" s="445">
        <f>VLOOKUP($A38,'[12]第１０表資料（R2）'!$B$7:$U$43,6,FALSE)</f>
        <v>32</v>
      </c>
      <c r="P38" s="445">
        <f>VLOOKUP($A38,'[12]第１０表資料（R2）'!$B$7:$U$43,7,FALSE)</f>
        <v>31</v>
      </c>
      <c r="Q38" s="445">
        <f>VLOOKUP($A38,'[12]第１０表資料（R2）'!$B$7:$U$43,8,FALSE)</f>
        <v>213</v>
      </c>
      <c r="R38" s="445">
        <f>VLOOKUP($A38,'[12]第１０表資料（R2）'!$B$7:$U$43,9,FALSE)</f>
        <v>65</v>
      </c>
      <c r="S38" s="445">
        <f>VLOOKUP($A38,'[12]第１０表資料（R2）'!$B$7:$U$43,10,FALSE)</f>
        <v>40</v>
      </c>
      <c r="T38" s="445">
        <f>VLOOKUP($A38,'[12]第１０表資料（R2）'!$B$7:$U$43,11,FALSE)</f>
        <v>275</v>
      </c>
      <c r="U38" s="445">
        <f>VLOOKUP($A38,'[12]第１０表資料（R2）'!$B$7:$U$43,12,FALSE)</f>
        <v>90</v>
      </c>
      <c r="V38" s="445">
        <f>VLOOKUP($A38,'[12]第１０表資料（R2）'!$B$7:$U$43,13,FALSE)</f>
        <v>49</v>
      </c>
      <c r="W38" s="445">
        <f>VLOOKUP($A38,'[12]第１０表資料（R2）'!$B$7:$U$43,14,FALSE)</f>
        <v>321</v>
      </c>
      <c r="X38" s="445">
        <f>VLOOKUP($A38,'[12]第１０表資料（R2）'!$B$7:$U$43,15,FALSE)</f>
        <v>119</v>
      </c>
      <c r="Y38" s="445">
        <f>VLOOKUP($A38,'[12]第１０表資料（R2）'!$B$7:$U$43,16,FALSE)</f>
        <v>62</v>
      </c>
      <c r="Z38" s="445">
        <f>VLOOKUP($A38,'[12]第１０表資料（R2）'!$B$7:$U$43,17,FALSE)</f>
        <v>384</v>
      </c>
      <c r="AA38" s="445">
        <f>VLOOKUP($A38,'[12]第１０表資料（R2）'!$B$7:$U$43,18,FALSE)</f>
        <v>152</v>
      </c>
      <c r="AB38" s="445">
        <f>VLOOKUP($A38,'[12]第１０表資料（R2）'!$B$7:$U$43,19,FALSE)</f>
        <v>13</v>
      </c>
      <c r="AC38" s="445">
        <f>VLOOKUP($A38,'[12]第１０表資料（R2）'!$B$7:$U$43,20,FALSE)</f>
        <v>102</v>
      </c>
    </row>
    <row r="39" spans="1:29" s="442" customFormat="1" ht="23.25" customHeight="1">
      <c r="A39" s="443" t="s">
        <v>494</v>
      </c>
      <c r="B39" s="446"/>
      <c r="C39" s="446" t="s">
        <v>495</v>
      </c>
      <c r="D39" s="955" t="s">
        <v>494</v>
      </c>
      <c r="E39" s="956"/>
      <c r="F39" s="956"/>
      <c r="G39" s="956"/>
      <c r="H39" s="956"/>
      <c r="I39" s="956"/>
      <c r="J39" s="441"/>
      <c r="K39" s="444">
        <f>VLOOKUP($A39,'[12]第１０表資料（R2）'!$B$7:$U$43,2,FALSE)</f>
        <v>60158</v>
      </c>
      <c r="L39" s="445">
        <f>VLOOKUP($A39,'[12]第１０表資料（R2）'!$B$7:$U$43,3,FALSE)</f>
        <v>72676</v>
      </c>
      <c r="M39" s="445" t="str">
        <f>VLOOKUP($A39,'[12]第１０表資料（R2）'!$B$7:$U$43,4,FALSE)</f>
        <v>-</v>
      </c>
      <c r="N39" s="445" t="str">
        <f>VLOOKUP($A39,'[12]第１０表資料（R2）'!$B$7:$U$43,5,FALSE)</f>
        <v>-</v>
      </c>
      <c r="O39" s="445" t="str">
        <f>VLOOKUP($A39,'[12]第１０表資料（R2）'!$B$7:$U$43,6,FALSE)</f>
        <v>-</v>
      </c>
      <c r="P39" s="445">
        <f>VLOOKUP($A39,'[12]第１０表資料（R2）'!$B$7:$U$43,7,FALSE)</f>
        <v>1</v>
      </c>
      <c r="Q39" s="445">
        <f>VLOOKUP($A39,'[12]第１０表資料（R2）'!$B$7:$U$43,8,FALSE)</f>
        <v>1</v>
      </c>
      <c r="R39" s="445">
        <f>VLOOKUP($A39,'[12]第１０表資料（R2）'!$B$7:$U$43,9,FALSE)</f>
        <v>1</v>
      </c>
      <c r="S39" s="445">
        <f>VLOOKUP($A39,'[12]第１０表資料（R2）'!$B$7:$U$43,10,FALSE)</f>
        <v>4</v>
      </c>
      <c r="T39" s="445">
        <f>VLOOKUP($A39,'[12]第１０表資料（R2）'!$B$7:$U$43,11,FALSE)</f>
        <v>4</v>
      </c>
      <c r="U39" s="445">
        <f>VLOOKUP($A39,'[12]第１０表資料（R2）'!$B$7:$U$43,12,FALSE)</f>
        <v>4</v>
      </c>
      <c r="V39" s="445">
        <f>VLOOKUP($A39,'[12]第１０表資料（R2）'!$B$7:$U$43,13,FALSE)</f>
        <v>128</v>
      </c>
      <c r="W39" s="445">
        <f>VLOOKUP($A39,'[12]第１０表資料（R2）'!$B$7:$U$43,14,FALSE)</f>
        <v>130</v>
      </c>
      <c r="X39" s="445">
        <f>VLOOKUP($A39,'[12]第１０表資料（R2）'!$B$7:$U$43,15,FALSE)</f>
        <v>130</v>
      </c>
      <c r="Y39" s="445">
        <f>VLOOKUP($A39,'[12]第１０表資料（R2）'!$B$7:$U$43,16,FALSE)</f>
        <v>1574</v>
      </c>
      <c r="Z39" s="445">
        <f>VLOOKUP($A39,'[12]第１０表資料（R2）'!$B$7:$U$43,17,FALSE)</f>
        <v>1671</v>
      </c>
      <c r="AA39" s="445">
        <f>VLOOKUP($A39,'[12]第１０表資料（R2）'!$B$7:$U$43,18,FALSE)</f>
        <v>1671</v>
      </c>
      <c r="AB39" s="445" t="str">
        <f>VLOOKUP($A39,'[12]第１０表資料（R2）'!$B$7:$U$43,19,FALSE)</f>
        <v>-</v>
      </c>
      <c r="AC39" s="445" t="str">
        <f>VLOOKUP($A39,'[12]第１０表資料（R2）'!$B$7:$U$43,20,FALSE)</f>
        <v>-</v>
      </c>
    </row>
    <row r="40" spans="1:29" s="442" customFormat="1" ht="23.25" customHeight="1">
      <c r="A40" s="443"/>
      <c r="B40" s="446" t="s">
        <v>432</v>
      </c>
      <c r="C40" s="446"/>
      <c r="D40" s="446"/>
      <c r="E40" s="447"/>
      <c r="F40" s="446"/>
      <c r="G40" s="446"/>
      <c r="H40" s="446"/>
      <c r="I40" s="448"/>
      <c r="J40" s="441"/>
      <c r="K40" s="444"/>
      <c r="L40" s="445"/>
      <c r="M40" s="445"/>
      <c r="N40" s="445"/>
      <c r="O40" s="445"/>
      <c r="P40" s="445"/>
      <c r="Q40" s="445"/>
      <c r="R40" s="445"/>
      <c r="S40" s="445"/>
      <c r="T40" s="445"/>
      <c r="U40" s="445"/>
      <c r="V40" s="445"/>
      <c r="W40" s="445"/>
      <c r="X40" s="445"/>
      <c r="Y40" s="445"/>
      <c r="Z40" s="445"/>
      <c r="AA40" s="445"/>
      <c r="AB40" s="445"/>
      <c r="AC40" s="445"/>
    </row>
    <row r="41" spans="1:29" s="442" customFormat="1" ht="23.25" customHeight="1">
      <c r="A41" s="443" t="s">
        <v>496</v>
      </c>
      <c r="B41" s="446"/>
      <c r="C41" s="955" t="s">
        <v>497</v>
      </c>
      <c r="D41" s="956"/>
      <c r="E41" s="956"/>
      <c r="F41" s="956"/>
      <c r="G41" s="956"/>
      <c r="H41" s="956"/>
      <c r="I41" s="956"/>
      <c r="J41" s="441"/>
      <c r="K41" s="444">
        <f>VLOOKUP($A41,'[12]第１０表資料（R2）'!$B$7:$U$43,2,FALSE)</f>
        <v>2247</v>
      </c>
      <c r="L41" s="445">
        <f>VLOOKUP($A41,'[12]第１０表資料（R2）'!$B$7:$U$43,3,FALSE)</f>
        <v>7543</v>
      </c>
      <c r="M41" s="445">
        <f>VLOOKUP($A41,'[12]第１０表資料（R2）'!$B$7:$U$43,4,FALSE)</f>
        <v>425</v>
      </c>
      <c r="N41" s="445">
        <f>VLOOKUP($A41,'[12]第１０表資料（R2）'!$B$7:$U$43,5,FALSE)</f>
        <v>1536</v>
      </c>
      <c r="O41" s="445">
        <f>VLOOKUP($A41,'[12]第１０表資料（R2）'!$B$7:$U$43,6,FALSE)</f>
        <v>644</v>
      </c>
      <c r="P41" s="445">
        <f>VLOOKUP($A41,'[12]第１０表資料（R2）'!$B$7:$U$43,7,FALSE)</f>
        <v>1125</v>
      </c>
      <c r="Q41" s="445">
        <f>VLOOKUP($A41,'[12]第１０表資料（R2）'!$B$7:$U$43,8,FALSE)</f>
        <v>4169</v>
      </c>
      <c r="R41" s="445">
        <f>VLOOKUP($A41,'[12]第１０表資料（R2）'!$B$7:$U$43,9,FALSE)</f>
        <v>2042</v>
      </c>
      <c r="S41" s="445">
        <f>VLOOKUP($A41,'[12]第１０表資料（R2）'!$B$7:$U$43,10,FALSE)</f>
        <v>1558</v>
      </c>
      <c r="T41" s="445">
        <f>VLOOKUP($A41,'[12]第１０表資料（R2）'!$B$7:$U$43,11,FALSE)</f>
        <v>5621</v>
      </c>
      <c r="U41" s="445">
        <f>VLOOKUP($A41,'[12]第１０表資料（R2）'!$B$7:$U$43,12,FALSE)</f>
        <v>3024</v>
      </c>
      <c r="V41" s="445">
        <f>VLOOKUP($A41,'[12]第１０表資料（R2）'!$B$7:$U$43,13,FALSE)</f>
        <v>2012</v>
      </c>
      <c r="W41" s="445">
        <f>VLOOKUP($A41,'[12]第１０表資料（R2）'!$B$7:$U$43,14,FALSE)</f>
        <v>6942</v>
      </c>
      <c r="X41" s="445">
        <f>VLOOKUP($A41,'[12]第１０表資料（R2）'!$B$7:$U$43,15,FALSE)</f>
        <v>4114</v>
      </c>
      <c r="Y41" s="445">
        <f>VLOOKUP($A41,'[12]第１０表資料（R2）'!$B$7:$U$43,16,FALSE)</f>
        <v>2247</v>
      </c>
      <c r="Z41" s="445">
        <f>VLOOKUP($A41,'[12]第１０表資料（R2）'!$B$7:$U$43,17,FALSE)</f>
        <v>7543</v>
      </c>
      <c r="AA41" s="445">
        <f>VLOOKUP($A41,'[12]第１０表資料（R2）'!$B$7:$U$43,18,FALSE)</f>
        <v>4666</v>
      </c>
      <c r="AB41" s="445" t="str">
        <f>VLOOKUP($A41,'[12]第１０表資料（R2）'!$B$7:$U$43,19,FALSE)</f>
        <v>-</v>
      </c>
      <c r="AC41" s="445" t="str">
        <f>VLOOKUP($A41,'[12]第１０表資料（R2）'!$B$7:$U$43,20,FALSE)</f>
        <v>-</v>
      </c>
    </row>
    <row r="42" spans="1:29" s="442" customFormat="1" ht="23.25" customHeight="1">
      <c r="A42" s="443" t="s">
        <v>498</v>
      </c>
      <c r="B42" s="446"/>
      <c r="C42" s="955" t="s">
        <v>499</v>
      </c>
      <c r="D42" s="956"/>
      <c r="E42" s="956"/>
      <c r="F42" s="956"/>
      <c r="G42" s="956"/>
      <c r="H42" s="956"/>
      <c r="I42" s="956"/>
      <c r="J42" s="441"/>
      <c r="K42" s="444">
        <f>VLOOKUP($A42,'[12]第１０表資料（R2）'!$B$7:$U$43,2,FALSE)</f>
        <v>2908</v>
      </c>
      <c r="L42" s="445">
        <f>VLOOKUP($A42,'[12]第１０表資料（R2）'!$B$7:$U$43,3,FALSE)</f>
        <v>11615</v>
      </c>
      <c r="M42" s="445">
        <f>VLOOKUP($A42,'[12]第１０表資料（R2）'!$B$7:$U$43,4,FALSE)</f>
        <v>582</v>
      </c>
      <c r="N42" s="445">
        <f>VLOOKUP($A42,'[12]第１０表資料（R2）'!$B$7:$U$43,5,FALSE)</f>
        <v>2536</v>
      </c>
      <c r="O42" s="445">
        <f>VLOOKUP($A42,'[12]第１０表資料（R2）'!$B$7:$U$43,6,FALSE)</f>
        <v>901</v>
      </c>
      <c r="P42" s="445">
        <f>VLOOKUP($A42,'[12]第１０表資料（R2）'!$B$7:$U$43,7,FALSE)</f>
        <v>1507</v>
      </c>
      <c r="Q42" s="445">
        <f>VLOOKUP($A42,'[12]第１０表資料（R2）'!$B$7:$U$43,8,FALSE)</f>
        <v>6622</v>
      </c>
      <c r="R42" s="445">
        <f>VLOOKUP($A42,'[12]第１０表資料（R2）'!$B$7:$U$43,9,FALSE)</f>
        <v>2757</v>
      </c>
      <c r="S42" s="445">
        <f>VLOOKUP($A42,'[12]第１０表資料（R2）'!$B$7:$U$43,10,FALSE)</f>
        <v>2053</v>
      </c>
      <c r="T42" s="445">
        <f>VLOOKUP($A42,'[12]第１０表資料（R2）'!$B$7:$U$43,11,FALSE)</f>
        <v>8727</v>
      </c>
      <c r="U42" s="445">
        <f>VLOOKUP($A42,'[12]第１０表資料（R2）'!$B$7:$U$43,12,FALSE)</f>
        <v>3984</v>
      </c>
      <c r="V42" s="445">
        <f>VLOOKUP($A42,'[12]第１０表資料（R2）'!$B$7:$U$43,13,FALSE)</f>
        <v>2622</v>
      </c>
      <c r="W42" s="445">
        <f>VLOOKUP($A42,'[12]第１０表資料（R2）'!$B$7:$U$43,14,FALSE)</f>
        <v>10694</v>
      </c>
      <c r="X42" s="445">
        <f>VLOOKUP($A42,'[12]第１０表資料（R2）'!$B$7:$U$43,15,FALSE)</f>
        <v>5345</v>
      </c>
      <c r="Y42" s="445">
        <f>VLOOKUP($A42,'[12]第１０表資料（R2）'!$B$7:$U$43,16,FALSE)</f>
        <v>2908</v>
      </c>
      <c r="Z42" s="445">
        <f>VLOOKUP($A42,'[12]第１０表資料（R2）'!$B$7:$U$43,17,FALSE)</f>
        <v>11615</v>
      </c>
      <c r="AA42" s="445">
        <f>VLOOKUP($A42,'[12]第１０表資料（R2）'!$B$7:$U$43,18,FALSE)</f>
        <v>6036</v>
      </c>
      <c r="AB42" s="445">
        <f>VLOOKUP($A42,'[12]第１０表資料（R2）'!$B$7:$U$43,19,FALSE)</f>
        <v>632</v>
      </c>
      <c r="AC42" s="445">
        <f>VLOOKUP($A42,'[12]第１０表資料（R2）'!$B$7:$U$43,20,FALSE)</f>
        <v>3939</v>
      </c>
    </row>
    <row r="43" spans="1:29" s="442" customFormat="1" ht="23.25" customHeight="1">
      <c r="A43" s="443" t="s">
        <v>500</v>
      </c>
      <c r="B43" s="446"/>
      <c r="C43" s="955" t="s">
        <v>501</v>
      </c>
      <c r="D43" s="956"/>
      <c r="E43" s="956"/>
      <c r="F43" s="956"/>
      <c r="G43" s="956"/>
      <c r="H43" s="956"/>
      <c r="I43" s="956"/>
      <c r="J43" s="441"/>
      <c r="K43" s="444">
        <f>VLOOKUP($A43,'[12]第１０表資料（R2）'!$B$7:$U$43,2,FALSE)</f>
        <v>183</v>
      </c>
      <c r="L43" s="445">
        <f>VLOOKUP($A43,'[12]第１０表資料（R2）'!$B$7:$U$43,3,FALSE)</f>
        <v>694</v>
      </c>
      <c r="M43" s="445">
        <f>VLOOKUP($A43,'[12]第１０表資料（R2）'!$B$7:$U$43,4,FALSE)</f>
        <v>16</v>
      </c>
      <c r="N43" s="445">
        <f>VLOOKUP($A43,'[12]第１０表資料（R2）'!$B$7:$U$43,5,FALSE)</f>
        <v>62</v>
      </c>
      <c r="O43" s="445">
        <f>VLOOKUP($A43,'[12]第１０表資料（R2）'!$B$7:$U$43,6,FALSE)</f>
        <v>28</v>
      </c>
      <c r="P43" s="445">
        <f>VLOOKUP($A43,'[12]第１０表資料（R2）'!$B$7:$U$43,7,FALSE)</f>
        <v>71</v>
      </c>
      <c r="Q43" s="445">
        <f>VLOOKUP($A43,'[12]第１０表資料（R2）'!$B$7:$U$43,8,FALSE)</f>
        <v>303</v>
      </c>
      <c r="R43" s="445">
        <f>VLOOKUP($A43,'[12]第１０表資料（R2）'!$B$7:$U$43,9,FALSE)</f>
        <v>145</v>
      </c>
      <c r="S43" s="445">
        <f>VLOOKUP($A43,'[12]第１０表資料（R2）'!$B$7:$U$43,10,FALSE)</f>
        <v>114</v>
      </c>
      <c r="T43" s="445">
        <f>VLOOKUP($A43,'[12]第１０表資料（R2）'!$B$7:$U$43,11,FALSE)</f>
        <v>470</v>
      </c>
      <c r="U43" s="445">
        <f>VLOOKUP($A43,'[12]第１０表資料（R2）'!$B$7:$U$43,12,FALSE)</f>
        <v>243</v>
      </c>
      <c r="V43" s="445">
        <f>VLOOKUP($A43,'[12]第１０表資料（R2）'!$B$7:$U$43,13,FALSE)</f>
        <v>159</v>
      </c>
      <c r="W43" s="445">
        <f>VLOOKUP($A43,'[12]第１０表資料（R2）'!$B$7:$U$43,14,FALSE)</f>
        <v>622</v>
      </c>
      <c r="X43" s="445">
        <f>VLOOKUP($A43,'[12]第１０表資料（R2）'!$B$7:$U$43,15,FALSE)</f>
        <v>357</v>
      </c>
      <c r="Y43" s="445">
        <f>VLOOKUP($A43,'[12]第１０表資料（R2）'!$B$7:$U$43,16,FALSE)</f>
        <v>183</v>
      </c>
      <c r="Z43" s="445">
        <f>VLOOKUP($A43,'[12]第１０表資料（R2）'!$B$7:$U$43,17,FALSE)</f>
        <v>694</v>
      </c>
      <c r="AA43" s="445">
        <f>VLOOKUP($A43,'[12]第１０表資料（R2）'!$B$7:$U$43,18,FALSE)</f>
        <v>425</v>
      </c>
      <c r="AB43" s="445" t="str">
        <f>VLOOKUP($A43,'[12]第１０表資料（R2）'!$B$7:$U$43,19,FALSE)</f>
        <v>-</v>
      </c>
      <c r="AC43" s="445" t="str">
        <f>VLOOKUP($A43,'[12]第１０表資料（R2）'!$B$7:$U$43,20,FALSE)</f>
        <v>-</v>
      </c>
    </row>
    <row r="44" spans="1:29" s="442" customFormat="1" ht="23.25" customHeight="1">
      <c r="A44" s="443" t="s">
        <v>502</v>
      </c>
      <c r="B44" s="451"/>
      <c r="C44" s="957" t="s">
        <v>503</v>
      </c>
      <c r="D44" s="958"/>
      <c r="E44" s="958"/>
      <c r="F44" s="958"/>
      <c r="G44" s="958"/>
      <c r="H44" s="958"/>
      <c r="I44" s="958"/>
      <c r="J44" s="452"/>
      <c r="K44" s="453">
        <f>VLOOKUP($A44,'[12]第１０表資料（R2）'!$B$7:$U$43,2,FALSE)</f>
        <v>287</v>
      </c>
      <c r="L44" s="454">
        <f>VLOOKUP($A44,'[12]第１０表資料（R2）'!$B$7:$U$43,3,FALSE)</f>
        <v>1535</v>
      </c>
      <c r="M44" s="454">
        <f>VLOOKUP($A44,'[12]第１０表資料（R2）'!$B$7:$U$43,4,FALSE)</f>
        <v>30</v>
      </c>
      <c r="N44" s="454">
        <f>VLOOKUP($A44,'[12]第１０表資料（R2）'!$B$7:$U$43,5,FALSE)</f>
        <v>237</v>
      </c>
      <c r="O44" s="454">
        <f>VLOOKUP($A44,'[12]第１０表資料（R2）'!$B$7:$U$43,6,FALSE)</f>
        <v>66</v>
      </c>
      <c r="P44" s="454">
        <f>VLOOKUP($A44,'[12]第１０表資料（R2）'!$B$7:$U$43,7,FALSE)</f>
        <v>110</v>
      </c>
      <c r="Q44" s="454">
        <f>VLOOKUP($A44,'[12]第１０表資料（R2）'!$B$7:$U$43,8,FALSE)</f>
        <v>702</v>
      </c>
      <c r="R44" s="454">
        <f>VLOOKUP($A44,'[12]第１０表資料（R2）'!$B$7:$U$43,9,FALSE)</f>
        <v>258</v>
      </c>
      <c r="S44" s="454">
        <f>VLOOKUP($A44,'[12]第１０表資料（R2）'!$B$7:$U$43,10,FALSE)</f>
        <v>176</v>
      </c>
      <c r="T44" s="454">
        <f>VLOOKUP($A44,'[12]第１０表資料（R2）'!$B$7:$U$43,11,FALSE)</f>
        <v>1014</v>
      </c>
      <c r="U44" s="454">
        <f>VLOOKUP($A44,'[12]第１０表資料（R2）'!$B$7:$U$43,12,FALSE)</f>
        <v>407</v>
      </c>
      <c r="V44" s="454">
        <f>VLOOKUP($A44,'[12]第１０表資料（R2）'!$B$7:$U$43,13,FALSE)</f>
        <v>252</v>
      </c>
      <c r="W44" s="454">
        <f>VLOOKUP($A44,'[12]第１０表資料（R2）'!$B$7:$U$43,14,FALSE)</f>
        <v>1385</v>
      </c>
      <c r="X44" s="454">
        <f>VLOOKUP($A44,'[12]第１０表資料（R2）'!$B$7:$U$43,15,FALSE)</f>
        <v>593</v>
      </c>
      <c r="Y44" s="454">
        <f>VLOOKUP($A44,'[12]第１０表資料（R2）'!$B$7:$U$43,16,FALSE)</f>
        <v>287</v>
      </c>
      <c r="Z44" s="454">
        <f>VLOOKUP($A44,'[12]第１０表資料（R2）'!$B$7:$U$43,17,FALSE)</f>
        <v>1535</v>
      </c>
      <c r="AA44" s="454">
        <f>VLOOKUP($A44,'[12]第１０表資料（R2）'!$B$7:$U$43,18,FALSE)</f>
        <v>702</v>
      </c>
      <c r="AB44" s="454">
        <f>VLOOKUP($A44,'[12]第１０表資料（R2）'!$B$7:$U$43,19,FALSE)</f>
        <v>99</v>
      </c>
      <c r="AC44" s="454">
        <f>VLOOKUP($A44,'[12]第１０表資料（R2）'!$B$7:$U$43,20,FALSE)</f>
        <v>805</v>
      </c>
    </row>
    <row r="45" spans="1:29">
      <c r="B45" s="234" t="s">
        <v>504</v>
      </c>
    </row>
    <row r="46" spans="1:29">
      <c r="B46" s="234" t="s">
        <v>505</v>
      </c>
    </row>
  </sheetData>
  <mergeCells count="49">
    <mergeCell ref="V4:X4"/>
    <mergeCell ref="Y4:AA4"/>
    <mergeCell ref="M5:O5"/>
    <mergeCell ref="P5:R5"/>
    <mergeCell ref="S5:U5"/>
    <mergeCell ref="V5:X5"/>
    <mergeCell ref="Y5:AA5"/>
    <mergeCell ref="M4:O4"/>
    <mergeCell ref="P4:R4"/>
    <mergeCell ref="S4:U4"/>
    <mergeCell ref="F19:I19"/>
    <mergeCell ref="AB5:AC5"/>
    <mergeCell ref="B8:I8"/>
    <mergeCell ref="E10:I10"/>
    <mergeCell ref="F11:I11"/>
    <mergeCell ref="F12:I12"/>
    <mergeCell ref="F13:I13"/>
    <mergeCell ref="B4:J6"/>
    <mergeCell ref="K4:K6"/>
    <mergeCell ref="L4:L6"/>
    <mergeCell ref="F14:I14"/>
    <mergeCell ref="E15:I15"/>
    <mergeCell ref="F16:I16"/>
    <mergeCell ref="G17:I17"/>
    <mergeCell ref="G18:I18"/>
    <mergeCell ref="G31:I31"/>
    <mergeCell ref="G20:I20"/>
    <mergeCell ref="G21:I21"/>
    <mergeCell ref="F22:I22"/>
    <mergeCell ref="G23:I23"/>
    <mergeCell ref="G24:I24"/>
    <mergeCell ref="F25:I25"/>
    <mergeCell ref="G26:I26"/>
    <mergeCell ref="G27:I27"/>
    <mergeCell ref="F28:I28"/>
    <mergeCell ref="F29:I29"/>
    <mergeCell ref="F30:I30"/>
    <mergeCell ref="C44:I44"/>
    <mergeCell ref="G32:I32"/>
    <mergeCell ref="F33:I33"/>
    <mergeCell ref="G34:I34"/>
    <mergeCell ref="G35:I35"/>
    <mergeCell ref="F36:I36"/>
    <mergeCell ref="F37:I37"/>
    <mergeCell ref="D38:I38"/>
    <mergeCell ref="D39:I39"/>
    <mergeCell ref="C41:I41"/>
    <mergeCell ref="C42:I42"/>
    <mergeCell ref="C43:I43"/>
  </mergeCells>
  <phoneticPr fontId="4"/>
  <printOptions horizontalCentered="1"/>
  <pageMargins left="0.51181102362204722" right="0.51181102362204722" top="0.74803149606299213" bottom="0.74803149606299213" header="0.31496062992125984" footer="0.31496062992125984"/>
  <pageSetup paperSize="9" scale="39" orientation="landscape" r:id="rId1"/>
  <colBreaks count="1" manualBreakCount="1">
    <brk id="18" max="4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48CB5-7D0B-464C-A42D-2A272DDFE6D1}">
  <dimension ref="A1:L21"/>
  <sheetViews>
    <sheetView showGridLines="0" view="pageBreakPreview" zoomScaleNormal="100" zoomScaleSheetLayoutView="100" workbookViewId="0"/>
  </sheetViews>
  <sheetFormatPr defaultColWidth="8" defaultRowHeight="14.1" customHeight="1"/>
  <cols>
    <col min="1" max="1" width="3.25" style="459" customWidth="1"/>
    <col min="2" max="2" width="10.25" style="458" customWidth="1"/>
    <col min="3" max="3" width="2.375" style="459" customWidth="1"/>
    <col min="4" max="10" width="11.125" style="459" customWidth="1"/>
    <col min="11" max="16384" width="8" style="459"/>
  </cols>
  <sheetData>
    <row r="1" spans="1:12" s="455" customFormat="1" ht="23.25" customHeight="1">
      <c r="A1" s="455" t="s">
        <v>506</v>
      </c>
      <c r="B1" s="456"/>
    </row>
    <row r="2" spans="1:12" s="455" customFormat="1" ht="17.25" customHeight="1">
      <c r="A2" s="455" t="s">
        <v>507</v>
      </c>
      <c r="B2" s="456"/>
    </row>
    <row r="3" spans="1:12" ht="6" customHeight="1">
      <c r="A3" s="457"/>
    </row>
    <row r="4" spans="1:12" s="461" customFormat="1" ht="14.1" customHeight="1">
      <c r="A4" s="977" t="s">
        <v>508</v>
      </c>
      <c r="B4" s="977"/>
      <c r="C4" s="978"/>
      <c r="D4" s="983" t="s">
        <v>509</v>
      </c>
      <c r="E4" s="971" t="s">
        <v>510</v>
      </c>
      <c r="F4" s="971" t="s">
        <v>511</v>
      </c>
      <c r="G4" s="971" t="s">
        <v>512</v>
      </c>
      <c r="H4" s="971" t="s">
        <v>513</v>
      </c>
      <c r="I4" s="971" t="s">
        <v>514</v>
      </c>
      <c r="J4" s="974" t="s">
        <v>515</v>
      </c>
      <c r="K4" s="460"/>
      <c r="L4" s="460"/>
    </row>
    <row r="5" spans="1:12" s="461" customFormat="1" ht="14.1" customHeight="1">
      <c r="A5" s="979"/>
      <c r="B5" s="979"/>
      <c r="C5" s="980"/>
      <c r="D5" s="984"/>
      <c r="E5" s="972"/>
      <c r="F5" s="972"/>
      <c r="G5" s="972"/>
      <c r="H5" s="972"/>
      <c r="I5" s="972"/>
      <c r="J5" s="975"/>
      <c r="K5" s="460"/>
      <c r="L5" s="460"/>
    </row>
    <row r="6" spans="1:12" s="461" customFormat="1" ht="14.1" customHeight="1">
      <c r="A6" s="981"/>
      <c r="B6" s="981"/>
      <c r="C6" s="982"/>
      <c r="D6" s="985"/>
      <c r="E6" s="973"/>
      <c r="F6" s="973"/>
      <c r="G6" s="973"/>
      <c r="H6" s="973"/>
      <c r="I6" s="973"/>
      <c r="J6" s="976"/>
    </row>
    <row r="7" spans="1:12" ht="14.1" customHeight="1">
      <c r="A7" s="462"/>
      <c r="B7" s="463"/>
      <c r="C7" s="464"/>
      <c r="D7" s="465"/>
      <c r="E7" s="466"/>
      <c r="F7" s="466"/>
      <c r="G7" s="466"/>
      <c r="H7" s="466"/>
      <c r="I7" s="466"/>
      <c r="J7" s="465"/>
    </row>
    <row r="8" spans="1:12" ht="16.5" customHeight="1">
      <c r="A8" s="467" t="s">
        <v>516</v>
      </c>
      <c r="B8" s="463"/>
      <c r="C8" s="464"/>
      <c r="D8" s="465"/>
      <c r="E8" s="466"/>
      <c r="F8" s="466"/>
      <c r="G8" s="466"/>
      <c r="H8" s="466"/>
      <c r="I8" s="466"/>
      <c r="J8" s="465"/>
    </row>
    <row r="9" spans="1:12" s="473" customFormat="1" ht="16.5" customHeight="1">
      <c r="A9" s="468"/>
      <c r="B9" s="469" t="s">
        <v>517</v>
      </c>
      <c r="C9" s="470"/>
      <c r="D9" s="471">
        <f>VLOOKUP($B9,[13]第１１表資料まとめ!$A$8:$H$12,2,FALSE)</f>
        <v>435</v>
      </c>
      <c r="E9" s="471">
        <f>VLOOKUP($B9,[13]第１１表資料まとめ!$A$8:$H$12,3,FALSE)</f>
        <v>40</v>
      </c>
      <c r="F9" s="471">
        <f>VLOOKUP($B9,[13]第１１表資料まとめ!$A$8:$H$12,4,FALSE)</f>
        <v>57</v>
      </c>
      <c r="G9" s="471">
        <f>VLOOKUP($B9,[13]第１１表資料まとめ!$A$8:$H$12,5,FALSE)</f>
        <v>313</v>
      </c>
      <c r="H9" s="472" t="str">
        <f>VLOOKUP($B9,[13]第１１表資料まとめ!$A$8:$H$12,6,FALSE)</f>
        <v>-</v>
      </c>
      <c r="I9" s="471">
        <f>VLOOKUP($B9,[13]第１１表資料まとめ!$A$8:$H$12,7,FALSE)</f>
        <v>1</v>
      </c>
      <c r="J9" s="471">
        <f>VLOOKUP($B9,[13]第１１表資料まとめ!$A$8:$H$12,8,FALSE)</f>
        <v>24</v>
      </c>
    </row>
    <row r="10" spans="1:12" ht="16.5" customHeight="1">
      <c r="A10" s="462"/>
      <c r="B10" s="469" t="s">
        <v>518</v>
      </c>
      <c r="C10" s="470"/>
      <c r="D10" s="471">
        <f>VLOOKUP($B10,[13]第１１表資料まとめ!$A$8:$H$12,2,FALSE)</f>
        <v>77</v>
      </c>
      <c r="E10" s="471">
        <f>VLOOKUP($B10,[13]第１１表資料まとめ!$A$8:$H$12,3,FALSE)</f>
        <v>8</v>
      </c>
      <c r="F10" s="471">
        <f>VLOOKUP($B10,[13]第１１表資料まとめ!$A$8:$H$12,4,FALSE)</f>
        <v>10</v>
      </c>
      <c r="G10" s="471">
        <f>VLOOKUP($B10,[13]第１１表資料まとめ!$A$8:$H$12,5,FALSE)</f>
        <v>35</v>
      </c>
      <c r="H10" s="472" t="str">
        <f>VLOOKUP($B10,[13]第１１表資料まとめ!$A$8:$H$12,6,FALSE)</f>
        <v>-</v>
      </c>
      <c r="I10" s="472" t="str">
        <f>VLOOKUP($B10,[13]第１１表資料まとめ!$A$8:$H$12,7,FALSE)</f>
        <v>-</v>
      </c>
      <c r="J10" s="471">
        <f>VLOOKUP($B10,[13]第１１表資料まとめ!$A$8:$H$12,8,FALSE)</f>
        <v>24</v>
      </c>
    </row>
    <row r="11" spans="1:12" ht="16.5" customHeight="1">
      <c r="A11" s="462"/>
      <c r="B11" s="469" t="s">
        <v>519</v>
      </c>
      <c r="C11" s="470"/>
      <c r="D11" s="471">
        <f>VLOOKUP($B11,[13]第１１表資料まとめ!$A$8:$H$12,2,FALSE)</f>
        <v>205</v>
      </c>
      <c r="E11" s="471">
        <f>VLOOKUP($B11,[13]第１１表資料まとめ!$A$8:$H$12,3,FALSE)</f>
        <v>21</v>
      </c>
      <c r="F11" s="471">
        <f>VLOOKUP($B11,[13]第１１表資料まとめ!$A$8:$H$12,4,FALSE)</f>
        <v>15</v>
      </c>
      <c r="G11" s="471">
        <f>VLOOKUP($B11,[13]第１１表資料まとめ!$A$8:$H$12,5,FALSE)</f>
        <v>168</v>
      </c>
      <c r="H11" s="472" t="str">
        <f>VLOOKUP($B11,[13]第１１表資料まとめ!$A$8:$H$12,6,FALSE)</f>
        <v>-</v>
      </c>
      <c r="I11" s="471">
        <f>VLOOKUP($B11,[13]第１１表資料まとめ!$A$8:$H$12,7,FALSE)</f>
        <v>1</v>
      </c>
      <c r="J11" s="472" t="str">
        <f>VLOOKUP($B11,[13]第１１表資料まとめ!$A$8:$H$12,8,FALSE)</f>
        <v>-</v>
      </c>
    </row>
    <row r="12" spans="1:12" ht="16.5" customHeight="1">
      <c r="A12" s="462"/>
      <c r="B12" s="469" t="s">
        <v>520</v>
      </c>
      <c r="C12" s="470"/>
      <c r="D12" s="471">
        <f>VLOOKUP($B12,[13]第１１表資料まとめ!$A$8:$H$12,2,FALSE)</f>
        <v>72</v>
      </c>
      <c r="E12" s="471">
        <f>VLOOKUP($B12,[13]第１１表資料まとめ!$A$8:$H$12,3,FALSE)</f>
        <v>7</v>
      </c>
      <c r="F12" s="471">
        <f>VLOOKUP($B12,[13]第１１表資料まとめ!$A$8:$H$12,4,FALSE)</f>
        <v>4</v>
      </c>
      <c r="G12" s="471">
        <f>VLOOKUP($B12,[13]第１１表資料まとめ!$A$8:$H$12,5,FALSE)</f>
        <v>61</v>
      </c>
      <c r="H12" s="472" t="str">
        <f>VLOOKUP($B12,[13]第１１表資料まとめ!$A$8:$H$12,6,FALSE)</f>
        <v>-</v>
      </c>
      <c r="I12" s="472" t="str">
        <f>VLOOKUP($B12,[13]第１１表資料まとめ!$A$8:$H$12,7,FALSE)</f>
        <v>-</v>
      </c>
      <c r="J12" s="472" t="str">
        <f>VLOOKUP($B12,[13]第１１表資料まとめ!$A$8:$H$12,8,FALSE)</f>
        <v>-</v>
      </c>
    </row>
    <row r="13" spans="1:12" ht="16.5" customHeight="1">
      <c r="A13" s="462"/>
      <c r="B13" s="469" t="s">
        <v>521</v>
      </c>
      <c r="C13" s="470"/>
      <c r="D13" s="471">
        <f>VLOOKUP($B13,[13]第１１表資料まとめ!$A$8:$H$12,2,FALSE)</f>
        <v>81</v>
      </c>
      <c r="E13" s="471">
        <f>VLOOKUP($B13,[13]第１１表資料まとめ!$A$8:$H$12,3,FALSE)</f>
        <v>4</v>
      </c>
      <c r="F13" s="471">
        <f>VLOOKUP($B13,[13]第１１表資料まとめ!$A$8:$H$12,4,FALSE)</f>
        <v>28</v>
      </c>
      <c r="G13" s="471">
        <f>VLOOKUP($B13,[13]第１１表資料まとめ!$A$8:$H$12,5,FALSE)</f>
        <v>49</v>
      </c>
      <c r="H13" s="472" t="str">
        <f>VLOOKUP($B13,[13]第１１表資料まとめ!$A$8:$H$12,6,FALSE)</f>
        <v>-</v>
      </c>
      <c r="I13" s="472" t="str">
        <f>VLOOKUP($B13,[13]第１１表資料まとめ!$A$8:$H$12,7,FALSE)</f>
        <v>-</v>
      </c>
      <c r="J13" s="472" t="str">
        <f>VLOOKUP($B13,[13]第１１表資料まとめ!$A$8:$H$12,8,FALSE)</f>
        <v>-</v>
      </c>
    </row>
    <row r="14" spans="1:12" ht="16.5" customHeight="1">
      <c r="A14" s="462"/>
      <c r="B14" s="463"/>
      <c r="C14" s="464"/>
      <c r="D14" s="474"/>
      <c r="E14" s="475"/>
      <c r="F14" s="475"/>
      <c r="G14" s="475"/>
      <c r="H14" s="476"/>
      <c r="I14" s="475"/>
      <c r="J14" s="476"/>
    </row>
    <row r="15" spans="1:12" ht="16.5" customHeight="1">
      <c r="A15" s="467" t="s">
        <v>522</v>
      </c>
      <c r="B15" s="463"/>
      <c r="C15" s="464"/>
      <c r="D15" s="474"/>
      <c r="E15" s="475"/>
      <c r="F15" s="475"/>
      <c r="G15" s="475"/>
      <c r="H15" s="475"/>
      <c r="I15" s="475"/>
      <c r="J15" s="475"/>
    </row>
    <row r="16" spans="1:12" s="457" customFormat="1" ht="16.5" customHeight="1">
      <c r="A16" s="477"/>
      <c r="B16" s="469" t="s">
        <v>517</v>
      </c>
      <c r="C16" s="470"/>
      <c r="D16" s="471">
        <f>VLOOKUP($B16,[13]第１１表資料まとめ!$A$18:$H$22,2,FALSE)</f>
        <v>13313</v>
      </c>
      <c r="E16" s="471">
        <f>VLOOKUP($B16,[13]第１１表資料まとめ!$A$18:$H$22,3,FALSE)</f>
        <v>837</v>
      </c>
      <c r="F16" s="471">
        <f>VLOOKUP($B16,[13]第１１表資料まとめ!$A$18:$H$22,4,FALSE)</f>
        <v>4024</v>
      </c>
      <c r="G16" s="471">
        <f>VLOOKUP($B16,[13]第１１表資料まとめ!$A$18:$H$22,5,FALSE)</f>
        <v>8411</v>
      </c>
      <c r="H16" s="472" t="str">
        <f>VLOOKUP($B16,[13]第１１表資料まとめ!$A$18:$H$22,6,FALSE)</f>
        <v>-</v>
      </c>
      <c r="I16" s="471">
        <f>VLOOKUP($B16,[13]第１１表資料まとめ!$A$18:$H$22,7,FALSE)</f>
        <v>17</v>
      </c>
      <c r="J16" s="471">
        <f>VLOOKUP($B16,[13]第１１表資料まとめ!$A$18:$H$22,8,FALSE)</f>
        <v>24</v>
      </c>
    </row>
    <row r="17" spans="1:10" s="479" customFormat="1" ht="16.5" customHeight="1">
      <c r="A17" s="478"/>
      <c r="B17" s="469" t="s">
        <v>523</v>
      </c>
      <c r="C17" s="470"/>
      <c r="D17" s="471">
        <f>VLOOKUP($B17,[13]第１１表資料まとめ!$A$18:$H$22,2,FALSE)</f>
        <v>154</v>
      </c>
      <c r="E17" s="471">
        <f>VLOOKUP($B17,[13]第１１表資料まとめ!$A$18:$H$22,3,FALSE)</f>
        <v>17</v>
      </c>
      <c r="F17" s="471">
        <f>VLOOKUP($B17,[13]第１１表資料まとめ!$A$18:$H$22,4,FALSE)</f>
        <v>21</v>
      </c>
      <c r="G17" s="471">
        <f>VLOOKUP($B17,[13]第１１表資料まとめ!$A$18:$H$22,5,FALSE)</f>
        <v>92</v>
      </c>
      <c r="H17" s="472" t="str">
        <f>VLOOKUP($B17,[13]第１１表資料まとめ!$A$18:$H$22,6,FALSE)</f>
        <v>-</v>
      </c>
      <c r="I17" s="472" t="str">
        <f>VLOOKUP($B17,[13]第１１表資料まとめ!$A$18:$H$22,7,FALSE)</f>
        <v>-</v>
      </c>
      <c r="J17" s="471">
        <f>VLOOKUP($B17,[13]第１１表資料まとめ!$A$18:$H$22,8,FALSE)</f>
        <v>24</v>
      </c>
    </row>
    <row r="18" spans="1:10" s="479" customFormat="1" ht="16.5" customHeight="1">
      <c r="A18" s="478"/>
      <c r="B18" s="469" t="s">
        <v>519</v>
      </c>
      <c r="C18" s="470"/>
      <c r="D18" s="471">
        <f>VLOOKUP($B18,[13]第１１表資料まとめ!$A$18:$H$22,2,FALSE)</f>
        <v>2797</v>
      </c>
      <c r="E18" s="471">
        <f>VLOOKUP($B18,[13]第１１表資料まとめ!$A$18:$H$22,3,FALSE)</f>
        <v>290</v>
      </c>
      <c r="F18" s="471">
        <f>VLOOKUP($B18,[13]第１１表資料まとめ!$A$18:$H$22,4,FALSE)</f>
        <v>180</v>
      </c>
      <c r="G18" s="471">
        <f>VLOOKUP($B18,[13]第１１表資料まとめ!$A$18:$H$22,5,FALSE)</f>
        <v>2310</v>
      </c>
      <c r="H18" s="472" t="str">
        <f>VLOOKUP($B18,[13]第１１表資料まとめ!$A$18:$H$22,6,FALSE)</f>
        <v>-</v>
      </c>
      <c r="I18" s="471">
        <f>VLOOKUP($B18,[13]第１１表資料まとめ!$A$18:$H$22,7,FALSE)</f>
        <v>17</v>
      </c>
      <c r="J18" s="472" t="str">
        <f>VLOOKUP($B18,[13]第１１表資料まとめ!$A$18:$H$22,8,FALSE)</f>
        <v>-</v>
      </c>
    </row>
    <row r="19" spans="1:10" s="479" customFormat="1" ht="16.5" customHeight="1">
      <c r="A19" s="478"/>
      <c r="B19" s="469" t="s">
        <v>520</v>
      </c>
      <c r="C19" s="470"/>
      <c r="D19" s="471">
        <f>VLOOKUP($B19,[13]第１１表資料まとめ!$A$18:$H$22,2,FALSE)</f>
        <v>2918</v>
      </c>
      <c r="E19" s="471">
        <f>VLOOKUP($B19,[13]第１１表資料まとめ!$A$18:$H$22,3,FALSE)</f>
        <v>262</v>
      </c>
      <c r="F19" s="471">
        <f>VLOOKUP($B19,[13]第１１表資料まとめ!$A$18:$H$22,4,FALSE)</f>
        <v>167</v>
      </c>
      <c r="G19" s="471">
        <f>VLOOKUP($B19,[13]第１１表資料まとめ!$A$18:$H$22,5,FALSE)</f>
        <v>2489</v>
      </c>
      <c r="H19" s="472" t="str">
        <f>VLOOKUP($B19,[13]第１１表資料まとめ!$A$18:$H$22,6,FALSE)</f>
        <v>-</v>
      </c>
      <c r="I19" s="472" t="str">
        <f>VLOOKUP($B19,[13]第１１表資料まとめ!$A$18:$H$22,7,FALSE)</f>
        <v>-</v>
      </c>
      <c r="J19" s="472" t="str">
        <f>VLOOKUP($B19,[13]第１１表資料まとめ!$A$18:$H$22,8,FALSE)</f>
        <v>-</v>
      </c>
    </row>
    <row r="20" spans="1:10" s="479" customFormat="1" ht="16.5" customHeight="1">
      <c r="A20" s="478"/>
      <c r="B20" s="469" t="s">
        <v>521</v>
      </c>
      <c r="C20" s="470"/>
      <c r="D20" s="471">
        <f>VLOOKUP($B20,[13]第１１表資料まとめ!$A$18:$H$22,2,FALSE)</f>
        <v>7444</v>
      </c>
      <c r="E20" s="471">
        <f>VLOOKUP($B20,[13]第１１表資料まとめ!$A$18:$H$22,3,FALSE)</f>
        <v>268</v>
      </c>
      <c r="F20" s="471">
        <f>VLOOKUP($B20,[13]第１１表資料まとめ!$A$18:$H$22,4,FALSE)</f>
        <v>3656</v>
      </c>
      <c r="G20" s="471">
        <f>VLOOKUP($B20,[13]第１１表資料まとめ!$A$18:$H$22,5,FALSE)</f>
        <v>3520</v>
      </c>
      <c r="H20" s="472" t="str">
        <f>VLOOKUP($B20,[13]第１１表資料まとめ!$A$18:$H$22,6,FALSE)</f>
        <v>-</v>
      </c>
      <c r="I20" s="472" t="str">
        <f>VLOOKUP($B20,[13]第１１表資料まとめ!$A$18:$H$22,7,FALSE)</f>
        <v>-</v>
      </c>
      <c r="J20" s="472" t="str">
        <f>VLOOKUP($B20,[13]第１１表資料まとめ!$A$18:$H$22,8,FALSE)</f>
        <v>-</v>
      </c>
    </row>
    <row r="21" spans="1:10" ht="14.1" customHeight="1">
      <c r="A21" s="480"/>
      <c r="B21" s="481"/>
      <c r="C21" s="482"/>
      <c r="D21" s="483"/>
      <c r="E21" s="483"/>
      <c r="F21" s="483"/>
      <c r="G21" s="483"/>
      <c r="H21" s="483"/>
      <c r="I21" s="483"/>
      <c r="J21" s="483"/>
    </row>
  </sheetData>
  <mergeCells count="8">
    <mergeCell ref="I4:I6"/>
    <mergeCell ref="J4:J6"/>
    <mergeCell ref="A4:C6"/>
    <mergeCell ref="D4:D6"/>
    <mergeCell ref="E4:E6"/>
    <mergeCell ref="F4:F6"/>
    <mergeCell ref="G4:G6"/>
    <mergeCell ref="H4:H6"/>
  </mergeCells>
  <phoneticPr fontId="4"/>
  <pageMargins left="0.59055118110236227" right="0.59055118110236227" top="0.78740157480314965" bottom="0.78740157480314965" header="0.51181102362204722" footer="0.51181102362204722"/>
  <pageSetup paperSize="9" scale="8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570B2-14CD-4C93-AC49-2CF43998A272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57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7" t="s">
        <v>62</v>
      </c>
      <c r="B3" s="867"/>
      <c r="C3" s="842"/>
      <c r="D3" s="53">
        <f>SUM(D5,D12,D19,D26,D33,D40,D47,D54,D61,D68,D75,D82,K5,K12,K19,K26,K33,K40,K47,K54,K61,K63)</f>
        <v>409118</v>
      </c>
      <c r="E3" s="53">
        <f t="shared" ref="E3" si="0">SUM(E5,E12,E19,E26,E33,E40,E47,E54,E61,E68,E75,E82,L5,L12,L19,L26,L33,L40,L47,L54,L61,L63)</f>
        <v>188519</v>
      </c>
      <c r="F3" s="53">
        <f>SUM(F5,F12,F19,F26,F33,F40,F47,F54,F61,F68,F75,F82,M5,M12,M19,M26,M33,M40,M47,M54,M61,M63)</f>
        <v>220599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59"/>
      <c r="E4" s="60"/>
      <c r="F4" s="60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65">
        <f>SUM(D6:D10)</f>
        <v>14020</v>
      </c>
      <c r="E5" s="66">
        <f>SUM(E6:E10)</f>
        <v>7203</v>
      </c>
      <c r="F5" s="66">
        <f>SUM(F6:F10)</f>
        <v>6817</v>
      </c>
      <c r="G5" s="54"/>
      <c r="H5" s="67">
        <v>60</v>
      </c>
      <c r="I5" s="68" t="s">
        <v>66</v>
      </c>
      <c r="J5" s="69" t="s">
        <v>67</v>
      </c>
      <c r="K5" s="70">
        <f>SUM(K6:K10)</f>
        <v>28155</v>
      </c>
      <c r="L5" s="71">
        <f>SUM(L6:L10)</f>
        <v>13203</v>
      </c>
      <c r="M5" s="71">
        <f>SUM(M6:M10)</f>
        <v>14952</v>
      </c>
    </row>
    <row r="6" spans="1:13" s="62" customFormat="1" ht="9" customHeight="1">
      <c r="A6" s="15"/>
      <c r="B6" s="68" t="s">
        <v>68</v>
      </c>
      <c r="C6" s="69"/>
      <c r="D6" s="65">
        <f>SUM(E6:F6)</f>
        <v>2491</v>
      </c>
      <c r="E6" s="66">
        <f>VLOOKUP($B6,'[6]第２表資料（R2）'!$B$7:$AD$144,4,FALSE)</f>
        <v>1276</v>
      </c>
      <c r="F6" s="66">
        <f>VLOOKUP($B6,'[6]第２表資料（R2）'!$B$7:$AD$144,5,FALSE)</f>
        <v>1215</v>
      </c>
      <c r="G6" s="54"/>
      <c r="H6" s="67"/>
      <c r="I6" s="68" t="s">
        <v>69</v>
      </c>
      <c r="J6" s="69"/>
      <c r="K6" s="70">
        <f>SUM(L6:M6)</f>
        <v>5650</v>
      </c>
      <c r="L6" s="66">
        <f>VLOOKUP($I6,'[6]第２表資料（R2）'!$B$7:$AD$144,4,FALSE)</f>
        <v>2614</v>
      </c>
      <c r="M6" s="66">
        <f>VLOOKUP($I6,'[6]第２表資料（R2）'!$B$7:$AD$144,5,FALSE)</f>
        <v>3036</v>
      </c>
    </row>
    <row r="7" spans="1:13" s="62" customFormat="1" ht="9" customHeight="1">
      <c r="A7" s="15"/>
      <c r="B7" s="68" t="s">
        <v>70</v>
      </c>
      <c r="C7" s="69"/>
      <c r="D7" s="65">
        <f>SUM(E7:F7)</f>
        <v>2732</v>
      </c>
      <c r="E7" s="66">
        <f>VLOOKUP($B7,'[6]第２表資料（R2）'!$B$7:$AD$144,4,FALSE)</f>
        <v>1396</v>
      </c>
      <c r="F7" s="66">
        <f>VLOOKUP($B7,'[6]第２表資料（R2）'!$B$7:$AD$144,5,FALSE)</f>
        <v>1336</v>
      </c>
      <c r="G7" s="54"/>
      <c r="H7" s="67"/>
      <c r="I7" s="68" t="s">
        <v>71</v>
      </c>
      <c r="J7" s="69"/>
      <c r="K7" s="70">
        <f>SUM(L7:M7)</f>
        <v>5768</v>
      </c>
      <c r="L7" s="66">
        <f>VLOOKUP($I7,'[6]第２表資料（R2）'!$B$7:$AD$144,4,FALSE)</f>
        <v>2732</v>
      </c>
      <c r="M7" s="66">
        <f>VLOOKUP($I7,'[6]第２表資料（R2）'!$B$7:$AD$144,5,FALSE)</f>
        <v>3036</v>
      </c>
    </row>
    <row r="8" spans="1:13" s="62" customFormat="1" ht="9" customHeight="1">
      <c r="A8" s="15"/>
      <c r="B8" s="68" t="s">
        <v>72</v>
      </c>
      <c r="C8" s="69"/>
      <c r="D8" s="65">
        <f>SUM(E8:F8)</f>
        <v>2828</v>
      </c>
      <c r="E8" s="66">
        <f>VLOOKUP($B8,'[6]第２表資料（R2）'!$B$7:$AD$144,4,FALSE)</f>
        <v>1468</v>
      </c>
      <c r="F8" s="66">
        <f>VLOOKUP($B8,'[6]第２表資料（R2）'!$B$7:$AD$144,5,FALSE)</f>
        <v>1360</v>
      </c>
      <c r="G8" s="54"/>
      <c r="H8" s="67"/>
      <c r="I8" s="68" t="s">
        <v>73</v>
      </c>
      <c r="J8" s="69"/>
      <c r="K8" s="70">
        <f>SUM(L8:M8)</f>
        <v>5752</v>
      </c>
      <c r="L8" s="66">
        <f>VLOOKUP($I8,'[6]第２表資料（R2）'!$B$7:$AD$144,4,FALSE)</f>
        <v>2666</v>
      </c>
      <c r="M8" s="66">
        <f>VLOOKUP($I8,'[6]第２表資料（R2）'!$B$7:$AD$144,5,FALSE)</f>
        <v>3086</v>
      </c>
    </row>
    <row r="9" spans="1:13" s="62" customFormat="1" ht="9" customHeight="1">
      <c r="A9" s="15"/>
      <c r="B9" s="68" t="s">
        <v>74</v>
      </c>
      <c r="C9" s="69"/>
      <c r="D9" s="65">
        <f>SUM(E9:F9)</f>
        <v>2944</v>
      </c>
      <c r="E9" s="66">
        <f>VLOOKUP($B9,'[6]第２表資料（R2）'!$B$7:$AD$144,4,FALSE)</f>
        <v>1506</v>
      </c>
      <c r="F9" s="66">
        <f>VLOOKUP($B9,'[6]第２表資料（R2）'!$B$7:$AD$144,5,FALSE)</f>
        <v>1438</v>
      </c>
      <c r="G9" s="54"/>
      <c r="H9" s="15"/>
      <c r="I9" s="68" t="s">
        <v>75</v>
      </c>
      <c r="J9" s="69"/>
      <c r="K9" s="70">
        <f>SUM(L9:M9)</f>
        <v>5183</v>
      </c>
      <c r="L9" s="66">
        <f>VLOOKUP($I9,'[6]第２表資料（R2）'!$B$7:$AD$144,4,FALSE)</f>
        <v>2440</v>
      </c>
      <c r="M9" s="66">
        <f>VLOOKUP($I9,'[6]第２表資料（R2）'!$B$7:$AD$144,5,FALSE)</f>
        <v>2743</v>
      </c>
    </row>
    <row r="10" spans="1:13" s="62" customFormat="1" ht="9" customHeight="1">
      <c r="A10" s="15"/>
      <c r="B10" s="68" t="s">
        <v>76</v>
      </c>
      <c r="C10" s="69"/>
      <c r="D10" s="65">
        <f>SUM(E10:F10)</f>
        <v>3025</v>
      </c>
      <c r="E10" s="66">
        <f>VLOOKUP($B10,'[6]第２表資料（R2）'!$B$7:$AD$144,4,FALSE)</f>
        <v>1557</v>
      </c>
      <c r="F10" s="66">
        <f>VLOOKUP($B10,'[6]第２表資料（R2）'!$B$7:$AD$144,5,FALSE)</f>
        <v>1468</v>
      </c>
      <c r="G10" s="54"/>
      <c r="H10" s="15"/>
      <c r="I10" s="68" t="s">
        <v>67</v>
      </c>
      <c r="J10" s="69"/>
      <c r="K10" s="70">
        <f>SUM(L10:M10)</f>
        <v>5802</v>
      </c>
      <c r="L10" s="66">
        <f>VLOOKUP($I10,'[6]第２表資料（R2）'!$B$7:$AD$144,4,FALSE)</f>
        <v>2751</v>
      </c>
      <c r="M10" s="66">
        <f>VLOOKUP($I10,'[6]第２表資料（R2）'!$B$7:$AD$144,5,FALSE)</f>
        <v>3051</v>
      </c>
    </row>
    <row r="11" spans="1:13" s="62" customFormat="1" ht="9" customHeight="1">
      <c r="A11" s="15"/>
      <c r="B11" s="15"/>
      <c r="C11" s="15"/>
      <c r="D11" s="59"/>
      <c r="E11" s="60"/>
      <c r="F11" s="60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65">
        <f>SUM(D13:D17)</f>
        <v>15975</v>
      </c>
      <c r="E12" s="66">
        <f>SUM(E13:E17)</f>
        <v>8203</v>
      </c>
      <c r="F12" s="66">
        <f>SUM(F13:F17)</f>
        <v>7772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32863</v>
      </c>
      <c r="L12" s="71">
        <f>SUM(L13:L17)</f>
        <v>15446</v>
      </c>
      <c r="M12" s="71">
        <f>SUM(M13:M17)</f>
        <v>17417</v>
      </c>
    </row>
    <row r="13" spans="1:13" s="62" customFormat="1" ht="9" customHeight="1">
      <c r="A13" s="15"/>
      <c r="B13" s="68" t="s">
        <v>80</v>
      </c>
      <c r="C13" s="69"/>
      <c r="D13" s="65">
        <f>SUM(E13:F13)</f>
        <v>3113</v>
      </c>
      <c r="E13" s="66">
        <f>VLOOKUP($B13,'[6]第２表資料（R2）'!$B$7:$AD$144,4,FALSE)</f>
        <v>1587</v>
      </c>
      <c r="F13" s="66">
        <f>VLOOKUP($B13,'[6]第２表資料（R2）'!$B$7:$AD$144,5,FALSE)</f>
        <v>1526</v>
      </c>
      <c r="G13" s="54"/>
      <c r="H13" s="67"/>
      <c r="I13" s="68" t="s">
        <v>81</v>
      </c>
      <c r="J13" s="69"/>
      <c r="K13" s="70">
        <f>SUM(L13:M13)</f>
        <v>5945</v>
      </c>
      <c r="L13" s="66">
        <f>VLOOKUP($I13,'[6]第２表資料（R2）'!$B$7:$AD$144,4,FALSE)</f>
        <v>2775</v>
      </c>
      <c r="M13" s="66">
        <f>VLOOKUP($I13,'[6]第２表資料（R2）'!$B$7:$AD$144,5,FALSE)</f>
        <v>3170</v>
      </c>
    </row>
    <row r="14" spans="1:13" s="62" customFormat="1" ht="9" customHeight="1">
      <c r="A14" s="15"/>
      <c r="B14" s="68" t="s">
        <v>82</v>
      </c>
      <c r="C14" s="69"/>
      <c r="D14" s="65">
        <f>SUM(E14:F14)</f>
        <v>3180</v>
      </c>
      <c r="E14" s="66">
        <f>VLOOKUP($B14,'[6]第２表資料（R2）'!$B$7:$AD$144,4,FALSE)</f>
        <v>1658</v>
      </c>
      <c r="F14" s="66">
        <f>VLOOKUP($B14,'[6]第２表資料（R2）'!$B$7:$AD$144,5,FALSE)</f>
        <v>1522</v>
      </c>
      <c r="G14" s="54"/>
      <c r="H14" s="67"/>
      <c r="I14" s="68" t="s">
        <v>83</v>
      </c>
      <c r="J14" s="69"/>
      <c r="K14" s="70">
        <f>SUM(L14:M14)</f>
        <v>6267</v>
      </c>
      <c r="L14" s="66">
        <f>VLOOKUP($I14,'[6]第２表資料（R2）'!$B$7:$AD$144,4,FALSE)</f>
        <v>2944</v>
      </c>
      <c r="M14" s="66">
        <f>VLOOKUP($I14,'[6]第２表資料（R2）'!$B$7:$AD$144,5,FALSE)</f>
        <v>3323</v>
      </c>
    </row>
    <row r="15" spans="1:13" s="62" customFormat="1" ht="9" customHeight="1">
      <c r="A15" s="69"/>
      <c r="B15" s="68" t="s">
        <v>84</v>
      </c>
      <c r="C15" s="69"/>
      <c r="D15" s="65">
        <f>SUM(E15:F15)</f>
        <v>3145</v>
      </c>
      <c r="E15" s="66">
        <f>VLOOKUP($B15,'[6]第２表資料（R2）'!$B$7:$AD$144,4,FALSE)</f>
        <v>1616</v>
      </c>
      <c r="F15" s="66">
        <f>VLOOKUP($B15,'[6]第２表資料（R2）'!$B$7:$AD$144,5,FALSE)</f>
        <v>1529</v>
      </c>
      <c r="G15" s="54"/>
      <c r="H15" s="67"/>
      <c r="I15" s="68" t="s">
        <v>85</v>
      </c>
      <c r="J15" s="69"/>
      <c r="K15" s="70">
        <f>SUM(L15:M15)</f>
        <v>6455</v>
      </c>
      <c r="L15" s="66">
        <f>VLOOKUP($I15,'[6]第２表資料（R2）'!$B$7:$AD$144,4,FALSE)</f>
        <v>3018</v>
      </c>
      <c r="M15" s="66">
        <f>VLOOKUP($I15,'[6]第２表資料（R2）'!$B$7:$AD$144,5,FALSE)</f>
        <v>3437</v>
      </c>
    </row>
    <row r="16" spans="1:13" s="62" customFormat="1" ht="9" customHeight="1">
      <c r="A16" s="69"/>
      <c r="B16" s="68" t="s">
        <v>86</v>
      </c>
      <c r="C16" s="69"/>
      <c r="D16" s="65">
        <f>SUM(E16:F16)</f>
        <v>3300</v>
      </c>
      <c r="E16" s="66">
        <f>VLOOKUP($B16,'[6]第２表資料（R2）'!$B$7:$AD$144,4,FALSE)</f>
        <v>1671</v>
      </c>
      <c r="F16" s="66">
        <f>VLOOKUP($B16,'[6]第２表資料（R2）'!$B$7:$AD$144,5,FALSE)</f>
        <v>1629</v>
      </c>
      <c r="G16" s="54"/>
      <c r="H16" s="67"/>
      <c r="I16" s="68" t="s">
        <v>87</v>
      </c>
      <c r="J16" s="69"/>
      <c r="K16" s="70">
        <f>SUM(L16:M16)</f>
        <v>6922</v>
      </c>
      <c r="L16" s="66">
        <f>VLOOKUP($I16,'[6]第２表資料（R2）'!$B$7:$AD$144,4,FALSE)</f>
        <v>3308</v>
      </c>
      <c r="M16" s="66">
        <f>VLOOKUP($I16,'[6]第２表資料（R2）'!$B$7:$AD$144,5,FALSE)</f>
        <v>3614</v>
      </c>
    </row>
    <row r="17" spans="1:13" s="62" customFormat="1" ht="9" customHeight="1">
      <c r="A17" s="69"/>
      <c r="B17" s="68" t="s">
        <v>78</v>
      </c>
      <c r="C17" s="69"/>
      <c r="D17" s="65">
        <f>SUM(E17:F17)</f>
        <v>3237</v>
      </c>
      <c r="E17" s="66">
        <f>VLOOKUP($B17,'[6]第２表資料（R2）'!$B$7:$AD$144,4,FALSE)</f>
        <v>1671</v>
      </c>
      <c r="F17" s="66">
        <f>VLOOKUP($B17,'[6]第２表資料（R2）'!$B$7:$AD$144,5,FALSE)</f>
        <v>1566</v>
      </c>
      <c r="G17" s="54"/>
      <c r="H17" s="15"/>
      <c r="I17" s="68" t="s">
        <v>79</v>
      </c>
      <c r="J17" s="69"/>
      <c r="K17" s="70">
        <f>SUM(L17:M17)</f>
        <v>7274</v>
      </c>
      <c r="L17" s="66">
        <f>VLOOKUP($I17,'[6]第２表資料（R2）'!$B$7:$AD$144,4,FALSE)</f>
        <v>3401</v>
      </c>
      <c r="M17" s="66">
        <f>VLOOKUP($I17,'[6]第２表資料（R2）'!$B$7:$AD$144,5,FALSE)</f>
        <v>3873</v>
      </c>
    </row>
    <row r="18" spans="1:13" s="62" customFormat="1" ht="9" customHeight="1">
      <c r="A18" s="69"/>
      <c r="B18" s="15"/>
      <c r="C18" s="15"/>
      <c r="D18" s="59"/>
      <c r="E18" s="60"/>
      <c r="F18" s="60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65">
        <f>SUM(D20:D24)</f>
        <v>16776</v>
      </c>
      <c r="E19" s="66">
        <f>SUM(E20:E24)</f>
        <v>8569</v>
      </c>
      <c r="F19" s="66">
        <f>SUM(F20:F24)</f>
        <v>8207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32971</v>
      </c>
      <c r="L19" s="71">
        <f>SUM(L20:L24)</f>
        <v>15144</v>
      </c>
      <c r="M19" s="71">
        <f>SUM(M20:M24)</f>
        <v>17827</v>
      </c>
    </row>
    <row r="20" spans="1:13" s="62" customFormat="1" ht="9" customHeight="1">
      <c r="A20" s="15"/>
      <c r="B20" s="68" t="s">
        <v>90</v>
      </c>
      <c r="C20" s="69"/>
      <c r="D20" s="65">
        <f>SUM(E20:F20)</f>
        <v>3212</v>
      </c>
      <c r="E20" s="66">
        <f>VLOOKUP($B20,'[6]第２表資料（R2）'!$B$7:$AD$144,4,FALSE)</f>
        <v>1674</v>
      </c>
      <c r="F20" s="66">
        <f>VLOOKUP($B20,'[6]第２表資料（R2）'!$B$7:$AD$144,5,FALSE)</f>
        <v>1538</v>
      </c>
      <c r="G20" s="54"/>
      <c r="H20" s="67"/>
      <c r="I20" s="68" t="s">
        <v>91</v>
      </c>
      <c r="J20" s="69"/>
      <c r="K20" s="70">
        <f>SUM(L20:M20)</f>
        <v>7459</v>
      </c>
      <c r="L20" s="66">
        <f>VLOOKUP($I20,'[6]第２表資料（R2）'!$B$7:$AD$144,4,FALSE)</f>
        <v>3484</v>
      </c>
      <c r="M20" s="66">
        <f>VLOOKUP($I20,'[6]第２表資料（R2）'!$B$7:$AD$144,5,FALSE)</f>
        <v>3975</v>
      </c>
    </row>
    <row r="21" spans="1:13" s="62" customFormat="1" ht="9" customHeight="1">
      <c r="A21" s="15"/>
      <c r="B21" s="68" t="s">
        <v>92</v>
      </c>
      <c r="C21" s="69"/>
      <c r="D21" s="65">
        <f>SUM(E21:F21)</f>
        <v>3382</v>
      </c>
      <c r="E21" s="66">
        <f>VLOOKUP($B21,'[6]第２表資料（R2）'!$B$7:$AD$144,4,FALSE)</f>
        <v>1675</v>
      </c>
      <c r="F21" s="66">
        <f>VLOOKUP($B21,'[6]第２表資料（R2）'!$B$7:$AD$144,5,FALSE)</f>
        <v>1707</v>
      </c>
      <c r="G21" s="54"/>
      <c r="H21" s="67"/>
      <c r="I21" s="68" t="s">
        <v>93</v>
      </c>
      <c r="J21" s="69"/>
      <c r="K21" s="70">
        <f>SUM(L21:M21)</f>
        <v>7831</v>
      </c>
      <c r="L21" s="66">
        <f>VLOOKUP($I21,'[6]第２表資料（R2）'!$B$7:$AD$144,4,FALSE)</f>
        <v>3616</v>
      </c>
      <c r="M21" s="66">
        <f>VLOOKUP($I21,'[6]第２表資料（R2）'!$B$7:$AD$144,5,FALSE)</f>
        <v>4215</v>
      </c>
    </row>
    <row r="22" spans="1:13" s="62" customFormat="1" ht="9" customHeight="1">
      <c r="A22" s="15"/>
      <c r="B22" s="68" t="s">
        <v>94</v>
      </c>
      <c r="C22" s="69"/>
      <c r="D22" s="65">
        <f>SUM(E22:F22)</f>
        <v>3410</v>
      </c>
      <c r="E22" s="66">
        <f>VLOOKUP($B22,'[6]第２表資料（R2）'!$B$7:$AD$144,4,FALSE)</f>
        <v>1728</v>
      </c>
      <c r="F22" s="66">
        <f>VLOOKUP($B22,'[6]第２表資料（R2）'!$B$7:$AD$144,5,FALSE)</f>
        <v>1682</v>
      </c>
      <c r="G22" s="54"/>
      <c r="H22" s="67"/>
      <c r="I22" s="68" t="s">
        <v>95</v>
      </c>
      <c r="J22" s="69"/>
      <c r="K22" s="70">
        <f>SUM(L22:M22)</f>
        <v>7149</v>
      </c>
      <c r="L22" s="66">
        <f>VLOOKUP($I22,'[6]第２表資料（R2）'!$B$7:$AD$144,4,FALSE)</f>
        <v>3310</v>
      </c>
      <c r="M22" s="66">
        <f>VLOOKUP($I22,'[6]第２表資料（R2）'!$B$7:$AD$144,5,FALSE)</f>
        <v>3839</v>
      </c>
    </row>
    <row r="23" spans="1:13" s="62" customFormat="1" ht="9" customHeight="1">
      <c r="A23" s="69"/>
      <c r="B23" s="68" t="s">
        <v>96</v>
      </c>
      <c r="C23" s="69"/>
      <c r="D23" s="65">
        <f>SUM(E23:F23)</f>
        <v>3343</v>
      </c>
      <c r="E23" s="66">
        <f>VLOOKUP($B23,'[6]第２表資料（R2）'!$B$7:$AD$144,4,FALSE)</f>
        <v>1718</v>
      </c>
      <c r="F23" s="66">
        <f>VLOOKUP($B23,'[6]第２表資料（R2）'!$B$7:$AD$144,5,FALSE)</f>
        <v>1625</v>
      </c>
      <c r="G23" s="54"/>
      <c r="H23" s="67"/>
      <c r="I23" s="68" t="s">
        <v>97</v>
      </c>
      <c r="J23" s="69"/>
      <c r="K23" s="70">
        <f>SUM(L23:M23)</f>
        <v>6529</v>
      </c>
      <c r="L23" s="66">
        <f>VLOOKUP($I23,'[6]第２表資料（R2）'!$B$7:$AD$144,4,FALSE)</f>
        <v>2934</v>
      </c>
      <c r="M23" s="66">
        <f>VLOOKUP($I23,'[6]第２表資料（R2）'!$B$7:$AD$144,5,FALSE)</f>
        <v>3595</v>
      </c>
    </row>
    <row r="24" spans="1:13" s="62" customFormat="1" ht="9" customHeight="1">
      <c r="A24" s="69"/>
      <c r="B24" s="68" t="s">
        <v>88</v>
      </c>
      <c r="C24" s="69"/>
      <c r="D24" s="65">
        <f>SUM(E24:F24)</f>
        <v>3429</v>
      </c>
      <c r="E24" s="66">
        <f>VLOOKUP($B24,'[6]第２表資料（R2）'!$B$7:$AD$144,4,FALSE)</f>
        <v>1774</v>
      </c>
      <c r="F24" s="66">
        <f>VLOOKUP($B24,'[6]第２表資料（R2）'!$B$7:$AD$144,5,FALSE)</f>
        <v>1655</v>
      </c>
      <c r="G24" s="54"/>
      <c r="H24" s="67"/>
      <c r="I24" s="68" t="s">
        <v>89</v>
      </c>
      <c r="J24" s="69"/>
      <c r="K24" s="70">
        <f>SUM(L24:M24)</f>
        <v>4003</v>
      </c>
      <c r="L24" s="66">
        <f>VLOOKUP($I24,'[6]第２表資料（R2）'!$B$7:$AD$144,4,FALSE)</f>
        <v>1800</v>
      </c>
      <c r="M24" s="66">
        <f>VLOOKUP($I24,'[6]第２表資料（R2）'!$B$7:$AD$144,5,FALSE)</f>
        <v>2203</v>
      </c>
    </row>
    <row r="25" spans="1:13" s="62" customFormat="1" ht="9" customHeight="1">
      <c r="A25" s="69"/>
      <c r="B25" s="15"/>
      <c r="C25" s="15"/>
      <c r="D25" s="59"/>
      <c r="E25" s="60"/>
      <c r="F25" s="60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65">
        <f>SUM(D27:D31)</f>
        <v>18038</v>
      </c>
      <c r="E26" s="66">
        <f>SUM(E27:E31)</f>
        <v>8960</v>
      </c>
      <c r="F26" s="66">
        <f>SUM(F27:F31)</f>
        <v>9078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22850</v>
      </c>
      <c r="L26" s="71">
        <f>SUM(L27:L31)</f>
        <v>9566</v>
      </c>
      <c r="M26" s="71">
        <f>SUM(M27:M31)</f>
        <v>13284</v>
      </c>
    </row>
    <row r="27" spans="1:13" s="62" customFormat="1" ht="9" customHeight="1">
      <c r="A27" s="69"/>
      <c r="B27" s="68" t="s">
        <v>100</v>
      </c>
      <c r="C27" s="69"/>
      <c r="D27" s="65">
        <f>SUM(E27:F27)</f>
        <v>3445</v>
      </c>
      <c r="E27" s="66">
        <f>VLOOKUP($B27,'[6]第２表資料（R2）'!$B$7:$AD$144,4,FALSE)</f>
        <v>1686</v>
      </c>
      <c r="F27" s="66">
        <f>VLOOKUP($B27,'[6]第２表資料（R2）'!$B$7:$AD$144,5,FALSE)</f>
        <v>1759</v>
      </c>
      <c r="G27" s="54"/>
      <c r="H27" s="15"/>
      <c r="I27" s="68" t="s">
        <v>101</v>
      </c>
      <c r="J27" s="69"/>
      <c r="K27" s="70">
        <f>SUM(L27:M27)</f>
        <v>4033</v>
      </c>
      <c r="L27" s="66">
        <f>VLOOKUP($I27,'[6]第２表資料（R2）'!$B$7:$AD$144,4,FALSE)</f>
        <v>1804</v>
      </c>
      <c r="M27" s="66">
        <f>VLOOKUP($I27,'[6]第２表資料（R2）'!$B$7:$AD$144,5,FALSE)</f>
        <v>2229</v>
      </c>
    </row>
    <row r="28" spans="1:13" s="62" customFormat="1" ht="9" customHeight="1">
      <c r="A28" s="15"/>
      <c r="B28" s="68" t="s">
        <v>102</v>
      </c>
      <c r="C28" s="69"/>
      <c r="D28" s="65">
        <f>SUM(E28:F28)</f>
        <v>3610</v>
      </c>
      <c r="E28" s="66">
        <f>VLOOKUP($B28,'[6]第２表資料（R2）'!$B$7:$AD$144,4,FALSE)</f>
        <v>1815</v>
      </c>
      <c r="F28" s="66">
        <f>VLOOKUP($B28,'[6]第２表資料（R2）'!$B$7:$AD$144,5,FALSE)</f>
        <v>1795</v>
      </c>
      <c r="G28" s="54"/>
      <c r="H28" s="67"/>
      <c r="I28" s="68" t="s">
        <v>103</v>
      </c>
      <c r="J28" s="69"/>
      <c r="K28" s="70">
        <f>SUM(L28:M28)</f>
        <v>4880</v>
      </c>
      <c r="L28" s="66">
        <f>VLOOKUP($I28,'[6]第２表資料（R2）'!$B$7:$AD$144,4,FALSE)</f>
        <v>2057</v>
      </c>
      <c r="M28" s="66">
        <f>VLOOKUP($I28,'[6]第２表資料（R2）'!$B$7:$AD$144,5,FALSE)</f>
        <v>2823</v>
      </c>
    </row>
    <row r="29" spans="1:13" s="62" customFormat="1" ht="9" customHeight="1">
      <c r="A29" s="15"/>
      <c r="B29" s="68" t="s">
        <v>104</v>
      </c>
      <c r="C29" s="69"/>
      <c r="D29" s="65">
        <f>SUM(E29:F29)</f>
        <v>3787</v>
      </c>
      <c r="E29" s="66">
        <f>VLOOKUP($B29,'[6]第２表資料（R2）'!$B$7:$AD$144,4,FALSE)</f>
        <v>1948</v>
      </c>
      <c r="F29" s="66">
        <f>VLOOKUP($B29,'[6]第２表資料（R2）'!$B$7:$AD$144,5,FALSE)</f>
        <v>1839</v>
      </c>
      <c r="G29" s="54"/>
      <c r="H29" s="67"/>
      <c r="I29" s="68" t="s">
        <v>105</v>
      </c>
      <c r="J29" s="69"/>
      <c r="K29" s="70">
        <f>SUM(L29:M29)</f>
        <v>4346</v>
      </c>
      <c r="L29" s="66">
        <f>VLOOKUP($I29,'[6]第２表資料（R2）'!$B$7:$AD$144,4,FALSE)</f>
        <v>1856</v>
      </c>
      <c r="M29" s="66">
        <f>VLOOKUP($I29,'[6]第２表資料（R2）'!$B$7:$AD$144,5,FALSE)</f>
        <v>2490</v>
      </c>
    </row>
    <row r="30" spans="1:13" s="62" customFormat="1" ht="9" customHeight="1">
      <c r="A30" s="15"/>
      <c r="B30" s="68" t="s">
        <v>106</v>
      </c>
      <c r="C30" s="69"/>
      <c r="D30" s="65">
        <f>SUM(E30:F30)</f>
        <v>3687</v>
      </c>
      <c r="E30" s="66">
        <f>VLOOKUP($B30,'[6]第２表資料（R2）'!$B$7:$AD$144,4,FALSE)</f>
        <v>1822</v>
      </c>
      <c r="F30" s="66">
        <f>VLOOKUP($B30,'[6]第２表資料（R2）'!$B$7:$AD$144,5,FALSE)</f>
        <v>1865</v>
      </c>
      <c r="G30" s="54"/>
      <c r="H30" s="67"/>
      <c r="I30" s="68" t="s">
        <v>107</v>
      </c>
      <c r="J30" s="69"/>
      <c r="K30" s="70">
        <f>SUM(L30:M30)</f>
        <v>4855</v>
      </c>
      <c r="L30" s="66">
        <f>VLOOKUP($I30,'[6]第２表資料（R2）'!$B$7:$AD$144,4,FALSE)</f>
        <v>1956</v>
      </c>
      <c r="M30" s="66">
        <f>VLOOKUP($I30,'[6]第２表資料（R2）'!$B$7:$AD$144,5,FALSE)</f>
        <v>2899</v>
      </c>
    </row>
    <row r="31" spans="1:13" s="62" customFormat="1" ht="9" customHeight="1">
      <c r="A31" s="69"/>
      <c r="B31" s="68" t="s">
        <v>98</v>
      </c>
      <c r="C31" s="69"/>
      <c r="D31" s="65">
        <f>SUM(E31:F31)</f>
        <v>3509</v>
      </c>
      <c r="E31" s="66">
        <f>VLOOKUP($B31,'[6]第２表資料（R2）'!$B$7:$AD$144,4,FALSE)</f>
        <v>1689</v>
      </c>
      <c r="F31" s="66">
        <f>VLOOKUP($B31,'[6]第２表資料（R2）'!$B$7:$AD$144,5,FALSE)</f>
        <v>1820</v>
      </c>
      <c r="G31" s="54"/>
      <c r="H31" s="67"/>
      <c r="I31" s="68" t="s">
        <v>99</v>
      </c>
      <c r="J31" s="69"/>
      <c r="K31" s="70">
        <f>SUM(L31:M31)</f>
        <v>4736</v>
      </c>
      <c r="L31" s="66">
        <f>VLOOKUP($I31,'[6]第２表資料（R2）'!$B$7:$AD$144,4,FALSE)</f>
        <v>1893</v>
      </c>
      <c r="M31" s="66">
        <f>VLOOKUP($I31,'[6]第２表資料（R2）'!$B$7:$AD$144,5,FALSE)</f>
        <v>2843</v>
      </c>
    </row>
    <row r="32" spans="1:13" s="62" customFormat="1" ht="9" customHeight="1">
      <c r="A32" s="69"/>
      <c r="B32" s="15"/>
      <c r="C32" s="15"/>
      <c r="D32" s="59"/>
      <c r="E32" s="60"/>
      <c r="F32" s="60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65">
        <f>SUM(D34:D38)</f>
        <v>17146</v>
      </c>
      <c r="E33" s="66">
        <f>SUM(E34:E38)</f>
        <v>8278</v>
      </c>
      <c r="F33" s="66">
        <f>SUM(F34:F38)</f>
        <v>8868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19602</v>
      </c>
      <c r="L33" s="71">
        <f>SUM(L34:L38)</f>
        <v>7515</v>
      </c>
      <c r="M33" s="71">
        <f>SUM(M34:M38)</f>
        <v>12087</v>
      </c>
    </row>
    <row r="34" spans="1:13" s="62" customFormat="1" ht="9" customHeight="1">
      <c r="A34" s="69"/>
      <c r="B34" s="68" t="s">
        <v>110</v>
      </c>
      <c r="C34" s="69"/>
      <c r="D34" s="65">
        <f>SUM(E34:F34)</f>
        <v>3607</v>
      </c>
      <c r="E34" s="66">
        <f>VLOOKUP($B34,'[6]第２表資料（R2）'!$B$7:$AD$144,4,FALSE)</f>
        <v>1757</v>
      </c>
      <c r="F34" s="66">
        <f>VLOOKUP($B34,'[6]第２表資料（R2）'!$B$7:$AD$144,5,FALSE)</f>
        <v>1850</v>
      </c>
      <c r="G34" s="54"/>
      <c r="H34" s="15"/>
      <c r="I34" s="68" t="s">
        <v>111</v>
      </c>
      <c r="J34" s="69"/>
      <c r="K34" s="70">
        <f>SUM(L34:M34)</f>
        <v>4280</v>
      </c>
      <c r="L34" s="66">
        <f>VLOOKUP($I34,'[6]第２表資料（R2）'!$B$7:$AD$144,4,FALSE)</f>
        <v>1643</v>
      </c>
      <c r="M34" s="66">
        <f>VLOOKUP($I34,'[6]第２表資料（R2）'!$B$7:$AD$144,5,FALSE)</f>
        <v>2637</v>
      </c>
    </row>
    <row r="35" spans="1:13" s="62" customFormat="1" ht="9" customHeight="1">
      <c r="A35" s="69"/>
      <c r="B35" s="68" t="s">
        <v>112</v>
      </c>
      <c r="C35" s="69"/>
      <c r="D35" s="65">
        <f>SUM(E35:F35)</f>
        <v>3522</v>
      </c>
      <c r="E35" s="66">
        <f>VLOOKUP($B35,'[6]第２表資料（R2）'!$B$7:$AD$144,4,FALSE)</f>
        <v>1716</v>
      </c>
      <c r="F35" s="66">
        <f>VLOOKUP($B35,'[6]第２表資料（R2）'!$B$7:$AD$144,5,FALSE)</f>
        <v>1806</v>
      </c>
      <c r="G35" s="54"/>
      <c r="H35" s="15"/>
      <c r="I35" s="68" t="s">
        <v>113</v>
      </c>
      <c r="J35" s="69"/>
      <c r="K35" s="70">
        <f>SUM(L35:M35)</f>
        <v>3917</v>
      </c>
      <c r="L35" s="66">
        <f>VLOOKUP($I35,'[6]第２表資料（R2）'!$B$7:$AD$144,4,FALSE)</f>
        <v>1554</v>
      </c>
      <c r="M35" s="66">
        <f>VLOOKUP($I35,'[6]第２表資料（R2）'!$B$7:$AD$144,5,FALSE)</f>
        <v>2363</v>
      </c>
    </row>
    <row r="36" spans="1:13" s="62" customFormat="1" ht="9" customHeight="1">
      <c r="A36" s="15"/>
      <c r="B36" s="68" t="s">
        <v>114</v>
      </c>
      <c r="C36" s="69"/>
      <c r="D36" s="65">
        <f>SUM(E36:F36)</f>
        <v>3608</v>
      </c>
      <c r="E36" s="66">
        <f>VLOOKUP($B36,'[6]第２表資料（R2）'!$B$7:$AD$144,4,FALSE)</f>
        <v>1733</v>
      </c>
      <c r="F36" s="66">
        <f>VLOOKUP($B36,'[6]第２表資料（R2）'!$B$7:$AD$144,5,FALSE)</f>
        <v>1875</v>
      </c>
      <c r="G36" s="54"/>
      <c r="H36" s="67"/>
      <c r="I36" s="68" t="s">
        <v>115</v>
      </c>
      <c r="J36" s="69"/>
      <c r="K36" s="70">
        <f>SUM(L36:M36)</f>
        <v>3890</v>
      </c>
      <c r="L36" s="66">
        <f>VLOOKUP($I36,'[6]第２表資料（R2）'!$B$7:$AD$144,4,FALSE)</f>
        <v>1476</v>
      </c>
      <c r="M36" s="66">
        <f>VLOOKUP($I36,'[6]第２表資料（R2）'!$B$7:$AD$144,5,FALSE)</f>
        <v>2414</v>
      </c>
    </row>
    <row r="37" spans="1:13" s="62" customFormat="1" ht="9" customHeight="1">
      <c r="A37" s="15"/>
      <c r="B37" s="68" t="s">
        <v>116</v>
      </c>
      <c r="C37" s="69"/>
      <c r="D37" s="65">
        <f>SUM(E37:F37)</f>
        <v>3220</v>
      </c>
      <c r="E37" s="66">
        <f>VLOOKUP($B37,'[6]第２表資料（R2）'!$B$7:$AD$144,4,FALSE)</f>
        <v>1574</v>
      </c>
      <c r="F37" s="66">
        <f>VLOOKUP($B37,'[6]第２表資料（R2）'!$B$7:$AD$144,5,FALSE)</f>
        <v>1646</v>
      </c>
      <c r="G37" s="54"/>
      <c r="H37" s="67"/>
      <c r="I37" s="68" t="s">
        <v>117</v>
      </c>
      <c r="J37" s="69"/>
      <c r="K37" s="70">
        <f>SUM(L37:M37)</f>
        <v>3806</v>
      </c>
      <c r="L37" s="66">
        <f>VLOOKUP($I37,'[6]第２表資料（R2）'!$B$7:$AD$144,4,FALSE)</f>
        <v>1451</v>
      </c>
      <c r="M37" s="66">
        <f>VLOOKUP($I37,'[6]第２表資料（R2）'!$B$7:$AD$144,5,FALSE)</f>
        <v>2355</v>
      </c>
    </row>
    <row r="38" spans="1:13" s="62" customFormat="1" ht="9" customHeight="1">
      <c r="A38" s="15"/>
      <c r="B38" s="68" t="s">
        <v>108</v>
      </c>
      <c r="C38" s="69"/>
      <c r="D38" s="65">
        <f>SUM(E38:F38)</f>
        <v>3189</v>
      </c>
      <c r="E38" s="66">
        <f>VLOOKUP($B38,'[6]第２表資料（R2）'!$B$7:$AD$144,4,FALSE)</f>
        <v>1498</v>
      </c>
      <c r="F38" s="66">
        <f>VLOOKUP($B38,'[6]第２表資料（R2）'!$B$7:$AD$144,5,FALSE)</f>
        <v>1691</v>
      </c>
      <c r="G38" s="54"/>
      <c r="H38" s="67"/>
      <c r="I38" s="68" t="s">
        <v>109</v>
      </c>
      <c r="J38" s="69"/>
      <c r="K38" s="70">
        <f>SUM(L38:M38)</f>
        <v>3709</v>
      </c>
      <c r="L38" s="66">
        <f>VLOOKUP($I38,'[6]第２表資料（R2）'!$B$7:$AD$144,4,FALSE)</f>
        <v>1391</v>
      </c>
      <c r="M38" s="66">
        <f>VLOOKUP($I38,'[6]第２表資料（R2）'!$B$7:$AD$144,5,FALSE)</f>
        <v>2318</v>
      </c>
    </row>
    <row r="39" spans="1:13" s="62" customFormat="1" ht="9" customHeight="1">
      <c r="A39" s="69"/>
      <c r="B39" s="15"/>
      <c r="C39" s="15"/>
      <c r="D39" s="59"/>
      <c r="E39" s="60"/>
      <c r="F39" s="60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65">
        <f>SUM(D41:D45)</f>
        <v>16392</v>
      </c>
      <c r="E40" s="66">
        <f>SUM(E41:E45)</f>
        <v>7878</v>
      </c>
      <c r="F40" s="66">
        <f>SUM(F41:F45)</f>
        <v>8514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14469</v>
      </c>
      <c r="L40" s="71">
        <f>SUM(L41:L45)</f>
        <v>4740</v>
      </c>
      <c r="M40" s="71">
        <f>SUM(M41:M45)</f>
        <v>9729</v>
      </c>
    </row>
    <row r="41" spans="1:13" s="62" customFormat="1" ht="9" customHeight="1">
      <c r="A41" s="69"/>
      <c r="B41" s="68" t="s">
        <v>120</v>
      </c>
      <c r="C41" s="69"/>
      <c r="D41" s="65">
        <f>SUM(E41:F41)</f>
        <v>3248</v>
      </c>
      <c r="E41" s="66">
        <f>VLOOKUP($B41,'[6]第２表資料（R2）'!$B$7:$AD$144,4,FALSE)</f>
        <v>1539</v>
      </c>
      <c r="F41" s="66">
        <f>VLOOKUP($B41,'[6]第２表資料（R2）'!$B$7:$AD$144,5,FALSE)</f>
        <v>1709</v>
      </c>
      <c r="G41" s="54"/>
      <c r="H41" s="15"/>
      <c r="I41" s="68" t="s">
        <v>121</v>
      </c>
      <c r="J41" s="69"/>
      <c r="K41" s="70">
        <f>SUM(L41:M41)</f>
        <v>3501</v>
      </c>
      <c r="L41" s="66">
        <f>VLOOKUP($I41,'[6]第２表資料（R2）'!$B$7:$AD$144,4,FALSE)</f>
        <v>1246</v>
      </c>
      <c r="M41" s="66">
        <f>VLOOKUP($I41,'[6]第２表資料（R2）'!$B$7:$AD$144,5,FALSE)</f>
        <v>2255</v>
      </c>
    </row>
    <row r="42" spans="1:13" s="62" customFormat="1" ht="9" customHeight="1">
      <c r="A42" s="69"/>
      <c r="B42" s="68" t="s">
        <v>122</v>
      </c>
      <c r="C42" s="69"/>
      <c r="D42" s="65">
        <f>SUM(E42:F42)</f>
        <v>3260</v>
      </c>
      <c r="E42" s="66">
        <f>VLOOKUP($B42,'[6]第２表資料（R2）'!$B$7:$AD$144,4,FALSE)</f>
        <v>1505</v>
      </c>
      <c r="F42" s="66">
        <f>VLOOKUP($B42,'[6]第２表資料（R2）'!$B$7:$AD$144,5,FALSE)</f>
        <v>1755</v>
      </c>
      <c r="G42" s="54"/>
      <c r="H42" s="15"/>
      <c r="I42" s="68" t="s">
        <v>123</v>
      </c>
      <c r="J42" s="69"/>
      <c r="K42" s="70">
        <f>SUM(L42:M42)</f>
        <v>3020</v>
      </c>
      <c r="L42" s="66">
        <f>VLOOKUP($I42,'[6]第２表資料（R2）'!$B$7:$AD$144,4,FALSE)</f>
        <v>1017</v>
      </c>
      <c r="M42" s="66">
        <f>VLOOKUP($I42,'[6]第２表資料（R2）'!$B$7:$AD$144,5,FALSE)</f>
        <v>2003</v>
      </c>
    </row>
    <row r="43" spans="1:13" s="62" customFormat="1" ht="9" customHeight="1">
      <c r="A43" s="69"/>
      <c r="B43" s="68" t="s">
        <v>124</v>
      </c>
      <c r="C43" s="69"/>
      <c r="D43" s="65">
        <f>SUM(E43:F43)</f>
        <v>3246</v>
      </c>
      <c r="E43" s="66">
        <f>VLOOKUP($B43,'[6]第２表資料（R2）'!$B$7:$AD$144,4,FALSE)</f>
        <v>1570</v>
      </c>
      <c r="F43" s="66">
        <f>VLOOKUP($B43,'[6]第２表資料（R2）'!$B$7:$AD$144,5,FALSE)</f>
        <v>1676</v>
      </c>
      <c r="G43" s="54"/>
      <c r="H43" s="15"/>
      <c r="I43" s="68" t="s">
        <v>125</v>
      </c>
      <c r="J43" s="69"/>
      <c r="K43" s="70">
        <f>SUM(L43:M43)</f>
        <v>2979</v>
      </c>
      <c r="L43" s="66">
        <f>VLOOKUP($I43,'[6]第２表資料（R2）'!$B$7:$AD$144,4,FALSE)</f>
        <v>953</v>
      </c>
      <c r="M43" s="66">
        <f>VLOOKUP($I43,'[6]第２表資料（R2）'!$B$7:$AD$144,5,FALSE)</f>
        <v>2026</v>
      </c>
    </row>
    <row r="44" spans="1:13" s="62" customFormat="1" ht="9" customHeight="1">
      <c r="A44" s="15"/>
      <c r="B44" s="68" t="s">
        <v>126</v>
      </c>
      <c r="C44" s="69"/>
      <c r="D44" s="65">
        <f>SUM(E44:F44)</f>
        <v>3316</v>
      </c>
      <c r="E44" s="66">
        <f>VLOOKUP($B44,'[6]第２表資料（R2）'!$B$7:$AD$144,4,FALSE)</f>
        <v>1606</v>
      </c>
      <c r="F44" s="66">
        <f>VLOOKUP($B44,'[6]第２表資料（R2）'!$B$7:$AD$144,5,FALSE)</f>
        <v>1710</v>
      </c>
      <c r="G44" s="54"/>
      <c r="H44" s="67"/>
      <c r="I44" s="68" t="s">
        <v>127</v>
      </c>
      <c r="J44" s="69"/>
      <c r="K44" s="70">
        <f>SUM(L44:M44)</f>
        <v>2705</v>
      </c>
      <c r="L44" s="66">
        <f>VLOOKUP($I44,'[6]第２表資料（R2）'!$B$7:$AD$144,4,FALSE)</f>
        <v>849</v>
      </c>
      <c r="M44" s="66">
        <f>VLOOKUP($I44,'[6]第２表資料（R2）'!$B$7:$AD$144,5,FALSE)</f>
        <v>1856</v>
      </c>
    </row>
    <row r="45" spans="1:13" s="62" customFormat="1" ht="9" customHeight="1">
      <c r="A45" s="15"/>
      <c r="B45" s="68" t="s">
        <v>118</v>
      </c>
      <c r="C45" s="69"/>
      <c r="D45" s="65">
        <f>SUM(E45:F45)</f>
        <v>3322</v>
      </c>
      <c r="E45" s="66">
        <f>VLOOKUP($B45,'[6]第２表資料（R2）'!$B$7:$AD$144,4,FALSE)</f>
        <v>1658</v>
      </c>
      <c r="F45" s="66">
        <f>VLOOKUP($B45,'[6]第２表資料（R2）'!$B$7:$AD$144,5,FALSE)</f>
        <v>1664</v>
      </c>
      <c r="G45" s="54"/>
      <c r="H45" s="67"/>
      <c r="I45" s="68" t="s">
        <v>119</v>
      </c>
      <c r="J45" s="69"/>
      <c r="K45" s="70">
        <f>SUM(L45:M45)</f>
        <v>2264</v>
      </c>
      <c r="L45" s="66">
        <f>VLOOKUP($I45,'[6]第２表資料（R2）'!$B$7:$AD$144,4,FALSE)</f>
        <v>675</v>
      </c>
      <c r="M45" s="66">
        <f>VLOOKUP($I45,'[6]第２表資料（R2）'!$B$7:$AD$144,5,FALSE)</f>
        <v>1589</v>
      </c>
    </row>
    <row r="46" spans="1:13" s="62" customFormat="1" ht="9" customHeight="1">
      <c r="A46" s="15"/>
      <c r="B46" s="6"/>
      <c r="C46" s="15"/>
      <c r="D46" s="59"/>
      <c r="E46" s="60"/>
      <c r="F46" s="60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65">
        <f>SUM(D48:D52)</f>
        <v>18590</v>
      </c>
      <c r="E47" s="66">
        <f>SUM(E48:E52)</f>
        <v>8967</v>
      </c>
      <c r="F47" s="66">
        <f>SUM(F48:F52)</f>
        <v>9623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7296</v>
      </c>
      <c r="L47" s="71">
        <f>SUM(L48:L52)</f>
        <v>1813</v>
      </c>
      <c r="M47" s="71">
        <f>SUM(M48:M52)</f>
        <v>5483</v>
      </c>
    </row>
    <row r="48" spans="1:13" s="62" customFormat="1" ht="9" customHeight="1">
      <c r="A48" s="69"/>
      <c r="B48" s="68" t="s">
        <v>130</v>
      </c>
      <c r="C48" s="69"/>
      <c r="D48" s="65">
        <f>SUM(E48:F48)</f>
        <v>3403</v>
      </c>
      <c r="E48" s="66">
        <f>VLOOKUP($B48,'[6]第２表資料（R2）'!$B$7:$AD$144,4,FALSE)</f>
        <v>1691</v>
      </c>
      <c r="F48" s="66">
        <f>VLOOKUP($B48,'[6]第２表資料（R2）'!$B$7:$AD$144,5,FALSE)</f>
        <v>1712</v>
      </c>
      <c r="G48" s="54"/>
      <c r="H48" s="67"/>
      <c r="I48" s="68" t="s">
        <v>131</v>
      </c>
      <c r="J48" s="69"/>
      <c r="K48" s="70">
        <f>SUM(L48:M48)</f>
        <v>2016</v>
      </c>
      <c r="L48" s="66">
        <f>VLOOKUP($I48,'[6]第２表資料（R2）'!$B$7:$AD$144,4,FALSE)</f>
        <v>567</v>
      </c>
      <c r="M48" s="66">
        <f>VLOOKUP($I48,'[6]第２表資料（R2）'!$B$7:$AD$144,5,FALSE)</f>
        <v>1449</v>
      </c>
    </row>
    <row r="49" spans="1:13" s="62" customFormat="1" ht="9" customHeight="1">
      <c r="A49" s="69"/>
      <c r="B49" s="68" t="s">
        <v>132</v>
      </c>
      <c r="C49" s="69"/>
      <c r="D49" s="65">
        <f>SUM(E49:F49)</f>
        <v>3577</v>
      </c>
      <c r="E49" s="66">
        <f>VLOOKUP($B49,'[6]第２表資料（R2）'!$B$7:$AD$144,4,FALSE)</f>
        <v>1730</v>
      </c>
      <c r="F49" s="66">
        <f>VLOOKUP($B49,'[6]第２表資料（R2）'!$B$7:$AD$144,5,FALSE)</f>
        <v>1847</v>
      </c>
      <c r="G49" s="54"/>
      <c r="H49" s="15"/>
      <c r="I49" s="68" t="s">
        <v>133</v>
      </c>
      <c r="J49" s="69"/>
      <c r="K49" s="70">
        <f>SUM(L49:M49)</f>
        <v>1693</v>
      </c>
      <c r="L49" s="66">
        <f>VLOOKUP($I49,'[6]第２表資料（R2）'!$B$7:$AD$144,4,FALSE)</f>
        <v>435</v>
      </c>
      <c r="M49" s="66">
        <f>VLOOKUP($I49,'[6]第２表資料（R2）'!$B$7:$AD$144,5,FALSE)</f>
        <v>1258</v>
      </c>
    </row>
    <row r="50" spans="1:13" s="62" customFormat="1" ht="9" customHeight="1">
      <c r="A50" s="69"/>
      <c r="B50" s="68" t="s">
        <v>134</v>
      </c>
      <c r="C50" s="69"/>
      <c r="D50" s="65">
        <f>SUM(E50:F50)</f>
        <v>3692</v>
      </c>
      <c r="E50" s="66">
        <f>VLOOKUP($B50,'[6]第２表資料（R2）'!$B$7:$AD$144,4,FALSE)</f>
        <v>1747</v>
      </c>
      <c r="F50" s="66">
        <f>VLOOKUP($B50,'[6]第２表資料（R2）'!$B$7:$AD$144,5,FALSE)</f>
        <v>1945</v>
      </c>
      <c r="G50" s="54"/>
      <c r="H50" s="15"/>
      <c r="I50" s="68" t="s">
        <v>135</v>
      </c>
      <c r="J50" s="69"/>
      <c r="K50" s="70">
        <f>SUM(L50:M50)</f>
        <v>1427</v>
      </c>
      <c r="L50" s="66">
        <f>VLOOKUP($I50,'[6]第２表資料（R2）'!$B$7:$AD$144,4,FALSE)</f>
        <v>343</v>
      </c>
      <c r="M50" s="66">
        <f>VLOOKUP($I50,'[6]第２表資料（R2）'!$B$7:$AD$144,5,FALSE)</f>
        <v>1084</v>
      </c>
    </row>
    <row r="51" spans="1:13" s="62" customFormat="1" ht="9" customHeight="1">
      <c r="A51" s="69"/>
      <c r="B51" s="68" t="s">
        <v>136</v>
      </c>
      <c r="C51" s="69"/>
      <c r="D51" s="65">
        <f>SUM(E51:F51)</f>
        <v>3947</v>
      </c>
      <c r="E51" s="66">
        <f>VLOOKUP($B51,'[6]第２表資料（R2）'!$B$7:$AD$144,4,FALSE)</f>
        <v>1888</v>
      </c>
      <c r="F51" s="66">
        <f>VLOOKUP($B51,'[6]第２表資料（R2）'!$B$7:$AD$144,5,FALSE)</f>
        <v>2059</v>
      </c>
      <c r="G51" s="54"/>
      <c r="H51" s="15"/>
      <c r="I51" s="68" t="s">
        <v>137</v>
      </c>
      <c r="J51" s="69"/>
      <c r="K51" s="70">
        <f>SUM(L51:M51)</f>
        <v>1156</v>
      </c>
      <c r="L51" s="66">
        <f>VLOOKUP($I51,'[6]第２表資料（R2）'!$B$7:$AD$144,4,FALSE)</f>
        <v>275</v>
      </c>
      <c r="M51" s="66">
        <f>VLOOKUP($I51,'[6]第２表資料（R2）'!$B$7:$AD$144,5,FALSE)</f>
        <v>881</v>
      </c>
    </row>
    <row r="52" spans="1:13" s="62" customFormat="1" ht="9" customHeight="1">
      <c r="A52" s="15"/>
      <c r="B52" s="68" t="s">
        <v>128</v>
      </c>
      <c r="C52" s="69"/>
      <c r="D52" s="65">
        <f>SUM(E52:F52)</f>
        <v>3971</v>
      </c>
      <c r="E52" s="66">
        <f>VLOOKUP($B52,'[6]第２表資料（R2）'!$B$7:$AD$144,4,FALSE)</f>
        <v>1911</v>
      </c>
      <c r="F52" s="66">
        <f>VLOOKUP($B52,'[6]第２表資料（R2）'!$B$7:$AD$144,5,FALSE)</f>
        <v>2060</v>
      </c>
      <c r="G52" s="54"/>
      <c r="H52" s="67"/>
      <c r="I52" s="68" t="s">
        <v>129</v>
      </c>
      <c r="J52" s="69"/>
      <c r="K52" s="70">
        <f>SUM(L52:M52)</f>
        <v>1004</v>
      </c>
      <c r="L52" s="66">
        <f>VLOOKUP($I52,'[6]第２表資料（R2）'!$B$7:$AD$144,4,FALSE)</f>
        <v>193</v>
      </c>
      <c r="M52" s="66">
        <f>VLOOKUP($I52,'[6]第２表資料（R2）'!$B$7:$AD$144,5,FALSE)</f>
        <v>811</v>
      </c>
    </row>
    <row r="53" spans="1:13" s="62" customFormat="1" ht="9" customHeight="1">
      <c r="A53" s="15"/>
      <c r="B53" s="15"/>
      <c r="C53" s="15"/>
      <c r="D53" s="59"/>
      <c r="E53" s="60"/>
      <c r="F53" s="60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65">
        <f>SUM(D55:D59)</f>
        <v>20860</v>
      </c>
      <c r="E54" s="66">
        <f>SUM(E55:E59)</f>
        <v>9948</v>
      </c>
      <c r="F54" s="66">
        <f>SUM(F55:F59)</f>
        <v>10912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2211</v>
      </c>
      <c r="L54" s="71">
        <f>SUM(L55:L59)</f>
        <v>371</v>
      </c>
      <c r="M54" s="71">
        <f>SUM(M55:M59)</f>
        <v>1840</v>
      </c>
    </row>
    <row r="55" spans="1:13" s="62" customFormat="1" ht="9" customHeight="1">
      <c r="A55" s="69"/>
      <c r="B55" s="68" t="s">
        <v>140</v>
      </c>
      <c r="C55" s="69"/>
      <c r="D55" s="65">
        <f>SUM(E55:F55)</f>
        <v>4022</v>
      </c>
      <c r="E55" s="66">
        <f>VLOOKUP($B55,'[6]第２表資料（R2）'!$B$7:$AD$144,4,FALSE)</f>
        <v>1930</v>
      </c>
      <c r="F55" s="66">
        <f>VLOOKUP($B55,'[6]第２表資料（R2）'!$B$7:$AD$144,5,FALSE)</f>
        <v>2092</v>
      </c>
      <c r="G55" s="54"/>
      <c r="H55" s="67"/>
      <c r="I55" s="68" t="s">
        <v>141</v>
      </c>
      <c r="J55" s="69"/>
      <c r="K55" s="70">
        <f t="shared" ref="K55:K63" si="1">SUM(L55:M55)</f>
        <v>735</v>
      </c>
      <c r="L55" s="66">
        <f>VLOOKUP($I55,'[6]第２表資料（R2）'!$B$7:$AD$144,4,FALSE)</f>
        <v>144</v>
      </c>
      <c r="M55" s="66">
        <f>VLOOKUP($I55,'[6]第２表資料（R2）'!$B$7:$AD$144,5,FALSE)</f>
        <v>591</v>
      </c>
    </row>
    <row r="56" spans="1:13" s="62" customFormat="1" ht="9" customHeight="1">
      <c r="A56" s="69"/>
      <c r="B56" s="68" t="s">
        <v>142</v>
      </c>
      <c r="C56" s="69"/>
      <c r="D56" s="65">
        <f>SUM(E56:F56)</f>
        <v>4044</v>
      </c>
      <c r="E56" s="66">
        <f>VLOOKUP($B56,'[6]第２表資料（R2）'!$B$7:$AD$144,4,FALSE)</f>
        <v>1912</v>
      </c>
      <c r="F56" s="66">
        <f>VLOOKUP($B56,'[6]第２表資料（R2）'!$B$7:$AD$144,5,FALSE)</f>
        <v>2132</v>
      </c>
      <c r="G56" s="54"/>
      <c r="H56" s="67"/>
      <c r="I56" s="68" t="s">
        <v>143</v>
      </c>
      <c r="J56" s="69"/>
      <c r="K56" s="70">
        <f t="shared" si="1"/>
        <v>569</v>
      </c>
      <c r="L56" s="66">
        <f>VLOOKUP($I56,'[6]第２表資料（R2）'!$B$7:$AD$144,4,FALSE)</f>
        <v>96</v>
      </c>
      <c r="M56" s="66">
        <f>VLOOKUP($I56,'[6]第２表資料（R2）'!$B$7:$AD$144,5,FALSE)</f>
        <v>473</v>
      </c>
    </row>
    <row r="57" spans="1:13" s="62" customFormat="1" ht="9" customHeight="1">
      <c r="A57" s="69"/>
      <c r="B57" s="68" t="s">
        <v>144</v>
      </c>
      <c r="C57" s="69"/>
      <c r="D57" s="65">
        <f>SUM(E57:F57)</f>
        <v>4255</v>
      </c>
      <c r="E57" s="66">
        <f>VLOOKUP($B57,'[6]第２表資料（R2）'!$B$7:$AD$144,4,FALSE)</f>
        <v>2030</v>
      </c>
      <c r="F57" s="66">
        <f>VLOOKUP($B57,'[6]第２表資料（R2）'!$B$7:$AD$144,5,FALSE)</f>
        <v>2225</v>
      </c>
      <c r="G57" s="54"/>
      <c r="H57" s="15"/>
      <c r="I57" s="68" t="s">
        <v>145</v>
      </c>
      <c r="J57" s="69"/>
      <c r="K57" s="70">
        <f t="shared" si="1"/>
        <v>414</v>
      </c>
      <c r="L57" s="66">
        <f>VLOOKUP($I57,'[6]第２表資料（R2）'!$B$7:$AD$144,4,FALSE)</f>
        <v>54</v>
      </c>
      <c r="M57" s="66">
        <f>VLOOKUP($I57,'[6]第２表資料（R2）'!$B$7:$AD$144,5,FALSE)</f>
        <v>360</v>
      </c>
    </row>
    <row r="58" spans="1:13" s="62" customFormat="1" ht="9" customHeight="1">
      <c r="A58" s="69"/>
      <c r="B58" s="68" t="s">
        <v>146</v>
      </c>
      <c r="C58" s="69"/>
      <c r="D58" s="65">
        <f>SUM(E58:F58)</f>
        <v>4318</v>
      </c>
      <c r="E58" s="66">
        <f>VLOOKUP($B58,'[6]第２表資料（R2）'!$B$7:$AD$144,4,FALSE)</f>
        <v>2079</v>
      </c>
      <c r="F58" s="66">
        <f>VLOOKUP($B58,'[6]第２表資料（R2）'!$B$7:$AD$144,5,FALSE)</f>
        <v>2239</v>
      </c>
      <c r="G58" s="54"/>
      <c r="H58" s="15"/>
      <c r="I58" s="68" t="s">
        <v>147</v>
      </c>
      <c r="J58" s="69"/>
      <c r="K58" s="70">
        <f t="shared" si="1"/>
        <v>284</v>
      </c>
      <c r="L58" s="66">
        <f>VLOOKUP($I58,'[6]第２表資料（R2）'!$B$7:$AD$144,4,FALSE)</f>
        <v>48</v>
      </c>
      <c r="M58" s="66">
        <f>VLOOKUP($I58,'[6]第２表資料（R2）'!$B$7:$AD$144,5,FALSE)</f>
        <v>236</v>
      </c>
    </row>
    <row r="59" spans="1:13" s="62" customFormat="1" ht="9" customHeight="1">
      <c r="A59" s="69"/>
      <c r="B59" s="68" t="s">
        <v>138</v>
      </c>
      <c r="C59" s="69"/>
      <c r="D59" s="65">
        <f>SUM(E59:F59)</f>
        <v>4221</v>
      </c>
      <c r="E59" s="66">
        <f>VLOOKUP($B59,'[6]第２表資料（R2）'!$B$7:$AD$144,4,FALSE)</f>
        <v>1997</v>
      </c>
      <c r="F59" s="66">
        <f>VLOOKUP($B59,'[6]第２表資料（R2）'!$B$7:$AD$144,5,FALSE)</f>
        <v>2224</v>
      </c>
      <c r="G59" s="54"/>
      <c r="H59" s="15"/>
      <c r="I59" s="68" t="s">
        <v>139</v>
      </c>
      <c r="J59" s="69"/>
      <c r="K59" s="70">
        <f t="shared" si="1"/>
        <v>209</v>
      </c>
      <c r="L59" s="66">
        <f>VLOOKUP($I59,'[6]第２表資料（R2）'!$B$7:$AD$144,4,FALSE)</f>
        <v>29</v>
      </c>
      <c r="M59" s="66">
        <f>VLOOKUP($I59,'[6]第２表資料（R2）'!$B$7:$AD$144,5,FALSE)</f>
        <v>180</v>
      </c>
    </row>
    <row r="60" spans="1:13" s="62" customFormat="1" ht="9" customHeight="1">
      <c r="A60" s="15"/>
      <c r="B60" s="6"/>
      <c r="C60" s="15"/>
      <c r="D60" s="59"/>
      <c r="E60" s="60"/>
      <c r="F60" s="60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65">
        <f>SUM(D62:D66)</f>
        <v>23532</v>
      </c>
      <c r="E61" s="66">
        <f>SUM(E62:E66)</f>
        <v>11170</v>
      </c>
      <c r="F61" s="66">
        <f>SUM(F62:F66)</f>
        <v>12362</v>
      </c>
      <c r="G61" s="54"/>
      <c r="H61" s="859" t="s">
        <v>150</v>
      </c>
      <c r="I61" s="860"/>
      <c r="J61" s="860"/>
      <c r="K61" s="70">
        <f t="shared" si="1"/>
        <v>342</v>
      </c>
      <c r="L61" s="74">
        <f>'[6]第２表資料（R2）'!E146</f>
        <v>26</v>
      </c>
      <c r="M61" s="74">
        <f>'[6]第２表資料（R2）'!F146</f>
        <v>316</v>
      </c>
    </row>
    <row r="62" spans="1:13" s="62" customFormat="1" ht="9" customHeight="1">
      <c r="A62" s="69"/>
      <c r="B62" s="68" t="s">
        <v>151</v>
      </c>
      <c r="C62" s="69"/>
      <c r="D62" s="65">
        <f>SUM(E62:F62)</f>
        <v>4404</v>
      </c>
      <c r="E62" s="66">
        <f>VLOOKUP($B62,'[6]第２表資料（R2）'!$B$7:$AD$144,4,FALSE)</f>
        <v>2092</v>
      </c>
      <c r="F62" s="66">
        <f>VLOOKUP($B62,'[6]第２表資料（R2）'!$B$7:$AD$144,5,FALSE)</f>
        <v>2312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65">
        <f>SUM(E63:F63)</f>
        <v>4552</v>
      </c>
      <c r="E63" s="66">
        <f>VLOOKUP($B63,'[6]第２表資料（R2）'!$B$7:$AD$144,4,FALSE)</f>
        <v>2097</v>
      </c>
      <c r="F63" s="66">
        <f>VLOOKUP($B63,'[6]第２表資料（R2）'!$B$7:$AD$144,5,FALSE)</f>
        <v>2455</v>
      </c>
      <c r="G63" s="54"/>
      <c r="H63" s="859" t="s">
        <v>153</v>
      </c>
      <c r="I63" s="860"/>
      <c r="J63" s="860"/>
      <c r="K63" s="70">
        <f t="shared" si="1"/>
        <v>6208</v>
      </c>
      <c r="L63" s="74">
        <f>'[6]第２表資料（R2）'!E148</f>
        <v>3728</v>
      </c>
      <c r="M63" s="74">
        <f>'[6]第２表資料（R2）'!F148</f>
        <v>2480</v>
      </c>
    </row>
    <row r="64" spans="1:13" s="62" customFormat="1" ht="9" customHeight="1">
      <c r="A64" s="69"/>
      <c r="B64" s="68" t="s">
        <v>154</v>
      </c>
      <c r="C64" s="69"/>
      <c r="D64" s="65">
        <f>SUM(E64:F64)</f>
        <v>4615</v>
      </c>
      <c r="E64" s="66">
        <f>VLOOKUP($B64,'[6]第２表資料（R2）'!$B$7:$AD$144,4,FALSE)</f>
        <v>2227</v>
      </c>
      <c r="F64" s="66">
        <f>VLOOKUP($B64,'[6]第２表資料（R2）'!$B$7:$AD$144,5,FALSE)</f>
        <v>2388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65">
        <f>SUM(E65:F65)</f>
        <v>4812</v>
      </c>
      <c r="E65" s="66">
        <f>VLOOKUP($B65,'[6]第２表資料（R2）'!$B$7:$AD$144,4,FALSE)</f>
        <v>2308</v>
      </c>
      <c r="F65" s="66">
        <f>VLOOKUP($B65,'[6]第２表資料（R2）'!$B$7:$AD$144,5,FALSE)</f>
        <v>2504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65">
        <f>SUM(E66:F66)</f>
        <v>5149</v>
      </c>
      <c r="E66" s="66">
        <f>VLOOKUP($B66,'[6]第２表資料（R2）'!$B$7:$AD$144,4,FALSE)</f>
        <v>2446</v>
      </c>
      <c r="F66" s="66">
        <f>VLOOKUP($B66,'[6]第２表資料（R2）'!$B$7:$AD$144,5,FALSE)</f>
        <v>2703</v>
      </c>
      <c r="G66" s="54"/>
      <c r="H66" s="859" t="s">
        <v>157</v>
      </c>
      <c r="I66" s="860"/>
      <c r="J66" s="860"/>
      <c r="K66" s="70">
        <f>SUM(D19,D12,D5)</f>
        <v>46771</v>
      </c>
      <c r="L66" s="71">
        <f>SUM(E19,E12,E5)</f>
        <v>23975</v>
      </c>
      <c r="M66" s="71">
        <f>SUM(F19,F12,F5)</f>
        <v>22796</v>
      </c>
    </row>
    <row r="67" spans="1:13" s="62" customFormat="1" ht="9" customHeight="1">
      <c r="A67" s="69"/>
      <c r="B67" s="15"/>
      <c r="C67" s="15"/>
      <c r="D67" s="59"/>
      <c r="E67" s="60"/>
      <c r="F67" s="60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65">
        <f>SUM(D69:D73)</f>
        <v>28218</v>
      </c>
      <c r="E68" s="66">
        <f>SUM(E69:E73)</f>
        <v>13379</v>
      </c>
      <c r="F68" s="66">
        <f>SUM(F69:F73)</f>
        <v>14839</v>
      </c>
      <c r="G68" s="54"/>
      <c r="H68" s="859" t="s">
        <v>159</v>
      </c>
      <c r="I68" s="860"/>
      <c r="J68" s="860"/>
      <c r="K68" s="79">
        <f>SUM(D82,D75,D68,D61,D54,D47,D40,D33,D26,K5)</f>
        <v>223535</v>
      </c>
      <c r="L68" s="74">
        <f>SUM(E82,E75,E68,E61,E54,E47,E40,E33,E26,L5)</f>
        <v>106195</v>
      </c>
      <c r="M68" s="74">
        <f>SUM(F82,F75,F68,F61,F54,F47,F40,F33,F26,M5)</f>
        <v>117340</v>
      </c>
    </row>
    <row r="69" spans="1:13" s="62" customFormat="1" ht="9" customHeight="1">
      <c r="A69" s="69"/>
      <c r="B69" s="68" t="s">
        <v>160</v>
      </c>
      <c r="C69" s="69"/>
      <c r="D69" s="65">
        <f>SUM(E69:F69)</f>
        <v>5451</v>
      </c>
      <c r="E69" s="66">
        <f>VLOOKUP($B69,'[6]第２表資料（R2）'!$B$7:$AD$144,4,FALSE)</f>
        <v>2651</v>
      </c>
      <c r="F69" s="66">
        <f>VLOOKUP($B69,'[6]第２表資料（R2）'!$B$7:$AD$144,5,FALSE)</f>
        <v>2800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65">
        <f>SUM(E70:F70)</f>
        <v>5675</v>
      </c>
      <c r="E70" s="66">
        <f>VLOOKUP($B70,'[6]第２表資料（R2）'!$B$7:$AD$144,4,FALSE)</f>
        <v>2617</v>
      </c>
      <c r="F70" s="66">
        <f>VLOOKUP($B70,'[6]第２表資料（R2）'!$B$7:$AD$144,5,FALSE)</f>
        <v>3058</v>
      </c>
      <c r="G70" s="52"/>
      <c r="H70" s="859" t="s">
        <v>162</v>
      </c>
      <c r="I70" s="860"/>
      <c r="J70" s="860"/>
      <c r="K70" s="70">
        <f>SUM(K12,K19,K26,K33,K40,K47,K54,K61)</f>
        <v>132604</v>
      </c>
      <c r="L70" s="71">
        <f>SUM(L12,L19,L26,L33,L40,L47,L54,L61)</f>
        <v>54621</v>
      </c>
      <c r="M70" s="71">
        <f>SUM(M12,M19,M26,M33,M40,M47,M54,M61)</f>
        <v>77983</v>
      </c>
    </row>
    <row r="71" spans="1:13" s="62" customFormat="1" ht="9" customHeight="1">
      <c r="A71" s="69"/>
      <c r="B71" s="68" t="s">
        <v>163</v>
      </c>
      <c r="C71" s="69"/>
      <c r="D71" s="65">
        <f>SUM(E71:F71)</f>
        <v>5800</v>
      </c>
      <c r="E71" s="66">
        <f>VLOOKUP($B71,'[6]第２表資料（R2）'!$B$7:$AD$144,4,FALSE)</f>
        <v>2728</v>
      </c>
      <c r="F71" s="66">
        <f>VLOOKUP($B71,'[6]第２表資料（R2）'!$B$7:$AD$144,5,FALSE)</f>
        <v>3072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65">
        <f>SUM(E72:F72)</f>
        <v>5776</v>
      </c>
      <c r="E72" s="66">
        <f>VLOOKUP($B72,'[6]第２表資料（R2）'!$B$7:$AD$144,4,FALSE)</f>
        <v>2754</v>
      </c>
      <c r="F72" s="66">
        <f>VLOOKUP($B72,'[6]第２表資料（R2）'!$B$7:$AD$144,5,FALSE)</f>
        <v>3022</v>
      </c>
      <c r="G72" s="80"/>
      <c r="H72" s="859" t="s">
        <v>165</v>
      </c>
      <c r="I72" s="861"/>
      <c r="J72" s="862"/>
      <c r="K72" s="70">
        <f>SUM(K12,K19)</f>
        <v>65834</v>
      </c>
      <c r="L72" s="71">
        <f>SUM(L12,L19)</f>
        <v>30590</v>
      </c>
      <c r="M72" s="71">
        <f>SUM(M12,M19)</f>
        <v>35244</v>
      </c>
    </row>
    <row r="73" spans="1:13" s="62" customFormat="1" ht="9" customHeight="1">
      <c r="A73" s="69"/>
      <c r="B73" s="68" t="s">
        <v>158</v>
      </c>
      <c r="C73" s="69"/>
      <c r="D73" s="65">
        <f>SUM(E73:F73)</f>
        <v>5516</v>
      </c>
      <c r="E73" s="66">
        <f>VLOOKUP($B73,'[6]第２表資料（R2）'!$B$7:$AD$144,4,FALSE)</f>
        <v>2629</v>
      </c>
      <c r="F73" s="66">
        <f>VLOOKUP($B73,'[6]第２表資料（R2）'!$B$7:$AD$144,5,FALSE)</f>
        <v>2887</v>
      </c>
      <c r="G73" s="80"/>
      <c r="H73" s="859" t="s">
        <v>166</v>
      </c>
      <c r="I73" s="861"/>
      <c r="J73" s="862"/>
      <c r="K73" s="70">
        <f>SUM(K26,K33,K40,K47,K54,K61)</f>
        <v>66770</v>
      </c>
      <c r="L73" s="71">
        <f>SUM(L26,L33,L40,L47,L54,L61)</f>
        <v>24031</v>
      </c>
      <c r="M73" s="71">
        <f>SUM(M26,M33,M40,M47,M54,M61)</f>
        <v>42739</v>
      </c>
    </row>
    <row r="74" spans="1:13" s="62" customFormat="1" ht="9" customHeight="1">
      <c r="A74" s="15"/>
      <c r="B74" s="15"/>
      <c r="C74" s="15"/>
      <c r="D74" s="59"/>
      <c r="E74" s="60"/>
      <c r="F74" s="60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65">
        <f>SUM(D76:D80)</f>
        <v>25845</v>
      </c>
      <c r="E75" s="66">
        <f>SUM(E76:E80)</f>
        <v>11969</v>
      </c>
      <c r="F75" s="66">
        <f>SUM(F76:F80)</f>
        <v>13876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65">
        <f>SUM(E76:F76)</f>
        <v>5248</v>
      </c>
      <c r="E76" s="66">
        <f>VLOOKUP($B76,'[6]第２表資料（R2）'!$B$7:$AD$144,4,FALSE)</f>
        <v>2444</v>
      </c>
      <c r="F76" s="66">
        <f>VLOOKUP($B76,'[6]第２表資料（R2）'!$B$7:$AD$144,5,FALSE)</f>
        <v>2804</v>
      </c>
      <c r="G76" s="52"/>
      <c r="H76" s="859" t="s">
        <v>157</v>
      </c>
      <c r="I76" s="860"/>
      <c r="J76" s="860"/>
      <c r="K76" s="81">
        <f>K66/(D3-K63)*100</f>
        <v>11.60829962026259</v>
      </c>
      <c r="L76" s="82">
        <f>L66/(E3-L63)*100</f>
        <v>12.974116704817876</v>
      </c>
      <c r="M76" s="82">
        <f>M66/(F3-M63)*100</f>
        <v>10.451175734346847</v>
      </c>
    </row>
    <row r="77" spans="1:13" s="62" customFormat="1" ht="9" customHeight="1">
      <c r="A77" s="69"/>
      <c r="B77" s="68" t="s">
        <v>171</v>
      </c>
      <c r="C77" s="69"/>
      <c r="D77" s="65">
        <f>SUM(E77:F77)</f>
        <v>5510</v>
      </c>
      <c r="E77" s="66">
        <f>VLOOKUP($B77,'[6]第２表資料（R2）'!$B$7:$AD$144,4,FALSE)</f>
        <v>2566</v>
      </c>
      <c r="F77" s="66">
        <f>VLOOKUP($B77,'[6]第２表資料（R2）'!$B$7:$AD$144,5,FALSE)</f>
        <v>2944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65">
        <f>SUM(E78:F78)</f>
        <v>5221</v>
      </c>
      <c r="E78" s="66">
        <f>VLOOKUP($B78,'[6]第２表資料（R2）'!$B$7:$AD$144,4,FALSE)</f>
        <v>2442</v>
      </c>
      <c r="F78" s="66">
        <f>VLOOKUP($B78,'[6]第２表資料（R2）'!$B$7:$AD$144,5,FALSE)</f>
        <v>2779</v>
      </c>
      <c r="G78" s="52"/>
      <c r="H78" s="859" t="s">
        <v>159</v>
      </c>
      <c r="I78" s="860"/>
      <c r="J78" s="860"/>
      <c r="K78" s="83">
        <f>K68/(D3-K63)*100</f>
        <v>55.480132039413263</v>
      </c>
      <c r="L78" s="84">
        <f>L68/(E3-L63)*100</f>
        <v>57.467625587826241</v>
      </c>
      <c r="M78" s="84">
        <f>M68/(F3-M63)*100</f>
        <v>53.796322191097524</v>
      </c>
    </row>
    <row r="79" spans="1:13" s="62" customFormat="1" ht="9" customHeight="1">
      <c r="A79" s="69"/>
      <c r="B79" s="68" t="s">
        <v>173</v>
      </c>
      <c r="C79" s="69"/>
      <c r="D79" s="65">
        <f>SUM(E79:F79)</f>
        <v>5283</v>
      </c>
      <c r="E79" s="66">
        <f>VLOOKUP($B79,'[6]第２表資料（R2）'!$B$7:$AD$144,4,FALSE)</f>
        <v>2434</v>
      </c>
      <c r="F79" s="66">
        <f>VLOOKUP($B79,'[6]第２表資料（R2）'!$B$7:$AD$144,5,FALSE)</f>
        <v>2849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65">
        <f>SUM(E80:F80)</f>
        <v>4583</v>
      </c>
      <c r="E80" s="66">
        <f>VLOOKUP($B80,'[6]第２表資料（R2）'!$B$7:$AD$144,4,FALSE)</f>
        <v>2083</v>
      </c>
      <c r="F80" s="66">
        <f>VLOOKUP($B80,'[6]第２表資料（R2）'!$B$7:$AD$144,5,FALSE)</f>
        <v>2500</v>
      </c>
      <c r="G80" s="52"/>
      <c r="H80" s="859" t="s">
        <v>162</v>
      </c>
      <c r="I80" s="860"/>
      <c r="J80" s="860"/>
      <c r="K80" s="86">
        <f>K70/(D3-K63)*100</f>
        <v>32.911568340324145</v>
      </c>
      <c r="L80" s="87">
        <f>L70/(E3-L63)*100</f>
        <v>29.558257707355878</v>
      </c>
      <c r="M80" s="87">
        <f>M70/(F3-M63)*100</f>
        <v>35.752502074555629</v>
      </c>
    </row>
    <row r="81" spans="1:13" s="62" customFormat="1" ht="9" customHeight="1">
      <c r="A81" s="15"/>
      <c r="B81" s="15"/>
      <c r="C81" s="15"/>
      <c r="D81" s="59"/>
      <c r="E81" s="60"/>
      <c r="F81" s="60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65">
        <f>SUM(D83:D87)</f>
        <v>26759</v>
      </c>
      <c r="E82" s="66">
        <f>SUM(E83:E87)</f>
        <v>12443</v>
      </c>
      <c r="F82" s="66">
        <f>SUM(F83:F87)</f>
        <v>14316</v>
      </c>
      <c r="G82" s="52"/>
      <c r="H82" s="859" t="s">
        <v>165</v>
      </c>
      <c r="I82" s="861"/>
      <c r="J82" s="862"/>
      <c r="K82" s="86">
        <f>K72/(D3-K63)*100</f>
        <v>16.339629197587552</v>
      </c>
      <c r="L82" s="87">
        <f>L72/(E3-L63)*100</f>
        <v>16.553836496366163</v>
      </c>
      <c r="M82" s="87">
        <f>M72/(F3-M63)*100</f>
        <v>16.158152201321297</v>
      </c>
    </row>
    <row r="83" spans="1:13" s="62" customFormat="1" ht="9" customHeight="1">
      <c r="A83" s="15"/>
      <c r="B83" s="68" t="s">
        <v>175</v>
      </c>
      <c r="C83" s="69"/>
      <c r="D83" s="65">
        <f>SUM(E83:F83)</f>
        <v>5477</v>
      </c>
      <c r="E83" s="66">
        <f>VLOOKUP($B83,'[6]第２表資料（R2）'!$B$7:$AD$144,4,FALSE)</f>
        <v>2529</v>
      </c>
      <c r="F83" s="66">
        <f>VLOOKUP($B83,'[6]第２表資料（R2）'!$B$7:$AD$144,5,FALSE)</f>
        <v>2948</v>
      </c>
      <c r="G83" s="52"/>
      <c r="H83" s="859" t="s">
        <v>166</v>
      </c>
      <c r="I83" s="861"/>
      <c r="J83" s="862"/>
      <c r="K83" s="86">
        <f>K73/(D3-K63)*100</f>
        <v>16.571939142736593</v>
      </c>
      <c r="L83" s="87">
        <f>L73/(E3-L63)*100</f>
        <v>13.004421210989713</v>
      </c>
      <c r="M83" s="87">
        <f>M73/(F3-M63)*100</f>
        <v>19.594349873234336</v>
      </c>
    </row>
    <row r="84" spans="1:13" s="62" customFormat="1" ht="9" customHeight="1">
      <c r="A84" s="15"/>
      <c r="B84" s="68" t="s">
        <v>176</v>
      </c>
      <c r="C84" s="69"/>
      <c r="D84" s="65">
        <f>SUM(E84:F84)</f>
        <v>5248</v>
      </c>
      <c r="E84" s="66">
        <f>VLOOKUP($B84,'[6]第２表資料（R2）'!$B$7:$AD$144,4,FALSE)</f>
        <v>2473</v>
      </c>
      <c r="F84" s="66">
        <f>VLOOKUP($B84,'[6]第２表資料（R2）'!$B$7:$AD$144,5,FALSE)</f>
        <v>2775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65">
        <f>SUM(E85:F85)</f>
        <v>5403</v>
      </c>
      <c r="E85" s="66">
        <f>VLOOKUP($B85,'[6]第２表資料（R2）'!$B$7:$AD$144,4,FALSE)</f>
        <v>2546</v>
      </c>
      <c r="F85" s="66">
        <f>VLOOKUP($B85,'[6]第２表資料（R2）'!$B$7:$AD$144,5,FALSE)</f>
        <v>2857</v>
      </c>
      <c r="G85" s="52"/>
      <c r="H85" s="859" t="s">
        <v>178</v>
      </c>
      <c r="I85" s="860"/>
      <c r="J85" s="860"/>
      <c r="K85" s="86">
        <f>'[6]第２表資料（R2）'!D150</f>
        <v>49.834850000000003</v>
      </c>
      <c r="L85" s="87">
        <f>'[6]第２表資料（R2）'!E150</f>
        <v>47.672449999999998</v>
      </c>
      <c r="M85" s="87">
        <f>'[6]第２表資料（R2）'!F150</f>
        <v>51.666840000000001</v>
      </c>
    </row>
    <row r="86" spans="1:13" s="62" customFormat="1" ht="9" customHeight="1">
      <c r="A86" s="15"/>
      <c r="B86" s="68" t="s">
        <v>179</v>
      </c>
      <c r="C86" s="69"/>
      <c r="D86" s="65">
        <f>SUM(E86:F86)</f>
        <v>5217</v>
      </c>
      <c r="E86" s="66">
        <f>VLOOKUP($B86,'[6]第２表資料（R2）'!$B$7:$AD$144,4,FALSE)</f>
        <v>2421</v>
      </c>
      <c r="F86" s="66">
        <f>VLOOKUP($B86,'[6]第２表資料（R2）'!$B$7:$AD$144,5,FALSE)</f>
        <v>2796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90">
        <f>SUM(E87:F87)</f>
        <v>5414</v>
      </c>
      <c r="E87" s="91">
        <f>VLOOKUP($B87,'[6]第２表資料（R2）'!$B$7:$AD$144,4,FALSE)</f>
        <v>2474</v>
      </c>
      <c r="F87" s="91">
        <f>VLOOKUP($B87,'[6]第２表資料（R2）'!$B$7:$AD$144,5,FALSE)</f>
        <v>2940</v>
      </c>
      <c r="G87" s="92"/>
      <c r="H87" s="857" t="s">
        <v>181</v>
      </c>
      <c r="I87" s="858"/>
      <c r="J87" s="858"/>
      <c r="K87" s="93">
        <f>'[6]第２表資料（R2）'!D152</f>
        <v>52.220260000000003</v>
      </c>
      <c r="L87" s="94">
        <f>'[6]第２表資料（R2）'!E152</f>
        <v>49.939329999999998</v>
      </c>
      <c r="M87" s="94">
        <f>'[6]第２表資料（R2）'!F152</f>
        <v>54.276600000000002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DC21D-76F8-45F3-82C4-DF97CA3CD8BC}">
  <sheetPr>
    <pageSetUpPr fitToPage="1"/>
  </sheetPr>
  <dimension ref="A1:S34"/>
  <sheetViews>
    <sheetView showGridLines="0" view="pageBreakPreview" topLeftCell="B1" zoomScaleNormal="100" zoomScaleSheetLayoutView="100" workbookViewId="0">
      <selection activeCell="B1" sqref="B1:S1"/>
    </sheetView>
  </sheetViews>
  <sheetFormatPr defaultColWidth="9.875" defaultRowHeight="14.65" customHeight="1"/>
  <cols>
    <col min="1" max="1" width="18.375" style="151" hidden="1" customWidth="1"/>
    <col min="2" max="2" width="0.875" style="110" customWidth="1"/>
    <col min="3" max="3" width="3.125" style="110" customWidth="1"/>
    <col min="4" max="5" width="1.625" style="110" customWidth="1"/>
    <col min="6" max="6" width="4.375" style="110" customWidth="1"/>
    <col min="7" max="7" width="0.75" style="110" customWidth="1"/>
    <col min="8" max="8" width="4.25" style="110" customWidth="1"/>
    <col min="9" max="9" width="9.625" style="110" customWidth="1"/>
    <col min="10" max="10" width="0.875" style="338" customWidth="1"/>
    <col min="11" max="12" width="9.625" style="524" customWidth="1"/>
    <col min="13" max="15" width="9.625" style="338" customWidth="1"/>
    <col min="16" max="19" width="9.625" style="110" customWidth="1"/>
    <col min="20" max="16384" width="9.875" style="338"/>
  </cols>
  <sheetData>
    <row r="1" spans="1:19" s="110" customFormat="1" ht="35.25" customHeight="1">
      <c r="A1" s="484"/>
      <c r="B1" s="994" t="s">
        <v>524</v>
      </c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</row>
    <row r="2" spans="1:19" ht="7.5" customHeight="1">
      <c r="B2" s="486"/>
      <c r="C2" s="486"/>
      <c r="D2" s="486"/>
      <c r="E2" s="486"/>
      <c r="F2" s="486"/>
      <c r="G2" s="486"/>
      <c r="H2" s="487"/>
      <c r="I2" s="487"/>
      <c r="J2" s="488"/>
      <c r="K2" s="489"/>
      <c r="L2" s="489"/>
    </row>
    <row r="3" spans="1:19" s="124" customFormat="1" ht="12" customHeight="1">
      <c r="A3" s="484"/>
      <c r="B3" s="922" t="s">
        <v>525</v>
      </c>
      <c r="C3" s="922"/>
      <c r="D3" s="922"/>
      <c r="E3" s="922"/>
      <c r="F3" s="922"/>
      <c r="G3" s="922"/>
      <c r="H3" s="922"/>
      <c r="I3" s="922"/>
      <c r="J3" s="490"/>
      <c r="K3" s="996" t="s">
        <v>526</v>
      </c>
      <c r="L3" s="999" t="s">
        <v>527</v>
      </c>
      <c r="M3" s="491"/>
      <c r="N3" s="491"/>
      <c r="O3" s="491"/>
      <c r="P3" s="491"/>
      <c r="Q3" s="491"/>
      <c r="R3" s="491"/>
      <c r="S3" s="1002" t="s">
        <v>528</v>
      </c>
    </row>
    <row r="4" spans="1:19" s="124" customFormat="1" ht="12" customHeight="1">
      <c r="A4" s="484"/>
      <c r="B4" s="924"/>
      <c r="C4" s="924"/>
      <c r="D4" s="924"/>
      <c r="E4" s="924"/>
      <c r="F4" s="924"/>
      <c r="G4" s="924"/>
      <c r="H4" s="924"/>
      <c r="I4" s="924"/>
      <c r="J4" s="492"/>
      <c r="K4" s="997"/>
      <c r="L4" s="1000"/>
      <c r="M4" s="1005" t="s">
        <v>529</v>
      </c>
      <c r="N4" s="493"/>
      <c r="O4" s="494"/>
      <c r="P4" s="493"/>
      <c r="Q4" s="495"/>
      <c r="R4" s="1005" t="s">
        <v>530</v>
      </c>
      <c r="S4" s="1003"/>
    </row>
    <row r="5" spans="1:19" s="124" customFormat="1" ht="15" customHeight="1">
      <c r="A5" s="484"/>
      <c r="B5" s="924"/>
      <c r="C5" s="924"/>
      <c r="D5" s="924"/>
      <c r="E5" s="924"/>
      <c r="F5" s="924"/>
      <c r="G5" s="924"/>
      <c r="H5" s="924"/>
      <c r="I5" s="924"/>
      <c r="J5" s="492"/>
      <c r="K5" s="997"/>
      <c r="L5" s="1000"/>
      <c r="M5" s="991"/>
      <c r="N5" s="990" t="s">
        <v>531</v>
      </c>
      <c r="O5" s="1008" t="s">
        <v>532</v>
      </c>
      <c r="P5" s="990" t="s">
        <v>533</v>
      </c>
      <c r="Q5" s="990" t="s">
        <v>534</v>
      </c>
      <c r="R5" s="1006"/>
      <c r="S5" s="1003"/>
    </row>
    <row r="6" spans="1:19" s="124" customFormat="1" ht="15" customHeight="1">
      <c r="A6" s="484"/>
      <c r="B6" s="924"/>
      <c r="C6" s="924"/>
      <c r="D6" s="924"/>
      <c r="E6" s="924"/>
      <c r="F6" s="924"/>
      <c r="G6" s="924"/>
      <c r="H6" s="924"/>
      <c r="I6" s="924"/>
      <c r="J6" s="492"/>
      <c r="K6" s="997"/>
      <c r="L6" s="1000"/>
      <c r="M6" s="991"/>
      <c r="N6" s="991"/>
      <c r="O6" s="1009"/>
      <c r="P6" s="991"/>
      <c r="Q6" s="991"/>
      <c r="R6" s="1006"/>
      <c r="S6" s="1003"/>
    </row>
    <row r="7" spans="1:19" s="124" customFormat="1" ht="15" customHeight="1">
      <c r="A7" s="484"/>
      <c r="B7" s="926"/>
      <c r="C7" s="926"/>
      <c r="D7" s="926"/>
      <c r="E7" s="926"/>
      <c r="F7" s="926"/>
      <c r="G7" s="926"/>
      <c r="H7" s="926"/>
      <c r="I7" s="926"/>
      <c r="J7" s="498"/>
      <c r="K7" s="998"/>
      <c r="L7" s="1001"/>
      <c r="M7" s="992"/>
      <c r="N7" s="992"/>
      <c r="O7" s="1010"/>
      <c r="P7" s="992"/>
      <c r="Q7" s="992"/>
      <c r="R7" s="1007"/>
      <c r="S7" s="1004"/>
    </row>
    <row r="8" spans="1:19" ht="27" customHeight="1">
      <c r="A8" s="151" t="s">
        <v>535</v>
      </c>
      <c r="B8" s="500"/>
      <c r="C8" s="501" t="s">
        <v>536</v>
      </c>
      <c r="D8" s="502"/>
      <c r="E8" s="502"/>
      <c r="F8" s="502"/>
      <c r="G8" s="503"/>
      <c r="H8" s="993" t="s">
        <v>267</v>
      </c>
      <c r="I8" s="993"/>
      <c r="J8" s="504"/>
      <c r="K8" s="505">
        <f>VLOOKUP($A8,'[14]第１２表資料①（R2）'!$B$5:$L$13,2,FALSE)</f>
        <v>186988</v>
      </c>
      <c r="L8" s="505">
        <f>VLOOKUP($A8,'[14]第１２表資料①（R2）'!$B$5:$L$13,3,FALSE)</f>
        <v>184640</v>
      </c>
      <c r="M8" s="505">
        <f>VLOOKUP($A8,'[14]第１２表資料①（R2）'!$B$5:$L$13,4,FALSE)</f>
        <v>182176</v>
      </c>
      <c r="N8" s="505">
        <f>VLOOKUP($A8,'[14]第１２表資料①（R2）'!$B$5:$L$13,5,FALSE)</f>
        <v>108068</v>
      </c>
      <c r="O8" s="505">
        <f>VLOOKUP($A8,'[14]第１２表資料①（R2）'!$B$5:$L$13,6,FALSE)</f>
        <v>13144</v>
      </c>
      <c r="P8" s="505">
        <f>VLOOKUP($A8,'[14]第１２表資料①（R2）'!$B$5:$L$13,7,FALSE)</f>
        <v>55775</v>
      </c>
      <c r="Q8" s="505">
        <f>VLOOKUP($A8,'[14]第１２表資料①（R2）'!$B$5:$L$13,8,FALSE)</f>
        <v>5189</v>
      </c>
      <c r="R8" s="505">
        <f>VLOOKUP($A8,'[14]第１２表資料①（R2）'!$B$5:$L$13,9,FALSE)</f>
        <v>2464</v>
      </c>
      <c r="S8" s="505">
        <f>VLOOKUP($A8,'[14]第１２表資料①（R2）'!$B$5:$L$13,10,FALSE)</f>
        <v>2348</v>
      </c>
    </row>
    <row r="9" spans="1:19" ht="27" customHeight="1">
      <c r="B9" s="206"/>
      <c r="C9" s="506"/>
      <c r="D9" s="507"/>
      <c r="E9" s="507"/>
      <c r="F9" s="507"/>
      <c r="G9" s="508"/>
      <c r="H9" s="986" t="s">
        <v>279</v>
      </c>
      <c r="I9" s="986"/>
      <c r="J9" s="509"/>
      <c r="K9" s="510">
        <f>VLOOKUP($A8,'[14]第１２表資料②（R2）'!$B$5:$L$13,2,FALSE)</f>
        <v>395805</v>
      </c>
      <c r="L9" s="510">
        <f>VLOOKUP($A8,'[14]第１２表資料②（R2）'!$B$5:$L$13,3,FALSE)</f>
        <v>392330</v>
      </c>
      <c r="M9" s="510">
        <f>VLOOKUP($A8,'[14]第１２表資料②（R2）'!$B$5:$L$13,4,FALSE)</f>
        <v>387555</v>
      </c>
      <c r="N9" s="510">
        <f>VLOOKUP($A8,'[14]第１２表資料②（R2）'!$B$5:$L$13,5,FALSE)</f>
        <v>258070</v>
      </c>
      <c r="O9" s="510">
        <f>VLOOKUP($A8,'[14]第１２表資料②（R2）'!$B$5:$L$13,6,FALSE)</f>
        <v>27242</v>
      </c>
      <c r="P9" s="510">
        <f>VLOOKUP($A8,'[14]第１２表資料②（R2）'!$B$5:$L$13,7,FALSE)</f>
        <v>92154</v>
      </c>
      <c r="Q9" s="510">
        <f>VLOOKUP($A8,'[14]第１２表資料②（R2）'!$B$5:$L$13,8,FALSE)</f>
        <v>10089</v>
      </c>
      <c r="R9" s="510">
        <f>VLOOKUP($A8,'[14]第１２表資料②（R2）'!$B$5:$L$13,9,FALSE)</f>
        <v>4775</v>
      </c>
      <c r="S9" s="510">
        <f>VLOOKUP($A8,'[14]第１２表資料②（R2）'!$B$5:$L$13,10,FALSE)</f>
        <v>3475</v>
      </c>
    </row>
    <row r="10" spans="1:19" ht="27" customHeight="1">
      <c r="B10" s="511"/>
      <c r="C10" s="512"/>
      <c r="D10" s="513"/>
      <c r="E10" s="513"/>
      <c r="F10" s="513"/>
      <c r="G10" s="514"/>
      <c r="H10" s="989" t="s">
        <v>537</v>
      </c>
      <c r="I10" s="989"/>
      <c r="J10" s="515"/>
      <c r="K10" s="516">
        <f>VLOOKUP($A8,'[14]第１２表資料③（R2）'!$B$5:$L$13,2,FALSE)</f>
        <v>2.1167400000000001</v>
      </c>
      <c r="L10" s="516">
        <f>VLOOKUP($A8,'[14]第１２表資料③（R2）'!$B$5:$L$13,3,FALSE)</f>
        <v>2.1248399999999998</v>
      </c>
      <c r="M10" s="516">
        <f>VLOOKUP($A8,'[14]第１２表資料③（R2）'!$B$5:$L$13,4,FALSE)</f>
        <v>2.12737</v>
      </c>
      <c r="N10" s="516">
        <f>VLOOKUP($A8,'[14]第１２表資料③（R2）'!$B$5:$L$13,5,FALSE)</f>
        <v>2.3880300000000001</v>
      </c>
      <c r="O10" s="516">
        <f>VLOOKUP($A8,'[14]第１２表資料③（R2）'!$B$5:$L$13,6,FALSE)</f>
        <v>2.0725799999999999</v>
      </c>
      <c r="P10" s="516">
        <f>VLOOKUP($A8,'[14]第１２表資料③（R2）'!$B$5:$L$13,7,FALSE)</f>
        <v>1.65225</v>
      </c>
      <c r="Q10" s="516">
        <f>VLOOKUP($A8,'[14]第１２表資料③（R2）'!$B$5:$L$13,8,FALSE)</f>
        <v>1.94431</v>
      </c>
      <c r="R10" s="516">
        <f>VLOOKUP($A8,'[14]第１２表資料③（R2）'!$B$5:$L$13,9,FALSE)</f>
        <v>1.93791</v>
      </c>
      <c r="S10" s="516">
        <f>VLOOKUP($A8,'[14]第１２表資料③（R2）'!$B$5:$L$13,10,FALSE)</f>
        <v>1.4799800000000001</v>
      </c>
    </row>
    <row r="11" spans="1:19" ht="27" customHeight="1">
      <c r="A11" s="151" t="s">
        <v>538</v>
      </c>
      <c r="B11" s="517"/>
      <c r="C11" s="518" t="s">
        <v>539</v>
      </c>
      <c r="D11" s="519"/>
      <c r="E11" s="519"/>
      <c r="F11" s="507"/>
      <c r="G11" s="508"/>
      <c r="H11" s="986" t="s">
        <v>267</v>
      </c>
      <c r="I11" s="986"/>
      <c r="J11" s="509"/>
      <c r="K11" s="505">
        <f>VLOOKUP($A11,'[14]第１２表資料①（R2）'!$B$5:$L$13,2,FALSE)</f>
        <v>172824</v>
      </c>
      <c r="L11" s="505">
        <f>VLOOKUP($A11,'[14]第１２表資料①（R2）'!$B$5:$L$13,3,FALSE)</f>
        <v>170648</v>
      </c>
      <c r="M11" s="505">
        <f>VLOOKUP($A11,'[14]第１２表資料①（R2）'!$B$5:$L$13,4,FALSE)</f>
        <v>168418</v>
      </c>
      <c r="N11" s="505">
        <f>VLOOKUP($A11,'[14]第１２表資料①（R2）'!$B$5:$L$13,5,FALSE)</f>
        <v>96966</v>
      </c>
      <c r="O11" s="505">
        <f>VLOOKUP($A11,'[14]第１２表資料①（R2）'!$B$5:$L$13,6,FALSE)</f>
        <v>12020</v>
      </c>
      <c r="P11" s="505">
        <f>VLOOKUP($A11,'[14]第１２表資料①（R2）'!$B$5:$L$13,7,FALSE)</f>
        <v>54350</v>
      </c>
      <c r="Q11" s="505">
        <f>VLOOKUP($A11,'[14]第１２表資料①（R2）'!$B$5:$L$13,8,FALSE)</f>
        <v>5082</v>
      </c>
      <c r="R11" s="505">
        <f>VLOOKUP($A11,'[14]第１２表資料①（R2）'!$B$5:$L$13,9,FALSE)</f>
        <v>2230</v>
      </c>
      <c r="S11" s="505">
        <f>VLOOKUP($A11,'[14]第１２表資料①（R2）'!$B$5:$L$13,10,FALSE)</f>
        <v>2176</v>
      </c>
    </row>
    <row r="12" spans="1:19" ht="27" customHeight="1">
      <c r="B12" s="206"/>
      <c r="C12" s="506"/>
      <c r="D12" s="507"/>
      <c r="E12" s="507"/>
      <c r="F12" s="507"/>
      <c r="G12" s="508"/>
      <c r="H12" s="986" t="s">
        <v>279</v>
      </c>
      <c r="I12" s="986"/>
      <c r="J12" s="509"/>
      <c r="K12" s="510">
        <f>VLOOKUP($A11,'[14]第１２表資料②（R2）'!$B$5:$L$13,2,FALSE)</f>
        <v>364333</v>
      </c>
      <c r="L12" s="510">
        <f>VLOOKUP($A11,'[14]第１２表資料②（R2）'!$B$5:$L$13,3,FALSE)</f>
        <v>361129</v>
      </c>
      <c r="M12" s="510">
        <f>VLOOKUP($A11,'[14]第１２表資料②（R2）'!$B$5:$L$13,4,FALSE)</f>
        <v>356827</v>
      </c>
      <c r="N12" s="510">
        <f>VLOOKUP($A11,'[14]第１２表資料②（R2）'!$B$5:$L$13,5,FALSE)</f>
        <v>232558</v>
      </c>
      <c r="O12" s="510">
        <f>VLOOKUP($A11,'[14]第１２表資料②（R2）'!$B$5:$L$13,6,FALSE)</f>
        <v>25124</v>
      </c>
      <c r="P12" s="510">
        <f>VLOOKUP($A11,'[14]第１２表資料②（R2）'!$B$5:$L$13,7,FALSE)</f>
        <v>89264</v>
      </c>
      <c r="Q12" s="510">
        <f>VLOOKUP($A11,'[14]第１２表資料②（R2）'!$B$5:$L$13,8,FALSE)</f>
        <v>9881</v>
      </c>
      <c r="R12" s="510">
        <f>VLOOKUP($A11,'[14]第１２表資料②（R2）'!$B$5:$L$13,9,FALSE)</f>
        <v>4302</v>
      </c>
      <c r="S12" s="510">
        <f>VLOOKUP($A11,'[14]第１２表資料②（R2）'!$B$5:$L$13,10,FALSE)</f>
        <v>3204</v>
      </c>
    </row>
    <row r="13" spans="1:19" ht="27" customHeight="1">
      <c r="B13" s="511"/>
      <c r="C13" s="512"/>
      <c r="D13" s="513"/>
      <c r="E13" s="513"/>
      <c r="F13" s="513"/>
      <c r="G13" s="514"/>
      <c r="H13" s="986" t="s">
        <v>537</v>
      </c>
      <c r="I13" s="986"/>
      <c r="J13" s="515"/>
      <c r="K13" s="516">
        <f>VLOOKUP($A11,'[14]第１２表資料③（R2）'!$B$5:$L$13,2,FALSE)</f>
        <v>2.10812</v>
      </c>
      <c r="L13" s="516">
        <f>VLOOKUP($A11,'[14]第１２表資料③（R2）'!$B$5:$L$13,3,FALSE)</f>
        <v>2.1162200000000002</v>
      </c>
      <c r="M13" s="516">
        <f>VLOOKUP($A11,'[14]第１２表資料③（R2）'!$B$5:$L$13,4,FALSE)</f>
        <v>2.1187</v>
      </c>
      <c r="N13" s="516">
        <f>VLOOKUP($A11,'[14]第１２表資料③（R2）'!$B$5:$L$13,5,FALSE)</f>
        <v>2.3983500000000002</v>
      </c>
      <c r="O13" s="516">
        <f>VLOOKUP($A11,'[14]第１２表資料③（R2）'!$B$5:$L$13,6,FALSE)</f>
        <v>2.0901800000000001</v>
      </c>
      <c r="P13" s="516">
        <f>VLOOKUP($A11,'[14]第１２表資料③（R2）'!$B$5:$L$13,7,FALSE)</f>
        <v>1.64239</v>
      </c>
      <c r="Q13" s="516">
        <f>VLOOKUP($A11,'[14]第１２表資料③（R2）'!$B$5:$L$13,8,FALSE)</f>
        <v>1.94431</v>
      </c>
      <c r="R13" s="516">
        <f>VLOOKUP($A11,'[14]第１２表資料③（R2）'!$B$5:$L$13,9,FALSE)</f>
        <v>1.9291499999999999</v>
      </c>
      <c r="S13" s="516">
        <f>VLOOKUP($A11,'[14]第１２表資料③（R2）'!$B$5:$L$13,10,FALSE)</f>
        <v>1.4724299999999999</v>
      </c>
    </row>
    <row r="14" spans="1:19" s="95" customFormat="1" ht="27" customHeight="1">
      <c r="A14" s="151" t="s">
        <v>540</v>
      </c>
      <c r="B14" s="517"/>
      <c r="C14" s="518" t="s">
        <v>541</v>
      </c>
      <c r="D14" s="519"/>
      <c r="E14" s="519"/>
      <c r="F14" s="519"/>
      <c r="G14" s="508"/>
      <c r="H14" s="987" t="s">
        <v>267</v>
      </c>
      <c r="I14" s="987"/>
      <c r="J14" s="509"/>
      <c r="K14" s="505">
        <f>VLOOKUP($A14,'[14]第１２表資料①（R2）'!$B$5:$L$13,2,FALSE)</f>
        <v>1436</v>
      </c>
      <c r="L14" s="505">
        <f>VLOOKUP($A14,'[14]第１２表資料①（R2）'!$B$5:$L$13,3,FALSE)</f>
        <v>1424</v>
      </c>
      <c r="M14" s="505">
        <f>VLOOKUP($A14,'[14]第１２表資料①（R2）'!$B$5:$L$13,4,FALSE)</f>
        <v>1395</v>
      </c>
      <c r="N14" s="505">
        <f>VLOOKUP($A14,'[14]第１２表資料①（R2）'!$B$5:$L$13,5,FALSE)</f>
        <v>855</v>
      </c>
      <c r="O14" s="505">
        <f>VLOOKUP($A14,'[14]第１２表資料①（R2）'!$B$5:$L$13,6,FALSE)</f>
        <v>399</v>
      </c>
      <c r="P14" s="505">
        <f>VLOOKUP($A14,'[14]第１２表資料①（R2）'!$B$5:$L$13,7,FALSE)</f>
        <v>121</v>
      </c>
      <c r="Q14" s="505">
        <f>VLOOKUP($A14,'[14]第１２表資料①（R2）'!$B$5:$L$13,8,FALSE)</f>
        <v>20</v>
      </c>
      <c r="R14" s="505">
        <f>VLOOKUP($A14,'[14]第１２表資料①（R2）'!$B$5:$L$13,9,FALSE)</f>
        <v>29</v>
      </c>
      <c r="S14" s="505">
        <f>VLOOKUP($A14,'[14]第１２表資料①（R2）'!$B$5:$L$13,10,FALSE)</f>
        <v>12</v>
      </c>
    </row>
    <row r="15" spans="1:19" ht="27" customHeight="1">
      <c r="B15" s="206"/>
      <c r="C15" s="506"/>
      <c r="D15" s="507"/>
      <c r="E15" s="507"/>
      <c r="F15" s="507"/>
      <c r="G15" s="508"/>
      <c r="H15" s="986" t="s">
        <v>279</v>
      </c>
      <c r="I15" s="986"/>
      <c r="J15" s="509"/>
      <c r="K15" s="510">
        <f>VLOOKUP($A14,'[14]第１２表資料②（R2）'!$B$5:$L$13,2,FALSE)</f>
        <v>3154</v>
      </c>
      <c r="L15" s="510">
        <f>VLOOKUP($A14,'[14]第１２表資料②（R2）'!$B$5:$L$13,3,FALSE)</f>
        <v>3125</v>
      </c>
      <c r="M15" s="510">
        <f>VLOOKUP($A14,'[14]第１２表資料②（R2）'!$B$5:$L$13,4,FALSE)</f>
        <v>3066</v>
      </c>
      <c r="N15" s="510">
        <f>VLOOKUP($A14,'[14]第１２表資料②（R2）'!$B$5:$L$13,5,FALSE)</f>
        <v>2006</v>
      </c>
      <c r="O15" s="510">
        <f>VLOOKUP($A14,'[14]第１２表資料②（R2）'!$B$5:$L$13,6,FALSE)</f>
        <v>772</v>
      </c>
      <c r="P15" s="510">
        <f>VLOOKUP($A14,'[14]第１２表資料②（R2）'!$B$5:$L$13,7,FALSE)</f>
        <v>245</v>
      </c>
      <c r="Q15" s="510">
        <f>VLOOKUP($A14,'[14]第１２表資料②（R2）'!$B$5:$L$13,8,FALSE)</f>
        <v>43</v>
      </c>
      <c r="R15" s="510">
        <f>VLOOKUP($A14,'[14]第１２表資料②（R2）'!$B$5:$L$13,9,FALSE)</f>
        <v>59</v>
      </c>
      <c r="S15" s="510">
        <f>VLOOKUP($A14,'[14]第１２表資料②（R2）'!$B$5:$L$13,10,FALSE)</f>
        <v>29</v>
      </c>
    </row>
    <row r="16" spans="1:19" s="95" customFormat="1" ht="27" customHeight="1">
      <c r="A16" s="151"/>
      <c r="B16" s="511"/>
      <c r="C16" s="512"/>
      <c r="D16" s="513"/>
      <c r="E16" s="513"/>
      <c r="F16" s="513"/>
      <c r="G16" s="514"/>
      <c r="H16" s="989" t="s">
        <v>537</v>
      </c>
      <c r="I16" s="989"/>
      <c r="J16" s="515"/>
      <c r="K16" s="516">
        <f>VLOOKUP($A14,'[14]第１２表資料③（R2）'!$B$5:$L$13,2,FALSE)</f>
        <v>2.19638</v>
      </c>
      <c r="L16" s="516">
        <f>VLOOKUP($A14,'[14]第１２表資料③（R2）'!$B$5:$L$13,3,FALSE)</f>
        <v>2.1945199999999998</v>
      </c>
      <c r="M16" s="516">
        <f>VLOOKUP($A14,'[14]第１２表資料③（R2）'!$B$5:$L$13,4,FALSE)</f>
        <v>2.1978499999999999</v>
      </c>
      <c r="N16" s="516">
        <f>VLOOKUP($A14,'[14]第１２表資料③（R2）'!$B$5:$L$13,5,FALSE)</f>
        <v>2.3462000000000001</v>
      </c>
      <c r="O16" s="516">
        <f>VLOOKUP($A14,'[14]第１２表資料③（R2）'!$B$5:$L$13,6,FALSE)</f>
        <v>1.9348399999999999</v>
      </c>
      <c r="P16" s="516">
        <f>VLOOKUP($A14,'[14]第１２表資料③（R2）'!$B$5:$L$13,7,FALSE)</f>
        <v>2.0247899999999999</v>
      </c>
      <c r="Q16" s="516">
        <f>VLOOKUP($A14,'[14]第１２表資料③（R2）'!$B$5:$L$13,8,FALSE)</f>
        <v>2.15</v>
      </c>
      <c r="R16" s="516">
        <f>VLOOKUP($A14,'[14]第１２表資料③（R2）'!$B$5:$L$13,9,FALSE)</f>
        <v>2.0344799999999998</v>
      </c>
      <c r="S16" s="516">
        <f>VLOOKUP($A14,'[14]第１２表資料③（R2）'!$B$5:$L$13,10,FALSE)</f>
        <v>2.4166699999999999</v>
      </c>
    </row>
    <row r="17" spans="1:19" ht="27" customHeight="1">
      <c r="A17" s="151" t="s">
        <v>542</v>
      </c>
      <c r="B17" s="517"/>
      <c r="C17" s="518" t="s">
        <v>543</v>
      </c>
      <c r="D17" s="519"/>
      <c r="E17" s="519"/>
      <c r="F17" s="519"/>
      <c r="G17" s="508"/>
      <c r="H17" s="986" t="s">
        <v>267</v>
      </c>
      <c r="I17" s="986"/>
      <c r="J17" s="509"/>
      <c r="K17" s="505">
        <f>VLOOKUP($A17,'[14]第１２表資料①（R2）'!$B$5:$L$13,2,FALSE)</f>
        <v>349</v>
      </c>
      <c r="L17" s="505">
        <f>VLOOKUP($A17,'[14]第１２表資料①（R2）'!$B$5:$L$13,3,FALSE)</f>
        <v>321</v>
      </c>
      <c r="M17" s="505">
        <f>VLOOKUP($A17,'[14]第１２表資料①（R2）'!$B$5:$L$13,4,FALSE)</f>
        <v>317</v>
      </c>
      <c r="N17" s="505">
        <f>VLOOKUP($A17,'[14]第１２表資料①（R2）'!$B$5:$L$13,5,FALSE)</f>
        <v>172</v>
      </c>
      <c r="O17" s="505">
        <f>VLOOKUP($A17,'[14]第１２表資料①（R2）'!$B$5:$L$13,6,FALSE)</f>
        <v>138</v>
      </c>
      <c r="P17" s="505">
        <f>VLOOKUP($A17,'[14]第１２表資料①（R2）'!$B$5:$L$13,7,FALSE)</f>
        <v>4</v>
      </c>
      <c r="Q17" s="505">
        <f>VLOOKUP($A17,'[14]第１２表資料①（R2）'!$B$5:$L$13,8,FALSE)</f>
        <v>3</v>
      </c>
      <c r="R17" s="505">
        <f>VLOOKUP($A17,'[14]第１２表資料①（R2）'!$B$5:$L$13,9,FALSE)</f>
        <v>4</v>
      </c>
      <c r="S17" s="505">
        <f>VLOOKUP($A17,'[14]第１２表資料①（R2）'!$B$5:$L$13,10,FALSE)</f>
        <v>28</v>
      </c>
    </row>
    <row r="18" spans="1:19" s="95" customFormat="1" ht="27" customHeight="1">
      <c r="A18" s="151"/>
      <c r="B18" s="206"/>
      <c r="C18" s="506"/>
      <c r="D18" s="507"/>
      <c r="E18" s="507"/>
      <c r="F18" s="507"/>
      <c r="G18" s="508"/>
      <c r="H18" s="986" t="s">
        <v>279</v>
      </c>
      <c r="I18" s="986"/>
      <c r="J18" s="509"/>
      <c r="K18" s="510">
        <f>VLOOKUP($A17,'[14]第１２表資料②（R2）'!$B$5:$L$13,2,FALSE)</f>
        <v>600</v>
      </c>
      <c r="L18" s="510">
        <f>VLOOKUP($A17,'[14]第１２表資料②（R2）'!$B$5:$L$13,3,FALSE)</f>
        <v>568</v>
      </c>
      <c r="M18" s="510">
        <f>VLOOKUP($A17,'[14]第１２表資料②（R2）'!$B$5:$L$13,4,FALSE)</f>
        <v>562</v>
      </c>
      <c r="N18" s="510">
        <f>VLOOKUP($A17,'[14]第１２表資料②（R2）'!$B$5:$L$13,5,FALSE)</f>
        <v>300</v>
      </c>
      <c r="O18" s="510">
        <f>VLOOKUP($A17,'[14]第１２表資料②（R2）'!$B$5:$L$13,6,FALSE)</f>
        <v>248</v>
      </c>
      <c r="P18" s="510">
        <f>VLOOKUP($A17,'[14]第１２表資料②（R2）'!$B$5:$L$13,7,FALSE)</f>
        <v>5</v>
      </c>
      <c r="Q18" s="510">
        <f>VLOOKUP($A17,'[14]第１２表資料②（R2）'!$B$5:$L$13,8,FALSE)</f>
        <v>9</v>
      </c>
      <c r="R18" s="510">
        <f>VLOOKUP($A17,'[14]第１２表資料②（R2）'!$B$5:$L$13,9,FALSE)</f>
        <v>6</v>
      </c>
      <c r="S18" s="510">
        <f>VLOOKUP($A17,'[14]第１２表資料②（R2）'!$B$5:$L$13,10,FALSE)</f>
        <v>32</v>
      </c>
    </row>
    <row r="19" spans="1:19" ht="27" customHeight="1">
      <c r="B19" s="511"/>
      <c r="C19" s="512"/>
      <c r="D19" s="513"/>
      <c r="E19" s="513"/>
      <c r="F19" s="513"/>
      <c r="G19" s="514"/>
      <c r="H19" s="986" t="s">
        <v>537</v>
      </c>
      <c r="I19" s="986"/>
      <c r="J19" s="515"/>
      <c r="K19" s="516">
        <f>VLOOKUP($A17,'[14]第１２表資料③（R2）'!$B$5:$L$13,2,FALSE)</f>
        <v>1.7192000000000001</v>
      </c>
      <c r="L19" s="516">
        <f>VLOOKUP($A17,'[14]第１２表資料③（R2）'!$B$5:$L$13,3,FALSE)</f>
        <v>1.7694700000000001</v>
      </c>
      <c r="M19" s="516">
        <f>VLOOKUP($A17,'[14]第１２表資料③（R2）'!$B$5:$L$13,4,FALSE)</f>
        <v>1.7728699999999999</v>
      </c>
      <c r="N19" s="516">
        <f>VLOOKUP($A17,'[14]第１２表資料③（R2）'!$B$5:$L$13,5,FALSE)</f>
        <v>1.7441899999999999</v>
      </c>
      <c r="O19" s="516">
        <f>VLOOKUP($A17,'[14]第１２表資料③（R2）'!$B$5:$L$13,6,FALSE)</f>
        <v>1.7970999999999999</v>
      </c>
      <c r="P19" s="516">
        <f>VLOOKUP($A17,'[14]第１２表資料③（R2）'!$B$5:$L$13,7,FALSE)</f>
        <v>1.25</v>
      </c>
      <c r="Q19" s="516">
        <f>VLOOKUP($A17,'[14]第１２表資料③（R2）'!$B$5:$L$13,8,FALSE)</f>
        <v>3</v>
      </c>
      <c r="R19" s="516">
        <f>VLOOKUP($A17,'[14]第１２表資料③（R2）'!$B$5:$L$13,9,FALSE)</f>
        <v>1.5</v>
      </c>
      <c r="S19" s="516">
        <f>VLOOKUP($A17,'[14]第１２表資料③（R2）'!$B$5:$L$13,10,FALSE)</f>
        <v>1.14286</v>
      </c>
    </row>
    <row r="20" spans="1:19" ht="27" customHeight="1">
      <c r="A20" s="151" t="s">
        <v>544</v>
      </c>
      <c r="B20" s="517"/>
      <c r="C20" s="518" t="s">
        <v>545</v>
      </c>
      <c r="D20" s="519"/>
      <c r="E20" s="519"/>
      <c r="F20" s="519"/>
      <c r="G20" s="508"/>
      <c r="H20" s="987" t="s">
        <v>267</v>
      </c>
      <c r="I20" s="987"/>
      <c r="J20" s="509"/>
      <c r="K20" s="505">
        <f>VLOOKUP($A20,'[14]第１２表資料①（R2）'!$B$5:$L$13,2,FALSE)</f>
        <v>204</v>
      </c>
      <c r="L20" s="505">
        <f>VLOOKUP($A20,'[14]第１２表資料①（R2）'!$B$5:$L$13,3,FALSE)</f>
        <v>202</v>
      </c>
      <c r="M20" s="505">
        <f>VLOOKUP($A20,'[14]第１２表資料①（R2）'!$B$5:$L$13,4,FALSE)</f>
        <v>200</v>
      </c>
      <c r="N20" s="505">
        <f>VLOOKUP($A20,'[14]第１２表資料①（R2）'!$B$5:$L$13,5,FALSE)</f>
        <v>21</v>
      </c>
      <c r="O20" s="505">
        <f>VLOOKUP($A20,'[14]第１２表資料①（R2）'!$B$5:$L$13,6,FALSE)</f>
        <v>167</v>
      </c>
      <c r="P20" s="505">
        <f>VLOOKUP($A20,'[14]第１２表資料①（R2）'!$B$5:$L$13,7,FALSE)</f>
        <v>2</v>
      </c>
      <c r="Q20" s="505">
        <f>VLOOKUP($A20,'[14]第１２表資料①（R2）'!$B$5:$L$13,8,FALSE)</f>
        <v>10</v>
      </c>
      <c r="R20" s="505">
        <f>VLOOKUP($A20,'[14]第１２表資料①（R2）'!$B$5:$L$13,9,FALSE)</f>
        <v>2</v>
      </c>
      <c r="S20" s="505">
        <f>VLOOKUP($A20,'[14]第１２表資料①（R2）'!$B$5:$L$13,10,FALSE)</f>
        <v>2</v>
      </c>
    </row>
    <row r="21" spans="1:19" s="95" customFormat="1" ht="27" customHeight="1">
      <c r="A21" s="151"/>
      <c r="B21" s="206"/>
      <c r="C21" s="506"/>
      <c r="D21" s="507"/>
      <c r="E21" s="507"/>
      <c r="F21" s="507"/>
      <c r="G21" s="508"/>
      <c r="H21" s="986" t="s">
        <v>279</v>
      </c>
      <c r="I21" s="986"/>
      <c r="J21" s="509"/>
      <c r="K21" s="510">
        <f>VLOOKUP($A20,'[14]第１２表資料②（R2）'!$B$5:$L$13,2,FALSE)</f>
        <v>315</v>
      </c>
      <c r="L21" s="510">
        <f>VLOOKUP($A20,'[14]第１２表資料②（R2）'!$B$5:$L$13,3,FALSE)</f>
        <v>309</v>
      </c>
      <c r="M21" s="510">
        <f>VLOOKUP($A20,'[14]第１２表資料②（R2）'!$B$5:$L$13,4,FALSE)</f>
        <v>306</v>
      </c>
      <c r="N21" s="510">
        <f>VLOOKUP($A20,'[14]第１２表資料②（R2）'!$B$5:$L$13,5,FALSE)</f>
        <v>37</v>
      </c>
      <c r="O21" s="510">
        <f>VLOOKUP($A20,'[14]第１２表資料②（R2）'!$B$5:$L$13,6,FALSE)</f>
        <v>246</v>
      </c>
      <c r="P21" s="510">
        <f>VLOOKUP($A20,'[14]第１２表資料②（R2）'!$B$5:$L$13,7,FALSE)</f>
        <v>3</v>
      </c>
      <c r="Q21" s="510">
        <f>VLOOKUP($A20,'[14]第１２表資料②（R2）'!$B$5:$L$13,8,FALSE)</f>
        <v>20</v>
      </c>
      <c r="R21" s="510">
        <f>VLOOKUP($A20,'[14]第１２表資料②（R2）'!$B$5:$L$13,9,FALSE)</f>
        <v>3</v>
      </c>
      <c r="S21" s="510">
        <f>VLOOKUP($A20,'[14]第１２表資料②（R2）'!$B$5:$L$13,10,FALSE)</f>
        <v>6</v>
      </c>
    </row>
    <row r="22" spans="1:19" ht="27" customHeight="1">
      <c r="B22" s="511"/>
      <c r="C22" s="512"/>
      <c r="D22" s="513"/>
      <c r="E22" s="513"/>
      <c r="F22" s="513"/>
      <c r="G22" s="514"/>
      <c r="H22" s="989" t="s">
        <v>537</v>
      </c>
      <c r="I22" s="989"/>
      <c r="J22" s="515"/>
      <c r="K22" s="516">
        <f>VLOOKUP($A20,'[14]第１２表資料③（R2）'!$B$5:$L$13,2,FALSE)</f>
        <v>1.5441199999999999</v>
      </c>
      <c r="L22" s="516">
        <f>VLOOKUP($A20,'[14]第１２表資料③（R2）'!$B$5:$L$13,3,FALSE)</f>
        <v>1.5297000000000001</v>
      </c>
      <c r="M22" s="516">
        <f>VLOOKUP($A20,'[14]第１２表資料③（R2）'!$B$5:$L$13,4,FALSE)</f>
        <v>1.53</v>
      </c>
      <c r="N22" s="516">
        <f>VLOOKUP($A20,'[14]第１２表資料③（R2）'!$B$5:$L$13,5,FALSE)</f>
        <v>1.7619</v>
      </c>
      <c r="O22" s="516">
        <f>VLOOKUP($A20,'[14]第１２表資料③（R2）'!$B$5:$L$13,6,FALSE)</f>
        <v>1.47305</v>
      </c>
      <c r="P22" s="516">
        <f>VLOOKUP($A20,'[14]第１２表資料③（R2）'!$B$5:$L$13,7,FALSE)</f>
        <v>1.5</v>
      </c>
      <c r="Q22" s="516">
        <f>VLOOKUP($A20,'[14]第１２表資料③（R2）'!$B$5:$L$13,8,FALSE)</f>
        <v>2</v>
      </c>
      <c r="R22" s="516">
        <f>VLOOKUP($A20,'[14]第１２表資料③（R2）'!$B$5:$L$13,9,FALSE)</f>
        <v>1.5</v>
      </c>
      <c r="S22" s="516">
        <f>VLOOKUP($A20,'[14]第１２表資料③（R2）'!$B$5:$L$13,10,FALSE)</f>
        <v>3</v>
      </c>
    </row>
    <row r="23" spans="1:19" ht="27" customHeight="1">
      <c r="A23" s="151" t="s">
        <v>546</v>
      </c>
      <c r="B23" s="517"/>
      <c r="C23" s="518" t="s">
        <v>547</v>
      </c>
      <c r="D23" s="519"/>
      <c r="E23" s="519"/>
      <c r="F23" s="519"/>
      <c r="G23" s="508"/>
      <c r="H23" s="986" t="s">
        <v>267</v>
      </c>
      <c r="I23" s="986"/>
      <c r="J23" s="509"/>
      <c r="K23" s="505">
        <f>VLOOKUP($A23,'[14]第１２表資料①（R2）'!$B$5:$L$13,2,FALSE)</f>
        <v>2244</v>
      </c>
      <c r="L23" s="505">
        <f>VLOOKUP($A23,'[14]第１２表資料①（R2）'!$B$5:$L$13,3,FALSE)</f>
        <v>2204</v>
      </c>
      <c r="M23" s="505">
        <f>VLOOKUP($A23,'[14]第１２表資料①（R2）'!$B$5:$L$13,4,FALSE)</f>
        <v>2183</v>
      </c>
      <c r="N23" s="505">
        <f>VLOOKUP($A23,'[14]第１２表資料①（R2）'!$B$5:$L$13,5,FALSE)</f>
        <v>1960</v>
      </c>
      <c r="O23" s="505">
        <f>VLOOKUP($A23,'[14]第１２表資料①（R2）'!$B$5:$L$13,6,FALSE)</f>
        <v>76</v>
      </c>
      <c r="P23" s="505">
        <f>VLOOKUP($A23,'[14]第１２表資料①（R2）'!$B$5:$L$13,7,FALSE)</f>
        <v>137</v>
      </c>
      <c r="Q23" s="505">
        <f>VLOOKUP($A23,'[14]第１２表資料①（R2）'!$B$5:$L$13,8,FALSE)</f>
        <v>10</v>
      </c>
      <c r="R23" s="505">
        <f>VLOOKUP($A23,'[14]第１２表資料①（R2）'!$B$5:$L$13,9,FALSE)</f>
        <v>21</v>
      </c>
      <c r="S23" s="505">
        <f>VLOOKUP($A23,'[14]第１２表資料①（R2）'!$B$5:$L$13,10,FALSE)</f>
        <v>40</v>
      </c>
    </row>
    <row r="24" spans="1:19" s="95" customFormat="1" ht="27" customHeight="1">
      <c r="A24" s="151"/>
      <c r="B24" s="206"/>
      <c r="C24" s="506"/>
      <c r="D24" s="507"/>
      <c r="E24" s="507"/>
      <c r="F24" s="507"/>
      <c r="G24" s="508"/>
      <c r="H24" s="986" t="s">
        <v>279</v>
      </c>
      <c r="I24" s="986"/>
      <c r="J24" s="509"/>
      <c r="K24" s="510">
        <f>VLOOKUP($A23,'[14]第１２表資料②（R2）'!$B$5:$L$13,2,FALSE)</f>
        <v>4492</v>
      </c>
      <c r="L24" s="510">
        <f>VLOOKUP($A23,'[14]第１２表資料②（R2）'!$B$5:$L$13,3,FALSE)</f>
        <v>4434</v>
      </c>
      <c r="M24" s="510">
        <f>VLOOKUP($A23,'[14]第１２表資料②（R2）'!$B$5:$L$13,4,FALSE)</f>
        <v>4398</v>
      </c>
      <c r="N24" s="510">
        <f>VLOOKUP($A23,'[14]第１２表資料②（R2）'!$B$5:$L$13,5,FALSE)</f>
        <v>3961</v>
      </c>
      <c r="O24" s="510">
        <f>VLOOKUP($A23,'[14]第１２表資料②（R2）'!$B$5:$L$13,6,FALSE)</f>
        <v>113</v>
      </c>
      <c r="P24" s="510">
        <f>VLOOKUP($A23,'[14]第１２表資料②（R2）'!$B$5:$L$13,7,FALSE)</f>
        <v>306</v>
      </c>
      <c r="Q24" s="510">
        <f>VLOOKUP($A23,'[14]第１２表資料②（R2）'!$B$5:$L$13,8,FALSE)</f>
        <v>18</v>
      </c>
      <c r="R24" s="510">
        <f>VLOOKUP($A23,'[14]第１２表資料②（R2）'!$B$5:$L$13,9,FALSE)</f>
        <v>36</v>
      </c>
      <c r="S24" s="510">
        <f>VLOOKUP($A23,'[14]第１２表資料②（R2）'!$B$5:$L$13,10,FALSE)</f>
        <v>58</v>
      </c>
    </row>
    <row r="25" spans="1:19" ht="27" customHeight="1">
      <c r="B25" s="511"/>
      <c r="C25" s="512"/>
      <c r="D25" s="513"/>
      <c r="E25" s="513"/>
      <c r="F25" s="513"/>
      <c r="G25" s="514"/>
      <c r="H25" s="986" t="s">
        <v>537</v>
      </c>
      <c r="I25" s="986"/>
      <c r="J25" s="515"/>
      <c r="K25" s="516">
        <f>VLOOKUP($A23,'[14]第１２表資料③（R2）'!$B$5:$L$13,2,FALSE)</f>
        <v>2.0017800000000001</v>
      </c>
      <c r="L25" s="516">
        <f>VLOOKUP($A23,'[14]第１２表資料③（R2）'!$B$5:$L$13,3,FALSE)</f>
        <v>2.0118</v>
      </c>
      <c r="M25" s="516">
        <f>VLOOKUP($A23,'[14]第１２表資料③（R2）'!$B$5:$L$13,4,FALSE)</f>
        <v>2.0146600000000001</v>
      </c>
      <c r="N25" s="516">
        <f>VLOOKUP($A23,'[14]第１２表資料③（R2）'!$B$5:$L$13,5,FALSE)</f>
        <v>2.0209199999999998</v>
      </c>
      <c r="O25" s="516">
        <f>VLOOKUP($A23,'[14]第１２表資料③（R2）'!$B$5:$L$13,6,FALSE)</f>
        <v>1.4868399999999999</v>
      </c>
      <c r="P25" s="516">
        <f>VLOOKUP($A23,'[14]第１２表資料③（R2）'!$B$5:$L$13,7,FALSE)</f>
        <v>2.2335799999999999</v>
      </c>
      <c r="Q25" s="516">
        <f>VLOOKUP($A23,'[14]第１２表資料③（R2）'!$B$5:$L$13,8,FALSE)</f>
        <v>1.8</v>
      </c>
      <c r="R25" s="516">
        <f>VLOOKUP($A23,'[14]第１２表資料③（R2）'!$B$5:$L$13,9,FALSE)</f>
        <v>1.7142900000000001</v>
      </c>
      <c r="S25" s="516">
        <f>VLOOKUP($A23,'[14]第１２表資料③（R2）'!$B$5:$L$13,10,FALSE)</f>
        <v>1.45</v>
      </c>
    </row>
    <row r="26" spans="1:19" ht="27" customHeight="1">
      <c r="A26" s="151" t="s">
        <v>548</v>
      </c>
      <c r="B26" s="517"/>
      <c r="C26" s="518" t="s">
        <v>549</v>
      </c>
      <c r="D26" s="519"/>
      <c r="E26" s="519"/>
      <c r="F26" s="519"/>
      <c r="G26" s="508"/>
      <c r="H26" s="987" t="s">
        <v>267</v>
      </c>
      <c r="I26" s="987"/>
      <c r="J26" s="509"/>
      <c r="K26" s="510">
        <v>3854</v>
      </c>
      <c r="L26" s="510">
        <v>3811</v>
      </c>
      <c r="M26" s="510">
        <v>3785</v>
      </c>
      <c r="N26" s="510">
        <v>3415</v>
      </c>
      <c r="O26" s="510">
        <v>164</v>
      </c>
      <c r="P26" s="510">
        <v>190</v>
      </c>
      <c r="Q26" s="510">
        <v>16</v>
      </c>
      <c r="R26" s="510">
        <v>26</v>
      </c>
      <c r="S26" s="510">
        <v>43</v>
      </c>
    </row>
    <row r="27" spans="1:19" s="95" customFormat="1" ht="27" customHeight="1">
      <c r="A27" s="151"/>
      <c r="B27" s="206"/>
      <c r="C27" s="506"/>
      <c r="D27" s="507"/>
      <c r="E27" s="507"/>
      <c r="F27" s="507"/>
      <c r="G27" s="508"/>
      <c r="H27" s="986" t="s">
        <v>279</v>
      </c>
      <c r="I27" s="986"/>
      <c r="J27" s="509"/>
      <c r="K27" s="510">
        <f>VLOOKUP($A26,'[14]第１２表資料②（R2）'!$B$5:$L$13,2,FALSE)</f>
        <v>8731</v>
      </c>
      <c r="L27" s="510">
        <f>VLOOKUP($A26,'[14]第１２表資料②（R2）'!$B$5:$L$13,3,FALSE)</f>
        <v>8681</v>
      </c>
      <c r="M27" s="510">
        <f>VLOOKUP($A26,'[14]第１２表資料②（R2）'!$B$5:$L$13,4,FALSE)</f>
        <v>8535</v>
      </c>
      <c r="N27" s="510">
        <f>VLOOKUP($A26,'[14]第１２表資料②（R2）'!$B$5:$L$13,5,FALSE)</f>
        <v>7742</v>
      </c>
      <c r="O27" s="510">
        <f>VLOOKUP($A26,'[14]第１２表資料②（R2）'!$B$5:$L$13,6,FALSE)</f>
        <v>390</v>
      </c>
      <c r="P27" s="510">
        <f>VLOOKUP($A26,'[14]第１２表資料②（R2）'!$B$5:$L$13,7,FALSE)</f>
        <v>371</v>
      </c>
      <c r="Q27" s="510">
        <f>VLOOKUP($A26,'[14]第１２表資料②（R2）'!$B$5:$L$13,8,FALSE)</f>
        <v>32</v>
      </c>
      <c r="R27" s="510">
        <f>VLOOKUP($A26,'[14]第１２表資料②（R2）'!$B$5:$L$13,9,FALSE)</f>
        <v>146</v>
      </c>
      <c r="S27" s="510">
        <f>VLOOKUP($A26,'[14]第１２表資料②（R2）'!$B$5:$L$13,10,FALSE)</f>
        <v>50</v>
      </c>
    </row>
    <row r="28" spans="1:19" ht="27" customHeight="1">
      <c r="B28" s="511"/>
      <c r="C28" s="512"/>
      <c r="D28" s="513"/>
      <c r="E28" s="513"/>
      <c r="F28" s="513"/>
      <c r="G28" s="514"/>
      <c r="H28" s="989" t="s">
        <v>537</v>
      </c>
      <c r="I28" s="989"/>
      <c r="J28" s="515"/>
      <c r="K28" s="516">
        <f>VLOOKUP($A26,'[14]第１２表資料③（R2）'!$B$5:$L$13,2,FALSE)</f>
        <v>2.3226900000000001</v>
      </c>
      <c r="L28" s="516">
        <f>VLOOKUP($A26,'[14]第１２表資料③（R2）'!$B$5:$L$13,3,FALSE)</f>
        <v>2.3260999999999998</v>
      </c>
      <c r="M28" s="516">
        <f>VLOOKUP($A26,'[14]第１２表資料③（R2）'!$B$5:$L$13,4,FALSE)</f>
        <v>2.3294199999999998</v>
      </c>
      <c r="N28" s="516">
        <f>VLOOKUP($A26,'[14]第１２表資料③（R2）'!$B$5:$L$13,5,FALSE)</f>
        <v>2.3263199999999999</v>
      </c>
      <c r="O28" s="516">
        <f>VLOOKUP($A26,'[14]第１２表資料③（R2）'!$B$5:$L$13,6,FALSE)</f>
        <v>2.5827800000000001</v>
      </c>
      <c r="P28" s="516">
        <f>VLOOKUP($A26,'[14]第１２表資料③（R2）'!$B$5:$L$13,7,FALSE)</f>
        <v>2.1445099999999999</v>
      </c>
      <c r="Q28" s="516">
        <f>VLOOKUP($A26,'[14]第１２表資料③（R2）'!$B$5:$L$13,8,FALSE)</f>
        <v>2.6666699999999999</v>
      </c>
      <c r="R28" s="516">
        <f>VLOOKUP($A26,'[14]第１２表資料③（R2）'!$B$5:$L$13,9,FALSE)</f>
        <v>2.1470600000000002</v>
      </c>
      <c r="S28" s="516">
        <f>VLOOKUP($A26,'[14]第１２表資料③（R2）'!$B$5:$L$13,10,FALSE)</f>
        <v>1.85185</v>
      </c>
    </row>
    <row r="29" spans="1:19" ht="27" customHeight="1">
      <c r="A29" s="151" t="s">
        <v>550</v>
      </c>
      <c r="B29" s="517"/>
      <c r="C29" s="518" t="s">
        <v>551</v>
      </c>
      <c r="D29" s="519"/>
      <c r="E29" s="519"/>
      <c r="F29" s="519"/>
      <c r="G29" s="508"/>
      <c r="H29" s="986" t="s">
        <v>267</v>
      </c>
      <c r="I29" s="986"/>
      <c r="J29" s="509"/>
      <c r="K29" s="505">
        <f>VLOOKUP($A29,'[14]第１２表資料①（R2）'!$B$5:$L$13,2,FALSE)</f>
        <v>4673</v>
      </c>
      <c r="L29" s="505">
        <f>VLOOKUP($A29,'[14]第１２表資料①（R2）'!$B$5:$L$13,3,FALSE)</f>
        <v>4634</v>
      </c>
      <c r="M29" s="505">
        <f>VLOOKUP($A29,'[14]第１２表資料①（R2）'!$B$5:$L$13,4,FALSE)</f>
        <v>4533</v>
      </c>
      <c r="N29" s="505">
        <f>VLOOKUP($A29,'[14]第１２表資料①（R2）'!$B$5:$L$13,5,FALSE)</f>
        <v>3614</v>
      </c>
      <c r="O29" s="505">
        <f>VLOOKUP($A29,'[14]第１２表資料①（R2）'!$B$5:$L$13,6,FALSE)</f>
        <v>9</v>
      </c>
      <c r="P29" s="505">
        <f>VLOOKUP($A29,'[14]第１２表資料①（R2）'!$B$5:$L$13,7,FALSE)</f>
        <v>880</v>
      </c>
      <c r="Q29" s="505">
        <f>VLOOKUP($A29,'[14]第１２表資料①（R2）'!$B$5:$L$13,8,FALSE)</f>
        <v>30</v>
      </c>
      <c r="R29" s="505">
        <f>VLOOKUP($A29,'[14]第１２表資料①（R2）'!$B$5:$L$13,9,FALSE)</f>
        <v>101</v>
      </c>
      <c r="S29" s="505">
        <f>VLOOKUP($A29,'[14]第１２表資料①（R2）'!$B$5:$L$13,10,FALSE)</f>
        <v>39</v>
      </c>
    </row>
    <row r="30" spans="1:19" s="95" customFormat="1" ht="27" customHeight="1">
      <c r="A30" s="151"/>
      <c r="B30" s="206"/>
      <c r="C30" s="506"/>
      <c r="D30" s="507"/>
      <c r="E30" s="507"/>
      <c r="F30" s="507"/>
      <c r="G30" s="508"/>
      <c r="H30" s="986" t="s">
        <v>279</v>
      </c>
      <c r="I30" s="986"/>
      <c r="J30" s="509"/>
      <c r="K30" s="510">
        <f>VLOOKUP($A29,'[14]第１２表資料②（R2）'!$B$5:$L$13,2,FALSE)</f>
        <v>11221</v>
      </c>
      <c r="L30" s="510">
        <f>VLOOKUP($A29,'[14]第１２表資料②（R2）'!$B$5:$L$13,3,FALSE)</f>
        <v>11154</v>
      </c>
      <c r="M30" s="510">
        <f>VLOOKUP($A29,'[14]第１２表資料②（R2）'!$B$5:$L$13,4,FALSE)</f>
        <v>10953</v>
      </c>
      <c r="N30" s="510">
        <f>VLOOKUP($A29,'[14]第１２表資料②（R2）'!$B$5:$L$13,5,FALSE)</f>
        <v>9098</v>
      </c>
      <c r="O30" s="510">
        <f>VLOOKUP($A29,'[14]第１２表資料②（R2）'!$B$5:$L$13,6,FALSE)</f>
        <v>26</v>
      </c>
      <c r="P30" s="510">
        <f>VLOOKUP($A29,'[14]第１２表資料②（R2）'!$B$5:$L$13,7,FALSE)</f>
        <v>1776</v>
      </c>
      <c r="Q30" s="510">
        <f>VLOOKUP($A29,'[14]第１２表資料②（R2）'!$B$5:$L$13,8,FALSE)</f>
        <v>53</v>
      </c>
      <c r="R30" s="510">
        <f>VLOOKUP($A29,'[14]第１２表資料②（R2）'!$B$5:$L$13,9,FALSE)</f>
        <v>201</v>
      </c>
      <c r="S30" s="510">
        <f>VLOOKUP($A29,'[14]第１２表資料②（R2）'!$B$5:$L$13,10,FALSE)</f>
        <v>67</v>
      </c>
    </row>
    <row r="31" spans="1:19" ht="27" customHeight="1">
      <c r="B31" s="511"/>
      <c r="C31" s="512"/>
      <c r="D31" s="513"/>
      <c r="E31" s="513"/>
      <c r="F31" s="513"/>
      <c r="G31" s="514"/>
      <c r="H31" s="986" t="s">
        <v>537</v>
      </c>
      <c r="I31" s="986"/>
      <c r="J31" s="515"/>
      <c r="K31" s="516">
        <f>VLOOKUP($A29,'[14]第１２表資料③（R2）'!$B$5:$L$13,2,FALSE)</f>
        <v>2.40124</v>
      </c>
      <c r="L31" s="516">
        <f>VLOOKUP($A29,'[14]第１２表資料③（R2）'!$B$5:$L$13,3,FALSE)</f>
        <v>2.40699</v>
      </c>
      <c r="M31" s="516">
        <f>VLOOKUP($A29,'[14]第１２表資料③（R2）'!$B$5:$L$13,4,FALSE)</f>
        <v>2.41628</v>
      </c>
      <c r="N31" s="516">
        <f>VLOOKUP($A29,'[14]第１２表資料③（R2）'!$B$5:$L$13,5,FALSE)</f>
        <v>2.5174300000000001</v>
      </c>
      <c r="O31" s="516">
        <f>VLOOKUP($A29,'[14]第１２表資料③（R2）'!$B$5:$L$13,6,FALSE)</f>
        <v>2.88889</v>
      </c>
      <c r="P31" s="516">
        <f>VLOOKUP($A29,'[14]第１２表資料③（R2）'!$B$5:$L$13,7,FALSE)</f>
        <v>2.0181800000000001</v>
      </c>
      <c r="Q31" s="516">
        <f>VLOOKUP($A29,'[14]第１２表資料③（R2）'!$B$5:$L$13,8,FALSE)</f>
        <v>1.76667</v>
      </c>
      <c r="R31" s="516">
        <f>VLOOKUP($A29,'[14]第１２表資料③（R2）'!$B$5:$L$13,9,FALSE)</f>
        <v>1.9901</v>
      </c>
      <c r="S31" s="516">
        <f>VLOOKUP($A29,'[14]第１２表資料③（R2）'!$B$5:$L$13,10,FALSE)</f>
        <v>1.7179500000000001</v>
      </c>
    </row>
    <row r="32" spans="1:19" ht="27" customHeight="1">
      <c r="A32" s="151" t="s">
        <v>552</v>
      </c>
      <c r="B32" s="517"/>
      <c r="C32" s="518" t="s">
        <v>553</v>
      </c>
      <c r="D32" s="519"/>
      <c r="E32" s="519"/>
      <c r="F32" s="519"/>
      <c r="G32" s="508"/>
      <c r="H32" s="987" t="s">
        <v>267</v>
      </c>
      <c r="I32" s="987"/>
      <c r="J32" s="509"/>
      <c r="K32" s="505">
        <f>VLOOKUP($A32,'[14]第１２表資料①（R2）'!$B$5:$L$13,2,FALSE)</f>
        <v>1499</v>
      </c>
      <c r="L32" s="505">
        <f>VLOOKUP($A32,'[14]第１２表資料①（R2）'!$B$5:$L$13,3,FALSE)</f>
        <v>1475</v>
      </c>
      <c r="M32" s="505">
        <f>VLOOKUP($A32,'[14]第１２表資料①（R2）'!$B$5:$L$13,4,FALSE)</f>
        <v>1466</v>
      </c>
      <c r="N32" s="505">
        <f>VLOOKUP($A32,'[14]第１２表資料①（R2）'!$B$5:$L$13,5,FALSE)</f>
        <v>1152</v>
      </c>
      <c r="O32" s="505">
        <f>VLOOKUP($A32,'[14]第１２表資料①（R2）'!$B$5:$L$13,6,FALSE)</f>
        <v>184</v>
      </c>
      <c r="P32" s="505">
        <f>VLOOKUP($A32,'[14]第１２表資料①（R2）'!$B$5:$L$13,7,FALSE)</f>
        <v>108</v>
      </c>
      <c r="Q32" s="505">
        <f>VLOOKUP($A32,'[14]第１２表資料①（R2）'!$B$5:$L$13,8,FALSE)</f>
        <v>22</v>
      </c>
      <c r="R32" s="505">
        <f>VLOOKUP($A32,'[14]第１２表資料①（R2）'!$B$5:$L$13,9,FALSE)</f>
        <v>9</v>
      </c>
      <c r="S32" s="505">
        <f>VLOOKUP($A32,'[14]第１２表資料①（R2）'!$B$5:$L$13,10,FALSE)</f>
        <v>24</v>
      </c>
    </row>
    <row r="33" spans="1:19" s="95" customFormat="1" ht="27" customHeight="1">
      <c r="A33" s="151"/>
      <c r="B33" s="206"/>
      <c r="C33" s="506"/>
      <c r="D33" s="507"/>
      <c r="E33" s="507"/>
      <c r="F33" s="507"/>
      <c r="G33" s="508"/>
      <c r="H33" s="986" t="s">
        <v>279</v>
      </c>
      <c r="I33" s="986"/>
      <c r="J33" s="509"/>
      <c r="K33" s="510">
        <f>VLOOKUP($A32,'[14]第１２表資料②（R2）'!$B$5:$L$13,2,FALSE)</f>
        <v>2959</v>
      </c>
      <c r="L33" s="510">
        <f>VLOOKUP($A32,'[14]第１２表資料②（R2）'!$B$5:$L$13,3,FALSE)</f>
        <v>2930</v>
      </c>
      <c r="M33" s="510">
        <f>VLOOKUP($A32,'[14]第１２表資料②（R2）'!$B$5:$L$13,4,FALSE)</f>
        <v>2908</v>
      </c>
      <c r="N33" s="510">
        <f>VLOOKUP($A32,'[14]第１２表資料②（R2）'!$B$5:$L$13,5,FALSE)</f>
        <v>2368</v>
      </c>
      <c r="O33" s="510">
        <f>VLOOKUP($A32,'[14]第１２表資料②（R2）'!$B$5:$L$13,6,FALSE)</f>
        <v>323</v>
      </c>
      <c r="P33" s="510">
        <f>VLOOKUP($A32,'[14]第１２表資料②（R2）'!$B$5:$L$13,7,FALSE)</f>
        <v>184</v>
      </c>
      <c r="Q33" s="510">
        <f>VLOOKUP($A32,'[14]第１２表資料②（R2）'!$B$5:$L$13,8,FALSE)</f>
        <v>33</v>
      </c>
      <c r="R33" s="510">
        <f>VLOOKUP($A32,'[14]第１２表資料②（R2）'!$B$5:$L$13,9,FALSE)</f>
        <v>22</v>
      </c>
      <c r="S33" s="510">
        <f>VLOOKUP($A32,'[14]第１２表資料②（R2）'!$B$5:$L$13,10,FALSE)</f>
        <v>29</v>
      </c>
    </row>
    <row r="34" spans="1:19" ht="27" customHeight="1">
      <c r="B34" s="359"/>
      <c r="C34" s="520"/>
      <c r="D34" s="521"/>
      <c r="E34" s="521"/>
      <c r="F34" s="521"/>
      <c r="G34" s="522"/>
      <c r="H34" s="988" t="s">
        <v>537</v>
      </c>
      <c r="I34" s="988"/>
      <c r="J34" s="523"/>
      <c r="K34" s="516">
        <f>VLOOKUP($A32,'[14]第１２表資料③（R2）'!$B$5:$L$13,2,FALSE)</f>
        <v>1.9739800000000001</v>
      </c>
      <c r="L34" s="516">
        <f>VLOOKUP($A32,'[14]第１２表資料③（R2）'!$B$5:$L$13,3,FALSE)</f>
        <v>1.98644</v>
      </c>
      <c r="M34" s="516">
        <f>VLOOKUP($A32,'[14]第１２表資料③（R2）'!$B$5:$L$13,4,FALSE)</f>
        <v>1.98363</v>
      </c>
      <c r="N34" s="516">
        <f>VLOOKUP($A32,'[14]第１２表資料③（R2）'!$B$5:$L$13,5,FALSE)</f>
        <v>2.0555599999999998</v>
      </c>
      <c r="O34" s="516">
        <f>VLOOKUP($A32,'[14]第１２表資料③（R2）'!$B$5:$L$13,6,FALSE)</f>
        <v>1.75543</v>
      </c>
      <c r="P34" s="516">
        <f>VLOOKUP($A32,'[14]第１２表資料③（R2）'!$B$5:$L$13,7,FALSE)</f>
        <v>1.7037</v>
      </c>
      <c r="Q34" s="516">
        <f>VLOOKUP($A32,'[14]第１２表資料③（R2）'!$B$5:$L$13,8,FALSE)</f>
        <v>1.5</v>
      </c>
      <c r="R34" s="516">
        <f>VLOOKUP($A32,'[14]第１２表資料③（R2）'!$B$5:$L$13,9,FALSE)</f>
        <v>2.4444400000000002</v>
      </c>
      <c r="S34" s="516">
        <f>VLOOKUP($A32,'[14]第１２表資料③（R2）'!$B$5:$L$13,10,FALSE)</f>
        <v>1.2083299999999999</v>
      </c>
    </row>
  </sheetData>
  <mergeCells count="38">
    <mergeCell ref="H12:I12"/>
    <mergeCell ref="B1:S1"/>
    <mergeCell ref="B3:I7"/>
    <mergeCell ref="K3:K7"/>
    <mergeCell ref="L3:L7"/>
    <mergeCell ref="S3:S7"/>
    <mergeCell ref="M4:M7"/>
    <mergeCell ref="R4:R7"/>
    <mergeCell ref="N5:N7"/>
    <mergeCell ref="O5:O7"/>
    <mergeCell ref="P5:P7"/>
    <mergeCell ref="Q5:Q7"/>
    <mergeCell ref="H8:I8"/>
    <mergeCell ref="H9:I9"/>
    <mergeCell ref="H10:I10"/>
    <mergeCell ref="H11:I11"/>
    <mergeCell ref="H24:I24"/>
    <mergeCell ref="H13:I13"/>
    <mergeCell ref="H14:I14"/>
    <mergeCell ref="H15:I15"/>
    <mergeCell ref="H16:I16"/>
    <mergeCell ref="H17:I17"/>
    <mergeCell ref="H18:I18"/>
    <mergeCell ref="H19:I19"/>
    <mergeCell ref="H20:I20"/>
    <mergeCell ref="H21:I21"/>
    <mergeCell ref="H22:I22"/>
    <mergeCell ref="H23:I23"/>
    <mergeCell ref="H31:I31"/>
    <mergeCell ref="H32:I32"/>
    <mergeCell ref="H33:I33"/>
    <mergeCell ref="H34:I34"/>
    <mergeCell ref="H25:I25"/>
    <mergeCell ref="H26:I26"/>
    <mergeCell ref="H27:I27"/>
    <mergeCell ref="H28:I28"/>
    <mergeCell ref="H29:I29"/>
    <mergeCell ref="H30:I30"/>
  </mergeCells>
  <phoneticPr fontId="4"/>
  <pageMargins left="0.59055118110236227" right="0.47244094488188981" top="0.51" bottom="0.39370078740157483" header="0.35" footer="0.31496062992125984"/>
  <pageSetup paperSize="9" scale="73" pageOrder="overThenDown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A3A9A-C234-49DE-AA69-A5CB27D1695A}">
  <sheetPr>
    <pageSetUpPr fitToPage="1"/>
  </sheetPr>
  <dimension ref="A1:AB56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33.125" style="560" hidden="1" customWidth="1"/>
    <col min="2" max="4" width="1.375" style="565" customWidth="1"/>
    <col min="5" max="6" width="13.25" style="565" customWidth="1"/>
    <col min="7" max="7" width="1.25" style="560" customWidth="1"/>
    <col min="8" max="9" width="8.75" style="560" customWidth="1"/>
    <col min="10" max="10" width="9" style="560" customWidth="1"/>
    <col min="11" max="11" width="8.125" style="560" customWidth="1"/>
    <col min="12" max="12" width="9.25" style="560" customWidth="1"/>
    <col min="13" max="13" width="9.125" style="560" customWidth="1"/>
    <col min="14" max="14" width="9" style="560" customWidth="1"/>
    <col min="15" max="15" width="7.75" style="560" customWidth="1"/>
    <col min="16" max="16" width="8.875" style="560" customWidth="1"/>
    <col min="17" max="17" width="10.25" style="560" customWidth="1"/>
    <col min="18" max="18" width="10.375" style="560" customWidth="1"/>
    <col min="19" max="22" width="9.625" style="560" customWidth="1"/>
    <col min="23" max="23" width="10.375" style="560" customWidth="1"/>
    <col min="24" max="25" width="9" style="560" customWidth="1"/>
    <col min="26" max="26" width="7" style="560" customWidth="1"/>
    <col min="27" max="28" width="7.625" style="560" customWidth="1"/>
    <col min="29" max="30" width="10.75" style="560" customWidth="1"/>
    <col min="31" max="40" width="9.375" style="560" customWidth="1"/>
    <col min="41" max="16384" width="9.875" style="560"/>
  </cols>
  <sheetData>
    <row r="1" spans="1:28" s="286" customFormat="1" ht="21" customHeight="1">
      <c r="B1" s="525"/>
      <c r="C1" s="525"/>
      <c r="D1" s="525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 t="s">
        <v>554</v>
      </c>
      <c r="Q1" s="357" t="s">
        <v>555</v>
      </c>
      <c r="R1" s="357"/>
      <c r="S1" s="357"/>
      <c r="T1" s="357"/>
      <c r="U1" s="357"/>
      <c r="V1" s="357"/>
      <c r="W1" s="357"/>
      <c r="X1" s="526"/>
      <c r="Y1" s="526"/>
      <c r="Z1" s="526"/>
      <c r="AA1" s="357"/>
    </row>
    <row r="2" spans="1:28" s="110" customFormat="1" ht="8.25" customHeight="1">
      <c r="B2" s="291"/>
      <c r="C2" s="291"/>
      <c r="D2" s="291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291"/>
      <c r="Y2" s="291"/>
      <c r="Z2" s="293"/>
      <c r="AA2" s="293"/>
      <c r="AB2" s="293"/>
    </row>
    <row r="3" spans="1:28" s="110" customFormat="1" ht="18" customHeight="1">
      <c r="B3" s="502"/>
      <c r="C3" s="502"/>
      <c r="D3" s="502"/>
      <c r="E3" s="502"/>
      <c r="F3" s="502"/>
      <c r="G3" s="502"/>
      <c r="H3" s="301"/>
      <c r="I3" s="1012" t="s">
        <v>556</v>
      </c>
      <c r="J3" s="1013"/>
      <c r="K3" s="1013"/>
      <c r="L3" s="1013"/>
      <c r="M3" s="1013"/>
      <c r="N3" s="1013"/>
      <c r="O3" s="1013"/>
      <c r="P3" s="1013"/>
      <c r="Q3" s="529" t="s">
        <v>557</v>
      </c>
      <c r="R3" s="530"/>
      <c r="S3" s="530"/>
      <c r="T3" s="530"/>
      <c r="U3" s="530"/>
      <c r="V3" s="530"/>
      <c r="W3" s="530"/>
      <c r="X3" s="530"/>
      <c r="Y3" s="531"/>
      <c r="Z3" s="301"/>
      <c r="AA3" s="301"/>
      <c r="AB3" s="532"/>
    </row>
    <row r="4" spans="1:28" s="110" customFormat="1" ht="22.5" customHeight="1">
      <c r="B4" s="533"/>
      <c r="C4" s="533"/>
      <c r="D4" s="533"/>
      <c r="E4" s="533"/>
      <c r="F4" s="533"/>
      <c r="G4" s="533"/>
      <c r="H4" s="534"/>
      <c r="I4" s="535"/>
      <c r="J4" s="1014" t="s">
        <v>558</v>
      </c>
      <c r="K4" s="1015"/>
      <c r="L4" s="1015"/>
      <c r="M4" s="1015"/>
      <c r="N4" s="1016"/>
      <c r="O4" s="538"/>
      <c r="P4" s="539"/>
      <c r="Q4" s="1017" t="s">
        <v>559</v>
      </c>
      <c r="R4" s="1017"/>
      <c r="S4" s="1017"/>
      <c r="T4" s="1017"/>
      <c r="U4" s="1017"/>
      <c r="V4" s="1017"/>
      <c r="W4" s="1017"/>
      <c r="X4" s="539"/>
      <c r="Y4" s="541"/>
      <c r="Z4" s="542"/>
      <c r="AA4" s="543"/>
      <c r="AB4" s="544" t="s">
        <v>392</v>
      </c>
    </row>
    <row r="5" spans="1:28" s="110" customFormat="1" ht="76.5" customHeight="1">
      <c r="B5" s="545" t="s">
        <v>560</v>
      </c>
      <c r="C5" s="546"/>
      <c r="D5" s="546"/>
      <c r="E5" s="546"/>
      <c r="F5" s="546"/>
      <c r="G5" s="547"/>
      <c r="H5" s="548" t="s">
        <v>561</v>
      </c>
      <c r="I5" s="548" t="s">
        <v>193</v>
      </c>
      <c r="J5" s="549" t="s">
        <v>562</v>
      </c>
      <c r="K5" s="550" t="s">
        <v>563</v>
      </c>
      <c r="L5" s="550" t="s">
        <v>564</v>
      </c>
      <c r="M5" s="550" t="s">
        <v>565</v>
      </c>
      <c r="N5" s="550" t="s">
        <v>566</v>
      </c>
      <c r="O5" s="549" t="s">
        <v>562</v>
      </c>
      <c r="P5" s="551" t="s">
        <v>567</v>
      </c>
      <c r="Q5" s="552" t="s">
        <v>568</v>
      </c>
      <c r="R5" s="550" t="s">
        <v>569</v>
      </c>
      <c r="S5" s="499" t="s">
        <v>570</v>
      </c>
      <c r="T5" s="499" t="s">
        <v>571</v>
      </c>
      <c r="U5" s="499" t="s">
        <v>572</v>
      </c>
      <c r="V5" s="499" t="s">
        <v>573</v>
      </c>
      <c r="W5" s="550" t="s">
        <v>574</v>
      </c>
      <c r="X5" s="550" t="s">
        <v>575</v>
      </c>
      <c r="Y5" s="550" t="s">
        <v>576</v>
      </c>
      <c r="Z5" s="550" t="s">
        <v>577</v>
      </c>
      <c r="AA5" s="550" t="s">
        <v>578</v>
      </c>
      <c r="AB5" s="553" t="s">
        <v>579</v>
      </c>
    </row>
    <row r="6" spans="1:28" s="338" customFormat="1" ht="7.5" customHeight="1">
      <c r="B6" s="213"/>
      <c r="C6" s="213"/>
      <c r="D6" s="213"/>
      <c r="E6" s="213"/>
      <c r="F6" s="213"/>
      <c r="G6" s="412"/>
      <c r="H6" s="554"/>
      <c r="I6" s="336"/>
      <c r="J6" s="336"/>
      <c r="K6" s="555"/>
      <c r="L6" s="337"/>
      <c r="M6" s="555"/>
      <c r="N6" s="555"/>
      <c r="O6" s="555"/>
      <c r="P6" s="555"/>
      <c r="Q6" s="555"/>
      <c r="R6" s="555"/>
      <c r="S6" s="336"/>
      <c r="T6" s="336"/>
      <c r="U6" s="336"/>
      <c r="V6" s="336"/>
      <c r="W6" s="336"/>
      <c r="X6" s="556"/>
    </row>
    <row r="7" spans="1:28" s="338" customFormat="1" ht="30" customHeight="1">
      <c r="B7" s="1011" t="s">
        <v>267</v>
      </c>
      <c r="C7" s="1011"/>
      <c r="D7" s="1011"/>
      <c r="E7" s="1011"/>
      <c r="F7" s="1011"/>
      <c r="G7" s="557"/>
      <c r="H7" s="555"/>
      <c r="I7" s="336"/>
      <c r="J7" s="336"/>
      <c r="K7" s="555"/>
      <c r="L7" s="337"/>
      <c r="M7" s="555"/>
      <c r="N7" s="555"/>
      <c r="O7" s="555"/>
      <c r="P7" s="555"/>
      <c r="Q7" s="555"/>
      <c r="R7" s="555"/>
      <c r="S7" s="336"/>
      <c r="T7" s="336"/>
      <c r="U7" s="336"/>
      <c r="V7" s="336"/>
      <c r="W7" s="336"/>
      <c r="X7" s="556"/>
    </row>
    <row r="8" spans="1:28" s="338" customFormat="1" ht="30" customHeight="1">
      <c r="A8" t="s">
        <v>580</v>
      </c>
      <c r="B8" s="138"/>
      <c r="C8" s="986" t="s">
        <v>581</v>
      </c>
      <c r="D8" s="986"/>
      <c r="E8" s="986"/>
      <c r="F8" s="986"/>
      <c r="G8" s="557"/>
      <c r="H8" s="558">
        <f>VLOOKUP($A8,'[15]第１３表資料（R2）'!$B$6:$X$13,2,FALSE)</f>
        <v>186988</v>
      </c>
      <c r="I8" s="558">
        <f>VLOOKUP($A8,'[15]第１３表資料（R2）'!$B$6:$X$13,3,FALSE)</f>
        <v>112784</v>
      </c>
      <c r="J8" s="558">
        <f>VLOOKUP($A8,'[15]第１３表資料（R2）'!$B$6:$X$13,4,FALSE)</f>
        <v>102464</v>
      </c>
      <c r="K8" s="558">
        <f>VLOOKUP($A8,'[15]第１３表資料（R2）'!$B$6:$X$13,5,FALSE)</f>
        <v>41130</v>
      </c>
      <c r="L8" s="558">
        <f>VLOOKUP($A8,'[15]第１３表資料（R2）'!$B$6:$X$13,6,FALSE)</f>
        <v>42465</v>
      </c>
      <c r="M8" s="558">
        <f>VLOOKUP($A8,'[15]第１３表資料（R2）'!$B$6:$X$13,7,FALSE)</f>
        <v>2396</v>
      </c>
      <c r="N8" s="558">
        <f>VLOOKUP($A8,'[15]第１３表資料（R2）'!$B$6:$X$13,8,FALSE)</f>
        <v>16473</v>
      </c>
      <c r="O8" s="558">
        <f>VLOOKUP($A8,'[15]第１３表資料（R2）'!$B$6:$X$13,9,FALSE)</f>
        <v>10320</v>
      </c>
      <c r="P8" s="558">
        <f>VLOOKUP($A8,'[15]第１３表資料（R2）'!$B$6:$X$13,10,FALSE)</f>
        <v>261</v>
      </c>
      <c r="Q8" s="558">
        <f>VLOOKUP($A8,'[15]第１３表資料（R2）'!$B$6:$X$13,11,FALSE)</f>
        <v>1629</v>
      </c>
      <c r="R8" s="558">
        <f>VLOOKUP($A8,'[15]第１３表資料（R2）'!$B$6:$X$13,12,FALSE)</f>
        <v>680</v>
      </c>
      <c r="S8" s="558">
        <f>VLOOKUP($A8,'[15]第１３表資料（R2）'!$B$6:$X$13,13,FALSE)</f>
        <v>2014</v>
      </c>
      <c r="T8" s="558">
        <f>VLOOKUP($A8,'[15]第１３表資料（R2）'!$B$6:$X$13,14,FALSE)</f>
        <v>421</v>
      </c>
      <c r="U8" s="558">
        <f>VLOOKUP($A8,'[15]第１３表資料（R2）'!$B$6:$X$13,15,FALSE)</f>
        <v>1195</v>
      </c>
      <c r="V8" s="558">
        <f>VLOOKUP($A8,'[15]第１３表資料（R2）'!$B$6:$X$13,16,FALSE)</f>
        <v>126</v>
      </c>
      <c r="W8" s="558">
        <f>VLOOKUP($A8,'[15]第１３表資料（R2）'!$B$6:$X$13,17,FALSE)</f>
        <v>281</v>
      </c>
      <c r="X8" s="558">
        <f>VLOOKUP($A8,'[15]第１３表資料（R2）'!$B$6:$X$13,18,FALSE)</f>
        <v>1769</v>
      </c>
      <c r="Y8" s="558">
        <f>VLOOKUP($A8,'[15]第１３表資料（R2）'!$B$6:$X$13,19,FALSE)</f>
        <v>1944</v>
      </c>
      <c r="Z8" s="558">
        <f>VLOOKUP($A8,'[15]第１３表資料（R2）'!$B$6:$X$13,20,FALSE)</f>
        <v>1260</v>
      </c>
      <c r="AA8" s="558">
        <f>VLOOKUP($A8,'[15]第１３表資料（R2）'!$B$6:$X$13,21,FALSE)</f>
        <v>72676</v>
      </c>
      <c r="AB8" s="558">
        <f>VLOOKUP($A8,'[15]第１３表資料（R2）'!$B$6:$X$13,23,FALSE)</f>
        <v>5387</v>
      </c>
    </row>
    <row r="9" spans="1:28" s="338" customFormat="1" ht="24.95" customHeight="1">
      <c r="A9" t="s">
        <v>582</v>
      </c>
      <c r="B9" s="138"/>
      <c r="C9" s="986" t="s">
        <v>583</v>
      </c>
      <c r="D9" s="986"/>
      <c r="E9" s="986"/>
      <c r="F9" s="986"/>
      <c r="G9" s="559"/>
      <c r="H9" s="558">
        <f>VLOOKUP($A9,'[15]第１３表資料（R2）'!$B$6:$X$13,2,FALSE)</f>
        <v>184640</v>
      </c>
      <c r="I9" s="558">
        <f>VLOOKUP($A9,'[15]第１３表資料（R2）'!$B$6:$X$13,3,FALSE)</f>
        <v>112226</v>
      </c>
      <c r="J9" s="558">
        <f>VLOOKUP($A9,'[15]第１３表資料（R2）'!$B$6:$X$13,4,FALSE)</f>
        <v>101947</v>
      </c>
      <c r="K9" s="558">
        <f>VLOOKUP($A9,'[15]第１３表資料（R2）'!$B$6:$X$13,5,FALSE)</f>
        <v>40971</v>
      </c>
      <c r="L9" s="558">
        <f>VLOOKUP($A9,'[15]第１３表資料（R2）'!$B$6:$X$13,6,FALSE)</f>
        <v>42239</v>
      </c>
      <c r="M9" s="558">
        <f>VLOOKUP($A9,'[15]第１３表資料（R2）'!$B$6:$X$13,7,FALSE)</f>
        <v>2381</v>
      </c>
      <c r="N9" s="558">
        <f>VLOOKUP($A9,'[15]第１３表資料（R2）'!$B$6:$X$13,8,FALSE)</f>
        <v>16356</v>
      </c>
      <c r="O9" s="558">
        <f>VLOOKUP($A9,'[15]第１３表資料（R2）'!$B$6:$X$13,9,FALSE)</f>
        <v>10279</v>
      </c>
      <c r="P9" s="558">
        <f>VLOOKUP($A9,'[15]第１３表資料（R2）'!$B$6:$X$13,10,FALSE)</f>
        <v>261</v>
      </c>
      <c r="Q9" s="558">
        <f>VLOOKUP($A9,'[15]第１３表資料（R2）'!$B$6:$X$13,11,FALSE)</f>
        <v>1624</v>
      </c>
      <c r="R9" s="558">
        <f>VLOOKUP($A9,'[15]第１３表資料（R2）'!$B$6:$X$13,12,FALSE)</f>
        <v>678</v>
      </c>
      <c r="S9" s="558">
        <f>VLOOKUP($A9,'[15]第１３表資料（R2）'!$B$6:$X$13,13,FALSE)</f>
        <v>2002</v>
      </c>
      <c r="T9" s="558">
        <f>VLOOKUP($A9,'[15]第１３表資料（R2）'!$B$6:$X$13,14,FALSE)</f>
        <v>421</v>
      </c>
      <c r="U9" s="558">
        <f>VLOOKUP($A9,'[15]第１３表資料（R2）'!$B$6:$X$13,15,FALSE)</f>
        <v>1194</v>
      </c>
      <c r="V9" s="558">
        <f>VLOOKUP($A9,'[15]第１３表資料（R2）'!$B$6:$X$13,16,FALSE)</f>
        <v>125</v>
      </c>
      <c r="W9" s="558">
        <f>VLOOKUP($A9,'[15]第１３表資料（R2）'!$B$6:$X$13,17,FALSE)</f>
        <v>279</v>
      </c>
      <c r="X9" s="558">
        <f>VLOOKUP($A9,'[15]第１３表資料（R2）'!$B$6:$X$13,18,FALSE)</f>
        <v>1759</v>
      </c>
      <c r="Y9" s="558">
        <f>VLOOKUP($A9,'[15]第１３表資料（R2）'!$B$6:$X$13,19,FALSE)</f>
        <v>1936</v>
      </c>
      <c r="Z9" s="558">
        <f>VLOOKUP($A9,'[15]第１３表資料（R2）'!$B$6:$X$13,20,FALSE)</f>
        <v>1255</v>
      </c>
      <c r="AA9" s="558">
        <f>VLOOKUP($A9,'[15]第１３表資料（R2）'!$B$6:$X$13,21,FALSE)</f>
        <v>70891</v>
      </c>
      <c r="AB9" s="558">
        <f>VLOOKUP($A9,'[15]第１３表資料（R2）'!$B$6:$X$13,23,FALSE)</f>
        <v>5363</v>
      </c>
    </row>
    <row r="10" spans="1:28" s="338" customFormat="1" ht="24.95" customHeight="1">
      <c r="A10" t="s">
        <v>584</v>
      </c>
      <c r="B10" s="138"/>
      <c r="C10" s="138"/>
      <c r="D10" s="986" t="s">
        <v>585</v>
      </c>
      <c r="E10" s="986"/>
      <c r="F10" s="986"/>
      <c r="G10" s="559"/>
      <c r="H10" s="558">
        <f>VLOOKUP($A10,'[15]第１３表資料（R2）'!$B$6:$X$13,2,FALSE)</f>
        <v>182176</v>
      </c>
      <c r="I10" s="558">
        <f>VLOOKUP($A10,'[15]第１３表資料（R2）'!$B$6:$X$13,3,FALSE)</f>
        <v>111059</v>
      </c>
      <c r="J10" s="558">
        <f>VLOOKUP($A10,'[15]第１３表資料（R2）'!$B$6:$X$13,4,FALSE)</f>
        <v>100822</v>
      </c>
      <c r="K10" s="558">
        <f>VLOOKUP($A10,'[15]第１３表資料（R2）'!$B$6:$X$13,5,FALSE)</f>
        <v>40664</v>
      </c>
      <c r="L10" s="558">
        <f>VLOOKUP($A10,'[15]第１３表資料（R2）'!$B$6:$X$13,6,FALSE)</f>
        <v>41733</v>
      </c>
      <c r="M10" s="558">
        <f>VLOOKUP($A10,'[15]第１３表資料（R2）'!$B$6:$X$13,7,FALSE)</f>
        <v>2351</v>
      </c>
      <c r="N10" s="558">
        <f>VLOOKUP($A10,'[15]第１３表資料（R2）'!$B$6:$X$13,8,FALSE)</f>
        <v>16074</v>
      </c>
      <c r="O10" s="558">
        <f>VLOOKUP($A10,'[15]第１３表資料（R2）'!$B$6:$X$13,9,FALSE)</f>
        <v>10237</v>
      </c>
      <c r="P10" s="558">
        <f>VLOOKUP($A10,'[15]第１３表資料（R2）'!$B$6:$X$13,10,FALSE)</f>
        <v>261</v>
      </c>
      <c r="Q10" s="558">
        <f>VLOOKUP($A10,'[15]第１３表資料（R2）'!$B$6:$X$13,11,FALSE)</f>
        <v>1621</v>
      </c>
      <c r="R10" s="558">
        <f>VLOOKUP($A10,'[15]第１３表資料（R2）'!$B$6:$X$13,12,FALSE)</f>
        <v>675</v>
      </c>
      <c r="S10" s="558">
        <f>VLOOKUP($A10,'[15]第１３表資料（R2）'!$B$6:$X$13,13,FALSE)</f>
        <v>1994</v>
      </c>
      <c r="T10" s="558">
        <f>VLOOKUP($A10,'[15]第１３表資料（R2）'!$B$6:$X$13,14,FALSE)</f>
        <v>420</v>
      </c>
      <c r="U10" s="558">
        <f>VLOOKUP($A10,'[15]第１３表資料（R2）'!$B$6:$X$13,15,FALSE)</f>
        <v>1188</v>
      </c>
      <c r="V10" s="558">
        <f>VLOOKUP($A10,'[15]第１３表資料（R2）'!$B$6:$X$13,16,FALSE)</f>
        <v>124</v>
      </c>
      <c r="W10" s="558">
        <f>VLOOKUP($A10,'[15]第１３表資料（R2）'!$B$6:$X$13,17,FALSE)</f>
        <v>278</v>
      </c>
      <c r="X10" s="558">
        <f>VLOOKUP($A10,'[15]第１３表資料（R2）'!$B$6:$X$13,18,FALSE)</f>
        <v>1750</v>
      </c>
      <c r="Y10" s="558">
        <f>VLOOKUP($A10,'[15]第１３表資料（R2）'!$B$6:$X$13,19,FALSE)</f>
        <v>1926</v>
      </c>
      <c r="Z10" s="558">
        <f>VLOOKUP($A10,'[15]第１３表資料（R2）'!$B$6:$X$13,20,FALSE)</f>
        <v>1248</v>
      </c>
      <c r="AA10" s="558">
        <f>VLOOKUP($A10,'[15]第１３表資料（R2）'!$B$6:$X$13,21,FALSE)</f>
        <v>69605</v>
      </c>
      <c r="AB10" s="558">
        <f>VLOOKUP($A10,'[15]第１３表資料（R2）'!$B$6:$X$13,23,FALSE)</f>
        <v>5337</v>
      </c>
    </row>
    <row r="11" spans="1:28" s="338" customFormat="1" ht="24.95" customHeight="1">
      <c r="A11" t="s">
        <v>586</v>
      </c>
      <c r="B11" s="138"/>
      <c r="C11" s="138"/>
      <c r="D11" s="138"/>
      <c r="E11" s="986" t="s">
        <v>587</v>
      </c>
      <c r="F11" s="986"/>
      <c r="G11" s="559"/>
      <c r="H11" s="558">
        <f>VLOOKUP($A11,'[15]第１３表資料（R2）'!$B$6:$X$13,2,FALSE)</f>
        <v>108068</v>
      </c>
      <c r="I11" s="558">
        <f>VLOOKUP($A11,'[15]第１３表資料（R2）'!$B$6:$X$13,3,FALSE)</f>
        <v>80944</v>
      </c>
      <c r="J11" s="558">
        <f>VLOOKUP($A11,'[15]第１３表資料（R2）'!$B$6:$X$13,4,FALSE)</f>
        <v>72219</v>
      </c>
      <c r="K11" s="558">
        <f>VLOOKUP($A11,'[15]第１３表資料（R2）'!$B$6:$X$13,5,FALSE)</f>
        <v>30847</v>
      </c>
      <c r="L11" s="558">
        <f>VLOOKUP($A11,'[15]第１３表資料（R2）'!$B$6:$X$13,6,FALSE)</f>
        <v>30026</v>
      </c>
      <c r="M11" s="558">
        <f>VLOOKUP($A11,'[15]第１３表資料（R2）'!$B$6:$X$13,7,FALSE)</f>
        <v>1732</v>
      </c>
      <c r="N11" s="558">
        <f>VLOOKUP($A11,'[15]第１３表資料（R2）'!$B$6:$X$13,8,FALSE)</f>
        <v>9614</v>
      </c>
      <c r="O11" s="558">
        <f>VLOOKUP($A11,'[15]第１３表資料（R2）'!$B$6:$X$13,9,FALSE)</f>
        <v>8725</v>
      </c>
      <c r="P11" s="558">
        <f>VLOOKUP($A11,'[15]第１３表資料（R2）'!$B$6:$X$13,10,FALSE)</f>
        <v>253</v>
      </c>
      <c r="Q11" s="558">
        <f>VLOOKUP($A11,'[15]第１３表資料（R2）'!$B$6:$X$13,11,FALSE)</f>
        <v>1506</v>
      </c>
      <c r="R11" s="558">
        <f>VLOOKUP($A11,'[15]第１３表資料（R2）'!$B$6:$X$13,12,FALSE)</f>
        <v>655</v>
      </c>
      <c r="S11" s="558">
        <f>VLOOKUP($A11,'[15]第１３表資料（R2）'!$B$6:$X$13,13,FALSE)</f>
        <v>1851</v>
      </c>
      <c r="T11" s="558">
        <f>VLOOKUP($A11,'[15]第１３表資料（R2）'!$B$6:$X$13,14,FALSE)</f>
        <v>359</v>
      </c>
      <c r="U11" s="558">
        <f>VLOOKUP($A11,'[15]第１３表資料（R2）'!$B$6:$X$13,15,FALSE)</f>
        <v>1052</v>
      </c>
      <c r="V11" s="558">
        <f>VLOOKUP($A11,'[15]第１３表資料（R2）'!$B$6:$X$13,16,FALSE)</f>
        <v>115</v>
      </c>
      <c r="W11" s="558">
        <f>VLOOKUP($A11,'[15]第１３表資料（R2）'!$B$6:$X$13,17,FALSE)</f>
        <v>260</v>
      </c>
      <c r="X11" s="558">
        <f>VLOOKUP($A11,'[15]第１３表資料（R2）'!$B$6:$X$13,18,FALSE)</f>
        <v>1244</v>
      </c>
      <c r="Y11" s="558">
        <f>VLOOKUP($A11,'[15]第１３表資料（R2）'!$B$6:$X$13,19,FALSE)</f>
        <v>1430</v>
      </c>
      <c r="Z11" s="558">
        <f>VLOOKUP($A11,'[15]第１３表資料（R2）'!$B$6:$X$13,20,FALSE)</f>
        <v>450</v>
      </c>
      <c r="AA11" s="558">
        <f>VLOOKUP($A11,'[15]第１３表資料（R2）'!$B$6:$X$13,21,FALSE)</f>
        <v>26555</v>
      </c>
      <c r="AB11" s="558">
        <f>VLOOKUP($A11,'[15]第１３表資料（R2）'!$B$6:$X$13,23,FALSE)</f>
        <v>4692</v>
      </c>
    </row>
    <row r="12" spans="1:28" s="338" customFormat="1" ht="24.95" customHeight="1">
      <c r="A12" t="s">
        <v>588</v>
      </c>
      <c r="B12" s="138"/>
      <c r="C12" s="138"/>
      <c r="D12" s="138"/>
      <c r="E12" s="986" t="s">
        <v>589</v>
      </c>
      <c r="F12" s="986"/>
      <c r="G12" s="559"/>
      <c r="H12" s="558">
        <f>VLOOKUP($A12,'[15]第１３表資料（R2）'!$B$6:$X$13,2,FALSE)</f>
        <v>13144</v>
      </c>
      <c r="I12" s="558">
        <f>VLOOKUP($A12,'[15]第１３表資料（R2）'!$B$6:$X$13,3,FALSE)</f>
        <v>8246</v>
      </c>
      <c r="J12" s="558">
        <f>VLOOKUP($A12,'[15]第１３表資料（R2）'!$B$6:$X$13,4,FALSE)</f>
        <v>7911</v>
      </c>
      <c r="K12" s="558">
        <f>VLOOKUP($A12,'[15]第１３表資料（R2）'!$B$6:$X$13,5,FALSE)</f>
        <v>2792</v>
      </c>
      <c r="L12" s="558">
        <f>VLOOKUP($A12,'[15]第１３表資料（R2）'!$B$6:$X$13,6,FALSE)</f>
        <v>2482</v>
      </c>
      <c r="M12" s="558">
        <f>VLOOKUP($A12,'[15]第１３表資料（R2）'!$B$6:$X$13,7,FALSE)</f>
        <v>210</v>
      </c>
      <c r="N12" s="558">
        <f>VLOOKUP($A12,'[15]第１３表資料（R2）'!$B$6:$X$13,8,FALSE)</f>
        <v>2427</v>
      </c>
      <c r="O12" s="558">
        <f>VLOOKUP($A12,'[15]第１３表資料（R2）'!$B$6:$X$13,9,FALSE)</f>
        <v>335</v>
      </c>
      <c r="P12" s="558">
        <f>VLOOKUP($A12,'[15]第１３表資料（R2）'!$B$6:$X$13,10,FALSE)</f>
        <v>1</v>
      </c>
      <c r="Q12" s="558">
        <f>VLOOKUP($A12,'[15]第１３表資料（R2）'!$B$6:$X$13,11,FALSE)</f>
        <v>28</v>
      </c>
      <c r="R12" s="558">
        <f>VLOOKUP($A12,'[15]第１３表資料（R2）'!$B$6:$X$13,12,FALSE)</f>
        <v>2</v>
      </c>
      <c r="S12" s="558">
        <f>VLOOKUP($A12,'[15]第１３表資料（R2）'!$B$6:$X$13,13,FALSE)</f>
        <v>27</v>
      </c>
      <c r="T12" s="558">
        <f>VLOOKUP($A12,'[15]第１３表資料（R2）'!$B$6:$X$13,14,FALSE)</f>
        <v>14</v>
      </c>
      <c r="U12" s="558">
        <f>VLOOKUP($A12,'[15]第１３表資料（R2）'!$B$6:$X$13,15,FALSE)</f>
        <v>34</v>
      </c>
      <c r="V12" s="558">
        <f>VLOOKUP($A12,'[15]第１３表資料（R2）'!$B$6:$X$13,16,FALSE)</f>
        <v>1</v>
      </c>
      <c r="W12" s="558">
        <f>VLOOKUP($A12,'[15]第１３表資料（R2）'!$B$6:$X$13,17,FALSE)</f>
        <v>1</v>
      </c>
      <c r="X12" s="558">
        <f>VLOOKUP($A12,'[15]第１３表資料（R2）'!$B$6:$X$13,18,FALSE)</f>
        <v>97</v>
      </c>
      <c r="Y12" s="558">
        <f>VLOOKUP($A12,'[15]第１３表資料（R2）'!$B$6:$X$13,19,FALSE)</f>
        <v>130</v>
      </c>
      <c r="Z12" s="558">
        <f>VLOOKUP($A12,'[15]第１３表資料（R2）'!$B$6:$X$13,20,FALSE)</f>
        <v>17</v>
      </c>
      <c r="AA12" s="558">
        <f>VLOOKUP($A12,'[15]第１３表資料（R2）'!$B$6:$X$13,21,FALSE)</f>
        <v>4876</v>
      </c>
      <c r="AB12" s="558">
        <f>VLOOKUP($A12,'[15]第１３表資料（R2）'!$B$6:$X$13,23,FALSE)</f>
        <v>157</v>
      </c>
    </row>
    <row r="13" spans="1:28" s="338" customFormat="1" ht="24.95" customHeight="1">
      <c r="A13" t="s">
        <v>590</v>
      </c>
      <c r="B13" s="138"/>
      <c r="C13" s="138"/>
      <c r="D13" s="138"/>
      <c r="E13" s="986" t="s">
        <v>591</v>
      </c>
      <c r="F13" s="986"/>
      <c r="G13" s="559"/>
      <c r="H13" s="558">
        <f>VLOOKUP($A13,'[15]第１３表資料（R2）'!$B$6:$X$13,2,FALSE)</f>
        <v>55775</v>
      </c>
      <c r="I13" s="558">
        <f>VLOOKUP($A13,'[15]第１３表資料（R2）'!$B$6:$X$13,3,FALSE)</f>
        <v>19587</v>
      </c>
      <c r="J13" s="558">
        <f>VLOOKUP($A13,'[15]第１３表資料（R2）'!$B$6:$X$13,4,FALSE)</f>
        <v>18458</v>
      </c>
      <c r="K13" s="558">
        <f>VLOOKUP($A13,'[15]第１３表資料（R2）'!$B$6:$X$13,5,FALSE)</f>
        <v>6356</v>
      </c>
      <c r="L13" s="558">
        <f>VLOOKUP($A13,'[15]第１３表資料（R2）'!$B$6:$X$13,6,FALSE)</f>
        <v>7816</v>
      </c>
      <c r="M13" s="558">
        <f>VLOOKUP($A13,'[15]第１３表資料（R2）'!$B$6:$X$13,7,FALSE)</f>
        <v>385</v>
      </c>
      <c r="N13" s="558">
        <f>VLOOKUP($A13,'[15]第１３表資料（R2）'!$B$6:$X$13,8,FALSE)</f>
        <v>3901</v>
      </c>
      <c r="O13" s="558">
        <f>VLOOKUP($A13,'[15]第１３表資料（R2）'!$B$6:$X$13,9,FALSE)</f>
        <v>1129</v>
      </c>
      <c r="P13" s="558">
        <f>VLOOKUP($A13,'[15]第１３表資料（R2）'!$B$6:$X$13,10,FALSE)</f>
        <v>5</v>
      </c>
      <c r="Q13" s="558">
        <f>VLOOKUP($A13,'[15]第１３表資料（R2）'!$B$6:$X$13,11,FALSE)</f>
        <v>77</v>
      </c>
      <c r="R13" s="558">
        <f>VLOOKUP($A13,'[15]第１３表資料（R2）'!$B$6:$X$13,12,FALSE)</f>
        <v>16</v>
      </c>
      <c r="S13" s="558">
        <f>VLOOKUP($A13,'[15]第１３表資料（R2）'!$B$6:$X$13,13,FALSE)</f>
        <v>104</v>
      </c>
      <c r="T13" s="558">
        <f>VLOOKUP($A13,'[15]第１３表資料（R2）'!$B$6:$X$13,14,FALSE)</f>
        <v>44</v>
      </c>
      <c r="U13" s="558">
        <f>VLOOKUP($A13,'[15]第１３表資料（R2）'!$B$6:$X$13,15,FALSE)</f>
        <v>94</v>
      </c>
      <c r="V13" s="558">
        <f>VLOOKUP($A13,'[15]第１３表資料（R2）'!$B$6:$X$13,16,FALSE)</f>
        <v>8</v>
      </c>
      <c r="W13" s="558">
        <f>VLOOKUP($A13,'[15]第１３表資料（R2）'!$B$6:$X$13,17,FALSE)</f>
        <v>17</v>
      </c>
      <c r="X13" s="558">
        <f>VLOOKUP($A13,'[15]第１３表資料（R2）'!$B$6:$X$13,18,FALSE)</f>
        <v>404</v>
      </c>
      <c r="Y13" s="558">
        <f>VLOOKUP($A13,'[15]第１３表資料（R2）'!$B$6:$X$13,19,FALSE)</f>
        <v>360</v>
      </c>
      <c r="Z13" s="558">
        <f>VLOOKUP($A13,'[15]第１３表資料（R2）'!$B$6:$X$13,20,FALSE)</f>
        <v>756</v>
      </c>
      <c r="AA13" s="558">
        <f>VLOOKUP($A13,'[15]第１３表資料（R2）'!$B$6:$X$13,21,FALSE)</f>
        <v>35300</v>
      </c>
      <c r="AB13" s="558">
        <f>VLOOKUP($A13,'[15]第１３表資料（R2）'!$B$6:$X$13,23,FALSE)</f>
        <v>465</v>
      </c>
    </row>
    <row r="14" spans="1:28" s="338" customFormat="1" ht="24.95" customHeight="1">
      <c r="A14" t="s">
        <v>592</v>
      </c>
      <c r="B14" s="138"/>
      <c r="C14" s="138"/>
      <c r="D14" s="138"/>
      <c r="E14" s="986" t="s">
        <v>593</v>
      </c>
      <c r="F14" s="986"/>
      <c r="G14" s="559"/>
      <c r="H14" s="558">
        <f>VLOOKUP($A14,'[15]第１３表資料（R2）'!$B$6:$X$13,2,FALSE)</f>
        <v>5189</v>
      </c>
      <c r="I14" s="558">
        <f>VLOOKUP($A14,'[15]第１３表資料（R2）'!$B$6:$X$13,3,FALSE)</f>
        <v>2282</v>
      </c>
      <c r="J14" s="558">
        <f>VLOOKUP($A14,'[15]第１３表資料（R2）'!$B$6:$X$13,4,FALSE)</f>
        <v>2234</v>
      </c>
      <c r="K14" s="558">
        <f>VLOOKUP($A14,'[15]第１３表資料（R2）'!$B$6:$X$13,5,FALSE)</f>
        <v>669</v>
      </c>
      <c r="L14" s="558">
        <f>VLOOKUP($A14,'[15]第１３表資料（R2）'!$B$6:$X$13,6,FALSE)</f>
        <v>1409</v>
      </c>
      <c r="M14" s="558">
        <f>VLOOKUP($A14,'[15]第１３表資料（R2）'!$B$6:$X$13,7,FALSE)</f>
        <v>24</v>
      </c>
      <c r="N14" s="558">
        <f>VLOOKUP($A14,'[15]第１３表資料（R2）'!$B$6:$X$13,8,FALSE)</f>
        <v>132</v>
      </c>
      <c r="O14" s="558">
        <f>VLOOKUP($A14,'[15]第１３表資料（R2）'!$B$6:$X$13,9,FALSE)</f>
        <v>48</v>
      </c>
      <c r="P14" s="558">
        <f>VLOOKUP($A14,'[15]第１３表資料（R2）'!$B$6:$X$13,10,FALSE)</f>
        <v>2</v>
      </c>
      <c r="Q14" s="558">
        <f>VLOOKUP($A14,'[15]第１３表資料（R2）'!$B$6:$X$13,11,FALSE)</f>
        <v>10</v>
      </c>
      <c r="R14" s="558">
        <f>VLOOKUP($A14,'[15]第１３表資料（R2）'!$B$6:$X$13,12,FALSE)</f>
        <v>2</v>
      </c>
      <c r="S14" s="558">
        <f>VLOOKUP($A14,'[15]第１３表資料（R2）'!$B$6:$X$13,13,FALSE)</f>
        <v>12</v>
      </c>
      <c r="T14" s="558">
        <f>VLOOKUP($A14,'[15]第１３表資料（R2）'!$B$6:$X$13,14,FALSE)</f>
        <v>3</v>
      </c>
      <c r="U14" s="558">
        <f>VLOOKUP($A14,'[15]第１３表資料（R2）'!$B$6:$X$13,15,FALSE)</f>
        <v>8</v>
      </c>
      <c r="V14" s="558" t="str">
        <f>VLOOKUP($A14,'[15]第１３表資料（R2）'!$B$6:$X$13,16,FALSE)</f>
        <v>-</v>
      </c>
      <c r="W14" s="558" t="str">
        <f>VLOOKUP($A14,'[15]第１３表資料（R2）'!$B$6:$X$13,17,FALSE)</f>
        <v>-</v>
      </c>
      <c r="X14" s="558">
        <f>VLOOKUP($A14,'[15]第１３表資料（R2）'!$B$6:$X$13,18,FALSE)</f>
        <v>5</v>
      </c>
      <c r="Y14" s="558">
        <f>VLOOKUP($A14,'[15]第１３表資料（R2）'!$B$6:$X$13,19,FALSE)</f>
        <v>6</v>
      </c>
      <c r="Z14" s="558">
        <f>VLOOKUP($A14,'[15]第１３表資料（R2）'!$B$6:$X$13,20,FALSE)</f>
        <v>25</v>
      </c>
      <c r="AA14" s="558">
        <f>VLOOKUP($A14,'[15]第１３表資料（R2）'!$B$6:$X$13,21,FALSE)</f>
        <v>2874</v>
      </c>
      <c r="AB14" s="558">
        <f>VLOOKUP($A14,'[15]第１３表資料（R2）'!$B$6:$X$13,23,FALSE)</f>
        <v>23</v>
      </c>
    </row>
    <row r="15" spans="1:28" s="338" customFormat="1" ht="24.95" customHeight="1">
      <c r="A15" t="s">
        <v>594</v>
      </c>
      <c r="B15" s="138"/>
      <c r="C15" s="138"/>
      <c r="D15" s="986" t="s">
        <v>595</v>
      </c>
      <c r="E15" s="986"/>
      <c r="F15" s="986"/>
      <c r="G15" s="559"/>
      <c r="H15" s="558">
        <f>VLOOKUP($A15,'[15]第１３表資料（R2）'!$B$6:$X$13,2,FALSE)</f>
        <v>2464</v>
      </c>
      <c r="I15" s="558">
        <f>VLOOKUP($A15,'[15]第１３表資料（R2）'!$B$6:$X$13,3,FALSE)</f>
        <v>1167</v>
      </c>
      <c r="J15" s="558">
        <f>VLOOKUP($A15,'[15]第１３表資料（R2）'!$B$6:$X$13,4,FALSE)</f>
        <v>1125</v>
      </c>
      <c r="K15" s="558">
        <f>VLOOKUP($A15,'[15]第１３表資料（R2）'!$B$6:$X$13,5,FALSE)</f>
        <v>307</v>
      </c>
      <c r="L15" s="558">
        <f>VLOOKUP($A15,'[15]第１３表資料（R2）'!$B$6:$X$13,6,FALSE)</f>
        <v>506</v>
      </c>
      <c r="M15" s="558">
        <f>VLOOKUP($A15,'[15]第１３表資料（R2）'!$B$6:$X$13,7,FALSE)</f>
        <v>30</v>
      </c>
      <c r="N15" s="558">
        <f>VLOOKUP($A15,'[15]第１３表資料（R2）'!$B$6:$X$13,8,FALSE)</f>
        <v>282</v>
      </c>
      <c r="O15" s="558">
        <f>VLOOKUP($A15,'[15]第１３表資料（R2）'!$B$6:$X$13,9,FALSE)</f>
        <v>42</v>
      </c>
      <c r="P15" s="558" t="str">
        <f>VLOOKUP($A15,'[15]第１３表資料（R2）'!$B$6:$X$13,10,FALSE)</f>
        <v>-</v>
      </c>
      <c r="Q15" s="558">
        <f>VLOOKUP($A15,'[15]第１３表資料（R2）'!$B$6:$X$13,11,FALSE)</f>
        <v>3</v>
      </c>
      <c r="R15" s="558">
        <f>VLOOKUP($A15,'[15]第１３表資料（R2）'!$B$6:$X$13,12,FALSE)</f>
        <v>3</v>
      </c>
      <c r="S15" s="558">
        <f>VLOOKUP($A15,'[15]第１３表資料（R2）'!$B$6:$X$13,13,FALSE)</f>
        <v>8</v>
      </c>
      <c r="T15" s="558">
        <f>VLOOKUP($A15,'[15]第１３表資料（R2）'!$B$6:$X$13,14,FALSE)</f>
        <v>1</v>
      </c>
      <c r="U15" s="558">
        <f>VLOOKUP($A15,'[15]第１３表資料（R2）'!$B$6:$X$13,15,FALSE)</f>
        <v>6</v>
      </c>
      <c r="V15" s="558">
        <f>VLOOKUP($A15,'[15]第１３表資料（R2）'!$B$6:$X$13,16,FALSE)</f>
        <v>1</v>
      </c>
      <c r="W15" s="558">
        <f>VLOOKUP($A15,'[15]第１３表資料（R2）'!$B$6:$X$13,17,FALSE)</f>
        <v>1</v>
      </c>
      <c r="X15" s="558">
        <f>VLOOKUP($A15,'[15]第１３表資料（R2）'!$B$6:$X$13,18,FALSE)</f>
        <v>9</v>
      </c>
      <c r="Y15" s="558">
        <f>VLOOKUP($A15,'[15]第１３表資料（R2）'!$B$6:$X$13,19,FALSE)</f>
        <v>10</v>
      </c>
      <c r="Z15" s="558">
        <f>VLOOKUP($A15,'[15]第１３表資料（R2）'!$B$6:$X$13,20,FALSE)</f>
        <v>7</v>
      </c>
      <c r="AA15" s="558">
        <f>VLOOKUP($A15,'[15]第１３表資料（R2）'!$B$6:$X$13,21,FALSE)</f>
        <v>1286</v>
      </c>
      <c r="AB15" s="558">
        <f>VLOOKUP($A15,'[15]第１３表資料（R2）'!$B$6:$X$13,23,FALSE)</f>
        <v>26</v>
      </c>
    </row>
    <row r="16" spans="1:28" s="338" customFormat="1" ht="24.95" customHeight="1">
      <c r="B16" s="138"/>
      <c r="C16" s="138"/>
      <c r="D16" s="144"/>
      <c r="E16" s="144"/>
      <c r="F16" s="144"/>
      <c r="G16" s="559"/>
      <c r="H16" s="558"/>
      <c r="I16" s="558"/>
      <c r="J16" s="558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  <c r="AB16" s="558"/>
    </row>
    <row r="17" spans="1:28" s="338" customFormat="1" ht="24.95" customHeight="1">
      <c r="B17" s="1011" t="s">
        <v>279</v>
      </c>
      <c r="C17" s="1011"/>
      <c r="D17" s="1011"/>
      <c r="E17" s="1011"/>
      <c r="F17" s="1011"/>
      <c r="G17" s="559"/>
      <c r="H17" s="558"/>
      <c r="I17" s="558"/>
      <c r="J17" s="558"/>
      <c r="K17" s="558"/>
      <c r="L17" s="558"/>
      <c r="M17" s="558"/>
      <c r="N17" s="558"/>
      <c r="O17" s="558"/>
      <c r="P17" s="558"/>
      <c r="Q17" s="558"/>
      <c r="R17" s="558"/>
      <c r="S17" s="558"/>
      <c r="T17" s="558"/>
      <c r="U17" s="558"/>
      <c r="V17" s="558"/>
      <c r="W17" s="558"/>
      <c r="X17" s="558"/>
      <c r="Y17" s="558"/>
      <c r="Z17" s="558"/>
      <c r="AA17" s="558"/>
      <c r="AB17" s="558"/>
    </row>
    <row r="18" spans="1:28" s="338" customFormat="1" ht="24.95" customHeight="1">
      <c r="A18" t="s">
        <v>580</v>
      </c>
      <c r="B18" s="138"/>
      <c r="C18" s="986" t="s">
        <v>581</v>
      </c>
      <c r="D18" s="986"/>
      <c r="E18" s="986"/>
      <c r="F18" s="986"/>
      <c r="G18" s="559"/>
      <c r="H18" s="558">
        <f>VLOOKUP($A18,'[15]第１３表資料（R2）'!$B$18:$X$25,2,FALSE)</f>
        <v>395805</v>
      </c>
      <c r="I18" s="558">
        <f>VLOOKUP($A18,'[15]第１３表資料（R2）'!$B$18:$X$25,3,FALSE)</f>
        <v>319465</v>
      </c>
      <c r="J18" s="558">
        <f>VLOOKUP($A18,'[15]第１３表資料（R2）'!$B$18:$X$25,4,FALSE)</f>
        <v>281041</v>
      </c>
      <c r="K18" s="558">
        <f>VLOOKUP($A18,'[15]第１３表資料（R2）'!$B$18:$X$25,5,FALSE)</f>
        <v>82260</v>
      </c>
      <c r="L18" s="558">
        <f>VLOOKUP($A18,'[15]第１３表資料（R2）'!$B$18:$X$25,6,FALSE)</f>
        <v>154785</v>
      </c>
      <c r="M18" s="558">
        <f>VLOOKUP($A18,'[15]第１３表資料（R2）'!$B$18:$X$25,7,FALSE)</f>
        <v>5413</v>
      </c>
      <c r="N18" s="558">
        <f>VLOOKUP($A18,'[15]第１３表資料（R2）'!$B$18:$X$25,8,FALSE)</f>
        <v>38583</v>
      </c>
      <c r="O18" s="558">
        <f>VLOOKUP($A18,'[15]第１３表資料（R2）'!$B$18:$X$25,9,FALSE)</f>
        <v>38424</v>
      </c>
      <c r="P18" s="558">
        <f>VLOOKUP($A18,'[15]第１３表資料（R2）'!$B$18:$X$25,10,FALSE)</f>
        <v>1044</v>
      </c>
      <c r="Q18" s="558">
        <f>VLOOKUP($A18,'[15]第１３表資料（R2）'!$B$18:$X$25,11,FALSE)</f>
        <v>4887</v>
      </c>
      <c r="R18" s="558">
        <f>VLOOKUP($A18,'[15]第１３表資料（R2）'!$B$18:$X$25,12,FALSE)</f>
        <v>4038</v>
      </c>
      <c r="S18" s="558">
        <f>VLOOKUP($A18,'[15]第１３表資料（R2）'!$B$18:$X$25,13,FALSE)</f>
        <v>9232</v>
      </c>
      <c r="T18" s="558">
        <f>VLOOKUP($A18,'[15]第１３表資料（R2）'!$B$18:$X$25,14,FALSE)</f>
        <v>1336</v>
      </c>
      <c r="U18" s="558">
        <f>VLOOKUP($A18,'[15]第１３表資料（R2）'!$B$18:$X$25,15,FALSE)</f>
        <v>5459</v>
      </c>
      <c r="V18" s="558">
        <f>VLOOKUP($A18,'[15]第１３表資料（R2）'!$B$18:$X$25,16,FALSE)</f>
        <v>573</v>
      </c>
      <c r="W18" s="558">
        <f>VLOOKUP($A18,'[15]第１３表資料（R2）'!$B$18:$X$25,17,FALSE)</f>
        <v>1816</v>
      </c>
      <c r="X18" s="558">
        <f>VLOOKUP($A18,'[15]第１３表資料（R2）'!$B$18:$X$25,18,FALSE)</f>
        <v>3733</v>
      </c>
      <c r="Y18" s="558">
        <f>VLOOKUP($A18,'[15]第１３表資料（R2）'!$B$18:$X$25,19,FALSE)</f>
        <v>6306</v>
      </c>
      <c r="Z18" s="558">
        <f>VLOOKUP($A18,'[15]第１３表資料（R2）'!$B$18:$X$25,20,FALSE)</f>
        <v>2939</v>
      </c>
      <c r="AA18" s="558">
        <f>VLOOKUP($A18,'[15]第１３表資料（R2）'!$B$18:$X$25,21,FALSE)</f>
        <v>72676</v>
      </c>
      <c r="AB18" s="558">
        <f>VLOOKUP($A18,'[15]第１３表資料（R2）'!$B$18:$X$25,23,FALSE)</f>
        <v>24755</v>
      </c>
    </row>
    <row r="19" spans="1:28" s="338" customFormat="1" ht="24.95" customHeight="1">
      <c r="A19" t="s">
        <v>582</v>
      </c>
      <c r="B19" s="138"/>
      <c r="C19" s="986" t="s">
        <v>583</v>
      </c>
      <c r="D19" s="986"/>
      <c r="E19" s="986"/>
      <c r="F19" s="986"/>
      <c r="G19" s="559"/>
      <c r="H19" s="558">
        <f>VLOOKUP($A19,'[15]第１３表資料（R2）'!$B$18:$X$25,2,FALSE)</f>
        <v>392330</v>
      </c>
      <c r="I19" s="558">
        <f>VLOOKUP($A19,'[15]第１３表資料（R2）'!$B$18:$X$25,3,FALSE)</f>
        <v>317789</v>
      </c>
      <c r="J19" s="558">
        <f>VLOOKUP($A19,'[15]第１３表資料（R2）'!$B$18:$X$25,4,FALSE)</f>
        <v>279519</v>
      </c>
      <c r="K19" s="558">
        <f>VLOOKUP($A19,'[15]第１３表資料（R2）'!$B$18:$X$25,5,FALSE)</f>
        <v>81942</v>
      </c>
      <c r="L19" s="558">
        <f>VLOOKUP($A19,'[15]第１３表資料（R2）'!$B$18:$X$25,6,FALSE)</f>
        <v>153917</v>
      </c>
      <c r="M19" s="558">
        <f>VLOOKUP($A19,'[15]第１３表資料（R2）'!$B$18:$X$25,7,FALSE)</f>
        <v>5378</v>
      </c>
      <c r="N19" s="558">
        <f>VLOOKUP($A19,'[15]第１３表資料（R2）'!$B$18:$X$25,8,FALSE)</f>
        <v>38282</v>
      </c>
      <c r="O19" s="558">
        <f>VLOOKUP($A19,'[15]第１３表資料（R2）'!$B$18:$X$25,9,FALSE)</f>
        <v>38270</v>
      </c>
      <c r="P19" s="558">
        <f>VLOOKUP($A19,'[15]第１３表資料（R2）'!$B$18:$X$25,10,FALSE)</f>
        <v>1044</v>
      </c>
      <c r="Q19" s="558">
        <f>VLOOKUP($A19,'[15]第１３表資料（R2）'!$B$18:$X$25,11,FALSE)</f>
        <v>4872</v>
      </c>
      <c r="R19" s="558">
        <f>VLOOKUP($A19,'[15]第１３表資料（R2）'!$B$18:$X$25,12,FALSE)</f>
        <v>4025</v>
      </c>
      <c r="S19" s="558">
        <f>VLOOKUP($A19,'[15]第１３表資料（R2）'!$B$18:$X$25,13,FALSE)</f>
        <v>9178</v>
      </c>
      <c r="T19" s="558">
        <f>VLOOKUP($A19,'[15]第１３表資料（R2）'!$B$18:$X$25,14,FALSE)</f>
        <v>1336</v>
      </c>
      <c r="U19" s="558">
        <f>VLOOKUP($A19,'[15]第１３表資料（R2）'!$B$18:$X$25,15,FALSE)</f>
        <v>5453</v>
      </c>
      <c r="V19" s="558">
        <f>VLOOKUP($A19,'[15]第１３表資料（R2）'!$B$18:$X$25,16,FALSE)</f>
        <v>567</v>
      </c>
      <c r="W19" s="558">
        <f>VLOOKUP($A19,'[15]第１３表資料（R2）'!$B$18:$X$25,17,FALSE)</f>
        <v>1803</v>
      </c>
      <c r="X19" s="558">
        <f>VLOOKUP($A19,'[15]第１３表資料（R2）'!$B$18:$X$25,18,FALSE)</f>
        <v>3713</v>
      </c>
      <c r="Y19" s="558">
        <f>VLOOKUP($A19,'[15]第１３表資料（R2）'!$B$18:$X$25,19,FALSE)</f>
        <v>6279</v>
      </c>
      <c r="Z19" s="558">
        <f>VLOOKUP($A19,'[15]第１３表資料（R2）'!$B$18:$X$25,20,FALSE)</f>
        <v>2925</v>
      </c>
      <c r="AA19" s="558">
        <f>VLOOKUP($A19,'[15]第１３表資料（R2）'!$B$18:$X$25,21,FALSE)</f>
        <v>70891</v>
      </c>
      <c r="AB19" s="558">
        <f>VLOOKUP($A19,'[15]第１３表資料（R2）'!$B$18:$X$25,23,FALSE)</f>
        <v>24642</v>
      </c>
    </row>
    <row r="20" spans="1:28" s="338" customFormat="1" ht="24.95" customHeight="1">
      <c r="A20" t="s">
        <v>584</v>
      </c>
      <c r="B20" s="138"/>
      <c r="C20" s="138"/>
      <c r="D20" s="986" t="s">
        <v>585</v>
      </c>
      <c r="E20" s="986"/>
      <c r="F20" s="986"/>
      <c r="G20" s="559"/>
      <c r="H20" s="558">
        <f>VLOOKUP($A20,'[15]第１３表資料（R2）'!$B$18:$X$25,2,FALSE)</f>
        <v>387555</v>
      </c>
      <c r="I20" s="558">
        <f>VLOOKUP($A20,'[15]第１３表資料（R2）'!$B$18:$X$25,3,FALSE)</f>
        <v>314327</v>
      </c>
      <c r="J20" s="558">
        <f>VLOOKUP($A20,'[15]第１３表資料（R2）'!$B$18:$X$25,4,FALSE)</f>
        <v>276221</v>
      </c>
      <c r="K20" s="558">
        <f>VLOOKUP($A20,'[15]第１３表資料（R2）'!$B$18:$X$25,5,FALSE)</f>
        <v>81328</v>
      </c>
      <c r="L20" s="558">
        <f>VLOOKUP($A20,'[15]第１３表資料（R2）'!$B$18:$X$25,6,FALSE)</f>
        <v>152017</v>
      </c>
      <c r="M20" s="558">
        <f>VLOOKUP($A20,'[15]第１３表資料（R2）'!$B$18:$X$25,7,FALSE)</f>
        <v>5297</v>
      </c>
      <c r="N20" s="558">
        <f>VLOOKUP($A20,'[15]第１３表資料（R2）'!$B$18:$X$25,8,FALSE)</f>
        <v>37579</v>
      </c>
      <c r="O20" s="558">
        <f>VLOOKUP($A20,'[15]第１３表資料（R2）'!$B$18:$X$25,9,FALSE)</f>
        <v>38106</v>
      </c>
      <c r="P20" s="558">
        <f>VLOOKUP($A20,'[15]第１３表資料（R2）'!$B$18:$X$25,10,FALSE)</f>
        <v>1044</v>
      </c>
      <c r="Q20" s="558">
        <f>VLOOKUP($A20,'[15]第１３表資料（R2）'!$B$18:$X$25,11,FALSE)</f>
        <v>4863</v>
      </c>
      <c r="R20" s="558">
        <f>VLOOKUP($A20,'[15]第１３表資料（R2）'!$B$18:$X$25,12,FALSE)</f>
        <v>4007</v>
      </c>
      <c r="S20" s="558">
        <f>VLOOKUP($A20,'[15]第１３表資料（R2）'!$B$18:$X$25,13,FALSE)</f>
        <v>9140</v>
      </c>
      <c r="T20" s="558">
        <f>VLOOKUP($A20,'[15]第１３表資料（R2）'!$B$18:$X$25,14,FALSE)</f>
        <v>1333</v>
      </c>
      <c r="U20" s="558">
        <f>VLOOKUP($A20,'[15]第１３表資料（R2）'!$B$18:$X$25,15,FALSE)</f>
        <v>5425</v>
      </c>
      <c r="V20" s="558">
        <f>VLOOKUP($A20,'[15]第１３表資料（R2）'!$B$18:$X$25,16,FALSE)</f>
        <v>563</v>
      </c>
      <c r="W20" s="558">
        <f>VLOOKUP($A20,'[15]第１３表資料（R2）'!$B$18:$X$25,17,FALSE)</f>
        <v>1795</v>
      </c>
      <c r="X20" s="558">
        <f>VLOOKUP($A20,'[15]第１３表資料（R2）'!$B$18:$X$25,18,FALSE)</f>
        <v>3695</v>
      </c>
      <c r="Y20" s="558">
        <f>VLOOKUP($A20,'[15]第１３表資料（R2）'!$B$18:$X$25,19,FALSE)</f>
        <v>6241</v>
      </c>
      <c r="Z20" s="558">
        <f>VLOOKUP($A20,'[15]第１３表資料（R2）'!$B$18:$X$25,20,FALSE)</f>
        <v>2907</v>
      </c>
      <c r="AA20" s="558">
        <f>VLOOKUP($A20,'[15]第１３表資料（R2）'!$B$18:$X$25,21,FALSE)</f>
        <v>69605</v>
      </c>
      <c r="AB20" s="558">
        <f>VLOOKUP($A20,'[15]第１３表資料（R2）'!$B$18:$X$25,23,FALSE)</f>
        <v>24520</v>
      </c>
    </row>
    <row r="21" spans="1:28" s="338" customFormat="1" ht="24.95" customHeight="1">
      <c r="A21" t="s">
        <v>586</v>
      </c>
      <c r="B21" s="138"/>
      <c r="C21" s="138"/>
      <c r="D21" s="138"/>
      <c r="E21" s="986" t="s">
        <v>587</v>
      </c>
      <c r="F21" s="986"/>
      <c r="G21" s="559"/>
      <c r="H21" s="558">
        <f>VLOOKUP($A21,'[15]第１３表資料（R2）'!$B$18:$X$25,2,FALSE)</f>
        <v>258070</v>
      </c>
      <c r="I21" s="558">
        <f>VLOOKUP($A21,'[15]第１３表資料（R2）'!$B$18:$X$25,3,FALSE)</f>
        <v>230008</v>
      </c>
      <c r="J21" s="558">
        <f>VLOOKUP($A21,'[15]第１３表資料（R2）'!$B$18:$X$25,4,FALSE)</f>
        <v>196661</v>
      </c>
      <c r="K21" s="558">
        <f>VLOOKUP($A21,'[15]第１３表資料（R2）'!$B$18:$X$25,5,FALSE)</f>
        <v>61694</v>
      </c>
      <c r="L21" s="558">
        <f>VLOOKUP($A21,'[15]第１３表資料（R2）'!$B$18:$X$25,6,FALSE)</f>
        <v>109091</v>
      </c>
      <c r="M21" s="558">
        <f>VLOOKUP($A21,'[15]第１３表資料（R2）'!$B$18:$X$25,7,FALSE)</f>
        <v>3892</v>
      </c>
      <c r="N21" s="558">
        <f>VLOOKUP($A21,'[15]第１３表資料（R2）'!$B$18:$X$25,8,FALSE)</f>
        <v>21984</v>
      </c>
      <c r="O21" s="558">
        <f>VLOOKUP($A21,'[15]第１３表資料（R2）'!$B$18:$X$25,9,FALSE)</f>
        <v>33347</v>
      </c>
      <c r="P21" s="558">
        <f>VLOOKUP($A21,'[15]第１３表資料（R2）'!$B$18:$X$25,10,FALSE)</f>
        <v>1012</v>
      </c>
      <c r="Q21" s="558">
        <f>VLOOKUP($A21,'[15]第１３表資料（R2）'!$B$18:$X$25,11,FALSE)</f>
        <v>4518</v>
      </c>
      <c r="R21" s="558">
        <f>VLOOKUP($A21,'[15]第１３表資料（R2）'!$B$18:$X$25,12,FALSE)</f>
        <v>3886</v>
      </c>
      <c r="S21" s="558">
        <f>VLOOKUP($A21,'[15]第１３表資料（R2）'!$B$18:$X$25,13,FALSE)</f>
        <v>8491</v>
      </c>
      <c r="T21" s="558">
        <f>VLOOKUP($A21,'[15]第１３表資料（R2）'!$B$18:$X$25,14,FALSE)</f>
        <v>1145</v>
      </c>
      <c r="U21" s="558">
        <f>VLOOKUP($A21,'[15]第１３表資料（R2）'!$B$18:$X$25,15,FALSE)</f>
        <v>4806</v>
      </c>
      <c r="V21" s="558">
        <f>VLOOKUP($A21,'[15]第１３表資料（R2）'!$B$18:$X$25,16,FALSE)</f>
        <v>525</v>
      </c>
      <c r="W21" s="558">
        <f>VLOOKUP($A21,'[15]第１３表資料（R2）'!$B$18:$X$25,17,FALSE)</f>
        <v>1676</v>
      </c>
      <c r="X21" s="558">
        <f>VLOOKUP($A21,'[15]第１３表資料（R2）'!$B$18:$X$25,18,FALSE)</f>
        <v>2643</v>
      </c>
      <c r="Y21" s="558">
        <f>VLOOKUP($A21,'[15]第１３表資料（R2）'!$B$18:$X$25,19,FALSE)</f>
        <v>4645</v>
      </c>
      <c r="Z21" s="558">
        <f>VLOOKUP($A21,'[15]第１３表資料（R2）'!$B$18:$X$25,20,FALSE)</f>
        <v>1173</v>
      </c>
      <c r="AA21" s="558">
        <f>VLOOKUP($A21,'[15]第１３表資料（R2）'!$B$18:$X$25,21,FALSE)</f>
        <v>26555</v>
      </c>
      <c r="AB21" s="558">
        <f>VLOOKUP($A21,'[15]第１３表資料（R2）'!$B$18:$X$25,23,FALSE)</f>
        <v>21864</v>
      </c>
    </row>
    <row r="22" spans="1:28" s="338" customFormat="1" ht="24.95" customHeight="1">
      <c r="A22" t="s">
        <v>588</v>
      </c>
      <c r="B22" s="138"/>
      <c r="C22" s="138"/>
      <c r="D22" s="138"/>
      <c r="E22" s="986" t="s">
        <v>589</v>
      </c>
      <c r="F22" s="986"/>
      <c r="G22" s="559"/>
      <c r="H22" s="558">
        <f>VLOOKUP($A22,'[15]第１３表資料（R2）'!$B$18:$X$25,2,FALSE)</f>
        <v>27242</v>
      </c>
      <c r="I22" s="558">
        <f>VLOOKUP($A22,'[15]第１３表資料（R2）'!$B$18:$X$25,3,FALSE)</f>
        <v>22310</v>
      </c>
      <c r="J22" s="558">
        <f>VLOOKUP($A22,'[15]第１３表資料（R2）'!$B$18:$X$25,4,FALSE)</f>
        <v>21294</v>
      </c>
      <c r="K22" s="558">
        <f>VLOOKUP($A22,'[15]第１３表資料（R2）'!$B$18:$X$25,5,FALSE)</f>
        <v>5584</v>
      </c>
      <c r="L22" s="558">
        <f>VLOOKUP($A22,'[15]第１３表資料（R2）'!$B$18:$X$25,6,FALSE)</f>
        <v>9401</v>
      </c>
      <c r="M22" s="558">
        <f>VLOOKUP($A22,'[15]第１３表資料（R2）'!$B$18:$X$25,7,FALSE)</f>
        <v>467</v>
      </c>
      <c r="N22" s="558">
        <f>VLOOKUP($A22,'[15]第１３表資料（R2）'!$B$18:$X$25,8,FALSE)</f>
        <v>5842</v>
      </c>
      <c r="O22" s="558">
        <f>VLOOKUP($A22,'[15]第１３表資料（R2）'!$B$18:$X$25,9,FALSE)</f>
        <v>1016</v>
      </c>
      <c r="P22" s="558">
        <f>VLOOKUP($A22,'[15]第１３表資料（R2）'!$B$18:$X$25,10,FALSE)</f>
        <v>4</v>
      </c>
      <c r="Q22" s="558">
        <f>VLOOKUP($A22,'[15]第１３表資料（R2）'!$B$18:$X$25,11,FALSE)</f>
        <v>84</v>
      </c>
      <c r="R22" s="558">
        <f>VLOOKUP($A22,'[15]第１３表資料（R2）'!$B$18:$X$25,12,FALSE)</f>
        <v>11</v>
      </c>
      <c r="S22" s="558">
        <f>VLOOKUP($A22,'[15]第１３表資料（R2）'!$B$18:$X$25,13,FALSE)</f>
        <v>117</v>
      </c>
      <c r="T22" s="558">
        <f>VLOOKUP($A22,'[15]第１３表資料（R2）'!$B$18:$X$25,14,FALSE)</f>
        <v>42</v>
      </c>
      <c r="U22" s="558">
        <f>VLOOKUP($A22,'[15]第１３表資料（R2）'!$B$18:$X$25,15,FALSE)</f>
        <v>148</v>
      </c>
      <c r="V22" s="558">
        <f>VLOOKUP($A22,'[15]第１３表資料（R2）'!$B$18:$X$25,16,FALSE)</f>
        <v>4</v>
      </c>
      <c r="W22" s="558">
        <f>VLOOKUP($A22,'[15]第１３表資料（R2）'!$B$18:$X$25,17,FALSE)</f>
        <v>5</v>
      </c>
      <c r="X22" s="558">
        <f>VLOOKUP($A22,'[15]第１３表資料（R2）'!$B$18:$X$25,18,FALSE)</f>
        <v>198</v>
      </c>
      <c r="Y22" s="558">
        <f>VLOOKUP($A22,'[15]第１３表資料（R2）'!$B$18:$X$25,19,FALSE)</f>
        <v>403</v>
      </c>
      <c r="Z22" s="558">
        <f>VLOOKUP($A22,'[15]第１３表資料（R2）'!$B$18:$X$25,20,FALSE)</f>
        <v>39</v>
      </c>
      <c r="AA22" s="558">
        <f>VLOOKUP($A22,'[15]第１３表資料（R2）'!$B$18:$X$25,21,FALSE)</f>
        <v>4876</v>
      </c>
      <c r="AB22" s="558">
        <f>VLOOKUP($A22,'[15]第１３表資料（R2）'!$B$18:$X$25,23,FALSE)</f>
        <v>599</v>
      </c>
    </row>
    <row r="23" spans="1:28" s="338" customFormat="1" ht="24.95" customHeight="1">
      <c r="A23" t="s">
        <v>590</v>
      </c>
      <c r="B23" s="138"/>
      <c r="C23" s="138"/>
      <c r="D23" s="138"/>
      <c r="E23" s="986" t="s">
        <v>591</v>
      </c>
      <c r="F23" s="986"/>
      <c r="G23" s="559"/>
      <c r="H23" s="558">
        <f>VLOOKUP($A23,'[15]第１３表資料（R2）'!$B$18:$X$25,2,FALSE)</f>
        <v>92154</v>
      </c>
      <c r="I23" s="558">
        <f>VLOOKUP($A23,'[15]第１３表資料（R2）'!$B$18:$X$25,3,FALSE)</f>
        <v>54879</v>
      </c>
      <c r="J23" s="558">
        <f>VLOOKUP($A23,'[15]第１３表資料（R2）'!$B$18:$X$25,4,FALSE)</f>
        <v>51322</v>
      </c>
      <c r="K23" s="558">
        <f>VLOOKUP($A23,'[15]第１３表資料（R2）'!$B$18:$X$25,5,FALSE)</f>
        <v>12712</v>
      </c>
      <c r="L23" s="558">
        <f>VLOOKUP($A23,'[15]第１３表資料（R2）'!$B$18:$X$25,6,FALSE)</f>
        <v>28303</v>
      </c>
      <c r="M23" s="558">
        <f>VLOOKUP($A23,'[15]第１３表資料（R2）'!$B$18:$X$25,7,FALSE)</f>
        <v>887</v>
      </c>
      <c r="N23" s="558">
        <f>VLOOKUP($A23,'[15]第１３表資料（R2）'!$B$18:$X$25,8,FALSE)</f>
        <v>9420</v>
      </c>
      <c r="O23" s="558">
        <f>VLOOKUP($A23,'[15]第１３表資料（R2）'!$B$18:$X$25,9,FALSE)</f>
        <v>3557</v>
      </c>
      <c r="P23" s="558">
        <f>VLOOKUP($A23,'[15]第１３表資料（R2）'!$B$18:$X$25,10,FALSE)</f>
        <v>20</v>
      </c>
      <c r="Q23" s="558">
        <f>VLOOKUP($A23,'[15]第１３表資料（R2）'!$B$18:$X$25,11,FALSE)</f>
        <v>231</v>
      </c>
      <c r="R23" s="558">
        <f>VLOOKUP($A23,'[15]第１３表資料（R2）'!$B$18:$X$25,12,FALSE)</f>
        <v>96</v>
      </c>
      <c r="S23" s="558">
        <f>VLOOKUP($A23,'[15]第１３表資料（R2）'!$B$18:$X$25,13,FALSE)</f>
        <v>474</v>
      </c>
      <c r="T23" s="558">
        <f>VLOOKUP($A23,'[15]第１３表資料（R2）'!$B$18:$X$25,14,FALSE)</f>
        <v>136</v>
      </c>
      <c r="U23" s="558">
        <f>VLOOKUP($A23,'[15]第１３表資料（R2）'!$B$18:$X$25,15,FALSE)</f>
        <v>437</v>
      </c>
      <c r="V23" s="558">
        <f>VLOOKUP($A23,'[15]第１３表資料（R2）'!$B$18:$X$25,16,FALSE)</f>
        <v>34</v>
      </c>
      <c r="W23" s="558">
        <f>VLOOKUP($A23,'[15]第１３表資料（R2）'!$B$18:$X$25,17,FALSE)</f>
        <v>114</v>
      </c>
      <c r="X23" s="558">
        <f>VLOOKUP($A23,'[15]第１３表資料（R2）'!$B$18:$X$25,18,FALSE)</f>
        <v>844</v>
      </c>
      <c r="Y23" s="558">
        <f>VLOOKUP($A23,'[15]第１３表資料（R2）'!$B$18:$X$25,19,FALSE)</f>
        <v>1171</v>
      </c>
      <c r="Z23" s="558">
        <f>VLOOKUP($A23,'[15]第１３表資料（R2）'!$B$18:$X$25,20,FALSE)</f>
        <v>1630</v>
      </c>
      <c r="AA23" s="558">
        <f>VLOOKUP($A23,'[15]第１３表資料（R2）'!$B$18:$X$25,21,FALSE)</f>
        <v>35300</v>
      </c>
      <c r="AB23" s="558">
        <f>VLOOKUP($A23,'[15]第１３表資料（R2）'!$B$18:$X$25,23,FALSE)</f>
        <v>1948</v>
      </c>
    </row>
    <row r="24" spans="1:28" s="338" customFormat="1" ht="24.95" customHeight="1">
      <c r="A24" t="s">
        <v>592</v>
      </c>
      <c r="B24" s="138"/>
      <c r="C24" s="138"/>
      <c r="D24" s="138"/>
      <c r="E24" s="986" t="s">
        <v>593</v>
      </c>
      <c r="F24" s="986"/>
      <c r="G24" s="559"/>
      <c r="H24" s="558">
        <f>VLOOKUP($A24,'[15]第１３表資料（R2）'!$B$18:$X$25,2,FALSE)</f>
        <v>10089</v>
      </c>
      <c r="I24" s="558">
        <f>VLOOKUP($A24,'[15]第１３表資料（R2）'!$B$18:$X$25,3,FALSE)</f>
        <v>7130</v>
      </c>
      <c r="J24" s="558">
        <f>VLOOKUP($A24,'[15]第１３表資料（R2）'!$B$18:$X$25,4,FALSE)</f>
        <v>6944</v>
      </c>
      <c r="K24" s="558">
        <f>VLOOKUP($A24,'[15]第１３表資料（R2）'!$B$18:$X$25,5,FALSE)</f>
        <v>1338</v>
      </c>
      <c r="L24" s="558">
        <f>VLOOKUP($A24,'[15]第１３表資料（R2）'!$B$18:$X$25,6,FALSE)</f>
        <v>5222</v>
      </c>
      <c r="M24" s="558">
        <f>VLOOKUP($A24,'[15]第１３表資料（R2）'!$B$18:$X$25,7,FALSE)</f>
        <v>51</v>
      </c>
      <c r="N24" s="558">
        <f>VLOOKUP($A24,'[15]第１３表資料（R2）'!$B$18:$X$25,8,FALSE)</f>
        <v>333</v>
      </c>
      <c r="O24" s="558">
        <f>VLOOKUP($A24,'[15]第１３表資料（R2）'!$B$18:$X$25,9,FALSE)</f>
        <v>186</v>
      </c>
      <c r="P24" s="558">
        <f>VLOOKUP($A24,'[15]第１３表資料（R2）'!$B$18:$X$25,10,FALSE)</f>
        <v>8</v>
      </c>
      <c r="Q24" s="558">
        <f>VLOOKUP($A24,'[15]第１３表資料（R2）'!$B$18:$X$25,11,FALSE)</f>
        <v>30</v>
      </c>
      <c r="R24" s="558">
        <f>VLOOKUP($A24,'[15]第１３表資料（R2）'!$B$18:$X$25,12,FALSE)</f>
        <v>14</v>
      </c>
      <c r="S24" s="558">
        <f>VLOOKUP($A24,'[15]第１３表資料（R2）'!$B$18:$X$25,13,FALSE)</f>
        <v>58</v>
      </c>
      <c r="T24" s="558">
        <f>VLOOKUP($A24,'[15]第１３表資料（R2）'!$B$18:$X$25,14,FALSE)</f>
        <v>10</v>
      </c>
      <c r="U24" s="558">
        <f>VLOOKUP($A24,'[15]第１３表資料（R2）'!$B$18:$X$25,15,FALSE)</f>
        <v>34</v>
      </c>
      <c r="V24" s="558" t="str">
        <f>VLOOKUP($A24,'[15]第１３表資料（R2）'!$B$18:$X$25,16,FALSE)</f>
        <v>-</v>
      </c>
      <c r="W24" s="558" t="str">
        <f>VLOOKUP($A24,'[15]第１３表資料（R2）'!$B$18:$X$25,17,FALSE)</f>
        <v>-</v>
      </c>
      <c r="X24" s="558">
        <f>VLOOKUP($A24,'[15]第１３表資料（R2）'!$B$18:$X$25,18,FALSE)</f>
        <v>10</v>
      </c>
      <c r="Y24" s="558">
        <f>VLOOKUP($A24,'[15]第１３表資料（R2）'!$B$18:$X$25,19,FALSE)</f>
        <v>22</v>
      </c>
      <c r="Z24" s="558">
        <f>VLOOKUP($A24,'[15]第１３表資料（R2）'!$B$18:$X$25,20,FALSE)</f>
        <v>65</v>
      </c>
      <c r="AA24" s="558">
        <f>VLOOKUP($A24,'[15]第１３表資料（R2）'!$B$18:$X$25,21,FALSE)</f>
        <v>2874</v>
      </c>
      <c r="AB24" s="558">
        <f>VLOOKUP($A24,'[15]第１３表資料（R2）'!$B$18:$X$25,23,FALSE)</f>
        <v>109</v>
      </c>
    </row>
    <row r="25" spans="1:28" s="338" customFormat="1" ht="24.95" customHeight="1">
      <c r="A25" t="s">
        <v>594</v>
      </c>
      <c r="B25" s="138"/>
      <c r="C25" s="138"/>
      <c r="D25" s="986" t="s">
        <v>595</v>
      </c>
      <c r="E25" s="986"/>
      <c r="F25" s="986"/>
      <c r="G25" s="559"/>
      <c r="H25" s="558">
        <f>VLOOKUP($A25,'[15]第１３表資料（R2）'!$B$18:$X$25,2,FALSE)</f>
        <v>4775</v>
      </c>
      <c r="I25" s="558">
        <f>VLOOKUP($A25,'[15]第１３表資料（R2）'!$B$18:$X$25,3,FALSE)</f>
        <v>3462</v>
      </c>
      <c r="J25" s="558">
        <f>VLOOKUP($A25,'[15]第１３表資料（R2）'!$B$18:$X$25,4,FALSE)</f>
        <v>3298</v>
      </c>
      <c r="K25" s="558">
        <f>VLOOKUP($A25,'[15]第１３表資料（R2）'!$B$18:$X$25,5,FALSE)</f>
        <v>614</v>
      </c>
      <c r="L25" s="558">
        <f>VLOOKUP($A25,'[15]第１３表資料（R2）'!$B$18:$X$25,6,FALSE)</f>
        <v>1900</v>
      </c>
      <c r="M25" s="558">
        <f>VLOOKUP($A25,'[15]第１３表資料（R2）'!$B$18:$X$25,7,FALSE)</f>
        <v>81</v>
      </c>
      <c r="N25" s="558">
        <f>VLOOKUP($A25,'[15]第１３表資料（R2）'!$B$18:$X$25,8,FALSE)</f>
        <v>703</v>
      </c>
      <c r="O25" s="558">
        <f>VLOOKUP($A25,'[15]第１３表資料（R2）'!$B$18:$X$25,9,FALSE)</f>
        <v>164</v>
      </c>
      <c r="P25" s="558" t="str">
        <f>VLOOKUP($A25,'[15]第１３表資料（R2）'!$B$18:$X$25,10,FALSE)</f>
        <v>-</v>
      </c>
      <c r="Q25" s="558">
        <f>VLOOKUP($A25,'[15]第１３表資料（R2）'!$B$18:$X$25,11,FALSE)</f>
        <v>9</v>
      </c>
      <c r="R25" s="558">
        <f>VLOOKUP($A25,'[15]第１３表資料（R2）'!$B$18:$X$25,12,FALSE)</f>
        <v>18</v>
      </c>
      <c r="S25" s="558">
        <f>VLOOKUP($A25,'[15]第１３表資料（R2）'!$B$18:$X$25,13,FALSE)</f>
        <v>38</v>
      </c>
      <c r="T25" s="558">
        <f>VLOOKUP($A25,'[15]第１３表資料（R2）'!$B$18:$X$25,14,FALSE)</f>
        <v>3</v>
      </c>
      <c r="U25" s="558">
        <f>VLOOKUP($A25,'[15]第１３表資料（R2）'!$B$18:$X$25,15,FALSE)</f>
        <v>28</v>
      </c>
      <c r="V25" s="558">
        <f>VLOOKUP($A25,'[15]第１３表資料（R2）'!$B$18:$X$25,16,FALSE)</f>
        <v>4</v>
      </c>
      <c r="W25" s="558">
        <f>VLOOKUP($A25,'[15]第１３表資料（R2）'!$B$18:$X$25,17,FALSE)</f>
        <v>8</v>
      </c>
      <c r="X25" s="558">
        <f>VLOOKUP($A25,'[15]第１３表資料（R2）'!$B$18:$X$25,18,FALSE)</f>
        <v>18</v>
      </c>
      <c r="Y25" s="558">
        <f>VLOOKUP($A25,'[15]第１３表資料（R2）'!$B$18:$X$25,19,FALSE)</f>
        <v>38</v>
      </c>
      <c r="Z25" s="558">
        <f>VLOOKUP($A25,'[15]第１３表資料（R2）'!$B$18:$X$25,20,FALSE)</f>
        <v>18</v>
      </c>
      <c r="AA25" s="558">
        <f>VLOOKUP($A25,'[15]第１３表資料（R2）'!$B$18:$X$25,21,FALSE)</f>
        <v>1286</v>
      </c>
      <c r="AB25" s="558">
        <f>VLOOKUP($A25,'[15]第１３表資料（R2）'!$B$18:$X$25,23,FALSE)</f>
        <v>122</v>
      </c>
    </row>
    <row r="26" spans="1:28" ht="6" customHeight="1">
      <c r="B26" s="561"/>
      <c r="C26" s="561"/>
      <c r="D26" s="561"/>
      <c r="E26" s="561"/>
      <c r="F26" s="561"/>
      <c r="G26" s="562"/>
      <c r="H26" s="563"/>
      <c r="I26" s="564"/>
      <c r="J26" s="564"/>
      <c r="K26" s="564"/>
      <c r="L26" s="564"/>
      <c r="M26" s="564"/>
      <c r="N26" s="564"/>
      <c r="O26" s="564"/>
      <c r="P26" s="564"/>
      <c r="Q26" s="564"/>
      <c r="R26" s="564"/>
      <c r="S26" s="564"/>
      <c r="T26" s="564"/>
      <c r="U26" s="564"/>
      <c r="V26" s="564"/>
      <c r="W26" s="564"/>
      <c r="X26" s="564"/>
      <c r="Y26" s="564"/>
      <c r="Z26" s="564"/>
      <c r="AA26" s="564"/>
      <c r="AB26" s="564"/>
    </row>
    <row r="27" spans="1:28" ht="12" customHeight="1">
      <c r="E27" s="566" t="s">
        <v>504</v>
      </c>
    </row>
    <row r="28" spans="1:28" ht="12" customHeight="1"/>
    <row r="29" spans="1:28" ht="12" customHeight="1"/>
    <row r="30" spans="1:28" ht="8.1" customHeight="1"/>
    <row r="31" spans="1:28" ht="12" customHeight="1"/>
    <row r="32" spans="1:28" ht="8.1" customHeight="1"/>
    <row r="33" ht="12" customHeight="1"/>
    <row r="34" ht="8.1" customHeight="1"/>
    <row r="35" ht="12" customHeight="1"/>
    <row r="36" ht="12" customHeight="1"/>
    <row r="37" ht="12" customHeight="1"/>
    <row r="38" ht="12" customHeight="1"/>
    <row r="39" ht="12" customHeight="1"/>
    <row r="40" ht="7.5" customHeight="1"/>
    <row r="41" ht="12" customHeight="1"/>
    <row r="42" ht="7.5" customHeight="1"/>
    <row r="43" ht="12" customHeight="1"/>
    <row r="44" ht="8.1" customHeight="1"/>
    <row r="45" ht="12" customHeight="1"/>
    <row r="46" ht="8.1" customHeight="1"/>
    <row r="47" ht="12" customHeight="1"/>
    <row r="48" ht="12" customHeight="1"/>
    <row r="49" ht="12" customHeight="1"/>
    <row r="50" ht="12" customHeight="1"/>
    <row r="51" ht="12" customHeight="1"/>
    <row r="52" ht="8.1" customHeight="1"/>
    <row r="53" ht="12" customHeight="1"/>
    <row r="54" ht="8.1" customHeight="1"/>
    <row r="55" ht="12" customHeight="1"/>
    <row r="56" ht="8.1" customHeight="1"/>
    <row r="57" ht="12" customHeight="1"/>
    <row r="58" ht="12" customHeight="1"/>
    <row r="59" ht="12" customHeight="1"/>
    <row r="60" ht="12" customHeight="1"/>
    <row r="61" ht="12" customHeight="1"/>
    <row r="62" ht="7.5" customHeight="1"/>
    <row r="63" ht="15" customHeight="1"/>
    <row r="64" ht="12" customHeight="1"/>
    <row r="65" ht="12" customHeight="1"/>
    <row r="66" ht="12" customHeight="1"/>
    <row r="67" ht="12" customHeight="1"/>
    <row r="68" ht="5.25" customHeight="1"/>
    <row r="69" ht="9" customHeight="1"/>
    <row r="70" ht="17.25" customHeight="1"/>
    <row r="71" ht="17.25" customHeight="1"/>
    <row r="72" ht="17.25" customHeight="1"/>
    <row r="73" ht="12" customHeight="1"/>
    <row r="74" ht="12" customHeight="1"/>
    <row r="75" ht="12" customHeight="1"/>
    <row r="76" ht="77.25" customHeight="1"/>
    <row r="77" ht="7.5" customHeight="1"/>
    <row r="78" ht="12" customHeight="1"/>
    <row r="79" ht="7.5" customHeight="1"/>
    <row r="80" ht="12" customHeight="1"/>
    <row r="81" ht="8.1" customHeight="1"/>
    <row r="82" ht="12" customHeight="1"/>
    <row r="83" ht="8.1" customHeight="1"/>
    <row r="84" ht="12" customHeight="1"/>
    <row r="85" ht="12" customHeight="1"/>
    <row r="86" ht="12" customHeight="1"/>
    <row r="87" ht="12" customHeight="1"/>
    <row r="88" ht="12" customHeight="1"/>
    <row r="89" ht="8.1" customHeight="1"/>
    <row r="90" ht="12" customHeight="1"/>
    <row r="91" ht="8.1" customHeight="1"/>
    <row r="92" ht="12" customHeight="1"/>
    <row r="93" ht="8.1" customHeight="1"/>
    <row r="94" ht="12" customHeight="1"/>
    <row r="95" ht="12" customHeight="1"/>
    <row r="96" ht="12" customHeight="1"/>
    <row r="97" ht="12" customHeight="1"/>
    <row r="98" ht="12" customHeight="1"/>
    <row r="99" ht="7.5" customHeight="1"/>
    <row r="100" ht="12" customHeight="1"/>
    <row r="101" ht="7.5" customHeight="1"/>
    <row r="102" ht="12" customHeight="1"/>
    <row r="103" ht="8.1" customHeight="1"/>
    <row r="104" ht="12" customHeight="1"/>
    <row r="105" ht="8.1" customHeight="1"/>
    <row r="106" ht="12" customHeight="1"/>
    <row r="107" ht="12" customHeight="1"/>
    <row r="108" ht="12" customHeight="1"/>
    <row r="109" ht="12" customHeight="1"/>
    <row r="110" ht="12" customHeight="1"/>
    <row r="111" ht="8.1" customHeight="1"/>
    <row r="112" ht="12" customHeight="1"/>
    <row r="113" ht="8.1" customHeight="1"/>
    <row r="114" ht="12" customHeight="1"/>
    <row r="115" ht="8.1" customHeight="1"/>
    <row r="116" ht="12" customHeight="1"/>
    <row r="117" ht="12" customHeight="1"/>
    <row r="118" ht="12" customHeight="1"/>
    <row r="119" ht="12" customHeight="1"/>
    <row r="120" ht="12" customHeight="1"/>
    <row r="121" ht="7.5" customHeight="1"/>
    <row r="122" ht="12" customHeight="1"/>
    <row r="123" ht="7.5" customHeight="1"/>
    <row r="124" ht="12" customHeight="1"/>
    <row r="125" ht="8.1" customHeight="1"/>
    <row r="126" ht="12" customHeight="1"/>
    <row r="127" ht="8.1" customHeight="1"/>
    <row r="128" ht="12" customHeight="1"/>
    <row r="129" ht="12" customHeight="1"/>
    <row r="130" ht="12" customHeight="1"/>
    <row r="131" ht="12" customHeight="1"/>
    <row r="132" ht="12" customHeight="1"/>
    <row r="133" ht="8.1" customHeight="1"/>
    <row r="134" ht="12" customHeight="1"/>
    <row r="135" ht="8.1" customHeight="1"/>
    <row r="136" ht="12" customHeight="1"/>
    <row r="137" ht="8.1" customHeight="1"/>
    <row r="138" ht="12" customHeight="1"/>
    <row r="139" ht="12" customHeight="1"/>
    <row r="140" ht="12" customHeight="1"/>
    <row r="141" ht="12" customHeight="1"/>
    <row r="142" ht="12" customHeight="1"/>
    <row r="143" ht="7.5" customHeight="1"/>
    <row r="144" ht="12" customHeight="1"/>
    <row r="145" ht="7.5" customHeight="1"/>
    <row r="146" ht="12" customHeight="1"/>
    <row r="147" ht="8.1" customHeight="1"/>
    <row r="148" ht="12" customHeight="1"/>
    <row r="149" ht="8.1" customHeight="1"/>
    <row r="150" ht="12" customHeight="1"/>
    <row r="151" ht="12" customHeight="1"/>
    <row r="152" ht="12" customHeight="1"/>
    <row r="153" ht="12" customHeight="1"/>
    <row r="154" ht="12" customHeight="1"/>
    <row r="155" ht="8.1" customHeight="1"/>
    <row r="156" ht="12" customHeight="1"/>
    <row r="157" ht="8.1" customHeight="1"/>
    <row r="158" ht="12" customHeight="1"/>
    <row r="159" ht="8.1" customHeight="1"/>
    <row r="160" ht="12" customHeight="1"/>
    <row r="161" ht="12" customHeight="1"/>
    <row r="162" ht="12" customHeight="1"/>
    <row r="163" ht="12" customHeight="1"/>
    <row r="164" ht="12" customHeight="1"/>
    <row r="165" ht="7.5" customHeight="1"/>
    <row r="166" ht="15" customHeight="1"/>
    <row r="167" ht="12" customHeight="1"/>
    <row r="168" ht="12" customHeight="1"/>
    <row r="169" ht="12" customHeight="1"/>
    <row r="170" ht="12" customHeight="1"/>
    <row r="171" ht="5.25" customHeight="1"/>
    <row r="172" ht="9" customHeight="1"/>
    <row r="173" ht="17.25" customHeight="1"/>
    <row r="174" ht="17.25" customHeight="1"/>
    <row r="175" ht="17.25" customHeight="1"/>
    <row r="176" ht="12" customHeight="1"/>
    <row r="177" ht="12" customHeight="1"/>
    <row r="178" ht="12" customHeight="1"/>
    <row r="179" ht="77.25" customHeight="1"/>
    <row r="180" ht="7.5" customHeight="1"/>
    <row r="181" ht="12" customHeight="1"/>
    <row r="182" ht="7.5" customHeight="1"/>
    <row r="183" ht="12" customHeight="1"/>
    <row r="184" ht="8.1" customHeight="1"/>
    <row r="185" ht="12" customHeight="1"/>
    <row r="186" ht="8.1" customHeight="1"/>
    <row r="187" ht="12" customHeight="1"/>
    <row r="188" ht="12" customHeight="1"/>
    <row r="189" ht="12" customHeight="1"/>
    <row r="190" ht="12" customHeight="1"/>
    <row r="191" ht="12" customHeight="1"/>
    <row r="192" ht="8.1" customHeight="1"/>
    <row r="193" ht="12" customHeight="1"/>
    <row r="194" ht="8.1" customHeight="1"/>
    <row r="195" ht="12" customHeight="1"/>
    <row r="196" ht="8.1" customHeight="1"/>
    <row r="197" ht="12" customHeight="1"/>
    <row r="198" ht="12" customHeight="1"/>
    <row r="199" ht="12" customHeight="1"/>
    <row r="200" ht="12" customHeight="1"/>
    <row r="201" ht="12" customHeight="1"/>
    <row r="202" ht="7.5" customHeight="1"/>
    <row r="203" ht="12" customHeight="1"/>
    <row r="204" ht="7.5" customHeight="1"/>
    <row r="205" ht="12" customHeight="1"/>
    <row r="206" ht="8.1" customHeight="1"/>
    <row r="207" ht="12" customHeight="1"/>
    <row r="208" ht="8.1" customHeight="1"/>
    <row r="209" ht="12" customHeight="1"/>
    <row r="210" ht="12" customHeight="1"/>
    <row r="211" ht="12" customHeight="1"/>
    <row r="212" ht="12" customHeight="1"/>
    <row r="213" ht="12" customHeight="1"/>
    <row r="214" ht="8.1" customHeight="1"/>
    <row r="215" ht="12" customHeight="1"/>
    <row r="216" ht="8.1" customHeight="1"/>
    <row r="217" ht="12" customHeight="1"/>
    <row r="218" ht="8.1" customHeight="1"/>
    <row r="219" ht="12" customHeight="1"/>
    <row r="220" ht="12" customHeight="1"/>
    <row r="221" ht="12" customHeight="1"/>
    <row r="222" ht="12" customHeight="1"/>
    <row r="223" ht="12" customHeight="1"/>
    <row r="224" ht="7.5" customHeight="1"/>
    <row r="225" ht="12" customHeight="1"/>
    <row r="226" ht="7.5" customHeight="1"/>
    <row r="227" ht="12" customHeight="1"/>
    <row r="228" ht="8.1" customHeight="1"/>
    <row r="229" ht="12" customHeight="1"/>
    <row r="230" ht="8.1" customHeight="1"/>
    <row r="231" ht="12" customHeight="1"/>
    <row r="232" ht="12" customHeight="1"/>
    <row r="233" ht="12" customHeight="1"/>
    <row r="234" ht="12" customHeight="1"/>
    <row r="235" ht="12" customHeight="1"/>
    <row r="236" ht="8.1" customHeight="1"/>
    <row r="237" ht="12" customHeight="1"/>
    <row r="238" ht="8.1" customHeight="1"/>
    <row r="239" ht="12" customHeight="1"/>
    <row r="240" ht="8.1" customHeight="1"/>
    <row r="241" ht="12" customHeight="1"/>
    <row r="242" ht="12" customHeight="1"/>
    <row r="243" ht="12" customHeight="1"/>
    <row r="244" ht="12" customHeight="1"/>
    <row r="245" ht="12" customHeight="1"/>
    <row r="246" ht="7.5" customHeight="1"/>
    <row r="247" ht="12" customHeight="1"/>
    <row r="248" ht="7.5" customHeight="1"/>
    <row r="249" ht="12" customHeight="1"/>
    <row r="250" ht="8.1" customHeight="1"/>
    <row r="251" ht="12" customHeight="1"/>
    <row r="252" ht="8.1" customHeight="1"/>
    <row r="253" ht="12" customHeight="1"/>
    <row r="254" ht="12" customHeight="1"/>
    <row r="255" ht="12" customHeight="1"/>
    <row r="256" ht="12" customHeight="1"/>
    <row r="257" ht="12" customHeight="1"/>
    <row r="258" ht="8.1" customHeight="1"/>
    <row r="259" ht="12" customHeight="1"/>
    <row r="260" ht="8.1" customHeight="1"/>
    <row r="261" ht="12" customHeight="1"/>
    <row r="262" ht="8.1" customHeight="1"/>
    <row r="263" ht="12" customHeight="1"/>
    <row r="264" ht="12" customHeight="1"/>
    <row r="265" ht="12" customHeight="1"/>
    <row r="266" ht="12" customHeight="1"/>
    <row r="267" ht="12" customHeight="1"/>
    <row r="268" ht="7.5" customHeight="1"/>
    <row r="269" ht="15" customHeight="1"/>
    <row r="270" ht="12" customHeight="1"/>
    <row r="271" ht="12" customHeight="1"/>
    <row r="272" ht="12" customHeight="1"/>
    <row r="273" ht="12" customHeight="1"/>
    <row r="274" ht="5.25" customHeight="1"/>
    <row r="275" ht="9" customHeight="1"/>
    <row r="276" ht="17.25" customHeight="1"/>
    <row r="277" ht="17.25" customHeight="1"/>
    <row r="278" ht="17.25" customHeight="1"/>
    <row r="279" ht="12" customHeight="1"/>
    <row r="280" ht="12" customHeight="1"/>
    <row r="281" ht="12" customHeight="1"/>
    <row r="282" ht="77.25" customHeight="1"/>
    <row r="283" ht="7.5" customHeight="1"/>
    <row r="284" ht="12" customHeight="1"/>
    <row r="285" ht="7.5" customHeight="1"/>
    <row r="286" ht="12" customHeight="1"/>
    <row r="287" ht="8.1" customHeight="1"/>
    <row r="288" ht="12" customHeight="1"/>
    <row r="289" ht="8.1" customHeight="1"/>
    <row r="290" ht="12" customHeight="1"/>
    <row r="291" ht="12" customHeight="1"/>
    <row r="292" ht="12" customHeight="1"/>
    <row r="293" ht="12" customHeight="1"/>
    <row r="294" ht="12" customHeight="1"/>
    <row r="295" ht="8.1" customHeight="1"/>
    <row r="296" ht="12" customHeight="1"/>
    <row r="297" ht="8.1" customHeight="1"/>
    <row r="298" ht="12" customHeight="1"/>
    <row r="299" ht="8.1" customHeight="1"/>
    <row r="300" ht="12" customHeight="1"/>
    <row r="301" ht="12" customHeight="1"/>
    <row r="302" ht="12" customHeight="1"/>
    <row r="303" ht="12" customHeight="1"/>
    <row r="304" ht="12" customHeight="1"/>
    <row r="305" ht="7.5" customHeight="1"/>
    <row r="306" ht="12" customHeight="1"/>
    <row r="307" ht="7.5" customHeight="1"/>
    <row r="308" ht="12" customHeight="1"/>
    <row r="309" ht="8.1" customHeight="1"/>
    <row r="310" ht="12" customHeight="1"/>
    <row r="311" ht="8.1" customHeight="1"/>
    <row r="312" ht="12" customHeight="1"/>
    <row r="313" ht="12" customHeight="1"/>
    <row r="314" ht="12" customHeight="1"/>
    <row r="315" ht="12" customHeight="1"/>
    <row r="316" ht="12" customHeight="1"/>
    <row r="317" ht="8.1" customHeight="1"/>
    <row r="318" ht="12" customHeight="1"/>
    <row r="319" ht="8.1" customHeight="1"/>
    <row r="320" ht="12" customHeight="1"/>
    <row r="321" ht="8.1" customHeight="1"/>
    <row r="322" ht="12" customHeight="1"/>
    <row r="323" ht="12" customHeight="1"/>
    <row r="324" ht="12" customHeight="1"/>
    <row r="325" ht="12" customHeight="1"/>
    <row r="326" ht="12" customHeight="1"/>
    <row r="327" ht="7.5" customHeight="1"/>
    <row r="328" ht="12" customHeight="1"/>
    <row r="329" ht="7.5" customHeight="1"/>
    <row r="330" ht="12" customHeight="1"/>
    <row r="331" ht="8.1" customHeight="1"/>
    <row r="332" ht="12" customHeight="1"/>
    <row r="333" ht="8.1" customHeight="1"/>
    <row r="334" ht="12" customHeight="1"/>
    <row r="335" ht="12" customHeight="1"/>
    <row r="336" ht="12" customHeight="1"/>
    <row r="337" ht="12" customHeight="1"/>
    <row r="338" ht="12" customHeight="1"/>
    <row r="339" ht="8.1" customHeight="1"/>
    <row r="340" ht="12" customHeight="1"/>
    <row r="341" ht="8.1" customHeight="1"/>
    <row r="342" ht="12" customHeight="1"/>
    <row r="343" ht="8.1" customHeight="1"/>
    <row r="344" ht="12" customHeight="1"/>
    <row r="345" ht="12" customHeight="1"/>
    <row r="346" ht="12" customHeight="1"/>
    <row r="347" ht="12" customHeight="1"/>
    <row r="348" ht="12" customHeight="1"/>
    <row r="349" ht="7.5" customHeight="1"/>
    <row r="350" ht="12" customHeight="1"/>
    <row r="351" ht="7.5" customHeight="1"/>
    <row r="352" ht="12" customHeight="1"/>
    <row r="353" ht="8.1" customHeight="1"/>
    <row r="354" ht="12" customHeight="1"/>
    <row r="355" ht="8.1" customHeight="1"/>
    <row r="356" ht="12" customHeight="1"/>
    <row r="357" ht="12" customHeight="1"/>
    <row r="358" ht="12" customHeight="1"/>
    <row r="359" ht="12" customHeight="1"/>
    <row r="360" ht="12" customHeight="1"/>
    <row r="361" ht="8.1" customHeight="1"/>
    <row r="362" ht="12" customHeight="1"/>
    <row r="363" ht="8.1" customHeight="1"/>
    <row r="364" ht="12" customHeight="1"/>
    <row r="365" ht="8.1" customHeight="1"/>
    <row r="366" ht="12" customHeight="1"/>
    <row r="367" ht="12" customHeight="1"/>
    <row r="368" ht="12" customHeight="1"/>
    <row r="369" ht="12" customHeight="1"/>
    <row r="370" ht="12" customHeight="1"/>
    <row r="371" ht="7.5" customHeight="1"/>
    <row r="372" ht="15" customHeight="1"/>
    <row r="373" ht="12" customHeight="1"/>
    <row r="374" ht="12" customHeight="1"/>
    <row r="375" ht="12" customHeight="1"/>
    <row r="376" ht="12" customHeight="1"/>
    <row r="377" ht="5.25" customHeight="1"/>
    <row r="378" ht="9" customHeight="1"/>
    <row r="379" ht="17.25" customHeight="1"/>
    <row r="380" ht="17.25" customHeight="1"/>
    <row r="381" ht="17.25" customHeight="1"/>
    <row r="382" ht="12" customHeight="1"/>
    <row r="383" ht="12" customHeight="1"/>
    <row r="384" ht="12" customHeight="1"/>
    <row r="385" ht="77.25" customHeight="1"/>
    <row r="386" ht="7.5" customHeight="1"/>
    <row r="387" ht="12" customHeight="1"/>
    <row r="388" ht="7.5" customHeight="1"/>
    <row r="389" ht="12" customHeight="1"/>
    <row r="390" ht="8.1" customHeight="1"/>
    <row r="391" ht="12" customHeight="1"/>
    <row r="392" ht="8.1" customHeight="1"/>
    <row r="393" ht="12" customHeight="1"/>
    <row r="394" ht="12" customHeight="1"/>
    <row r="395" ht="12" customHeight="1"/>
    <row r="396" ht="12" customHeight="1"/>
    <row r="397" ht="12" customHeight="1"/>
    <row r="398" ht="8.1" customHeight="1"/>
    <row r="399" ht="12" customHeight="1"/>
    <row r="400" ht="8.1" customHeight="1"/>
    <row r="401" ht="12" customHeight="1"/>
    <row r="402" ht="8.1" customHeight="1"/>
    <row r="403" ht="12" customHeight="1"/>
    <row r="404" ht="12" customHeight="1"/>
    <row r="405" ht="12" customHeight="1"/>
    <row r="406" ht="12" customHeight="1"/>
    <row r="407" ht="12" customHeight="1"/>
    <row r="408" ht="7.5" customHeight="1"/>
    <row r="409" ht="12" customHeight="1"/>
    <row r="410" ht="7.5" customHeight="1"/>
    <row r="411" ht="12" customHeight="1"/>
    <row r="412" ht="8.1" customHeight="1"/>
    <row r="413" ht="12" customHeight="1"/>
    <row r="414" ht="8.1" customHeight="1"/>
    <row r="415" ht="12" customHeight="1"/>
    <row r="416" ht="12" customHeight="1"/>
    <row r="417" ht="12" customHeight="1"/>
    <row r="418" ht="12" customHeight="1"/>
    <row r="419" ht="12" customHeight="1"/>
    <row r="420" ht="8.1" customHeight="1"/>
    <row r="421" ht="12" customHeight="1"/>
    <row r="422" ht="8.1" customHeight="1"/>
    <row r="423" ht="12" customHeight="1"/>
    <row r="424" ht="8.1" customHeight="1"/>
    <row r="425" ht="12" customHeight="1"/>
    <row r="426" ht="12" customHeight="1"/>
    <row r="427" ht="12" customHeight="1"/>
    <row r="428" ht="12" customHeight="1"/>
    <row r="429" ht="12" customHeight="1"/>
    <row r="430" ht="7.5" customHeight="1"/>
    <row r="431" ht="12" customHeight="1"/>
    <row r="432" ht="7.5" customHeight="1"/>
    <row r="433" ht="12" customHeight="1"/>
    <row r="434" ht="8.1" customHeight="1"/>
    <row r="435" ht="12" customHeight="1"/>
    <row r="436" ht="8.1" customHeight="1"/>
    <row r="437" ht="12" customHeight="1"/>
    <row r="438" ht="12" customHeight="1"/>
    <row r="439" ht="12" customHeight="1"/>
    <row r="440" ht="12" customHeight="1"/>
    <row r="441" ht="12" customHeight="1"/>
    <row r="442" ht="8.1" customHeight="1"/>
    <row r="443" ht="12" customHeight="1"/>
    <row r="444" ht="8.1" customHeight="1"/>
    <row r="445" ht="12" customHeight="1"/>
    <row r="446" ht="8.1" customHeight="1"/>
    <row r="447" ht="12" customHeight="1"/>
    <row r="448" ht="12" customHeight="1"/>
    <row r="449" ht="12" customHeight="1"/>
    <row r="450" ht="12" customHeight="1"/>
    <row r="451" ht="12" customHeight="1"/>
    <row r="452" ht="7.5" customHeight="1"/>
    <row r="453" ht="12" customHeight="1"/>
    <row r="454" ht="7.5" customHeight="1"/>
    <row r="455" ht="12" customHeight="1"/>
    <row r="456" ht="8.1" customHeight="1"/>
    <row r="457" ht="12" customHeight="1"/>
    <row r="458" ht="8.1" customHeight="1"/>
    <row r="459" ht="12" customHeight="1"/>
    <row r="460" ht="12" customHeight="1"/>
    <row r="461" ht="12" customHeight="1"/>
    <row r="462" ht="12" customHeight="1"/>
    <row r="463" ht="12" customHeight="1"/>
    <row r="464" ht="8.1" customHeight="1"/>
    <row r="465" ht="12" customHeight="1"/>
    <row r="466" ht="8.1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5" customHeight="1"/>
    <row r="476" ht="12" customHeight="1"/>
    <row r="477" ht="12" customHeight="1"/>
    <row r="478" ht="12" customHeight="1"/>
    <row r="479" ht="12" customHeight="1"/>
    <row r="480" ht="5.25" customHeight="1"/>
    <row r="481" ht="9" customHeight="1"/>
    <row r="482" ht="17.25" customHeight="1"/>
    <row r="483" ht="17.25" customHeight="1"/>
    <row r="484" ht="17.25" customHeight="1"/>
    <row r="485" ht="12" customHeight="1"/>
    <row r="486" ht="12" customHeight="1"/>
    <row r="487" ht="12" customHeight="1"/>
    <row r="488" ht="77.25" customHeight="1"/>
    <row r="489" ht="7.5" customHeight="1"/>
    <row r="490" ht="12" customHeight="1"/>
    <row r="491" ht="7.5" customHeight="1"/>
    <row r="492" ht="12" customHeight="1"/>
    <row r="493" ht="8.1" customHeight="1"/>
    <row r="494" ht="12" customHeight="1"/>
    <row r="495" ht="8.1" customHeight="1"/>
    <row r="496" ht="12" customHeight="1"/>
    <row r="497" ht="12" customHeight="1"/>
    <row r="498" ht="12" customHeight="1"/>
    <row r="499" ht="12" customHeight="1"/>
    <row r="500" ht="12" customHeight="1"/>
    <row r="501" ht="8.1" customHeight="1"/>
    <row r="502" ht="12" customHeight="1"/>
    <row r="503" ht="8.1" customHeight="1"/>
    <row r="504" ht="12" customHeight="1"/>
    <row r="505" ht="8.1" customHeight="1"/>
    <row r="506" ht="12" customHeight="1"/>
    <row r="507" ht="12" customHeight="1"/>
    <row r="508" ht="12" customHeight="1"/>
    <row r="509" ht="12" customHeight="1"/>
    <row r="510" ht="12" customHeight="1"/>
    <row r="511" ht="7.5" customHeight="1"/>
    <row r="512" ht="12" customHeight="1"/>
    <row r="513" ht="7.5" customHeight="1"/>
    <row r="514" ht="12" customHeight="1"/>
    <row r="515" ht="8.1" customHeight="1"/>
    <row r="516" ht="12" customHeight="1"/>
    <row r="517" ht="8.1" customHeight="1"/>
    <row r="518" ht="12" customHeight="1"/>
    <row r="519" ht="12" customHeight="1"/>
    <row r="520" ht="12" customHeight="1"/>
    <row r="521" ht="12" customHeight="1"/>
    <row r="522" ht="12" customHeight="1"/>
    <row r="523" ht="8.1" customHeight="1"/>
    <row r="524" ht="12" customHeight="1"/>
    <row r="525" ht="8.1" customHeight="1"/>
    <row r="526" ht="12" customHeight="1"/>
    <row r="527" ht="8.1" customHeight="1"/>
    <row r="528" ht="12" customHeight="1"/>
    <row r="529" ht="12" customHeight="1"/>
    <row r="530" ht="12" customHeight="1"/>
    <row r="531" ht="12" customHeight="1"/>
    <row r="532" ht="12" customHeight="1"/>
    <row r="533" ht="7.5" customHeight="1"/>
    <row r="534" ht="12" customHeight="1"/>
    <row r="535" ht="7.5" customHeight="1"/>
    <row r="536" ht="12" customHeight="1"/>
    <row r="537" ht="8.1" customHeight="1"/>
    <row r="538" ht="12" customHeight="1"/>
    <row r="539" ht="8.1" customHeight="1"/>
    <row r="540" ht="12" customHeight="1"/>
    <row r="541" ht="12" customHeight="1"/>
    <row r="542" ht="12" customHeight="1"/>
    <row r="543" ht="12" customHeight="1"/>
    <row r="544" ht="12" customHeight="1"/>
    <row r="545" ht="8.1" customHeight="1"/>
    <row r="546" ht="12" customHeight="1"/>
    <row r="547" ht="8.1" customHeight="1"/>
    <row r="548" ht="12" customHeight="1"/>
    <row r="549" ht="8.1" customHeight="1"/>
    <row r="550" ht="12" customHeight="1"/>
    <row r="551" ht="12" customHeight="1"/>
    <row r="552" ht="12" customHeight="1"/>
    <row r="553" ht="12" customHeight="1"/>
    <row r="554" ht="12" customHeight="1"/>
    <row r="555" ht="7.5" customHeight="1"/>
    <row r="556" ht="15" customHeight="1"/>
    <row r="557" ht="12" customHeight="1"/>
    <row r="558" ht="12" customHeight="1"/>
    <row r="559" ht="12" customHeight="1"/>
    <row r="560" ht="12" customHeight="1"/>
    <row r="561" ht="5.25" customHeight="1"/>
  </sheetData>
  <mergeCells count="21">
    <mergeCell ref="D15:F15"/>
    <mergeCell ref="I3:P3"/>
    <mergeCell ref="J4:N4"/>
    <mergeCell ref="Q4:W4"/>
    <mergeCell ref="B7:F7"/>
    <mergeCell ref="C8:F8"/>
    <mergeCell ref="C9:F9"/>
    <mergeCell ref="D10:F10"/>
    <mergeCell ref="E11:F11"/>
    <mergeCell ref="E12:F12"/>
    <mergeCell ref="E13:F13"/>
    <mergeCell ref="E14:F14"/>
    <mergeCell ref="E23:F23"/>
    <mergeCell ref="E24:F24"/>
    <mergeCell ref="D25:F25"/>
    <mergeCell ref="B17:F17"/>
    <mergeCell ref="C18:F18"/>
    <mergeCell ref="C19:F19"/>
    <mergeCell ref="D20:F20"/>
    <mergeCell ref="E21:F21"/>
    <mergeCell ref="E22:F22"/>
  </mergeCells>
  <phoneticPr fontId="4"/>
  <printOptions horizontalCentered="1"/>
  <pageMargins left="0.78740157480314965" right="0.59055118110236227" top="0.78740157480314965" bottom="0.78740157480314965" header="0.51181102362204722" footer="0.51181102362204722"/>
  <pageSetup paperSize="9" scale="55" pageOrder="overThenDown" orientation="landscape" r:id="rId1"/>
  <headerFooter alignWithMargins="0"/>
  <rowBreaks count="6" manualBreakCount="6">
    <brk id="68" max="16383" man="1"/>
    <brk id="171" max="16383" man="1"/>
    <brk id="274" max="16383" man="1"/>
    <brk id="377" max="16383" man="1"/>
    <brk id="480" max="16383" man="1"/>
    <brk id="561" max="16383" man="1"/>
  </rowBreaks>
  <colBreaks count="1" manualBreakCount="1">
    <brk id="28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828A5-894E-47AB-AAB8-A2737DDDCA99}">
  <sheetPr>
    <pageSetUpPr fitToPage="1"/>
  </sheetPr>
  <dimension ref="A1:AW129"/>
  <sheetViews>
    <sheetView showGridLines="0" view="pageBreakPreview" topLeftCell="B1" zoomScaleNormal="100" zoomScaleSheetLayoutView="100" workbookViewId="0">
      <selection activeCell="B1" sqref="B1"/>
    </sheetView>
  </sheetViews>
  <sheetFormatPr defaultColWidth="9.875" defaultRowHeight="14.65" customHeight="1"/>
  <cols>
    <col min="1" max="1" width="28.125" style="157" hidden="1" customWidth="1"/>
    <col min="2" max="2" width="0.625" style="156" customWidth="1"/>
    <col min="3" max="3" width="0.875" style="156" customWidth="1"/>
    <col min="4" max="4" width="1.25" style="156" customWidth="1"/>
    <col min="5" max="6" width="1.75" style="156" customWidth="1"/>
    <col min="7" max="7" width="20.5" style="156" customWidth="1"/>
    <col min="8" max="8" width="1.625" style="156" customWidth="1"/>
    <col min="9" max="12" width="10.375" style="157" customWidth="1"/>
    <col min="13" max="13" width="9.75" style="157" customWidth="1"/>
    <col min="14" max="14" width="10.375" style="157" customWidth="1"/>
    <col min="15" max="23" width="9.75" style="157" customWidth="1"/>
    <col min="24" max="24" width="1.125" style="157" customWidth="1"/>
    <col min="25" max="49" width="4.375" style="157" customWidth="1"/>
    <col min="50" max="16384" width="9.875" style="157"/>
  </cols>
  <sheetData>
    <row r="1" spans="1:28" s="156" customFormat="1" ht="9" customHeight="1"/>
    <row r="2" spans="1:28" s="110" customFormat="1" ht="17.25" customHeight="1">
      <c r="D2" s="567"/>
      <c r="H2" s="567"/>
      <c r="I2" s="567"/>
      <c r="J2" s="567"/>
      <c r="K2" s="567"/>
      <c r="L2" s="567"/>
      <c r="M2" s="567"/>
      <c r="N2" s="568" t="s">
        <v>596</v>
      </c>
      <c r="O2" s="567" t="s">
        <v>597</v>
      </c>
      <c r="P2" s="567"/>
      <c r="Q2" s="567"/>
      <c r="R2" s="567"/>
      <c r="S2" s="567"/>
      <c r="T2" s="567"/>
      <c r="U2" s="567"/>
      <c r="V2" s="567"/>
      <c r="W2" s="567"/>
      <c r="X2" s="567"/>
      <c r="Y2" s="293"/>
      <c r="Z2" s="293"/>
      <c r="AA2" s="293"/>
      <c r="AB2" s="293"/>
    </row>
    <row r="3" spans="1:28" s="110" customFormat="1" ht="15.75" customHeight="1">
      <c r="C3" s="569"/>
      <c r="D3" s="569"/>
      <c r="E3" s="569"/>
      <c r="F3" s="569"/>
      <c r="H3" s="569"/>
      <c r="I3" s="569"/>
      <c r="J3" s="569"/>
      <c r="K3" s="570"/>
      <c r="L3" s="569"/>
      <c r="M3" s="569"/>
      <c r="N3" s="569"/>
      <c r="O3" s="569"/>
      <c r="P3" s="569"/>
      <c r="Q3" s="569"/>
      <c r="R3" s="569"/>
      <c r="S3" s="569"/>
      <c r="T3" s="569"/>
      <c r="U3" s="569"/>
      <c r="V3" s="569"/>
      <c r="W3" s="570"/>
      <c r="X3" s="569"/>
      <c r="Y3" s="293"/>
      <c r="Z3" s="293"/>
      <c r="AA3" s="293"/>
      <c r="AB3" s="293"/>
    </row>
    <row r="4" spans="1:28" s="110" customFormat="1" ht="22.5" customHeight="1">
      <c r="C4" s="922"/>
      <c r="D4" s="922"/>
      <c r="E4" s="922"/>
      <c r="F4" s="922"/>
      <c r="G4" s="922"/>
      <c r="H4" s="922"/>
      <c r="I4" s="1022" t="s">
        <v>59</v>
      </c>
      <c r="J4" s="1022" t="s">
        <v>598</v>
      </c>
      <c r="K4" s="1022" t="s">
        <v>599</v>
      </c>
      <c r="L4" s="571"/>
      <c r="M4" s="572"/>
      <c r="N4" s="528" t="s">
        <v>600</v>
      </c>
      <c r="O4" s="573" t="s">
        <v>601</v>
      </c>
      <c r="P4" s="574"/>
      <c r="Q4" s="574"/>
      <c r="R4" s="536" t="s">
        <v>212</v>
      </c>
      <c r="S4" s="493"/>
      <c r="T4" s="536"/>
      <c r="U4" s="536"/>
      <c r="V4" s="537" t="s">
        <v>212</v>
      </c>
      <c r="W4" s="1027" t="s">
        <v>602</v>
      </c>
    </row>
    <row r="5" spans="1:28" s="110" customFormat="1" ht="18" customHeight="1">
      <c r="C5" s="924" t="s">
        <v>603</v>
      </c>
      <c r="D5" s="924"/>
      <c r="E5" s="924"/>
      <c r="F5" s="924"/>
      <c r="G5" s="924"/>
      <c r="H5" s="924"/>
      <c r="I5" s="1023"/>
      <c r="J5" s="1023"/>
      <c r="K5" s="1023"/>
      <c r="L5" s="1022" t="s">
        <v>604</v>
      </c>
      <c r="M5" s="575" t="s">
        <v>605</v>
      </c>
      <c r="N5" s="574" t="s">
        <v>606</v>
      </c>
      <c r="O5" s="576" t="s">
        <v>607</v>
      </c>
      <c r="P5" s="88"/>
      <c r="Q5" s="577"/>
      <c r="R5" s="578" t="s">
        <v>608</v>
      </c>
      <c r="S5" s="329"/>
      <c r="T5" s="572"/>
      <c r="U5" s="572"/>
      <c r="V5" s="493"/>
      <c r="W5" s="1028"/>
    </row>
    <row r="6" spans="1:28" s="110" customFormat="1" ht="18" customHeight="1">
      <c r="C6" s="924" t="s">
        <v>609</v>
      </c>
      <c r="D6" s="924"/>
      <c r="E6" s="924"/>
      <c r="F6" s="924"/>
      <c r="G6" s="924"/>
      <c r="H6" s="924"/>
      <c r="I6" s="1023"/>
      <c r="J6" s="1023"/>
      <c r="K6" s="1023"/>
      <c r="L6" s="1023"/>
      <c r="M6" s="1022" t="s">
        <v>610</v>
      </c>
      <c r="N6" s="1022" t="s">
        <v>611</v>
      </c>
      <c r="O6" s="1022" t="s">
        <v>612</v>
      </c>
      <c r="P6" s="1022" t="s">
        <v>613</v>
      </c>
      <c r="Q6" s="1022" t="s">
        <v>614</v>
      </c>
      <c r="R6" s="1022" t="s">
        <v>615</v>
      </c>
      <c r="S6" s="1022" t="s">
        <v>616</v>
      </c>
      <c r="T6" s="1022" t="s">
        <v>617</v>
      </c>
      <c r="U6" s="1022" t="s">
        <v>618</v>
      </c>
      <c r="V6" s="1022" t="s">
        <v>619</v>
      </c>
      <c r="W6" s="1028"/>
    </row>
    <row r="7" spans="1:28" s="110" customFormat="1" ht="12" customHeight="1">
      <c r="C7" s="1025"/>
      <c r="D7" s="1025"/>
      <c r="E7" s="1025"/>
      <c r="F7" s="1025"/>
      <c r="G7" s="1025"/>
      <c r="H7" s="1025"/>
      <c r="I7" s="1023"/>
      <c r="J7" s="1023"/>
      <c r="K7" s="1023"/>
      <c r="L7" s="1023"/>
      <c r="M7" s="1023"/>
      <c r="N7" s="1023"/>
      <c r="O7" s="1023" t="s">
        <v>612</v>
      </c>
      <c r="P7" s="1023" t="s">
        <v>613</v>
      </c>
      <c r="Q7" s="1023" t="s">
        <v>614</v>
      </c>
      <c r="R7" s="1023" t="s">
        <v>615</v>
      </c>
      <c r="S7" s="1023" t="s">
        <v>616</v>
      </c>
      <c r="T7" s="1023" t="s">
        <v>617</v>
      </c>
      <c r="U7" s="1023" t="s">
        <v>618</v>
      </c>
      <c r="V7" s="1023" t="s">
        <v>619</v>
      </c>
      <c r="W7" s="1028"/>
    </row>
    <row r="8" spans="1:28" s="110" customFormat="1" ht="12" customHeight="1">
      <c r="C8" s="1026"/>
      <c r="D8" s="1026"/>
      <c r="E8" s="1026"/>
      <c r="F8" s="1026"/>
      <c r="G8" s="1026"/>
      <c r="H8" s="1026"/>
      <c r="I8" s="1024"/>
      <c r="J8" s="1024"/>
      <c r="K8" s="1024"/>
      <c r="L8" s="1024"/>
      <c r="M8" s="1024"/>
      <c r="N8" s="1024"/>
      <c r="O8" s="1024" t="s">
        <v>212</v>
      </c>
      <c r="P8" s="1024" t="s">
        <v>212</v>
      </c>
      <c r="Q8" s="1024"/>
      <c r="R8" s="1024"/>
      <c r="S8" s="1024"/>
      <c r="T8" s="1024"/>
      <c r="U8" s="1024"/>
      <c r="V8" s="1024"/>
      <c r="W8" s="1029"/>
    </row>
    <row r="9" spans="1:28" s="338" customFormat="1" ht="7.5" customHeight="1">
      <c r="B9" s="110"/>
      <c r="C9" s="334"/>
      <c r="D9" s="334"/>
      <c r="E9" s="334"/>
      <c r="F9" s="334"/>
      <c r="G9" s="334"/>
      <c r="H9" s="334"/>
      <c r="I9" s="579"/>
      <c r="J9" s="580"/>
      <c r="K9" s="580"/>
      <c r="L9" s="580"/>
      <c r="M9" s="580"/>
      <c r="N9" s="580"/>
      <c r="O9" s="580"/>
      <c r="P9" s="580"/>
      <c r="Q9" s="580"/>
      <c r="R9" s="580"/>
      <c r="S9" s="580"/>
      <c r="T9" s="580"/>
      <c r="U9" s="580"/>
      <c r="V9" s="580"/>
      <c r="W9" s="580"/>
    </row>
    <row r="10" spans="1:28" s="338" customFormat="1" ht="7.5" customHeight="1">
      <c r="B10" s="110"/>
      <c r="C10" s="213"/>
      <c r="D10" s="213"/>
      <c r="E10" s="213"/>
      <c r="F10" s="213"/>
      <c r="G10" s="213"/>
      <c r="H10" s="213"/>
      <c r="I10" s="581"/>
      <c r="J10" s="580"/>
      <c r="K10" s="580"/>
      <c r="L10" s="580"/>
      <c r="M10" s="580"/>
      <c r="N10" s="580"/>
      <c r="O10" s="580"/>
      <c r="P10" s="580"/>
      <c r="Q10" s="580"/>
      <c r="R10" s="580"/>
      <c r="S10" s="580"/>
      <c r="T10" s="580"/>
      <c r="U10" s="580"/>
      <c r="V10" s="580"/>
      <c r="W10" s="580"/>
    </row>
    <row r="11" spans="1:28" s="338" customFormat="1" ht="5.25" customHeight="1">
      <c r="B11" s="110"/>
      <c r="C11" s="138"/>
      <c r="D11" s="144"/>
      <c r="E11" s="144"/>
      <c r="F11" s="144"/>
      <c r="G11" s="206"/>
      <c r="H11" s="206"/>
      <c r="I11" s="581"/>
      <c r="J11" s="580"/>
      <c r="K11" s="580"/>
      <c r="M11" s="580"/>
      <c r="N11" s="580"/>
      <c r="O11" s="580"/>
      <c r="P11" s="580"/>
      <c r="Q11" s="580"/>
      <c r="R11" s="580"/>
      <c r="S11" s="580"/>
      <c r="T11" s="580"/>
      <c r="U11" s="580"/>
      <c r="V11" s="580"/>
      <c r="W11" s="580"/>
    </row>
    <row r="12" spans="1:28" s="338" customFormat="1" ht="17.100000000000001" customHeight="1">
      <c r="A12" s="582" t="s">
        <v>425</v>
      </c>
      <c r="B12" s="110"/>
      <c r="C12" s="583"/>
      <c r="D12" s="1020" t="s">
        <v>620</v>
      </c>
      <c r="E12" s="1021"/>
      <c r="F12" s="1021"/>
      <c r="G12" s="1021"/>
      <c r="H12" s="584"/>
      <c r="I12" s="585">
        <f>VLOOKUP($A12,'[16]第14表資料（R2）'!$B$6:$Q$13,2,FALSE)</f>
        <v>186988</v>
      </c>
      <c r="J12" s="586" t="str">
        <f>VLOOKUP($A12,'[16]第14表資料（R2）'!$B$6:$Q$13,3,FALSE)</f>
        <v>-</v>
      </c>
      <c r="K12" s="586" t="str">
        <f>VLOOKUP($A12,'[16]第14表資料（R2）'!$B$6:$Q$13,4,FALSE)</f>
        <v>-</v>
      </c>
      <c r="L12" s="586" t="str">
        <f>VLOOKUP($A12,'[16]第14表資料（R2）'!$B$6:$Q$13,5,FALSE)</f>
        <v>-</v>
      </c>
      <c r="M12" s="586" t="str">
        <f>VLOOKUP($A12,'[16]第14表資料（R2）'!$B$6:$Q$13,6,FALSE)</f>
        <v>-</v>
      </c>
      <c r="N12" s="586" t="str">
        <f>VLOOKUP($A12,'[16]第14表資料（R2）'!$B$6:$Q$13,7,FALSE)</f>
        <v>-</v>
      </c>
      <c r="O12" s="586" t="str">
        <f>VLOOKUP($A12,'[16]第14表資料（R2）'!$B$6:$Q$13,8,FALSE)</f>
        <v>-</v>
      </c>
      <c r="P12" s="586" t="str">
        <f>VLOOKUP($A12,'[16]第14表資料（R2）'!$B$6:$Q$13,9,FALSE)</f>
        <v>-</v>
      </c>
      <c r="Q12" s="586" t="str">
        <f>VLOOKUP($A12,'[16]第14表資料（R2）'!$B$6:$Q$13,10,FALSE)</f>
        <v>-</v>
      </c>
      <c r="R12" s="586" t="str">
        <f>VLOOKUP($A12,'[16]第14表資料（R2）'!$B$6:$Q$13,11,FALSE)</f>
        <v>-</v>
      </c>
      <c r="S12" s="586" t="str">
        <f>VLOOKUP($A12,'[16]第14表資料（R2）'!$B$6:$Q$13,12,FALSE)</f>
        <v>-</v>
      </c>
      <c r="T12" s="586" t="str">
        <f>VLOOKUP($A12,'[16]第14表資料（R2）'!$B$6:$Q$13,13,FALSE)</f>
        <v>-</v>
      </c>
      <c r="U12" s="586" t="str">
        <f>VLOOKUP($A12,'[16]第14表資料（R2）'!$B$6:$Q$13,14,FALSE)</f>
        <v>-</v>
      </c>
      <c r="V12" s="586" t="str">
        <f>VLOOKUP($A12,'[16]第14表資料（R2）'!$B$6:$Q$13,15,FALSE)</f>
        <v>-</v>
      </c>
      <c r="W12" s="586" t="str">
        <f>VLOOKUP($A12,'[16]第14表資料（R2）'!$B$6:$Q$13,16,FALSE)</f>
        <v>-</v>
      </c>
    </row>
    <row r="13" spans="1:28" s="338" customFormat="1" ht="17.100000000000001" customHeight="1">
      <c r="A13" s="582" t="s">
        <v>621</v>
      </c>
      <c r="B13" s="110"/>
      <c r="C13" s="583"/>
      <c r="D13" s="583"/>
      <c r="E13" s="1020" t="s">
        <v>583</v>
      </c>
      <c r="F13" s="1021"/>
      <c r="G13" s="1021"/>
      <c r="H13" s="584"/>
      <c r="I13" s="585">
        <f>VLOOKUP($A13,'[16]第14表資料（R2）'!$B$6:$Q$13,2,FALSE)</f>
        <v>184640</v>
      </c>
      <c r="J13" s="586">
        <f>VLOOKUP($A13,'[16]第14表資料（R2）'!$B$6:$Q$13,3,FALSE)</f>
        <v>97426</v>
      </c>
      <c r="K13" s="586">
        <f>VLOOKUP($A13,'[16]第14表資料（R2）'!$B$6:$Q$13,4,FALSE)</f>
        <v>2026</v>
      </c>
      <c r="L13" s="586">
        <f>VLOOKUP($A13,'[16]第14表資料（R2）'!$B$6:$Q$13,5,FALSE)</f>
        <v>84936</v>
      </c>
      <c r="M13" s="586">
        <f>VLOOKUP($A13,'[16]第14表資料（R2）'!$B$6:$Q$13,6,FALSE)</f>
        <v>19439</v>
      </c>
      <c r="N13" s="586">
        <f>VLOOKUP($A13,'[16]第14表資料（R2）'!$B$6:$Q$13,7,FALSE)</f>
        <v>31376</v>
      </c>
      <c r="O13" s="586">
        <f>VLOOKUP($A13,'[16]第14表資料（R2）'!$B$6:$Q$13,8,FALSE)</f>
        <v>20237</v>
      </c>
      <c r="P13" s="586">
        <f>VLOOKUP($A13,'[16]第14表資料（R2）'!$B$6:$Q$13,9,FALSE)</f>
        <v>9708</v>
      </c>
      <c r="Q13" s="586">
        <f>VLOOKUP($A13,'[16]第14表資料（R2）'!$B$6:$Q$13,10,FALSE)</f>
        <v>4176</v>
      </c>
      <c r="R13" s="586">
        <f>VLOOKUP($A13,'[16]第14表資料（R2）'!$B$6:$Q$13,11,FALSE)</f>
        <v>38305</v>
      </c>
      <c r="S13" s="586">
        <f>VLOOKUP($A13,'[16]第14表資料（R2）'!$B$6:$Q$13,12,FALSE)</f>
        <v>30338</v>
      </c>
      <c r="T13" s="586">
        <f>VLOOKUP($A13,'[16]第14表資料（R2）'!$B$6:$Q$13,13,FALSE)</f>
        <v>13018</v>
      </c>
      <c r="U13" s="586">
        <f>VLOOKUP($A13,'[16]第14表資料（R2）'!$B$6:$Q$13,14,FALSE)</f>
        <v>2914</v>
      </c>
      <c r="V13" s="586">
        <f>VLOOKUP($A13,'[16]第14表資料（R2）'!$B$6:$Q$13,15,FALSE)</f>
        <v>361</v>
      </c>
      <c r="W13" s="586">
        <f>VLOOKUP($A13,'[16]第14表資料（R2）'!$B$6:$Q$13,16,FALSE)</f>
        <v>252</v>
      </c>
    </row>
    <row r="14" spans="1:28" s="338" customFormat="1" ht="17.100000000000001" customHeight="1">
      <c r="A14" s="582" t="s">
        <v>584</v>
      </c>
      <c r="B14" s="110"/>
      <c r="C14" s="583"/>
      <c r="D14" s="583"/>
      <c r="E14" s="583"/>
      <c r="F14" s="1020" t="s">
        <v>622</v>
      </c>
      <c r="G14" s="1021"/>
      <c r="H14" s="584"/>
      <c r="I14" s="585">
        <f>VLOOKUP($A14,'[16]第14表資料（R2）'!$B$6:$Q$13,2,FALSE)</f>
        <v>182176</v>
      </c>
      <c r="J14" s="586">
        <f>VLOOKUP($A14,'[16]第14表資料（R2）'!$B$6:$Q$13,3,FALSE)</f>
        <v>95696</v>
      </c>
      <c r="K14" s="586">
        <f>VLOOKUP($A14,'[16]第14表資料（R2）'!$B$6:$Q$13,4,FALSE)</f>
        <v>1975</v>
      </c>
      <c r="L14" s="586">
        <f>VLOOKUP($A14,'[16]第14表資料（R2）'!$B$6:$Q$13,5,FALSE)</f>
        <v>84264</v>
      </c>
      <c r="M14" s="586">
        <f>VLOOKUP($A14,'[16]第14表資料（R2）'!$B$6:$Q$13,6,FALSE)</f>
        <v>19198</v>
      </c>
      <c r="N14" s="586">
        <f>VLOOKUP($A14,'[16]第14表資料（R2）'!$B$6:$Q$13,7,FALSE)</f>
        <v>31101</v>
      </c>
      <c r="O14" s="586">
        <f>VLOOKUP($A14,'[16]第14表資料（R2）'!$B$6:$Q$13,8,FALSE)</f>
        <v>20142</v>
      </c>
      <c r="P14" s="586">
        <f>VLOOKUP($A14,'[16]第14表資料（R2）'!$B$6:$Q$13,9,FALSE)</f>
        <v>9671</v>
      </c>
      <c r="Q14" s="586">
        <f>VLOOKUP($A14,'[16]第14表資料（R2）'!$B$6:$Q$13,10,FALSE)</f>
        <v>4152</v>
      </c>
      <c r="R14" s="586">
        <f>VLOOKUP($A14,'[16]第14表資料（R2）'!$B$6:$Q$13,11,FALSE)</f>
        <v>37917</v>
      </c>
      <c r="S14" s="586">
        <f>VLOOKUP($A14,'[16]第14表資料（R2）'!$B$6:$Q$13,12,FALSE)</f>
        <v>30111</v>
      </c>
      <c r="T14" s="586">
        <f>VLOOKUP($A14,'[16]第14表資料（R2）'!$B$6:$Q$13,13,FALSE)</f>
        <v>12977</v>
      </c>
      <c r="U14" s="586">
        <f>VLOOKUP($A14,'[16]第14表資料（R2）'!$B$6:$Q$13,14,FALSE)</f>
        <v>2899</v>
      </c>
      <c r="V14" s="586">
        <f>VLOOKUP($A14,'[16]第14表資料（R2）'!$B$6:$Q$13,15,FALSE)</f>
        <v>360</v>
      </c>
      <c r="W14" s="586">
        <f>VLOOKUP($A14,'[16]第14表資料（R2）'!$B$6:$Q$13,16,FALSE)</f>
        <v>241</v>
      </c>
    </row>
    <row r="15" spans="1:28" s="338" customFormat="1" ht="17.100000000000001" customHeight="1">
      <c r="A15" s="582" t="s">
        <v>586</v>
      </c>
      <c r="B15" s="110"/>
      <c r="C15" s="583"/>
      <c r="D15" s="583"/>
      <c r="E15" s="583"/>
      <c r="F15" s="583"/>
      <c r="G15" s="587" t="s">
        <v>623</v>
      </c>
      <c r="H15" s="587"/>
      <c r="I15" s="585">
        <f>VLOOKUP($A15,'[16]第14表資料（R2）'!$B$6:$Q$13,2,FALSE)</f>
        <v>108068</v>
      </c>
      <c r="J15" s="586">
        <f>VLOOKUP($A15,'[16]第14表資料（R2）'!$B$6:$Q$13,3,FALSE)</f>
        <v>89324</v>
      </c>
      <c r="K15" s="586">
        <f>VLOOKUP($A15,'[16]第14表資料（R2）'!$B$6:$Q$13,4,FALSE)</f>
        <v>497</v>
      </c>
      <c r="L15" s="586">
        <f>VLOOKUP($A15,'[16]第14表資料（R2）'!$B$6:$Q$13,5,FALSE)</f>
        <v>18114</v>
      </c>
      <c r="M15" s="586">
        <f>VLOOKUP($A15,'[16]第14表資料（R2）'!$B$6:$Q$13,6,FALSE)</f>
        <v>607</v>
      </c>
      <c r="N15" s="586">
        <f>VLOOKUP($A15,'[16]第14表資料（R2）'!$B$6:$Q$13,7,FALSE)</f>
        <v>2724</v>
      </c>
      <c r="O15" s="586">
        <f>VLOOKUP($A15,'[16]第14表資料（R2）'!$B$6:$Q$13,8,FALSE)</f>
        <v>5248</v>
      </c>
      <c r="P15" s="586">
        <f>VLOOKUP($A15,'[16]第14表資料（R2）'!$B$6:$Q$13,9,FALSE)</f>
        <v>6140</v>
      </c>
      <c r="Q15" s="586">
        <f>VLOOKUP($A15,'[16]第14表資料（R2）'!$B$6:$Q$13,10,FALSE)</f>
        <v>3395</v>
      </c>
      <c r="R15" s="586">
        <f>VLOOKUP($A15,'[16]第14表資料（R2）'!$B$6:$Q$13,11,FALSE)</f>
        <v>3621</v>
      </c>
      <c r="S15" s="586">
        <f>VLOOKUP($A15,'[16]第14表資料（R2）'!$B$6:$Q$13,12,FALSE)</f>
        <v>6236</v>
      </c>
      <c r="T15" s="586">
        <f>VLOOKUP($A15,'[16]第14表資料（R2）'!$B$6:$Q$13,13,FALSE)</f>
        <v>5959</v>
      </c>
      <c r="U15" s="586">
        <f>VLOOKUP($A15,'[16]第14表資料（R2）'!$B$6:$Q$13,14,FALSE)</f>
        <v>1995</v>
      </c>
      <c r="V15" s="586">
        <f>VLOOKUP($A15,'[16]第14表資料（R2）'!$B$6:$Q$13,15,FALSE)</f>
        <v>303</v>
      </c>
      <c r="W15" s="586">
        <f>VLOOKUP($A15,'[16]第14表資料（R2）'!$B$6:$Q$13,16,FALSE)</f>
        <v>133</v>
      </c>
    </row>
    <row r="16" spans="1:28" s="338" customFormat="1" ht="17.100000000000001" customHeight="1">
      <c r="A16" s="582" t="s">
        <v>588</v>
      </c>
      <c r="B16" s="110"/>
      <c r="C16" s="583"/>
      <c r="D16" s="583"/>
      <c r="E16" s="583"/>
      <c r="F16" s="583"/>
      <c r="G16" s="189" t="s">
        <v>624</v>
      </c>
      <c r="H16" s="587"/>
      <c r="I16" s="585">
        <f>VLOOKUP($A16,'[16]第14表資料（R2）'!$B$6:$Q$13,2,FALSE)</f>
        <v>13144</v>
      </c>
      <c r="J16" s="586">
        <f>VLOOKUP($A16,'[16]第14表資料（R2）'!$B$6:$Q$13,3,FALSE)</f>
        <v>15</v>
      </c>
      <c r="K16" s="586">
        <f>VLOOKUP($A16,'[16]第14表資料（R2）'!$B$6:$Q$13,4,FALSE)</f>
        <v>130</v>
      </c>
      <c r="L16" s="586">
        <f>VLOOKUP($A16,'[16]第14表資料（R2）'!$B$6:$Q$13,5,FALSE)</f>
        <v>12999</v>
      </c>
      <c r="M16" s="586">
        <f>VLOOKUP($A16,'[16]第14表資料（R2）'!$B$6:$Q$13,6,FALSE)</f>
        <v>135</v>
      </c>
      <c r="N16" s="586">
        <f>VLOOKUP($A16,'[16]第14表資料（R2）'!$B$6:$Q$13,7,FALSE)</f>
        <v>7795</v>
      </c>
      <c r="O16" s="586">
        <f>VLOOKUP($A16,'[16]第14表資料（R2）'!$B$6:$Q$13,8,FALSE)</f>
        <v>3562</v>
      </c>
      <c r="P16" s="586">
        <f>VLOOKUP($A16,'[16]第14表資料（R2）'!$B$6:$Q$13,9,FALSE)</f>
        <v>1507</v>
      </c>
      <c r="Q16" s="586" t="str">
        <f>VLOOKUP($A16,'[16]第14表資料（R2）'!$B$6:$Q$13,10,FALSE)</f>
        <v>-</v>
      </c>
      <c r="R16" s="586">
        <f>VLOOKUP($A16,'[16]第14表資料（R2）'!$B$6:$Q$13,11,FALSE)</f>
        <v>4797</v>
      </c>
      <c r="S16" s="586">
        <f>VLOOKUP($A16,'[16]第14表資料（R2）'!$B$6:$Q$13,12,FALSE)</f>
        <v>6138</v>
      </c>
      <c r="T16" s="586">
        <f>VLOOKUP($A16,'[16]第14表資料（R2）'!$B$6:$Q$13,13,FALSE)</f>
        <v>1763</v>
      </c>
      <c r="U16" s="586">
        <f>VLOOKUP($A16,'[16]第14表資料（R2）'!$B$6:$Q$13,14,FALSE)</f>
        <v>301</v>
      </c>
      <c r="V16" s="586" t="str">
        <f>VLOOKUP($A16,'[16]第14表資料（R2）'!$B$6:$Q$13,15,FALSE)</f>
        <v>-</v>
      </c>
      <c r="W16" s="586" t="str">
        <f>VLOOKUP($A16,'[16]第14表資料（R2）'!$B$6:$Q$13,16,FALSE)</f>
        <v>-</v>
      </c>
    </row>
    <row r="17" spans="1:24" s="338" customFormat="1" ht="17.100000000000001" customHeight="1">
      <c r="A17" s="582" t="s">
        <v>590</v>
      </c>
      <c r="B17" s="110"/>
      <c r="C17" s="583"/>
      <c r="D17" s="583"/>
      <c r="E17" s="583"/>
      <c r="F17" s="583"/>
      <c r="G17" s="587" t="s">
        <v>591</v>
      </c>
      <c r="H17" s="587"/>
      <c r="I17" s="585">
        <f>VLOOKUP($A17,'[16]第14表資料（R2）'!$B$6:$Q$13,2,FALSE)</f>
        <v>55775</v>
      </c>
      <c r="J17" s="586">
        <f>VLOOKUP($A17,'[16]第14表資料（R2）'!$B$6:$Q$13,3,FALSE)</f>
        <v>6007</v>
      </c>
      <c r="K17" s="586">
        <f>VLOOKUP($A17,'[16]第14表資料（R2）'!$B$6:$Q$13,4,FALSE)</f>
        <v>1298</v>
      </c>
      <c r="L17" s="586">
        <f>VLOOKUP($A17,'[16]第14表資料（R2）'!$B$6:$Q$13,5,FALSE)</f>
        <v>48410</v>
      </c>
      <c r="M17" s="586">
        <f>VLOOKUP($A17,'[16]第14表資料（R2）'!$B$6:$Q$13,6,FALSE)</f>
        <v>17973</v>
      </c>
      <c r="N17" s="586">
        <f>VLOOKUP($A17,'[16]第14表資料（R2）'!$B$6:$Q$13,7,FALSE)</f>
        <v>18260</v>
      </c>
      <c r="O17" s="586">
        <f>VLOOKUP($A17,'[16]第14表資料（R2）'!$B$6:$Q$13,8,FALSE)</f>
        <v>9935</v>
      </c>
      <c r="P17" s="586">
        <f>VLOOKUP($A17,'[16]第14表資料（R2）'!$B$6:$Q$13,9,FALSE)</f>
        <v>1697</v>
      </c>
      <c r="Q17" s="586">
        <f>VLOOKUP($A17,'[16]第14表資料（R2）'!$B$6:$Q$13,10,FALSE)</f>
        <v>545</v>
      </c>
      <c r="R17" s="586">
        <f>VLOOKUP($A17,'[16]第14表資料（R2）'!$B$6:$Q$13,11,FALSE)</f>
        <v>27659</v>
      </c>
      <c r="S17" s="586">
        <f>VLOOKUP($A17,'[16]第14表資料（R2）'!$B$6:$Q$13,12,FALSE)</f>
        <v>15773</v>
      </c>
      <c r="T17" s="586">
        <f>VLOOKUP($A17,'[16]第14表資料（R2）'!$B$6:$Q$13,13,FALSE)</f>
        <v>4462</v>
      </c>
      <c r="U17" s="586">
        <f>VLOOKUP($A17,'[16]第14表資料（R2）'!$B$6:$Q$13,14,FALSE)</f>
        <v>478</v>
      </c>
      <c r="V17" s="586">
        <f>VLOOKUP($A17,'[16]第14表資料（R2）'!$B$6:$Q$13,15,FALSE)</f>
        <v>38</v>
      </c>
      <c r="W17" s="586">
        <f>VLOOKUP($A17,'[16]第14表資料（R2）'!$B$6:$Q$13,16,FALSE)</f>
        <v>60</v>
      </c>
    </row>
    <row r="18" spans="1:24" s="338" customFormat="1" ht="17.100000000000001" customHeight="1">
      <c r="A18" s="582" t="s">
        <v>592</v>
      </c>
      <c r="B18" s="110"/>
      <c r="C18" s="583"/>
      <c r="D18" s="583"/>
      <c r="E18" s="583"/>
      <c r="F18" s="583"/>
      <c r="G18" s="587" t="s">
        <v>593</v>
      </c>
      <c r="H18" s="587"/>
      <c r="I18" s="585">
        <f>VLOOKUP($A18,'[16]第14表資料（R2）'!$B$6:$Q$13,2,FALSE)</f>
        <v>5189</v>
      </c>
      <c r="J18" s="586">
        <f>VLOOKUP($A18,'[16]第14表資料（R2）'!$B$6:$Q$13,3,FALSE)</f>
        <v>350</v>
      </c>
      <c r="K18" s="586">
        <f>VLOOKUP($A18,'[16]第14表資料（R2）'!$B$6:$Q$13,4,FALSE)</f>
        <v>50</v>
      </c>
      <c r="L18" s="586">
        <f>VLOOKUP($A18,'[16]第14表資料（R2）'!$B$6:$Q$13,5,FALSE)</f>
        <v>4741</v>
      </c>
      <c r="M18" s="586">
        <f>VLOOKUP($A18,'[16]第14表資料（R2）'!$B$6:$Q$13,6,FALSE)</f>
        <v>483</v>
      </c>
      <c r="N18" s="586">
        <f>VLOOKUP($A18,'[16]第14表資料（R2）'!$B$6:$Q$13,7,FALSE)</f>
        <v>2322</v>
      </c>
      <c r="O18" s="586">
        <f>VLOOKUP($A18,'[16]第14表資料（R2）'!$B$6:$Q$13,8,FALSE)</f>
        <v>1397</v>
      </c>
      <c r="P18" s="586">
        <f>VLOOKUP($A18,'[16]第14表資料（R2）'!$B$6:$Q$13,9,FALSE)</f>
        <v>327</v>
      </c>
      <c r="Q18" s="586">
        <f>VLOOKUP($A18,'[16]第14表資料（R2）'!$B$6:$Q$13,10,FALSE)</f>
        <v>212</v>
      </c>
      <c r="R18" s="586">
        <f>VLOOKUP($A18,'[16]第14表資料（R2）'!$B$6:$Q$13,11,FALSE)</f>
        <v>1840</v>
      </c>
      <c r="S18" s="586">
        <f>VLOOKUP($A18,'[16]第14表資料（R2）'!$B$6:$Q$13,12,FALSE)</f>
        <v>1964</v>
      </c>
      <c r="T18" s="586">
        <f>VLOOKUP($A18,'[16]第14表資料（R2）'!$B$6:$Q$13,13,FALSE)</f>
        <v>793</v>
      </c>
      <c r="U18" s="586">
        <f>VLOOKUP($A18,'[16]第14表資料（R2）'!$B$6:$Q$13,14,FALSE)</f>
        <v>125</v>
      </c>
      <c r="V18" s="586">
        <f>VLOOKUP($A18,'[16]第14表資料（R2）'!$B$6:$Q$13,15,FALSE)</f>
        <v>19</v>
      </c>
      <c r="W18" s="586">
        <f>VLOOKUP($A18,'[16]第14表資料（R2）'!$B$6:$Q$13,16,FALSE)</f>
        <v>48</v>
      </c>
    </row>
    <row r="19" spans="1:24" s="338" customFormat="1" ht="17.100000000000001" customHeight="1">
      <c r="A19" s="582" t="s">
        <v>594</v>
      </c>
      <c r="B19" s="110"/>
      <c r="C19" s="583"/>
      <c r="D19" s="583"/>
      <c r="E19" s="583"/>
      <c r="F19" s="1020" t="s">
        <v>625</v>
      </c>
      <c r="G19" s="1021"/>
      <c r="H19" s="584"/>
      <c r="I19" s="585">
        <f>VLOOKUP($A19,'[16]第14表資料（R2）'!$B$6:$Q$13,2,FALSE)</f>
        <v>2464</v>
      </c>
      <c r="J19" s="586">
        <f>VLOOKUP($A19,'[16]第14表資料（R2）'!$B$6:$Q$13,3,FALSE)</f>
        <v>1730</v>
      </c>
      <c r="K19" s="586">
        <f>VLOOKUP($A19,'[16]第14表資料（R2）'!$B$6:$Q$13,4,FALSE)</f>
        <v>51</v>
      </c>
      <c r="L19" s="586">
        <f>VLOOKUP($A19,'[16]第14表資料（R2）'!$B$6:$Q$13,5,FALSE)</f>
        <v>672</v>
      </c>
      <c r="M19" s="586">
        <f>VLOOKUP($A19,'[16]第14表資料（R2）'!$B$6:$Q$13,6,FALSE)</f>
        <v>241</v>
      </c>
      <c r="N19" s="586">
        <f>VLOOKUP($A19,'[16]第14表資料（R2）'!$B$6:$Q$13,7,FALSE)</f>
        <v>275</v>
      </c>
      <c r="O19" s="586">
        <f>VLOOKUP($A19,'[16]第14表資料（R2）'!$B$6:$Q$13,8,FALSE)</f>
        <v>95</v>
      </c>
      <c r="P19" s="586">
        <f>VLOOKUP($A19,'[16]第14表資料（R2）'!$B$6:$Q$13,9,FALSE)</f>
        <v>37</v>
      </c>
      <c r="Q19" s="586">
        <f>VLOOKUP($A19,'[16]第14表資料（R2）'!$B$6:$Q$13,10,FALSE)</f>
        <v>24</v>
      </c>
      <c r="R19" s="586">
        <f>VLOOKUP($A19,'[16]第14表資料（R2）'!$B$6:$Q$13,11,FALSE)</f>
        <v>388</v>
      </c>
      <c r="S19" s="586">
        <f>VLOOKUP($A19,'[16]第14表資料（R2）'!$B$6:$Q$13,12,FALSE)</f>
        <v>227</v>
      </c>
      <c r="T19" s="586">
        <f>VLOOKUP($A19,'[16]第14表資料（R2）'!$B$6:$Q$13,13,FALSE)</f>
        <v>41</v>
      </c>
      <c r="U19" s="586">
        <f>VLOOKUP($A19,'[16]第14表資料（R2）'!$B$6:$Q$13,14,FALSE)</f>
        <v>15</v>
      </c>
      <c r="V19" s="586">
        <f>VLOOKUP($A19,'[16]第14表資料（R2）'!$B$6:$Q$13,15,FALSE)</f>
        <v>1</v>
      </c>
      <c r="W19" s="586">
        <f>VLOOKUP($A19,'[16]第14表資料（R2）'!$B$6:$Q$13,16,FALSE)</f>
        <v>11</v>
      </c>
    </row>
    <row r="20" spans="1:24" s="338" customFormat="1" ht="24" customHeight="1">
      <c r="B20" s="110"/>
      <c r="C20" s="583"/>
      <c r="D20" s="583"/>
      <c r="E20" s="583"/>
      <c r="F20" s="587"/>
      <c r="G20" s="584"/>
      <c r="H20" s="584"/>
      <c r="I20" s="585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</row>
    <row r="21" spans="1:24" s="338" customFormat="1" ht="17.100000000000001" customHeight="1">
      <c r="A21" s="582" t="s">
        <v>426</v>
      </c>
      <c r="B21" s="110"/>
      <c r="C21" s="583"/>
      <c r="D21" s="1020" t="s">
        <v>626</v>
      </c>
      <c r="E21" s="1021"/>
      <c r="F21" s="1021"/>
      <c r="G21" s="1021"/>
      <c r="H21" s="584"/>
      <c r="I21" s="585">
        <f>VLOOKUP($A21,'[16]第14表資料（R2）'!$B$14:$Q$21,2,FALSE)</f>
        <v>395805</v>
      </c>
      <c r="J21" s="586" t="str">
        <f>VLOOKUP($A21,'[16]第14表資料（R2）'!$B$14:$Q$21,3,FALSE)</f>
        <v>-</v>
      </c>
      <c r="K21" s="586" t="str">
        <f>VLOOKUP($A21,'[16]第14表資料（R2）'!$B$14:$Q$21,4,FALSE)</f>
        <v>-</v>
      </c>
      <c r="L21" s="586" t="str">
        <f>VLOOKUP($A21,'[16]第14表資料（R2）'!$B$14:$Q$21,5,FALSE)</f>
        <v>-</v>
      </c>
      <c r="M21" s="586" t="str">
        <f>VLOOKUP($A21,'[16]第14表資料（R2）'!$B$14:$Q$21,6,FALSE)</f>
        <v>-</v>
      </c>
      <c r="N21" s="586" t="str">
        <f>VLOOKUP($A21,'[16]第14表資料（R2）'!$B$14:$Q$21,7,FALSE)</f>
        <v>-</v>
      </c>
      <c r="O21" s="586" t="str">
        <f>VLOOKUP($A21,'[16]第14表資料（R2）'!$B$14:$Q$21,8,FALSE)</f>
        <v>-</v>
      </c>
      <c r="P21" s="586" t="str">
        <f>VLOOKUP($A21,'[16]第14表資料（R2）'!$B$14:$Q$21,9,FALSE)</f>
        <v>-</v>
      </c>
      <c r="Q21" s="586" t="str">
        <f>VLOOKUP($A21,'[16]第14表資料（R2）'!$B$14:$Q$21,10,FALSE)</f>
        <v>-</v>
      </c>
      <c r="R21" s="586" t="str">
        <f>VLOOKUP($A21,'[16]第14表資料（R2）'!$B$14:$Q$21,11,FALSE)</f>
        <v>-</v>
      </c>
      <c r="S21" s="586" t="str">
        <f>VLOOKUP($A21,'[16]第14表資料（R2）'!$B$14:$Q$21,12,FALSE)</f>
        <v>-</v>
      </c>
      <c r="T21" s="586" t="str">
        <f>VLOOKUP($A21,'[16]第14表資料（R2）'!$B$14:$Q$21,13,FALSE)</f>
        <v>-</v>
      </c>
      <c r="U21" s="586" t="str">
        <f>VLOOKUP($A21,'[16]第14表資料（R2）'!$B$14:$Q$21,14,FALSE)</f>
        <v>-</v>
      </c>
      <c r="V21" s="586" t="str">
        <f>VLOOKUP($A21,'[16]第14表資料（R2）'!$B$14:$Q$21,15,FALSE)</f>
        <v>-</v>
      </c>
      <c r="W21" s="586" t="str">
        <f>VLOOKUP($A21,'[16]第14表資料（R2）'!$B$14:$Q$21,16,FALSE)</f>
        <v>-</v>
      </c>
      <c r="X21" s="586"/>
    </row>
    <row r="22" spans="1:24" s="338" customFormat="1" ht="17.100000000000001" customHeight="1">
      <c r="A22" s="582" t="s">
        <v>582</v>
      </c>
      <c r="B22" s="110"/>
      <c r="C22" s="583"/>
      <c r="D22" s="583"/>
      <c r="E22" s="1020" t="s">
        <v>583</v>
      </c>
      <c r="F22" s="1021"/>
      <c r="G22" s="1021"/>
      <c r="H22" s="584"/>
      <c r="I22" s="585">
        <f>VLOOKUP($A22,'[16]第14表資料（R2）'!$B$14:$Q$21,2,FALSE)</f>
        <v>392330</v>
      </c>
      <c r="J22" s="586">
        <f>VLOOKUP($A22,'[16]第14表資料（R2）'!$B$14:$Q$21,3,FALSE)</f>
        <v>234211</v>
      </c>
      <c r="K22" s="586">
        <f>VLOOKUP($A22,'[16]第14表資料（R2）'!$B$14:$Q$21,4,FALSE)</f>
        <v>3875</v>
      </c>
      <c r="L22" s="586">
        <f>VLOOKUP($A22,'[16]第14表資料（R2）'!$B$14:$Q$21,5,FALSE)</f>
        <v>153649</v>
      </c>
      <c r="M22" s="586">
        <f>VLOOKUP($A22,'[16]第14表資料（R2）'!$B$14:$Q$21,6,FALSE)</f>
        <v>30059</v>
      </c>
      <c r="N22" s="586">
        <f>VLOOKUP($A22,'[16]第14表資料（R2）'!$B$14:$Q$21,7,FALSE)</f>
        <v>56052</v>
      </c>
      <c r="O22" s="586">
        <f>VLOOKUP($A22,'[16]第14表資料（R2）'!$B$14:$Q$21,8,FALSE)</f>
        <v>36339</v>
      </c>
      <c r="P22" s="586">
        <f>VLOOKUP($A22,'[16]第14表資料（R2）'!$B$14:$Q$21,9,FALSE)</f>
        <v>21120</v>
      </c>
      <c r="Q22" s="586">
        <f>VLOOKUP($A22,'[16]第14表資料（R2）'!$B$14:$Q$21,10,FALSE)</f>
        <v>10079</v>
      </c>
      <c r="R22" s="586">
        <f>VLOOKUP($A22,'[16]第14表資料（R2）'!$B$14:$Q$21,11,FALSE)</f>
        <v>64857</v>
      </c>
      <c r="S22" s="586">
        <f>VLOOKUP($A22,'[16]第14表資料（R2）'!$B$14:$Q$21,12,FALSE)</f>
        <v>55664</v>
      </c>
      <c r="T22" s="586">
        <f>VLOOKUP($A22,'[16]第14表資料（R2）'!$B$14:$Q$21,13,FALSE)</f>
        <v>25811</v>
      </c>
      <c r="U22" s="586">
        <f>VLOOKUP($A22,'[16]第14表資料（R2）'!$B$14:$Q$21,14,FALSE)</f>
        <v>6464</v>
      </c>
      <c r="V22" s="586">
        <f>VLOOKUP($A22,'[16]第14表資料（R2）'!$B$14:$Q$21,15,FALSE)</f>
        <v>853</v>
      </c>
      <c r="W22" s="586">
        <f>VLOOKUP($A22,'[16]第14表資料（R2）'!$B$14:$Q$21,16,FALSE)</f>
        <v>595</v>
      </c>
      <c r="X22" s="586"/>
    </row>
    <row r="23" spans="1:24" s="338" customFormat="1" ht="17.100000000000001" customHeight="1">
      <c r="A23" s="582" t="s">
        <v>584</v>
      </c>
      <c r="B23" s="110"/>
      <c r="C23" s="583"/>
      <c r="D23" s="583"/>
      <c r="E23" s="583"/>
      <c r="F23" s="1020" t="s">
        <v>622</v>
      </c>
      <c r="G23" s="1021"/>
      <c r="H23" s="584"/>
      <c r="I23" s="585">
        <f>VLOOKUP($A23,'[16]第14表資料（R2）'!$B$14:$Q$21,2,FALSE)</f>
        <v>387555</v>
      </c>
      <c r="J23" s="586">
        <f>VLOOKUP($A23,'[16]第14表資料（R2）'!$B$14:$Q$21,3,FALSE)</f>
        <v>230521</v>
      </c>
      <c r="K23" s="586">
        <f>VLOOKUP($A23,'[16]第14表資料（R2）'!$B$14:$Q$21,4,FALSE)</f>
        <v>3785</v>
      </c>
      <c r="L23" s="586">
        <f>VLOOKUP($A23,'[16]第14表資料（R2）'!$B$14:$Q$21,5,FALSE)</f>
        <v>152676</v>
      </c>
      <c r="M23" s="586">
        <f>VLOOKUP($A23,'[16]第14表資料（R2）'!$B$14:$Q$21,6,FALSE)</f>
        <v>29705</v>
      </c>
      <c r="N23" s="586">
        <f>VLOOKUP($A23,'[16]第14表資料（R2）'!$B$14:$Q$21,7,FALSE)</f>
        <v>55674</v>
      </c>
      <c r="O23" s="586">
        <f>VLOOKUP($A23,'[16]第14表資料（R2）'!$B$14:$Q$21,8,FALSE)</f>
        <v>36204</v>
      </c>
      <c r="P23" s="586">
        <f>VLOOKUP($A23,'[16]第14表資料（R2）'!$B$14:$Q$21,9,FALSE)</f>
        <v>21056</v>
      </c>
      <c r="Q23" s="586">
        <f>VLOOKUP($A23,'[16]第14表資料（R2）'!$B$14:$Q$21,10,FALSE)</f>
        <v>10037</v>
      </c>
      <c r="R23" s="586">
        <f>VLOOKUP($A23,'[16]第14表資料（R2）'!$B$14:$Q$21,11,FALSE)</f>
        <v>64291</v>
      </c>
      <c r="S23" s="586">
        <f>VLOOKUP($A23,'[16]第14表資料（R2）'!$B$14:$Q$21,12,FALSE)</f>
        <v>55348</v>
      </c>
      <c r="T23" s="586">
        <f>VLOOKUP($A23,'[16]第14表資料（R2）'!$B$14:$Q$21,13,FALSE)</f>
        <v>25746</v>
      </c>
      <c r="U23" s="586">
        <f>VLOOKUP($A23,'[16]第14表資料（R2）'!$B$14:$Q$21,14,FALSE)</f>
        <v>6440</v>
      </c>
      <c r="V23" s="586">
        <f>VLOOKUP($A23,'[16]第14表資料（R2）'!$B$14:$Q$21,15,FALSE)</f>
        <v>851</v>
      </c>
      <c r="W23" s="586">
        <f>VLOOKUP($A23,'[16]第14表資料（R2）'!$B$14:$Q$21,16,FALSE)</f>
        <v>573</v>
      </c>
      <c r="X23" s="586"/>
    </row>
    <row r="24" spans="1:24" s="338" customFormat="1" ht="17.100000000000001" customHeight="1">
      <c r="A24" s="582" t="s">
        <v>586</v>
      </c>
      <c r="B24" s="110"/>
      <c r="C24" s="583"/>
      <c r="D24" s="583"/>
      <c r="E24" s="583"/>
      <c r="F24" s="583"/>
      <c r="G24" s="587" t="s">
        <v>623</v>
      </c>
      <c r="H24" s="587"/>
      <c r="I24" s="585">
        <f>VLOOKUP($A24,'[16]第14表資料（R2）'!$B$14:$Q$21,2,FALSE)</f>
        <v>258070</v>
      </c>
      <c r="J24" s="586">
        <f>VLOOKUP($A24,'[16]第14表資料（R2）'!$B$14:$Q$21,3,FALSE)</f>
        <v>215235</v>
      </c>
      <c r="K24" s="586">
        <f>VLOOKUP($A24,'[16]第14表資料（R2）'!$B$14:$Q$21,4,FALSE)</f>
        <v>953</v>
      </c>
      <c r="L24" s="586">
        <f>VLOOKUP($A24,'[16]第14表資料（R2）'!$B$14:$Q$21,5,FALSE)</f>
        <v>41543</v>
      </c>
      <c r="M24" s="586">
        <f>VLOOKUP($A24,'[16]第14表資料（R2）'!$B$14:$Q$21,6,FALSE)</f>
        <v>1146</v>
      </c>
      <c r="N24" s="586">
        <f>VLOOKUP($A24,'[16]第14表資料（R2）'!$B$14:$Q$21,7,FALSE)</f>
        <v>5673</v>
      </c>
      <c r="O24" s="586">
        <f>VLOOKUP($A24,'[16]第14表資料（R2）'!$B$14:$Q$21,8,FALSE)</f>
        <v>11900</v>
      </c>
      <c r="P24" s="586">
        <f>VLOOKUP($A24,'[16]第14表資料（R2）'!$B$14:$Q$21,9,FALSE)</f>
        <v>14560</v>
      </c>
      <c r="Q24" s="586">
        <f>VLOOKUP($A24,'[16]第14表資料（R2）'!$B$14:$Q$21,10,FALSE)</f>
        <v>8264</v>
      </c>
      <c r="R24" s="586">
        <f>VLOOKUP($A24,'[16]第14表資料（R2）'!$B$14:$Q$21,11,FALSE)</f>
        <v>8011</v>
      </c>
      <c r="S24" s="586">
        <f>VLOOKUP($A24,'[16]第14表資料（R2）'!$B$14:$Q$21,12,FALSE)</f>
        <v>14243</v>
      </c>
      <c r="T24" s="586">
        <f>VLOOKUP($A24,'[16]第14表資料（R2）'!$B$14:$Q$21,13,FALSE)</f>
        <v>13945</v>
      </c>
      <c r="U24" s="586">
        <f>VLOOKUP($A24,'[16]第14表資料（R2）'!$B$14:$Q$21,14,FALSE)</f>
        <v>4632</v>
      </c>
      <c r="V24" s="586">
        <f>VLOOKUP($A24,'[16]第14表資料（R2）'!$B$14:$Q$21,15,FALSE)</f>
        <v>712</v>
      </c>
      <c r="W24" s="586">
        <f>VLOOKUP($A24,'[16]第14表資料（R2）'!$B$14:$Q$21,16,FALSE)</f>
        <v>339</v>
      </c>
      <c r="X24" s="586"/>
    </row>
    <row r="25" spans="1:24" s="338" customFormat="1" ht="17.100000000000001" customHeight="1">
      <c r="A25" s="582" t="s">
        <v>588</v>
      </c>
      <c r="B25" s="110"/>
      <c r="C25" s="583"/>
      <c r="D25" s="583"/>
      <c r="E25" s="583"/>
      <c r="F25" s="583"/>
      <c r="G25" s="189" t="s">
        <v>624</v>
      </c>
      <c r="H25" s="587"/>
      <c r="I25" s="585">
        <f>VLOOKUP($A25,'[16]第14表資料（R2）'!$B$14:$Q$21,2,FALSE)</f>
        <v>27242</v>
      </c>
      <c r="J25" s="586">
        <f>VLOOKUP($A25,'[16]第14表資料（R2）'!$B$14:$Q$21,3,FALSE)</f>
        <v>33</v>
      </c>
      <c r="K25" s="586">
        <f>VLOOKUP($A25,'[16]第14表資料（R2）'!$B$14:$Q$21,4,FALSE)</f>
        <v>231</v>
      </c>
      <c r="L25" s="586">
        <f>VLOOKUP($A25,'[16]第14表資料（R2）'!$B$14:$Q$21,5,FALSE)</f>
        <v>26978</v>
      </c>
      <c r="M25" s="586">
        <f>VLOOKUP($A25,'[16]第14表資料（R2）'!$B$14:$Q$21,6,FALSE)</f>
        <v>271</v>
      </c>
      <c r="N25" s="586">
        <f>VLOOKUP($A25,'[16]第14表資料（R2）'!$B$14:$Q$21,7,FALSE)</f>
        <v>16072</v>
      </c>
      <c r="O25" s="586">
        <f>VLOOKUP($A25,'[16]第14表資料（R2）'!$B$14:$Q$21,8,FALSE)</f>
        <v>7542</v>
      </c>
      <c r="P25" s="586">
        <f>VLOOKUP($A25,'[16]第14表資料（R2）'!$B$14:$Q$21,9,FALSE)</f>
        <v>3093</v>
      </c>
      <c r="Q25" s="586" t="str">
        <f>VLOOKUP($A25,'[16]第14表資料（R2）'!$B$14:$Q$21,10,FALSE)</f>
        <v>-</v>
      </c>
      <c r="R25" s="586">
        <f>VLOOKUP($A25,'[16]第14表資料（R2）'!$B$14:$Q$21,11,FALSE)</f>
        <v>9681</v>
      </c>
      <c r="S25" s="586">
        <f>VLOOKUP($A25,'[16]第14表資料（R2）'!$B$14:$Q$21,12,FALSE)</f>
        <v>12926</v>
      </c>
      <c r="T25" s="586">
        <f>VLOOKUP($A25,'[16]第14表資料（R2）'!$B$14:$Q$21,13,FALSE)</f>
        <v>3743</v>
      </c>
      <c r="U25" s="586">
        <f>VLOOKUP($A25,'[16]第14表資料（R2）'!$B$14:$Q$21,14,FALSE)</f>
        <v>628</v>
      </c>
      <c r="V25" s="586" t="str">
        <f>VLOOKUP($A25,'[16]第14表資料（R2）'!$B$14:$Q$21,15,FALSE)</f>
        <v>-</v>
      </c>
      <c r="W25" s="586" t="str">
        <f>VLOOKUP($A25,'[16]第14表資料（R2）'!$B$14:$Q$21,16,FALSE)</f>
        <v>-</v>
      </c>
      <c r="X25" s="586"/>
    </row>
    <row r="26" spans="1:24" s="338" customFormat="1" ht="17.100000000000001" customHeight="1">
      <c r="A26" s="582" t="s">
        <v>590</v>
      </c>
      <c r="B26" s="110"/>
      <c r="C26" s="583"/>
      <c r="D26" s="583"/>
      <c r="E26" s="583"/>
      <c r="F26" s="583"/>
      <c r="G26" s="587" t="s">
        <v>591</v>
      </c>
      <c r="H26" s="587"/>
      <c r="I26" s="585">
        <f>VLOOKUP($A26,'[16]第14表資料（R2）'!$B$14:$Q$21,2,FALSE)</f>
        <v>92154</v>
      </c>
      <c r="J26" s="586">
        <f>VLOOKUP($A26,'[16]第14表資料（R2）'!$B$14:$Q$21,3,FALSE)</f>
        <v>14391</v>
      </c>
      <c r="K26" s="586">
        <f>VLOOKUP($A26,'[16]第14表資料（R2）'!$B$14:$Q$21,4,FALSE)</f>
        <v>2494</v>
      </c>
      <c r="L26" s="586">
        <f>VLOOKUP($A26,'[16]第14表資料（R2）'!$B$14:$Q$21,5,FALSE)</f>
        <v>75131</v>
      </c>
      <c r="M26" s="586">
        <f>VLOOKUP($A26,'[16]第14表資料（R2）'!$B$14:$Q$21,6,FALSE)</f>
        <v>27510</v>
      </c>
      <c r="N26" s="586">
        <f>VLOOKUP($A26,'[16]第14表資料（R2）'!$B$14:$Q$21,7,FALSE)</f>
        <v>29273</v>
      </c>
      <c r="O26" s="586">
        <f>VLOOKUP($A26,'[16]第14表資料（R2）'!$B$14:$Q$21,8,FALSE)</f>
        <v>14500</v>
      </c>
      <c r="P26" s="586">
        <f>VLOOKUP($A26,'[16]第14表資料（R2）'!$B$14:$Q$21,9,FALSE)</f>
        <v>2759</v>
      </c>
      <c r="Q26" s="586">
        <f>VLOOKUP($A26,'[16]第14表資料（R2）'!$B$14:$Q$21,10,FALSE)</f>
        <v>1089</v>
      </c>
      <c r="R26" s="586">
        <f>VLOOKUP($A26,'[16]第14表資料（R2）'!$B$14:$Q$21,11,FALSE)</f>
        <v>43055</v>
      </c>
      <c r="S26" s="586">
        <f>VLOOKUP($A26,'[16]第14表資料（R2）'!$B$14:$Q$21,12,FALSE)</f>
        <v>24490</v>
      </c>
      <c r="T26" s="586">
        <f>VLOOKUP($A26,'[16]第14表資料（R2）'!$B$14:$Q$21,13,FALSE)</f>
        <v>6663</v>
      </c>
      <c r="U26" s="586">
        <f>VLOOKUP($A26,'[16]第14表資料（R2）'!$B$14:$Q$21,14,FALSE)</f>
        <v>844</v>
      </c>
      <c r="V26" s="586">
        <f>VLOOKUP($A26,'[16]第14表資料（R2）'!$B$14:$Q$21,15,FALSE)</f>
        <v>79</v>
      </c>
      <c r="W26" s="586">
        <f>VLOOKUP($A26,'[16]第14表資料（R2）'!$B$14:$Q$21,16,FALSE)</f>
        <v>138</v>
      </c>
      <c r="X26" s="586"/>
    </row>
    <row r="27" spans="1:24" s="338" customFormat="1" ht="17.100000000000001" customHeight="1">
      <c r="A27" s="582" t="s">
        <v>592</v>
      </c>
      <c r="B27" s="110"/>
      <c r="C27" s="583"/>
      <c r="D27" s="583"/>
      <c r="E27" s="583"/>
      <c r="F27" s="583"/>
      <c r="G27" s="587" t="s">
        <v>593</v>
      </c>
      <c r="H27" s="587"/>
      <c r="I27" s="585">
        <f>VLOOKUP($A27,'[16]第14表資料（R2）'!$B$14:$Q$21,2,FALSE)</f>
        <v>10089</v>
      </c>
      <c r="J27" s="586">
        <f>VLOOKUP($A27,'[16]第14表資料（R2）'!$B$14:$Q$21,3,FALSE)</f>
        <v>862</v>
      </c>
      <c r="K27" s="586">
        <f>VLOOKUP($A27,'[16]第14表資料（R2）'!$B$14:$Q$21,4,FALSE)</f>
        <v>107</v>
      </c>
      <c r="L27" s="586">
        <f>VLOOKUP($A27,'[16]第14表資料（R2）'!$B$14:$Q$21,5,FALSE)</f>
        <v>9024</v>
      </c>
      <c r="M27" s="586">
        <f>VLOOKUP($A27,'[16]第14表資料（R2）'!$B$14:$Q$21,6,FALSE)</f>
        <v>778</v>
      </c>
      <c r="N27" s="586">
        <f>VLOOKUP($A27,'[16]第14表資料（R2）'!$B$14:$Q$21,7,FALSE)</f>
        <v>4656</v>
      </c>
      <c r="O27" s="586">
        <f>VLOOKUP($A27,'[16]第14表資料（R2）'!$B$14:$Q$21,8,FALSE)</f>
        <v>2262</v>
      </c>
      <c r="P27" s="586">
        <f>VLOOKUP($A27,'[16]第14表資料（R2）'!$B$14:$Q$21,9,FALSE)</f>
        <v>644</v>
      </c>
      <c r="Q27" s="586">
        <f>VLOOKUP($A27,'[16]第14表資料（R2）'!$B$14:$Q$21,10,FALSE)</f>
        <v>684</v>
      </c>
      <c r="R27" s="586">
        <f>VLOOKUP($A27,'[16]第14表資料（R2）'!$B$14:$Q$21,11,FALSE)</f>
        <v>3544</v>
      </c>
      <c r="S27" s="586">
        <f>VLOOKUP($A27,'[16]第14表資料（R2）'!$B$14:$Q$21,12,FALSE)</f>
        <v>3689</v>
      </c>
      <c r="T27" s="586">
        <f>VLOOKUP($A27,'[16]第14表資料（R2）'!$B$14:$Q$21,13,FALSE)</f>
        <v>1395</v>
      </c>
      <c r="U27" s="586">
        <f>VLOOKUP($A27,'[16]第14表資料（R2）'!$B$14:$Q$21,14,FALSE)</f>
        <v>336</v>
      </c>
      <c r="V27" s="586">
        <f>VLOOKUP($A27,'[16]第14表資料（R2）'!$B$14:$Q$21,15,FALSE)</f>
        <v>60</v>
      </c>
      <c r="W27" s="586">
        <f>VLOOKUP($A27,'[16]第14表資料（R2）'!$B$14:$Q$21,16,FALSE)</f>
        <v>96</v>
      </c>
      <c r="X27" s="586"/>
    </row>
    <row r="28" spans="1:24" s="338" customFormat="1" ht="17.100000000000001" customHeight="1">
      <c r="A28" s="582" t="s">
        <v>594</v>
      </c>
      <c r="B28" s="110"/>
      <c r="C28" s="583"/>
      <c r="D28" s="583"/>
      <c r="E28" s="583"/>
      <c r="F28" s="1020" t="s">
        <v>625</v>
      </c>
      <c r="G28" s="1021"/>
      <c r="H28" s="584"/>
      <c r="I28" s="585">
        <f>VLOOKUP($A28,'[16]第14表資料（R2）'!$B$14:$Q$21,2,FALSE)</f>
        <v>4775</v>
      </c>
      <c r="J28" s="586">
        <f>VLOOKUP($A28,'[16]第14表資料（R2）'!$B$14:$Q$21,3,FALSE)</f>
        <v>3690</v>
      </c>
      <c r="K28" s="586">
        <f>VLOOKUP($A28,'[16]第14表資料（R2）'!$B$14:$Q$21,4,FALSE)</f>
        <v>90</v>
      </c>
      <c r="L28" s="586">
        <f>VLOOKUP($A28,'[16]第14表資料（R2）'!$B$14:$Q$21,5,FALSE)</f>
        <v>973</v>
      </c>
      <c r="M28" s="586">
        <f>VLOOKUP($A28,'[16]第14表資料（R2）'!$B$14:$Q$21,6,FALSE)</f>
        <v>354</v>
      </c>
      <c r="N28" s="586">
        <f>VLOOKUP($A28,'[16]第14表資料（R2）'!$B$14:$Q$21,7,FALSE)</f>
        <v>378</v>
      </c>
      <c r="O28" s="586">
        <f>VLOOKUP($A28,'[16]第14表資料（R2）'!$B$14:$Q$21,8,FALSE)</f>
        <v>135</v>
      </c>
      <c r="P28" s="586">
        <f>VLOOKUP($A28,'[16]第14表資料（R2）'!$B$14:$Q$21,9,FALSE)</f>
        <v>64</v>
      </c>
      <c r="Q28" s="586">
        <f>VLOOKUP($A28,'[16]第14表資料（R2）'!$B$14:$Q$21,10,FALSE)</f>
        <v>42</v>
      </c>
      <c r="R28" s="586">
        <f>VLOOKUP($A28,'[16]第14表資料（R2）'!$B$14:$Q$21,11,FALSE)</f>
        <v>566</v>
      </c>
      <c r="S28" s="586">
        <f>VLOOKUP($A28,'[16]第14表資料（R2）'!$B$14:$Q$21,12,FALSE)</f>
        <v>316</v>
      </c>
      <c r="T28" s="586">
        <f>VLOOKUP($A28,'[16]第14表資料（R2）'!$B$14:$Q$21,13,FALSE)</f>
        <v>65</v>
      </c>
      <c r="U28" s="586">
        <f>VLOOKUP($A28,'[16]第14表資料（R2）'!$B$14:$Q$21,14,FALSE)</f>
        <v>24</v>
      </c>
      <c r="V28" s="586">
        <f>VLOOKUP($A28,'[16]第14表資料（R2）'!$B$14:$Q$21,15,FALSE)</f>
        <v>2</v>
      </c>
      <c r="W28" s="586">
        <f>VLOOKUP($A28,'[16]第14表資料（R2）'!$B$14:$Q$21,16,FALSE)</f>
        <v>22</v>
      </c>
      <c r="X28" s="586"/>
    </row>
    <row r="29" spans="1:24" s="338" customFormat="1" ht="24" customHeight="1">
      <c r="B29" s="110"/>
      <c r="C29" s="583"/>
      <c r="D29" s="583"/>
      <c r="E29" s="583"/>
      <c r="F29" s="587"/>
      <c r="G29" s="584"/>
      <c r="H29" s="584"/>
      <c r="I29" s="585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</row>
    <row r="30" spans="1:24" s="338" customFormat="1" ht="17.100000000000001" customHeight="1">
      <c r="A30" s="582" t="s">
        <v>627</v>
      </c>
      <c r="B30" s="110"/>
      <c r="C30" s="583"/>
      <c r="D30" s="919" t="s">
        <v>628</v>
      </c>
      <c r="E30" s="1018"/>
      <c r="F30" s="1018"/>
      <c r="G30" s="1018"/>
      <c r="H30" s="213"/>
      <c r="I30" s="589">
        <f>VLOOKUP($A30,'[16]第14表資料（R2）'!$B$22:$Q$29,2,FALSE)</f>
        <v>2.1167400000000001</v>
      </c>
      <c r="J30" s="590" t="str">
        <f>VLOOKUP($A30,'[16]第14表資料（R2）'!$B$22:$Q$29,3,FALSE)</f>
        <v>-</v>
      </c>
      <c r="K30" s="590" t="str">
        <f>VLOOKUP($A30,'[16]第14表資料（R2）'!$B$22:$Q$29,4,FALSE)</f>
        <v>-</v>
      </c>
      <c r="L30" s="590" t="str">
        <f>VLOOKUP($A30,'[16]第14表資料（R2）'!$B$22:$Q$29,5,FALSE)</f>
        <v>-</v>
      </c>
      <c r="M30" s="590" t="str">
        <f>VLOOKUP($A30,'[16]第14表資料（R2）'!$B$22:$Q$29,6,FALSE)</f>
        <v>-</v>
      </c>
      <c r="N30" s="590" t="str">
        <f>VLOOKUP($A30,'[16]第14表資料（R2）'!$B$22:$Q$29,7,FALSE)</f>
        <v>-</v>
      </c>
      <c r="O30" s="590" t="str">
        <f>VLOOKUP($A30,'[16]第14表資料（R2）'!$B$22:$Q$29,8,FALSE)</f>
        <v>-</v>
      </c>
      <c r="P30" s="590" t="str">
        <f>VLOOKUP($A30,'[16]第14表資料（R2）'!$B$22:$Q$29,9,FALSE)</f>
        <v>-</v>
      </c>
      <c r="Q30" s="590" t="str">
        <f>VLOOKUP($A30,'[16]第14表資料（R2）'!$B$22:$Q$29,10,FALSE)</f>
        <v>-</v>
      </c>
      <c r="R30" s="590" t="str">
        <f>VLOOKUP($A30,'[16]第14表資料（R2）'!$B$22:$Q$29,11,FALSE)</f>
        <v>-</v>
      </c>
      <c r="S30" s="590" t="str">
        <f>VLOOKUP($A30,'[16]第14表資料（R2）'!$B$22:$Q$29,12,FALSE)</f>
        <v>-</v>
      </c>
      <c r="T30" s="590" t="str">
        <f>VLOOKUP($A30,'[16]第14表資料（R2）'!$B$22:$Q$29,13,FALSE)</f>
        <v>-</v>
      </c>
      <c r="U30" s="590" t="str">
        <f>VLOOKUP($A30,'[16]第14表資料（R2）'!$B$22:$Q$29,14,FALSE)</f>
        <v>-</v>
      </c>
      <c r="V30" s="590" t="str">
        <f>VLOOKUP($A30,'[16]第14表資料（R2）'!$B$22:$Q$29,15,FALSE)</f>
        <v>-</v>
      </c>
      <c r="W30" s="590" t="str">
        <f>VLOOKUP($A30,'[16]第14表資料（R2）'!$B$22:$Q$29,16,FALSE)</f>
        <v>-</v>
      </c>
    </row>
    <row r="31" spans="1:24" s="338" customFormat="1" ht="17.100000000000001" customHeight="1">
      <c r="A31" s="582" t="s">
        <v>582</v>
      </c>
      <c r="B31" s="110"/>
      <c r="C31" s="583"/>
      <c r="D31" s="213"/>
      <c r="E31" s="919" t="s">
        <v>583</v>
      </c>
      <c r="F31" s="919"/>
      <c r="G31" s="919"/>
      <c r="H31" s="339"/>
      <c r="I31" s="589">
        <f>VLOOKUP($A31,'[16]第14表資料（R2）'!$B$22:$Q$29,2,FALSE)</f>
        <v>2.1248399999999998</v>
      </c>
      <c r="J31" s="590">
        <f>VLOOKUP($A31,'[16]第14表資料（R2）'!$B$22:$Q$29,3,FALSE)</f>
        <v>2.4039899999999998</v>
      </c>
      <c r="K31" s="590">
        <f>VLOOKUP($A31,'[16]第14表資料（R2）'!$B$22:$Q$29,4,FALSE)</f>
        <v>1.9126399999999999</v>
      </c>
      <c r="L31" s="590">
        <f>VLOOKUP($A31,'[16]第14表資料（R2）'!$B$22:$Q$29,5,FALSE)</f>
        <v>1.8089999999999999</v>
      </c>
      <c r="M31" s="590">
        <f>VLOOKUP($A31,'[16]第14表資料（R2）'!$B$22:$Q$29,6,FALSE)</f>
        <v>1.5463199999999999</v>
      </c>
      <c r="N31" s="590">
        <f>VLOOKUP($A31,'[16]第14表資料（R2）'!$B$22:$Q$29,7,FALSE)</f>
        <v>1.7864599999999999</v>
      </c>
      <c r="O31" s="590">
        <f>VLOOKUP($A31,'[16]第14表資料（R2）'!$B$22:$Q$29,8,FALSE)</f>
        <v>1.7956700000000001</v>
      </c>
      <c r="P31" s="590">
        <f>VLOOKUP($A31,'[16]第14表資料（R2）'!$B$22:$Q$29,9,FALSE)</f>
        <v>2.1755300000000002</v>
      </c>
      <c r="Q31" s="590">
        <f>VLOOKUP($A31,'[16]第14表資料（R2）'!$B$22:$Q$29,10,FALSE)</f>
        <v>2.4135499999999999</v>
      </c>
      <c r="R31" s="590">
        <f>VLOOKUP($A31,'[16]第14表資料（R2）'!$B$22:$Q$29,11,FALSE)</f>
        <v>1.6931700000000001</v>
      </c>
      <c r="S31" s="590">
        <f>VLOOKUP($A31,'[16]第14表資料（R2）'!$B$22:$Q$29,12,FALSE)</f>
        <v>1.8347899999999999</v>
      </c>
      <c r="T31" s="590">
        <f>VLOOKUP($A31,'[16]第14表資料（R2）'!$B$22:$Q$29,13,FALSE)</f>
        <v>1.98272</v>
      </c>
      <c r="U31" s="590">
        <f>VLOOKUP($A31,'[16]第14表資料（R2）'!$B$22:$Q$29,14,FALSE)</f>
        <v>2.2182599999999999</v>
      </c>
      <c r="V31" s="590">
        <f>VLOOKUP($A31,'[16]第14表資料（R2）'!$B$22:$Q$29,15,FALSE)</f>
        <v>2.3628800000000001</v>
      </c>
      <c r="W31" s="590">
        <f>VLOOKUP($A31,'[16]第14表資料（R2）'!$B$22:$Q$29,16,FALSE)</f>
        <v>2.36111</v>
      </c>
    </row>
    <row r="32" spans="1:24" s="338" customFormat="1" ht="17.100000000000001" customHeight="1">
      <c r="A32" s="582" t="s">
        <v>584</v>
      </c>
      <c r="B32" s="110"/>
      <c r="C32" s="583"/>
      <c r="D32" s="213"/>
      <c r="E32" s="213"/>
      <c r="F32" s="919" t="s">
        <v>622</v>
      </c>
      <c r="G32" s="919"/>
      <c r="H32" s="339"/>
      <c r="I32" s="589">
        <f>VLOOKUP($A32,'[16]第14表資料（R2）'!$B$22:$Q$29,2,FALSE)</f>
        <v>2.12737</v>
      </c>
      <c r="J32" s="590">
        <f>VLOOKUP($A32,'[16]第14表資料（R2）'!$B$22:$Q$29,3,FALSE)</f>
        <v>2.40889</v>
      </c>
      <c r="K32" s="590">
        <f>VLOOKUP($A32,'[16]第14表資料（R2）'!$B$22:$Q$29,4,FALSE)</f>
        <v>1.9164600000000001</v>
      </c>
      <c r="L32" s="590">
        <f>VLOOKUP($A32,'[16]第14表資料（R2）'!$B$22:$Q$29,5,FALSE)</f>
        <v>1.8118799999999999</v>
      </c>
      <c r="M32" s="590">
        <f>VLOOKUP($A32,'[16]第14表資料（R2）'!$B$22:$Q$29,6,FALSE)</f>
        <v>1.5472999999999999</v>
      </c>
      <c r="N32" s="590">
        <f>VLOOKUP($A32,'[16]第14表資料（R2）'!$B$22:$Q$29,7,FALSE)</f>
        <v>1.7901</v>
      </c>
      <c r="O32" s="590">
        <f>VLOOKUP($A32,'[16]第14表資料（R2）'!$B$22:$Q$29,8,FALSE)</f>
        <v>1.7974399999999999</v>
      </c>
      <c r="P32" s="590">
        <f>VLOOKUP($A32,'[16]第14表資料（R2）'!$B$22:$Q$29,9,FALSE)</f>
        <v>2.1772300000000002</v>
      </c>
      <c r="Q32" s="590">
        <f>VLOOKUP($A32,'[16]第14表資料（R2）'!$B$22:$Q$29,10,FALSE)</f>
        <v>2.4173900000000001</v>
      </c>
      <c r="R32" s="590">
        <f>VLOOKUP($A32,'[16]第14表資料（R2）'!$B$22:$Q$29,11,FALSE)</f>
        <v>1.69557</v>
      </c>
      <c r="S32" s="590">
        <f>VLOOKUP($A32,'[16]第14表資料（R2）'!$B$22:$Q$29,12,FALSE)</f>
        <v>1.83813</v>
      </c>
      <c r="T32" s="590">
        <f>VLOOKUP($A32,'[16]第14表資料（R2）'!$B$22:$Q$29,13,FALSE)</f>
        <v>1.98397</v>
      </c>
      <c r="U32" s="590">
        <f>VLOOKUP($A32,'[16]第14表資料（R2）'!$B$22:$Q$29,14,FALSE)</f>
        <v>2.22146</v>
      </c>
      <c r="V32" s="590">
        <f>VLOOKUP($A32,'[16]第14表資料（R2）'!$B$22:$Q$29,15,FALSE)</f>
        <v>2.36389</v>
      </c>
      <c r="W32" s="590">
        <f>VLOOKUP($A32,'[16]第14表資料（R2）'!$B$22:$Q$29,16,FALSE)</f>
        <v>2.3775900000000001</v>
      </c>
    </row>
    <row r="33" spans="1:49" s="338" customFormat="1" ht="17.100000000000001" customHeight="1">
      <c r="A33" s="582" t="s">
        <v>586</v>
      </c>
      <c r="B33" s="110"/>
      <c r="C33" s="213"/>
      <c r="D33" s="213"/>
      <c r="E33" s="213"/>
      <c r="F33" s="213"/>
      <c r="G33" s="339" t="s">
        <v>623</v>
      </c>
      <c r="H33" s="339"/>
      <c r="I33" s="589">
        <f>VLOOKUP($A33,'[16]第14表資料（R2）'!$B$22:$Q$29,2,FALSE)</f>
        <v>2.3880300000000001</v>
      </c>
      <c r="J33" s="590">
        <f>VLOOKUP($A33,'[16]第14表資料（R2）'!$B$22:$Q$29,3,FALSE)</f>
        <v>2.4096000000000002</v>
      </c>
      <c r="K33" s="590">
        <f>VLOOKUP($A33,'[16]第14表資料（R2）'!$B$22:$Q$29,4,FALSE)</f>
        <v>1.91751</v>
      </c>
      <c r="L33" s="590">
        <f>VLOOKUP($A33,'[16]第14表資料（R2）'!$B$22:$Q$29,5,FALSE)</f>
        <v>2.2934199999999998</v>
      </c>
      <c r="M33" s="590">
        <f>VLOOKUP($A33,'[16]第14表資料（R2）'!$B$22:$Q$29,6,FALSE)</f>
        <v>1.8879699999999999</v>
      </c>
      <c r="N33" s="590">
        <f>VLOOKUP($A33,'[16]第14表資料（R2）'!$B$22:$Q$29,7,FALSE)</f>
        <v>2.0825999999999998</v>
      </c>
      <c r="O33" s="590">
        <f>VLOOKUP($A33,'[16]第14表資料（R2）'!$B$22:$Q$29,8,FALSE)</f>
        <v>2.2675299999999998</v>
      </c>
      <c r="P33" s="590">
        <f>VLOOKUP($A33,'[16]第14表資料（R2）'!$B$22:$Q$29,9,FALSE)</f>
        <v>2.37134</v>
      </c>
      <c r="Q33" s="590">
        <f>VLOOKUP($A33,'[16]第14表資料（R2）'!$B$22:$Q$29,10,FALSE)</f>
        <v>2.4341699999999999</v>
      </c>
      <c r="R33" s="590">
        <f>VLOOKUP($A33,'[16]第14表資料（R2）'!$B$22:$Q$29,11,FALSE)</f>
        <v>2.2123699999999999</v>
      </c>
      <c r="S33" s="590">
        <f>VLOOKUP($A33,'[16]第14表資料（R2）'!$B$22:$Q$29,12,FALSE)</f>
        <v>2.2839999999999998</v>
      </c>
      <c r="T33" s="590">
        <f>VLOOKUP($A33,'[16]第14表資料（R2）'!$B$22:$Q$29,13,FALSE)</f>
        <v>2.34016</v>
      </c>
      <c r="U33" s="590">
        <f>VLOOKUP($A33,'[16]第14表資料（R2）'!$B$22:$Q$29,14,FALSE)</f>
        <v>2.3218000000000001</v>
      </c>
      <c r="V33" s="590">
        <f>VLOOKUP($A33,'[16]第14表資料（R2）'!$B$22:$Q$29,15,FALSE)</f>
        <v>2.3498299999999999</v>
      </c>
      <c r="W33" s="590">
        <f>VLOOKUP($A33,'[16]第14表資料（R2）'!$B$22:$Q$29,16,FALSE)</f>
        <v>2.54887</v>
      </c>
      <c r="X33" s="591"/>
      <c r="Y33" s="592"/>
      <c r="Z33" s="592"/>
      <c r="AA33" s="592"/>
      <c r="AB33" s="592"/>
      <c r="AC33" s="592"/>
      <c r="AD33" s="592"/>
      <c r="AE33" s="592"/>
      <c r="AF33" s="592"/>
      <c r="AG33" s="592"/>
      <c r="AH33" s="592"/>
      <c r="AI33" s="592"/>
      <c r="AJ33" s="592"/>
      <c r="AK33" s="592"/>
      <c r="AL33" s="592"/>
      <c r="AM33" s="592"/>
      <c r="AN33" s="592"/>
      <c r="AO33" s="592"/>
      <c r="AP33" s="592"/>
      <c r="AQ33" s="592"/>
      <c r="AR33" s="592"/>
      <c r="AS33" s="592"/>
      <c r="AT33" s="592"/>
      <c r="AU33" s="592"/>
      <c r="AV33" s="592"/>
      <c r="AW33" s="592"/>
    </row>
    <row r="34" spans="1:49" s="338" customFormat="1" ht="17.100000000000001" customHeight="1">
      <c r="A34" s="582" t="s">
        <v>588</v>
      </c>
      <c r="B34" s="110"/>
      <c r="C34" s="213"/>
      <c r="D34" s="213"/>
      <c r="E34" s="213"/>
      <c r="F34" s="213"/>
      <c r="G34" s="189" t="s">
        <v>624</v>
      </c>
      <c r="H34" s="587"/>
      <c r="I34" s="589">
        <f>VLOOKUP($A34,'[16]第14表資料（R2）'!$B$22:$Q$29,2,FALSE)</f>
        <v>2.0725799999999999</v>
      </c>
      <c r="J34" s="590">
        <f>VLOOKUP($A34,'[16]第14表資料（R2）'!$B$22:$Q$29,3,FALSE)</f>
        <v>2.2000000000000002</v>
      </c>
      <c r="K34" s="590">
        <f>VLOOKUP($A34,'[16]第14表資料（R2）'!$B$22:$Q$29,4,FALSE)</f>
        <v>1.7769200000000001</v>
      </c>
      <c r="L34" s="590">
        <f>VLOOKUP($A34,'[16]第14表資料（R2）'!$B$22:$Q$29,5,FALSE)</f>
        <v>2.0753900000000001</v>
      </c>
      <c r="M34" s="590">
        <f>VLOOKUP($A34,'[16]第14表資料（R2）'!$B$22:$Q$29,6,FALSE)</f>
        <v>2.0074100000000001</v>
      </c>
      <c r="N34" s="590">
        <f>VLOOKUP($A34,'[16]第14表資料（R2）'!$B$22:$Q$29,7,FALSE)</f>
        <v>2.0618300000000001</v>
      </c>
      <c r="O34" s="590">
        <f>VLOOKUP($A34,'[16]第14表資料（R2）'!$B$22:$Q$29,8,FALSE)</f>
        <v>2.1173500000000001</v>
      </c>
      <c r="P34" s="590">
        <f>VLOOKUP($A34,'[16]第14表資料（R2）'!$B$22:$Q$29,9,FALSE)</f>
        <v>2.0524200000000001</v>
      </c>
      <c r="Q34" s="590" t="str">
        <f>VLOOKUP($A34,'[16]第14表資料（R2）'!$B$22:$Q$29,10,FALSE)</f>
        <v>-</v>
      </c>
      <c r="R34" s="590">
        <f>VLOOKUP($A34,'[16]第14表資料（R2）'!$B$22:$Q$29,11,FALSE)</f>
        <v>2.0181399999999998</v>
      </c>
      <c r="S34" s="590">
        <f>VLOOKUP($A34,'[16]第14表資料（R2）'!$B$22:$Q$29,12,FALSE)</f>
        <v>2.1059000000000001</v>
      </c>
      <c r="T34" s="590">
        <f>VLOOKUP($A34,'[16]第14表資料（R2）'!$B$22:$Q$29,13,FALSE)</f>
        <v>2.1230899999999999</v>
      </c>
      <c r="U34" s="590">
        <f>VLOOKUP($A34,'[16]第14表資料（R2）'!$B$22:$Q$29,14,FALSE)</f>
        <v>2.0863800000000001</v>
      </c>
      <c r="V34" s="590" t="str">
        <f>VLOOKUP($A34,'[16]第14表資料（R2）'!$B$22:$Q$29,15,FALSE)</f>
        <v>-</v>
      </c>
      <c r="W34" s="590" t="str">
        <f>VLOOKUP($A34,'[16]第14表資料（R2）'!$B$22:$Q$29,16,FALSE)</f>
        <v>-</v>
      </c>
      <c r="X34" s="591"/>
      <c r="Y34" s="592"/>
      <c r="Z34" s="592"/>
      <c r="AA34" s="592"/>
      <c r="AB34" s="592"/>
      <c r="AC34" s="592"/>
      <c r="AD34" s="592"/>
      <c r="AE34" s="592"/>
      <c r="AF34" s="592"/>
      <c r="AG34" s="592"/>
      <c r="AH34" s="592"/>
      <c r="AI34" s="592"/>
      <c r="AJ34" s="592"/>
      <c r="AK34" s="592"/>
      <c r="AL34" s="592"/>
      <c r="AM34" s="592"/>
      <c r="AN34" s="592"/>
      <c r="AO34" s="592"/>
      <c r="AP34" s="592"/>
      <c r="AQ34" s="592"/>
      <c r="AR34" s="592"/>
      <c r="AS34" s="592"/>
      <c r="AT34" s="592"/>
      <c r="AU34" s="592"/>
      <c r="AV34" s="592"/>
      <c r="AW34" s="592"/>
    </row>
    <row r="35" spans="1:49" s="338" customFormat="1" ht="17.100000000000001" customHeight="1">
      <c r="A35" s="582" t="s">
        <v>590</v>
      </c>
      <c r="B35" s="110"/>
      <c r="C35" s="213"/>
      <c r="D35" s="213"/>
      <c r="E35" s="213"/>
      <c r="F35" s="213"/>
      <c r="G35" s="339" t="s">
        <v>591</v>
      </c>
      <c r="H35" s="339"/>
      <c r="I35" s="589">
        <f>VLOOKUP($A35,'[16]第14表資料（R2）'!$B$22:$Q$29,2,FALSE)</f>
        <v>1.65225</v>
      </c>
      <c r="J35" s="590">
        <f>VLOOKUP($A35,'[16]第14表資料（R2）'!$B$22:$Q$29,3,FALSE)</f>
        <v>2.3957099999999998</v>
      </c>
      <c r="K35" s="590">
        <f>VLOOKUP($A35,'[16]第14表資料（R2）'!$B$22:$Q$29,4,FALSE)</f>
        <v>1.9214199999999999</v>
      </c>
      <c r="L35" s="590">
        <f>VLOOKUP($A35,'[16]第14表資料（R2）'!$B$22:$Q$29,5,FALSE)</f>
        <v>1.5519700000000001</v>
      </c>
      <c r="M35" s="590">
        <f>VLOOKUP($A35,'[16]第14表資料（R2）'!$B$22:$Q$29,6,FALSE)</f>
        <v>1.5306299999999999</v>
      </c>
      <c r="N35" s="590">
        <f>VLOOKUP($A35,'[16]第14表資料（R2）'!$B$22:$Q$29,7,FALSE)</f>
        <v>1.6031200000000001</v>
      </c>
      <c r="O35" s="590">
        <f>VLOOKUP($A35,'[16]第14表資料（R2）'!$B$22:$Q$29,8,FALSE)</f>
        <v>1.45949</v>
      </c>
      <c r="P35" s="590">
        <f>VLOOKUP($A35,'[16]第14表資料（R2）'!$B$22:$Q$29,9,FALSE)</f>
        <v>1.62581</v>
      </c>
      <c r="Q35" s="590">
        <f>VLOOKUP($A35,'[16]第14表資料（R2）'!$B$22:$Q$29,10,FALSE)</f>
        <v>1.99817</v>
      </c>
      <c r="R35" s="590">
        <f>VLOOKUP($A35,'[16]第14表資料（R2）'!$B$22:$Q$29,11,FALSE)</f>
        <v>1.55664</v>
      </c>
      <c r="S35" s="590">
        <f>VLOOKUP($A35,'[16]第14表資料（R2）'!$B$22:$Q$29,12,FALSE)</f>
        <v>1.5526500000000001</v>
      </c>
      <c r="T35" s="590">
        <f>VLOOKUP($A35,'[16]第14表資料（R2）'!$B$22:$Q$29,13,FALSE)</f>
        <v>1.4932799999999999</v>
      </c>
      <c r="U35" s="590">
        <f>VLOOKUP($A35,'[16]第14表資料（R2）'!$B$22:$Q$29,14,FALSE)</f>
        <v>1.76569</v>
      </c>
      <c r="V35" s="590">
        <f>VLOOKUP($A35,'[16]第14表資料（R2）'!$B$22:$Q$29,15,FALSE)</f>
        <v>2.0789499999999999</v>
      </c>
      <c r="W35" s="590">
        <f>VLOOKUP($A35,'[16]第14表資料（R2）'!$B$22:$Q$29,16,FALSE)</f>
        <v>2.2999999999999998</v>
      </c>
      <c r="X35" s="591"/>
      <c r="Y35" s="592"/>
      <c r="Z35" s="592"/>
      <c r="AA35" s="592"/>
      <c r="AB35" s="592"/>
      <c r="AC35" s="592"/>
      <c r="AD35" s="592"/>
      <c r="AE35" s="592"/>
      <c r="AF35" s="592"/>
      <c r="AG35" s="592"/>
      <c r="AH35" s="592"/>
      <c r="AI35" s="592"/>
      <c r="AJ35" s="592"/>
      <c r="AK35" s="592"/>
      <c r="AL35" s="592"/>
      <c r="AM35" s="592"/>
      <c r="AN35" s="592"/>
      <c r="AO35" s="592"/>
      <c r="AP35" s="592"/>
      <c r="AQ35" s="592"/>
      <c r="AR35" s="592"/>
      <c r="AS35" s="592"/>
      <c r="AT35" s="592"/>
      <c r="AU35" s="592"/>
      <c r="AV35" s="592"/>
      <c r="AW35" s="592"/>
    </row>
    <row r="36" spans="1:49" s="338" customFormat="1" ht="17.100000000000001" customHeight="1">
      <c r="A36" s="582" t="s">
        <v>592</v>
      </c>
      <c r="B36" s="110"/>
      <c r="C36" s="213"/>
      <c r="D36" s="213"/>
      <c r="E36" s="213"/>
      <c r="F36" s="213"/>
      <c r="G36" s="339" t="s">
        <v>593</v>
      </c>
      <c r="H36" s="339"/>
      <c r="I36" s="589">
        <f>VLOOKUP($A36,'[16]第14表資料（R2）'!$B$22:$Q$29,2,FALSE)</f>
        <v>1.94431</v>
      </c>
      <c r="J36" s="590">
        <f>VLOOKUP($A36,'[16]第14表資料（R2）'!$B$22:$Q$29,3,FALSE)</f>
        <v>2.46286</v>
      </c>
      <c r="K36" s="590">
        <f>VLOOKUP($A36,'[16]第14表資料（R2）'!$B$22:$Q$29,4,FALSE)</f>
        <v>2.14</v>
      </c>
      <c r="L36" s="590">
        <f>VLOOKUP($A36,'[16]第14表資料（R2）'!$B$22:$Q$29,5,FALSE)</f>
        <v>1.9034</v>
      </c>
      <c r="M36" s="590">
        <f>VLOOKUP($A36,'[16]第14表資料（R2）'!$B$22:$Q$29,6,FALSE)</f>
        <v>1.61077</v>
      </c>
      <c r="N36" s="590">
        <f>VLOOKUP($A36,'[16]第14表資料（R2）'!$B$22:$Q$29,7,FALSE)</f>
        <v>2.0051700000000001</v>
      </c>
      <c r="O36" s="590">
        <f>VLOOKUP($A36,'[16]第14表資料（R2）'!$B$22:$Q$29,8,FALSE)</f>
        <v>1.6191800000000001</v>
      </c>
      <c r="P36" s="590">
        <f>VLOOKUP($A36,'[16]第14表資料（R2）'!$B$22:$Q$29,9,FALSE)</f>
        <v>1.9694199999999999</v>
      </c>
      <c r="Q36" s="590">
        <f>VLOOKUP($A36,'[16]第14表資料（R2）'!$B$22:$Q$29,10,FALSE)</f>
        <v>3.2264200000000001</v>
      </c>
      <c r="R36" s="590">
        <f>VLOOKUP($A36,'[16]第14表資料（R2）'!$B$22:$Q$29,11,FALSE)</f>
        <v>1.9260900000000001</v>
      </c>
      <c r="S36" s="590">
        <f>VLOOKUP($A36,'[16]第14表資料（R2）'!$B$22:$Q$29,12,FALSE)</f>
        <v>1.8783099999999999</v>
      </c>
      <c r="T36" s="590">
        <f>VLOOKUP($A36,'[16]第14表資料（R2）'!$B$22:$Q$29,13,FALSE)</f>
        <v>1.7591399999999999</v>
      </c>
      <c r="U36" s="590">
        <f>VLOOKUP($A36,'[16]第14表資料（R2）'!$B$22:$Q$29,14,FALSE)</f>
        <v>2.6880000000000002</v>
      </c>
      <c r="V36" s="590">
        <f>VLOOKUP($A36,'[16]第14表資料（R2）'!$B$22:$Q$29,15,FALSE)</f>
        <v>3.1578900000000001</v>
      </c>
      <c r="W36" s="590">
        <f>VLOOKUP($A36,'[16]第14表資料（R2）'!$B$22:$Q$29,16,FALSE)</f>
        <v>2</v>
      </c>
      <c r="X36" s="591"/>
      <c r="Y36" s="592"/>
      <c r="Z36" s="592"/>
      <c r="AA36" s="592"/>
      <c r="AB36" s="592"/>
      <c r="AC36" s="592"/>
      <c r="AD36" s="592"/>
      <c r="AE36" s="592"/>
      <c r="AF36" s="592"/>
      <c r="AG36" s="592"/>
      <c r="AH36" s="592"/>
      <c r="AI36" s="592"/>
      <c r="AJ36" s="592"/>
      <c r="AK36" s="592"/>
      <c r="AL36" s="592"/>
      <c r="AM36" s="592"/>
      <c r="AN36" s="592"/>
      <c r="AO36" s="592"/>
      <c r="AP36" s="592"/>
      <c r="AQ36" s="592"/>
      <c r="AR36" s="592"/>
      <c r="AS36" s="592"/>
      <c r="AT36" s="592"/>
      <c r="AU36" s="592"/>
      <c r="AV36" s="592"/>
      <c r="AW36" s="592"/>
    </row>
    <row r="37" spans="1:49" s="338" customFormat="1" ht="17.100000000000001" customHeight="1">
      <c r="A37" s="582" t="s">
        <v>594</v>
      </c>
      <c r="B37" s="110"/>
      <c r="C37" s="213"/>
      <c r="D37" s="213"/>
      <c r="E37" s="213"/>
      <c r="F37" s="1019" t="s">
        <v>625</v>
      </c>
      <c r="G37" s="1018"/>
      <c r="H37" s="588"/>
      <c r="I37" s="589">
        <f>VLOOKUP($A37,'[16]第14表資料（R2）'!$B$22:$Q$29,2,FALSE)</f>
        <v>1.93791</v>
      </c>
      <c r="J37" s="590">
        <f>VLOOKUP($A37,'[16]第14表資料（R2）'!$B$22:$Q$29,3,FALSE)</f>
        <v>2.1329500000000001</v>
      </c>
      <c r="K37" s="590">
        <f>VLOOKUP($A37,'[16]第14表資料（R2）'!$B$22:$Q$29,4,FALSE)</f>
        <v>1.76471</v>
      </c>
      <c r="L37" s="590">
        <f>VLOOKUP($A37,'[16]第14表資料（R2）'!$B$22:$Q$29,5,FALSE)</f>
        <v>1.4479200000000001</v>
      </c>
      <c r="M37" s="590">
        <f>VLOOKUP($A37,'[16]第14表資料（R2）'!$B$22:$Q$29,6,FALSE)</f>
        <v>1.46888</v>
      </c>
      <c r="N37" s="590">
        <f>VLOOKUP($A37,'[16]第14表資料（R2）'!$B$22:$Q$29,7,FALSE)</f>
        <v>1.3745499999999999</v>
      </c>
      <c r="O37" s="590">
        <f>VLOOKUP($A37,'[16]第14表資料（R2）'!$B$22:$Q$29,8,FALSE)</f>
        <v>1.4210499999999999</v>
      </c>
      <c r="P37" s="590">
        <f>VLOOKUP($A37,'[16]第14表資料（R2）'!$B$22:$Q$29,9,FALSE)</f>
        <v>1.72973</v>
      </c>
      <c r="Q37" s="590">
        <f>VLOOKUP($A37,'[16]第14表資料（R2）'!$B$22:$Q$29,10,FALSE)</f>
        <v>1.75</v>
      </c>
      <c r="R37" s="590">
        <f>VLOOKUP($A37,'[16]第14表資料（R2）'!$B$22:$Q$29,11,FALSE)</f>
        <v>1.4587600000000001</v>
      </c>
      <c r="S37" s="590">
        <f>VLOOKUP($A37,'[16]第14表資料（R2）'!$B$22:$Q$29,12,FALSE)</f>
        <v>1.3920699999999999</v>
      </c>
      <c r="T37" s="590">
        <f>VLOOKUP($A37,'[16]第14表資料（R2）'!$B$22:$Q$29,13,FALSE)</f>
        <v>1.5853699999999999</v>
      </c>
      <c r="U37" s="590">
        <f>VLOOKUP($A37,'[16]第14表資料（R2）'!$B$22:$Q$29,14,FALSE)</f>
        <v>1.6</v>
      </c>
      <c r="V37" s="590">
        <f>VLOOKUP($A37,'[16]第14表資料（R2）'!$B$22:$Q$29,15,FALSE)</f>
        <v>2</v>
      </c>
      <c r="W37" s="590">
        <f>VLOOKUP($A37,'[16]第14表資料（R2）'!$B$22:$Q$29,16,FALSE)</f>
        <v>2</v>
      </c>
      <c r="X37" s="591"/>
      <c r="Y37" s="592"/>
      <c r="Z37" s="592"/>
      <c r="AA37" s="592"/>
      <c r="AB37" s="592"/>
      <c r="AC37" s="592"/>
      <c r="AD37" s="592"/>
      <c r="AE37" s="592"/>
      <c r="AF37" s="592"/>
      <c r="AG37" s="592"/>
      <c r="AH37" s="592"/>
      <c r="AI37" s="592"/>
      <c r="AJ37" s="592"/>
      <c r="AK37" s="592"/>
      <c r="AL37" s="592"/>
      <c r="AM37" s="592"/>
      <c r="AN37" s="592"/>
      <c r="AO37" s="592"/>
      <c r="AP37" s="592"/>
      <c r="AQ37" s="592"/>
      <c r="AR37" s="592"/>
      <c r="AS37" s="592"/>
      <c r="AT37" s="592"/>
      <c r="AU37" s="592"/>
      <c r="AV37" s="592"/>
      <c r="AW37" s="592"/>
    </row>
    <row r="38" spans="1:49" s="338" customFormat="1" ht="7.5" customHeight="1">
      <c r="B38" s="110"/>
      <c r="C38" s="345"/>
      <c r="D38" s="345"/>
      <c r="E38" s="345"/>
      <c r="F38" s="345"/>
      <c r="G38" s="345"/>
      <c r="H38" s="345"/>
      <c r="I38" s="593"/>
      <c r="J38" s="360"/>
      <c r="K38" s="360"/>
      <c r="L38" s="360"/>
      <c r="M38" s="360"/>
      <c r="N38" s="360"/>
      <c r="O38" s="360"/>
      <c r="P38" s="360"/>
      <c r="Q38" s="360"/>
      <c r="R38" s="360"/>
      <c r="S38" s="360"/>
      <c r="T38" s="360"/>
      <c r="U38" s="360"/>
      <c r="V38" s="360"/>
      <c r="W38" s="360"/>
    </row>
    <row r="39" spans="1:49" s="338" customFormat="1" ht="12.75" customHeight="1">
      <c r="B39" s="110"/>
      <c r="C39" s="348"/>
      <c r="D39" s="348"/>
      <c r="E39" s="348"/>
      <c r="F39" s="348"/>
      <c r="G39" s="348" t="s">
        <v>629</v>
      </c>
      <c r="H39" s="348"/>
      <c r="J39" s="594"/>
    </row>
    <row r="40" spans="1:49" s="338" customFormat="1" ht="12.75" customHeight="1">
      <c r="B40" s="110"/>
      <c r="C40" s="348"/>
      <c r="D40" s="348"/>
      <c r="E40" s="348"/>
      <c r="F40" s="348"/>
      <c r="G40" s="348"/>
      <c r="H40" s="348"/>
      <c r="J40" s="594"/>
    </row>
    <row r="41" spans="1:49" s="338" customFormat="1" ht="18.75" customHeight="1">
      <c r="B41" s="110"/>
      <c r="C41" s="110"/>
      <c r="D41" s="110"/>
      <c r="E41" s="110"/>
      <c r="F41" s="110"/>
      <c r="G41" s="355"/>
      <c r="H41" s="355"/>
      <c r="I41" s="356"/>
      <c r="J41" s="594"/>
      <c r="L41" s="594"/>
    </row>
    <row r="42" spans="1:49" s="338" customFormat="1" ht="12" customHeight="1">
      <c r="B42" s="110"/>
      <c r="C42" s="110"/>
      <c r="D42" s="110"/>
      <c r="E42" s="110"/>
      <c r="F42" s="110"/>
      <c r="G42" s="355"/>
      <c r="H42" s="355"/>
      <c r="I42" s="356"/>
      <c r="J42" s="594"/>
      <c r="L42" s="594"/>
    </row>
    <row r="43" spans="1:49" s="338" customFormat="1" ht="12" customHeight="1">
      <c r="B43" s="110"/>
      <c r="C43" s="110"/>
      <c r="D43" s="110"/>
      <c r="E43" s="110"/>
      <c r="F43" s="110"/>
      <c r="G43" s="355"/>
      <c r="H43" s="355"/>
      <c r="I43" s="356"/>
      <c r="J43" s="594"/>
      <c r="L43" s="594"/>
    </row>
    <row r="44" spans="1:49" s="338" customFormat="1" ht="12" customHeight="1">
      <c r="B44" s="110"/>
      <c r="C44" s="110"/>
      <c r="D44" s="110"/>
      <c r="E44" s="110"/>
      <c r="F44" s="110"/>
      <c r="G44" s="355"/>
      <c r="H44" s="355"/>
      <c r="I44" s="356"/>
      <c r="J44" s="594"/>
      <c r="K44" s="594"/>
    </row>
    <row r="45" spans="1:49" ht="12" customHeight="1"/>
    <row r="46" spans="1:49" ht="12" customHeight="1"/>
    <row r="47" spans="1:49" ht="12" customHeight="1"/>
    <row r="48" spans="1:49" ht="12" customHeight="1"/>
    <row r="49" ht="9" customHeight="1"/>
    <row r="50" ht="17.25" customHeight="1"/>
    <row r="51" ht="17.25" customHeight="1"/>
    <row r="52" ht="17.25" customHeight="1"/>
    <row r="53" ht="15.75" customHeight="1"/>
    <row r="54" ht="18.75" customHeight="1"/>
    <row r="55" ht="15.75" customHeight="1"/>
    <row r="56" ht="22.5" customHeight="1"/>
    <row r="57" ht="22.5" customHeight="1"/>
    <row r="58" ht="12" customHeight="1"/>
    <row r="59" ht="12" customHeight="1"/>
    <row r="60" ht="12" customHeight="1"/>
    <row r="61" ht="12.75" customHeight="1"/>
    <row r="62" ht="12" customHeight="1"/>
    <row r="63" ht="7.5" customHeight="1"/>
    <row r="64" ht="12" customHeight="1"/>
    <row r="65" ht="7.5" customHeight="1"/>
    <row r="66" ht="12" customHeight="1"/>
    <row r="67" ht="7.5" customHeight="1"/>
    <row r="68" ht="12" customHeight="1"/>
    <row r="69" ht="8.1" customHeight="1"/>
    <row r="70" ht="12" customHeight="1"/>
    <row r="71" ht="18" customHeight="1"/>
    <row r="72" ht="12.75" customHeight="1"/>
    <row r="73" ht="12.75" customHeight="1"/>
    <row r="74" ht="12.75" customHeight="1"/>
    <row r="75" ht="12.75" customHeight="1"/>
    <row r="76" ht="18" customHeight="1"/>
    <row r="77" ht="8.25" customHeight="1"/>
    <row r="78" ht="12" customHeight="1"/>
    <row r="79" ht="7.5" customHeight="1"/>
    <row r="80" ht="12" customHeight="1"/>
    <row r="81" ht="7.5" customHeight="1"/>
    <row r="82" ht="12" customHeight="1"/>
    <row r="83" ht="18" customHeight="1"/>
    <row r="84" ht="12.75" customHeight="1"/>
    <row r="85" ht="12.75" customHeight="1"/>
    <row r="86" ht="12.75" customHeight="1"/>
    <row r="87" ht="12.75" customHeight="1"/>
    <row r="88" ht="18" customHeight="1"/>
    <row r="89" ht="8.25" customHeight="1"/>
    <row r="90" ht="12" customHeight="1"/>
    <row r="91" ht="6.75" customHeight="1"/>
    <row r="92" ht="12" customHeight="1"/>
    <row r="93" ht="7.5" customHeight="1"/>
    <row r="94" ht="12" customHeight="1"/>
    <row r="95" ht="18" customHeight="1"/>
    <row r="96" ht="12.75" customHeight="1"/>
    <row r="97" ht="12.75" customHeight="1"/>
    <row r="98" ht="12.75" customHeight="1"/>
    <row r="99" ht="12.75" customHeight="1"/>
    <row r="100" ht="18" customHeight="1"/>
    <row r="101" ht="8.25" customHeight="1"/>
    <row r="102" ht="13.5" customHeight="1"/>
    <row r="103" ht="7.5" customHeight="1"/>
    <row r="104" ht="12" customHeight="1"/>
    <row r="105" ht="7.5" customHeight="1"/>
    <row r="106" ht="12" customHeight="1"/>
    <row r="107" ht="18" customHeight="1"/>
    <row r="108" ht="12.75" customHeight="1"/>
    <row r="109" ht="12.75" customHeight="1"/>
    <row r="110" ht="12.75" customHeight="1"/>
    <row r="111" ht="12.75" customHeight="1"/>
    <row r="112" ht="18" customHeight="1"/>
    <row r="113" ht="8.25" customHeight="1"/>
    <row r="114" ht="13.5" customHeight="1"/>
    <row r="115" ht="7.5" customHeight="1"/>
    <row r="116" ht="12" customHeight="1"/>
    <row r="117" ht="18" customHeight="1"/>
    <row r="118" ht="18" customHeight="1"/>
    <row r="119" ht="12.75" customHeight="1"/>
    <row r="120" ht="12.75" customHeight="1"/>
    <row r="121" ht="12.75" customHeight="1"/>
    <row r="122" ht="12.75" customHeight="1"/>
    <row r="123" ht="18" customHeight="1"/>
    <row r="124" ht="7.5" customHeight="1"/>
    <row r="125" ht="18.75" customHeight="1"/>
    <row r="126" ht="12" customHeight="1"/>
    <row r="127" ht="12" customHeight="1"/>
    <row r="128" ht="12" customHeight="1"/>
    <row r="129" ht="12" customHeight="1"/>
  </sheetData>
  <mergeCells count="32">
    <mergeCell ref="C4:H4"/>
    <mergeCell ref="I4:I8"/>
    <mergeCell ref="J4:J8"/>
    <mergeCell ref="K4:K8"/>
    <mergeCell ref="W4:W8"/>
    <mergeCell ref="C5:H5"/>
    <mergeCell ref="L5:L8"/>
    <mergeCell ref="C6:H6"/>
    <mergeCell ref="M6:M8"/>
    <mergeCell ref="N6:N8"/>
    <mergeCell ref="E13:G13"/>
    <mergeCell ref="O6:O8"/>
    <mergeCell ref="P6:P8"/>
    <mergeCell ref="Q6:Q8"/>
    <mergeCell ref="R6:R8"/>
    <mergeCell ref="U6:U8"/>
    <mergeCell ref="V6:V8"/>
    <mergeCell ref="C7:H7"/>
    <mergeCell ref="C8:H8"/>
    <mergeCell ref="D12:G12"/>
    <mergeCell ref="S6:S8"/>
    <mergeCell ref="T6:T8"/>
    <mergeCell ref="D30:G30"/>
    <mergeCell ref="E31:G31"/>
    <mergeCell ref="F32:G32"/>
    <mergeCell ref="F37:G37"/>
    <mergeCell ref="F14:G14"/>
    <mergeCell ref="F19:G19"/>
    <mergeCell ref="D21:G21"/>
    <mergeCell ref="E22:G22"/>
    <mergeCell ref="F23:G23"/>
    <mergeCell ref="F28:G28"/>
  </mergeCells>
  <phoneticPr fontId="4"/>
  <printOptions horizontalCentered="1"/>
  <pageMargins left="0.59055118110236227" right="0.59055118110236227" top="0.78740157480314965" bottom="0.23622047244094491" header="0.51181102362204722" footer="0.51181102362204722"/>
  <pageSetup paperSize="9" scale="69" pageOrder="overThenDown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FF89-431A-47CE-B44F-60A5AFB2AD1B}">
  <sheetPr>
    <pageSetUpPr fitToPage="1"/>
  </sheetPr>
  <dimension ref="A1:U840"/>
  <sheetViews>
    <sheetView showGridLines="0" view="pageBreakPreview" topLeftCell="B1" zoomScale="120" zoomScaleNormal="100" zoomScaleSheetLayoutView="120" workbookViewId="0">
      <selection activeCell="B1" sqref="B1"/>
    </sheetView>
  </sheetViews>
  <sheetFormatPr defaultColWidth="9.875" defaultRowHeight="14.65" customHeight="1"/>
  <cols>
    <col min="1" max="1" width="12.125" style="156" hidden="1" customWidth="1"/>
    <col min="2" max="3" width="1.375" style="156" customWidth="1"/>
    <col min="4" max="4" width="4" style="156" customWidth="1"/>
    <col min="5" max="5" width="10.375" style="156" customWidth="1"/>
    <col min="6" max="6" width="3.75" style="156" customWidth="1"/>
    <col min="7" max="7" width="1" style="156" customWidth="1"/>
    <col min="8" max="8" width="1.125" style="157" customWidth="1"/>
    <col min="9" max="16" width="8.875" style="157" customWidth="1"/>
    <col min="17" max="17" width="0.875" style="157" customWidth="1"/>
    <col min="18" max="23" width="10.75" style="157" customWidth="1"/>
    <col min="24" max="33" width="9.375" style="157" customWidth="1"/>
    <col min="34" max="16384" width="9.875" style="157"/>
  </cols>
  <sheetData>
    <row r="1" spans="1:21" s="156" customFormat="1" ht="9" customHeight="1"/>
    <row r="2" spans="1:21" s="110" customFormat="1" ht="18" customHeight="1">
      <c r="B2" s="595" t="s">
        <v>630</v>
      </c>
      <c r="F2" s="595"/>
      <c r="G2" s="595"/>
      <c r="H2" s="595"/>
      <c r="I2" s="596"/>
      <c r="J2" s="597"/>
      <c r="K2" s="597"/>
      <c r="L2" s="596"/>
      <c r="M2" s="597"/>
      <c r="N2" s="597"/>
      <c r="O2" s="597"/>
      <c r="P2" s="597"/>
      <c r="Q2" s="108"/>
      <c r="R2" s="109"/>
      <c r="S2" s="109"/>
      <c r="T2" s="109"/>
      <c r="U2" s="109"/>
    </row>
    <row r="3" spans="1:21" s="110" customFormat="1" ht="6.75" customHeight="1">
      <c r="B3" s="108"/>
      <c r="C3" s="108"/>
      <c r="D3" s="108"/>
      <c r="E3" s="108"/>
      <c r="F3" s="598"/>
      <c r="G3" s="108"/>
      <c r="H3" s="108"/>
      <c r="I3" s="596"/>
      <c r="J3" s="597"/>
      <c r="K3" s="597"/>
      <c r="L3" s="596"/>
      <c r="M3" s="597"/>
      <c r="N3" s="597"/>
      <c r="O3" s="597"/>
      <c r="P3" s="597"/>
      <c r="Q3" s="108"/>
      <c r="R3" s="109"/>
      <c r="S3" s="109"/>
      <c r="T3" s="109"/>
      <c r="U3" s="109"/>
    </row>
    <row r="4" spans="1:21" s="110" customFormat="1" ht="6" customHeight="1">
      <c r="I4" s="599"/>
      <c r="J4" s="600"/>
      <c r="K4" s="600"/>
      <c r="L4" s="599"/>
      <c r="M4" s="600"/>
      <c r="N4" s="600"/>
      <c r="O4" s="600"/>
      <c r="P4" s="600"/>
    </row>
    <row r="5" spans="1:21" s="110" customFormat="1" ht="12.75" customHeight="1">
      <c r="B5" s="922" t="s">
        <v>631</v>
      </c>
      <c r="C5" s="922"/>
      <c r="D5" s="922"/>
      <c r="E5" s="922"/>
      <c r="F5" s="922"/>
      <c r="G5" s="922"/>
      <c r="H5" s="923"/>
      <c r="I5" s="1030" t="s">
        <v>632</v>
      </c>
      <c r="J5" s="1033" t="s">
        <v>633</v>
      </c>
      <c r="K5" s="601"/>
      <c r="L5" s="602"/>
      <c r="M5" s="601"/>
      <c r="N5" s="601"/>
      <c r="O5" s="601"/>
      <c r="P5" s="603"/>
    </row>
    <row r="6" spans="1:21" s="124" customFormat="1" ht="11.25" customHeight="1">
      <c r="B6" s="924"/>
      <c r="C6" s="924"/>
      <c r="D6" s="924"/>
      <c r="E6" s="924"/>
      <c r="F6" s="924"/>
      <c r="G6" s="924"/>
      <c r="H6" s="925"/>
      <c r="I6" s="1031"/>
      <c r="J6" s="1034"/>
      <c r="K6" s="605"/>
      <c r="L6" s="606"/>
      <c r="M6" s="607"/>
      <c r="N6" s="607"/>
      <c r="O6" s="607"/>
      <c r="P6" s="608"/>
    </row>
    <row r="7" spans="1:21" s="124" customFormat="1" ht="11.25" customHeight="1">
      <c r="B7" s="924"/>
      <c r="C7" s="924"/>
      <c r="D7" s="924"/>
      <c r="E7" s="924"/>
      <c r="F7" s="924"/>
      <c r="G7" s="924"/>
      <c r="H7" s="925"/>
      <c r="I7" s="1031"/>
      <c r="J7" s="608" t="s">
        <v>634</v>
      </c>
      <c r="K7" s="609" t="s">
        <v>635</v>
      </c>
      <c r="L7" s="604" t="s">
        <v>242</v>
      </c>
      <c r="M7" s="609" t="s">
        <v>243</v>
      </c>
      <c r="N7" s="609" t="s">
        <v>244</v>
      </c>
      <c r="O7" s="609" t="s">
        <v>245</v>
      </c>
      <c r="P7" s="608" t="s">
        <v>636</v>
      </c>
    </row>
    <row r="8" spans="1:21" s="124" customFormat="1" ht="11.25" customHeight="1">
      <c r="B8" s="924"/>
      <c r="C8" s="924"/>
      <c r="D8" s="924"/>
      <c r="E8" s="924"/>
      <c r="F8" s="924"/>
      <c r="G8" s="924"/>
      <c r="H8" s="925"/>
      <c r="I8" s="1031"/>
      <c r="J8" s="608"/>
      <c r="K8" s="609"/>
      <c r="L8" s="604"/>
      <c r="M8" s="609"/>
      <c r="N8" s="609"/>
      <c r="O8" s="609"/>
      <c r="P8" s="608"/>
    </row>
    <row r="9" spans="1:21" s="110" customFormat="1" ht="7.5" customHeight="1">
      <c r="B9" s="926"/>
      <c r="C9" s="926"/>
      <c r="D9" s="926"/>
      <c r="E9" s="926"/>
      <c r="F9" s="926"/>
      <c r="G9" s="926"/>
      <c r="H9" s="927"/>
      <c r="I9" s="1032"/>
      <c r="J9" s="610"/>
      <c r="K9" s="611" t="s">
        <v>212</v>
      </c>
      <c r="L9" s="612" t="s">
        <v>212</v>
      </c>
      <c r="M9" s="611" t="s">
        <v>212</v>
      </c>
      <c r="N9" s="611" t="s">
        <v>212</v>
      </c>
      <c r="O9" s="611" t="s">
        <v>212</v>
      </c>
      <c r="P9" s="610" t="s">
        <v>212</v>
      </c>
    </row>
    <row r="10" spans="1:21" s="338" customFormat="1" ht="7.5" customHeight="1">
      <c r="A10" s="110"/>
      <c r="B10" s="334"/>
      <c r="C10" s="334"/>
      <c r="D10" s="334"/>
      <c r="E10" s="334"/>
      <c r="F10" s="334"/>
      <c r="G10" s="334"/>
      <c r="H10" s="613"/>
      <c r="I10" s="614"/>
      <c r="J10" s="615"/>
      <c r="K10" s="615"/>
      <c r="L10" s="616"/>
      <c r="M10" s="615"/>
      <c r="N10" s="615"/>
      <c r="O10" s="615"/>
      <c r="P10" s="615"/>
    </row>
    <row r="11" spans="1:21" s="622" customFormat="1" ht="12" customHeight="1">
      <c r="A11" s="110"/>
      <c r="B11" s="617"/>
      <c r="C11" s="213"/>
      <c r="D11" s="213"/>
      <c r="E11" s="213"/>
      <c r="F11" s="213"/>
      <c r="G11" s="213"/>
      <c r="H11" s="618"/>
      <c r="I11" s="619"/>
      <c r="J11" s="620"/>
      <c r="K11" s="620"/>
      <c r="L11" s="621"/>
      <c r="M11" s="620"/>
      <c r="N11" s="620"/>
      <c r="O11" s="620"/>
      <c r="P11" s="620"/>
    </row>
    <row r="12" spans="1:21" s="338" customFormat="1" ht="12" customHeight="1">
      <c r="A12" s="623" t="s">
        <v>256</v>
      </c>
      <c r="B12" s="213"/>
      <c r="C12" s="880" t="s">
        <v>637</v>
      </c>
      <c r="D12" s="880"/>
      <c r="E12" s="880"/>
      <c r="F12" s="880"/>
      <c r="G12" s="206"/>
      <c r="H12" s="559"/>
      <c r="I12" s="624">
        <f>VLOOKUP($A12,'[17]第１５表資料（R2）'!$B$5:$J$12,2,FALSE)</f>
        <v>41130</v>
      </c>
      <c r="J12" s="625">
        <f>VLOOKUP($A12,'[17]第１５表資料（R2）'!$B$5:$J$12,3,FALSE)</f>
        <v>12307</v>
      </c>
      <c r="K12" s="625">
        <f>VLOOKUP($A12,'[17]第１５表資料（R2）'!$B$5:$J$12,4,FALSE)</f>
        <v>5684</v>
      </c>
      <c r="L12" s="625">
        <f>VLOOKUP($A12,'[17]第１５表資料（R2）'!$B$5:$J$12,5,FALSE)</f>
        <v>7209</v>
      </c>
      <c r="M12" s="625">
        <f>VLOOKUP($A12,'[17]第１５表資料（R2）'!$B$5:$J$12,6,FALSE)</f>
        <v>7231</v>
      </c>
      <c r="N12" s="625">
        <f>VLOOKUP($A12,'[17]第１５表資料（R2）'!$B$5:$J$12,7,FALSE)</f>
        <v>4478</v>
      </c>
      <c r="O12" s="625">
        <f>VLOOKUP($A12,'[17]第１５表資料（R2）'!$B$5:$J$12,8,FALSE)</f>
        <v>2887</v>
      </c>
      <c r="P12" s="625">
        <f>VLOOKUP($A12,'[17]第１５表資料（R2）'!$B$5:$J$12,9,FALSE)</f>
        <v>1334</v>
      </c>
    </row>
    <row r="13" spans="1:21" s="338" customFormat="1" ht="12" customHeight="1">
      <c r="A13" s="623" t="s">
        <v>638</v>
      </c>
      <c r="B13" s="213"/>
      <c r="C13" s="215"/>
      <c r="D13" s="138" t="s">
        <v>639</v>
      </c>
      <c r="E13" s="215" t="s">
        <v>634</v>
      </c>
      <c r="F13" s="215"/>
      <c r="G13" s="206"/>
      <c r="H13" s="559"/>
      <c r="I13" s="624">
        <f>VLOOKUP($A13,'[17]第１５表資料（R2）'!$B$5:$J$12,2,FALSE)</f>
        <v>10151</v>
      </c>
      <c r="J13" s="625">
        <f>VLOOKUP($A13,'[17]第１５表資料（R2）'!$B$5:$J$12,3,FALSE)</f>
        <v>9729</v>
      </c>
      <c r="K13" s="625">
        <f>VLOOKUP($A13,'[17]第１５表資料（R2）'!$B$5:$J$12,4,FALSE)</f>
        <v>360</v>
      </c>
      <c r="L13" s="625">
        <f>VLOOKUP($A13,'[17]第１５表資料（R2）'!$B$5:$J$12,5,FALSE)</f>
        <v>46</v>
      </c>
      <c r="M13" s="625">
        <f>VLOOKUP($A13,'[17]第１５表資料（R2）'!$B$5:$J$12,6,FALSE)</f>
        <v>16</v>
      </c>
      <c r="N13" s="625" t="str">
        <f>VLOOKUP($A13,'[17]第１５表資料（R2）'!$B$5:$J$12,7,FALSE)</f>
        <v>-</v>
      </c>
      <c r="O13" s="625" t="str">
        <f>VLOOKUP($A13,'[17]第１５表資料（R2）'!$B$5:$J$12,8,FALSE)</f>
        <v>-</v>
      </c>
      <c r="P13" s="625" t="str">
        <f>VLOOKUP($A13,'[17]第１５表資料（R2）'!$B$5:$J$12,9,FALSE)</f>
        <v>-</v>
      </c>
    </row>
    <row r="14" spans="1:21" s="338" customFormat="1" ht="12" customHeight="1">
      <c r="A14" s="623" t="s">
        <v>640</v>
      </c>
      <c r="B14" s="213"/>
      <c r="C14" s="215"/>
      <c r="D14" s="138"/>
      <c r="E14" s="215" t="s">
        <v>641</v>
      </c>
      <c r="F14" s="626" t="s">
        <v>642</v>
      </c>
      <c r="G14" s="206"/>
      <c r="H14" s="559"/>
      <c r="I14" s="624">
        <f>VLOOKUP($A14,'[17]第１５表資料（R2）'!$B$5:$J$12,2,FALSE)</f>
        <v>4766</v>
      </c>
      <c r="J14" s="625">
        <f>VLOOKUP($A14,'[17]第１５表資料（R2）'!$B$5:$J$12,3,FALSE)</f>
        <v>1807</v>
      </c>
      <c r="K14" s="625">
        <f>VLOOKUP($A14,'[17]第１５表資料（R2）'!$B$5:$J$12,4,FALSE)</f>
        <v>2458</v>
      </c>
      <c r="L14" s="625">
        <f>VLOOKUP($A14,'[17]第１５表資料（R2）'!$B$5:$J$12,5,FALSE)</f>
        <v>411</v>
      </c>
      <c r="M14" s="625">
        <f>VLOOKUP($A14,'[17]第１５表資料（R2）'!$B$5:$J$12,6,FALSE)</f>
        <v>78</v>
      </c>
      <c r="N14" s="625">
        <f>VLOOKUP($A14,'[17]第１５表資料（R2）'!$B$5:$J$12,7,FALSE)</f>
        <v>9</v>
      </c>
      <c r="O14" s="625">
        <f>VLOOKUP($A14,'[17]第１５表資料（R2）'!$B$5:$J$12,8,FALSE)</f>
        <v>2</v>
      </c>
      <c r="P14" s="625">
        <f>VLOOKUP($A14,'[17]第１５表資料（R2）'!$B$5:$J$12,9,FALSE)</f>
        <v>1</v>
      </c>
    </row>
    <row r="15" spans="1:21" s="338" customFormat="1" ht="12" customHeight="1">
      <c r="A15" s="623" t="s">
        <v>643</v>
      </c>
      <c r="B15" s="213"/>
      <c r="C15" s="213"/>
      <c r="D15" s="206"/>
      <c r="E15" s="215" t="s">
        <v>644</v>
      </c>
      <c r="F15" s="206"/>
      <c r="G15" s="206"/>
      <c r="H15" s="627"/>
      <c r="I15" s="624">
        <f>VLOOKUP($A15,'[17]第１５表資料（R2）'!$B$5:$J$12,2,FALSE)</f>
        <v>6908</v>
      </c>
      <c r="J15" s="625">
        <f>VLOOKUP($A15,'[17]第１５表資料（R2）'!$B$5:$J$12,3,FALSE)</f>
        <v>579</v>
      </c>
      <c r="K15" s="625">
        <f>VLOOKUP($A15,'[17]第１５表資料（R2）'!$B$5:$J$12,4,FALSE)</f>
        <v>2261</v>
      </c>
      <c r="L15" s="625">
        <f>VLOOKUP($A15,'[17]第１５表資料（R2）'!$B$5:$J$12,5,FALSE)</f>
        <v>3397</v>
      </c>
      <c r="M15" s="625">
        <f>VLOOKUP($A15,'[17]第１５表資料（R2）'!$B$5:$J$12,6,FALSE)</f>
        <v>586</v>
      </c>
      <c r="N15" s="625">
        <f>VLOOKUP($A15,'[17]第１５表資料（R2）'!$B$5:$J$12,7,FALSE)</f>
        <v>68</v>
      </c>
      <c r="O15" s="625">
        <f>VLOOKUP($A15,'[17]第１５表資料（R2）'!$B$5:$J$12,8,FALSE)</f>
        <v>15</v>
      </c>
      <c r="P15" s="625">
        <f>VLOOKUP($A15,'[17]第１５表資料（R2）'!$B$5:$J$12,9,FALSE)</f>
        <v>2</v>
      </c>
    </row>
    <row r="16" spans="1:21" s="338" customFormat="1" ht="12" customHeight="1">
      <c r="A16" s="623" t="s">
        <v>645</v>
      </c>
      <c r="B16" s="213"/>
      <c r="C16" s="213"/>
      <c r="D16" s="340"/>
      <c r="E16" s="215" t="s">
        <v>646</v>
      </c>
      <c r="F16" s="626"/>
      <c r="G16" s="206"/>
      <c r="H16" s="559"/>
      <c r="I16" s="624">
        <f>VLOOKUP($A16,'[17]第１５表資料（R2）'!$B$5:$J$12,2,FALSE)</f>
        <v>7627</v>
      </c>
      <c r="J16" s="625">
        <f>VLOOKUP($A16,'[17]第１５表資料（R2）'!$B$5:$J$12,3,FALSE)</f>
        <v>154</v>
      </c>
      <c r="K16" s="625">
        <f>VLOOKUP($A16,'[17]第１５表資料（R2）'!$B$5:$J$12,4,FALSE)</f>
        <v>543</v>
      </c>
      <c r="L16" s="625">
        <f>VLOOKUP($A16,'[17]第１５表資料（R2）'!$B$5:$J$12,5,FALSE)</f>
        <v>2930</v>
      </c>
      <c r="M16" s="625">
        <f>VLOOKUP($A16,'[17]第１５表資料（R2）'!$B$5:$J$12,6,FALSE)</f>
        <v>3606</v>
      </c>
      <c r="N16" s="625">
        <f>VLOOKUP($A16,'[17]第１５表資料（R2）'!$B$5:$J$12,7,FALSE)</f>
        <v>345</v>
      </c>
      <c r="O16" s="625">
        <f>VLOOKUP($A16,'[17]第１５表資料（R2）'!$B$5:$J$12,8,FALSE)</f>
        <v>43</v>
      </c>
      <c r="P16" s="625">
        <f>VLOOKUP($A16,'[17]第１５表資料（R2）'!$B$5:$J$12,9,FALSE)</f>
        <v>6</v>
      </c>
    </row>
    <row r="17" spans="1:16" s="338" customFormat="1" ht="12" customHeight="1">
      <c r="A17" s="623" t="s">
        <v>647</v>
      </c>
      <c r="B17" s="213"/>
      <c r="C17" s="213"/>
      <c r="D17" s="340"/>
      <c r="E17" s="215" t="s">
        <v>648</v>
      </c>
      <c r="F17" s="626"/>
      <c r="G17" s="206"/>
      <c r="H17" s="559"/>
      <c r="I17" s="624">
        <f>VLOOKUP($A17,'[17]第１５表資料（R2）'!$B$5:$J$12,2,FALSE)</f>
        <v>5132</v>
      </c>
      <c r="J17" s="625">
        <f>VLOOKUP($A17,'[17]第１５表資料（R2）'!$B$5:$J$12,3,FALSE)</f>
        <v>33</v>
      </c>
      <c r="K17" s="625">
        <f>VLOOKUP($A17,'[17]第１５表資料（R2）'!$B$5:$J$12,4,FALSE)</f>
        <v>46</v>
      </c>
      <c r="L17" s="625">
        <f>VLOOKUP($A17,'[17]第１５表資料（R2）'!$B$5:$J$12,5,FALSE)</f>
        <v>374</v>
      </c>
      <c r="M17" s="625">
        <f>VLOOKUP($A17,'[17]第１５表資料（R2）'!$B$5:$J$12,6,FALSE)</f>
        <v>2471</v>
      </c>
      <c r="N17" s="625">
        <f>VLOOKUP($A17,'[17]第１５表資料（R2）'!$B$5:$J$12,7,FALSE)</f>
        <v>1959</v>
      </c>
      <c r="O17" s="625">
        <f>VLOOKUP($A17,'[17]第１５表資料（R2）'!$B$5:$J$12,8,FALSE)</f>
        <v>224</v>
      </c>
      <c r="P17" s="625">
        <f>VLOOKUP($A17,'[17]第１５表資料（R2）'!$B$5:$J$12,9,FALSE)</f>
        <v>25</v>
      </c>
    </row>
    <row r="18" spans="1:16" s="338" customFormat="1" ht="12" customHeight="1">
      <c r="A18" s="623" t="s">
        <v>649</v>
      </c>
      <c r="B18" s="213"/>
      <c r="C18" s="213"/>
      <c r="D18" s="340"/>
      <c r="E18" s="215" t="s">
        <v>650</v>
      </c>
      <c r="F18" s="626"/>
      <c r="G18" s="206"/>
      <c r="H18" s="559"/>
      <c r="I18" s="624">
        <f>VLOOKUP($A18,'[17]第１５表資料（R2）'!$B$5:$J$12,2,FALSE)</f>
        <v>3845</v>
      </c>
      <c r="J18" s="625">
        <f>VLOOKUP($A18,'[17]第１５表資料（R2）'!$B$5:$J$12,3,FALSE)</f>
        <v>4</v>
      </c>
      <c r="K18" s="625">
        <f>VLOOKUP($A18,'[17]第１５表資料（R2）'!$B$5:$J$12,4,FALSE)</f>
        <v>13</v>
      </c>
      <c r="L18" s="625">
        <f>VLOOKUP($A18,'[17]第１５表資料（R2）'!$B$5:$J$12,5,FALSE)</f>
        <v>40</v>
      </c>
      <c r="M18" s="625">
        <f>VLOOKUP($A18,'[17]第１５表資料（R2）'!$B$5:$J$12,6,FALSE)</f>
        <v>432</v>
      </c>
      <c r="N18" s="625">
        <f>VLOOKUP($A18,'[17]第１５表資料（R2）'!$B$5:$J$12,7,FALSE)</f>
        <v>1795</v>
      </c>
      <c r="O18" s="625">
        <f>VLOOKUP($A18,'[17]第１５表資料（R2）'!$B$5:$J$12,8,FALSE)</f>
        <v>1405</v>
      </c>
      <c r="P18" s="625">
        <f>VLOOKUP($A18,'[17]第１５表資料（R2）'!$B$5:$J$12,9,FALSE)</f>
        <v>156</v>
      </c>
    </row>
    <row r="19" spans="1:16" s="338" customFormat="1" ht="12" customHeight="1">
      <c r="A19" s="623" t="s">
        <v>651</v>
      </c>
      <c r="B19" s="213"/>
      <c r="C19" s="213"/>
      <c r="D19" s="340"/>
      <c r="E19" s="215" t="s">
        <v>652</v>
      </c>
      <c r="F19" s="626" t="s">
        <v>653</v>
      </c>
      <c r="G19" s="206"/>
      <c r="H19" s="559"/>
      <c r="I19" s="624">
        <f>VLOOKUP($A19,'[17]第１５表資料（R2）'!$B$5:$J$12,2,FALSE)</f>
        <v>2701</v>
      </c>
      <c r="J19" s="625">
        <f>VLOOKUP($A19,'[17]第１５表資料（R2）'!$B$5:$J$12,3,FALSE)</f>
        <v>1</v>
      </c>
      <c r="K19" s="625">
        <f>VLOOKUP($A19,'[17]第１５表資料（R2）'!$B$5:$J$12,4,FALSE)</f>
        <v>3</v>
      </c>
      <c r="L19" s="625">
        <f>VLOOKUP($A19,'[17]第１５表資料（R2）'!$B$5:$J$12,5,FALSE)</f>
        <v>11</v>
      </c>
      <c r="M19" s="625">
        <f>VLOOKUP($A19,'[17]第１５表資料（R2）'!$B$5:$J$12,6,FALSE)</f>
        <v>42</v>
      </c>
      <c r="N19" s="625">
        <f>VLOOKUP($A19,'[17]第１５表資料（R2）'!$B$5:$J$12,7,FALSE)</f>
        <v>302</v>
      </c>
      <c r="O19" s="625">
        <f>VLOOKUP($A19,'[17]第１５表資料（R2）'!$B$5:$J$12,8,FALSE)</f>
        <v>1198</v>
      </c>
      <c r="P19" s="625">
        <f>VLOOKUP($A19,'[17]第１５表資料（R2）'!$B$5:$J$12,9,FALSE)</f>
        <v>1144</v>
      </c>
    </row>
    <row r="20" spans="1:16" s="338" customFormat="1" ht="6.75" customHeight="1">
      <c r="A20" s="110"/>
      <c r="B20" s="359"/>
      <c r="C20" s="359"/>
      <c r="D20" s="359"/>
      <c r="E20" s="359"/>
      <c r="F20" s="359"/>
      <c r="G20" s="359"/>
      <c r="H20" s="628"/>
      <c r="I20" s="629"/>
      <c r="J20" s="630"/>
      <c r="K20" s="630"/>
      <c r="L20" s="631"/>
      <c r="M20" s="630"/>
      <c r="N20" s="630"/>
      <c r="O20" s="630"/>
      <c r="P20" s="630"/>
    </row>
    <row r="21" spans="1:16" s="338" customFormat="1" ht="7.5" customHeight="1">
      <c r="A21" s="110"/>
      <c r="B21" s="110"/>
      <c r="C21" s="110"/>
      <c r="D21" s="110"/>
      <c r="E21" s="110"/>
      <c r="F21" s="110"/>
      <c r="G21" s="110"/>
      <c r="H21" s="632"/>
      <c r="I21" s="616"/>
      <c r="J21" s="615"/>
      <c r="K21" s="615"/>
      <c r="L21" s="616"/>
      <c r="M21" s="615"/>
      <c r="N21" s="615"/>
      <c r="O21" s="615"/>
      <c r="P21" s="615"/>
    </row>
    <row r="22" spans="1:16" ht="6.75" customHeight="1"/>
    <row r="23" spans="1:16" ht="12" customHeight="1"/>
    <row r="24" spans="1:16" ht="6.75" customHeight="1"/>
    <row r="25" spans="1:16" ht="12" customHeight="1"/>
    <row r="26" spans="1:16" ht="12" customHeight="1"/>
    <row r="27" spans="1:16" ht="12" customHeight="1"/>
    <row r="28" spans="1:16" ht="12" customHeight="1"/>
    <row r="29" spans="1:16" ht="12" customHeight="1"/>
    <row r="30" spans="1:16" ht="6.75" customHeight="1"/>
    <row r="31" spans="1:16" ht="12" customHeight="1"/>
    <row r="32" spans="1:16" ht="12" customHeight="1"/>
    <row r="33" ht="12" customHeight="1"/>
    <row r="34" ht="6.75" customHeight="1"/>
    <row r="35" ht="6.75" customHeight="1"/>
    <row r="36" ht="12" customHeight="1"/>
    <row r="37" ht="6.75" customHeight="1"/>
    <row r="38" ht="12" customHeight="1"/>
    <row r="39" ht="6.75" customHeight="1"/>
    <row r="40" ht="12" customHeight="1"/>
    <row r="41" ht="12" customHeight="1"/>
    <row r="42" ht="12" customHeight="1"/>
    <row r="43" ht="12" customHeight="1"/>
    <row r="44" ht="12" customHeight="1"/>
    <row r="45" ht="6.75" customHeight="1"/>
    <row r="46" ht="12" customHeight="1"/>
    <row r="47" ht="12" customHeight="1"/>
    <row r="48" ht="12.75" customHeight="1"/>
    <row r="49" ht="6.75" customHeight="1"/>
    <row r="50" ht="6.75" customHeight="1"/>
    <row r="51" ht="12" customHeight="1"/>
    <row r="52" ht="6.75" customHeight="1"/>
    <row r="53" ht="12" customHeight="1"/>
    <row r="54" ht="6.75" customHeight="1"/>
    <row r="55" ht="12" customHeight="1"/>
    <row r="56" ht="12" customHeight="1"/>
    <row r="57" ht="12" customHeight="1"/>
    <row r="58" ht="12" customHeight="1"/>
    <row r="59" ht="12" customHeight="1"/>
    <row r="60" ht="6.75" customHeight="1"/>
    <row r="61" ht="12" customHeight="1"/>
    <row r="62" ht="12" customHeight="1"/>
    <row r="63" ht="12" customHeight="1"/>
    <row r="64" ht="6.75" customHeight="1"/>
    <row r="65" ht="6.75" customHeight="1"/>
    <row r="66" ht="12" customHeight="1"/>
    <row r="67" ht="6.75" customHeight="1"/>
    <row r="68" ht="12" customHeight="1"/>
    <row r="69" ht="6.75" customHeight="1"/>
    <row r="70" ht="12" customHeight="1"/>
    <row r="71" ht="12" customHeight="1"/>
    <row r="72" ht="12" customHeight="1"/>
    <row r="73" ht="12" customHeight="1"/>
    <row r="74" ht="12" customHeight="1"/>
    <row r="75" ht="6.75" customHeight="1"/>
    <row r="76" ht="12" customHeight="1"/>
    <row r="77" ht="12" customHeight="1"/>
    <row r="78" ht="12" customHeight="1"/>
    <row r="79" ht="6.75" customHeight="1"/>
    <row r="80" ht="6.75" customHeight="1"/>
    <row r="81" ht="12" customHeight="1"/>
    <row r="82" ht="6.75" customHeight="1"/>
    <row r="83" ht="12" customHeight="1"/>
    <row r="84" ht="6.75" customHeight="1"/>
    <row r="85" ht="12" customHeight="1"/>
    <row r="86" ht="12" customHeight="1"/>
    <row r="87" ht="12" customHeight="1"/>
    <row r="88" ht="12" customHeight="1"/>
    <row r="89" ht="12" customHeight="1"/>
    <row r="90" ht="6.75" customHeight="1"/>
    <row r="91" ht="12" customHeight="1"/>
    <row r="92" ht="12" customHeight="1"/>
    <row r="93" ht="12" customHeight="1"/>
    <row r="94" ht="6.75" customHeight="1"/>
    <row r="95" ht="7.5" customHeight="1"/>
    <row r="96" ht="12.75" customHeight="1"/>
    <row r="97" ht="12.75" customHeight="1"/>
    <row r="98" ht="12.75" customHeight="1"/>
    <row r="99" ht="12.75" customHeight="1"/>
    <row r="100" ht="12" customHeight="1"/>
    <row r="101" ht="9" customHeight="1"/>
    <row r="102" ht="18" customHeight="1"/>
    <row r="103" ht="17.25" customHeight="1"/>
    <row r="104" ht="6.75" customHeight="1"/>
    <row r="105" ht="18" customHeight="1"/>
    <row r="106" ht="15.75" customHeight="1"/>
    <row r="107" ht="6" customHeight="1"/>
    <row r="108" ht="16.5" customHeight="1"/>
    <row r="109" ht="12.75" customHeight="1"/>
    <row r="110" ht="11.25" customHeight="1"/>
    <row r="111" ht="11.25" customHeight="1"/>
    <row r="112" ht="12" customHeight="1"/>
    <row r="113" ht="12.75" customHeight="1"/>
    <row r="114" ht="7.5" customHeight="1"/>
    <row r="115" ht="7.5" customHeight="1"/>
    <row r="116" ht="12" customHeight="1"/>
    <row r="117" ht="6.75" customHeight="1"/>
    <row r="118" ht="12" customHeight="1"/>
    <row r="119" ht="6.75" customHeight="1"/>
    <row r="120" ht="12" customHeight="1"/>
    <row r="121" ht="12" customHeight="1"/>
    <row r="122" ht="12" customHeight="1"/>
    <row r="123" ht="12" customHeight="1"/>
    <row r="124" ht="12" customHeight="1"/>
    <row r="125" ht="6.75" customHeight="1"/>
    <row r="126" ht="12" customHeight="1"/>
    <row r="127" ht="12" customHeight="1"/>
    <row r="128" ht="12" customHeight="1"/>
    <row r="129" ht="6.75" customHeight="1"/>
    <row r="130" ht="6.75" customHeight="1"/>
    <row r="131" ht="12" customHeight="1"/>
    <row r="132" ht="6.75" customHeight="1"/>
    <row r="133" ht="12" customHeight="1"/>
    <row r="134" ht="6.75" customHeight="1"/>
    <row r="135" ht="12" customHeight="1"/>
    <row r="136" ht="12" customHeight="1"/>
    <row r="137" ht="12" customHeight="1"/>
    <row r="138" ht="12" customHeight="1"/>
    <row r="139" ht="12" customHeight="1"/>
    <row r="140" ht="6.75" customHeight="1"/>
    <row r="141" ht="12" customHeight="1"/>
    <row r="142" ht="12" customHeight="1"/>
    <row r="143" ht="12" customHeight="1"/>
    <row r="144" ht="6.75" customHeight="1"/>
    <row r="145" ht="6.75" customHeight="1"/>
    <row r="146" ht="12" customHeight="1"/>
    <row r="147" ht="6.75" customHeight="1"/>
    <row r="148" ht="12" customHeight="1"/>
    <row r="149" ht="6.75" customHeight="1"/>
    <row r="150" ht="12" customHeight="1"/>
    <row r="151" ht="12" customHeight="1"/>
    <row r="152" ht="12" customHeight="1"/>
    <row r="153" ht="12" customHeight="1"/>
    <row r="154" ht="12" customHeight="1"/>
    <row r="155" ht="6.75" customHeight="1"/>
    <row r="156" ht="12" customHeight="1"/>
    <row r="157" ht="12" customHeight="1"/>
    <row r="158" ht="12.75" customHeight="1"/>
    <row r="159" ht="6.75" customHeight="1"/>
    <row r="160" ht="6.75" customHeight="1"/>
    <row r="161" ht="12" customHeight="1"/>
    <row r="162" ht="6.75" customHeight="1"/>
    <row r="163" ht="12" customHeight="1"/>
    <row r="164" ht="6.75" customHeight="1"/>
    <row r="165" ht="12" customHeight="1"/>
    <row r="166" ht="12" customHeight="1"/>
    <row r="167" ht="12" customHeight="1"/>
    <row r="168" ht="12" customHeight="1"/>
    <row r="169" ht="12" customHeight="1"/>
    <row r="170" ht="6.75" customHeight="1"/>
    <row r="171" ht="12" customHeight="1"/>
    <row r="172" ht="12" customHeight="1"/>
    <row r="173" ht="12" customHeight="1"/>
    <row r="174" ht="6.75" customHeight="1"/>
    <row r="175" ht="6.75" customHeight="1"/>
    <row r="176" ht="12" customHeight="1"/>
    <row r="177" ht="6.75" customHeight="1"/>
    <row r="178" ht="12" customHeight="1"/>
    <row r="179" ht="6.75" customHeight="1"/>
    <row r="180" ht="12" customHeight="1"/>
    <row r="181" ht="12" customHeight="1"/>
    <row r="182" ht="12" customHeight="1"/>
    <row r="183" ht="12" customHeight="1"/>
    <row r="184" ht="12" customHeight="1"/>
    <row r="185" ht="6.75" customHeight="1"/>
    <row r="186" ht="12" customHeight="1"/>
    <row r="187" ht="12" customHeight="1"/>
    <row r="188" ht="12" customHeight="1"/>
    <row r="189" ht="6.75" customHeight="1"/>
    <row r="190" ht="6.75" customHeight="1"/>
    <row r="191" ht="12" customHeight="1"/>
    <row r="192" ht="6.75" customHeight="1"/>
    <row r="193" ht="12" customHeight="1"/>
    <row r="194" ht="6.75" customHeight="1"/>
    <row r="195" ht="12" customHeight="1"/>
    <row r="196" ht="12" customHeight="1"/>
    <row r="197" ht="12" customHeight="1"/>
    <row r="198" ht="12" customHeight="1"/>
    <row r="199" ht="12" customHeight="1"/>
    <row r="200" ht="6.75" customHeight="1"/>
    <row r="201" ht="12" customHeight="1"/>
    <row r="202" ht="12" customHeight="1"/>
    <row r="203" ht="12" customHeight="1"/>
    <row r="204" ht="6.75" customHeight="1"/>
    <row r="205" ht="7.5" customHeight="1"/>
    <row r="206" ht="12.75" customHeight="1"/>
    <row r="207" ht="12.75" customHeight="1"/>
    <row r="208" ht="12.75" customHeight="1"/>
    <row r="209" ht="12.75" customHeight="1"/>
    <row r="210" ht="12" customHeight="1"/>
    <row r="211" ht="9" customHeight="1"/>
    <row r="212" ht="18" customHeight="1"/>
    <row r="213" ht="17.25" customHeight="1"/>
    <row r="214" ht="6.75" customHeight="1"/>
    <row r="215" ht="18" customHeight="1"/>
    <row r="216" ht="15.75" customHeight="1"/>
    <row r="217" ht="6" customHeight="1"/>
    <row r="218" ht="16.5" customHeight="1"/>
    <row r="219" ht="12.75" customHeight="1"/>
    <row r="220" ht="11.25" customHeight="1"/>
    <row r="221" ht="11.25" customHeight="1"/>
    <row r="222" ht="12" customHeight="1"/>
    <row r="223" ht="12.75" customHeight="1"/>
    <row r="224" ht="7.5" customHeight="1"/>
    <row r="225" ht="7.5" customHeight="1"/>
    <row r="226" ht="12" customHeight="1"/>
    <row r="227" ht="6.75" customHeight="1"/>
    <row r="228" ht="12" customHeight="1"/>
    <row r="229" ht="6.75" customHeight="1"/>
    <row r="230" ht="12" customHeight="1"/>
    <row r="231" ht="12" customHeight="1"/>
    <row r="232" ht="12" customHeight="1"/>
    <row r="233" ht="12" customHeight="1"/>
    <row r="234" ht="12" customHeight="1"/>
    <row r="235" ht="6.75" customHeight="1"/>
    <row r="236" ht="12" customHeight="1"/>
    <row r="237" ht="12" customHeight="1"/>
    <row r="238" ht="12" customHeight="1"/>
    <row r="239" ht="6.75" customHeight="1"/>
    <row r="240" ht="6.75" customHeight="1"/>
    <row r="241" ht="12" customHeight="1"/>
    <row r="242" ht="6.75" customHeight="1"/>
    <row r="243" ht="12" customHeight="1"/>
    <row r="244" ht="6.75" customHeight="1"/>
    <row r="245" ht="12" customHeight="1"/>
    <row r="246" ht="12" customHeight="1"/>
    <row r="247" ht="12" customHeight="1"/>
    <row r="248" ht="12" customHeight="1"/>
    <row r="249" ht="12" customHeight="1"/>
    <row r="250" ht="6.75" customHeight="1"/>
    <row r="251" ht="12" customHeight="1"/>
    <row r="252" ht="12" customHeight="1"/>
    <row r="253" ht="12" customHeight="1"/>
    <row r="254" ht="6.75" customHeight="1"/>
    <row r="255" ht="6.75" customHeight="1"/>
    <row r="256" ht="12" customHeight="1"/>
    <row r="257" ht="6.75" customHeight="1"/>
    <row r="258" ht="12" customHeight="1"/>
    <row r="259" ht="6.75" customHeight="1"/>
    <row r="260" ht="12" customHeight="1"/>
    <row r="261" ht="12" customHeight="1"/>
    <row r="262" ht="12" customHeight="1"/>
    <row r="263" ht="12" customHeight="1"/>
    <row r="264" ht="12" customHeight="1"/>
    <row r="265" ht="6.75" customHeight="1"/>
    <row r="266" ht="12" customHeight="1"/>
    <row r="267" ht="12" customHeight="1"/>
    <row r="268" ht="12.75" customHeight="1"/>
    <row r="269" ht="6.75" customHeight="1"/>
    <row r="270" ht="6.75" customHeight="1"/>
    <row r="271" ht="12" customHeight="1"/>
    <row r="272" ht="6.75" customHeight="1"/>
    <row r="273" ht="12" customHeight="1"/>
    <row r="274" ht="6.75" customHeight="1"/>
    <row r="275" ht="12" customHeight="1"/>
    <row r="276" ht="12" customHeight="1"/>
    <row r="277" ht="12" customHeight="1"/>
    <row r="278" ht="12" customHeight="1"/>
    <row r="279" ht="12" customHeight="1"/>
    <row r="280" ht="6.75" customHeight="1"/>
    <row r="281" ht="12" customHeight="1"/>
    <row r="282" ht="12" customHeight="1"/>
    <row r="283" ht="12" customHeight="1"/>
    <row r="284" ht="6.75" customHeight="1"/>
    <row r="285" ht="6.75" customHeight="1"/>
    <row r="286" ht="12" customHeight="1"/>
    <row r="287" ht="6.75" customHeight="1"/>
    <row r="288" ht="12" customHeight="1"/>
    <row r="289" ht="6.75" customHeight="1"/>
    <row r="290" ht="12" customHeight="1"/>
    <row r="291" ht="12" customHeight="1"/>
    <row r="292" ht="12" customHeight="1"/>
    <row r="293" ht="12" customHeight="1"/>
    <row r="294" ht="12" customHeight="1"/>
    <row r="295" ht="6.75" customHeight="1"/>
    <row r="296" ht="12" customHeight="1"/>
    <row r="297" ht="12" customHeight="1"/>
    <row r="298" ht="12" customHeight="1"/>
    <row r="299" ht="6.75" customHeight="1"/>
    <row r="300" ht="6.75" customHeight="1"/>
    <row r="301" ht="12" customHeight="1"/>
    <row r="302" ht="6.75" customHeight="1"/>
    <row r="303" ht="12" customHeight="1"/>
    <row r="304" ht="6.75" customHeight="1"/>
    <row r="305" ht="12" customHeight="1"/>
    <row r="306" ht="12" customHeight="1"/>
    <row r="307" ht="12" customHeight="1"/>
    <row r="308" ht="12" customHeight="1"/>
    <row r="309" ht="12" customHeight="1"/>
    <row r="310" ht="6.75" customHeight="1"/>
    <row r="311" ht="12" customHeight="1"/>
    <row r="312" ht="12" customHeight="1"/>
    <row r="313" ht="12" customHeight="1"/>
    <row r="314" ht="6.75" customHeight="1"/>
    <row r="315" ht="7.5" customHeight="1"/>
    <row r="316" ht="12.75" customHeight="1"/>
    <row r="317" ht="12.75" customHeight="1"/>
    <row r="318" ht="12.75" customHeight="1"/>
    <row r="319" ht="12.75" customHeight="1"/>
    <row r="320" ht="12" customHeight="1"/>
    <row r="321" ht="9" customHeight="1"/>
    <row r="322" ht="18" customHeight="1"/>
    <row r="323" ht="17.25" customHeight="1"/>
    <row r="324" ht="6.75" customHeight="1"/>
    <row r="325" ht="18" customHeight="1"/>
    <row r="326" ht="15.75" customHeight="1"/>
    <row r="327" ht="6" customHeight="1"/>
    <row r="328" ht="16.5" customHeight="1"/>
    <row r="329" ht="12.75" customHeight="1"/>
    <row r="330" ht="11.25" customHeight="1"/>
    <row r="331" ht="11.25" customHeight="1"/>
    <row r="332" ht="12" customHeight="1"/>
    <row r="333" ht="12.75" customHeight="1"/>
    <row r="334" ht="7.5" customHeight="1"/>
    <row r="335" ht="7.5" customHeight="1"/>
    <row r="336" ht="12" customHeight="1"/>
    <row r="337" ht="6.75" customHeight="1"/>
    <row r="338" ht="12" customHeight="1"/>
    <row r="339" ht="6.75" customHeight="1"/>
    <row r="340" ht="12" customHeight="1"/>
    <row r="341" ht="12" customHeight="1"/>
    <row r="342" ht="12" customHeight="1"/>
    <row r="343" ht="12" customHeight="1"/>
    <row r="344" ht="12" customHeight="1"/>
    <row r="345" ht="6.75" customHeight="1"/>
    <row r="346" ht="12" customHeight="1"/>
    <row r="347" ht="12" customHeight="1"/>
    <row r="348" ht="12" customHeight="1"/>
    <row r="349" ht="6.75" customHeight="1"/>
    <row r="350" ht="6.75" customHeight="1"/>
    <row r="351" ht="12" customHeight="1"/>
    <row r="352" ht="6.75" customHeight="1"/>
    <row r="353" ht="12" customHeight="1"/>
    <row r="354" ht="6.75" customHeight="1"/>
    <row r="355" ht="12" customHeight="1"/>
    <row r="356" ht="12" customHeight="1"/>
    <row r="357" ht="12" customHeight="1"/>
    <row r="358" ht="12" customHeight="1"/>
    <row r="359" ht="12" customHeight="1"/>
    <row r="360" ht="6.75" customHeight="1"/>
    <row r="361" ht="12" customHeight="1"/>
    <row r="362" ht="12" customHeight="1"/>
    <row r="363" ht="12" customHeight="1"/>
    <row r="364" ht="6.75" customHeight="1"/>
    <row r="365" ht="6.75" customHeight="1"/>
    <row r="366" ht="12" customHeight="1"/>
    <row r="367" ht="6.75" customHeight="1"/>
    <row r="368" ht="12" customHeight="1"/>
    <row r="369" ht="6.75" customHeight="1"/>
    <row r="370" ht="12" customHeight="1"/>
    <row r="371" ht="12" customHeight="1"/>
    <row r="372" ht="12" customHeight="1"/>
    <row r="373" ht="12" customHeight="1"/>
    <row r="374" ht="12" customHeight="1"/>
    <row r="375" ht="6.75" customHeight="1"/>
    <row r="376" ht="12" customHeight="1"/>
    <row r="377" ht="12" customHeight="1"/>
    <row r="378" ht="12.75" customHeight="1"/>
    <row r="379" ht="6.75" customHeight="1"/>
    <row r="380" ht="6.75" customHeight="1"/>
    <row r="381" ht="12" customHeight="1"/>
    <row r="382" ht="6.75" customHeight="1"/>
    <row r="383" ht="12" customHeight="1"/>
    <row r="384" ht="6.75" customHeight="1"/>
    <row r="385" ht="12" customHeight="1"/>
    <row r="386" ht="12" customHeight="1"/>
    <row r="387" ht="12" customHeight="1"/>
    <row r="388" ht="12" customHeight="1"/>
    <row r="389" ht="12" customHeight="1"/>
    <row r="390" ht="6.75" customHeight="1"/>
    <row r="391" ht="12" customHeight="1"/>
    <row r="392" ht="12" customHeight="1"/>
    <row r="393" ht="12" customHeight="1"/>
    <row r="394" ht="6.75" customHeight="1"/>
    <row r="395" ht="6.75" customHeight="1"/>
    <row r="396" ht="12" customHeight="1"/>
    <row r="397" ht="6.75" customHeight="1"/>
    <row r="398" ht="12" customHeight="1"/>
    <row r="399" ht="6.75" customHeight="1"/>
    <row r="400" ht="12" customHeight="1"/>
    <row r="401" ht="12" customHeight="1"/>
    <row r="402" ht="12" customHeight="1"/>
    <row r="403" ht="12" customHeight="1"/>
    <row r="404" ht="12" customHeight="1"/>
    <row r="405" ht="6.75" customHeight="1"/>
    <row r="406" ht="12" customHeight="1"/>
    <row r="407" ht="12" customHeight="1"/>
    <row r="408" ht="12" customHeight="1"/>
    <row r="409" ht="6.75" customHeight="1"/>
    <row r="410" ht="6.75" customHeight="1"/>
    <row r="411" ht="12" customHeight="1"/>
    <row r="412" ht="6.75" customHeight="1"/>
    <row r="413" ht="12" customHeight="1"/>
    <row r="414" ht="6.75" customHeight="1"/>
    <row r="415" ht="12" customHeight="1"/>
    <row r="416" ht="12" customHeight="1"/>
    <row r="417" ht="12" customHeight="1"/>
    <row r="418" ht="12" customHeight="1"/>
    <row r="419" ht="12" customHeight="1"/>
    <row r="420" ht="6.75" customHeight="1"/>
    <row r="421" ht="12" customHeight="1"/>
    <row r="422" ht="12" customHeight="1"/>
    <row r="423" ht="12" customHeight="1"/>
    <row r="424" ht="6.75" customHeight="1"/>
    <row r="425" ht="7.5" customHeight="1"/>
    <row r="426" ht="12.75" customHeight="1"/>
    <row r="427" ht="12.75" customHeight="1"/>
    <row r="428" ht="12.75" customHeight="1"/>
    <row r="429" ht="12.75" customHeight="1"/>
    <row r="430" ht="12" customHeight="1"/>
    <row r="431" ht="9" customHeight="1"/>
    <row r="432" ht="18" customHeight="1"/>
    <row r="433" ht="17.25" customHeight="1"/>
    <row r="434" ht="6.75" customHeight="1"/>
    <row r="435" ht="18" customHeight="1"/>
    <row r="436" ht="15.75" customHeight="1"/>
    <row r="437" ht="6" customHeight="1"/>
    <row r="438" ht="16.5" customHeight="1"/>
    <row r="439" ht="12.75" customHeight="1"/>
    <row r="440" ht="11.25" customHeight="1"/>
    <row r="441" ht="11.25" customHeight="1"/>
    <row r="442" ht="12" customHeight="1"/>
    <row r="443" ht="12.75" customHeight="1"/>
    <row r="444" ht="7.5" customHeight="1"/>
    <row r="445" ht="7.5" customHeight="1"/>
    <row r="446" ht="12" customHeight="1"/>
    <row r="447" ht="6.75" customHeight="1"/>
    <row r="448" ht="12" customHeight="1"/>
    <row r="449" ht="6.75" customHeight="1"/>
    <row r="450" ht="12" customHeight="1"/>
    <row r="451" ht="12" customHeight="1"/>
    <row r="452" ht="12" customHeight="1"/>
    <row r="453" ht="12" customHeight="1"/>
    <row r="454" ht="12" customHeight="1"/>
    <row r="455" ht="6.75" customHeight="1"/>
    <row r="456" ht="12" customHeight="1"/>
    <row r="457" ht="12" customHeight="1"/>
    <row r="458" ht="12" customHeight="1"/>
    <row r="459" ht="6.75" customHeight="1"/>
    <row r="460" ht="6.75" customHeight="1"/>
    <row r="461" ht="12" customHeight="1"/>
    <row r="462" ht="6.75" customHeight="1"/>
    <row r="463" ht="12" customHeight="1"/>
    <row r="464" ht="6.75" customHeight="1"/>
    <row r="465" ht="12" customHeight="1"/>
    <row r="466" ht="12" customHeight="1"/>
    <row r="467" ht="12" customHeight="1"/>
    <row r="468" ht="12" customHeight="1"/>
    <row r="469" ht="12" customHeight="1"/>
    <row r="470" ht="6.75" customHeight="1"/>
    <row r="471" ht="12" customHeight="1"/>
    <row r="472" ht="12" customHeight="1"/>
    <row r="473" ht="12" customHeight="1"/>
    <row r="474" ht="6.75" customHeight="1"/>
    <row r="475" ht="6.75" customHeight="1"/>
    <row r="476" ht="12" customHeight="1"/>
    <row r="477" ht="6.75" customHeight="1"/>
    <row r="478" ht="12" customHeight="1"/>
    <row r="479" ht="6.75" customHeight="1"/>
    <row r="480" ht="12" customHeight="1"/>
    <row r="481" ht="12" customHeight="1"/>
    <row r="482" ht="12" customHeight="1"/>
    <row r="483" ht="12" customHeight="1"/>
    <row r="484" ht="12" customHeight="1"/>
    <row r="485" ht="6.75" customHeight="1"/>
    <row r="486" ht="12" customHeight="1"/>
    <row r="487" ht="12" customHeight="1"/>
    <row r="488" ht="12.75" customHeight="1"/>
    <row r="489" ht="6.75" customHeight="1"/>
    <row r="490" ht="6.75" customHeight="1"/>
    <row r="491" ht="12" customHeight="1"/>
    <row r="492" ht="6.75" customHeight="1"/>
    <row r="493" ht="12" customHeight="1"/>
    <row r="494" ht="6.75" customHeight="1"/>
    <row r="495" ht="12" customHeight="1"/>
    <row r="496" ht="12" customHeight="1"/>
    <row r="497" ht="12" customHeight="1"/>
    <row r="498" ht="12" customHeight="1"/>
    <row r="499" ht="12" customHeight="1"/>
    <row r="500" ht="6.75" customHeight="1"/>
    <row r="501" ht="12" customHeight="1"/>
    <row r="502" ht="12" customHeight="1"/>
    <row r="503" ht="12" customHeight="1"/>
    <row r="504" ht="6.75" customHeight="1"/>
    <row r="505" ht="6.75" customHeight="1"/>
    <row r="506" ht="12" customHeight="1"/>
    <row r="507" ht="6.75" customHeight="1"/>
    <row r="508" ht="12" customHeight="1"/>
    <row r="509" ht="6.75" customHeight="1"/>
    <row r="510" ht="12" customHeight="1"/>
    <row r="511" ht="12" customHeight="1"/>
    <row r="512" ht="12" customHeight="1"/>
    <row r="513" ht="12" customHeight="1"/>
    <row r="514" ht="12" customHeight="1"/>
    <row r="515" ht="6.75" customHeight="1"/>
    <row r="516" ht="12" customHeight="1"/>
    <row r="517" ht="12" customHeight="1"/>
    <row r="518" ht="12" customHeight="1"/>
    <row r="519" ht="6.75" customHeight="1"/>
    <row r="520" ht="6.75" customHeight="1"/>
    <row r="521" ht="12" customHeight="1"/>
    <row r="522" ht="6.75" customHeight="1"/>
    <row r="523" ht="12" customHeight="1"/>
    <row r="524" ht="6.75" customHeight="1"/>
    <row r="525" ht="12" customHeight="1"/>
    <row r="526" ht="12" customHeight="1"/>
    <row r="527" ht="12" customHeight="1"/>
    <row r="528" ht="12" customHeight="1"/>
    <row r="529" ht="12" customHeight="1"/>
    <row r="530" ht="6.75" customHeight="1"/>
    <row r="531" ht="12" customHeight="1"/>
    <row r="532" ht="12" customHeight="1"/>
    <row r="533" ht="12" customHeight="1"/>
    <row r="534" ht="6.75" customHeight="1"/>
    <row r="535" ht="7.5" customHeight="1"/>
    <row r="536" ht="12.75" customHeight="1"/>
    <row r="537" ht="12.75" customHeight="1"/>
    <row r="538" ht="12.75" customHeight="1"/>
    <row r="539" ht="12.75" customHeight="1"/>
    <row r="540" ht="12" customHeight="1"/>
    <row r="541" ht="9" customHeight="1"/>
    <row r="542" ht="18" customHeight="1"/>
    <row r="543" ht="17.25" customHeight="1"/>
    <row r="544" ht="6.75" customHeight="1"/>
    <row r="545" ht="18" customHeight="1"/>
    <row r="546" ht="15.75" customHeight="1"/>
    <row r="547" ht="6" customHeight="1"/>
    <row r="548" ht="16.5" customHeight="1"/>
    <row r="549" ht="12.75" customHeight="1"/>
    <row r="550" ht="11.25" customHeight="1"/>
    <row r="551" ht="11.25" customHeight="1"/>
    <row r="552" ht="12" customHeight="1"/>
    <row r="553" ht="12.75" customHeight="1"/>
    <row r="554" ht="7.5" customHeight="1"/>
    <row r="555" ht="7.5" customHeight="1"/>
    <row r="556" ht="12" customHeight="1"/>
    <row r="557" ht="6.75" customHeight="1"/>
    <row r="558" ht="12" customHeight="1"/>
    <row r="559" ht="6.75" customHeight="1"/>
    <row r="560" ht="12" customHeight="1"/>
    <row r="561" ht="12" customHeight="1"/>
    <row r="562" ht="12" customHeight="1"/>
    <row r="563" ht="12" customHeight="1"/>
    <row r="564" ht="12" customHeight="1"/>
    <row r="565" ht="6.75" customHeight="1"/>
    <row r="566" ht="12" customHeight="1"/>
    <row r="567" ht="12" customHeight="1"/>
    <row r="568" ht="12" customHeight="1"/>
    <row r="569" ht="6.75" customHeight="1"/>
    <row r="570" ht="6.75" customHeight="1"/>
    <row r="571" ht="12" customHeight="1"/>
    <row r="572" ht="6.75" customHeight="1"/>
    <row r="573" ht="12" customHeight="1"/>
    <row r="574" ht="6.75" customHeight="1"/>
    <row r="575" ht="12" customHeight="1"/>
    <row r="576" ht="12" customHeight="1"/>
    <row r="577" ht="12" customHeight="1"/>
    <row r="578" ht="12" customHeight="1"/>
    <row r="579" ht="12" customHeight="1"/>
    <row r="580" ht="6.75" customHeight="1"/>
    <row r="581" ht="12" customHeight="1"/>
    <row r="582" ht="12" customHeight="1"/>
    <row r="583" ht="12" customHeight="1"/>
    <row r="584" ht="6.75" customHeight="1"/>
    <row r="585" ht="6.75" customHeight="1"/>
    <row r="586" ht="12" customHeight="1"/>
    <row r="587" ht="6.75" customHeight="1"/>
    <row r="588" ht="12" customHeight="1"/>
    <row r="589" ht="6.75" customHeight="1"/>
    <row r="590" ht="12" customHeight="1"/>
    <row r="591" ht="12" customHeight="1"/>
    <row r="592" ht="12" customHeight="1"/>
    <row r="593" ht="12" customHeight="1"/>
    <row r="594" ht="12" customHeight="1"/>
    <row r="595" ht="6.75" customHeight="1"/>
    <row r="596" ht="12" customHeight="1"/>
    <row r="597" ht="12" customHeight="1"/>
    <row r="598" ht="12.75" customHeight="1"/>
    <row r="599" ht="6.75" customHeight="1"/>
    <row r="600" ht="6.75" customHeight="1"/>
    <row r="601" ht="12" customHeight="1"/>
    <row r="602" ht="6.75" customHeight="1"/>
    <row r="603" ht="12" customHeight="1"/>
    <row r="604" ht="6.75" customHeight="1"/>
    <row r="605" ht="12" customHeight="1"/>
    <row r="606" ht="12" customHeight="1"/>
    <row r="607" ht="12" customHeight="1"/>
    <row r="608" ht="12" customHeight="1"/>
    <row r="609" ht="12" customHeight="1"/>
    <row r="610" ht="6.75" customHeight="1"/>
    <row r="611" ht="12" customHeight="1"/>
    <row r="612" ht="12" customHeight="1"/>
    <row r="613" ht="12" customHeight="1"/>
    <row r="614" ht="6.75" customHeight="1"/>
    <row r="615" ht="6.75" customHeight="1"/>
    <row r="616" ht="12" customHeight="1"/>
    <row r="617" ht="6.75" customHeight="1"/>
    <row r="618" ht="12" customHeight="1"/>
    <row r="619" ht="6.75" customHeight="1"/>
    <row r="620" ht="12" customHeight="1"/>
    <row r="621" ht="12" customHeight="1"/>
    <row r="622" ht="12" customHeight="1"/>
    <row r="623" ht="12" customHeight="1"/>
    <row r="624" ht="12" customHeight="1"/>
    <row r="625" ht="6.75" customHeight="1"/>
    <row r="626" ht="12" customHeight="1"/>
    <row r="627" ht="12" customHeight="1"/>
    <row r="628" ht="12" customHeight="1"/>
    <row r="629" ht="6.75" customHeight="1"/>
    <row r="630" ht="6.75" customHeight="1"/>
    <row r="631" ht="12" customHeight="1"/>
    <row r="632" ht="6.75" customHeight="1"/>
    <row r="633" ht="12" customHeight="1"/>
    <row r="634" ht="6.75" customHeight="1"/>
    <row r="635" ht="12" customHeight="1"/>
    <row r="636" ht="12" customHeight="1"/>
    <row r="637" ht="12" customHeight="1"/>
    <row r="638" ht="12" customHeight="1"/>
    <row r="639" ht="12" customHeight="1"/>
    <row r="640" ht="6.75" customHeight="1"/>
    <row r="641" ht="12" customHeight="1"/>
    <row r="642" ht="12" customHeight="1"/>
    <row r="643" ht="12" customHeight="1"/>
    <row r="644" ht="6.75" customHeight="1"/>
    <row r="645" ht="7.5" customHeight="1"/>
    <row r="646" ht="12.75" customHeight="1"/>
    <row r="647" ht="12.75" customHeight="1"/>
    <row r="648" ht="12.75" customHeight="1"/>
    <row r="649" ht="12.75" customHeight="1"/>
    <row r="650" ht="12" customHeight="1"/>
    <row r="651" ht="9" customHeight="1"/>
    <row r="652" ht="18" customHeight="1"/>
    <row r="653" ht="17.25" customHeight="1"/>
    <row r="654" ht="6.75" customHeight="1"/>
    <row r="655" ht="18" customHeight="1"/>
    <row r="656" ht="15.75" customHeight="1"/>
    <row r="657" ht="6" customHeight="1"/>
    <row r="658" ht="16.5" customHeight="1"/>
    <row r="659" ht="12.75" customHeight="1"/>
    <row r="660" ht="11.25" customHeight="1"/>
    <row r="661" ht="11.25" customHeight="1"/>
    <row r="662" ht="12" customHeight="1"/>
    <row r="663" ht="12.75" customHeight="1"/>
    <row r="664" ht="7.5" customHeight="1"/>
    <row r="665" ht="7.5" customHeight="1"/>
    <row r="666" ht="12" customHeight="1"/>
    <row r="667" ht="6.75" customHeight="1"/>
    <row r="668" ht="12" customHeight="1"/>
    <row r="669" ht="6.75" customHeight="1"/>
    <row r="670" ht="12" customHeight="1"/>
    <row r="671" ht="12" customHeight="1"/>
    <row r="672" ht="12" customHeight="1"/>
    <row r="673" ht="12" customHeight="1"/>
    <row r="674" ht="12" customHeight="1"/>
    <row r="675" ht="6.75" customHeight="1"/>
    <row r="676" ht="12" customHeight="1"/>
    <row r="677" ht="12" customHeight="1"/>
    <row r="678" ht="12" customHeight="1"/>
    <row r="679" ht="6.75" customHeight="1"/>
    <row r="680" ht="6.75" customHeight="1"/>
    <row r="681" ht="12" customHeight="1"/>
    <row r="682" ht="6.75" customHeight="1"/>
    <row r="683" ht="12" customHeight="1"/>
    <row r="684" ht="6.75" customHeight="1"/>
    <row r="685" ht="12" customHeight="1"/>
    <row r="686" ht="12" customHeight="1"/>
    <row r="687" ht="12" customHeight="1"/>
    <row r="688" ht="12" customHeight="1"/>
    <row r="689" ht="12" customHeight="1"/>
    <row r="690" ht="6.75" customHeight="1"/>
    <row r="691" ht="12" customHeight="1"/>
    <row r="692" ht="12" customHeight="1"/>
    <row r="693" ht="12" customHeight="1"/>
    <row r="694" ht="6.75" customHeight="1"/>
    <row r="695" ht="6.75" customHeight="1"/>
    <row r="696" ht="12" customHeight="1"/>
    <row r="697" ht="6.75" customHeight="1"/>
    <row r="698" ht="12" customHeight="1"/>
    <row r="699" ht="6.75" customHeight="1"/>
    <row r="700" ht="12" customHeight="1"/>
    <row r="701" ht="12" customHeight="1"/>
    <row r="702" ht="12" customHeight="1"/>
    <row r="703" ht="12" customHeight="1"/>
    <row r="704" ht="12" customHeight="1"/>
    <row r="705" ht="6.75" customHeight="1"/>
    <row r="706" ht="12" customHeight="1"/>
    <row r="707" ht="12" customHeight="1"/>
    <row r="708" ht="12.75" customHeight="1"/>
    <row r="709" ht="6.75" customHeight="1"/>
    <row r="710" ht="6.75" customHeight="1"/>
    <row r="711" ht="12" customHeight="1"/>
    <row r="712" ht="6.75" customHeight="1"/>
    <row r="713" ht="12" customHeight="1"/>
    <row r="714" ht="6.75" customHeight="1"/>
    <row r="715" ht="12" customHeight="1"/>
    <row r="716" ht="12" customHeight="1"/>
    <row r="717" ht="12" customHeight="1"/>
    <row r="718" ht="12" customHeight="1"/>
    <row r="719" ht="12" customHeight="1"/>
    <row r="720" ht="6.75" customHeight="1"/>
    <row r="721" ht="12" customHeight="1"/>
    <row r="722" ht="12" customHeight="1"/>
    <row r="723" ht="12" customHeight="1"/>
    <row r="724" ht="6.75" customHeight="1"/>
    <row r="725" ht="6.75" customHeight="1"/>
    <row r="726" ht="12" customHeight="1"/>
    <row r="727" ht="6.75" customHeight="1"/>
    <row r="728" ht="12" customHeight="1"/>
    <row r="729" ht="6.75" customHeight="1"/>
    <row r="730" ht="12" customHeight="1"/>
    <row r="731" ht="12" customHeight="1"/>
    <row r="732" ht="12" customHeight="1"/>
    <row r="733" ht="12" customHeight="1"/>
    <row r="734" ht="12" customHeight="1"/>
    <row r="735" ht="6.75" customHeight="1"/>
    <row r="736" ht="12" customHeight="1"/>
    <row r="737" ht="12" customHeight="1"/>
    <row r="738" ht="12" customHeight="1"/>
    <row r="739" ht="6.75" customHeight="1"/>
    <row r="740" ht="6.75" customHeight="1"/>
    <row r="741" ht="12" customHeight="1"/>
    <row r="742" ht="6.75" customHeight="1"/>
    <row r="743" ht="12" customHeight="1"/>
    <row r="744" ht="6.75" customHeight="1"/>
    <row r="745" ht="12" customHeight="1"/>
    <row r="746" ht="12" customHeight="1"/>
    <row r="747" ht="12" customHeight="1"/>
    <row r="748" ht="12" customHeight="1"/>
    <row r="749" ht="12" customHeight="1"/>
    <row r="750" ht="6.75" customHeight="1"/>
    <row r="751" ht="12" customHeight="1"/>
    <row r="752" ht="12" customHeight="1"/>
    <row r="753" ht="12" customHeight="1"/>
    <row r="754" ht="6.75" customHeight="1"/>
    <row r="755" ht="7.5" customHeight="1"/>
    <row r="756" ht="12.75" customHeight="1"/>
    <row r="757" ht="12.75" customHeight="1"/>
    <row r="758" ht="12.75" customHeight="1"/>
    <row r="759" ht="12.75" customHeight="1"/>
    <row r="760" ht="12" customHeight="1"/>
    <row r="761" ht="9" customHeight="1"/>
    <row r="762" ht="18" customHeight="1"/>
    <row r="763" ht="17.25" customHeight="1"/>
    <row r="764" ht="6.75" customHeight="1"/>
    <row r="765" ht="18" customHeight="1"/>
    <row r="766" ht="15.75" customHeight="1"/>
    <row r="767" ht="6" customHeight="1"/>
    <row r="768" ht="16.5" customHeight="1"/>
    <row r="769" ht="12.75" customHeight="1"/>
    <row r="770" ht="11.25" customHeight="1"/>
    <row r="771" ht="11.25" customHeight="1"/>
    <row r="772" ht="12" customHeight="1"/>
    <row r="773" ht="12.75" customHeight="1"/>
    <row r="774" ht="7.5" customHeight="1"/>
    <row r="775" ht="7.5" customHeight="1"/>
    <row r="776" ht="12" customHeight="1"/>
    <row r="777" ht="6.75" customHeight="1"/>
    <row r="778" ht="12" customHeight="1"/>
    <row r="779" ht="6.75" customHeight="1"/>
    <row r="780" ht="12" customHeight="1"/>
    <row r="781" ht="12" customHeight="1"/>
    <row r="782" ht="12" customHeight="1"/>
    <row r="783" ht="12" customHeight="1"/>
    <row r="784" ht="12" customHeight="1"/>
    <row r="785" ht="6.75" customHeight="1"/>
    <row r="786" ht="12" customHeight="1"/>
    <row r="787" ht="12" customHeight="1"/>
    <row r="788" ht="12" customHeight="1"/>
    <row r="789" ht="6.75" customHeight="1"/>
    <row r="790" ht="6.75" customHeight="1"/>
    <row r="791" ht="12" customHeight="1"/>
    <row r="792" ht="6.75" customHeight="1"/>
    <row r="793" ht="12" customHeight="1"/>
    <row r="794" ht="6.75" customHeight="1"/>
    <row r="795" ht="12" customHeight="1"/>
    <row r="796" ht="12" customHeight="1"/>
    <row r="797" ht="12" customHeight="1"/>
    <row r="798" ht="12" customHeight="1"/>
    <row r="799" ht="12" customHeight="1"/>
    <row r="800" ht="6.75" customHeight="1"/>
    <row r="801" ht="12" customHeight="1"/>
    <row r="802" ht="12" customHeight="1"/>
    <row r="803" ht="12" customHeight="1"/>
    <row r="804" ht="6.75" customHeight="1"/>
    <row r="805" ht="6.75" customHeight="1"/>
    <row r="806" ht="12" customHeight="1"/>
    <row r="807" ht="6.75" customHeight="1"/>
    <row r="808" ht="12" customHeight="1"/>
    <row r="809" ht="6.75" customHeight="1"/>
    <row r="810" ht="12" customHeight="1"/>
    <row r="811" ht="12" customHeight="1"/>
    <row r="812" ht="12" customHeight="1"/>
    <row r="813" ht="12" customHeight="1"/>
    <row r="814" ht="12" customHeight="1"/>
    <row r="815" ht="6.75" customHeight="1"/>
    <row r="816" ht="12" customHeight="1"/>
    <row r="817" ht="12" customHeight="1"/>
    <row r="818" ht="12.75" customHeight="1"/>
    <row r="819" ht="6.75" customHeight="1"/>
    <row r="820" ht="6.75" customHeight="1"/>
    <row r="821" ht="12" customHeight="1"/>
    <row r="822" ht="6.75" customHeight="1"/>
    <row r="823" ht="12" customHeight="1"/>
    <row r="824" ht="6.75" customHeight="1"/>
    <row r="825" ht="12" customHeight="1"/>
    <row r="826" ht="12" customHeight="1"/>
    <row r="827" ht="12" customHeight="1"/>
    <row r="828" ht="12" customHeight="1"/>
    <row r="829" ht="12" customHeight="1"/>
    <row r="830" ht="6.75" customHeight="1"/>
    <row r="831" ht="12" customHeight="1"/>
    <row r="832" ht="12" customHeight="1"/>
    <row r="833" ht="12" customHeight="1"/>
    <row r="834" ht="6.75" customHeight="1"/>
    <row r="835" ht="7.5" customHeight="1"/>
    <row r="836" ht="12.75" customHeight="1"/>
    <row r="837" ht="12.75" customHeight="1"/>
    <row r="838" ht="12.75" customHeight="1"/>
    <row r="839" ht="12.75" customHeight="1"/>
    <row r="840" ht="12" customHeight="1"/>
  </sheetData>
  <mergeCells count="4">
    <mergeCell ref="B5:H9"/>
    <mergeCell ref="I5:I9"/>
    <mergeCell ref="J5:J6"/>
    <mergeCell ref="C12:F12"/>
  </mergeCells>
  <phoneticPr fontId="4"/>
  <pageMargins left="0.59055118110236227" right="0" top="0.78740157480314965" bottom="0" header="0.51181102362204722" footer="0.51181102362204722"/>
  <pageSetup paperSize="9" orientation="landscape" r:id="rId1"/>
  <headerFooter alignWithMargins="0"/>
  <rowBreaks count="8" manualBreakCount="8">
    <brk id="100" max="16383" man="1"/>
    <brk id="210" max="16383" man="1"/>
    <brk id="320" max="16383" man="1"/>
    <brk id="430" max="16383" man="1"/>
    <brk id="540" max="16383" man="1"/>
    <brk id="650" max="16383" man="1"/>
    <brk id="760" max="16383" man="1"/>
    <brk id="840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EA916-998E-495E-A9A0-E0B26D8E6A11}">
  <sheetPr>
    <pageSetUpPr fitToPage="1"/>
  </sheetPr>
  <dimension ref="A1:I8"/>
  <sheetViews>
    <sheetView showGridLines="0" view="pageBreakPreview" zoomScale="120" zoomScaleNormal="100" zoomScaleSheetLayoutView="120" workbookViewId="0"/>
  </sheetViews>
  <sheetFormatPr defaultColWidth="8" defaultRowHeight="21" customHeight="1"/>
  <cols>
    <col min="1" max="1" width="28.125" style="635" bestFit="1" customWidth="1"/>
    <col min="2" max="2" width="2.875" style="459" customWidth="1"/>
    <col min="3" max="8" width="10.375" style="634" customWidth="1"/>
    <col min="9" max="16384" width="8" style="459"/>
  </cols>
  <sheetData>
    <row r="1" spans="1:9" ht="21" customHeight="1">
      <c r="A1" s="633" t="s">
        <v>654</v>
      </c>
    </row>
    <row r="2" spans="1:9" ht="12" customHeight="1"/>
    <row r="3" spans="1:9" s="635" customFormat="1" ht="36" customHeight="1">
      <c r="A3" s="636" t="s">
        <v>655</v>
      </c>
      <c r="B3" s="637"/>
      <c r="C3" s="638" t="s">
        <v>656</v>
      </c>
      <c r="D3" s="639" t="s">
        <v>657</v>
      </c>
      <c r="E3" s="639" t="s">
        <v>658</v>
      </c>
      <c r="F3" s="639" t="s">
        <v>659</v>
      </c>
      <c r="G3" s="639" t="s">
        <v>660</v>
      </c>
      <c r="H3" s="640" t="s">
        <v>661</v>
      </c>
    </row>
    <row r="4" spans="1:9" ht="6" customHeight="1">
      <c r="A4" s="641"/>
      <c r="B4" s="642"/>
      <c r="C4" s="643"/>
      <c r="D4" s="643"/>
      <c r="E4" s="643"/>
      <c r="F4" s="643"/>
      <c r="G4" s="643"/>
      <c r="H4" s="643"/>
    </row>
    <row r="5" spans="1:9" s="473" customFormat="1" ht="21" customHeight="1">
      <c r="A5" s="644" t="s">
        <v>662</v>
      </c>
      <c r="B5" s="645"/>
      <c r="C5" s="475">
        <f>VLOOKUP($A5,[18]第１６表資料まとめ!$A$6:$H$8,3,FALSE)</f>
        <v>28881</v>
      </c>
      <c r="D5" s="475">
        <f>VLOOKUP($A5,[18]第１６表資料まとめ!$A$6:$H$8,4,FALSE)</f>
        <v>6385</v>
      </c>
      <c r="E5" s="475">
        <f>VLOOKUP($A5,[18]第１６表資料まとめ!$A$6:$H$8,5,FALSE)</f>
        <v>6586</v>
      </c>
      <c r="F5" s="475">
        <f>VLOOKUP($A5,[18]第１６表資料まとめ!$A$6:$H$8,6,FALSE)</f>
        <v>4990</v>
      </c>
      <c r="G5" s="475">
        <f>VLOOKUP($A5,[18]第１６表資料まとめ!$A$6:$H$8,7,FALSE)</f>
        <v>4911</v>
      </c>
      <c r="H5" s="475">
        <f>VLOOKUP($A5,[18]第１６表資料まとめ!$A$6:$H$8,8,FALSE)</f>
        <v>6009</v>
      </c>
    </row>
    <row r="6" spans="1:9" ht="19.5" customHeight="1">
      <c r="A6" s="644" t="s">
        <v>60</v>
      </c>
      <c r="B6" s="642"/>
      <c r="C6" s="475">
        <f>VLOOKUP($A6,[18]第１６表資料まとめ!$A$6:$H$8,3,FALSE)</f>
        <v>8446</v>
      </c>
      <c r="D6" s="475">
        <f>VLOOKUP($A6,[18]第１６表資料まとめ!$A$6:$H$8,4,FALSE)</f>
        <v>2785</v>
      </c>
      <c r="E6" s="475">
        <f>VLOOKUP($A6,[18]第１６表資料まとめ!$A$6:$H$8,5,FALSE)</f>
        <v>2360</v>
      </c>
      <c r="F6" s="475">
        <f>VLOOKUP($A6,[18]第１６表資料まとめ!$A$6:$H$8,6,FALSE)</f>
        <v>1233</v>
      </c>
      <c r="G6" s="475">
        <f>VLOOKUP($A6,[18]第１６表資料まとめ!$A$6:$H$8,7,FALSE)</f>
        <v>972</v>
      </c>
      <c r="H6" s="475">
        <f>VLOOKUP($A6,[18]第１６表資料まとめ!$A$6:$H$8,8,FALSE)</f>
        <v>1096</v>
      </c>
      <c r="I6" s="634"/>
    </row>
    <row r="7" spans="1:9" ht="19.5" customHeight="1">
      <c r="A7" s="644" t="s">
        <v>61</v>
      </c>
      <c r="B7" s="642"/>
      <c r="C7" s="475">
        <f>VLOOKUP($A7,[18]第１６表資料まとめ!$A$6:$H$8,3,FALSE)</f>
        <v>20435</v>
      </c>
      <c r="D7" s="475">
        <f>VLOOKUP($A7,[18]第１６表資料まとめ!$A$6:$H$8,4,FALSE)</f>
        <v>3600</v>
      </c>
      <c r="E7" s="475">
        <f>VLOOKUP($A7,[18]第１６表資料まとめ!$A$6:$H$8,5,FALSE)</f>
        <v>4226</v>
      </c>
      <c r="F7" s="475">
        <f>VLOOKUP($A7,[18]第１６表資料まとめ!$A$6:$H$8,6,FALSE)</f>
        <v>3757</v>
      </c>
      <c r="G7" s="475">
        <f>VLOOKUP($A7,[18]第１６表資料まとめ!$A$6:$H$8,7,FALSE)</f>
        <v>3939</v>
      </c>
      <c r="H7" s="475">
        <f>VLOOKUP($A7,[18]第１６表資料まとめ!$A$6:$H$8,8,FALSE)</f>
        <v>4913</v>
      </c>
      <c r="I7" s="634"/>
    </row>
    <row r="8" spans="1:9" ht="6" customHeight="1">
      <c r="A8" s="646"/>
      <c r="B8" s="647"/>
      <c r="C8" s="648"/>
      <c r="D8" s="648"/>
      <c r="E8" s="648"/>
      <c r="F8" s="648"/>
      <c r="G8" s="648"/>
      <c r="H8" s="648"/>
    </row>
  </sheetData>
  <phoneticPr fontId="4"/>
  <pageMargins left="0.59055118110236227" right="0.39370078740157483" top="0.78740157480314965" bottom="0.78740157480314965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2F49-CA7B-44CB-8B38-35435066D75E}">
  <sheetPr>
    <pageSetUpPr fitToPage="1"/>
  </sheetPr>
  <dimension ref="A1:O29"/>
  <sheetViews>
    <sheetView showGridLines="0" view="pageBreakPreview" topLeftCell="B1" zoomScale="120" zoomScaleNormal="100" zoomScaleSheetLayoutView="120" workbookViewId="0">
      <selection activeCell="B1" sqref="B1"/>
    </sheetView>
  </sheetViews>
  <sheetFormatPr defaultColWidth="9.875" defaultRowHeight="14.65" customHeight="1"/>
  <cols>
    <col min="1" max="1" width="43.75" style="649" hidden="1" customWidth="1"/>
    <col min="2" max="2" width="1.5" style="649" customWidth="1"/>
    <col min="3" max="3" width="15" style="649" customWidth="1"/>
    <col min="4" max="4" width="22.125" style="649" customWidth="1"/>
    <col min="5" max="5" width="0.5" style="649" customWidth="1"/>
    <col min="6" max="9" width="8" style="650" customWidth="1"/>
    <col min="10" max="10" width="8.625" style="650" customWidth="1"/>
    <col min="11" max="13" width="8" style="650" customWidth="1"/>
    <col min="14" max="14" width="8.125" style="650" customWidth="1"/>
    <col min="15" max="16384" width="9.875" style="650"/>
  </cols>
  <sheetData>
    <row r="1" spans="1:15" ht="9" customHeight="1">
      <c r="A1" s="649" t="s">
        <v>663</v>
      </c>
    </row>
    <row r="2" spans="1:15" s="286" customFormat="1" ht="17.25" customHeight="1">
      <c r="B2" s="357"/>
      <c r="C2" s="357" t="s">
        <v>664</v>
      </c>
      <c r="D2" s="357"/>
      <c r="E2" s="357"/>
      <c r="F2" s="365"/>
      <c r="G2" s="365"/>
    </row>
    <row r="3" spans="1:15" s="286" customFormat="1" ht="18.75">
      <c r="B3" s="357"/>
      <c r="C3" s="357" t="s">
        <v>665</v>
      </c>
      <c r="D3" s="357"/>
      <c r="E3" s="357"/>
      <c r="F3" s="365"/>
      <c r="G3" s="365"/>
    </row>
    <row r="4" spans="1:15" s="110" customFormat="1" ht="4.5" customHeight="1">
      <c r="F4" s="600"/>
      <c r="G4" s="600"/>
    </row>
    <row r="5" spans="1:15" s="110" customFormat="1" ht="19.5" customHeight="1">
      <c r="A5" s="110" t="s">
        <v>666</v>
      </c>
      <c r="B5" s="922" t="s">
        <v>667</v>
      </c>
      <c r="C5" s="922"/>
      <c r="D5" s="922"/>
      <c r="E5" s="923"/>
      <c r="F5" s="1039" t="s">
        <v>668</v>
      </c>
      <c r="G5" s="1042" t="s">
        <v>669</v>
      </c>
      <c r="H5" s="1043"/>
      <c r="I5" s="1043"/>
      <c r="J5" s="1043"/>
      <c r="K5" s="1043"/>
      <c r="L5" s="1043"/>
      <c r="M5" s="1043"/>
      <c r="N5" s="1002" t="s">
        <v>670</v>
      </c>
    </row>
    <row r="6" spans="1:15" s="110" customFormat="1" ht="15.75" customHeight="1">
      <c r="B6" s="924"/>
      <c r="C6" s="924"/>
      <c r="D6" s="924"/>
      <c r="E6" s="925"/>
      <c r="F6" s="1040"/>
      <c r="G6" s="1046" t="s">
        <v>671</v>
      </c>
      <c r="H6" s="1048" t="s">
        <v>672</v>
      </c>
      <c r="I6" s="1043"/>
      <c r="J6" s="1043"/>
      <c r="K6" s="1043"/>
      <c r="L6" s="1043"/>
      <c r="M6" s="1005" t="s">
        <v>673</v>
      </c>
      <c r="N6" s="1044"/>
    </row>
    <row r="7" spans="1:15" s="110" customFormat="1" ht="44.25" customHeight="1">
      <c r="B7" s="926"/>
      <c r="C7" s="926"/>
      <c r="D7" s="926"/>
      <c r="E7" s="927"/>
      <c r="F7" s="1041"/>
      <c r="G7" s="1047"/>
      <c r="H7" s="651" t="s">
        <v>674</v>
      </c>
      <c r="I7" s="651" t="s">
        <v>675</v>
      </c>
      <c r="J7" s="652" t="s">
        <v>676</v>
      </c>
      <c r="K7" s="651" t="s">
        <v>677</v>
      </c>
      <c r="L7" s="651" t="s">
        <v>678</v>
      </c>
      <c r="M7" s="1045"/>
      <c r="N7" s="1045"/>
    </row>
    <row r="8" spans="1:15" s="338" customFormat="1" ht="10.5" customHeight="1">
      <c r="A8" s="110"/>
      <c r="B8" s="334"/>
      <c r="C8" s="334"/>
      <c r="D8" s="334"/>
      <c r="E8" s="653"/>
      <c r="F8" s="654"/>
      <c r="G8" s="615"/>
    </row>
    <row r="9" spans="1:15" s="338" customFormat="1" ht="15" customHeight="1">
      <c r="A9" s="110"/>
      <c r="B9" s="206"/>
      <c r="C9" s="144"/>
      <c r="D9" s="138"/>
      <c r="E9" s="139"/>
      <c r="F9" s="655"/>
      <c r="G9" s="615"/>
    </row>
    <row r="10" spans="1:15" s="338" customFormat="1" ht="6" customHeight="1">
      <c r="A10" s="110"/>
      <c r="B10" s="206"/>
      <c r="C10" s="144"/>
      <c r="D10" s="138"/>
      <c r="E10" s="139"/>
      <c r="F10" s="655"/>
      <c r="G10" s="615"/>
    </row>
    <row r="11" spans="1:15" s="338" customFormat="1" ht="20.25" customHeight="1">
      <c r="A11" s="623" t="s">
        <v>679</v>
      </c>
      <c r="B11" s="986" t="s">
        <v>680</v>
      </c>
      <c r="C11" s="986"/>
      <c r="D11" s="1037"/>
      <c r="E11" s="218"/>
      <c r="F11" s="656">
        <f>VLOOKUP($A11,[19]第１７表資料まとめ!$B$5:$L$11,2,FALSE)</f>
        <v>186988</v>
      </c>
      <c r="G11" s="656">
        <f>VLOOKUP($A11,[19]第１７表資料まとめ!$B$5:$L$11,3,FALSE)</f>
        <v>184640</v>
      </c>
      <c r="H11" s="656">
        <f>VLOOKUP($A11,[19]第１７表資料まとめ!$B$5:$L$11,4,FALSE)</f>
        <v>182176</v>
      </c>
      <c r="I11" s="656">
        <f>VLOOKUP($A11,[19]第１７表資料まとめ!$B$5:$L$11,5,FALSE)</f>
        <v>108068</v>
      </c>
      <c r="J11" s="656">
        <f>VLOOKUP($A11,[19]第１７表資料まとめ!$B$5:$L$11,6,FALSE)</f>
        <v>13144</v>
      </c>
      <c r="K11" s="656">
        <f>VLOOKUP($A11,[19]第１７表資料まとめ!$B$5:$L$11,7,FALSE)</f>
        <v>55775</v>
      </c>
      <c r="L11" s="656">
        <f>VLOOKUP($A11,[19]第１７表資料まとめ!$B$5:$L$11,8,FALSE)</f>
        <v>5189</v>
      </c>
      <c r="M11" s="656">
        <f>VLOOKUP($A11,[19]第１７表資料まとめ!$B$5:$L$11,9,FALSE)</f>
        <v>2464</v>
      </c>
      <c r="N11" s="656">
        <f>VLOOKUP($A11,[19]第１７表資料まとめ!$B$5:$L$11,10,FALSE)</f>
        <v>2348</v>
      </c>
    </row>
    <row r="12" spans="1:15" s="338" customFormat="1" ht="20.25" customHeight="1">
      <c r="A12" s="623" t="s">
        <v>681</v>
      </c>
      <c r="B12" s="986" t="s">
        <v>682</v>
      </c>
      <c r="C12" s="986"/>
      <c r="D12" s="1037"/>
      <c r="E12" s="218"/>
      <c r="F12" s="656">
        <f>VLOOKUP($A12,[19]第１７表資料まとめ!$B$5:$L$11,2,FALSE)</f>
        <v>395805</v>
      </c>
      <c r="G12" s="656">
        <f>VLOOKUP($A12,[19]第１７表資料まとめ!$B$5:$L$11,3,FALSE)</f>
        <v>392330</v>
      </c>
      <c r="H12" s="656">
        <f>VLOOKUP($A12,[19]第１７表資料まとめ!$B$5:$L$11,4,FALSE)</f>
        <v>387555</v>
      </c>
      <c r="I12" s="656">
        <f>VLOOKUP($A12,[19]第１７表資料まとめ!$B$5:$L$11,5,FALSE)</f>
        <v>258070</v>
      </c>
      <c r="J12" s="656">
        <f>VLOOKUP($A12,[19]第１７表資料まとめ!$B$5:$L$11,6,FALSE)</f>
        <v>27242</v>
      </c>
      <c r="K12" s="656">
        <f>VLOOKUP($A12,[19]第１７表資料まとめ!$B$5:$L$11,7,FALSE)</f>
        <v>92154</v>
      </c>
      <c r="L12" s="656">
        <f>VLOOKUP($A12,[19]第１７表資料まとめ!$B$5:$L$11,8,FALSE)</f>
        <v>10089</v>
      </c>
      <c r="M12" s="656">
        <f>VLOOKUP($A12,[19]第１７表資料まとめ!$B$5:$L$11,9,FALSE)</f>
        <v>4775</v>
      </c>
      <c r="N12" s="656">
        <f>VLOOKUP($A12,[19]第１７表資料まとめ!$B$5:$L$11,10,FALSE)</f>
        <v>3475</v>
      </c>
    </row>
    <row r="13" spans="1:15" s="338" customFormat="1" ht="20.25" customHeight="1">
      <c r="A13" s="623" t="s">
        <v>537</v>
      </c>
      <c r="B13" s="986" t="s">
        <v>683</v>
      </c>
      <c r="C13" s="986"/>
      <c r="D13" s="1037"/>
      <c r="E13" s="657"/>
      <c r="F13" s="658">
        <f>VLOOKUP($A13,[19]第１７表資料まとめ!$B$5:$L$11,2,FALSE)</f>
        <v>2.1167400000000001</v>
      </c>
      <c r="G13" s="658">
        <f>VLOOKUP($A13,[19]第１７表資料まとめ!$B$5:$L$11,3,FALSE)</f>
        <v>2.1248399999999998</v>
      </c>
      <c r="H13" s="658">
        <f>VLOOKUP($A13,[19]第１７表資料まとめ!$B$5:$L$11,4,FALSE)</f>
        <v>2.12737</v>
      </c>
      <c r="I13" s="658">
        <f>VLOOKUP($A13,[19]第１７表資料まとめ!$B$5:$L$11,5,FALSE)</f>
        <v>2.3880300000000001</v>
      </c>
      <c r="J13" s="658">
        <f>VLOOKUP($A13,[19]第１７表資料まとめ!$B$5:$L$11,6,FALSE)</f>
        <v>2.0725799999999999</v>
      </c>
      <c r="K13" s="658">
        <f>VLOOKUP($A13,[19]第１７表資料まとめ!$B$5:$L$11,7,FALSE)</f>
        <v>1.65225</v>
      </c>
      <c r="L13" s="658">
        <f>VLOOKUP($A13,[19]第１７表資料まとめ!$B$5:$L$11,8,FALSE)</f>
        <v>1.94431</v>
      </c>
      <c r="M13" s="658">
        <f>VLOOKUP($A13,[19]第１７表資料まとめ!$B$5:$L$11,9,FALSE)</f>
        <v>1.93791</v>
      </c>
      <c r="N13" s="658">
        <f>VLOOKUP($A13,[19]第１７表資料まとめ!$B$5:$L$11,10,FALSE)</f>
        <v>1.4799800000000001</v>
      </c>
      <c r="O13" s="659"/>
    </row>
    <row r="14" spans="1:15" s="338" customFormat="1" ht="20.25" customHeight="1">
      <c r="A14" s="660" t="s">
        <v>684</v>
      </c>
      <c r="B14" s="1035" t="s">
        <v>685</v>
      </c>
      <c r="C14" s="1036"/>
      <c r="D14" s="1036"/>
      <c r="E14" s="218"/>
      <c r="F14" s="656">
        <f>VLOOKUP($A14,[19]第１７表資料まとめ!$B$5:$L$11,2,FALSE)</f>
        <v>85091</v>
      </c>
      <c r="G14" s="656">
        <f>VLOOKUP($A14,[19]第１７表資料まとめ!$B$5:$L$11,3,FALSE)</f>
        <v>84814</v>
      </c>
      <c r="H14" s="656">
        <f>VLOOKUP($A14,[19]第１７表資料まとめ!$B$5:$L$11,4,FALSE)</f>
        <v>84152</v>
      </c>
      <c r="I14" s="656">
        <f>VLOOKUP($A14,[19]第１７表資料まとめ!$B$5:$L$11,5,FALSE)</f>
        <v>64980</v>
      </c>
      <c r="J14" s="656">
        <f>VLOOKUP($A14,[19]第１７表資料まとめ!$B$5:$L$11,6,FALSE)</f>
        <v>7223</v>
      </c>
      <c r="K14" s="656">
        <f>VLOOKUP($A14,[19]第１７表資料まとめ!$B$5:$L$11,7,FALSE)</f>
        <v>11700</v>
      </c>
      <c r="L14" s="656">
        <f>VLOOKUP($A14,[19]第１７表資料まとめ!$B$5:$L$11,8,FALSE)</f>
        <v>249</v>
      </c>
      <c r="M14" s="656">
        <f>VLOOKUP($A14,[19]第１７表資料まとめ!$B$5:$L$11,9,FALSE)</f>
        <v>662</v>
      </c>
      <c r="N14" s="656">
        <f>VLOOKUP($A14,[19]第１７表資料まとめ!$B$5:$L$11,10,FALSE)</f>
        <v>277</v>
      </c>
    </row>
    <row r="15" spans="1:15" s="338" customFormat="1" ht="20.25" customHeight="1">
      <c r="A15" s="660" t="s">
        <v>686</v>
      </c>
      <c r="B15" s="1035" t="s">
        <v>687</v>
      </c>
      <c r="C15" s="1036"/>
      <c r="D15" s="1036"/>
      <c r="E15" s="218"/>
      <c r="F15" s="656">
        <f>VLOOKUP($A15,[19]第１７表資料まとめ!$B$5:$L$11,2,FALSE)</f>
        <v>170771</v>
      </c>
      <c r="G15" s="656">
        <f>VLOOKUP($A15,[19]第１７表資料まとめ!$B$5:$L$11,3,FALSE)</f>
        <v>170280</v>
      </c>
      <c r="H15" s="656">
        <f>VLOOKUP($A15,[19]第１７表資料まとめ!$B$5:$L$11,4,FALSE)</f>
        <v>169260</v>
      </c>
      <c r="I15" s="656">
        <f>VLOOKUP($A15,[19]第１７表資料まとめ!$B$5:$L$11,5,FALSE)</f>
        <v>138085</v>
      </c>
      <c r="J15" s="656">
        <f>VLOOKUP($A15,[19]第１７表資料まとめ!$B$5:$L$11,6,FALSE)</f>
        <v>11981</v>
      </c>
      <c r="K15" s="656">
        <f>VLOOKUP($A15,[19]第１７表資料まとめ!$B$5:$L$11,7,FALSE)</f>
        <v>18666</v>
      </c>
      <c r="L15" s="656">
        <f>VLOOKUP($A15,[19]第１７表資料まとめ!$B$5:$L$11,8,FALSE)</f>
        <v>528</v>
      </c>
      <c r="M15" s="656">
        <f>VLOOKUP($A15,[19]第１７表資料まとめ!$B$5:$L$11,9,FALSE)</f>
        <v>1020</v>
      </c>
      <c r="N15" s="656">
        <f>VLOOKUP($A15,[19]第１７表資料まとめ!$B$5:$L$11,10,FALSE)</f>
        <v>491</v>
      </c>
    </row>
    <row r="16" spans="1:15" s="338" customFormat="1" ht="20.25" customHeight="1">
      <c r="A16" s="660" t="s">
        <v>688</v>
      </c>
      <c r="B16" s="1035" t="s">
        <v>689</v>
      </c>
      <c r="C16" s="1038"/>
      <c r="D16" s="1038"/>
      <c r="E16" s="218"/>
      <c r="F16" s="658">
        <f>VLOOKUP($A16,[19]第１７表資料まとめ!$B$5:$L$11,2,FALSE)</f>
        <v>2.00692</v>
      </c>
      <c r="G16" s="658">
        <f>VLOOKUP($A16,[19]第１７表資料まとめ!$B$5:$L$11,3,FALSE)</f>
        <v>2.0076900000000002</v>
      </c>
      <c r="H16" s="658">
        <f>VLOOKUP($A16,[19]第１７表資料まとめ!$B$5:$L$11,4,FALSE)</f>
        <v>2.0113599999999998</v>
      </c>
      <c r="I16" s="658">
        <f>VLOOKUP($A16,[19]第１７表資料まとめ!$B$5:$L$11,5,FALSE)</f>
        <v>2.1250399999999998</v>
      </c>
      <c r="J16" s="658">
        <f>VLOOKUP($A16,[19]第１７表資料まとめ!$B$5:$L$11,6,FALSE)</f>
        <v>1.65873</v>
      </c>
      <c r="K16" s="658">
        <f>VLOOKUP($A16,[19]第１７表資料まとめ!$B$5:$L$11,7,FALSE)</f>
        <v>1.59538</v>
      </c>
      <c r="L16" s="658">
        <f>VLOOKUP($A16,[19]第１７表資料まとめ!$B$5:$L$11,8,FALSE)</f>
        <v>2.1204800000000001</v>
      </c>
      <c r="M16" s="658">
        <f>VLOOKUP($A16,[19]第１７表資料まとめ!$B$5:$L$11,9,FALSE)</f>
        <v>1.5407900000000001</v>
      </c>
      <c r="N16" s="658">
        <f>VLOOKUP($A16,[19]第１７表資料まとめ!$B$5:$L$11,10,FALSE)</f>
        <v>1.7725599999999999</v>
      </c>
    </row>
    <row r="17" spans="1:14" s="338" customFormat="1" ht="20.25" customHeight="1">
      <c r="A17" s="660" t="s">
        <v>690</v>
      </c>
      <c r="B17" s="1035" t="s">
        <v>691</v>
      </c>
      <c r="C17" s="1036"/>
      <c r="D17" s="1036"/>
      <c r="E17" s="218"/>
      <c r="F17" s="656">
        <f>VLOOKUP($A17,[19]第１７表資料まとめ!$B$5:$L$11,2,FALSE)</f>
        <v>122106</v>
      </c>
      <c r="G17" s="656">
        <f>VLOOKUP($A17,[19]第１７表資料まとめ!$B$5:$L$11,3,FALSE)</f>
        <v>121737</v>
      </c>
      <c r="H17" s="656">
        <f>VLOOKUP($A17,[19]第１７表資料まとめ!$B$5:$L$11,4,FALSE)</f>
        <v>120913</v>
      </c>
      <c r="I17" s="656">
        <f>VLOOKUP($A17,[19]第１７表資料まとめ!$B$5:$L$11,5,FALSE)</f>
        <v>96803</v>
      </c>
      <c r="J17" s="656">
        <f>VLOOKUP($A17,[19]第１７表資料まとめ!$B$5:$L$11,6,FALSE)</f>
        <v>9530</v>
      </c>
      <c r="K17" s="656">
        <f>VLOOKUP($A17,[19]第１７表資料まとめ!$B$5:$L$11,7,FALSE)</f>
        <v>14214</v>
      </c>
      <c r="L17" s="656">
        <f>VLOOKUP($A17,[19]第１７表資料まとめ!$B$5:$L$11,8,FALSE)</f>
        <v>366</v>
      </c>
      <c r="M17" s="656">
        <f>VLOOKUP($A17,[19]第１７表資料まとめ!$B$5:$L$11,9,FALSE)</f>
        <v>824</v>
      </c>
      <c r="N17" s="656">
        <f>VLOOKUP($A17,[19]第１７表資料まとめ!$B$5:$L$11,10,FALSE)</f>
        <v>369</v>
      </c>
    </row>
    <row r="18" spans="1:14" s="338" customFormat="1" ht="7.5" customHeight="1">
      <c r="A18" s="110"/>
      <c r="B18" s="345"/>
      <c r="C18" s="346"/>
      <c r="D18" s="345"/>
      <c r="E18" s="331"/>
      <c r="F18" s="630"/>
      <c r="G18" s="630"/>
      <c r="H18" s="360"/>
      <c r="I18" s="360"/>
      <c r="J18" s="360"/>
      <c r="K18" s="360"/>
      <c r="L18" s="360"/>
      <c r="M18" s="360"/>
      <c r="N18" s="360"/>
    </row>
    <row r="19" spans="1:14" s="338" customFormat="1" ht="15" customHeight="1">
      <c r="A19" s="110"/>
      <c r="B19" s="348"/>
      <c r="C19" s="355"/>
      <c r="D19" s="348"/>
      <c r="E19" s="110"/>
      <c r="F19" s="615"/>
      <c r="G19" s="594"/>
    </row>
    <row r="20" spans="1:14" s="338" customFormat="1" ht="11.25" customHeight="1">
      <c r="A20" s="110"/>
      <c r="B20" s="348"/>
      <c r="C20" s="355"/>
      <c r="D20" s="348"/>
      <c r="E20" s="110"/>
      <c r="F20" s="615"/>
      <c r="G20" s="594"/>
    </row>
    <row r="21" spans="1:14" s="338" customFormat="1" ht="11.25" customHeight="1">
      <c r="A21" s="110"/>
      <c r="B21" s="348"/>
      <c r="C21" s="355"/>
      <c r="D21" s="348"/>
      <c r="E21" s="110"/>
      <c r="F21" s="615"/>
      <c r="G21" s="594"/>
    </row>
    <row r="22" spans="1:14" s="338" customFormat="1" ht="11.25" customHeight="1">
      <c r="A22" s="110"/>
      <c r="B22" s="348"/>
      <c r="C22" s="355"/>
      <c r="D22" s="348"/>
      <c r="E22" s="110"/>
      <c r="F22" s="615"/>
      <c r="G22" s="594"/>
    </row>
    <row r="23" spans="1:14" s="338" customFormat="1" ht="11.25" customHeight="1">
      <c r="A23" s="110"/>
      <c r="B23" s="348"/>
      <c r="C23" s="355"/>
      <c r="D23" s="348"/>
      <c r="E23" s="110"/>
      <c r="F23" s="615"/>
      <c r="G23" s="594"/>
    </row>
    <row r="24" spans="1:14" s="338" customFormat="1" ht="11.25" customHeight="1">
      <c r="A24" s="110"/>
      <c r="B24" s="348"/>
      <c r="C24" s="355"/>
      <c r="D24" s="348"/>
      <c r="E24" s="110"/>
      <c r="F24" s="615"/>
      <c r="G24" s="615"/>
    </row>
    <row r="29" spans="1:14" ht="14.65" customHeight="1">
      <c r="M29" s="661"/>
    </row>
  </sheetData>
  <mergeCells count="14">
    <mergeCell ref="B5:E7"/>
    <mergeCell ref="F5:F7"/>
    <mergeCell ref="G5:M5"/>
    <mergeCell ref="N5:N7"/>
    <mergeCell ref="G6:G7"/>
    <mergeCell ref="H6:L6"/>
    <mergeCell ref="M6:M7"/>
    <mergeCell ref="B17:D17"/>
    <mergeCell ref="B11:D11"/>
    <mergeCell ref="B12:D12"/>
    <mergeCell ref="B13:D13"/>
    <mergeCell ref="B14:D14"/>
    <mergeCell ref="B15:D15"/>
    <mergeCell ref="B16:D16"/>
  </mergeCells>
  <phoneticPr fontId="4"/>
  <pageMargins left="0.59055118110236227" right="0.59055118110236227" top="0.78740157480314965" bottom="0" header="0.51181102362204722" footer="0.51181102362204722"/>
  <pageSetup paperSize="9" pageOrder="overThenDown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E8456-7CC7-44CC-9CF4-F979D1593355}">
  <sheetPr>
    <pageSetUpPr fitToPage="1"/>
  </sheetPr>
  <dimension ref="A1:L13"/>
  <sheetViews>
    <sheetView showGridLines="0" view="pageBreakPreview" topLeftCell="B1" zoomScale="130" zoomScaleNormal="100" zoomScaleSheetLayoutView="130" workbookViewId="0">
      <selection activeCell="B1" sqref="B1:L1"/>
    </sheetView>
  </sheetViews>
  <sheetFormatPr defaultColWidth="8" defaultRowHeight="21.95" customHeight="1"/>
  <cols>
    <col min="1" max="1" width="9.75" style="459" hidden="1" customWidth="1"/>
    <col min="2" max="3" width="3.25" style="635" customWidth="1"/>
    <col min="4" max="4" width="29.5" style="635" customWidth="1"/>
    <col min="5" max="11" width="7.25" style="672" customWidth="1"/>
    <col min="12" max="12" width="7.375" style="672" bestFit="1" customWidth="1"/>
    <col min="13" max="16384" width="8" style="459"/>
  </cols>
  <sheetData>
    <row r="1" spans="1:12" s="635" customFormat="1" ht="30.75" customHeight="1">
      <c r="B1" s="1049" t="s">
        <v>692</v>
      </c>
      <c r="C1" s="1049"/>
      <c r="D1" s="1049"/>
      <c r="E1" s="1049"/>
      <c r="F1" s="1049"/>
      <c r="G1" s="1049"/>
      <c r="H1" s="1049"/>
      <c r="I1" s="1049"/>
      <c r="J1" s="1049"/>
      <c r="K1" s="1049"/>
      <c r="L1" s="1049"/>
    </row>
    <row r="2" spans="1:12" s="635" customFormat="1" ht="3" customHeight="1">
      <c r="E2" s="662"/>
      <c r="F2" s="662"/>
      <c r="G2" s="662"/>
      <c r="H2" s="662"/>
      <c r="I2" s="662"/>
      <c r="J2" s="662"/>
      <c r="K2" s="662"/>
      <c r="L2" s="662"/>
    </row>
    <row r="3" spans="1:12" s="635" customFormat="1" ht="21.95" customHeight="1">
      <c r="B3" s="1050" t="s">
        <v>693</v>
      </c>
      <c r="C3" s="1050"/>
      <c r="D3" s="1051"/>
      <c r="E3" s="1054" t="s">
        <v>656</v>
      </c>
      <c r="F3" s="1056" t="s">
        <v>694</v>
      </c>
      <c r="G3" s="1056"/>
      <c r="H3" s="1056"/>
      <c r="I3" s="1056"/>
      <c r="J3" s="1056"/>
      <c r="K3" s="1056"/>
      <c r="L3" s="1056"/>
    </row>
    <row r="4" spans="1:12" s="635" customFormat="1" ht="21.95" customHeight="1">
      <c r="B4" s="1052"/>
      <c r="C4" s="1052"/>
      <c r="D4" s="1053"/>
      <c r="E4" s="1055"/>
      <c r="F4" s="663" t="s">
        <v>695</v>
      </c>
      <c r="G4" s="663" t="s">
        <v>696</v>
      </c>
      <c r="H4" s="663" t="s">
        <v>697</v>
      </c>
      <c r="I4" s="663" t="s">
        <v>698</v>
      </c>
      <c r="J4" s="663" t="s">
        <v>699</v>
      </c>
      <c r="K4" s="663" t="s">
        <v>700</v>
      </c>
      <c r="L4" s="664" t="s">
        <v>701</v>
      </c>
    </row>
    <row r="5" spans="1:12" ht="15" customHeight="1">
      <c r="B5" s="641"/>
      <c r="C5" s="462"/>
      <c r="D5" s="464"/>
      <c r="E5" s="665"/>
      <c r="F5" s="666"/>
      <c r="G5" s="667"/>
      <c r="H5" s="667"/>
      <c r="I5" s="667"/>
      <c r="J5" s="667"/>
      <c r="K5" s="667"/>
      <c r="L5" s="667"/>
    </row>
    <row r="6" spans="1:12" s="473" customFormat="1" ht="21.95" customHeight="1">
      <c r="A6" s="623" t="s">
        <v>267</v>
      </c>
      <c r="B6" s="462" t="s">
        <v>702</v>
      </c>
      <c r="C6" s="462"/>
      <c r="D6" s="464"/>
      <c r="E6" s="665">
        <f>VLOOKUP($A6,[20]第１８表資料まとめ!$C$8:$K$14,2,FALSE)</f>
        <v>84814</v>
      </c>
      <c r="F6" s="667">
        <f>VLOOKUP($A6,[20]第１８表資料まとめ!$C$8:$K$14,3,FALSE)</f>
        <v>28743</v>
      </c>
      <c r="G6" s="667">
        <f>VLOOKUP($A6,[20]第１８表資料まとめ!$C$8:$K$14,4,FALSE)</f>
        <v>36798</v>
      </c>
      <c r="H6" s="667">
        <f>VLOOKUP($A6,[20]第１８表資料まとめ!$C$8:$K$14,5,FALSE)</f>
        <v>12870</v>
      </c>
      <c r="I6" s="667">
        <f>VLOOKUP($A6,[20]第１８表資料まとめ!$C$8:$K$14,6,FALSE)</f>
        <v>4069</v>
      </c>
      <c r="J6" s="667">
        <f>VLOOKUP($A6,[20]第１８表資料まとめ!$C$8:$K$14,7,FALSE)</f>
        <v>1375</v>
      </c>
      <c r="K6" s="667">
        <f>VLOOKUP($A6,[20]第１８表資料まとめ!$C$8:$K$14,8,FALSE)</f>
        <v>649</v>
      </c>
      <c r="L6" s="667">
        <f>VLOOKUP($A6,[20]第１８表資料まとめ!$C$8:$K$14,9,FALSE)</f>
        <v>310</v>
      </c>
    </row>
    <row r="7" spans="1:12" ht="21.95" customHeight="1">
      <c r="A7" s="623" t="s">
        <v>703</v>
      </c>
      <c r="B7" s="462"/>
      <c r="C7" s="462" t="s">
        <v>529</v>
      </c>
      <c r="D7" s="464"/>
      <c r="E7" s="665">
        <f>VLOOKUP($A7,[20]第１８表資料まとめ!$C$8:$K$14,2,FALSE)</f>
        <v>84152</v>
      </c>
      <c r="F7" s="667">
        <f>VLOOKUP($A7,[20]第１８表資料まとめ!$C$8:$K$14,3,FALSE)</f>
        <v>28338</v>
      </c>
      <c r="G7" s="667">
        <f>VLOOKUP($A7,[20]第１８表資料まとめ!$C$8:$K$14,4,FALSE)</f>
        <v>36606</v>
      </c>
      <c r="H7" s="667">
        <f>VLOOKUP($A7,[20]第１８表資料まとめ!$C$8:$K$14,5,FALSE)</f>
        <v>12827</v>
      </c>
      <c r="I7" s="667">
        <f>VLOOKUP($A7,[20]第１８表資料まとめ!$C$8:$K$14,6,FALSE)</f>
        <v>4056</v>
      </c>
      <c r="J7" s="667">
        <f>VLOOKUP($A7,[20]第１８表資料まとめ!$C$8:$K$14,7,FALSE)</f>
        <v>1369</v>
      </c>
      <c r="K7" s="667">
        <f>VLOOKUP($A7,[20]第１８表資料まとめ!$C$8:$K$14,8,FALSE)</f>
        <v>648</v>
      </c>
      <c r="L7" s="667">
        <f>VLOOKUP($A7,[20]第１８表資料まとめ!$C$8:$K$14,9,FALSE)</f>
        <v>308</v>
      </c>
    </row>
    <row r="8" spans="1:12" ht="21.95" customHeight="1">
      <c r="A8" s="623" t="s">
        <v>704</v>
      </c>
      <c r="B8" s="462"/>
      <c r="C8" s="462"/>
      <c r="D8" s="464" t="s">
        <v>531</v>
      </c>
      <c r="E8" s="665">
        <f>VLOOKUP($A8,[20]第１８表資料まとめ!$C$8:$K$14,2,FALSE)</f>
        <v>64980</v>
      </c>
      <c r="F8" s="667">
        <f>VLOOKUP($A8,[20]第１８表資料まとめ!$C$8:$K$14,3,FALSE)</f>
        <v>18014</v>
      </c>
      <c r="G8" s="667">
        <f>VLOOKUP($A8,[20]第１８表資料まとめ!$C$8:$K$14,4,FALSE)</f>
        <v>30081</v>
      </c>
      <c r="H8" s="667">
        <f>VLOOKUP($A8,[20]第１８表資料まとめ!$C$8:$K$14,5,FALSE)</f>
        <v>11112</v>
      </c>
      <c r="I8" s="667">
        <f>VLOOKUP($A8,[20]第１８表資料まとめ!$C$8:$K$14,6,FALSE)</f>
        <v>3590</v>
      </c>
      <c r="J8" s="667">
        <f>VLOOKUP($A8,[20]第１８表資料まとめ!$C$8:$K$14,7,FALSE)</f>
        <v>1284</v>
      </c>
      <c r="K8" s="667">
        <f>VLOOKUP($A8,[20]第１８表資料まとめ!$C$8:$K$14,8,FALSE)</f>
        <v>605</v>
      </c>
      <c r="L8" s="667">
        <f>VLOOKUP($A8,[20]第１８表資料まとめ!$C$8:$K$14,9,FALSE)</f>
        <v>294</v>
      </c>
    </row>
    <row r="9" spans="1:12" ht="21.95" customHeight="1">
      <c r="A9" s="668" t="s">
        <v>705</v>
      </c>
      <c r="B9" s="462"/>
      <c r="C9" s="462"/>
      <c r="D9" s="669" t="s">
        <v>706</v>
      </c>
      <c r="E9" s="665">
        <f>VLOOKUP($A9,[20]第１８表資料まとめ!$C$8:$K$14,2,FALSE)</f>
        <v>7223</v>
      </c>
      <c r="F9" s="667">
        <f>VLOOKUP($A9,[20]第１８表資料まとめ!$C$8:$K$14,3,FALSE)</f>
        <v>3441</v>
      </c>
      <c r="G9" s="667">
        <f>VLOOKUP($A9,[20]第１８表資料まとめ!$C$8:$K$14,4,FALSE)</f>
        <v>2987</v>
      </c>
      <c r="H9" s="667">
        <f>VLOOKUP($A9,[20]第１８表資料まとめ!$C$8:$K$14,5,FALSE)</f>
        <v>642</v>
      </c>
      <c r="I9" s="667">
        <f>VLOOKUP($A9,[20]第１８表資料まとめ!$C$8:$K$14,6,FALSE)</f>
        <v>128</v>
      </c>
      <c r="J9" s="667">
        <f>VLOOKUP($A9,[20]第１８表資料まとめ!$C$8:$K$14,7,FALSE)</f>
        <v>22</v>
      </c>
      <c r="K9" s="667">
        <f>VLOOKUP($A9,[20]第１８表資料まとめ!$C$8:$K$14,8,FALSE)</f>
        <v>3</v>
      </c>
      <c r="L9" s="667" t="str">
        <f>VLOOKUP($A9,[20]第１８表資料まとめ!$C$8:$K$14,9,FALSE)</f>
        <v>-</v>
      </c>
    </row>
    <row r="10" spans="1:12" ht="21.95" customHeight="1">
      <c r="A10" s="623" t="s">
        <v>707</v>
      </c>
      <c r="B10" s="462"/>
      <c r="C10" s="462"/>
      <c r="D10" s="464" t="s">
        <v>533</v>
      </c>
      <c r="E10" s="665">
        <f>VLOOKUP($A10,[20]第１８表資料まとめ!$C$8:$K$14,2,FALSE)</f>
        <v>11700</v>
      </c>
      <c r="F10" s="667">
        <f>VLOOKUP($A10,[20]第１８表資料まとめ!$C$8:$K$14,3,FALSE)</f>
        <v>6804</v>
      </c>
      <c r="G10" s="667">
        <f>VLOOKUP($A10,[20]第１８表資料まとめ!$C$8:$K$14,4,FALSE)</f>
        <v>3429</v>
      </c>
      <c r="H10" s="667">
        <f>VLOOKUP($A10,[20]第１８表資料まとめ!$C$8:$K$14,5,FALSE)</f>
        <v>1039</v>
      </c>
      <c r="I10" s="667">
        <f>VLOOKUP($A10,[20]第１８表資料まとめ!$C$8:$K$14,6,FALSE)</f>
        <v>321</v>
      </c>
      <c r="J10" s="667">
        <f>VLOOKUP($A10,[20]第１８表資料まとめ!$C$8:$K$14,7,FALSE)</f>
        <v>59</v>
      </c>
      <c r="K10" s="667">
        <f>VLOOKUP($A10,[20]第１８表資料まとめ!$C$8:$K$14,8,FALSE)</f>
        <v>37</v>
      </c>
      <c r="L10" s="667">
        <f>VLOOKUP($A10,[20]第１８表資料まとめ!$C$8:$K$14,9,FALSE)</f>
        <v>11</v>
      </c>
    </row>
    <row r="11" spans="1:12" ht="21.95" customHeight="1">
      <c r="A11" s="623" t="s">
        <v>708</v>
      </c>
      <c r="B11" s="462"/>
      <c r="C11" s="462"/>
      <c r="D11" s="464" t="s">
        <v>534</v>
      </c>
      <c r="E11" s="665">
        <f>VLOOKUP($A11,[20]第１８表資料まとめ!$C$8:$K$14,2,FALSE)</f>
        <v>249</v>
      </c>
      <c r="F11" s="667">
        <f>VLOOKUP($A11,[20]第１８表資料まとめ!$C$8:$K$14,3,FALSE)</f>
        <v>79</v>
      </c>
      <c r="G11" s="667">
        <f>VLOOKUP($A11,[20]第１８表資料まとめ!$C$8:$K$14,4,FALSE)</f>
        <v>109</v>
      </c>
      <c r="H11" s="667">
        <f>VLOOKUP($A11,[20]第１８表資料まとめ!$C$8:$K$14,5,FALSE)</f>
        <v>34</v>
      </c>
      <c r="I11" s="667">
        <f>VLOOKUP($A11,[20]第１８表資料まとめ!$C$8:$K$14,6,FALSE)</f>
        <v>17</v>
      </c>
      <c r="J11" s="667">
        <f>VLOOKUP($A11,[20]第１８表資料まとめ!$C$8:$K$14,7,FALSE)</f>
        <v>4</v>
      </c>
      <c r="K11" s="667">
        <f>VLOOKUP($A11,[20]第１８表資料まとめ!$C$8:$K$14,8,FALSE)</f>
        <v>3</v>
      </c>
      <c r="L11" s="667">
        <f>VLOOKUP($A11,[20]第１８表資料まとめ!$C$8:$K$14,9,FALSE)</f>
        <v>3</v>
      </c>
    </row>
    <row r="12" spans="1:12" ht="21.95" customHeight="1">
      <c r="A12" s="623" t="s">
        <v>709</v>
      </c>
      <c r="B12" s="462"/>
      <c r="C12" s="462" t="s">
        <v>530</v>
      </c>
      <c r="D12" s="464"/>
      <c r="E12" s="665">
        <f>VLOOKUP($A12,[20]第１８表資料まとめ!$C$8:$K$14,2,FALSE)</f>
        <v>662</v>
      </c>
      <c r="F12" s="667">
        <f>VLOOKUP($A12,[20]第１８表資料まとめ!$C$8:$K$14,3,FALSE)</f>
        <v>405</v>
      </c>
      <c r="G12" s="667">
        <f>VLOOKUP($A12,[20]第１８表資料まとめ!$C$8:$K$14,4,FALSE)</f>
        <v>192</v>
      </c>
      <c r="H12" s="667">
        <f>VLOOKUP($A12,[20]第１８表資料まとめ!$C$8:$K$14,5,FALSE)</f>
        <v>43</v>
      </c>
      <c r="I12" s="667">
        <f>VLOOKUP($A12,[20]第１８表資料まとめ!$C$8:$K$14,6,FALSE)</f>
        <v>13</v>
      </c>
      <c r="J12" s="667">
        <f>VLOOKUP($A12,[20]第１８表資料まとめ!$C$8:$K$14,7,FALSE)</f>
        <v>6</v>
      </c>
      <c r="K12" s="667">
        <f>VLOOKUP($A12,[20]第１８表資料まとめ!$C$8:$K$14,8,FALSE)</f>
        <v>1</v>
      </c>
      <c r="L12" s="667">
        <f>VLOOKUP($A12,[20]第１８表資料まとめ!$C$8:$K$14,9,FALSE)</f>
        <v>2</v>
      </c>
    </row>
    <row r="13" spans="1:12" ht="6" customHeight="1">
      <c r="B13" s="480"/>
      <c r="C13" s="480"/>
      <c r="D13" s="482"/>
      <c r="E13" s="670"/>
      <c r="F13" s="671"/>
      <c r="G13" s="671"/>
      <c r="H13" s="671"/>
      <c r="I13" s="671"/>
      <c r="J13" s="671"/>
      <c r="K13" s="671"/>
      <c r="L13" s="671"/>
    </row>
  </sheetData>
  <mergeCells count="4">
    <mergeCell ref="B1:L1"/>
    <mergeCell ref="B3:D4"/>
    <mergeCell ref="E3:E4"/>
    <mergeCell ref="F3:L3"/>
  </mergeCells>
  <phoneticPr fontId="4"/>
  <printOptions horizontalCentered="1"/>
  <pageMargins left="0.70866141732283472" right="0.70866141732283472" top="0.78740157480314965" bottom="0.78740157480314965" header="0.51181102362204722" footer="0.5118110236220472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A23F6-E306-410F-A7D3-52D35DAD841B}">
  <sheetPr>
    <pageSetUpPr fitToPage="1"/>
  </sheetPr>
  <dimension ref="A1:Y445"/>
  <sheetViews>
    <sheetView showGridLines="0" view="pageBreakPreview" topLeftCell="B1" zoomScaleNormal="100" zoomScaleSheetLayoutView="100" workbookViewId="0">
      <selection activeCell="B1" sqref="B1"/>
    </sheetView>
  </sheetViews>
  <sheetFormatPr defaultColWidth="9.875" defaultRowHeight="14.65" customHeight="1"/>
  <cols>
    <col min="1" max="1" width="21.125" style="650" hidden="1" customWidth="1"/>
    <col min="2" max="2" width="0.75" style="649" customWidth="1"/>
    <col min="3" max="3" width="11.5" style="649" customWidth="1"/>
    <col min="4" max="4" width="0.625" style="649" customWidth="1"/>
    <col min="5" max="5" width="0.75" style="649" customWidth="1"/>
    <col min="6" max="6" width="10.25" style="649" customWidth="1"/>
    <col min="7" max="7" width="3.125" style="649" customWidth="1"/>
    <col min="8" max="8" width="6" style="649" customWidth="1"/>
    <col min="9" max="9" width="0.75" style="649" customWidth="1"/>
    <col min="10" max="25" width="8.5" style="650" customWidth="1"/>
    <col min="26" max="32" width="9.375" style="650" customWidth="1"/>
    <col min="33" max="16384" width="9.875" style="650"/>
  </cols>
  <sheetData>
    <row r="1" spans="1:25" s="110" customFormat="1" ht="17.25" customHeight="1">
      <c r="B1" s="485"/>
      <c r="C1" s="485"/>
      <c r="D1" s="485"/>
      <c r="E1" s="485"/>
      <c r="F1" s="485"/>
      <c r="H1" s="485"/>
      <c r="I1" s="485"/>
      <c r="J1" s="485"/>
      <c r="K1" s="485"/>
      <c r="L1" s="485"/>
      <c r="M1" s="485"/>
      <c r="N1" s="485"/>
      <c r="O1" s="568" t="s">
        <v>710</v>
      </c>
      <c r="P1" s="485" t="s">
        <v>711</v>
      </c>
      <c r="Q1" s="485"/>
      <c r="R1" s="485"/>
      <c r="S1" s="485"/>
      <c r="T1" s="485"/>
      <c r="U1" s="485"/>
      <c r="V1" s="485"/>
      <c r="W1" s="485"/>
      <c r="X1" s="485"/>
      <c r="Y1" s="485"/>
    </row>
    <row r="2" spans="1:25" s="338" customFormat="1" ht="9" customHeight="1">
      <c r="B2" s="673"/>
      <c r="C2" s="673"/>
      <c r="D2" s="673"/>
      <c r="E2" s="673"/>
      <c r="F2" s="673"/>
      <c r="G2" s="673"/>
      <c r="H2" s="673"/>
      <c r="I2" s="673"/>
      <c r="J2" s="674"/>
      <c r="K2" s="674"/>
      <c r="L2" s="674"/>
      <c r="M2" s="674"/>
      <c r="N2" s="674"/>
      <c r="O2" s="674"/>
      <c r="P2" s="674"/>
      <c r="Q2" s="674"/>
      <c r="R2" s="674"/>
      <c r="S2" s="674"/>
      <c r="T2" s="674"/>
      <c r="U2" s="674"/>
      <c r="V2" s="674"/>
      <c r="W2" s="674"/>
      <c r="X2" s="674"/>
      <c r="Y2" s="674"/>
    </row>
    <row r="3" spans="1:25" s="110" customFormat="1" ht="12" customHeight="1">
      <c r="B3" s="1059" t="s">
        <v>712</v>
      </c>
      <c r="C3" s="1059"/>
      <c r="D3" s="1059"/>
      <c r="E3" s="1059"/>
      <c r="F3" s="1059"/>
      <c r="G3" s="1059"/>
      <c r="H3" s="1059"/>
      <c r="I3" s="1060"/>
      <c r="J3" s="1063" t="s">
        <v>713</v>
      </c>
      <c r="K3" s="675"/>
      <c r="L3" s="675"/>
      <c r="M3" s="675"/>
      <c r="N3" s="675"/>
      <c r="O3" s="675"/>
      <c r="P3" s="675"/>
      <c r="Q3" s="675"/>
      <c r="R3" s="676"/>
      <c r="S3" s="676"/>
      <c r="T3" s="676"/>
      <c r="U3" s="676"/>
      <c r="V3" s="676"/>
      <c r="W3" s="676"/>
      <c r="X3" s="676"/>
      <c r="Y3" s="677"/>
    </row>
    <row r="4" spans="1:25" s="110" customFormat="1" ht="16.5" customHeight="1">
      <c r="B4" s="1061"/>
      <c r="C4" s="1061"/>
      <c r="D4" s="1061"/>
      <c r="E4" s="1061"/>
      <c r="F4" s="1061"/>
      <c r="G4" s="1061"/>
      <c r="H4" s="1061"/>
      <c r="I4" s="1062"/>
      <c r="J4" s="1064"/>
      <c r="K4" s="679"/>
      <c r="L4" s="679"/>
      <c r="M4" s="679"/>
      <c r="N4" s="679"/>
      <c r="O4" s="679"/>
      <c r="P4" s="679"/>
      <c r="Q4" s="679"/>
      <c r="R4" s="680" t="s">
        <v>714</v>
      </c>
      <c r="S4" s="681"/>
      <c r="T4" s="682"/>
      <c r="U4" s="682"/>
      <c r="V4" s="682"/>
      <c r="W4" s="682"/>
      <c r="X4" s="682"/>
      <c r="Y4" s="682"/>
    </row>
    <row r="5" spans="1:25" s="124" customFormat="1" ht="33" customHeight="1">
      <c r="B5" s="1061"/>
      <c r="C5" s="1061"/>
      <c r="D5" s="1061"/>
      <c r="E5" s="1061"/>
      <c r="F5" s="1061"/>
      <c r="G5" s="1061"/>
      <c r="H5" s="1061"/>
      <c r="I5" s="1062"/>
      <c r="J5" s="1065"/>
      <c r="K5" s="551" t="s">
        <v>715</v>
      </c>
      <c r="L5" s="551" t="s">
        <v>716</v>
      </c>
      <c r="M5" s="551" t="s">
        <v>717</v>
      </c>
      <c r="N5" s="551" t="s">
        <v>718</v>
      </c>
      <c r="O5" s="551" t="s">
        <v>719</v>
      </c>
      <c r="P5" s="551" t="s">
        <v>720</v>
      </c>
      <c r="Q5" s="551" t="s">
        <v>721</v>
      </c>
      <c r="R5" s="551" t="s">
        <v>722</v>
      </c>
      <c r="S5" s="551" t="s">
        <v>715</v>
      </c>
      <c r="T5" s="551" t="s">
        <v>716</v>
      </c>
      <c r="U5" s="551" t="s">
        <v>717</v>
      </c>
      <c r="V5" s="551" t="s">
        <v>718</v>
      </c>
      <c r="W5" s="551" t="s">
        <v>719</v>
      </c>
      <c r="X5" s="551" t="s">
        <v>720</v>
      </c>
      <c r="Y5" s="683" t="s">
        <v>721</v>
      </c>
    </row>
    <row r="6" spans="1:25" s="338" customFormat="1" ht="7.5" customHeight="1">
      <c r="B6" s="334"/>
      <c r="C6" s="334"/>
      <c r="D6" s="653"/>
      <c r="E6" s="334"/>
      <c r="F6" s="334"/>
      <c r="G6" s="334"/>
      <c r="H6" s="334"/>
      <c r="I6" s="684"/>
      <c r="J6" s="655"/>
      <c r="K6" s="615"/>
      <c r="L6" s="615"/>
      <c r="M6" s="615"/>
      <c r="N6" s="615"/>
      <c r="O6" s="615"/>
      <c r="P6" s="615"/>
      <c r="Q6" s="615"/>
      <c r="R6" s="655"/>
      <c r="S6" s="615"/>
      <c r="T6" s="615"/>
      <c r="U6" s="615"/>
      <c r="V6" s="615"/>
      <c r="W6" s="615"/>
      <c r="X6" s="615"/>
      <c r="Y6" s="615"/>
    </row>
    <row r="7" spans="1:25" s="143" customFormat="1" ht="22.5" customHeight="1">
      <c r="A7" s="582" t="s">
        <v>723</v>
      </c>
      <c r="B7" s="144"/>
      <c r="C7" s="144"/>
      <c r="D7" s="685"/>
      <c r="E7" s="144"/>
      <c r="F7" s="1057" t="s">
        <v>680</v>
      </c>
      <c r="G7" s="1057"/>
      <c r="H7" s="1058"/>
      <c r="I7" s="688"/>
      <c r="J7" s="689">
        <f>VLOOKUP($A7,'[21]第１９表資料（R2）'!$B$6:$R$32,2,FALSE)</f>
        <v>186988</v>
      </c>
      <c r="K7" s="690">
        <f>VLOOKUP($A7,'[21]第１９表資料（R2）'!$B$6:$R$32,3,FALSE)</f>
        <v>72676</v>
      </c>
      <c r="L7" s="690">
        <f>VLOOKUP($A7,'[21]第１９表資料（R2）'!$B$6:$R$32,4,FALSE)</f>
        <v>58063</v>
      </c>
      <c r="M7" s="690">
        <f>VLOOKUP($A7,'[21]第１９表資料（R2）'!$B$6:$R$32,5,FALSE)</f>
        <v>29398</v>
      </c>
      <c r="N7" s="690">
        <f>VLOOKUP($A7,'[21]第１９表資料（R2）'!$B$6:$R$32,6,FALSE)</f>
        <v>18317</v>
      </c>
      <c r="O7" s="690">
        <f>VLOOKUP($A7,'[21]第１９表資料（R2）'!$B$6:$R$32,7,FALSE)</f>
        <v>6408</v>
      </c>
      <c r="P7" s="690">
        <f>VLOOKUP($A7,'[21]第１９表資料（R2）'!$B$6:$R$32,8,FALSE)</f>
        <v>1576</v>
      </c>
      <c r="Q7" s="690">
        <f>VLOOKUP($A7,'[21]第１９表資料（R2）'!$B$6:$R$32,9,FALSE)</f>
        <v>550</v>
      </c>
      <c r="R7" s="689">
        <f>VLOOKUP($A7,'[21]第１９表資料（R2）'!$B$6:$R$32,10,FALSE)</f>
        <v>85091</v>
      </c>
      <c r="S7" s="690">
        <f>VLOOKUP($A7,'[21]第１９表資料（R2）'!$B$6:$R$32,11,FALSE)</f>
        <v>28881</v>
      </c>
      <c r="T7" s="690">
        <f>VLOOKUP($A7,'[21]第１９表資料（R2）'!$B$6:$R$32,12,FALSE)</f>
        <v>36898</v>
      </c>
      <c r="U7" s="690">
        <f>VLOOKUP($A7,'[21]第１９表資料（R2）'!$B$6:$R$32,13,FALSE)</f>
        <v>12891</v>
      </c>
      <c r="V7" s="690">
        <f>VLOOKUP($A7,'[21]第１９表資料（R2）'!$B$6:$R$32,14,FALSE)</f>
        <v>4077</v>
      </c>
      <c r="W7" s="690">
        <f>VLOOKUP($A7,'[21]第１９表資料（R2）'!$B$6:$R$32,15,FALSE)</f>
        <v>1381</v>
      </c>
      <c r="X7" s="690">
        <f>VLOOKUP($A7,'[21]第１９表資料（R2）'!$B$6:$R$32,16,FALSE)</f>
        <v>651</v>
      </c>
      <c r="Y7" s="690">
        <f>VLOOKUP($A7,'[21]第１９表資料（R2）'!$B$6:$R$32,17,FALSE)</f>
        <v>312</v>
      </c>
    </row>
    <row r="8" spans="1:25" s="143" customFormat="1" ht="22.5" customHeight="1">
      <c r="A8" s="582" t="s">
        <v>724</v>
      </c>
      <c r="B8" s="144"/>
      <c r="C8" s="144" t="s">
        <v>725</v>
      </c>
      <c r="D8" s="685"/>
      <c r="E8" s="144"/>
      <c r="F8" s="1057" t="s">
        <v>682</v>
      </c>
      <c r="G8" s="1057"/>
      <c r="H8" s="1058"/>
      <c r="I8" s="688"/>
      <c r="J8" s="689">
        <f>VLOOKUP($A8,'[21]第１９表資料（R2）'!$B$6:$R$32,2,FALSE)</f>
        <v>395805</v>
      </c>
      <c r="K8" s="690">
        <f>VLOOKUP($A8,'[21]第１９表資料（R2）'!$B$6:$R$32,3,FALSE)</f>
        <v>72676</v>
      </c>
      <c r="L8" s="690">
        <f>VLOOKUP($A8,'[21]第１９表資料（R2）'!$B$6:$R$32,4,FALSE)</f>
        <v>116126</v>
      </c>
      <c r="M8" s="690">
        <f>VLOOKUP($A8,'[21]第１９表資料（R2）'!$B$6:$R$32,5,FALSE)</f>
        <v>88194</v>
      </c>
      <c r="N8" s="690">
        <f>VLOOKUP($A8,'[21]第１９表資料（R2）'!$B$6:$R$32,6,FALSE)</f>
        <v>73268</v>
      </c>
      <c r="O8" s="690">
        <f>VLOOKUP($A8,'[21]第１９表資料（R2）'!$B$6:$R$32,7,FALSE)</f>
        <v>32040</v>
      </c>
      <c r="P8" s="690">
        <f>VLOOKUP($A8,'[21]第１９表資料（R2）'!$B$6:$R$32,8,FALSE)</f>
        <v>9456</v>
      </c>
      <c r="Q8" s="690">
        <f>VLOOKUP($A8,'[21]第１９表資料（R2）'!$B$6:$R$32,9,FALSE)</f>
        <v>4045</v>
      </c>
      <c r="R8" s="689">
        <f>VLOOKUP($A8,'[21]第１９表資料（R2）'!$B$6:$R$32,10,FALSE)</f>
        <v>170771</v>
      </c>
      <c r="S8" s="690">
        <f>VLOOKUP($A8,'[21]第１９表資料（R2）'!$B$6:$R$32,11,FALSE)</f>
        <v>28881</v>
      </c>
      <c r="T8" s="690">
        <f>VLOOKUP($A8,'[21]第１９表資料（R2）'!$B$6:$R$32,12,FALSE)</f>
        <v>73796</v>
      </c>
      <c r="U8" s="690">
        <f>VLOOKUP($A8,'[21]第１９表資料（R2）'!$B$6:$R$32,13,FALSE)</f>
        <v>38673</v>
      </c>
      <c r="V8" s="690">
        <f>VLOOKUP($A8,'[21]第１９表資料（R2）'!$B$6:$R$32,14,FALSE)</f>
        <v>16308</v>
      </c>
      <c r="W8" s="690">
        <f>VLOOKUP($A8,'[21]第１９表資料（R2）'!$B$6:$R$32,15,FALSE)</f>
        <v>6905</v>
      </c>
      <c r="X8" s="690">
        <f>VLOOKUP($A8,'[21]第１９表資料（R2）'!$B$6:$R$32,16,FALSE)</f>
        <v>3906</v>
      </c>
      <c r="Y8" s="690">
        <f>VLOOKUP($A8,'[21]第１９表資料（R2）'!$B$6:$R$32,17,FALSE)</f>
        <v>2302</v>
      </c>
    </row>
    <row r="9" spans="1:25" s="143" customFormat="1" ht="22.5" customHeight="1">
      <c r="A9" s="582" t="s">
        <v>726</v>
      </c>
      <c r="B9" s="144"/>
      <c r="C9" s="144"/>
      <c r="D9" s="685"/>
      <c r="E9" s="144"/>
      <c r="F9" s="1057" t="s">
        <v>691</v>
      </c>
      <c r="G9" s="1057"/>
      <c r="H9" s="1058"/>
      <c r="I9" s="688"/>
      <c r="J9" s="689">
        <f>VLOOKUP($A9,'[21]第１９表資料（R2）'!$B$6:$R$32,2,FALSE)</f>
        <v>122106</v>
      </c>
      <c r="K9" s="690">
        <f>VLOOKUP($A9,'[21]第１９表資料（R2）'!$B$6:$R$32,3,FALSE)</f>
        <v>28881</v>
      </c>
      <c r="L9" s="690">
        <f>VLOOKUP($A9,'[21]第１９表資料（R2）'!$B$6:$R$32,4,FALSE)</f>
        <v>61064</v>
      </c>
      <c r="M9" s="690">
        <f>VLOOKUP($A9,'[21]第１９表資料（R2）'!$B$6:$R$32,5,FALSE)</f>
        <v>21866</v>
      </c>
      <c r="N9" s="690">
        <f>VLOOKUP($A9,'[21]第１９表資料（R2）'!$B$6:$R$32,6,FALSE)</f>
        <v>6680</v>
      </c>
      <c r="O9" s="690">
        <f>VLOOKUP($A9,'[21]第１９表資料（R2）'!$B$6:$R$32,7,FALSE)</f>
        <v>2050</v>
      </c>
      <c r="P9" s="690">
        <f>VLOOKUP($A9,'[21]第１９表資料（R2）'!$B$6:$R$32,8,FALSE)</f>
        <v>1032</v>
      </c>
      <c r="Q9" s="690">
        <f>VLOOKUP($A9,'[21]第１９表資料（R2）'!$B$6:$R$32,9,FALSE)</f>
        <v>533</v>
      </c>
      <c r="R9" s="689">
        <f>VLOOKUP($A9,'[21]第１９表資料（R2）'!$B$6:$R$32,10,FALSE)</f>
        <v>122106</v>
      </c>
      <c r="S9" s="690">
        <f>VLOOKUP($A9,'[21]第１９表資料（R2）'!$B$6:$R$32,11,FALSE)</f>
        <v>28881</v>
      </c>
      <c r="T9" s="690">
        <f>VLOOKUP($A9,'[21]第１９表資料（R2）'!$B$6:$R$32,12,FALSE)</f>
        <v>61064</v>
      </c>
      <c r="U9" s="690">
        <f>VLOOKUP($A9,'[21]第１９表資料（R2）'!$B$6:$R$32,13,FALSE)</f>
        <v>21866</v>
      </c>
      <c r="V9" s="690">
        <f>VLOOKUP($A9,'[21]第１９表資料（R2）'!$B$6:$R$32,14,FALSE)</f>
        <v>6680</v>
      </c>
      <c r="W9" s="690">
        <f>VLOOKUP($A9,'[21]第１９表資料（R2）'!$B$6:$R$32,15,FALSE)</f>
        <v>2050</v>
      </c>
      <c r="X9" s="690">
        <f>VLOOKUP($A9,'[21]第１９表資料（R2）'!$B$6:$R$32,16,FALSE)</f>
        <v>1032</v>
      </c>
      <c r="Y9" s="690">
        <f>VLOOKUP($A9,'[21]第１９表資料（R2）'!$B$6:$R$32,17,FALSE)</f>
        <v>533</v>
      </c>
    </row>
    <row r="10" spans="1:25" s="338" customFormat="1" ht="5.25" customHeight="1">
      <c r="B10" s="345"/>
      <c r="C10" s="345"/>
      <c r="D10" s="691"/>
      <c r="E10" s="345"/>
      <c r="F10" s="345"/>
      <c r="G10" s="345"/>
      <c r="H10" s="345"/>
      <c r="I10" s="692"/>
      <c r="J10" s="630"/>
      <c r="K10" s="630"/>
      <c r="L10" s="630"/>
      <c r="M10" s="630"/>
      <c r="N10" s="630"/>
      <c r="O10" s="630"/>
      <c r="P10" s="630"/>
      <c r="Q10" s="630"/>
      <c r="R10" s="693"/>
      <c r="S10" s="630"/>
      <c r="T10" s="630"/>
      <c r="U10" s="630"/>
      <c r="V10" s="630"/>
      <c r="W10" s="630"/>
      <c r="X10" s="630"/>
      <c r="Y10" s="630"/>
    </row>
    <row r="11" spans="1:25" s="338" customFormat="1" ht="7.5" hidden="1" customHeight="1">
      <c r="B11" s="213"/>
      <c r="C11" s="213"/>
      <c r="D11" s="694"/>
      <c r="E11" s="213"/>
      <c r="F11" s="213"/>
      <c r="G11" s="213"/>
      <c r="H11" s="213"/>
      <c r="I11" s="139"/>
      <c r="J11" s="655"/>
      <c r="K11" s="615"/>
      <c r="L11" s="615"/>
      <c r="M11" s="615"/>
      <c r="N11" s="615"/>
      <c r="O11" s="615"/>
      <c r="P11" s="615"/>
      <c r="Q11" s="615"/>
      <c r="R11" s="655"/>
      <c r="S11" s="615"/>
      <c r="T11" s="615"/>
      <c r="U11" s="615"/>
      <c r="V11" s="615"/>
      <c r="W11" s="615"/>
      <c r="X11" s="615"/>
      <c r="Y11" s="615"/>
    </row>
    <row r="12" spans="1:25" s="143" customFormat="1" ht="22.5" hidden="1" customHeight="1">
      <c r="B12" s="144"/>
      <c r="C12" s="144"/>
      <c r="D12" s="685"/>
      <c r="E12" s="144"/>
      <c r="F12" s="1057" t="s">
        <v>680</v>
      </c>
      <c r="G12" s="1057"/>
      <c r="H12" s="1058"/>
      <c r="I12" s="688"/>
      <c r="J12" s="689"/>
      <c r="K12" s="690"/>
      <c r="L12" s="690"/>
      <c r="M12" s="690"/>
      <c r="N12" s="690"/>
      <c r="O12" s="690"/>
      <c r="P12" s="690"/>
      <c r="Q12" s="690"/>
      <c r="R12" s="689"/>
      <c r="S12" s="690"/>
      <c r="T12" s="690"/>
      <c r="U12" s="690"/>
      <c r="V12" s="690"/>
      <c r="W12" s="690"/>
      <c r="X12" s="690"/>
      <c r="Y12" s="690"/>
    </row>
    <row r="13" spans="1:25" s="143" customFormat="1" ht="22.5" hidden="1" customHeight="1">
      <c r="B13" s="144"/>
      <c r="C13" s="144" t="s">
        <v>727</v>
      </c>
      <c r="D13" s="685"/>
      <c r="E13" s="144"/>
      <c r="F13" s="1057" t="s">
        <v>682</v>
      </c>
      <c r="G13" s="1057"/>
      <c r="H13" s="1058"/>
      <c r="I13" s="688"/>
      <c r="J13" s="690"/>
      <c r="K13" s="690"/>
      <c r="L13" s="690"/>
      <c r="M13" s="690"/>
      <c r="N13" s="690"/>
      <c r="O13" s="690"/>
      <c r="P13" s="690"/>
      <c r="Q13" s="690"/>
      <c r="R13" s="689"/>
      <c r="S13" s="690"/>
      <c r="T13" s="690"/>
      <c r="U13" s="690"/>
      <c r="V13" s="690"/>
      <c r="W13" s="690"/>
      <c r="X13" s="690"/>
      <c r="Y13" s="690"/>
    </row>
    <row r="14" spans="1:25" s="143" customFormat="1" ht="22.5" hidden="1" customHeight="1">
      <c r="B14" s="144"/>
      <c r="C14" s="144"/>
      <c r="D14" s="685"/>
      <c r="E14" s="144"/>
      <c r="F14" s="1057" t="s">
        <v>691</v>
      </c>
      <c r="G14" s="1057"/>
      <c r="H14" s="1058"/>
      <c r="I14" s="688"/>
      <c r="J14" s="690"/>
      <c r="K14" s="690"/>
      <c r="L14" s="690"/>
      <c r="M14" s="690"/>
      <c r="N14" s="690"/>
      <c r="O14" s="690"/>
      <c r="P14" s="690"/>
      <c r="Q14" s="690"/>
      <c r="R14" s="689"/>
      <c r="S14" s="690"/>
      <c r="T14" s="690"/>
      <c r="U14" s="690"/>
      <c r="V14" s="690"/>
      <c r="W14" s="690"/>
      <c r="X14" s="690"/>
      <c r="Y14" s="690"/>
    </row>
    <row r="15" spans="1:25" s="338" customFormat="1" ht="5.25" hidden="1" customHeight="1">
      <c r="B15" s="695"/>
      <c r="C15" s="695"/>
      <c r="D15" s="696"/>
      <c r="E15" s="695"/>
      <c r="F15" s="695"/>
      <c r="G15" s="695"/>
      <c r="H15" s="695"/>
      <c r="I15" s="697"/>
      <c r="J15" s="698"/>
      <c r="K15" s="698"/>
      <c r="L15" s="698"/>
      <c r="M15" s="698"/>
      <c r="N15" s="698"/>
      <c r="O15" s="698"/>
      <c r="P15" s="698"/>
      <c r="Q15" s="698"/>
      <c r="R15" s="699"/>
      <c r="S15" s="698"/>
      <c r="T15" s="698"/>
      <c r="U15" s="698"/>
      <c r="V15" s="698"/>
      <c r="W15" s="698"/>
      <c r="X15" s="698"/>
      <c r="Y15" s="698"/>
    </row>
    <row r="16" spans="1:25" s="338" customFormat="1" ht="7.5" hidden="1" customHeight="1">
      <c r="B16" s="213"/>
      <c r="C16" s="213"/>
      <c r="D16" s="694"/>
      <c r="E16" s="213"/>
      <c r="F16" s="213"/>
      <c r="G16" s="213"/>
      <c r="H16" s="213"/>
      <c r="I16" s="139"/>
      <c r="J16" s="655"/>
      <c r="K16" s="615"/>
      <c r="L16" s="615"/>
      <c r="M16" s="615"/>
      <c r="N16" s="615"/>
      <c r="O16" s="615"/>
      <c r="P16" s="615"/>
      <c r="Q16" s="615"/>
      <c r="R16" s="655"/>
      <c r="S16" s="615"/>
      <c r="T16" s="615"/>
      <c r="U16" s="615"/>
      <c r="V16" s="615"/>
      <c r="W16" s="615"/>
      <c r="X16" s="615"/>
      <c r="Y16" s="615"/>
    </row>
    <row r="17" spans="2:25" s="143" customFormat="1" ht="22.5" hidden="1" customHeight="1">
      <c r="B17" s="144"/>
      <c r="C17" s="144"/>
      <c r="D17" s="685"/>
      <c r="E17" s="144"/>
      <c r="F17" s="1057" t="s">
        <v>680</v>
      </c>
      <c r="G17" s="1057"/>
      <c r="H17" s="1058"/>
      <c r="I17" s="688"/>
      <c r="J17" s="689"/>
      <c r="K17" s="690"/>
      <c r="L17" s="690"/>
      <c r="M17" s="690"/>
      <c r="N17" s="690"/>
      <c r="O17" s="690"/>
      <c r="P17" s="690"/>
      <c r="Q17" s="690"/>
      <c r="R17" s="689"/>
      <c r="S17" s="690"/>
      <c r="T17" s="690"/>
      <c r="U17" s="690"/>
      <c r="V17" s="690"/>
      <c r="W17" s="690"/>
      <c r="X17" s="690"/>
      <c r="Y17" s="690"/>
    </row>
    <row r="18" spans="2:25" s="143" customFormat="1" ht="22.5" hidden="1" customHeight="1">
      <c r="B18" s="144"/>
      <c r="C18" s="144" t="s">
        <v>728</v>
      </c>
      <c r="D18" s="685"/>
      <c r="E18" s="144"/>
      <c r="F18" s="1057" t="s">
        <v>682</v>
      </c>
      <c r="G18" s="1057"/>
      <c r="H18" s="1058"/>
      <c r="I18" s="688"/>
      <c r="J18" s="690"/>
      <c r="K18" s="690"/>
      <c r="L18" s="690"/>
      <c r="M18" s="690"/>
      <c r="N18" s="690"/>
      <c r="O18" s="690"/>
      <c r="P18" s="690"/>
      <c r="Q18" s="690"/>
      <c r="R18" s="689"/>
      <c r="S18" s="690"/>
      <c r="T18" s="690"/>
      <c r="U18" s="690"/>
      <c r="V18" s="690"/>
      <c r="W18" s="690"/>
      <c r="X18" s="690"/>
      <c r="Y18" s="690"/>
    </row>
    <row r="19" spans="2:25" s="143" customFormat="1" ht="22.5" hidden="1" customHeight="1">
      <c r="B19" s="144"/>
      <c r="C19" s="144"/>
      <c r="D19" s="685"/>
      <c r="E19" s="144"/>
      <c r="F19" s="1057" t="s">
        <v>691</v>
      </c>
      <c r="G19" s="1057"/>
      <c r="H19" s="1058"/>
      <c r="I19" s="688"/>
      <c r="J19" s="690"/>
      <c r="K19" s="690"/>
      <c r="L19" s="690"/>
      <c r="M19" s="690"/>
      <c r="N19" s="690"/>
      <c r="O19" s="690"/>
      <c r="P19" s="690"/>
      <c r="Q19" s="690"/>
      <c r="R19" s="689"/>
      <c r="S19" s="690"/>
      <c r="T19" s="690"/>
      <c r="U19" s="690"/>
      <c r="V19" s="690"/>
      <c r="W19" s="690"/>
      <c r="X19" s="690"/>
      <c r="Y19" s="690"/>
    </row>
    <row r="20" spans="2:25" s="338" customFormat="1" ht="5.25" hidden="1" customHeight="1">
      <c r="B20" s="213"/>
      <c r="C20" s="213"/>
      <c r="D20" s="694"/>
      <c r="E20" s="213"/>
      <c r="F20" s="213"/>
      <c r="G20" s="213"/>
      <c r="H20" s="213"/>
      <c r="I20" s="688"/>
      <c r="J20" s="615"/>
      <c r="K20" s="615"/>
      <c r="L20" s="615"/>
      <c r="M20" s="615"/>
      <c r="N20" s="615"/>
      <c r="O20" s="615"/>
      <c r="P20" s="615"/>
      <c r="Q20" s="615"/>
      <c r="R20" s="655"/>
      <c r="S20" s="615"/>
      <c r="T20" s="615"/>
      <c r="U20" s="615"/>
      <c r="V20" s="615"/>
      <c r="W20" s="615"/>
      <c r="X20" s="615"/>
      <c r="Y20" s="615"/>
    </row>
    <row r="21" spans="2:25" s="338" customFormat="1" ht="7.5" hidden="1" customHeight="1">
      <c r="B21" s="700"/>
      <c r="C21" s="700"/>
      <c r="D21" s="701"/>
      <c r="E21" s="700"/>
      <c r="F21" s="700"/>
      <c r="G21" s="700"/>
      <c r="H21" s="700"/>
      <c r="I21" s="702"/>
      <c r="J21" s="703"/>
      <c r="K21" s="704"/>
      <c r="L21" s="704"/>
      <c r="M21" s="704"/>
      <c r="N21" s="704"/>
      <c r="O21" s="704"/>
      <c r="P21" s="704"/>
      <c r="Q21" s="704"/>
      <c r="R21" s="703"/>
      <c r="S21" s="704"/>
      <c r="T21" s="704"/>
      <c r="U21" s="704"/>
      <c r="V21" s="704"/>
      <c r="W21" s="704"/>
      <c r="X21" s="704"/>
      <c r="Y21" s="704"/>
    </row>
    <row r="22" spans="2:25" s="143" customFormat="1" ht="22.5" hidden="1" customHeight="1">
      <c r="B22" s="144"/>
      <c r="C22" s="144"/>
      <c r="D22" s="685"/>
      <c r="E22" s="144"/>
      <c r="F22" s="1057" t="s">
        <v>680</v>
      </c>
      <c r="G22" s="1057"/>
      <c r="H22" s="1058"/>
      <c r="I22" s="688"/>
      <c r="J22" s="689"/>
      <c r="K22" s="690"/>
      <c r="L22" s="690"/>
      <c r="M22" s="690"/>
      <c r="N22" s="690"/>
      <c r="O22" s="690"/>
      <c r="P22" s="690"/>
      <c r="Q22" s="690"/>
      <c r="R22" s="689"/>
      <c r="S22" s="690"/>
      <c r="T22" s="690"/>
      <c r="U22" s="690"/>
      <c r="V22" s="690"/>
      <c r="W22" s="690"/>
      <c r="X22" s="690"/>
      <c r="Y22" s="690"/>
    </row>
    <row r="23" spans="2:25" s="143" customFormat="1" ht="22.5" hidden="1" customHeight="1">
      <c r="B23" s="144"/>
      <c r="C23" s="144" t="s">
        <v>729</v>
      </c>
      <c r="D23" s="685"/>
      <c r="E23" s="144"/>
      <c r="F23" s="1057" t="s">
        <v>682</v>
      </c>
      <c r="G23" s="1057"/>
      <c r="H23" s="1058"/>
      <c r="I23" s="688"/>
      <c r="J23" s="690"/>
      <c r="K23" s="690"/>
      <c r="L23" s="690"/>
      <c r="M23" s="690"/>
      <c r="N23" s="690"/>
      <c r="O23" s="690"/>
      <c r="P23" s="690"/>
      <c r="Q23" s="690"/>
      <c r="R23" s="689"/>
      <c r="S23" s="690"/>
      <c r="T23" s="690"/>
      <c r="U23" s="690"/>
      <c r="V23" s="690"/>
      <c r="W23" s="690"/>
      <c r="X23" s="690"/>
      <c r="Y23" s="690"/>
    </row>
    <row r="24" spans="2:25" s="143" customFormat="1" ht="22.5" hidden="1" customHeight="1">
      <c r="B24" s="144"/>
      <c r="C24" s="144"/>
      <c r="D24" s="685"/>
      <c r="E24" s="144"/>
      <c r="F24" s="1057" t="s">
        <v>691</v>
      </c>
      <c r="G24" s="1057"/>
      <c r="H24" s="1058"/>
      <c r="I24" s="688"/>
      <c r="J24" s="690"/>
      <c r="K24" s="690"/>
      <c r="L24" s="690"/>
      <c r="M24" s="690"/>
      <c r="N24" s="690"/>
      <c r="O24" s="690"/>
      <c r="P24" s="690"/>
      <c r="Q24" s="690"/>
      <c r="R24" s="689"/>
      <c r="S24" s="690"/>
      <c r="T24" s="690"/>
      <c r="U24" s="690"/>
      <c r="V24" s="690"/>
      <c r="W24" s="690"/>
      <c r="X24" s="690"/>
      <c r="Y24" s="690"/>
    </row>
    <row r="25" spans="2:25" s="338" customFormat="1" ht="5.25" hidden="1" customHeight="1">
      <c r="B25" s="695"/>
      <c r="C25" s="695"/>
      <c r="D25" s="696"/>
      <c r="E25" s="695"/>
      <c r="F25" s="695"/>
      <c r="G25" s="695"/>
      <c r="H25" s="695"/>
      <c r="I25" s="697"/>
      <c r="J25" s="698"/>
      <c r="K25" s="698"/>
      <c r="L25" s="698"/>
      <c r="M25" s="698"/>
      <c r="N25" s="698"/>
      <c r="O25" s="698"/>
      <c r="P25" s="698"/>
      <c r="Q25" s="698"/>
      <c r="R25" s="699"/>
      <c r="S25" s="698"/>
      <c r="T25" s="698"/>
      <c r="U25" s="698"/>
      <c r="V25" s="698"/>
      <c r="W25" s="698"/>
      <c r="X25" s="698"/>
      <c r="Y25" s="698"/>
    </row>
    <row r="26" spans="2:25" s="338" customFormat="1" ht="7.5" hidden="1" customHeight="1">
      <c r="B26" s="213"/>
      <c r="C26" s="213"/>
      <c r="D26" s="694"/>
      <c r="E26" s="213"/>
      <c r="F26" s="213"/>
      <c r="G26" s="213"/>
      <c r="H26" s="213"/>
      <c r="I26" s="139"/>
      <c r="J26" s="655"/>
      <c r="K26" s="615"/>
      <c r="L26" s="615"/>
      <c r="M26" s="615"/>
      <c r="N26" s="615"/>
      <c r="O26" s="615"/>
      <c r="P26" s="615"/>
      <c r="Q26" s="615"/>
      <c r="R26" s="655"/>
      <c r="S26" s="615"/>
      <c r="T26" s="615"/>
      <c r="U26" s="615"/>
      <c r="V26" s="615"/>
      <c r="W26" s="615"/>
      <c r="X26" s="615"/>
      <c r="Y26" s="615"/>
    </row>
    <row r="27" spans="2:25" s="143" customFormat="1" ht="22.5" hidden="1" customHeight="1">
      <c r="B27" s="144"/>
      <c r="C27" s="144"/>
      <c r="D27" s="685"/>
      <c r="E27" s="144"/>
      <c r="F27" s="1057" t="s">
        <v>680</v>
      </c>
      <c r="G27" s="1057"/>
      <c r="H27" s="1058"/>
      <c r="I27" s="688"/>
      <c r="J27" s="689"/>
      <c r="K27" s="690"/>
      <c r="L27" s="690"/>
      <c r="M27" s="690"/>
      <c r="N27" s="690"/>
      <c r="O27" s="690"/>
      <c r="P27" s="690"/>
      <c r="Q27" s="690"/>
      <c r="R27" s="689"/>
      <c r="S27" s="690"/>
      <c r="T27" s="690"/>
      <c r="U27" s="690"/>
      <c r="V27" s="690"/>
      <c r="W27" s="690"/>
      <c r="X27" s="690"/>
      <c r="Y27" s="690"/>
    </row>
    <row r="28" spans="2:25" s="143" customFormat="1" ht="22.5" hidden="1" customHeight="1">
      <c r="B28" s="144"/>
      <c r="C28" s="144" t="s">
        <v>730</v>
      </c>
      <c r="D28" s="685"/>
      <c r="E28" s="144"/>
      <c r="F28" s="1057" t="s">
        <v>682</v>
      </c>
      <c r="G28" s="1057"/>
      <c r="H28" s="1058"/>
      <c r="I28" s="688"/>
      <c r="J28" s="690"/>
      <c r="K28" s="690"/>
      <c r="L28" s="690"/>
      <c r="M28" s="690"/>
      <c r="N28" s="690"/>
      <c r="O28" s="690"/>
      <c r="P28" s="690"/>
      <c r="Q28" s="690"/>
      <c r="R28" s="689"/>
      <c r="S28" s="690"/>
      <c r="T28" s="690"/>
      <c r="U28" s="690"/>
      <c r="V28" s="690"/>
      <c r="W28" s="690"/>
      <c r="X28" s="690"/>
      <c r="Y28" s="690"/>
    </row>
    <row r="29" spans="2:25" s="143" customFormat="1" ht="22.5" hidden="1" customHeight="1">
      <c r="B29" s="144"/>
      <c r="C29" s="144"/>
      <c r="D29" s="685"/>
      <c r="E29" s="144"/>
      <c r="F29" s="1057" t="s">
        <v>691</v>
      </c>
      <c r="G29" s="1057"/>
      <c r="H29" s="1058"/>
      <c r="I29" s="688"/>
      <c r="J29" s="690"/>
      <c r="K29" s="690"/>
      <c r="L29" s="690"/>
      <c r="M29" s="690"/>
      <c r="N29" s="690"/>
      <c r="O29" s="690"/>
      <c r="P29" s="690"/>
      <c r="Q29" s="690"/>
      <c r="R29" s="689"/>
      <c r="S29" s="690"/>
      <c r="T29" s="690"/>
      <c r="U29" s="690"/>
      <c r="V29" s="690"/>
      <c r="W29" s="690"/>
      <c r="X29" s="690"/>
      <c r="Y29" s="690"/>
    </row>
    <row r="30" spans="2:25" s="338" customFormat="1" ht="5.25" hidden="1" customHeight="1">
      <c r="B30" s="213"/>
      <c r="C30" s="213"/>
      <c r="D30" s="694"/>
      <c r="E30" s="213"/>
      <c r="F30" s="213"/>
      <c r="G30" s="213"/>
      <c r="H30" s="213"/>
      <c r="I30" s="688"/>
      <c r="J30" s="615"/>
      <c r="K30" s="615"/>
      <c r="L30" s="615"/>
      <c r="M30" s="615"/>
      <c r="N30" s="615"/>
      <c r="O30" s="615"/>
      <c r="P30" s="615"/>
      <c r="Q30" s="615"/>
      <c r="R30" s="655"/>
      <c r="S30" s="615"/>
      <c r="T30" s="615"/>
      <c r="U30" s="615"/>
      <c r="V30" s="615"/>
      <c r="W30" s="615"/>
      <c r="X30" s="615"/>
      <c r="Y30" s="615"/>
    </row>
    <row r="31" spans="2:25" s="338" customFormat="1" ht="7.5" hidden="1" customHeight="1">
      <c r="B31" s="700"/>
      <c r="C31" s="700"/>
      <c r="D31" s="701"/>
      <c r="E31" s="700"/>
      <c r="F31" s="700"/>
      <c r="G31" s="700"/>
      <c r="H31" s="700"/>
      <c r="I31" s="702"/>
      <c r="J31" s="703"/>
      <c r="K31" s="704"/>
      <c r="L31" s="704"/>
      <c r="M31" s="704"/>
      <c r="N31" s="704"/>
      <c r="O31" s="704"/>
      <c r="P31" s="704"/>
      <c r="Q31" s="704"/>
      <c r="R31" s="703"/>
      <c r="S31" s="704"/>
      <c r="T31" s="704"/>
      <c r="U31" s="704"/>
      <c r="V31" s="704"/>
      <c r="W31" s="704"/>
      <c r="X31" s="704"/>
      <c r="Y31" s="704"/>
    </row>
    <row r="32" spans="2:25" s="143" customFormat="1" ht="22.5" hidden="1" customHeight="1">
      <c r="B32" s="144"/>
      <c r="C32" s="144"/>
      <c r="D32" s="685"/>
      <c r="E32" s="144"/>
      <c r="F32" s="1057" t="s">
        <v>680</v>
      </c>
      <c r="G32" s="1057"/>
      <c r="H32" s="1058"/>
      <c r="I32" s="688"/>
      <c r="J32" s="689"/>
      <c r="K32" s="690"/>
      <c r="L32" s="690"/>
      <c r="M32" s="690"/>
      <c r="N32" s="690"/>
      <c r="O32" s="690"/>
      <c r="P32" s="690"/>
      <c r="Q32" s="690"/>
      <c r="R32" s="689"/>
      <c r="S32" s="690"/>
      <c r="T32" s="690"/>
      <c r="U32" s="690"/>
      <c r="V32" s="690"/>
      <c r="W32" s="690"/>
      <c r="X32" s="690"/>
      <c r="Y32" s="690"/>
    </row>
    <row r="33" spans="2:25" s="143" customFormat="1" ht="22.5" hidden="1" customHeight="1">
      <c r="B33" s="144"/>
      <c r="C33" s="144" t="s">
        <v>731</v>
      </c>
      <c r="D33" s="685"/>
      <c r="E33" s="144"/>
      <c r="F33" s="1057" t="s">
        <v>682</v>
      </c>
      <c r="G33" s="1057"/>
      <c r="H33" s="1058"/>
      <c r="I33" s="688"/>
      <c r="J33" s="690"/>
      <c r="K33" s="690"/>
      <c r="L33" s="690"/>
      <c r="M33" s="690"/>
      <c r="N33" s="690"/>
      <c r="O33" s="690"/>
      <c r="P33" s="690"/>
      <c r="Q33" s="690"/>
      <c r="R33" s="689"/>
      <c r="S33" s="690"/>
      <c r="T33" s="690"/>
      <c r="U33" s="690"/>
      <c r="V33" s="690"/>
      <c r="W33" s="690"/>
      <c r="X33" s="690"/>
      <c r="Y33" s="690"/>
    </row>
    <row r="34" spans="2:25" s="143" customFormat="1" ht="22.5" hidden="1" customHeight="1">
      <c r="B34" s="144"/>
      <c r="C34" s="144"/>
      <c r="D34" s="685"/>
      <c r="E34" s="144"/>
      <c r="F34" s="1057" t="s">
        <v>691</v>
      </c>
      <c r="G34" s="1057"/>
      <c r="H34" s="1058"/>
      <c r="I34" s="688"/>
      <c r="J34" s="690"/>
      <c r="K34" s="690"/>
      <c r="L34" s="690"/>
      <c r="M34" s="690"/>
      <c r="N34" s="690"/>
      <c r="O34" s="690"/>
      <c r="P34" s="690"/>
      <c r="Q34" s="690"/>
      <c r="R34" s="689"/>
      <c r="S34" s="690"/>
      <c r="T34" s="690"/>
      <c r="U34" s="690"/>
      <c r="V34" s="690"/>
      <c r="W34" s="690"/>
      <c r="X34" s="690"/>
      <c r="Y34" s="690"/>
    </row>
    <row r="35" spans="2:25" s="338" customFormat="1" ht="5.25" hidden="1" customHeight="1">
      <c r="B35" s="695"/>
      <c r="C35" s="695"/>
      <c r="D35" s="696"/>
      <c r="E35" s="695"/>
      <c r="F35" s="695"/>
      <c r="G35" s="695"/>
      <c r="H35" s="695"/>
      <c r="I35" s="697"/>
      <c r="J35" s="698"/>
      <c r="K35" s="698"/>
      <c r="L35" s="698"/>
      <c r="M35" s="698"/>
      <c r="N35" s="698"/>
      <c r="O35" s="698"/>
      <c r="P35" s="698"/>
      <c r="Q35" s="698"/>
      <c r="R35" s="699"/>
      <c r="S35" s="698"/>
      <c r="T35" s="698"/>
      <c r="U35" s="698"/>
      <c r="V35" s="698"/>
      <c r="W35" s="698"/>
      <c r="X35" s="698"/>
      <c r="Y35" s="698"/>
    </row>
    <row r="36" spans="2:25" s="338" customFormat="1" ht="7.5" hidden="1" customHeight="1">
      <c r="B36" s="213"/>
      <c r="C36" s="213"/>
      <c r="D36" s="694"/>
      <c r="E36" s="213"/>
      <c r="F36" s="213"/>
      <c r="G36" s="213"/>
      <c r="H36" s="213"/>
      <c r="I36" s="139"/>
      <c r="J36" s="655"/>
      <c r="K36" s="615"/>
      <c r="L36" s="615"/>
      <c r="M36" s="615"/>
      <c r="N36" s="615"/>
      <c r="O36" s="615"/>
      <c r="P36" s="615"/>
      <c r="Q36" s="615"/>
      <c r="R36" s="655"/>
      <c r="S36" s="615"/>
      <c r="T36" s="615"/>
      <c r="U36" s="615"/>
      <c r="V36" s="615"/>
      <c r="W36" s="615"/>
      <c r="X36" s="615"/>
      <c r="Y36" s="615"/>
    </row>
    <row r="37" spans="2:25" s="143" customFormat="1" ht="22.5" hidden="1" customHeight="1">
      <c r="B37" s="144"/>
      <c r="C37" s="144"/>
      <c r="D37" s="685"/>
      <c r="E37" s="144"/>
      <c r="F37" s="1057" t="s">
        <v>680</v>
      </c>
      <c r="G37" s="1057"/>
      <c r="H37" s="1058"/>
      <c r="I37" s="688"/>
      <c r="J37" s="689"/>
      <c r="K37" s="690"/>
      <c r="L37" s="690"/>
      <c r="M37" s="690"/>
      <c r="N37" s="690"/>
      <c r="O37" s="690"/>
      <c r="P37" s="690"/>
      <c r="Q37" s="690"/>
      <c r="R37" s="689"/>
      <c r="S37" s="690"/>
      <c r="T37" s="690"/>
      <c r="U37" s="690"/>
      <c r="V37" s="690"/>
      <c r="W37" s="690"/>
      <c r="X37" s="690"/>
      <c r="Y37" s="690"/>
    </row>
    <row r="38" spans="2:25" s="143" customFormat="1" ht="22.5" hidden="1" customHeight="1">
      <c r="B38" s="144"/>
      <c r="C38" s="144" t="s">
        <v>732</v>
      </c>
      <c r="D38" s="685"/>
      <c r="E38" s="144"/>
      <c r="F38" s="1057" t="s">
        <v>682</v>
      </c>
      <c r="G38" s="1057"/>
      <c r="H38" s="1058"/>
      <c r="I38" s="688"/>
      <c r="J38" s="690"/>
      <c r="K38" s="690"/>
      <c r="L38" s="690"/>
      <c r="M38" s="690"/>
      <c r="N38" s="690"/>
      <c r="O38" s="690"/>
      <c r="P38" s="690"/>
      <c r="Q38" s="690"/>
      <c r="R38" s="689"/>
      <c r="S38" s="690"/>
      <c r="T38" s="690"/>
      <c r="U38" s="690"/>
      <c r="V38" s="690"/>
      <c r="W38" s="690"/>
      <c r="X38" s="690"/>
      <c r="Y38" s="690"/>
    </row>
    <row r="39" spans="2:25" s="143" customFormat="1" ht="22.5" hidden="1" customHeight="1">
      <c r="B39" s="144"/>
      <c r="C39" s="144"/>
      <c r="D39" s="685"/>
      <c r="E39" s="144"/>
      <c r="F39" s="1057" t="s">
        <v>691</v>
      </c>
      <c r="G39" s="1057"/>
      <c r="H39" s="1058"/>
      <c r="I39" s="688"/>
      <c r="J39" s="690"/>
      <c r="K39" s="690"/>
      <c r="L39" s="690"/>
      <c r="M39" s="690"/>
      <c r="N39" s="690"/>
      <c r="O39" s="690"/>
      <c r="P39" s="690"/>
      <c r="Q39" s="690"/>
      <c r="R39" s="689"/>
      <c r="S39" s="690"/>
      <c r="T39" s="690"/>
      <c r="U39" s="690"/>
      <c r="V39" s="690"/>
      <c r="W39" s="690"/>
      <c r="X39" s="690"/>
      <c r="Y39" s="690"/>
    </row>
    <row r="40" spans="2:25" s="338" customFormat="1" ht="5.25" hidden="1" customHeight="1">
      <c r="B40" s="213"/>
      <c r="C40" s="213"/>
      <c r="D40" s="694"/>
      <c r="E40" s="213"/>
      <c r="F40" s="213"/>
      <c r="G40" s="213"/>
      <c r="H40" s="213"/>
      <c r="I40" s="688"/>
      <c r="J40" s="615"/>
      <c r="K40" s="615"/>
      <c r="L40" s="615"/>
      <c r="M40" s="615"/>
      <c r="N40" s="615"/>
      <c r="O40" s="615"/>
      <c r="P40" s="615"/>
      <c r="Q40" s="615"/>
      <c r="R40" s="655"/>
      <c r="S40" s="615"/>
      <c r="T40" s="615"/>
      <c r="U40" s="615"/>
      <c r="V40" s="615"/>
      <c r="W40" s="615"/>
      <c r="X40" s="615"/>
      <c r="Y40" s="615"/>
    </row>
    <row r="41" spans="2:25" s="338" customFormat="1" ht="7.5" hidden="1" customHeight="1">
      <c r="B41" s="700"/>
      <c r="C41" s="700"/>
      <c r="D41" s="701"/>
      <c r="E41" s="700"/>
      <c r="F41" s="700"/>
      <c r="G41" s="700"/>
      <c r="H41" s="700"/>
      <c r="I41" s="702"/>
      <c r="J41" s="703"/>
      <c r="K41" s="704"/>
      <c r="L41" s="704"/>
      <c r="M41" s="704"/>
      <c r="N41" s="704"/>
      <c r="O41" s="704"/>
      <c r="P41" s="704"/>
      <c r="Q41" s="704"/>
      <c r="R41" s="703"/>
      <c r="S41" s="704"/>
      <c r="T41" s="704"/>
      <c r="U41" s="704"/>
      <c r="V41" s="704"/>
      <c r="W41" s="704"/>
      <c r="X41" s="704"/>
      <c r="Y41" s="704"/>
    </row>
    <row r="42" spans="2:25" s="143" customFormat="1" ht="22.5" hidden="1" customHeight="1">
      <c r="B42" s="144"/>
      <c r="C42" s="144"/>
      <c r="D42" s="685"/>
      <c r="E42" s="144"/>
      <c r="F42" s="1057" t="s">
        <v>680</v>
      </c>
      <c r="G42" s="1057"/>
      <c r="H42" s="1058"/>
      <c r="I42" s="688"/>
      <c r="J42" s="689"/>
      <c r="K42" s="690"/>
      <c r="L42" s="690"/>
      <c r="M42" s="690"/>
      <c r="N42" s="690"/>
      <c r="O42" s="690"/>
      <c r="P42" s="690"/>
      <c r="Q42" s="690"/>
      <c r="R42" s="689"/>
      <c r="S42" s="690"/>
      <c r="T42" s="690"/>
      <c r="U42" s="690"/>
      <c r="V42" s="690"/>
      <c r="W42" s="690"/>
      <c r="X42" s="690"/>
      <c r="Y42" s="690"/>
    </row>
    <row r="43" spans="2:25" s="143" customFormat="1" ht="22.5" hidden="1" customHeight="1">
      <c r="B43" s="144"/>
      <c r="C43" s="144" t="s">
        <v>733</v>
      </c>
      <c r="D43" s="685"/>
      <c r="E43" s="144"/>
      <c r="F43" s="1057" t="s">
        <v>682</v>
      </c>
      <c r="G43" s="1057"/>
      <c r="H43" s="1058"/>
      <c r="I43" s="688"/>
      <c r="J43" s="690"/>
      <c r="K43" s="690"/>
      <c r="L43" s="690"/>
      <c r="M43" s="690"/>
      <c r="N43" s="690"/>
      <c r="O43" s="690"/>
      <c r="P43" s="690"/>
      <c r="Q43" s="690"/>
      <c r="R43" s="689"/>
      <c r="S43" s="690"/>
      <c r="T43" s="690"/>
      <c r="U43" s="690"/>
      <c r="V43" s="690"/>
      <c r="W43" s="690"/>
      <c r="X43" s="690"/>
      <c r="Y43" s="690"/>
    </row>
    <row r="44" spans="2:25" s="143" customFormat="1" ht="22.5" hidden="1" customHeight="1">
      <c r="B44" s="144"/>
      <c r="C44" s="144"/>
      <c r="D44" s="685"/>
      <c r="E44" s="144"/>
      <c r="F44" s="1057" t="s">
        <v>691</v>
      </c>
      <c r="G44" s="1057"/>
      <c r="H44" s="1058"/>
      <c r="I44" s="688"/>
      <c r="J44" s="690"/>
      <c r="K44" s="690"/>
      <c r="L44" s="690"/>
      <c r="M44" s="690"/>
      <c r="N44" s="690"/>
      <c r="O44" s="690"/>
      <c r="P44" s="690"/>
      <c r="Q44" s="690"/>
      <c r="R44" s="689"/>
      <c r="S44" s="690"/>
      <c r="T44" s="690"/>
      <c r="U44" s="690"/>
      <c r="V44" s="690"/>
      <c r="W44" s="690"/>
      <c r="X44" s="690"/>
      <c r="Y44" s="690"/>
    </row>
    <row r="45" spans="2:25" s="338" customFormat="1" ht="5.25" hidden="1" customHeight="1">
      <c r="B45" s="695"/>
      <c r="C45" s="695"/>
      <c r="D45" s="696"/>
      <c r="E45" s="695"/>
      <c r="F45" s="695"/>
      <c r="G45" s="695"/>
      <c r="H45" s="695"/>
      <c r="I45" s="697"/>
      <c r="J45" s="698"/>
      <c r="K45" s="698"/>
      <c r="L45" s="698"/>
      <c r="M45" s="698"/>
      <c r="N45" s="698"/>
      <c r="O45" s="698"/>
      <c r="P45" s="698"/>
      <c r="Q45" s="698"/>
      <c r="R45" s="699"/>
      <c r="S45" s="698"/>
      <c r="T45" s="698"/>
      <c r="U45" s="698"/>
      <c r="V45" s="698"/>
      <c r="W45" s="698"/>
      <c r="X45" s="698"/>
      <c r="Y45" s="698"/>
    </row>
    <row r="46" spans="2:25" s="338" customFormat="1" ht="7.5" hidden="1" customHeight="1">
      <c r="B46" s="213"/>
      <c r="C46" s="213"/>
      <c r="D46" s="694"/>
      <c r="E46" s="213"/>
      <c r="F46" s="213"/>
      <c r="G46" s="213"/>
      <c r="H46" s="213"/>
      <c r="I46" s="139"/>
      <c r="J46" s="655"/>
      <c r="K46" s="615"/>
      <c r="L46" s="615"/>
      <c r="M46" s="615"/>
      <c r="N46" s="615"/>
      <c r="O46" s="615"/>
      <c r="P46" s="615"/>
      <c r="Q46" s="615"/>
      <c r="R46" s="655"/>
      <c r="S46" s="615"/>
      <c r="T46" s="615"/>
      <c r="U46" s="615"/>
      <c r="V46" s="615"/>
      <c r="W46" s="615"/>
      <c r="X46" s="615"/>
      <c r="Y46" s="615"/>
    </row>
    <row r="47" spans="2:25" s="143" customFormat="1" ht="22.5" hidden="1" customHeight="1">
      <c r="B47" s="144"/>
      <c r="C47" s="144"/>
      <c r="D47" s="685"/>
      <c r="E47" s="144"/>
      <c r="F47" s="1057" t="s">
        <v>680</v>
      </c>
      <c r="G47" s="1057"/>
      <c r="H47" s="1058"/>
      <c r="I47" s="688"/>
      <c r="J47" s="689"/>
      <c r="K47" s="690"/>
      <c r="L47" s="690"/>
      <c r="M47" s="690"/>
      <c r="N47" s="690"/>
      <c r="O47" s="690"/>
      <c r="P47" s="690"/>
      <c r="Q47" s="690"/>
      <c r="R47" s="689"/>
      <c r="S47" s="690"/>
      <c r="T47" s="690"/>
      <c r="U47" s="690"/>
      <c r="V47" s="690"/>
      <c r="W47" s="690"/>
      <c r="X47" s="690"/>
      <c r="Y47" s="690"/>
    </row>
    <row r="48" spans="2:25" s="143" customFormat="1" ht="22.5" hidden="1" customHeight="1">
      <c r="B48" s="144"/>
      <c r="C48" s="144" t="s">
        <v>734</v>
      </c>
      <c r="D48" s="685"/>
      <c r="E48" s="144"/>
      <c r="F48" s="1057" t="s">
        <v>682</v>
      </c>
      <c r="G48" s="1057"/>
      <c r="H48" s="1058"/>
      <c r="I48" s="688"/>
      <c r="J48" s="690"/>
      <c r="K48" s="690"/>
      <c r="L48" s="690"/>
      <c r="M48" s="690"/>
      <c r="N48" s="690"/>
      <c r="O48" s="690"/>
      <c r="P48" s="690"/>
      <c r="Q48" s="690"/>
      <c r="R48" s="689"/>
      <c r="S48" s="690"/>
      <c r="T48" s="690"/>
      <c r="U48" s="690"/>
      <c r="V48" s="690"/>
      <c r="W48" s="690"/>
      <c r="X48" s="690"/>
      <c r="Y48" s="690"/>
    </row>
    <row r="49" spans="2:25" s="143" customFormat="1" ht="22.5" hidden="1" customHeight="1">
      <c r="B49" s="144"/>
      <c r="C49" s="144"/>
      <c r="D49" s="685"/>
      <c r="E49" s="144"/>
      <c r="F49" s="1057" t="s">
        <v>691</v>
      </c>
      <c r="G49" s="1057"/>
      <c r="H49" s="1058"/>
      <c r="I49" s="688"/>
      <c r="J49" s="690"/>
      <c r="K49" s="690"/>
      <c r="L49" s="690"/>
      <c r="M49" s="690"/>
      <c r="N49" s="690"/>
      <c r="O49" s="690"/>
      <c r="P49" s="690"/>
      <c r="Q49" s="690"/>
      <c r="R49" s="689"/>
      <c r="S49" s="690"/>
      <c r="T49" s="690"/>
      <c r="U49" s="690"/>
      <c r="V49" s="690"/>
      <c r="W49" s="690"/>
      <c r="X49" s="690"/>
      <c r="Y49" s="690"/>
    </row>
    <row r="50" spans="2:25" s="338" customFormat="1" ht="5.25" hidden="1" customHeight="1">
      <c r="B50" s="345"/>
      <c r="C50" s="345"/>
      <c r="D50" s="691"/>
      <c r="E50" s="345"/>
      <c r="F50" s="345"/>
      <c r="G50" s="345"/>
      <c r="H50" s="345"/>
      <c r="I50" s="692"/>
      <c r="J50" s="630"/>
      <c r="K50" s="630"/>
      <c r="L50" s="630"/>
      <c r="M50" s="630"/>
      <c r="N50" s="630"/>
      <c r="O50" s="630"/>
      <c r="P50" s="630"/>
      <c r="Q50" s="630"/>
      <c r="R50" s="693"/>
      <c r="S50" s="630"/>
      <c r="T50" s="630"/>
      <c r="U50" s="630"/>
      <c r="V50" s="630"/>
      <c r="W50" s="630"/>
      <c r="X50" s="630"/>
      <c r="Y50" s="630"/>
    </row>
    <row r="51" spans="2:25" ht="7.5" customHeight="1"/>
    <row r="52" spans="2:25" ht="12" customHeight="1"/>
    <row r="53" spans="2:25" ht="7.5" customHeight="1"/>
    <row r="54" spans="2:25" ht="12" customHeight="1"/>
    <row r="55" spans="2:25" ht="7.5" customHeight="1"/>
    <row r="56" spans="2:25" ht="12" customHeight="1"/>
    <row r="57" spans="2:25" ht="12" customHeight="1"/>
    <row r="58" spans="2:25" ht="12" customHeight="1"/>
    <row r="59" spans="2:25" ht="5.25" customHeight="1"/>
    <row r="60" spans="2:25" ht="7.5" customHeight="1"/>
    <row r="61" spans="2:25" ht="12" customHeight="1"/>
    <row r="62" spans="2:25" ht="12" customHeight="1"/>
    <row r="63" spans="2:25" ht="12" customHeight="1"/>
    <row r="64" spans="2:25" ht="12" customHeight="1"/>
    <row r="65" ht="12" customHeight="1"/>
    <row r="66" ht="9" customHeight="1"/>
    <row r="67" ht="17.25" customHeight="1"/>
    <row r="68" ht="17.25" customHeight="1"/>
    <row r="69" ht="15.75" customHeight="1"/>
    <row r="70" ht="15.75" customHeight="1"/>
    <row r="71" ht="9" customHeight="1"/>
    <row r="72" ht="30.75" customHeight="1"/>
    <row r="73" ht="27" customHeight="1"/>
    <row r="74" ht="7.5" customHeight="1"/>
    <row r="75" ht="12" customHeight="1"/>
    <row r="76" ht="7.5" customHeight="1"/>
    <row r="77" ht="12" customHeight="1"/>
    <row r="78" ht="7.5" customHeight="1"/>
    <row r="79" ht="12" customHeight="1"/>
    <row r="80" ht="12" customHeight="1"/>
    <row r="81" ht="12" customHeight="1"/>
    <row r="82" ht="7.5" customHeight="1"/>
    <row r="83" ht="12" customHeight="1"/>
    <row r="84" ht="7.5" customHeight="1"/>
    <row r="85" ht="12" customHeight="1"/>
    <row r="86" ht="7.5" customHeight="1"/>
    <row r="87" ht="12" customHeight="1"/>
    <row r="88" ht="12" customHeight="1"/>
    <row r="89" ht="12" customHeight="1"/>
    <row r="90" ht="7.5" customHeight="1"/>
    <row r="91" ht="12" customHeight="1"/>
    <row r="92" ht="7.5" customHeight="1"/>
    <row r="93" ht="12" customHeight="1"/>
    <row r="94" ht="7.5" customHeight="1"/>
    <row r="95" ht="12" customHeight="1"/>
    <row r="96" ht="12" customHeight="1"/>
    <row r="97" spans="23:23" ht="12" customHeight="1"/>
    <row r="98" spans="23:23" ht="7.5" customHeight="1"/>
    <row r="99" spans="23:23" ht="12" customHeight="1"/>
    <row r="100" spans="23:23" ht="7.5" customHeight="1"/>
    <row r="101" spans="23:23" ht="12" customHeight="1"/>
    <row r="102" spans="23:23" ht="7.5" customHeight="1"/>
    <row r="103" spans="23:23" ht="12" customHeight="1"/>
    <row r="104" spans="23:23" ht="12" customHeight="1"/>
    <row r="105" spans="23:23" ht="12" customHeight="1"/>
    <row r="106" spans="23:23" ht="7.5" customHeight="1"/>
    <row r="107" spans="23:23" ht="12" customHeight="1"/>
    <row r="108" spans="23:23" ht="7.5" customHeight="1"/>
    <row r="109" spans="23:23" ht="12" customHeight="1"/>
    <row r="110" spans="23:23" ht="7.5" customHeight="1"/>
    <row r="111" spans="23:23" ht="12" customHeight="1"/>
    <row r="112" spans="23:23" ht="12" customHeight="1">
      <c r="W112" s="705" t="s">
        <v>735</v>
      </c>
    </row>
    <row r="113" ht="12" customHeight="1"/>
    <row r="114" ht="7.5" customHeight="1"/>
    <row r="115" ht="12" customHeight="1"/>
    <row r="116" ht="7.5" customHeight="1"/>
    <row r="117" ht="12" customHeight="1"/>
    <row r="118" ht="7.5" customHeight="1"/>
    <row r="119" ht="12" customHeight="1"/>
    <row r="120" ht="12" customHeight="1"/>
    <row r="121" ht="12" customHeight="1"/>
    <row r="122" ht="7.5" customHeight="1"/>
    <row r="123" ht="12" customHeight="1"/>
    <row r="124" ht="7.5" customHeight="1"/>
    <row r="125" ht="12" customHeight="1"/>
    <row r="126" ht="7.5" customHeight="1"/>
    <row r="127" ht="12" customHeight="1"/>
    <row r="128" ht="12" customHeight="1"/>
    <row r="129" ht="12" customHeight="1"/>
    <row r="130" ht="7.5" customHeight="1"/>
    <row r="131" ht="12" customHeight="1"/>
    <row r="132" ht="7.5" customHeight="1"/>
    <row r="133" ht="12" customHeight="1"/>
    <row r="134" ht="7.5" customHeight="1"/>
    <row r="135" ht="12" customHeight="1"/>
    <row r="136" ht="12" customHeight="1"/>
    <row r="137" ht="12" customHeight="1"/>
    <row r="138" ht="7.5" customHeight="1"/>
    <row r="139" ht="12" customHeight="1"/>
    <row r="140" ht="7.5" customHeight="1"/>
    <row r="141" ht="12" customHeight="1"/>
    <row r="142" ht="7.5" customHeight="1"/>
    <row r="143" ht="12" customHeight="1"/>
    <row r="144" ht="12" customHeight="1"/>
    <row r="145" ht="12" customHeight="1"/>
    <row r="146" ht="7.5" customHeight="1"/>
    <row r="147" ht="12" customHeight="1"/>
    <row r="148" ht="7.5" customHeight="1"/>
    <row r="149" ht="12" customHeight="1"/>
    <row r="150" ht="7.5" customHeight="1"/>
    <row r="151" ht="12" customHeight="1"/>
    <row r="152" ht="12" customHeight="1"/>
    <row r="153" ht="12" customHeight="1"/>
    <row r="154" ht="5.25" customHeight="1"/>
    <row r="155" ht="7.5" customHeight="1"/>
    <row r="156" ht="12" customHeight="1"/>
    <row r="157" ht="12" customHeight="1"/>
    <row r="158" ht="12" customHeight="1"/>
    <row r="159" ht="12" customHeight="1"/>
    <row r="160" ht="12" customHeight="1"/>
    <row r="161" ht="9" customHeight="1"/>
    <row r="162" ht="17.25" customHeight="1"/>
    <row r="163" ht="17.25" customHeight="1"/>
    <row r="164" ht="15.75" customHeight="1"/>
    <row r="165" ht="15.75" customHeight="1"/>
    <row r="166" ht="9" customHeight="1"/>
    <row r="167" ht="30.75" customHeight="1"/>
    <row r="168" ht="27" customHeight="1"/>
    <row r="169" ht="7.5" customHeight="1"/>
    <row r="170" ht="12" customHeight="1"/>
    <row r="171" ht="7.5" customHeight="1"/>
    <row r="172" ht="12" customHeight="1"/>
    <row r="173" ht="7.5" customHeight="1"/>
    <row r="174" ht="12" customHeight="1"/>
    <row r="175" ht="12" customHeight="1"/>
    <row r="176" ht="12" customHeight="1"/>
    <row r="177" ht="7.5" customHeight="1"/>
    <row r="178" ht="12" customHeight="1"/>
    <row r="179" ht="7.5" customHeight="1"/>
    <row r="180" ht="12" customHeight="1"/>
    <row r="181" ht="7.5" customHeight="1"/>
    <row r="182" ht="12" customHeight="1"/>
    <row r="183" ht="12" customHeight="1"/>
    <row r="184" ht="12" customHeight="1"/>
    <row r="185" ht="7.5" customHeight="1"/>
    <row r="186" ht="12" customHeight="1"/>
    <row r="187" ht="7.5" customHeight="1"/>
    <row r="188" ht="12" customHeight="1"/>
    <row r="189" ht="7.5" customHeight="1"/>
    <row r="190" ht="12" customHeight="1"/>
    <row r="191" ht="12" customHeight="1"/>
    <row r="192" ht="12" customHeight="1"/>
    <row r="193" ht="7.5" customHeight="1"/>
    <row r="194" ht="12" customHeight="1"/>
    <row r="195" ht="7.5" customHeight="1"/>
    <row r="196" ht="12" customHeight="1"/>
    <row r="197" ht="7.5" customHeight="1"/>
    <row r="198" ht="12" customHeight="1"/>
    <row r="199" ht="12" customHeight="1"/>
    <row r="200" ht="12" customHeight="1"/>
    <row r="201" ht="7.5" customHeight="1"/>
    <row r="202" ht="12" customHeight="1"/>
    <row r="203" ht="7.5" customHeight="1"/>
    <row r="204" ht="12" customHeight="1"/>
    <row r="205" ht="7.5" customHeight="1"/>
    <row r="206" ht="12" customHeight="1"/>
    <row r="207" ht="12" customHeight="1"/>
    <row r="208" ht="12" customHeight="1"/>
    <row r="209" ht="7.5" customHeight="1"/>
    <row r="210" ht="12" customHeight="1"/>
    <row r="211" ht="7.5" customHeight="1"/>
    <row r="212" ht="12" customHeight="1"/>
    <row r="213" ht="7.5" customHeight="1"/>
    <row r="214" ht="12" customHeight="1"/>
    <row r="215" ht="12" customHeight="1"/>
    <row r="216" ht="12" customHeight="1"/>
    <row r="217" ht="7.5" customHeight="1"/>
    <row r="218" ht="12" customHeight="1"/>
    <row r="219" ht="7.5" customHeight="1"/>
    <row r="220" ht="12" customHeight="1"/>
    <row r="221" ht="7.5" customHeight="1"/>
    <row r="222" ht="12" customHeight="1"/>
    <row r="223" ht="12" customHeight="1"/>
    <row r="224" ht="12" customHeight="1"/>
    <row r="225" ht="7.5" customHeight="1"/>
    <row r="226" ht="12" customHeight="1"/>
    <row r="227" ht="7.5" customHeight="1"/>
    <row r="228" ht="12" customHeight="1"/>
    <row r="229" ht="7.5" customHeight="1"/>
    <row r="230" ht="12" customHeight="1"/>
    <row r="231" ht="12" customHeight="1"/>
    <row r="232" ht="12" customHeight="1"/>
    <row r="233" ht="7.5" customHeight="1"/>
    <row r="234" ht="12" customHeight="1"/>
    <row r="235" ht="7.5" customHeight="1"/>
    <row r="236" ht="12" customHeight="1"/>
    <row r="237" ht="7.5" customHeight="1"/>
    <row r="238" ht="12" customHeight="1"/>
    <row r="239" ht="12" customHeight="1"/>
    <row r="240" ht="12" customHeight="1"/>
    <row r="241" ht="7.5" customHeight="1"/>
    <row r="242" ht="12" customHeight="1"/>
    <row r="243" ht="7.5" customHeight="1"/>
    <row r="244" ht="12" customHeight="1"/>
    <row r="245" ht="7.5" customHeight="1"/>
    <row r="246" ht="12" customHeight="1"/>
    <row r="247" ht="12" customHeight="1"/>
    <row r="248" ht="12" customHeight="1"/>
    <row r="249" ht="5.25" customHeight="1"/>
    <row r="250" ht="7.5" customHeight="1"/>
    <row r="251" ht="12" customHeight="1"/>
    <row r="252" ht="12" customHeight="1"/>
    <row r="253" ht="12" customHeight="1"/>
    <row r="254" ht="12" customHeight="1"/>
    <row r="255" ht="12" customHeight="1"/>
    <row r="256" ht="9" customHeight="1"/>
    <row r="257" ht="17.25" customHeight="1"/>
    <row r="258" ht="17.25" customHeight="1"/>
    <row r="259" ht="15.75" customHeight="1"/>
    <row r="260" ht="15.75" customHeight="1"/>
    <row r="261" ht="9" customHeight="1"/>
    <row r="262" ht="30.75" customHeight="1"/>
    <row r="263" ht="27" customHeight="1"/>
    <row r="264" ht="7.5" customHeight="1"/>
    <row r="265" ht="12" customHeight="1"/>
    <row r="266" ht="7.5" customHeight="1"/>
    <row r="267" ht="12" customHeight="1"/>
    <row r="268" ht="7.5" customHeight="1"/>
    <row r="269" ht="12" customHeight="1"/>
    <row r="270" ht="12" customHeight="1"/>
    <row r="271" ht="12" customHeight="1"/>
    <row r="272" ht="7.5" customHeight="1"/>
    <row r="273" ht="12" customHeight="1"/>
    <row r="274" ht="7.5" customHeight="1"/>
    <row r="275" ht="12" customHeight="1"/>
    <row r="276" ht="7.5" customHeight="1"/>
    <row r="277" ht="12" customHeight="1"/>
    <row r="278" ht="12" customHeight="1"/>
    <row r="279" ht="12" customHeight="1"/>
    <row r="280" ht="7.5" customHeight="1"/>
    <row r="281" ht="12" customHeight="1"/>
    <row r="282" ht="7.5" customHeight="1"/>
    <row r="283" ht="12" customHeight="1"/>
    <row r="284" ht="7.5" customHeight="1"/>
    <row r="285" ht="12" customHeight="1"/>
    <row r="286" ht="12" customHeight="1"/>
    <row r="287" ht="12" customHeight="1"/>
    <row r="288" ht="7.5" customHeight="1"/>
    <row r="289" ht="12" customHeight="1"/>
    <row r="290" ht="7.5" customHeight="1"/>
    <row r="291" ht="12" customHeight="1"/>
    <row r="292" ht="7.5" customHeight="1"/>
    <row r="293" ht="12" customHeight="1"/>
    <row r="294" ht="12" customHeight="1"/>
    <row r="295" ht="12" customHeight="1"/>
    <row r="296" ht="7.5" customHeight="1"/>
    <row r="297" ht="12" customHeight="1"/>
    <row r="298" ht="7.5" customHeight="1"/>
    <row r="299" ht="12" customHeight="1"/>
    <row r="300" ht="7.5" customHeight="1"/>
    <row r="301" ht="12" customHeight="1"/>
    <row r="302" ht="12" customHeight="1"/>
    <row r="303" ht="12" customHeight="1"/>
    <row r="304" ht="7.5" customHeight="1"/>
    <row r="305" ht="12" customHeight="1"/>
    <row r="306" ht="7.5" customHeight="1"/>
    <row r="307" ht="12" customHeight="1"/>
    <row r="308" ht="7.5" customHeight="1"/>
    <row r="309" ht="12" customHeight="1"/>
    <row r="310" ht="12" customHeight="1"/>
    <row r="311" ht="12" customHeight="1"/>
    <row r="312" ht="7.5" customHeight="1"/>
    <row r="313" ht="12" customHeight="1"/>
    <row r="314" ht="7.5" customHeight="1"/>
    <row r="315" ht="12" customHeight="1"/>
    <row r="316" ht="7.5" customHeight="1"/>
    <row r="317" ht="12" customHeight="1"/>
    <row r="318" ht="12" customHeight="1"/>
    <row r="319" ht="12" customHeight="1"/>
    <row r="320" ht="7.5" customHeight="1"/>
    <row r="321" ht="12" customHeight="1"/>
    <row r="322" ht="7.5" customHeight="1"/>
    <row r="323" ht="12" customHeight="1"/>
    <row r="324" ht="7.5" customHeight="1"/>
    <row r="325" ht="12" customHeight="1"/>
    <row r="326" ht="12" customHeight="1"/>
    <row r="327" ht="12" customHeight="1"/>
    <row r="328" ht="7.5" customHeight="1"/>
    <row r="329" ht="12" customHeight="1"/>
    <row r="330" ht="7.5" customHeight="1"/>
    <row r="331" ht="12" customHeight="1"/>
    <row r="332" ht="7.5" customHeight="1"/>
    <row r="333" ht="12" customHeight="1"/>
    <row r="334" ht="12" customHeight="1"/>
    <row r="335" ht="12" customHeight="1"/>
    <row r="336" ht="7.5" customHeight="1"/>
    <row r="337" ht="12" customHeight="1"/>
    <row r="338" ht="7.5" customHeight="1"/>
    <row r="339" ht="12" customHeight="1"/>
    <row r="340" ht="7.5" customHeight="1"/>
    <row r="341" ht="12" customHeight="1"/>
    <row r="342" ht="12" customHeight="1"/>
    <row r="343" ht="12" customHeight="1"/>
    <row r="344" ht="5.25" customHeight="1"/>
    <row r="345" ht="7.5" customHeight="1"/>
    <row r="346" ht="12" customHeight="1"/>
    <row r="347" ht="12" customHeight="1"/>
    <row r="348" ht="12" customHeight="1"/>
    <row r="349" ht="12" customHeight="1"/>
    <row r="350" ht="12" customHeight="1"/>
    <row r="351" ht="9" customHeight="1"/>
    <row r="352" ht="17.25" customHeight="1"/>
    <row r="353" ht="17.25" customHeight="1"/>
    <row r="354" ht="15.75" customHeight="1"/>
    <row r="355" ht="15.75" customHeight="1"/>
    <row r="356" ht="9" customHeight="1"/>
    <row r="357" ht="30.75" customHeight="1"/>
    <row r="358" ht="27" customHeight="1"/>
    <row r="359" ht="7.5" customHeight="1"/>
    <row r="360" ht="12" customHeight="1"/>
    <row r="361" ht="7.5" customHeight="1"/>
    <row r="362" ht="12" customHeight="1"/>
    <row r="363" ht="7.5" customHeight="1"/>
    <row r="364" ht="12" customHeight="1"/>
    <row r="365" ht="12" customHeight="1"/>
    <row r="366" ht="12" customHeight="1"/>
    <row r="367" ht="7.5" customHeight="1"/>
    <row r="368" ht="12" customHeight="1"/>
    <row r="369" ht="7.5" customHeight="1"/>
    <row r="370" ht="12" customHeight="1"/>
    <row r="371" ht="7.5" customHeight="1"/>
    <row r="372" ht="12" customHeight="1"/>
    <row r="373" ht="12" customHeight="1"/>
    <row r="374" ht="12" customHeight="1"/>
    <row r="375" ht="7.5" customHeight="1"/>
    <row r="376" ht="12" customHeight="1"/>
    <row r="377" ht="7.5" customHeight="1"/>
    <row r="378" ht="12" customHeight="1"/>
    <row r="379" ht="7.5" customHeight="1"/>
    <row r="380" ht="12" customHeight="1"/>
    <row r="381" ht="12" customHeight="1"/>
    <row r="382" ht="12" customHeight="1"/>
    <row r="383" ht="7.5" customHeight="1"/>
    <row r="384" ht="12" customHeight="1"/>
    <row r="385" ht="7.5" customHeight="1"/>
    <row r="386" ht="12" customHeight="1"/>
    <row r="387" ht="7.5" customHeight="1"/>
    <row r="388" ht="12" customHeight="1"/>
    <row r="389" ht="12" customHeight="1"/>
    <row r="390" ht="12" customHeight="1"/>
    <row r="391" ht="7.5" customHeight="1"/>
    <row r="392" ht="12" customHeight="1"/>
    <row r="393" ht="7.5" customHeight="1"/>
    <row r="394" ht="12" customHeight="1"/>
    <row r="395" ht="7.5" customHeight="1"/>
    <row r="396" ht="12" customHeight="1"/>
    <row r="397" ht="12" customHeight="1"/>
    <row r="398" ht="12" customHeight="1"/>
    <row r="399" ht="7.5" customHeight="1"/>
    <row r="400" ht="12" customHeight="1"/>
    <row r="401" ht="7.5" customHeight="1"/>
    <row r="402" ht="12" customHeight="1"/>
    <row r="403" ht="7.5" customHeight="1"/>
    <row r="404" ht="12" customHeight="1"/>
    <row r="405" ht="12" customHeight="1"/>
    <row r="406" ht="12" customHeight="1"/>
    <row r="407" ht="7.5" customHeight="1"/>
    <row r="408" ht="12" customHeight="1"/>
    <row r="409" ht="7.5" customHeight="1"/>
    <row r="410" ht="12" customHeight="1"/>
    <row r="411" ht="7.5" customHeight="1"/>
    <row r="412" ht="12" customHeight="1"/>
    <row r="413" ht="12" customHeight="1"/>
    <row r="414" ht="12" customHeight="1"/>
    <row r="415" ht="7.5" customHeight="1"/>
    <row r="416" ht="12" customHeight="1"/>
    <row r="417" ht="7.5" customHeight="1"/>
    <row r="418" ht="12" customHeight="1"/>
    <row r="419" ht="7.5" customHeight="1"/>
    <row r="420" ht="12" customHeight="1"/>
    <row r="421" ht="12" customHeight="1"/>
    <row r="422" ht="12" customHeight="1"/>
    <row r="423" ht="7.5" customHeight="1"/>
    <row r="424" ht="12" customHeight="1"/>
    <row r="425" ht="7.5" customHeight="1"/>
    <row r="426" ht="12" customHeight="1"/>
    <row r="427" ht="7.5" customHeight="1"/>
    <row r="428" ht="12" customHeight="1"/>
    <row r="429" ht="12" customHeight="1"/>
    <row r="430" ht="12" customHeight="1"/>
    <row r="431" ht="7.5" customHeight="1"/>
    <row r="432" ht="12" customHeight="1"/>
    <row r="433" ht="7.5" customHeight="1"/>
    <row r="434" ht="12" customHeight="1"/>
    <row r="435" ht="7.5" customHeight="1"/>
    <row r="436" ht="12" customHeight="1"/>
    <row r="437" ht="12" customHeight="1"/>
    <row r="438" ht="12" customHeight="1"/>
    <row r="439" ht="5.25" customHeight="1"/>
    <row r="440" ht="7.5" customHeight="1"/>
    <row r="441" ht="12" customHeight="1"/>
    <row r="442" ht="12" customHeight="1"/>
    <row r="443" ht="12" customHeight="1"/>
    <row r="444" ht="12" customHeight="1"/>
    <row r="445" ht="12" customHeight="1"/>
  </sheetData>
  <mergeCells count="29">
    <mergeCell ref="F22:H22"/>
    <mergeCell ref="B3:I5"/>
    <mergeCell ref="J3:J5"/>
    <mergeCell ref="F7:H7"/>
    <mergeCell ref="F8:H8"/>
    <mergeCell ref="F9:H9"/>
    <mergeCell ref="F12:H12"/>
    <mergeCell ref="F13:H13"/>
    <mergeCell ref="F14:H14"/>
    <mergeCell ref="F17:H17"/>
    <mergeCell ref="F18:H18"/>
    <mergeCell ref="F19:H19"/>
    <mergeCell ref="F42:H42"/>
    <mergeCell ref="F23:H23"/>
    <mergeCell ref="F24:H24"/>
    <mergeCell ref="F27:H27"/>
    <mergeCell ref="F28:H28"/>
    <mergeCell ref="F29:H29"/>
    <mergeCell ref="F32:H32"/>
    <mergeCell ref="F33:H33"/>
    <mergeCell ref="F34:H34"/>
    <mergeCell ref="F37:H37"/>
    <mergeCell ref="F38:H38"/>
    <mergeCell ref="F39:H39"/>
    <mergeCell ref="F43:H43"/>
    <mergeCell ref="F44:H44"/>
    <mergeCell ref="F47:H47"/>
    <mergeCell ref="F48:H48"/>
    <mergeCell ref="F49:H49"/>
  </mergeCells>
  <phoneticPr fontId="4"/>
  <printOptions horizontalCentered="1"/>
  <pageMargins left="0.59055118110236227" right="0.59055118110236227" top="0.78740157480314965" bottom="0" header="0.51181102362204722" footer="0.51181102362204722"/>
  <pageSetup paperSize="9" scale="73" pageOrder="overThenDown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F1E98-E348-470F-ACB8-2387590CF905}">
  <sheetPr>
    <pageSetUpPr fitToPage="1"/>
  </sheetPr>
  <dimension ref="A1:Y1131"/>
  <sheetViews>
    <sheetView showGridLines="0" view="pageBreakPreview" topLeftCell="B1" zoomScale="80" zoomScaleNormal="9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737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3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1085" t="s">
        <v>743</v>
      </c>
      <c r="J4" s="1085"/>
      <c r="K4" s="1085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VLOOKUP($A9,[22]長崎市!$B$6:$T$28,2,FALSE)</f>
        <v>356139</v>
      </c>
      <c r="G9" s="730">
        <f>VLOOKUP($A9,[22]長崎市!$B$6:$T$28,3,FALSE)</f>
        <v>192664</v>
      </c>
      <c r="H9" s="730">
        <f>VLOOKUP($A9,[22]長崎市!$B$6:$T$28,4,FALSE)</f>
        <v>184533</v>
      </c>
      <c r="I9" s="730">
        <f>VLOOKUP($A9,[22]長崎市!$B$6:$T$28,5,FALSE)</f>
        <v>156666</v>
      </c>
      <c r="J9" s="730">
        <f>VLOOKUP($A9,[22]長崎市!$B$6:$T$28,6,FALSE)</f>
        <v>19240</v>
      </c>
      <c r="K9" s="730">
        <f>VLOOKUP($A9,[22]長崎市!$B$6:$T$28,7,FALSE)</f>
        <v>3635</v>
      </c>
      <c r="L9" s="730">
        <f>VLOOKUP($A9,[22]長崎市!$B$6:$T$28,8,FALSE)</f>
        <v>4992</v>
      </c>
      <c r="M9" s="730">
        <f>VLOOKUP($A9,[22]長崎市!$B$6:$T$28,9,FALSE)</f>
        <v>161239</v>
      </c>
      <c r="N9" s="730">
        <f>VLOOKUP($A9,[22]長崎市!$B$6:$T$28,10,FALSE)</f>
        <v>138922</v>
      </c>
      <c r="O9" s="730">
        <f>VLOOKUP($A9,[22]長崎市!$B$6:$T$28,11,FALSE)</f>
        <v>15162</v>
      </c>
      <c r="P9" s="730">
        <f>VLOOKUP($A9,[22]長崎市!$B$6:$T$28,12,FALSE)</f>
        <v>3604</v>
      </c>
      <c r="Q9" s="730">
        <f>VLOOKUP($A9,[22]長崎市!$B$6:$T$28,13,FALSE)</f>
        <v>3551</v>
      </c>
      <c r="R9" s="730">
        <f>VLOOKUP($A9,[22]長崎市!$B$6:$T$28,14,FALSE)</f>
        <v>8131</v>
      </c>
      <c r="S9" s="730">
        <f>VLOOKUP($A9,[22]長崎市!$B$6:$T$28,15,FALSE)</f>
        <v>145123</v>
      </c>
      <c r="T9" s="730">
        <f>VLOOKUP($A9,[22]長崎市!$B$6:$T$28,16,FALSE)</f>
        <v>46521</v>
      </c>
      <c r="U9" s="730">
        <f>VLOOKUP($A9,[22]長崎市!$B$6:$T$28,17,FALSE)</f>
        <v>18677</v>
      </c>
      <c r="V9" s="730">
        <f>VLOOKUP($A9,[22]長崎市!$B$6:$T$28,18,FALSE)</f>
        <v>79925</v>
      </c>
      <c r="W9" s="730">
        <f>VLOOKUP($A9,[22]長崎市!$B$6:$T$28,19,FALSE)</f>
        <v>18352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VLOOKUP($A10,[22]長崎市!$B$6:$T$28,2,FALSE)</f>
        <v>18038</v>
      </c>
      <c r="G10" s="730">
        <f>VLOOKUP($A10,[22]長崎市!$B$6:$T$28,3,FALSE)</f>
        <v>2524</v>
      </c>
      <c r="H10" s="730">
        <f>VLOOKUP($A10,[22]長崎市!$B$6:$T$28,4,FALSE)</f>
        <v>2309</v>
      </c>
      <c r="I10" s="730">
        <f>VLOOKUP($A10,[22]長崎市!$B$6:$T$28,5,FALSE)</f>
        <v>1180</v>
      </c>
      <c r="J10" s="730">
        <f>VLOOKUP($A10,[22]長崎市!$B$6:$T$28,6,FALSE)</f>
        <v>46</v>
      </c>
      <c r="K10" s="730">
        <f>VLOOKUP($A10,[22]長崎市!$B$6:$T$28,7,FALSE)</f>
        <v>1013</v>
      </c>
      <c r="L10" s="730">
        <f>VLOOKUP($A10,[22]長崎市!$B$6:$T$28,8,FALSE)</f>
        <v>70</v>
      </c>
      <c r="M10" s="730">
        <f>VLOOKUP($A10,[22]長崎市!$B$6:$T$28,9,FALSE)</f>
        <v>2234</v>
      </c>
      <c r="N10" s="730">
        <f>VLOOKUP($A10,[22]長崎市!$B$6:$T$28,10,FALSE)</f>
        <v>1119</v>
      </c>
      <c r="O10" s="730">
        <f>VLOOKUP($A10,[22]長崎市!$B$6:$T$28,11,FALSE)</f>
        <v>45</v>
      </c>
      <c r="P10" s="730">
        <f>VLOOKUP($A10,[22]長崎市!$B$6:$T$28,12,FALSE)</f>
        <v>1003</v>
      </c>
      <c r="Q10" s="730">
        <f>VLOOKUP($A10,[22]長崎市!$B$6:$T$28,13,FALSE)</f>
        <v>67</v>
      </c>
      <c r="R10" s="730">
        <f>VLOOKUP($A10,[22]長崎市!$B$6:$T$28,14,FALSE)</f>
        <v>215</v>
      </c>
      <c r="S10" s="730">
        <f>VLOOKUP($A10,[22]長崎市!$B$6:$T$28,15,FALSE)</f>
        <v>14615</v>
      </c>
      <c r="T10" s="730">
        <f>VLOOKUP($A10,[22]長崎市!$B$6:$T$28,16,FALSE)</f>
        <v>102</v>
      </c>
      <c r="U10" s="730">
        <f>VLOOKUP($A10,[22]長崎市!$B$6:$T$28,17,FALSE)</f>
        <v>14302</v>
      </c>
      <c r="V10" s="730">
        <f>VLOOKUP($A10,[22]長崎市!$B$6:$T$28,18,FALSE)</f>
        <v>211</v>
      </c>
      <c r="W10" s="730">
        <f>VLOOKUP($A10,[22]長崎市!$B$6:$T$28,19,FALSE)</f>
        <v>899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VLOOKUP($A11,[22]長崎市!$B$6:$T$28,2,FALSE)</f>
        <v>17146</v>
      </c>
      <c r="G11" s="730">
        <f>VLOOKUP($A11,[22]長崎市!$B$6:$T$28,3,FALSE)</f>
        <v>11421</v>
      </c>
      <c r="H11" s="730">
        <f>VLOOKUP($A11,[22]長崎市!$B$6:$T$28,4,FALSE)</f>
        <v>10739</v>
      </c>
      <c r="I11" s="730">
        <f>VLOOKUP($A11,[22]長崎市!$B$6:$T$28,5,FALSE)</f>
        <v>7919</v>
      </c>
      <c r="J11" s="730">
        <f>VLOOKUP($A11,[22]長崎市!$B$6:$T$28,6,FALSE)</f>
        <v>204</v>
      </c>
      <c r="K11" s="730">
        <f>VLOOKUP($A11,[22]長崎市!$B$6:$T$28,7,FALSE)</f>
        <v>2281</v>
      </c>
      <c r="L11" s="730">
        <f>VLOOKUP($A11,[22]長崎市!$B$6:$T$28,8,FALSE)</f>
        <v>335</v>
      </c>
      <c r="M11" s="730">
        <f>VLOOKUP($A11,[22]長崎市!$B$6:$T$28,9,FALSE)</f>
        <v>10378</v>
      </c>
      <c r="N11" s="730">
        <f>VLOOKUP($A11,[22]長崎市!$B$6:$T$28,10,FALSE)</f>
        <v>7604</v>
      </c>
      <c r="O11" s="730">
        <f>VLOOKUP($A11,[22]長崎市!$B$6:$T$28,11,FALSE)</f>
        <v>179</v>
      </c>
      <c r="P11" s="730">
        <f>VLOOKUP($A11,[22]長崎市!$B$6:$T$28,12,FALSE)</f>
        <v>2269</v>
      </c>
      <c r="Q11" s="730">
        <f>VLOOKUP($A11,[22]長崎市!$B$6:$T$28,13,FALSE)</f>
        <v>326</v>
      </c>
      <c r="R11" s="730">
        <f>VLOOKUP($A11,[22]長崎市!$B$6:$T$28,14,FALSE)</f>
        <v>682</v>
      </c>
      <c r="S11" s="730">
        <f>VLOOKUP($A11,[22]長崎市!$B$6:$T$28,15,FALSE)</f>
        <v>4317</v>
      </c>
      <c r="T11" s="730">
        <f>VLOOKUP($A11,[22]長崎市!$B$6:$T$28,16,FALSE)</f>
        <v>336</v>
      </c>
      <c r="U11" s="730">
        <f>VLOOKUP($A11,[22]長崎市!$B$6:$T$28,17,FALSE)</f>
        <v>3688</v>
      </c>
      <c r="V11" s="730">
        <f>VLOOKUP($A11,[22]長崎市!$B$6:$T$28,18,FALSE)</f>
        <v>293</v>
      </c>
      <c r="W11" s="730">
        <f>VLOOKUP($A11,[22]長崎市!$B$6:$T$28,19,FALSE)</f>
        <v>1408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VLOOKUP($A12,[22]長崎市!$B$6:$T$28,2,FALSE)</f>
        <v>16392</v>
      </c>
      <c r="G12" s="730">
        <f>VLOOKUP($A12,[22]長崎市!$B$6:$T$28,3,FALSE)</f>
        <v>13340</v>
      </c>
      <c r="H12" s="730">
        <f>VLOOKUP($A12,[22]長崎市!$B$6:$T$28,4,FALSE)</f>
        <v>12643</v>
      </c>
      <c r="I12" s="730">
        <f>VLOOKUP($A12,[22]長崎市!$B$6:$T$28,5,FALSE)</f>
        <v>11699</v>
      </c>
      <c r="J12" s="730">
        <f>VLOOKUP($A12,[22]長崎市!$B$6:$T$28,6,FALSE)</f>
        <v>375</v>
      </c>
      <c r="K12" s="730">
        <f>VLOOKUP($A12,[22]長崎市!$B$6:$T$28,7,FALSE)</f>
        <v>189</v>
      </c>
      <c r="L12" s="730">
        <f>VLOOKUP($A12,[22]長崎市!$B$6:$T$28,8,FALSE)</f>
        <v>380</v>
      </c>
      <c r="M12" s="730">
        <f>VLOOKUP($A12,[22]長崎市!$B$6:$T$28,9,FALSE)</f>
        <v>12028</v>
      </c>
      <c r="N12" s="730">
        <f>VLOOKUP($A12,[22]長崎市!$B$6:$T$28,10,FALSE)</f>
        <v>11149</v>
      </c>
      <c r="O12" s="730">
        <f>VLOOKUP($A12,[22]長崎市!$B$6:$T$28,11,FALSE)</f>
        <v>332</v>
      </c>
      <c r="P12" s="730">
        <f>VLOOKUP($A12,[22]長崎市!$B$6:$T$28,12,FALSE)</f>
        <v>189</v>
      </c>
      <c r="Q12" s="730">
        <f>VLOOKUP($A12,[22]長崎市!$B$6:$T$28,13,FALSE)</f>
        <v>358</v>
      </c>
      <c r="R12" s="730">
        <f>VLOOKUP($A12,[22]長崎市!$B$6:$T$28,14,FALSE)</f>
        <v>697</v>
      </c>
      <c r="S12" s="730">
        <f>VLOOKUP($A12,[22]長崎市!$B$6:$T$28,15,FALSE)</f>
        <v>1477</v>
      </c>
      <c r="T12" s="730">
        <f>VLOOKUP($A12,[22]長崎市!$B$6:$T$28,16,FALSE)</f>
        <v>756</v>
      </c>
      <c r="U12" s="730">
        <f>VLOOKUP($A12,[22]長崎市!$B$6:$T$28,17,FALSE)</f>
        <v>419</v>
      </c>
      <c r="V12" s="730">
        <f>VLOOKUP($A12,[22]長崎市!$B$6:$T$28,18,FALSE)</f>
        <v>302</v>
      </c>
      <c r="W12" s="730">
        <f>VLOOKUP($A12,[22]長崎市!$B$6:$T$28,19,FALSE)</f>
        <v>1575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VLOOKUP($A13,[22]長崎市!$B$6:$T$28,2,FALSE)</f>
        <v>18590</v>
      </c>
      <c r="G13" s="730">
        <f>VLOOKUP($A13,[22]長崎市!$B$6:$T$28,3,FALSE)</f>
        <v>14900</v>
      </c>
      <c r="H13" s="730">
        <f>VLOOKUP($A13,[22]長崎市!$B$6:$T$28,4,FALSE)</f>
        <v>14206</v>
      </c>
      <c r="I13" s="730">
        <f>VLOOKUP($A13,[22]長崎市!$B$6:$T$28,5,FALSE)</f>
        <v>12807</v>
      </c>
      <c r="J13" s="730">
        <f>VLOOKUP($A13,[22]長崎市!$B$6:$T$28,6,FALSE)</f>
        <v>797</v>
      </c>
      <c r="K13" s="730">
        <f>VLOOKUP($A13,[22]長崎市!$B$6:$T$28,7,FALSE)</f>
        <v>65</v>
      </c>
      <c r="L13" s="730">
        <f>VLOOKUP($A13,[22]長崎市!$B$6:$T$28,8,FALSE)</f>
        <v>537</v>
      </c>
      <c r="M13" s="730">
        <f>VLOOKUP($A13,[22]長崎市!$B$6:$T$28,9,FALSE)</f>
        <v>13336</v>
      </c>
      <c r="N13" s="730">
        <f>VLOOKUP($A13,[22]長崎市!$B$6:$T$28,10,FALSE)</f>
        <v>12084</v>
      </c>
      <c r="O13" s="730">
        <f>VLOOKUP($A13,[22]長崎市!$B$6:$T$28,11,FALSE)</f>
        <v>687</v>
      </c>
      <c r="P13" s="730">
        <f>VLOOKUP($A13,[22]長崎市!$B$6:$T$28,12,FALSE)</f>
        <v>64</v>
      </c>
      <c r="Q13" s="730">
        <f>VLOOKUP($A13,[22]長崎市!$B$6:$T$28,13,FALSE)</f>
        <v>501</v>
      </c>
      <c r="R13" s="730">
        <f>VLOOKUP($A13,[22]長崎市!$B$6:$T$28,14,FALSE)</f>
        <v>694</v>
      </c>
      <c r="S13" s="730">
        <f>VLOOKUP($A13,[22]長崎市!$B$6:$T$28,15,FALSE)</f>
        <v>2119</v>
      </c>
      <c r="T13" s="730">
        <f>VLOOKUP($A13,[22]長崎市!$B$6:$T$28,16,FALSE)</f>
        <v>1635</v>
      </c>
      <c r="U13" s="730">
        <f>VLOOKUP($A13,[22]長崎市!$B$6:$T$28,17,FALSE)</f>
        <v>106</v>
      </c>
      <c r="V13" s="730">
        <f>VLOOKUP($A13,[22]長崎市!$B$6:$T$28,18,FALSE)</f>
        <v>378</v>
      </c>
      <c r="W13" s="730">
        <f>VLOOKUP($A13,[22]長崎市!$B$6:$T$28,19,FALSE)</f>
        <v>1571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VLOOKUP($A14,[22]長崎市!$B$6:$T$28,2,FALSE)</f>
        <v>20860</v>
      </c>
      <c r="G14" s="730">
        <f>VLOOKUP($A14,[22]長崎市!$B$6:$T$28,3,FALSE)</f>
        <v>16937</v>
      </c>
      <c r="H14" s="730">
        <f>VLOOKUP($A14,[22]長崎市!$B$6:$T$28,4,FALSE)</f>
        <v>16259</v>
      </c>
      <c r="I14" s="730">
        <f>VLOOKUP($A14,[22]長崎市!$B$6:$T$28,5,FALSE)</f>
        <v>14586</v>
      </c>
      <c r="J14" s="730">
        <f>VLOOKUP($A14,[22]長崎市!$B$6:$T$28,6,FALSE)</f>
        <v>1232</v>
      </c>
      <c r="K14" s="730">
        <f>VLOOKUP($A14,[22]長崎市!$B$6:$T$28,7,FALSE)</f>
        <v>37</v>
      </c>
      <c r="L14" s="730">
        <f>VLOOKUP($A14,[22]長崎市!$B$6:$T$28,8,FALSE)</f>
        <v>404</v>
      </c>
      <c r="M14" s="730">
        <f>VLOOKUP($A14,[22]長崎市!$B$6:$T$28,9,FALSE)</f>
        <v>14946</v>
      </c>
      <c r="N14" s="730">
        <f>VLOOKUP($A14,[22]長崎市!$B$6:$T$28,10,FALSE)</f>
        <v>13501</v>
      </c>
      <c r="O14" s="730">
        <f>VLOOKUP($A14,[22]長崎市!$B$6:$T$28,11,FALSE)</f>
        <v>1048</v>
      </c>
      <c r="P14" s="730">
        <f>VLOOKUP($A14,[22]長崎市!$B$6:$T$28,12,FALSE)</f>
        <v>36</v>
      </c>
      <c r="Q14" s="730">
        <f>VLOOKUP($A14,[22]長崎市!$B$6:$T$28,13,FALSE)</f>
        <v>361</v>
      </c>
      <c r="R14" s="730">
        <f>VLOOKUP($A14,[22]長崎市!$B$6:$T$28,14,FALSE)</f>
        <v>678</v>
      </c>
      <c r="S14" s="730">
        <f>VLOOKUP($A14,[22]長崎市!$B$6:$T$28,15,FALSE)</f>
        <v>2384</v>
      </c>
      <c r="T14" s="730">
        <f>VLOOKUP($A14,[22]長崎市!$B$6:$T$28,16,FALSE)</f>
        <v>1870</v>
      </c>
      <c r="U14" s="730">
        <f>VLOOKUP($A14,[22]長崎市!$B$6:$T$28,17,FALSE)</f>
        <v>66</v>
      </c>
      <c r="V14" s="730">
        <f>VLOOKUP($A14,[22]長崎市!$B$6:$T$28,18,FALSE)</f>
        <v>448</v>
      </c>
      <c r="W14" s="730">
        <f>VLOOKUP($A14,[22]長崎市!$B$6:$T$28,19,FALSE)</f>
        <v>1539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VLOOKUP($A15,[22]長崎市!$B$6:$T$28,2,FALSE)</f>
        <v>23532</v>
      </c>
      <c r="G15" s="730">
        <f>VLOOKUP($A15,[22]長崎市!$B$6:$T$28,3,FALSE)</f>
        <v>19441</v>
      </c>
      <c r="H15" s="730">
        <f>VLOOKUP($A15,[22]長崎市!$B$6:$T$28,4,FALSE)</f>
        <v>18694</v>
      </c>
      <c r="I15" s="730">
        <f>VLOOKUP($A15,[22]長崎市!$B$6:$T$28,5,FALSE)</f>
        <v>16699</v>
      </c>
      <c r="J15" s="730">
        <f>VLOOKUP($A15,[22]長崎市!$B$6:$T$28,6,FALSE)</f>
        <v>1707</v>
      </c>
      <c r="K15" s="730">
        <f>VLOOKUP($A15,[22]長崎市!$B$6:$T$28,7,FALSE)</f>
        <v>19</v>
      </c>
      <c r="L15" s="730">
        <f>VLOOKUP($A15,[22]長崎市!$B$6:$T$28,8,FALSE)</f>
        <v>269</v>
      </c>
      <c r="M15" s="730">
        <f>VLOOKUP($A15,[22]長崎市!$B$6:$T$28,9,FALSE)</f>
        <v>17037</v>
      </c>
      <c r="N15" s="730">
        <f>VLOOKUP($A15,[22]長崎市!$B$6:$T$28,10,FALSE)</f>
        <v>15310</v>
      </c>
      <c r="O15" s="730">
        <f>VLOOKUP($A15,[22]長崎市!$B$6:$T$28,11,FALSE)</f>
        <v>1491</v>
      </c>
      <c r="P15" s="730">
        <f>VLOOKUP($A15,[22]長崎市!$B$6:$T$28,12,FALSE)</f>
        <v>16</v>
      </c>
      <c r="Q15" s="730">
        <f>VLOOKUP($A15,[22]長崎市!$B$6:$T$28,13,FALSE)</f>
        <v>220</v>
      </c>
      <c r="R15" s="730">
        <f>VLOOKUP($A15,[22]長崎市!$B$6:$T$28,14,FALSE)</f>
        <v>747</v>
      </c>
      <c r="S15" s="730">
        <f>VLOOKUP($A15,[22]長崎市!$B$6:$T$28,15,FALSE)</f>
        <v>2526</v>
      </c>
      <c r="T15" s="730">
        <f>VLOOKUP($A15,[22]長崎市!$B$6:$T$28,16,FALSE)</f>
        <v>1922</v>
      </c>
      <c r="U15" s="730">
        <f>VLOOKUP($A15,[22]長崎市!$B$6:$T$28,17,FALSE)</f>
        <v>30</v>
      </c>
      <c r="V15" s="730">
        <f>VLOOKUP($A15,[22]長崎市!$B$6:$T$28,18,FALSE)</f>
        <v>574</v>
      </c>
      <c r="W15" s="730">
        <f>VLOOKUP($A15,[22]長崎市!$B$6:$T$28,19,FALSE)</f>
        <v>1565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VLOOKUP($A16,[22]長崎市!$B$6:$T$28,2,FALSE)</f>
        <v>28218</v>
      </c>
      <c r="G16" s="730">
        <f>VLOOKUP($A16,[22]長崎市!$B$6:$T$28,3,FALSE)</f>
        <v>23353</v>
      </c>
      <c r="H16" s="730">
        <f>VLOOKUP($A16,[22]長崎市!$B$6:$T$28,4,FALSE)</f>
        <v>22482</v>
      </c>
      <c r="I16" s="730">
        <f>VLOOKUP($A16,[22]長崎市!$B$6:$T$28,5,FALSE)</f>
        <v>19901</v>
      </c>
      <c r="J16" s="730">
        <f>VLOOKUP($A16,[22]長崎市!$B$6:$T$28,6,FALSE)</f>
        <v>2274</v>
      </c>
      <c r="K16" s="730">
        <f>VLOOKUP($A16,[22]長崎市!$B$6:$T$28,7,FALSE)</f>
        <v>11</v>
      </c>
      <c r="L16" s="730">
        <f>VLOOKUP($A16,[22]長崎市!$B$6:$T$28,8,FALSE)</f>
        <v>296</v>
      </c>
      <c r="M16" s="730">
        <f>VLOOKUP($A16,[22]長崎市!$B$6:$T$28,9,FALSE)</f>
        <v>20431</v>
      </c>
      <c r="N16" s="730">
        <f>VLOOKUP($A16,[22]長崎市!$B$6:$T$28,10,FALSE)</f>
        <v>18222</v>
      </c>
      <c r="O16" s="730">
        <f>VLOOKUP($A16,[22]長崎市!$B$6:$T$28,11,FALSE)</f>
        <v>1988</v>
      </c>
      <c r="P16" s="730">
        <f>VLOOKUP($A16,[22]長崎市!$B$6:$T$28,12,FALSE)</f>
        <v>11</v>
      </c>
      <c r="Q16" s="730">
        <f>VLOOKUP($A16,[22]長崎市!$B$6:$T$28,13,FALSE)</f>
        <v>210</v>
      </c>
      <c r="R16" s="730">
        <f>VLOOKUP($A16,[22]長崎市!$B$6:$T$28,14,FALSE)</f>
        <v>871</v>
      </c>
      <c r="S16" s="730">
        <f>VLOOKUP($A16,[22]長崎市!$B$6:$T$28,15,FALSE)</f>
        <v>3145</v>
      </c>
      <c r="T16" s="730">
        <f>VLOOKUP($A16,[22]長崎市!$B$6:$T$28,16,FALSE)</f>
        <v>2381</v>
      </c>
      <c r="U16" s="730">
        <f>VLOOKUP($A16,[22]長崎市!$B$6:$T$28,17,FALSE)</f>
        <v>15</v>
      </c>
      <c r="V16" s="730">
        <f>VLOOKUP($A16,[22]長崎市!$B$6:$T$28,18,FALSE)</f>
        <v>749</v>
      </c>
      <c r="W16" s="730">
        <f>VLOOKUP($A16,[22]長崎市!$B$6:$T$28,19,FALSE)</f>
        <v>1720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VLOOKUP($A17,[22]長崎市!$B$6:$T$28,2,FALSE)</f>
        <v>25845</v>
      </c>
      <c r="G17" s="730">
        <f>VLOOKUP($A17,[22]長崎市!$B$6:$T$28,3,FALSE)</f>
        <v>21109</v>
      </c>
      <c r="H17" s="730">
        <f>VLOOKUP($A17,[22]長崎市!$B$6:$T$28,4,FALSE)</f>
        <v>20232</v>
      </c>
      <c r="I17" s="730">
        <f>VLOOKUP($A17,[22]長崎市!$B$6:$T$28,5,FALSE)</f>
        <v>17702</v>
      </c>
      <c r="J17" s="730">
        <f>VLOOKUP($A17,[22]長崎市!$B$6:$T$28,6,FALSE)</f>
        <v>2186</v>
      </c>
      <c r="K17" s="730">
        <f>VLOOKUP($A17,[22]長崎市!$B$6:$T$28,7,FALSE)</f>
        <v>5</v>
      </c>
      <c r="L17" s="730">
        <f>VLOOKUP($A17,[22]長崎市!$B$6:$T$28,8,FALSE)</f>
        <v>339</v>
      </c>
      <c r="M17" s="730">
        <f>VLOOKUP($A17,[22]長崎市!$B$6:$T$28,9,FALSE)</f>
        <v>18165</v>
      </c>
      <c r="N17" s="730">
        <f>VLOOKUP($A17,[22]長崎市!$B$6:$T$28,10,FALSE)</f>
        <v>16019</v>
      </c>
      <c r="O17" s="730">
        <f>VLOOKUP($A17,[22]長崎市!$B$6:$T$28,11,FALSE)</f>
        <v>1889</v>
      </c>
      <c r="P17" s="730">
        <f>VLOOKUP($A17,[22]長崎市!$B$6:$T$28,12,FALSE)</f>
        <v>5</v>
      </c>
      <c r="Q17" s="730">
        <f>VLOOKUP($A17,[22]長崎市!$B$6:$T$28,13,FALSE)</f>
        <v>252</v>
      </c>
      <c r="R17" s="730">
        <f>VLOOKUP($A17,[22]長崎市!$B$6:$T$28,14,FALSE)</f>
        <v>877</v>
      </c>
      <c r="S17" s="730">
        <f>VLOOKUP($A17,[22]長崎市!$B$6:$T$28,15,FALSE)</f>
        <v>3354</v>
      </c>
      <c r="T17" s="730">
        <f>VLOOKUP($A17,[22]長崎市!$B$6:$T$28,16,FALSE)</f>
        <v>2486</v>
      </c>
      <c r="U17" s="730">
        <f>VLOOKUP($A17,[22]長崎市!$B$6:$T$28,17,FALSE)</f>
        <v>20</v>
      </c>
      <c r="V17" s="730">
        <f>VLOOKUP($A17,[22]長崎市!$B$6:$T$28,18,FALSE)</f>
        <v>848</v>
      </c>
      <c r="W17" s="730">
        <f>VLOOKUP($A17,[22]長崎市!$B$6:$T$28,19,FALSE)</f>
        <v>1382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VLOOKUP($A18,[22]長崎市!$B$6:$T$28,2,FALSE)</f>
        <v>26759</v>
      </c>
      <c r="G18" s="730">
        <f>VLOOKUP($A18,[22]長崎市!$B$6:$T$28,3,FALSE)</f>
        <v>21189</v>
      </c>
      <c r="H18" s="730">
        <f>VLOOKUP($A18,[22]長崎市!$B$6:$T$28,4,FALSE)</f>
        <v>20339</v>
      </c>
      <c r="I18" s="730">
        <f>VLOOKUP($A18,[22]長崎市!$B$6:$T$28,5,FALSE)</f>
        <v>17710</v>
      </c>
      <c r="J18" s="730">
        <f>VLOOKUP($A18,[22]長崎市!$B$6:$T$28,6,FALSE)</f>
        <v>2249</v>
      </c>
      <c r="K18" s="730">
        <f>VLOOKUP($A18,[22]長崎市!$B$6:$T$28,7,FALSE)</f>
        <v>5</v>
      </c>
      <c r="L18" s="730">
        <f>VLOOKUP($A18,[22]長崎市!$B$6:$T$28,8,FALSE)</f>
        <v>375</v>
      </c>
      <c r="M18" s="730">
        <f>VLOOKUP($A18,[22]長崎市!$B$6:$T$28,9,FALSE)</f>
        <v>17908</v>
      </c>
      <c r="N18" s="730">
        <f>VLOOKUP($A18,[22]長崎市!$B$6:$T$28,10,FALSE)</f>
        <v>15772</v>
      </c>
      <c r="O18" s="730">
        <f>VLOOKUP($A18,[22]長崎市!$B$6:$T$28,11,FALSE)</f>
        <v>1864</v>
      </c>
      <c r="P18" s="730">
        <f>VLOOKUP($A18,[22]長崎市!$B$6:$T$28,12,FALSE)</f>
        <v>5</v>
      </c>
      <c r="Q18" s="730">
        <f>VLOOKUP($A18,[22]長崎市!$B$6:$T$28,13,FALSE)</f>
        <v>267</v>
      </c>
      <c r="R18" s="730">
        <f>VLOOKUP($A18,[22]長崎市!$B$6:$T$28,14,FALSE)</f>
        <v>850</v>
      </c>
      <c r="S18" s="730">
        <f>VLOOKUP($A18,[22]長崎市!$B$6:$T$28,15,FALSE)</f>
        <v>4486</v>
      </c>
      <c r="T18" s="730">
        <f>VLOOKUP($A18,[22]長崎市!$B$6:$T$28,16,FALSE)</f>
        <v>3312</v>
      </c>
      <c r="U18" s="730">
        <f>VLOOKUP($A18,[22]長崎市!$B$6:$T$28,17,FALSE)</f>
        <v>9</v>
      </c>
      <c r="V18" s="730">
        <f>VLOOKUP($A18,[22]長崎市!$B$6:$T$28,18,FALSE)</f>
        <v>1165</v>
      </c>
      <c r="W18" s="730">
        <f>VLOOKUP($A18,[22]長崎市!$B$6:$T$28,19,FALSE)</f>
        <v>1084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VLOOKUP($A19,[22]長崎市!$B$6:$T$28,2,FALSE)</f>
        <v>28155</v>
      </c>
      <c r="G19" s="730">
        <f>VLOOKUP($A19,[22]長崎市!$B$6:$T$28,3,FALSE)</f>
        <v>19256</v>
      </c>
      <c r="H19" s="730">
        <f>VLOOKUP($A19,[22]長崎市!$B$6:$T$28,4,FALSE)</f>
        <v>18368</v>
      </c>
      <c r="I19" s="730">
        <f>VLOOKUP($A19,[22]長崎市!$B$6:$T$28,5,FALSE)</f>
        <v>15532</v>
      </c>
      <c r="J19" s="730">
        <f>VLOOKUP($A19,[22]長崎市!$B$6:$T$28,6,FALSE)</f>
        <v>2391</v>
      </c>
      <c r="K19" s="730">
        <f>VLOOKUP($A19,[22]長崎市!$B$6:$T$28,7,FALSE)</f>
        <v>5</v>
      </c>
      <c r="L19" s="730">
        <f>VLOOKUP($A19,[22]長崎市!$B$6:$T$28,8,FALSE)</f>
        <v>440</v>
      </c>
      <c r="M19" s="730">
        <f>VLOOKUP($A19,[22]長崎市!$B$6:$T$28,9,FALSE)</f>
        <v>15613</v>
      </c>
      <c r="N19" s="730">
        <f>VLOOKUP($A19,[22]長崎市!$B$6:$T$28,10,FALSE)</f>
        <v>13424</v>
      </c>
      <c r="O19" s="730">
        <f>VLOOKUP($A19,[22]長崎市!$B$6:$T$28,11,FALSE)</f>
        <v>1887</v>
      </c>
      <c r="P19" s="730">
        <f>VLOOKUP($A19,[22]長崎市!$B$6:$T$28,12,FALSE)</f>
        <v>3</v>
      </c>
      <c r="Q19" s="730">
        <f>VLOOKUP($A19,[22]長崎市!$B$6:$T$28,13,FALSE)</f>
        <v>299</v>
      </c>
      <c r="R19" s="730">
        <f>VLOOKUP($A19,[22]長崎市!$B$6:$T$28,14,FALSE)</f>
        <v>888</v>
      </c>
      <c r="S19" s="730">
        <f>VLOOKUP($A19,[22]長崎市!$B$6:$T$28,15,FALSE)</f>
        <v>7902</v>
      </c>
      <c r="T19" s="730">
        <f>VLOOKUP($A19,[22]長崎市!$B$6:$T$28,16,FALSE)</f>
        <v>5125</v>
      </c>
      <c r="U19" s="730">
        <f>VLOOKUP($A19,[22]長崎市!$B$6:$T$28,17,FALSE)</f>
        <v>4</v>
      </c>
      <c r="V19" s="730">
        <f>VLOOKUP($A19,[22]長崎市!$B$6:$T$28,18,FALSE)</f>
        <v>2773</v>
      </c>
      <c r="W19" s="730">
        <f>VLOOKUP($A19,[22]長崎市!$B$6:$T$28,19,FALSE)</f>
        <v>997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VLOOKUP($A20,[22]長崎市!$B$6:$T$28,2,FALSE)</f>
        <v>32863</v>
      </c>
      <c r="G20" s="730">
        <f>VLOOKUP($A20,[22]長崎市!$B$6:$T$28,3,FALSE)</f>
        <v>14696</v>
      </c>
      <c r="H20" s="730">
        <f>VLOOKUP($A20,[22]長崎市!$B$6:$T$28,4,FALSE)</f>
        <v>14061</v>
      </c>
      <c r="I20" s="730">
        <f>VLOOKUP($A20,[22]長崎市!$B$6:$T$28,5,FALSE)</f>
        <v>10903</v>
      </c>
      <c r="J20" s="730">
        <f>VLOOKUP($A20,[22]長崎市!$B$6:$T$28,6,FALSE)</f>
        <v>2586</v>
      </c>
      <c r="K20" s="730">
        <f>VLOOKUP($A20,[22]長崎市!$B$6:$T$28,7,FALSE)</f>
        <v>2</v>
      </c>
      <c r="L20" s="730">
        <f>VLOOKUP($A20,[22]長崎市!$B$6:$T$28,8,FALSE)</f>
        <v>570</v>
      </c>
      <c r="M20" s="730">
        <f>VLOOKUP($A20,[22]長崎市!$B$6:$T$28,9,FALSE)</f>
        <v>10690</v>
      </c>
      <c r="N20" s="730">
        <f>VLOOKUP($A20,[22]長崎市!$B$6:$T$28,10,FALSE)</f>
        <v>8450</v>
      </c>
      <c r="O20" s="730">
        <f>VLOOKUP($A20,[22]長崎市!$B$6:$T$28,11,FALSE)</f>
        <v>1925</v>
      </c>
      <c r="P20" s="730">
        <f>VLOOKUP($A20,[22]長崎市!$B$6:$T$28,12,FALSE)</f>
        <v>2</v>
      </c>
      <c r="Q20" s="730">
        <f>VLOOKUP($A20,[22]長崎市!$B$6:$T$28,13,FALSE)</f>
        <v>313</v>
      </c>
      <c r="R20" s="730">
        <f>VLOOKUP($A20,[22]長崎市!$B$6:$T$28,14,FALSE)</f>
        <v>635</v>
      </c>
      <c r="S20" s="730">
        <f>VLOOKUP($A20,[22]長崎市!$B$6:$T$28,15,FALSE)</f>
        <v>16845</v>
      </c>
      <c r="T20" s="730">
        <f>VLOOKUP($A20,[22]長崎市!$B$6:$T$28,16,FALSE)</f>
        <v>7376</v>
      </c>
      <c r="U20" s="730">
        <f>VLOOKUP($A20,[22]長崎市!$B$6:$T$28,17,FALSE)</f>
        <v>4</v>
      </c>
      <c r="V20" s="730">
        <f>VLOOKUP($A20,[22]長崎市!$B$6:$T$28,18,FALSE)</f>
        <v>9465</v>
      </c>
      <c r="W20" s="730">
        <f>VLOOKUP($A20,[22]長崎市!$B$6:$T$28,19,FALSE)</f>
        <v>1322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VLOOKUP($A21,[22]長崎市!$B$6:$T$28,2,FALSE)</f>
        <v>32971</v>
      </c>
      <c r="G21" s="730">
        <f>VLOOKUP($A21,[22]長崎市!$B$6:$T$28,3,FALSE)</f>
        <v>9429</v>
      </c>
      <c r="H21" s="730">
        <f>VLOOKUP($A21,[22]長崎市!$B$6:$T$28,4,FALSE)</f>
        <v>9201</v>
      </c>
      <c r="I21" s="730">
        <f>VLOOKUP($A21,[22]長崎市!$B$6:$T$28,5,FALSE)</f>
        <v>6723</v>
      </c>
      <c r="J21" s="730">
        <f>VLOOKUP($A21,[22]長崎市!$B$6:$T$28,6,FALSE)</f>
        <v>1975</v>
      </c>
      <c r="K21" s="730">
        <f>VLOOKUP($A21,[22]長崎市!$B$6:$T$28,7,FALSE)</f>
        <v>2</v>
      </c>
      <c r="L21" s="730">
        <f>VLOOKUP($A21,[22]長崎市!$B$6:$T$28,8,FALSE)</f>
        <v>501</v>
      </c>
      <c r="M21" s="730">
        <f>VLOOKUP($A21,[22]長崎市!$B$6:$T$28,9,FALSE)</f>
        <v>6186</v>
      </c>
      <c r="N21" s="730">
        <f>VLOOKUP($A21,[22]長崎市!$B$6:$T$28,10,FALSE)</f>
        <v>4645</v>
      </c>
      <c r="O21" s="730">
        <f>VLOOKUP($A21,[22]長崎市!$B$6:$T$28,11,FALSE)</f>
        <v>1292</v>
      </c>
      <c r="P21" s="730">
        <f>VLOOKUP($A21,[22]長崎市!$B$6:$T$28,12,FALSE)</f>
        <v>1</v>
      </c>
      <c r="Q21" s="730">
        <f>VLOOKUP($A21,[22]長崎市!$B$6:$T$28,13,FALSE)</f>
        <v>248</v>
      </c>
      <c r="R21" s="730">
        <f>VLOOKUP($A21,[22]長崎市!$B$6:$T$28,14,FALSE)</f>
        <v>228</v>
      </c>
      <c r="S21" s="730">
        <f>VLOOKUP($A21,[22]長崎市!$B$6:$T$28,15,FALSE)</f>
        <v>22474</v>
      </c>
      <c r="T21" s="730">
        <f>VLOOKUP($A21,[22]長崎市!$B$6:$T$28,16,FALSE)</f>
        <v>7197</v>
      </c>
      <c r="U21" s="730">
        <f>VLOOKUP($A21,[22]長崎市!$B$6:$T$28,17,FALSE)</f>
        <v>4</v>
      </c>
      <c r="V21" s="730">
        <f>VLOOKUP($A21,[22]長崎市!$B$6:$T$28,18,FALSE)</f>
        <v>15273</v>
      </c>
      <c r="W21" s="730">
        <f>VLOOKUP($A21,[22]長崎市!$B$6:$T$28,19,FALSE)</f>
        <v>1068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VLOOKUP($A22,[22]長崎市!$B$6:$T$28,2,FALSE)</f>
        <v>22850</v>
      </c>
      <c r="G22" s="730">
        <f>VLOOKUP($A22,[22]長崎市!$B$6:$T$28,3,FALSE)</f>
        <v>3119</v>
      </c>
      <c r="H22" s="730">
        <f>VLOOKUP($A22,[22]長崎市!$B$6:$T$28,4,FALSE)</f>
        <v>3067</v>
      </c>
      <c r="I22" s="730">
        <f>VLOOKUP($A22,[22]長崎市!$B$6:$T$28,5,FALSE)</f>
        <v>2094</v>
      </c>
      <c r="J22" s="730">
        <f>VLOOKUP($A22,[22]長崎市!$B$6:$T$28,6,FALSE)</f>
        <v>713</v>
      </c>
      <c r="K22" s="730" t="str">
        <f>VLOOKUP($A22,[22]長崎市!$B$6:$T$28,7,FALSE)</f>
        <v>-</v>
      </c>
      <c r="L22" s="730">
        <f>VLOOKUP($A22,[22]長崎市!$B$6:$T$28,8,FALSE)</f>
        <v>260</v>
      </c>
      <c r="M22" s="730">
        <f>VLOOKUP($A22,[22]長崎市!$B$6:$T$28,9,FALSE)</f>
        <v>1557</v>
      </c>
      <c r="N22" s="730">
        <f>VLOOKUP($A22,[22]長崎市!$B$6:$T$28,10,FALSE)</f>
        <v>1117</v>
      </c>
      <c r="O22" s="730">
        <f>VLOOKUP($A22,[22]長崎市!$B$6:$T$28,11,FALSE)</f>
        <v>350</v>
      </c>
      <c r="P22" s="730" t="str">
        <f>VLOOKUP($A22,[22]長崎市!$B$6:$T$28,12,FALSE)</f>
        <v>-</v>
      </c>
      <c r="Q22" s="730">
        <f>VLOOKUP($A22,[22]長崎市!$B$6:$T$28,13,FALSE)</f>
        <v>90</v>
      </c>
      <c r="R22" s="730">
        <f>VLOOKUP($A22,[22]長崎市!$B$6:$T$28,14,FALSE)</f>
        <v>52</v>
      </c>
      <c r="S22" s="730">
        <f>VLOOKUP($A22,[22]長崎市!$B$6:$T$28,15,FALSE)</f>
        <v>18945</v>
      </c>
      <c r="T22" s="730">
        <f>VLOOKUP($A22,[22]長崎市!$B$6:$T$28,16,FALSE)</f>
        <v>5003</v>
      </c>
      <c r="U22" s="730">
        <f>VLOOKUP($A22,[22]長崎市!$B$6:$T$28,17,FALSE)</f>
        <v>6</v>
      </c>
      <c r="V22" s="730">
        <f>VLOOKUP($A22,[22]長崎市!$B$6:$T$28,18,FALSE)</f>
        <v>13936</v>
      </c>
      <c r="W22" s="730">
        <f>VLOOKUP($A22,[22]長崎市!$B$6:$T$28,19,FALSE)</f>
        <v>786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VLOOKUP($A23,[22]長崎市!$B$6:$T$28,2,FALSE)</f>
        <v>19602</v>
      </c>
      <c r="G23" s="730">
        <f>VLOOKUP($A23,[22]長崎市!$B$6:$T$28,3,FALSE)</f>
        <v>1311</v>
      </c>
      <c r="H23" s="730">
        <f>VLOOKUP($A23,[22]長崎市!$B$6:$T$28,4,FALSE)</f>
        <v>1302</v>
      </c>
      <c r="I23" s="730">
        <f>VLOOKUP($A23,[22]長崎市!$B$6:$T$28,5,FALSE)</f>
        <v>863</v>
      </c>
      <c r="J23" s="730">
        <f>VLOOKUP($A23,[22]長崎市!$B$6:$T$28,6,FALSE)</f>
        <v>303</v>
      </c>
      <c r="K23" s="730">
        <f>VLOOKUP($A23,[22]長崎市!$B$6:$T$28,7,FALSE)</f>
        <v>1</v>
      </c>
      <c r="L23" s="730">
        <f>VLOOKUP($A23,[22]長崎市!$B$6:$T$28,8,FALSE)</f>
        <v>135</v>
      </c>
      <c r="M23" s="730">
        <f>VLOOKUP($A23,[22]長崎市!$B$6:$T$28,9,FALSE)</f>
        <v>489</v>
      </c>
      <c r="N23" s="730">
        <f>VLOOKUP($A23,[22]長崎市!$B$6:$T$28,10,FALSE)</f>
        <v>347</v>
      </c>
      <c r="O23" s="730">
        <f>VLOOKUP($A23,[22]長崎市!$B$6:$T$28,11,FALSE)</f>
        <v>116</v>
      </c>
      <c r="P23" s="730" t="str">
        <f>VLOOKUP($A23,[22]長崎市!$B$6:$T$28,12,FALSE)</f>
        <v>-</v>
      </c>
      <c r="Q23" s="730">
        <f>VLOOKUP($A23,[22]長崎市!$B$6:$T$28,13,FALSE)</f>
        <v>26</v>
      </c>
      <c r="R23" s="730">
        <f>VLOOKUP($A23,[22]長崎市!$B$6:$T$28,14,FALSE)</f>
        <v>9</v>
      </c>
      <c r="S23" s="730">
        <f>VLOOKUP($A23,[22]長崎市!$B$6:$T$28,15,FALSE)</f>
        <v>17559</v>
      </c>
      <c r="T23" s="730">
        <f>VLOOKUP($A23,[22]長崎市!$B$6:$T$28,16,FALSE)</f>
        <v>3814</v>
      </c>
      <c r="U23" s="730">
        <f>VLOOKUP($A23,[22]長崎市!$B$6:$T$28,17,FALSE)</f>
        <v>2</v>
      </c>
      <c r="V23" s="730">
        <f>VLOOKUP($A23,[22]長崎市!$B$6:$T$28,18,FALSE)</f>
        <v>13743</v>
      </c>
      <c r="W23" s="730">
        <f>VLOOKUP($A23,[22]長崎市!$B$6:$T$28,19,FALSE)</f>
        <v>732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VLOOKUP($A24,[22]長崎市!$B$6:$T$28,2,FALSE)</f>
        <v>24318</v>
      </c>
      <c r="G24" s="730">
        <f>VLOOKUP($A24,[22]長崎市!$B$6:$T$28,3,FALSE)</f>
        <v>639</v>
      </c>
      <c r="H24" s="730">
        <f>VLOOKUP($A24,[22]長崎市!$B$6:$T$28,4,FALSE)</f>
        <v>631</v>
      </c>
      <c r="I24" s="730">
        <f>VLOOKUP($A24,[22]長崎市!$B$6:$T$28,5,FALSE)</f>
        <v>348</v>
      </c>
      <c r="J24" s="730">
        <f>VLOOKUP($A24,[22]長崎市!$B$6:$T$28,6,FALSE)</f>
        <v>202</v>
      </c>
      <c r="K24" s="730" t="str">
        <f>VLOOKUP($A24,[22]長崎市!$B$6:$T$28,7,FALSE)</f>
        <v>-</v>
      </c>
      <c r="L24" s="730">
        <f>VLOOKUP($A24,[22]長崎市!$B$6:$T$28,8,FALSE)</f>
        <v>81</v>
      </c>
      <c r="M24" s="730">
        <f>VLOOKUP($A24,[22]長崎市!$B$6:$T$28,9,FALSE)</f>
        <v>241</v>
      </c>
      <c r="N24" s="730">
        <f>VLOOKUP($A24,[22]長崎市!$B$6:$T$28,10,FALSE)</f>
        <v>159</v>
      </c>
      <c r="O24" s="730">
        <f>VLOOKUP($A24,[22]長崎市!$B$6:$T$28,11,FALSE)</f>
        <v>69</v>
      </c>
      <c r="P24" s="730" t="str">
        <f>VLOOKUP($A24,[22]長崎市!$B$6:$T$28,12,FALSE)</f>
        <v>-</v>
      </c>
      <c r="Q24" s="730">
        <f>VLOOKUP($A24,[22]長崎市!$B$6:$T$28,13,FALSE)</f>
        <v>13</v>
      </c>
      <c r="R24" s="730">
        <f>VLOOKUP($A24,[22]長崎市!$B$6:$T$28,14,FALSE)</f>
        <v>8</v>
      </c>
      <c r="S24" s="730">
        <f>VLOOKUP($A24,[22]長崎市!$B$6:$T$28,15,FALSE)</f>
        <v>22975</v>
      </c>
      <c r="T24" s="730">
        <f>VLOOKUP($A24,[22]長崎市!$B$6:$T$28,16,FALSE)</f>
        <v>3206</v>
      </c>
      <c r="U24" s="730">
        <f>VLOOKUP($A24,[22]長崎市!$B$6:$T$28,17,FALSE)</f>
        <v>2</v>
      </c>
      <c r="V24" s="730">
        <f>VLOOKUP($A24,[22]長崎市!$B$6:$T$28,18,FALSE)</f>
        <v>19767</v>
      </c>
      <c r="W24" s="730">
        <f>VLOOKUP($A24,[22]長崎市!$B$6:$T$28,19,FALSE)</f>
        <v>704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VLOOKUP($A26,[22]長崎市!$B$6:$T$28,2,FALSE)</f>
        <v>223535</v>
      </c>
      <c r="G26" s="730">
        <f>VLOOKUP($A26,[22]長崎市!$B$6:$T$28,3,FALSE)</f>
        <v>163470</v>
      </c>
      <c r="H26" s="730">
        <f>VLOOKUP($A26,[22]長崎市!$B$6:$T$28,4,FALSE)</f>
        <v>156271</v>
      </c>
      <c r="I26" s="730">
        <f>VLOOKUP($A26,[22]長崎市!$B$6:$T$28,5,FALSE)</f>
        <v>135735</v>
      </c>
      <c r="J26" s="730">
        <f>VLOOKUP($A26,[22]長崎市!$B$6:$T$28,6,FALSE)</f>
        <v>13461</v>
      </c>
      <c r="K26" s="730">
        <f>VLOOKUP($A26,[22]長崎市!$B$6:$T$28,7,FALSE)</f>
        <v>3630</v>
      </c>
      <c r="L26" s="730">
        <f>VLOOKUP($A26,[22]長崎市!$B$6:$T$28,8,FALSE)</f>
        <v>3445</v>
      </c>
      <c r="M26" s="730">
        <f>VLOOKUP($A26,[22]長崎市!$B$6:$T$28,9,FALSE)</f>
        <v>142076</v>
      </c>
      <c r="N26" s="730">
        <f>VLOOKUP($A26,[22]長崎市!$B$6:$T$28,10,FALSE)</f>
        <v>124204</v>
      </c>
      <c r="O26" s="730">
        <f>VLOOKUP($A26,[22]長崎市!$B$6:$T$28,11,FALSE)</f>
        <v>11410</v>
      </c>
      <c r="P26" s="730">
        <f>VLOOKUP($A26,[22]長崎市!$B$6:$T$28,12,FALSE)</f>
        <v>3601</v>
      </c>
      <c r="Q26" s="730">
        <f>VLOOKUP($A26,[22]長崎市!$B$6:$T$28,13,FALSE)</f>
        <v>2861</v>
      </c>
      <c r="R26" s="730">
        <f>VLOOKUP($A26,[22]長崎市!$B$6:$T$28,14,FALSE)</f>
        <v>7199</v>
      </c>
      <c r="S26" s="730">
        <f>VLOOKUP($A26,[22]長崎市!$B$6:$T$28,15,FALSE)</f>
        <v>46325</v>
      </c>
      <c r="T26" s="730">
        <f>VLOOKUP($A26,[22]長崎市!$B$6:$T$28,16,FALSE)</f>
        <v>19925</v>
      </c>
      <c r="U26" s="730">
        <f>VLOOKUP($A26,[22]長崎市!$B$6:$T$28,17,FALSE)</f>
        <v>18659</v>
      </c>
      <c r="V26" s="730">
        <f>VLOOKUP($A26,[22]長崎市!$B$6:$T$28,18,FALSE)</f>
        <v>7741</v>
      </c>
      <c r="W26" s="730">
        <f>VLOOKUP($A26,[22]長崎市!$B$6:$T$28,19,FALSE)</f>
        <v>13740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VLOOKUP($A27,[22]長崎市!$B$6:$T$28,2,FALSE)</f>
        <v>132604</v>
      </c>
      <c r="G27" s="730">
        <f>VLOOKUP($A27,[22]長崎市!$B$6:$T$28,3,FALSE)</f>
        <v>29194</v>
      </c>
      <c r="H27" s="730">
        <f>VLOOKUP($A27,[22]長崎市!$B$6:$T$28,4,FALSE)</f>
        <v>28262</v>
      </c>
      <c r="I27" s="730">
        <f>VLOOKUP($A27,[22]長崎市!$B$6:$T$28,5,FALSE)</f>
        <v>20931</v>
      </c>
      <c r="J27" s="730">
        <f>VLOOKUP($A27,[22]長崎市!$B$6:$T$28,6,FALSE)</f>
        <v>5779</v>
      </c>
      <c r="K27" s="730">
        <f>VLOOKUP($A27,[22]長崎市!$B$6:$T$28,7,FALSE)</f>
        <v>5</v>
      </c>
      <c r="L27" s="730">
        <f>VLOOKUP($A27,[22]長崎市!$B$6:$T$28,8,FALSE)</f>
        <v>1547</v>
      </c>
      <c r="M27" s="730">
        <f>VLOOKUP($A27,[22]長崎市!$B$6:$T$28,9,FALSE)</f>
        <v>19163</v>
      </c>
      <c r="N27" s="730">
        <f>VLOOKUP($A27,[22]長崎市!$B$6:$T$28,10,FALSE)</f>
        <v>14718</v>
      </c>
      <c r="O27" s="730">
        <f>VLOOKUP($A27,[22]長崎市!$B$6:$T$28,11,FALSE)</f>
        <v>3752</v>
      </c>
      <c r="P27" s="730">
        <f>VLOOKUP($A27,[22]長崎市!$B$6:$T$28,12,FALSE)</f>
        <v>3</v>
      </c>
      <c r="Q27" s="730">
        <f>VLOOKUP($A27,[22]長崎市!$B$6:$T$28,13,FALSE)</f>
        <v>690</v>
      </c>
      <c r="R27" s="730">
        <f>VLOOKUP($A27,[22]長崎市!$B$6:$T$28,14,FALSE)</f>
        <v>932</v>
      </c>
      <c r="S27" s="730">
        <f>VLOOKUP($A27,[22]長崎市!$B$6:$T$28,15,FALSE)</f>
        <v>98798</v>
      </c>
      <c r="T27" s="730">
        <f>VLOOKUP($A27,[22]長崎市!$B$6:$T$28,16,FALSE)</f>
        <v>26596</v>
      </c>
      <c r="U27" s="730">
        <f>VLOOKUP($A27,[22]長崎市!$B$6:$T$28,17,FALSE)</f>
        <v>18</v>
      </c>
      <c r="V27" s="730">
        <f>VLOOKUP($A27,[22]長崎市!$B$6:$T$28,18,FALSE)</f>
        <v>72184</v>
      </c>
      <c r="W27" s="730">
        <f>VLOOKUP($A27,[22]長崎市!$B$6:$T$28,19,FALSE)</f>
        <v>4612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VLOOKUP($A28,[22]長崎市!$B$6:$T$28,2,FALSE)</f>
        <v>65834</v>
      </c>
      <c r="G28" s="730">
        <f>VLOOKUP($A28,[22]長崎市!$B$6:$T$28,3,FALSE)</f>
        <v>24125</v>
      </c>
      <c r="H28" s="730">
        <f>VLOOKUP($A28,[22]長崎市!$B$6:$T$28,4,FALSE)</f>
        <v>23262</v>
      </c>
      <c r="I28" s="730">
        <f>VLOOKUP($A28,[22]長崎市!$B$6:$T$28,5,FALSE)</f>
        <v>17626</v>
      </c>
      <c r="J28" s="730">
        <f>VLOOKUP($A28,[22]長崎市!$B$6:$T$28,6,FALSE)</f>
        <v>4561</v>
      </c>
      <c r="K28" s="730">
        <f>VLOOKUP($A28,[22]長崎市!$B$6:$T$28,7,FALSE)</f>
        <v>4</v>
      </c>
      <c r="L28" s="730">
        <f>VLOOKUP($A28,[22]長崎市!$B$6:$T$28,8,FALSE)</f>
        <v>1071</v>
      </c>
      <c r="M28" s="730">
        <f>VLOOKUP($A28,[22]長崎市!$B$6:$T$28,9,FALSE)</f>
        <v>16876</v>
      </c>
      <c r="N28" s="730">
        <f>VLOOKUP($A28,[22]長崎市!$B$6:$T$28,10,FALSE)</f>
        <v>13095</v>
      </c>
      <c r="O28" s="730">
        <f>VLOOKUP($A28,[22]長崎市!$B$6:$T$28,11,FALSE)</f>
        <v>3217</v>
      </c>
      <c r="P28" s="730">
        <f>VLOOKUP($A28,[22]長崎市!$B$6:$T$28,12,FALSE)</f>
        <v>3</v>
      </c>
      <c r="Q28" s="730">
        <f>VLOOKUP($A28,[22]長崎市!$B$6:$T$28,13,FALSE)</f>
        <v>561</v>
      </c>
      <c r="R28" s="730">
        <f>VLOOKUP($A28,[22]長崎市!$B$6:$T$28,14,FALSE)</f>
        <v>863</v>
      </c>
      <c r="S28" s="730">
        <f>VLOOKUP($A28,[22]長崎市!$B$6:$T$28,15,FALSE)</f>
        <v>39319</v>
      </c>
      <c r="T28" s="730">
        <f>VLOOKUP($A28,[22]長崎市!$B$6:$T$28,16,FALSE)</f>
        <v>14573</v>
      </c>
      <c r="U28" s="730">
        <f>VLOOKUP($A28,[22]長崎市!$B$6:$T$28,17,FALSE)</f>
        <v>8</v>
      </c>
      <c r="V28" s="730">
        <f>VLOOKUP($A28,[22]長崎市!$B$6:$T$28,18,FALSE)</f>
        <v>24738</v>
      </c>
      <c r="W28" s="730">
        <f>VLOOKUP($A28,[22]長崎市!$B$6:$T$28,19,FALSE)</f>
        <v>2390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VLOOKUP($A29,[22]長崎市!$B$6:$T$28,2,FALSE)</f>
        <v>66770</v>
      </c>
      <c r="G29" s="730">
        <f>VLOOKUP($A29,[22]長崎市!$B$6:$T$28,3,FALSE)</f>
        <v>5069</v>
      </c>
      <c r="H29" s="730">
        <f>VLOOKUP($A29,[22]長崎市!$B$6:$T$28,4,FALSE)</f>
        <v>5000</v>
      </c>
      <c r="I29" s="730">
        <f>VLOOKUP($A29,[22]長崎市!$B$6:$T$28,5,FALSE)</f>
        <v>3305</v>
      </c>
      <c r="J29" s="730">
        <f>VLOOKUP($A29,[22]長崎市!$B$6:$T$28,6,FALSE)</f>
        <v>1218</v>
      </c>
      <c r="K29" s="730">
        <f>VLOOKUP($A29,[22]長崎市!$B$6:$T$28,7,FALSE)</f>
        <v>1</v>
      </c>
      <c r="L29" s="730">
        <f>VLOOKUP($A29,[22]長崎市!$B$6:$T$28,8,FALSE)</f>
        <v>476</v>
      </c>
      <c r="M29" s="730">
        <f>VLOOKUP($A29,[22]長崎市!$B$6:$T$28,9,FALSE)</f>
        <v>2287</v>
      </c>
      <c r="N29" s="730">
        <f>VLOOKUP($A29,[22]長崎市!$B$6:$T$28,10,FALSE)</f>
        <v>1623</v>
      </c>
      <c r="O29" s="730">
        <f>VLOOKUP($A29,[22]長崎市!$B$6:$T$28,11,FALSE)</f>
        <v>535</v>
      </c>
      <c r="P29" s="730" t="str">
        <f>VLOOKUP($A29,[22]長崎市!$B$6:$T$28,12,FALSE)</f>
        <v>-</v>
      </c>
      <c r="Q29" s="730">
        <f>VLOOKUP($A29,[22]長崎市!$B$6:$T$28,13,FALSE)</f>
        <v>129</v>
      </c>
      <c r="R29" s="730">
        <f>VLOOKUP($A29,[22]長崎市!$B$6:$T$28,14,FALSE)</f>
        <v>69</v>
      </c>
      <c r="S29" s="730">
        <f>VLOOKUP($A29,[22]長崎市!$B$6:$T$28,15,FALSE)</f>
        <v>59479</v>
      </c>
      <c r="T29" s="730">
        <f>VLOOKUP($A29,[22]長崎市!$B$6:$T$28,16,FALSE)</f>
        <v>12023</v>
      </c>
      <c r="U29" s="730">
        <f>VLOOKUP($A29,[22]長崎市!$B$6:$T$28,17,FALSE)</f>
        <v>10</v>
      </c>
      <c r="V29" s="730">
        <f>VLOOKUP($A29,[22]長崎市!$B$6:$T$28,18,FALSE)</f>
        <v>47446</v>
      </c>
      <c r="W29" s="730">
        <f>VLOOKUP($A29,[22]長崎市!$B$6:$T$28,19,FALSE)</f>
        <v>2222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VLOOKUP($A31,[22]長崎市!$B$30:$T$52,2,FALSE)</f>
        <v>160816</v>
      </c>
      <c r="G31" s="730">
        <f>VLOOKUP($A31,[22]長崎市!$B$30:$T$52,3,FALSE)</f>
        <v>100125</v>
      </c>
      <c r="H31" s="730">
        <f>VLOOKUP($A31,[22]長崎市!$B$30:$T$52,4,FALSE)</f>
        <v>95201</v>
      </c>
      <c r="I31" s="730">
        <f>VLOOKUP($A31,[22]長崎市!$B$30:$T$52,5,FALSE)</f>
        <v>89441</v>
      </c>
      <c r="J31" s="730">
        <f>VLOOKUP($A31,[22]長崎市!$B$30:$T$52,6,FALSE)</f>
        <v>1579</v>
      </c>
      <c r="K31" s="730">
        <f>VLOOKUP($A31,[22]長崎市!$B$30:$T$52,7,FALSE)</f>
        <v>1765</v>
      </c>
      <c r="L31" s="730">
        <f>VLOOKUP($A31,[22]長崎市!$B$30:$T$52,8,FALSE)</f>
        <v>2416</v>
      </c>
      <c r="M31" s="730">
        <f>VLOOKUP($A31,[22]長崎市!$B$30:$T$52,9,FALSE)</f>
        <v>81057</v>
      </c>
      <c r="N31" s="730">
        <f>VLOOKUP($A31,[22]長崎市!$B$30:$T$52,10,FALSE)</f>
        <v>76941</v>
      </c>
      <c r="O31" s="730">
        <f>VLOOKUP($A31,[22]長崎市!$B$30:$T$52,11,FALSE)</f>
        <v>1003</v>
      </c>
      <c r="P31" s="730">
        <f>VLOOKUP($A31,[22]長崎市!$B$30:$T$52,12,FALSE)</f>
        <v>1745</v>
      </c>
      <c r="Q31" s="730">
        <f>VLOOKUP($A31,[22]長崎市!$B$30:$T$52,13,FALSE)</f>
        <v>1368</v>
      </c>
      <c r="R31" s="730">
        <f>VLOOKUP($A31,[22]長崎市!$B$30:$T$52,14,FALSE)</f>
        <v>4924</v>
      </c>
      <c r="S31" s="730">
        <f>VLOOKUP($A31,[22]長崎市!$B$30:$T$52,15,FALSE)</f>
        <v>51171</v>
      </c>
      <c r="T31" s="730">
        <f>VLOOKUP($A31,[22]長崎市!$B$30:$T$52,16,FALSE)</f>
        <v>4675</v>
      </c>
      <c r="U31" s="730">
        <f>VLOOKUP($A31,[22]長崎市!$B$30:$T$52,17,FALSE)</f>
        <v>9379</v>
      </c>
      <c r="V31" s="730">
        <f>VLOOKUP($A31,[22]長崎市!$B$30:$T$52,18,FALSE)</f>
        <v>37117</v>
      </c>
      <c r="W31" s="730">
        <f>VLOOKUP($A31,[22]長崎市!$B$30:$T$52,19,FALSE)</f>
        <v>9520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VLOOKUP($A32,[22]長崎市!$B$30:$T$52,2,FALSE)</f>
        <v>8960</v>
      </c>
      <c r="G32" s="730">
        <f>VLOOKUP($A32,[22]長崎市!$B$30:$T$52,3,FALSE)</f>
        <v>1232</v>
      </c>
      <c r="H32" s="730">
        <f>VLOOKUP($A32,[22]長崎市!$B$30:$T$52,4,FALSE)</f>
        <v>1108</v>
      </c>
      <c r="I32" s="730">
        <f>VLOOKUP($A32,[22]長崎市!$B$30:$T$52,5,FALSE)</f>
        <v>620</v>
      </c>
      <c r="J32" s="730">
        <f>VLOOKUP($A32,[22]長崎市!$B$30:$T$52,6,FALSE)</f>
        <v>22</v>
      </c>
      <c r="K32" s="730">
        <f>VLOOKUP($A32,[22]長崎市!$B$30:$T$52,7,FALSE)</f>
        <v>421</v>
      </c>
      <c r="L32" s="730">
        <f>VLOOKUP($A32,[22]長崎市!$B$30:$T$52,8,FALSE)</f>
        <v>45</v>
      </c>
      <c r="M32" s="730">
        <f>VLOOKUP($A32,[22]長崎市!$B$30:$T$52,9,FALSE)</f>
        <v>1058</v>
      </c>
      <c r="N32" s="730">
        <f>VLOOKUP($A32,[22]長崎市!$B$30:$T$52,10,FALSE)</f>
        <v>579</v>
      </c>
      <c r="O32" s="730">
        <f>VLOOKUP($A32,[22]長崎市!$B$30:$T$52,11,FALSE)</f>
        <v>22</v>
      </c>
      <c r="P32" s="730">
        <f>VLOOKUP($A32,[22]長崎市!$B$30:$T$52,12,FALSE)</f>
        <v>414</v>
      </c>
      <c r="Q32" s="730">
        <f>VLOOKUP($A32,[22]長崎市!$B$30:$T$52,13,FALSE)</f>
        <v>43</v>
      </c>
      <c r="R32" s="730">
        <f>VLOOKUP($A32,[22]長崎市!$B$30:$T$52,14,FALSE)</f>
        <v>124</v>
      </c>
      <c r="S32" s="730">
        <f>VLOOKUP($A32,[22]長崎市!$B$30:$T$52,15,FALSE)</f>
        <v>7280</v>
      </c>
      <c r="T32" s="730">
        <f>VLOOKUP($A32,[22]長崎市!$B$30:$T$52,16,FALSE)</f>
        <v>25</v>
      </c>
      <c r="U32" s="730">
        <f>VLOOKUP($A32,[22]長崎市!$B$30:$T$52,17,FALSE)</f>
        <v>7133</v>
      </c>
      <c r="V32" s="730">
        <f>VLOOKUP($A32,[22]長崎市!$B$30:$T$52,18,FALSE)</f>
        <v>122</v>
      </c>
      <c r="W32" s="730">
        <f>VLOOKUP($A32,[22]長崎市!$B$30:$T$52,19,FALSE)</f>
        <v>448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VLOOKUP($A33,[22]長崎市!$B$30:$T$52,2,FALSE)</f>
        <v>8278</v>
      </c>
      <c r="G33" s="730">
        <f>VLOOKUP($A33,[22]長崎市!$B$30:$T$52,3,FALSE)</f>
        <v>5443</v>
      </c>
      <c r="H33" s="730">
        <f>VLOOKUP($A33,[22]長崎市!$B$30:$T$52,4,FALSE)</f>
        <v>5064</v>
      </c>
      <c r="I33" s="730">
        <f>VLOOKUP($A33,[22]長崎市!$B$30:$T$52,5,FALSE)</f>
        <v>3707</v>
      </c>
      <c r="J33" s="730">
        <f>VLOOKUP($A33,[22]長崎市!$B$30:$T$52,6,FALSE)</f>
        <v>50</v>
      </c>
      <c r="K33" s="730">
        <f>VLOOKUP($A33,[22]長崎市!$B$30:$T$52,7,FALSE)</f>
        <v>1165</v>
      </c>
      <c r="L33" s="730">
        <f>VLOOKUP($A33,[22]長崎市!$B$30:$T$52,8,FALSE)</f>
        <v>142</v>
      </c>
      <c r="M33" s="730">
        <f>VLOOKUP($A33,[22]長崎市!$B$30:$T$52,9,FALSE)</f>
        <v>4848</v>
      </c>
      <c r="N33" s="730">
        <f>VLOOKUP($A33,[22]長崎市!$B$30:$T$52,10,FALSE)</f>
        <v>3516</v>
      </c>
      <c r="O33" s="730">
        <f>VLOOKUP($A33,[22]長崎市!$B$30:$T$52,11,FALSE)</f>
        <v>40</v>
      </c>
      <c r="P33" s="730">
        <f>VLOOKUP($A33,[22]長崎市!$B$30:$T$52,12,FALSE)</f>
        <v>1156</v>
      </c>
      <c r="Q33" s="730">
        <f>VLOOKUP($A33,[22]長崎市!$B$30:$T$52,13,FALSE)</f>
        <v>136</v>
      </c>
      <c r="R33" s="730">
        <f>VLOOKUP($A33,[22]長崎市!$B$30:$T$52,14,FALSE)</f>
        <v>379</v>
      </c>
      <c r="S33" s="730">
        <f>VLOOKUP($A33,[22]長崎市!$B$30:$T$52,15,FALSE)</f>
        <v>2097</v>
      </c>
      <c r="T33" s="730">
        <f>VLOOKUP($A33,[22]長崎市!$B$30:$T$52,16,FALSE)</f>
        <v>60</v>
      </c>
      <c r="U33" s="730">
        <f>VLOOKUP($A33,[22]長崎市!$B$30:$T$52,17,FALSE)</f>
        <v>1861</v>
      </c>
      <c r="V33" s="730">
        <f>VLOOKUP($A33,[22]長崎市!$B$30:$T$52,18,FALSE)</f>
        <v>176</v>
      </c>
      <c r="W33" s="730">
        <f>VLOOKUP($A33,[22]長崎市!$B$30:$T$52,19,FALSE)</f>
        <v>738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VLOOKUP($A34,[22]長崎市!$B$30:$T$52,2,FALSE)</f>
        <v>7878</v>
      </c>
      <c r="G34" s="730">
        <f>VLOOKUP($A34,[22]長崎市!$B$30:$T$52,3,FALSE)</f>
        <v>6547</v>
      </c>
      <c r="H34" s="730">
        <f>VLOOKUP($A34,[22]長崎市!$B$30:$T$52,4,FALSE)</f>
        <v>6177</v>
      </c>
      <c r="I34" s="730">
        <f>VLOOKUP($A34,[22]長崎市!$B$30:$T$52,5,FALSE)</f>
        <v>5964</v>
      </c>
      <c r="J34" s="730">
        <f>VLOOKUP($A34,[22]長崎市!$B$30:$T$52,6,FALSE)</f>
        <v>41</v>
      </c>
      <c r="K34" s="730">
        <f>VLOOKUP($A34,[22]長崎市!$B$30:$T$52,7,FALSE)</f>
        <v>106</v>
      </c>
      <c r="L34" s="730">
        <f>VLOOKUP($A34,[22]長崎市!$B$30:$T$52,8,FALSE)</f>
        <v>66</v>
      </c>
      <c r="M34" s="730">
        <f>VLOOKUP($A34,[22]長崎市!$B$30:$T$52,9,FALSE)</f>
        <v>5796</v>
      </c>
      <c r="N34" s="730">
        <f>VLOOKUP($A34,[22]長崎市!$B$30:$T$52,10,FALSE)</f>
        <v>5604</v>
      </c>
      <c r="O34" s="730">
        <f>VLOOKUP($A34,[22]長崎市!$B$30:$T$52,11,FALSE)</f>
        <v>35</v>
      </c>
      <c r="P34" s="730">
        <f>VLOOKUP($A34,[22]長崎市!$B$30:$T$52,12,FALSE)</f>
        <v>106</v>
      </c>
      <c r="Q34" s="730">
        <f>VLOOKUP($A34,[22]長崎市!$B$30:$T$52,13,FALSE)</f>
        <v>51</v>
      </c>
      <c r="R34" s="730">
        <f>VLOOKUP($A34,[22]長崎市!$B$30:$T$52,14,FALSE)</f>
        <v>370</v>
      </c>
      <c r="S34" s="730">
        <f>VLOOKUP($A34,[22]長崎市!$B$30:$T$52,15,FALSE)</f>
        <v>471</v>
      </c>
      <c r="T34" s="730">
        <f>VLOOKUP($A34,[22]長崎市!$B$30:$T$52,16,FALSE)</f>
        <v>34</v>
      </c>
      <c r="U34" s="730">
        <f>VLOOKUP($A34,[22]長崎市!$B$30:$T$52,17,FALSE)</f>
        <v>263</v>
      </c>
      <c r="V34" s="730">
        <f>VLOOKUP($A34,[22]長崎市!$B$30:$T$52,18,FALSE)</f>
        <v>174</v>
      </c>
      <c r="W34" s="730">
        <f>VLOOKUP($A34,[22]長崎市!$B$30:$T$52,19,FALSE)</f>
        <v>860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VLOOKUP($A35,[22]長崎市!$B$30:$T$52,2,FALSE)</f>
        <v>8967</v>
      </c>
      <c r="G35" s="730">
        <f>VLOOKUP($A35,[22]長崎市!$B$30:$T$52,3,FALSE)</f>
        <v>7802</v>
      </c>
      <c r="H35" s="730">
        <f>VLOOKUP($A35,[22]長崎市!$B$30:$T$52,4,FALSE)</f>
        <v>7375</v>
      </c>
      <c r="I35" s="730">
        <f>VLOOKUP($A35,[22]長崎市!$B$30:$T$52,5,FALSE)</f>
        <v>7192</v>
      </c>
      <c r="J35" s="730">
        <f>VLOOKUP($A35,[22]長崎市!$B$30:$T$52,6,FALSE)</f>
        <v>64</v>
      </c>
      <c r="K35" s="730">
        <f>VLOOKUP($A35,[22]長崎市!$B$30:$T$52,7,FALSE)</f>
        <v>34</v>
      </c>
      <c r="L35" s="730">
        <f>VLOOKUP($A35,[22]長崎市!$B$30:$T$52,8,FALSE)</f>
        <v>85</v>
      </c>
      <c r="M35" s="730">
        <f>VLOOKUP($A35,[22]長崎市!$B$30:$T$52,9,FALSE)</f>
        <v>6855</v>
      </c>
      <c r="N35" s="730">
        <f>VLOOKUP($A35,[22]長崎市!$B$30:$T$52,10,FALSE)</f>
        <v>6704</v>
      </c>
      <c r="O35" s="730">
        <f>VLOOKUP($A35,[22]長崎市!$B$30:$T$52,11,FALSE)</f>
        <v>49</v>
      </c>
      <c r="P35" s="730">
        <f>VLOOKUP($A35,[22]長崎市!$B$30:$T$52,12,FALSE)</f>
        <v>33</v>
      </c>
      <c r="Q35" s="730">
        <f>VLOOKUP($A35,[22]長崎市!$B$30:$T$52,13,FALSE)</f>
        <v>69</v>
      </c>
      <c r="R35" s="730">
        <f>VLOOKUP($A35,[22]長崎市!$B$30:$T$52,14,FALSE)</f>
        <v>427</v>
      </c>
      <c r="S35" s="730">
        <f>VLOOKUP($A35,[22]長崎市!$B$30:$T$52,15,FALSE)</f>
        <v>327</v>
      </c>
      <c r="T35" s="730">
        <f>VLOOKUP($A35,[22]長崎市!$B$30:$T$52,16,FALSE)</f>
        <v>59</v>
      </c>
      <c r="U35" s="730">
        <f>VLOOKUP($A35,[22]長崎市!$B$30:$T$52,17,FALSE)</f>
        <v>52</v>
      </c>
      <c r="V35" s="730">
        <f>VLOOKUP($A35,[22]長崎市!$B$30:$T$52,18,FALSE)</f>
        <v>216</v>
      </c>
      <c r="W35" s="730">
        <f>VLOOKUP($A35,[22]長崎市!$B$30:$T$52,19,FALSE)</f>
        <v>838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VLOOKUP($A36,[22]長崎市!$B$30:$T$52,2,FALSE)</f>
        <v>9948</v>
      </c>
      <c r="G36" s="730">
        <f>VLOOKUP($A36,[22]長崎市!$B$30:$T$52,3,FALSE)</f>
        <v>8737</v>
      </c>
      <c r="H36" s="730">
        <f>VLOOKUP($A36,[22]長崎市!$B$30:$T$52,4,FALSE)</f>
        <v>8321</v>
      </c>
      <c r="I36" s="730">
        <f>VLOOKUP($A36,[22]長崎市!$B$30:$T$52,5,FALSE)</f>
        <v>8153</v>
      </c>
      <c r="J36" s="730">
        <f>VLOOKUP($A36,[22]長崎市!$B$30:$T$52,6,FALSE)</f>
        <v>49</v>
      </c>
      <c r="K36" s="730">
        <f>VLOOKUP($A36,[22]長崎市!$B$30:$T$52,7,FALSE)</f>
        <v>24</v>
      </c>
      <c r="L36" s="730">
        <f>VLOOKUP($A36,[22]長崎市!$B$30:$T$52,8,FALSE)</f>
        <v>95</v>
      </c>
      <c r="M36" s="730">
        <f>VLOOKUP($A36,[22]長崎市!$B$30:$T$52,9,FALSE)</f>
        <v>7527</v>
      </c>
      <c r="N36" s="730">
        <f>VLOOKUP($A36,[22]長崎市!$B$30:$T$52,10,FALSE)</f>
        <v>7405</v>
      </c>
      <c r="O36" s="730">
        <f>VLOOKUP($A36,[22]長崎市!$B$30:$T$52,11,FALSE)</f>
        <v>32</v>
      </c>
      <c r="P36" s="730">
        <f>VLOOKUP($A36,[22]長崎市!$B$30:$T$52,12,FALSE)</f>
        <v>23</v>
      </c>
      <c r="Q36" s="730">
        <f>VLOOKUP($A36,[22]長崎市!$B$30:$T$52,13,FALSE)</f>
        <v>67</v>
      </c>
      <c r="R36" s="730">
        <f>VLOOKUP($A36,[22]長崎市!$B$30:$T$52,14,FALSE)</f>
        <v>416</v>
      </c>
      <c r="S36" s="730">
        <f>VLOOKUP($A36,[22]長崎市!$B$30:$T$52,15,FALSE)</f>
        <v>382</v>
      </c>
      <c r="T36" s="730">
        <f>VLOOKUP($A36,[22]長崎市!$B$30:$T$52,16,FALSE)</f>
        <v>76</v>
      </c>
      <c r="U36" s="730">
        <f>VLOOKUP($A36,[22]長崎市!$B$30:$T$52,17,FALSE)</f>
        <v>30</v>
      </c>
      <c r="V36" s="730">
        <f>VLOOKUP($A36,[22]長崎市!$B$30:$T$52,18,FALSE)</f>
        <v>276</v>
      </c>
      <c r="W36" s="730">
        <f>VLOOKUP($A36,[22]長崎市!$B$30:$T$52,19,FALSE)</f>
        <v>829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VLOOKUP($A37,[22]長崎市!$B$30:$T$52,2,FALSE)</f>
        <v>11170</v>
      </c>
      <c r="G37" s="730">
        <f>VLOOKUP($A37,[22]長崎市!$B$30:$T$52,3,FALSE)</f>
        <v>9848</v>
      </c>
      <c r="H37" s="730">
        <f>VLOOKUP($A37,[22]長崎市!$B$30:$T$52,4,FALSE)</f>
        <v>9417</v>
      </c>
      <c r="I37" s="730">
        <f>VLOOKUP($A37,[22]長崎市!$B$30:$T$52,5,FALSE)</f>
        <v>9257</v>
      </c>
      <c r="J37" s="730">
        <f>VLOOKUP($A37,[22]長崎市!$B$30:$T$52,6,FALSE)</f>
        <v>55</v>
      </c>
      <c r="K37" s="730">
        <f>VLOOKUP($A37,[22]長崎市!$B$30:$T$52,7,FALSE)</f>
        <v>4</v>
      </c>
      <c r="L37" s="730">
        <f>VLOOKUP($A37,[22]長崎市!$B$30:$T$52,8,FALSE)</f>
        <v>101</v>
      </c>
      <c r="M37" s="730">
        <f>VLOOKUP($A37,[22]長崎市!$B$30:$T$52,9,FALSE)</f>
        <v>8394</v>
      </c>
      <c r="N37" s="730">
        <f>VLOOKUP($A37,[22]長崎市!$B$30:$T$52,10,FALSE)</f>
        <v>8281</v>
      </c>
      <c r="O37" s="730">
        <f>VLOOKUP($A37,[22]長崎市!$B$30:$T$52,11,FALSE)</f>
        <v>42</v>
      </c>
      <c r="P37" s="730">
        <f>VLOOKUP($A37,[22]長崎市!$B$30:$T$52,12,FALSE)</f>
        <v>3</v>
      </c>
      <c r="Q37" s="730">
        <f>VLOOKUP($A37,[22]長崎市!$B$30:$T$52,13,FALSE)</f>
        <v>68</v>
      </c>
      <c r="R37" s="730">
        <f>VLOOKUP($A37,[22]長崎市!$B$30:$T$52,14,FALSE)</f>
        <v>431</v>
      </c>
      <c r="S37" s="730">
        <f>VLOOKUP($A37,[22]長崎市!$B$30:$T$52,15,FALSE)</f>
        <v>470</v>
      </c>
      <c r="T37" s="730">
        <f>VLOOKUP($A37,[22]長崎市!$B$30:$T$52,16,FALSE)</f>
        <v>104</v>
      </c>
      <c r="U37" s="730">
        <f>VLOOKUP($A37,[22]長崎市!$B$30:$T$52,17,FALSE)</f>
        <v>14</v>
      </c>
      <c r="V37" s="730">
        <f>VLOOKUP($A37,[22]長崎市!$B$30:$T$52,18,FALSE)</f>
        <v>352</v>
      </c>
      <c r="W37" s="730">
        <f>VLOOKUP($A37,[22]長崎市!$B$30:$T$52,19,FALSE)</f>
        <v>852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VLOOKUP($A38,[22]長崎市!$B$30:$T$52,2,FALSE)</f>
        <v>13379</v>
      </c>
      <c r="G38" s="730">
        <f>VLOOKUP($A38,[22]長崎市!$B$30:$T$52,3,FALSE)</f>
        <v>11813</v>
      </c>
      <c r="H38" s="730">
        <f>VLOOKUP($A38,[22]長崎市!$B$30:$T$52,4,FALSE)</f>
        <v>11319</v>
      </c>
      <c r="I38" s="730">
        <f>VLOOKUP($A38,[22]長崎市!$B$30:$T$52,5,FALSE)</f>
        <v>11097</v>
      </c>
      <c r="J38" s="730">
        <f>VLOOKUP($A38,[22]長崎市!$B$30:$T$52,6,FALSE)</f>
        <v>62</v>
      </c>
      <c r="K38" s="730">
        <f>VLOOKUP($A38,[22]長崎市!$B$30:$T$52,7,FALSE)</f>
        <v>5</v>
      </c>
      <c r="L38" s="730">
        <f>VLOOKUP($A38,[22]長崎市!$B$30:$T$52,8,FALSE)</f>
        <v>155</v>
      </c>
      <c r="M38" s="730">
        <f>VLOOKUP($A38,[22]長崎市!$B$30:$T$52,9,FALSE)</f>
        <v>10062</v>
      </c>
      <c r="N38" s="730">
        <f>VLOOKUP($A38,[22]長崎市!$B$30:$T$52,10,FALSE)</f>
        <v>9936</v>
      </c>
      <c r="O38" s="730">
        <f>VLOOKUP($A38,[22]長崎市!$B$30:$T$52,11,FALSE)</f>
        <v>30</v>
      </c>
      <c r="P38" s="730">
        <f>VLOOKUP($A38,[22]長崎市!$B$30:$T$52,12,FALSE)</f>
        <v>5</v>
      </c>
      <c r="Q38" s="730">
        <f>VLOOKUP($A38,[22]長崎市!$B$30:$T$52,13,FALSE)</f>
        <v>91</v>
      </c>
      <c r="R38" s="730">
        <f>VLOOKUP($A38,[22]長崎市!$B$30:$T$52,14,FALSE)</f>
        <v>494</v>
      </c>
      <c r="S38" s="730">
        <f>VLOOKUP($A38,[22]長崎市!$B$30:$T$52,15,FALSE)</f>
        <v>619</v>
      </c>
      <c r="T38" s="730">
        <f>VLOOKUP($A38,[22]長崎市!$B$30:$T$52,16,FALSE)</f>
        <v>155</v>
      </c>
      <c r="U38" s="730">
        <f>VLOOKUP($A38,[22]長崎市!$B$30:$T$52,17,FALSE)</f>
        <v>7</v>
      </c>
      <c r="V38" s="730">
        <f>VLOOKUP($A38,[22]長崎市!$B$30:$T$52,18,FALSE)</f>
        <v>457</v>
      </c>
      <c r="W38" s="730">
        <f>VLOOKUP($A38,[22]長崎市!$B$30:$T$52,19,FALSE)</f>
        <v>947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VLOOKUP($A39,[22]長崎市!$B$30:$T$52,2,FALSE)</f>
        <v>11969</v>
      </c>
      <c r="G39" s="730">
        <f>VLOOKUP($A39,[22]長崎市!$B$30:$T$52,3,FALSE)</f>
        <v>10538</v>
      </c>
      <c r="H39" s="730">
        <f>VLOOKUP($A39,[22]長崎市!$B$30:$T$52,4,FALSE)</f>
        <v>10047</v>
      </c>
      <c r="I39" s="730">
        <f>VLOOKUP($A39,[22]長崎市!$B$30:$T$52,5,FALSE)</f>
        <v>9807</v>
      </c>
      <c r="J39" s="730">
        <f>VLOOKUP($A39,[22]長崎市!$B$30:$T$52,6,FALSE)</f>
        <v>65</v>
      </c>
      <c r="K39" s="730" t="str">
        <f>VLOOKUP($A39,[22]長崎市!$B$30:$T$52,7,FALSE)</f>
        <v>-</v>
      </c>
      <c r="L39" s="730">
        <f>VLOOKUP($A39,[22]長崎市!$B$30:$T$52,8,FALSE)</f>
        <v>175</v>
      </c>
      <c r="M39" s="730">
        <f>VLOOKUP($A39,[22]長崎市!$B$30:$T$52,9,FALSE)</f>
        <v>8784</v>
      </c>
      <c r="N39" s="730">
        <f>VLOOKUP($A39,[22]長崎市!$B$30:$T$52,10,FALSE)</f>
        <v>8639</v>
      </c>
      <c r="O39" s="730">
        <f>VLOOKUP($A39,[22]長崎市!$B$30:$T$52,11,FALSE)</f>
        <v>32</v>
      </c>
      <c r="P39" s="730" t="str">
        <f>VLOOKUP($A39,[22]長崎市!$B$30:$T$52,12,FALSE)</f>
        <v>-</v>
      </c>
      <c r="Q39" s="730">
        <f>VLOOKUP($A39,[22]長崎市!$B$30:$T$52,13,FALSE)</f>
        <v>113</v>
      </c>
      <c r="R39" s="730">
        <f>VLOOKUP($A39,[22]長崎市!$B$30:$T$52,14,FALSE)</f>
        <v>491</v>
      </c>
      <c r="S39" s="730">
        <f>VLOOKUP($A39,[22]長崎市!$B$30:$T$52,15,FALSE)</f>
        <v>689</v>
      </c>
      <c r="T39" s="730">
        <f>VLOOKUP($A39,[22]長崎市!$B$30:$T$52,16,FALSE)</f>
        <v>190</v>
      </c>
      <c r="U39" s="730">
        <f>VLOOKUP($A39,[22]長崎市!$B$30:$T$52,17,FALSE)</f>
        <v>5</v>
      </c>
      <c r="V39" s="730">
        <f>VLOOKUP($A39,[22]長崎市!$B$30:$T$52,18,FALSE)</f>
        <v>494</v>
      </c>
      <c r="W39" s="730">
        <f>VLOOKUP($A39,[22]長崎市!$B$30:$T$52,19,FALSE)</f>
        <v>742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VLOOKUP($A40,[22]長崎市!$B$30:$T$52,2,FALSE)</f>
        <v>12443</v>
      </c>
      <c r="G40" s="730">
        <f>VLOOKUP($A40,[22]長崎市!$B$30:$T$52,3,FALSE)</f>
        <v>10911</v>
      </c>
      <c r="H40" s="730">
        <f>VLOOKUP($A40,[22]長崎市!$B$30:$T$52,4,FALSE)</f>
        <v>10414</v>
      </c>
      <c r="I40" s="730">
        <f>VLOOKUP($A40,[22]長崎市!$B$30:$T$52,5,FALSE)</f>
        <v>10121</v>
      </c>
      <c r="J40" s="730">
        <f>VLOOKUP($A40,[22]長崎市!$B$30:$T$52,6,FALSE)</f>
        <v>78</v>
      </c>
      <c r="K40" s="730">
        <f>VLOOKUP($A40,[22]長崎市!$B$30:$T$52,7,FALSE)</f>
        <v>1</v>
      </c>
      <c r="L40" s="730">
        <f>VLOOKUP($A40,[22]長崎市!$B$30:$T$52,8,FALSE)</f>
        <v>214</v>
      </c>
      <c r="M40" s="730">
        <f>VLOOKUP($A40,[22]長崎市!$B$30:$T$52,9,FALSE)</f>
        <v>8938</v>
      </c>
      <c r="N40" s="730">
        <f>VLOOKUP($A40,[22]長崎市!$B$30:$T$52,10,FALSE)</f>
        <v>8756</v>
      </c>
      <c r="O40" s="730">
        <f>VLOOKUP($A40,[22]長崎市!$B$30:$T$52,11,FALSE)</f>
        <v>46</v>
      </c>
      <c r="P40" s="730">
        <f>VLOOKUP($A40,[22]長崎市!$B$30:$T$52,12,FALSE)</f>
        <v>1</v>
      </c>
      <c r="Q40" s="730">
        <f>VLOOKUP($A40,[22]長崎市!$B$30:$T$52,13,FALSE)</f>
        <v>135</v>
      </c>
      <c r="R40" s="730">
        <f>VLOOKUP($A40,[22]長崎市!$B$30:$T$52,14,FALSE)</f>
        <v>497</v>
      </c>
      <c r="S40" s="730">
        <f>VLOOKUP($A40,[22]長崎市!$B$30:$T$52,15,FALSE)</f>
        <v>920</v>
      </c>
      <c r="T40" s="730">
        <f>VLOOKUP($A40,[22]長崎市!$B$30:$T$52,16,FALSE)</f>
        <v>226</v>
      </c>
      <c r="U40" s="730">
        <f>VLOOKUP($A40,[22]長崎市!$B$30:$T$52,17,FALSE)</f>
        <v>6</v>
      </c>
      <c r="V40" s="730">
        <f>VLOOKUP($A40,[22]長崎市!$B$30:$T$52,18,FALSE)</f>
        <v>688</v>
      </c>
      <c r="W40" s="730">
        <f>VLOOKUP($A40,[22]長崎市!$B$30:$T$52,19,FALSE)</f>
        <v>612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VLOOKUP($A41,[22]長崎市!$B$30:$T$52,2,FALSE)</f>
        <v>13203</v>
      </c>
      <c r="G41" s="730">
        <f>VLOOKUP($A41,[22]長崎市!$B$30:$T$52,3,FALSE)</f>
        <v>10612</v>
      </c>
      <c r="H41" s="730">
        <f>VLOOKUP($A41,[22]長崎市!$B$30:$T$52,4,FALSE)</f>
        <v>10022</v>
      </c>
      <c r="I41" s="730">
        <f>VLOOKUP($A41,[22]長崎市!$B$30:$T$52,5,FALSE)</f>
        <v>9612</v>
      </c>
      <c r="J41" s="730">
        <f>VLOOKUP($A41,[22]長崎市!$B$30:$T$52,6,FALSE)</f>
        <v>134</v>
      </c>
      <c r="K41" s="730">
        <f>VLOOKUP($A41,[22]長崎市!$B$30:$T$52,7,FALSE)</f>
        <v>2</v>
      </c>
      <c r="L41" s="730">
        <f>VLOOKUP($A41,[22]長崎市!$B$30:$T$52,8,FALSE)</f>
        <v>274</v>
      </c>
      <c r="M41" s="730">
        <f>VLOOKUP($A41,[22]長崎市!$B$30:$T$52,9,FALSE)</f>
        <v>8306</v>
      </c>
      <c r="N41" s="730">
        <f>VLOOKUP($A41,[22]長崎市!$B$30:$T$52,10,FALSE)</f>
        <v>8059</v>
      </c>
      <c r="O41" s="730">
        <f>VLOOKUP($A41,[22]長崎市!$B$30:$T$52,11,FALSE)</f>
        <v>83</v>
      </c>
      <c r="P41" s="730">
        <f>VLOOKUP($A41,[22]長崎市!$B$30:$T$52,12,FALSE)</f>
        <v>1</v>
      </c>
      <c r="Q41" s="730">
        <f>VLOOKUP($A41,[22]長崎市!$B$30:$T$52,13,FALSE)</f>
        <v>163</v>
      </c>
      <c r="R41" s="730">
        <f>VLOOKUP($A41,[22]長崎市!$B$30:$T$52,14,FALSE)</f>
        <v>590</v>
      </c>
      <c r="S41" s="730">
        <f>VLOOKUP($A41,[22]長崎市!$B$30:$T$52,15,FALSE)</f>
        <v>2056</v>
      </c>
      <c r="T41" s="730">
        <f>VLOOKUP($A41,[22]長崎市!$B$30:$T$52,16,FALSE)</f>
        <v>422</v>
      </c>
      <c r="U41" s="730">
        <f>VLOOKUP($A41,[22]長崎市!$B$30:$T$52,17,FALSE)</f>
        <v>2</v>
      </c>
      <c r="V41" s="730">
        <f>VLOOKUP($A41,[22]長崎市!$B$30:$T$52,18,FALSE)</f>
        <v>1632</v>
      </c>
      <c r="W41" s="730">
        <f>VLOOKUP($A41,[22]長崎市!$B$30:$T$52,19,FALSE)</f>
        <v>535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VLOOKUP($A42,[22]長崎市!$B$30:$T$52,2,FALSE)</f>
        <v>15446</v>
      </c>
      <c r="G42" s="730">
        <f>VLOOKUP($A42,[22]長崎市!$B$30:$T$52,3,FALSE)</f>
        <v>8384</v>
      </c>
      <c r="H42" s="730">
        <f>VLOOKUP($A42,[22]長崎市!$B$30:$T$52,4,FALSE)</f>
        <v>7904</v>
      </c>
      <c r="I42" s="730">
        <f>VLOOKUP($A42,[22]長崎市!$B$30:$T$52,5,FALSE)</f>
        <v>7182</v>
      </c>
      <c r="J42" s="730">
        <f>VLOOKUP($A42,[22]長崎市!$B$30:$T$52,6,FALSE)</f>
        <v>328</v>
      </c>
      <c r="K42" s="730">
        <f>VLOOKUP($A42,[22]長崎市!$B$30:$T$52,7,FALSE)</f>
        <v>2</v>
      </c>
      <c r="L42" s="730">
        <f>VLOOKUP($A42,[22]長崎市!$B$30:$T$52,8,FALSE)</f>
        <v>392</v>
      </c>
      <c r="M42" s="730">
        <f>VLOOKUP($A42,[22]長崎市!$B$30:$T$52,9,FALSE)</f>
        <v>5777</v>
      </c>
      <c r="N42" s="730">
        <f>VLOOKUP($A42,[22]長崎市!$B$30:$T$52,10,FALSE)</f>
        <v>5347</v>
      </c>
      <c r="O42" s="730">
        <f>VLOOKUP($A42,[22]長崎市!$B$30:$T$52,11,FALSE)</f>
        <v>229</v>
      </c>
      <c r="P42" s="730">
        <f>VLOOKUP($A42,[22]長崎市!$B$30:$T$52,12,FALSE)</f>
        <v>2</v>
      </c>
      <c r="Q42" s="730">
        <f>VLOOKUP($A42,[22]長崎市!$B$30:$T$52,13,FALSE)</f>
        <v>199</v>
      </c>
      <c r="R42" s="730">
        <f>VLOOKUP($A42,[22]長崎市!$B$30:$T$52,14,FALSE)</f>
        <v>480</v>
      </c>
      <c r="S42" s="730">
        <f>VLOOKUP($A42,[22]長崎市!$B$30:$T$52,15,FALSE)</f>
        <v>6329</v>
      </c>
      <c r="T42" s="730">
        <f>VLOOKUP($A42,[22]長崎市!$B$30:$T$52,16,FALSE)</f>
        <v>838</v>
      </c>
      <c r="U42" s="730">
        <f>VLOOKUP($A42,[22]長崎市!$B$30:$T$52,17,FALSE)</f>
        <v>3</v>
      </c>
      <c r="V42" s="730">
        <f>VLOOKUP($A42,[22]長崎市!$B$30:$T$52,18,FALSE)</f>
        <v>5488</v>
      </c>
      <c r="W42" s="730">
        <f>VLOOKUP($A42,[22]長崎市!$B$30:$T$52,19,FALSE)</f>
        <v>733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VLOOKUP($A43,[22]長崎市!$B$30:$T$52,2,FALSE)</f>
        <v>15144</v>
      </c>
      <c r="G43" s="730">
        <f>VLOOKUP($A43,[22]長崎市!$B$30:$T$52,3,FALSE)</f>
        <v>5367</v>
      </c>
      <c r="H43" s="730">
        <f>VLOOKUP($A43,[22]長崎市!$B$30:$T$52,4,FALSE)</f>
        <v>5193</v>
      </c>
      <c r="I43" s="730">
        <f>VLOOKUP($A43,[22]長崎市!$B$30:$T$52,5,FALSE)</f>
        <v>4478</v>
      </c>
      <c r="J43" s="730">
        <f>VLOOKUP($A43,[22]長崎市!$B$30:$T$52,6,FALSE)</f>
        <v>362</v>
      </c>
      <c r="K43" s="730">
        <f>VLOOKUP($A43,[22]長崎市!$B$30:$T$52,7,FALSE)</f>
        <v>1</v>
      </c>
      <c r="L43" s="730">
        <f>VLOOKUP($A43,[22]長崎市!$B$30:$T$52,8,FALSE)</f>
        <v>352</v>
      </c>
      <c r="M43" s="730">
        <f>VLOOKUP($A43,[22]長崎市!$B$30:$T$52,9,FALSE)</f>
        <v>3402</v>
      </c>
      <c r="N43" s="730">
        <f>VLOOKUP($A43,[22]長崎市!$B$30:$T$52,10,FALSE)</f>
        <v>3015</v>
      </c>
      <c r="O43" s="730">
        <f>VLOOKUP($A43,[22]長崎市!$B$30:$T$52,11,FALSE)</f>
        <v>232</v>
      </c>
      <c r="P43" s="730">
        <f>VLOOKUP($A43,[22]長崎市!$B$30:$T$52,12,FALSE)</f>
        <v>1</v>
      </c>
      <c r="Q43" s="730">
        <f>VLOOKUP($A43,[22]長崎市!$B$30:$T$52,13,FALSE)</f>
        <v>154</v>
      </c>
      <c r="R43" s="730">
        <f>VLOOKUP($A43,[22]長崎市!$B$30:$T$52,14,FALSE)</f>
        <v>174</v>
      </c>
      <c r="S43" s="730">
        <f>VLOOKUP($A43,[22]長崎市!$B$30:$T$52,15,FALSE)</f>
        <v>9258</v>
      </c>
      <c r="T43" s="730">
        <f>VLOOKUP($A43,[22]長崎市!$B$30:$T$52,16,FALSE)</f>
        <v>935</v>
      </c>
      <c r="U43" s="730">
        <f>VLOOKUP($A43,[22]長崎市!$B$30:$T$52,17,FALSE)</f>
        <v>2</v>
      </c>
      <c r="V43" s="730">
        <f>VLOOKUP($A43,[22]長崎市!$B$30:$T$52,18,FALSE)</f>
        <v>8321</v>
      </c>
      <c r="W43" s="730">
        <f>VLOOKUP($A43,[22]長崎市!$B$30:$T$52,19,FALSE)</f>
        <v>519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VLOOKUP($A44,[22]長崎市!$B$30:$T$52,2,FALSE)</f>
        <v>9566</v>
      </c>
      <c r="G44" s="730">
        <f>VLOOKUP($A44,[22]長崎市!$B$30:$T$52,3,FALSE)</f>
        <v>1770</v>
      </c>
      <c r="H44" s="730">
        <f>VLOOKUP($A44,[22]長崎市!$B$30:$T$52,4,FALSE)</f>
        <v>1732</v>
      </c>
      <c r="I44" s="730">
        <f>VLOOKUP($A44,[22]長崎市!$B$30:$T$52,5,FALSE)</f>
        <v>1418</v>
      </c>
      <c r="J44" s="730">
        <f>VLOOKUP($A44,[22]長崎市!$B$30:$T$52,6,FALSE)</f>
        <v>137</v>
      </c>
      <c r="K44" s="730" t="str">
        <f>VLOOKUP($A44,[22]長崎市!$B$30:$T$52,7,FALSE)</f>
        <v>-</v>
      </c>
      <c r="L44" s="730">
        <f>VLOOKUP($A44,[22]長崎市!$B$30:$T$52,8,FALSE)</f>
        <v>177</v>
      </c>
      <c r="M44" s="730">
        <f>VLOOKUP($A44,[22]長崎市!$B$30:$T$52,9,FALSE)</f>
        <v>891</v>
      </c>
      <c r="N44" s="730">
        <f>VLOOKUP($A44,[22]長崎市!$B$30:$T$52,10,FALSE)</f>
        <v>751</v>
      </c>
      <c r="O44" s="730">
        <f>VLOOKUP($A44,[22]長崎市!$B$30:$T$52,11,FALSE)</f>
        <v>83</v>
      </c>
      <c r="P44" s="730" t="str">
        <f>VLOOKUP($A44,[22]長崎市!$B$30:$T$52,12,FALSE)</f>
        <v>-</v>
      </c>
      <c r="Q44" s="730">
        <f>VLOOKUP($A44,[22]長崎市!$B$30:$T$52,13,FALSE)</f>
        <v>57</v>
      </c>
      <c r="R44" s="730">
        <f>VLOOKUP($A44,[22]長崎市!$B$30:$T$52,14,FALSE)</f>
        <v>38</v>
      </c>
      <c r="S44" s="730">
        <f>VLOOKUP($A44,[22]長崎市!$B$30:$T$52,15,FALSE)</f>
        <v>7476</v>
      </c>
      <c r="T44" s="730">
        <f>VLOOKUP($A44,[22]長崎市!$B$30:$T$52,16,FALSE)</f>
        <v>667</v>
      </c>
      <c r="U44" s="730">
        <f>VLOOKUP($A44,[22]長崎市!$B$30:$T$52,17,FALSE)</f>
        <v>1</v>
      </c>
      <c r="V44" s="730">
        <f>VLOOKUP($A44,[22]長崎市!$B$30:$T$52,18,FALSE)</f>
        <v>6808</v>
      </c>
      <c r="W44" s="730">
        <f>VLOOKUP($A44,[22]長崎市!$B$30:$T$52,19,FALSE)</f>
        <v>320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VLOOKUP($A45,[22]長崎市!$B$30:$T$52,2,FALSE)</f>
        <v>7515</v>
      </c>
      <c r="G45" s="730">
        <f>VLOOKUP($A45,[22]長崎市!$B$30:$T$52,3,FALSE)</f>
        <v>774</v>
      </c>
      <c r="H45" s="730">
        <f>VLOOKUP($A45,[22]長崎市!$B$30:$T$52,4,FALSE)</f>
        <v>768</v>
      </c>
      <c r="I45" s="730">
        <f>VLOOKUP($A45,[22]長崎市!$B$30:$T$52,5,FALSE)</f>
        <v>592</v>
      </c>
      <c r="J45" s="730">
        <f>VLOOKUP($A45,[22]長崎市!$B$30:$T$52,6,FALSE)</f>
        <v>84</v>
      </c>
      <c r="K45" s="730" t="str">
        <f>VLOOKUP($A45,[22]長崎市!$B$30:$T$52,7,FALSE)</f>
        <v>-</v>
      </c>
      <c r="L45" s="730">
        <f>VLOOKUP($A45,[22]長崎市!$B$30:$T$52,8,FALSE)</f>
        <v>92</v>
      </c>
      <c r="M45" s="730">
        <f>VLOOKUP($A45,[22]長崎市!$B$30:$T$52,9,FALSE)</f>
        <v>278</v>
      </c>
      <c r="N45" s="730">
        <f>VLOOKUP($A45,[22]長崎市!$B$30:$T$52,10,FALSE)</f>
        <v>233</v>
      </c>
      <c r="O45" s="730">
        <f>VLOOKUP($A45,[22]長崎市!$B$30:$T$52,11,FALSE)</f>
        <v>30</v>
      </c>
      <c r="P45" s="730" t="str">
        <f>VLOOKUP($A45,[22]長崎市!$B$30:$T$52,12,FALSE)</f>
        <v>-</v>
      </c>
      <c r="Q45" s="730">
        <f>VLOOKUP($A45,[22]長崎市!$B$30:$T$52,13,FALSE)</f>
        <v>15</v>
      </c>
      <c r="R45" s="730">
        <f>VLOOKUP($A45,[22]長崎市!$B$30:$T$52,14,FALSE)</f>
        <v>6</v>
      </c>
      <c r="S45" s="730">
        <f>VLOOKUP($A45,[22]長崎市!$B$30:$T$52,15,FALSE)</f>
        <v>6433</v>
      </c>
      <c r="T45" s="730">
        <f>VLOOKUP($A45,[22]長崎市!$B$30:$T$52,16,FALSE)</f>
        <v>519</v>
      </c>
      <c r="U45" s="730" t="str">
        <f>VLOOKUP($A45,[22]長崎市!$B$30:$T$52,17,FALSE)</f>
        <v>-</v>
      </c>
      <c r="V45" s="730">
        <f>VLOOKUP($A45,[22]長崎市!$B$30:$T$52,18,FALSE)</f>
        <v>5914</v>
      </c>
      <c r="W45" s="730">
        <f>VLOOKUP($A45,[22]長崎市!$B$30:$T$52,19,FALSE)</f>
        <v>308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VLOOKUP($A46,[22]長崎市!$B$30:$T$52,2,FALSE)</f>
        <v>6950</v>
      </c>
      <c r="G46" s="730">
        <f>VLOOKUP($A46,[22]長崎市!$B$30:$T$52,3,FALSE)</f>
        <v>347</v>
      </c>
      <c r="H46" s="730">
        <f>VLOOKUP($A46,[22]長崎市!$B$30:$T$52,4,FALSE)</f>
        <v>340</v>
      </c>
      <c r="I46" s="730">
        <f>VLOOKUP($A46,[22]長崎市!$B$30:$T$52,5,FALSE)</f>
        <v>241</v>
      </c>
      <c r="J46" s="730">
        <f>VLOOKUP($A46,[22]長崎市!$B$30:$T$52,6,FALSE)</f>
        <v>48</v>
      </c>
      <c r="K46" s="730" t="str">
        <f>VLOOKUP($A46,[22]長崎市!$B$30:$T$52,7,FALSE)</f>
        <v>-</v>
      </c>
      <c r="L46" s="730">
        <f>VLOOKUP($A46,[22]長崎市!$B$30:$T$52,8,FALSE)</f>
        <v>51</v>
      </c>
      <c r="M46" s="730">
        <f>VLOOKUP($A46,[22]長崎市!$B$30:$T$52,9,FALSE)</f>
        <v>141</v>
      </c>
      <c r="N46" s="730">
        <f>VLOOKUP($A46,[22]長崎市!$B$30:$T$52,10,FALSE)</f>
        <v>116</v>
      </c>
      <c r="O46" s="730">
        <f>VLOOKUP($A46,[22]長崎市!$B$30:$T$52,11,FALSE)</f>
        <v>18</v>
      </c>
      <c r="P46" s="730" t="str">
        <f>VLOOKUP($A46,[22]長崎市!$B$30:$T$52,12,FALSE)</f>
        <v>-</v>
      </c>
      <c r="Q46" s="730">
        <f>VLOOKUP($A46,[22]長崎市!$B$30:$T$52,13,FALSE)</f>
        <v>7</v>
      </c>
      <c r="R46" s="730">
        <f>VLOOKUP($A46,[22]長崎市!$B$30:$T$52,14,FALSE)</f>
        <v>7</v>
      </c>
      <c r="S46" s="730">
        <f>VLOOKUP($A46,[22]長崎市!$B$30:$T$52,15,FALSE)</f>
        <v>6364</v>
      </c>
      <c r="T46" s="730">
        <f>VLOOKUP($A46,[22]長崎市!$B$30:$T$52,16,FALSE)</f>
        <v>365</v>
      </c>
      <c r="U46" s="730">
        <f>VLOOKUP($A46,[22]長崎市!$B$30:$T$52,17,FALSE)</f>
        <v>0</v>
      </c>
      <c r="V46" s="730">
        <f>VLOOKUP($A46,[22]長崎市!$B$30:$T$52,18,FALSE)</f>
        <v>5999</v>
      </c>
      <c r="W46" s="730">
        <f>VLOOKUP($A46,[22]長崎市!$B$30:$T$52,19,FALSE)</f>
        <v>239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VLOOKUP($A48,[22]長崎市!$B$30:$T$52,2,FALSE)</f>
        <v>106195</v>
      </c>
      <c r="G48" s="730">
        <f>VLOOKUP($A48,[22]長崎市!$B$30:$T$52,3,FALSE)</f>
        <v>83483</v>
      </c>
      <c r="H48" s="730">
        <f>VLOOKUP($A48,[22]長崎市!$B$30:$T$52,4,FALSE)</f>
        <v>79264</v>
      </c>
      <c r="I48" s="730">
        <f>VLOOKUP($A48,[22]長崎市!$B$30:$T$52,5,FALSE)</f>
        <v>75530</v>
      </c>
      <c r="J48" s="730">
        <f>VLOOKUP($A48,[22]長崎市!$B$30:$T$52,6,FALSE)</f>
        <v>620</v>
      </c>
      <c r="K48" s="730">
        <f>VLOOKUP($A48,[22]長崎市!$B$30:$T$52,7,FALSE)</f>
        <v>1762</v>
      </c>
      <c r="L48" s="730">
        <f>VLOOKUP($A48,[22]長崎市!$B$30:$T$52,8,FALSE)</f>
        <v>1352</v>
      </c>
      <c r="M48" s="730">
        <f>VLOOKUP($A48,[22]長崎市!$B$30:$T$52,9,FALSE)</f>
        <v>70568</v>
      </c>
      <c r="N48" s="730">
        <f>VLOOKUP($A48,[22]長崎市!$B$30:$T$52,10,FALSE)</f>
        <v>67479</v>
      </c>
      <c r="O48" s="730">
        <f>VLOOKUP($A48,[22]長崎市!$B$30:$T$52,11,FALSE)</f>
        <v>411</v>
      </c>
      <c r="P48" s="730">
        <f>VLOOKUP($A48,[22]長崎市!$B$30:$T$52,12,FALSE)</f>
        <v>1742</v>
      </c>
      <c r="Q48" s="730">
        <f>VLOOKUP($A48,[22]長崎市!$B$30:$T$52,13,FALSE)</f>
        <v>936</v>
      </c>
      <c r="R48" s="730">
        <f>VLOOKUP($A48,[22]長崎市!$B$30:$T$52,14,FALSE)</f>
        <v>4219</v>
      </c>
      <c r="S48" s="730">
        <f>VLOOKUP($A48,[22]長崎市!$B$30:$T$52,15,FALSE)</f>
        <v>15311</v>
      </c>
      <c r="T48" s="730">
        <f>VLOOKUP($A48,[22]長崎市!$B$30:$T$52,16,FALSE)</f>
        <v>1351</v>
      </c>
      <c r="U48" s="730">
        <f>VLOOKUP($A48,[22]長崎市!$B$30:$T$52,17,FALSE)</f>
        <v>9373</v>
      </c>
      <c r="V48" s="730">
        <f>VLOOKUP($A48,[22]長崎市!$B$30:$T$52,18,FALSE)</f>
        <v>4587</v>
      </c>
      <c r="W48" s="730">
        <f>VLOOKUP($A48,[22]長崎市!$B$30:$T$52,19,FALSE)</f>
        <v>7401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VLOOKUP($A49,[22]長崎市!$B$30:$T$52,2,FALSE)</f>
        <v>54621</v>
      </c>
      <c r="G49" s="730">
        <f>VLOOKUP($A49,[22]長崎市!$B$30:$T$52,3,FALSE)</f>
        <v>16642</v>
      </c>
      <c r="H49" s="730">
        <f>VLOOKUP($A49,[22]長崎市!$B$30:$T$52,4,FALSE)</f>
        <v>15937</v>
      </c>
      <c r="I49" s="730">
        <f>VLOOKUP($A49,[22]長崎市!$B$30:$T$52,5,FALSE)</f>
        <v>13911</v>
      </c>
      <c r="J49" s="730">
        <f>VLOOKUP($A49,[22]長崎市!$B$30:$T$52,6,FALSE)</f>
        <v>959</v>
      </c>
      <c r="K49" s="730">
        <f>VLOOKUP($A49,[22]長崎市!$B$30:$T$52,7,FALSE)</f>
        <v>3</v>
      </c>
      <c r="L49" s="730">
        <f>VLOOKUP($A49,[22]長崎市!$B$30:$T$52,8,FALSE)</f>
        <v>1064</v>
      </c>
      <c r="M49" s="730">
        <f>VLOOKUP($A49,[22]長崎市!$B$30:$T$52,9,FALSE)</f>
        <v>10489</v>
      </c>
      <c r="N49" s="730">
        <f>VLOOKUP($A49,[22]長崎市!$B$30:$T$52,10,FALSE)</f>
        <v>9462</v>
      </c>
      <c r="O49" s="730">
        <f>VLOOKUP($A49,[22]長崎市!$B$30:$T$52,11,FALSE)</f>
        <v>592</v>
      </c>
      <c r="P49" s="730">
        <f>VLOOKUP($A49,[22]長崎市!$B$30:$T$52,12,FALSE)</f>
        <v>3</v>
      </c>
      <c r="Q49" s="730">
        <f>VLOOKUP($A49,[22]長崎市!$B$30:$T$52,13,FALSE)</f>
        <v>432</v>
      </c>
      <c r="R49" s="730">
        <f>VLOOKUP($A49,[22]長崎市!$B$30:$T$52,14,FALSE)</f>
        <v>705</v>
      </c>
      <c r="S49" s="730">
        <f>VLOOKUP($A49,[22]長崎市!$B$30:$T$52,15,FALSE)</f>
        <v>35860</v>
      </c>
      <c r="T49" s="730">
        <f>VLOOKUP($A49,[22]長崎市!$B$30:$T$52,16,FALSE)</f>
        <v>3324</v>
      </c>
      <c r="U49" s="730">
        <f>VLOOKUP($A49,[22]長崎市!$B$30:$T$52,17,FALSE)</f>
        <v>6</v>
      </c>
      <c r="V49" s="730">
        <f>VLOOKUP($A49,[22]長崎市!$B$30:$T$52,18,FALSE)</f>
        <v>32530</v>
      </c>
      <c r="W49" s="730">
        <f>VLOOKUP($A49,[22]長崎市!$B$30:$T$52,19,FALSE)</f>
        <v>2119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VLOOKUP($A50,[22]長崎市!$B$30:$T$52,2,FALSE)</f>
        <v>30590</v>
      </c>
      <c r="G50" s="730">
        <f>VLOOKUP($A50,[22]長崎市!$B$30:$T$52,3,FALSE)</f>
        <v>13751</v>
      </c>
      <c r="H50" s="730">
        <f>VLOOKUP($A50,[22]長崎市!$B$30:$T$52,4,FALSE)</f>
        <v>13097</v>
      </c>
      <c r="I50" s="730">
        <f>VLOOKUP($A50,[22]長崎市!$B$30:$T$52,5,FALSE)</f>
        <v>11660</v>
      </c>
      <c r="J50" s="730">
        <f>VLOOKUP($A50,[22]長崎市!$B$30:$T$52,6,FALSE)</f>
        <v>690</v>
      </c>
      <c r="K50" s="730">
        <f>VLOOKUP($A50,[22]長崎市!$B$30:$T$52,7,FALSE)</f>
        <v>3</v>
      </c>
      <c r="L50" s="730">
        <f>VLOOKUP($A50,[22]長崎市!$B$30:$T$52,8,FALSE)</f>
        <v>744</v>
      </c>
      <c r="M50" s="730">
        <f>VLOOKUP($A50,[22]長崎市!$B$30:$T$52,9,FALSE)</f>
        <v>9179</v>
      </c>
      <c r="N50" s="730">
        <f>VLOOKUP($A50,[22]長崎市!$B$30:$T$52,10,FALSE)</f>
        <v>8362</v>
      </c>
      <c r="O50" s="730">
        <f>VLOOKUP($A50,[22]長崎市!$B$30:$T$52,11,FALSE)</f>
        <v>461</v>
      </c>
      <c r="P50" s="730">
        <f>VLOOKUP($A50,[22]長崎市!$B$30:$T$52,12,FALSE)</f>
        <v>3</v>
      </c>
      <c r="Q50" s="730">
        <f>VLOOKUP($A50,[22]長崎市!$B$30:$T$52,13,FALSE)</f>
        <v>353</v>
      </c>
      <c r="R50" s="730">
        <f>VLOOKUP($A50,[22]長崎市!$B$30:$T$52,14,FALSE)</f>
        <v>654</v>
      </c>
      <c r="S50" s="730">
        <f>VLOOKUP($A50,[22]長崎市!$B$30:$T$52,15,FALSE)</f>
        <v>15587</v>
      </c>
      <c r="T50" s="730">
        <f>VLOOKUP($A50,[22]長崎市!$B$30:$T$52,16,FALSE)</f>
        <v>1773</v>
      </c>
      <c r="U50" s="730">
        <f>VLOOKUP($A50,[22]長崎市!$B$30:$T$52,17,FALSE)</f>
        <v>5</v>
      </c>
      <c r="V50" s="730">
        <f>VLOOKUP($A50,[22]長崎市!$B$30:$T$52,18,FALSE)</f>
        <v>13809</v>
      </c>
      <c r="W50" s="730">
        <f>VLOOKUP($A50,[22]長崎市!$B$30:$T$52,19,FALSE)</f>
        <v>1252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VLOOKUP($A51,[22]長崎市!$B$30:$T$52,2,FALSE)</f>
        <v>24031</v>
      </c>
      <c r="G51" s="730">
        <f>VLOOKUP($A51,[22]長崎市!$B$30:$T$52,3,FALSE)</f>
        <v>2891</v>
      </c>
      <c r="H51" s="730">
        <f>VLOOKUP($A51,[22]長崎市!$B$30:$T$52,4,FALSE)</f>
        <v>2840</v>
      </c>
      <c r="I51" s="730">
        <f>VLOOKUP($A51,[22]長崎市!$B$30:$T$52,5,FALSE)</f>
        <v>2251</v>
      </c>
      <c r="J51" s="730">
        <f>VLOOKUP($A51,[22]長崎市!$B$30:$T$52,6,FALSE)</f>
        <v>269</v>
      </c>
      <c r="K51" s="730" t="str">
        <f>VLOOKUP($A51,[22]長崎市!$B$30:$T$52,7,FALSE)</f>
        <v>-</v>
      </c>
      <c r="L51" s="730">
        <f>VLOOKUP($A51,[22]長崎市!$B$30:$T$52,8,FALSE)</f>
        <v>320</v>
      </c>
      <c r="M51" s="730">
        <f>VLOOKUP($A51,[22]長崎市!$B$30:$T$52,9,FALSE)</f>
        <v>1310</v>
      </c>
      <c r="N51" s="730">
        <f>VLOOKUP($A51,[22]長崎市!$B$30:$T$52,10,FALSE)</f>
        <v>1100</v>
      </c>
      <c r="O51" s="730">
        <f>VLOOKUP($A51,[22]長崎市!$B$30:$T$52,11,FALSE)</f>
        <v>131</v>
      </c>
      <c r="P51" s="730" t="str">
        <f>VLOOKUP($A51,[22]長崎市!$B$30:$T$52,12,FALSE)</f>
        <v>-</v>
      </c>
      <c r="Q51" s="730">
        <f>VLOOKUP($A51,[22]長崎市!$B$30:$T$52,13,FALSE)</f>
        <v>79</v>
      </c>
      <c r="R51" s="730">
        <f>VLOOKUP($A51,[22]長崎市!$B$30:$T$52,14,FALSE)</f>
        <v>51</v>
      </c>
      <c r="S51" s="730">
        <f>VLOOKUP($A51,[22]長崎市!$B$30:$T$52,15,FALSE)</f>
        <v>20273</v>
      </c>
      <c r="T51" s="730">
        <f>VLOOKUP($A51,[22]長崎市!$B$30:$T$52,16,FALSE)</f>
        <v>1551</v>
      </c>
      <c r="U51" s="730">
        <f>VLOOKUP($A51,[22]長崎市!$B$30:$T$52,17,FALSE)</f>
        <v>1</v>
      </c>
      <c r="V51" s="730">
        <f>VLOOKUP($A51,[22]長崎市!$B$30:$T$52,18,FALSE)</f>
        <v>18721</v>
      </c>
      <c r="W51" s="730">
        <f>VLOOKUP($A51,[22]長崎市!$B$30:$T$52,19,FALSE)</f>
        <v>867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VLOOKUP($A53,[22]長崎市!$B$54:$T$76,2,FALSE)</f>
        <v>195323</v>
      </c>
      <c r="G53" s="730">
        <f>VLOOKUP($A53,[22]長崎市!$B$54:$T$76,3,FALSE)</f>
        <v>92539</v>
      </c>
      <c r="H53" s="730">
        <f>VLOOKUP($A53,[22]長崎市!$B$54:$T$76,4,FALSE)</f>
        <v>89332</v>
      </c>
      <c r="I53" s="730">
        <f>VLOOKUP($A53,[22]長崎市!$B$54:$T$76,5,FALSE)</f>
        <v>67225</v>
      </c>
      <c r="J53" s="730">
        <f>VLOOKUP($A53,[22]長崎市!$B$54:$T$76,6,FALSE)</f>
        <v>17661</v>
      </c>
      <c r="K53" s="730">
        <f>VLOOKUP($A53,[22]長崎市!$B$54:$T$76,7,FALSE)</f>
        <v>1870</v>
      </c>
      <c r="L53" s="730">
        <f>VLOOKUP($A53,[22]長崎市!$B$54:$T$76,8,FALSE)</f>
        <v>2576</v>
      </c>
      <c r="M53" s="730">
        <f>VLOOKUP($A53,[22]長崎市!$B$54:$T$76,9,FALSE)</f>
        <v>80182</v>
      </c>
      <c r="N53" s="730">
        <f>VLOOKUP($A53,[22]長崎市!$B$54:$T$76,10,FALSE)</f>
        <v>61981</v>
      </c>
      <c r="O53" s="730">
        <f>VLOOKUP($A53,[22]長崎市!$B$54:$T$76,11,FALSE)</f>
        <v>14159</v>
      </c>
      <c r="P53" s="730">
        <f>VLOOKUP($A53,[22]長崎市!$B$54:$T$76,12,FALSE)</f>
        <v>1859</v>
      </c>
      <c r="Q53" s="730">
        <f>VLOOKUP($A53,[22]長崎市!$B$54:$T$76,13,FALSE)</f>
        <v>2183</v>
      </c>
      <c r="R53" s="730">
        <f>VLOOKUP($A53,[22]長崎市!$B$54:$T$76,14,FALSE)</f>
        <v>3207</v>
      </c>
      <c r="S53" s="730">
        <f>VLOOKUP($A53,[22]長崎市!$B$54:$T$76,15,FALSE)</f>
        <v>93952</v>
      </c>
      <c r="T53" s="730">
        <f>VLOOKUP($A53,[22]長崎市!$B$54:$T$76,16,FALSE)</f>
        <v>41846</v>
      </c>
      <c r="U53" s="730">
        <f>VLOOKUP($A53,[22]長崎市!$B$54:$T$76,17,FALSE)</f>
        <v>9298</v>
      </c>
      <c r="V53" s="730">
        <f>VLOOKUP($A53,[22]長崎市!$B$54:$T$76,18,FALSE)</f>
        <v>42808</v>
      </c>
      <c r="W53" s="730">
        <f>VLOOKUP($A53,[22]長崎市!$B$54:$T$76,19,FALSE)</f>
        <v>8832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VLOOKUP($A54,[22]長崎市!$B$54:$T$76,2,FALSE)</f>
        <v>9078</v>
      </c>
      <c r="G54" s="730">
        <f>VLOOKUP($A54,[22]長崎市!$B$54:$T$76,3,FALSE)</f>
        <v>1292</v>
      </c>
      <c r="H54" s="730">
        <f>VLOOKUP($A54,[22]長崎市!$B$54:$T$76,4,FALSE)</f>
        <v>1201</v>
      </c>
      <c r="I54" s="730">
        <f>VLOOKUP($A54,[22]長崎市!$B$54:$T$76,5,FALSE)</f>
        <v>560</v>
      </c>
      <c r="J54" s="730">
        <f>VLOOKUP($A54,[22]長崎市!$B$54:$T$76,6,FALSE)</f>
        <v>24</v>
      </c>
      <c r="K54" s="730">
        <f>VLOOKUP($A54,[22]長崎市!$B$54:$T$76,7,FALSE)</f>
        <v>592</v>
      </c>
      <c r="L54" s="730">
        <f>VLOOKUP($A54,[22]長崎市!$B$54:$T$76,8,FALSE)</f>
        <v>25</v>
      </c>
      <c r="M54" s="730">
        <f>VLOOKUP($A54,[22]長崎市!$B$54:$T$76,9,FALSE)</f>
        <v>1176</v>
      </c>
      <c r="N54" s="730">
        <f>VLOOKUP($A54,[22]長崎市!$B$54:$T$76,10,FALSE)</f>
        <v>540</v>
      </c>
      <c r="O54" s="730">
        <f>VLOOKUP($A54,[22]長崎市!$B$54:$T$76,11,FALSE)</f>
        <v>23</v>
      </c>
      <c r="P54" s="730">
        <f>VLOOKUP($A54,[22]長崎市!$B$54:$T$76,12,FALSE)</f>
        <v>589</v>
      </c>
      <c r="Q54" s="730">
        <f>VLOOKUP($A54,[22]長崎市!$B$54:$T$76,13,FALSE)</f>
        <v>24</v>
      </c>
      <c r="R54" s="730">
        <f>VLOOKUP($A54,[22]長崎市!$B$54:$T$76,14,FALSE)</f>
        <v>91</v>
      </c>
      <c r="S54" s="730">
        <f>VLOOKUP($A54,[22]長崎市!$B$54:$T$76,15,FALSE)</f>
        <v>7335</v>
      </c>
      <c r="T54" s="730">
        <f>VLOOKUP($A54,[22]長崎市!$B$54:$T$76,16,FALSE)</f>
        <v>77</v>
      </c>
      <c r="U54" s="730">
        <f>VLOOKUP($A54,[22]長崎市!$B$54:$T$76,17,FALSE)</f>
        <v>7169</v>
      </c>
      <c r="V54" s="730">
        <f>VLOOKUP($A54,[22]長崎市!$B$54:$T$76,18,FALSE)</f>
        <v>89</v>
      </c>
      <c r="W54" s="730">
        <f>VLOOKUP($A54,[22]長崎市!$B$54:$T$76,19,FALSE)</f>
        <v>451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VLOOKUP($A55,[22]長崎市!$B$54:$T$76,2,FALSE)</f>
        <v>8868</v>
      </c>
      <c r="G55" s="730">
        <f>VLOOKUP($A55,[22]長崎市!$B$54:$T$76,3,FALSE)</f>
        <v>5978</v>
      </c>
      <c r="H55" s="730">
        <f>VLOOKUP($A55,[22]長崎市!$B$54:$T$76,4,FALSE)</f>
        <v>5675</v>
      </c>
      <c r="I55" s="730">
        <f>VLOOKUP($A55,[22]長崎市!$B$54:$T$76,5,FALSE)</f>
        <v>4212</v>
      </c>
      <c r="J55" s="730">
        <f>VLOOKUP($A55,[22]長崎市!$B$54:$T$76,6,FALSE)</f>
        <v>154</v>
      </c>
      <c r="K55" s="730">
        <f>VLOOKUP($A55,[22]長崎市!$B$54:$T$76,7,FALSE)</f>
        <v>1116</v>
      </c>
      <c r="L55" s="730">
        <f>VLOOKUP($A55,[22]長崎市!$B$54:$T$76,8,FALSE)</f>
        <v>193</v>
      </c>
      <c r="M55" s="730">
        <f>VLOOKUP($A55,[22]長崎市!$B$54:$T$76,9,FALSE)</f>
        <v>5530</v>
      </c>
      <c r="N55" s="730">
        <f>VLOOKUP($A55,[22]長崎市!$B$54:$T$76,10,FALSE)</f>
        <v>4088</v>
      </c>
      <c r="O55" s="730">
        <f>VLOOKUP($A55,[22]長崎市!$B$54:$T$76,11,FALSE)</f>
        <v>139</v>
      </c>
      <c r="P55" s="730">
        <f>VLOOKUP($A55,[22]長崎市!$B$54:$T$76,12,FALSE)</f>
        <v>1113</v>
      </c>
      <c r="Q55" s="730">
        <f>VLOOKUP($A55,[22]長崎市!$B$54:$T$76,13,FALSE)</f>
        <v>190</v>
      </c>
      <c r="R55" s="730">
        <f>VLOOKUP($A55,[22]長崎市!$B$54:$T$76,14,FALSE)</f>
        <v>303</v>
      </c>
      <c r="S55" s="730">
        <f>VLOOKUP($A55,[22]長崎市!$B$54:$T$76,15,FALSE)</f>
        <v>2220</v>
      </c>
      <c r="T55" s="730">
        <f>VLOOKUP($A55,[22]長崎市!$B$54:$T$76,16,FALSE)</f>
        <v>276</v>
      </c>
      <c r="U55" s="730">
        <f>VLOOKUP($A55,[22]長崎市!$B$54:$T$76,17,FALSE)</f>
        <v>1827</v>
      </c>
      <c r="V55" s="730">
        <f>VLOOKUP($A55,[22]長崎市!$B$54:$T$76,18,FALSE)</f>
        <v>117</v>
      </c>
      <c r="W55" s="730">
        <f>VLOOKUP($A55,[22]長崎市!$B$54:$T$76,19,FALSE)</f>
        <v>670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VLOOKUP($A56,[22]長崎市!$B$54:$T$76,2,FALSE)</f>
        <v>8514</v>
      </c>
      <c r="G56" s="730">
        <f>VLOOKUP($A56,[22]長崎市!$B$54:$T$76,3,FALSE)</f>
        <v>6793</v>
      </c>
      <c r="H56" s="730">
        <f>VLOOKUP($A56,[22]長崎市!$B$54:$T$76,4,FALSE)</f>
        <v>6466</v>
      </c>
      <c r="I56" s="730">
        <f>VLOOKUP($A56,[22]長崎市!$B$54:$T$76,5,FALSE)</f>
        <v>5735</v>
      </c>
      <c r="J56" s="730">
        <f>VLOOKUP($A56,[22]長崎市!$B$54:$T$76,6,FALSE)</f>
        <v>334</v>
      </c>
      <c r="K56" s="730">
        <f>VLOOKUP($A56,[22]長崎市!$B$54:$T$76,7,FALSE)</f>
        <v>83</v>
      </c>
      <c r="L56" s="730">
        <f>VLOOKUP($A56,[22]長崎市!$B$54:$T$76,8,FALSE)</f>
        <v>314</v>
      </c>
      <c r="M56" s="730">
        <f>VLOOKUP($A56,[22]長崎市!$B$54:$T$76,9,FALSE)</f>
        <v>6232</v>
      </c>
      <c r="N56" s="730">
        <f>VLOOKUP($A56,[22]長崎市!$B$54:$T$76,10,FALSE)</f>
        <v>5545</v>
      </c>
      <c r="O56" s="730">
        <f>VLOOKUP($A56,[22]長崎市!$B$54:$T$76,11,FALSE)</f>
        <v>297</v>
      </c>
      <c r="P56" s="730">
        <f>VLOOKUP($A56,[22]長崎市!$B$54:$T$76,12,FALSE)</f>
        <v>83</v>
      </c>
      <c r="Q56" s="730">
        <f>VLOOKUP($A56,[22]長崎市!$B$54:$T$76,13,FALSE)</f>
        <v>307</v>
      </c>
      <c r="R56" s="730">
        <f>VLOOKUP($A56,[22]長崎市!$B$54:$T$76,14,FALSE)</f>
        <v>327</v>
      </c>
      <c r="S56" s="730">
        <f>VLOOKUP($A56,[22]長崎市!$B$54:$T$76,15,FALSE)</f>
        <v>1006</v>
      </c>
      <c r="T56" s="730">
        <f>VLOOKUP($A56,[22]長崎市!$B$54:$T$76,16,FALSE)</f>
        <v>722</v>
      </c>
      <c r="U56" s="730">
        <f>VLOOKUP($A56,[22]長崎市!$B$54:$T$76,17,FALSE)</f>
        <v>156</v>
      </c>
      <c r="V56" s="730">
        <f>VLOOKUP($A56,[22]長崎市!$B$54:$T$76,18,FALSE)</f>
        <v>128</v>
      </c>
      <c r="W56" s="730">
        <f>VLOOKUP($A56,[22]長崎市!$B$54:$T$76,19,FALSE)</f>
        <v>715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VLOOKUP($A57,[22]長崎市!$B$54:$T$76,2,FALSE)</f>
        <v>9623</v>
      </c>
      <c r="G57" s="730">
        <f>VLOOKUP($A57,[22]長崎市!$B$54:$T$76,3,FALSE)</f>
        <v>7098</v>
      </c>
      <c r="H57" s="730">
        <f>VLOOKUP($A57,[22]長崎市!$B$54:$T$76,4,FALSE)</f>
        <v>6831</v>
      </c>
      <c r="I57" s="730">
        <f>VLOOKUP($A57,[22]長崎市!$B$54:$T$76,5,FALSE)</f>
        <v>5615</v>
      </c>
      <c r="J57" s="730">
        <f>VLOOKUP($A57,[22]長崎市!$B$54:$T$76,6,FALSE)</f>
        <v>733</v>
      </c>
      <c r="K57" s="730">
        <f>VLOOKUP($A57,[22]長崎市!$B$54:$T$76,7,FALSE)</f>
        <v>31</v>
      </c>
      <c r="L57" s="730">
        <f>VLOOKUP($A57,[22]長崎市!$B$54:$T$76,8,FALSE)</f>
        <v>452</v>
      </c>
      <c r="M57" s="730">
        <f>VLOOKUP($A57,[22]長崎市!$B$54:$T$76,9,FALSE)</f>
        <v>6481</v>
      </c>
      <c r="N57" s="730">
        <f>VLOOKUP($A57,[22]長崎市!$B$54:$T$76,10,FALSE)</f>
        <v>5380</v>
      </c>
      <c r="O57" s="730">
        <f>VLOOKUP($A57,[22]長崎市!$B$54:$T$76,11,FALSE)</f>
        <v>638</v>
      </c>
      <c r="P57" s="730">
        <f>VLOOKUP($A57,[22]長崎市!$B$54:$T$76,12,FALSE)</f>
        <v>31</v>
      </c>
      <c r="Q57" s="730">
        <f>VLOOKUP($A57,[22]長崎市!$B$54:$T$76,13,FALSE)</f>
        <v>432</v>
      </c>
      <c r="R57" s="730">
        <f>VLOOKUP($A57,[22]長崎市!$B$54:$T$76,14,FALSE)</f>
        <v>267</v>
      </c>
      <c r="S57" s="730">
        <f>VLOOKUP($A57,[22]長崎市!$B$54:$T$76,15,FALSE)</f>
        <v>1792</v>
      </c>
      <c r="T57" s="730">
        <f>VLOOKUP($A57,[22]長崎市!$B$54:$T$76,16,FALSE)</f>
        <v>1576</v>
      </c>
      <c r="U57" s="730">
        <f>VLOOKUP($A57,[22]長崎市!$B$54:$T$76,17,FALSE)</f>
        <v>54</v>
      </c>
      <c r="V57" s="730">
        <f>VLOOKUP($A57,[22]長崎市!$B$54:$T$76,18,FALSE)</f>
        <v>162</v>
      </c>
      <c r="W57" s="730">
        <f>VLOOKUP($A57,[22]長崎市!$B$54:$T$76,19,FALSE)</f>
        <v>733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VLOOKUP($A58,[22]長崎市!$B$54:$T$76,2,FALSE)</f>
        <v>10912</v>
      </c>
      <c r="G58" s="730">
        <f>VLOOKUP($A58,[22]長崎市!$B$54:$T$76,3,FALSE)</f>
        <v>8200</v>
      </c>
      <c r="H58" s="730">
        <f>VLOOKUP($A58,[22]長崎市!$B$54:$T$76,4,FALSE)</f>
        <v>7938</v>
      </c>
      <c r="I58" s="730">
        <f>VLOOKUP($A58,[22]長崎市!$B$54:$T$76,5,FALSE)</f>
        <v>6433</v>
      </c>
      <c r="J58" s="730">
        <f>VLOOKUP($A58,[22]長崎市!$B$54:$T$76,6,FALSE)</f>
        <v>1183</v>
      </c>
      <c r="K58" s="730">
        <f>VLOOKUP($A58,[22]長崎市!$B$54:$T$76,7,FALSE)</f>
        <v>13</v>
      </c>
      <c r="L58" s="730">
        <f>VLOOKUP($A58,[22]長崎市!$B$54:$T$76,8,FALSE)</f>
        <v>309</v>
      </c>
      <c r="M58" s="730">
        <f>VLOOKUP($A58,[22]長崎市!$B$54:$T$76,9,FALSE)</f>
        <v>7419</v>
      </c>
      <c r="N58" s="730">
        <f>VLOOKUP($A58,[22]長崎市!$B$54:$T$76,10,FALSE)</f>
        <v>6096</v>
      </c>
      <c r="O58" s="730">
        <f>VLOOKUP($A58,[22]長崎市!$B$54:$T$76,11,FALSE)</f>
        <v>1016</v>
      </c>
      <c r="P58" s="730">
        <f>VLOOKUP($A58,[22]長崎市!$B$54:$T$76,12,FALSE)</f>
        <v>13</v>
      </c>
      <c r="Q58" s="730">
        <f>VLOOKUP($A58,[22]長崎市!$B$54:$T$76,13,FALSE)</f>
        <v>294</v>
      </c>
      <c r="R58" s="730">
        <f>VLOOKUP($A58,[22]長崎市!$B$54:$T$76,14,FALSE)</f>
        <v>262</v>
      </c>
      <c r="S58" s="730">
        <f>VLOOKUP($A58,[22]長崎市!$B$54:$T$76,15,FALSE)</f>
        <v>2002</v>
      </c>
      <c r="T58" s="730">
        <f>VLOOKUP($A58,[22]長崎市!$B$54:$T$76,16,FALSE)</f>
        <v>1794</v>
      </c>
      <c r="U58" s="730">
        <f>VLOOKUP($A58,[22]長崎市!$B$54:$T$76,17,FALSE)</f>
        <v>36</v>
      </c>
      <c r="V58" s="730">
        <f>VLOOKUP($A58,[22]長崎市!$B$54:$T$76,18,FALSE)</f>
        <v>172</v>
      </c>
      <c r="W58" s="730">
        <f>VLOOKUP($A58,[22]長崎市!$B$54:$T$76,19,FALSE)</f>
        <v>710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VLOOKUP($A59,[22]長崎市!$B$54:$T$76,2,FALSE)</f>
        <v>12362</v>
      </c>
      <c r="G59" s="730">
        <f>VLOOKUP($A59,[22]長崎市!$B$54:$T$76,3,FALSE)</f>
        <v>9593</v>
      </c>
      <c r="H59" s="730">
        <f>VLOOKUP($A59,[22]長崎市!$B$54:$T$76,4,FALSE)</f>
        <v>9277</v>
      </c>
      <c r="I59" s="730">
        <f>VLOOKUP($A59,[22]長崎市!$B$54:$T$76,5,FALSE)</f>
        <v>7442</v>
      </c>
      <c r="J59" s="730">
        <f>VLOOKUP($A59,[22]長崎市!$B$54:$T$76,6,FALSE)</f>
        <v>1652</v>
      </c>
      <c r="K59" s="730">
        <f>VLOOKUP($A59,[22]長崎市!$B$54:$T$76,7,FALSE)</f>
        <v>15</v>
      </c>
      <c r="L59" s="730">
        <f>VLOOKUP($A59,[22]長崎市!$B$54:$T$76,8,FALSE)</f>
        <v>168</v>
      </c>
      <c r="M59" s="730">
        <f>VLOOKUP($A59,[22]長崎市!$B$54:$T$76,9,FALSE)</f>
        <v>8643</v>
      </c>
      <c r="N59" s="730">
        <f>VLOOKUP($A59,[22]長崎市!$B$54:$T$76,10,FALSE)</f>
        <v>7029</v>
      </c>
      <c r="O59" s="730">
        <f>VLOOKUP($A59,[22]長崎市!$B$54:$T$76,11,FALSE)</f>
        <v>1449</v>
      </c>
      <c r="P59" s="730">
        <f>VLOOKUP($A59,[22]長崎市!$B$54:$T$76,12,FALSE)</f>
        <v>13</v>
      </c>
      <c r="Q59" s="730">
        <f>VLOOKUP($A59,[22]長崎市!$B$54:$T$76,13,FALSE)</f>
        <v>152</v>
      </c>
      <c r="R59" s="730">
        <f>VLOOKUP($A59,[22]長崎市!$B$54:$T$76,14,FALSE)</f>
        <v>316</v>
      </c>
      <c r="S59" s="730">
        <f>VLOOKUP($A59,[22]長崎市!$B$54:$T$76,15,FALSE)</f>
        <v>2056</v>
      </c>
      <c r="T59" s="730">
        <f>VLOOKUP($A59,[22]長崎市!$B$54:$T$76,16,FALSE)</f>
        <v>1818</v>
      </c>
      <c r="U59" s="730">
        <f>VLOOKUP($A59,[22]長崎市!$B$54:$T$76,17,FALSE)</f>
        <v>16</v>
      </c>
      <c r="V59" s="730">
        <f>VLOOKUP($A59,[22]長崎市!$B$54:$T$76,18,FALSE)</f>
        <v>222</v>
      </c>
      <c r="W59" s="730">
        <f>VLOOKUP($A59,[22]長崎市!$B$54:$T$76,19,FALSE)</f>
        <v>713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VLOOKUP($A60,[22]長崎市!$B$54:$T$76,2,FALSE)</f>
        <v>14839</v>
      </c>
      <c r="G60" s="730">
        <f>VLOOKUP($A60,[22]長崎市!$B$54:$T$76,3,FALSE)</f>
        <v>11540</v>
      </c>
      <c r="H60" s="730">
        <f>VLOOKUP($A60,[22]長崎市!$B$54:$T$76,4,FALSE)</f>
        <v>11163</v>
      </c>
      <c r="I60" s="730">
        <f>VLOOKUP($A60,[22]長崎市!$B$54:$T$76,5,FALSE)</f>
        <v>8804</v>
      </c>
      <c r="J60" s="730">
        <f>VLOOKUP($A60,[22]長崎市!$B$54:$T$76,6,FALSE)</f>
        <v>2212</v>
      </c>
      <c r="K60" s="730">
        <f>VLOOKUP($A60,[22]長崎市!$B$54:$T$76,7,FALSE)</f>
        <v>6</v>
      </c>
      <c r="L60" s="730">
        <f>VLOOKUP($A60,[22]長崎市!$B$54:$T$76,8,FALSE)</f>
        <v>141</v>
      </c>
      <c r="M60" s="730">
        <f>VLOOKUP($A60,[22]長崎市!$B$54:$T$76,9,FALSE)</f>
        <v>10369</v>
      </c>
      <c r="N60" s="730">
        <f>VLOOKUP($A60,[22]長崎市!$B$54:$T$76,10,FALSE)</f>
        <v>8286</v>
      </c>
      <c r="O60" s="730">
        <f>VLOOKUP($A60,[22]長崎市!$B$54:$T$76,11,FALSE)</f>
        <v>1958</v>
      </c>
      <c r="P60" s="730">
        <f>VLOOKUP($A60,[22]長崎市!$B$54:$T$76,12,FALSE)</f>
        <v>6</v>
      </c>
      <c r="Q60" s="730">
        <f>VLOOKUP($A60,[22]長崎市!$B$54:$T$76,13,FALSE)</f>
        <v>119</v>
      </c>
      <c r="R60" s="730">
        <f>VLOOKUP($A60,[22]長崎市!$B$54:$T$76,14,FALSE)</f>
        <v>377</v>
      </c>
      <c r="S60" s="730">
        <f>VLOOKUP($A60,[22]長崎市!$B$54:$T$76,15,FALSE)</f>
        <v>2526</v>
      </c>
      <c r="T60" s="730">
        <f>VLOOKUP($A60,[22]長崎市!$B$54:$T$76,16,FALSE)</f>
        <v>2226</v>
      </c>
      <c r="U60" s="730">
        <f>VLOOKUP($A60,[22]長崎市!$B$54:$T$76,17,FALSE)</f>
        <v>8</v>
      </c>
      <c r="V60" s="730">
        <f>VLOOKUP($A60,[22]長崎市!$B$54:$T$76,18,FALSE)</f>
        <v>292</v>
      </c>
      <c r="W60" s="730">
        <f>VLOOKUP($A60,[22]長崎市!$B$54:$T$76,19,FALSE)</f>
        <v>773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VLOOKUP($A61,[22]長崎市!$B$54:$T$76,2,FALSE)</f>
        <v>13876</v>
      </c>
      <c r="G61" s="730">
        <f>VLOOKUP($A61,[22]長崎市!$B$54:$T$76,3,FALSE)</f>
        <v>10571</v>
      </c>
      <c r="H61" s="730">
        <f>VLOOKUP($A61,[22]長崎市!$B$54:$T$76,4,FALSE)</f>
        <v>10185</v>
      </c>
      <c r="I61" s="730">
        <f>VLOOKUP($A61,[22]長崎市!$B$54:$T$76,5,FALSE)</f>
        <v>7895</v>
      </c>
      <c r="J61" s="730">
        <f>VLOOKUP($A61,[22]長崎市!$B$54:$T$76,6,FALSE)</f>
        <v>2121</v>
      </c>
      <c r="K61" s="730">
        <f>VLOOKUP($A61,[22]長崎市!$B$54:$T$76,7,FALSE)</f>
        <v>5</v>
      </c>
      <c r="L61" s="730">
        <f>VLOOKUP($A61,[22]長崎市!$B$54:$T$76,8,FALSE)</f>
        <v>164</v>
      </c>
      <c r="M61" s="730">
        <f>VLOOKUP($A61,[22]長崎市!$B$54:$T$76,9,FALSE)</f>
        <v>9381</v>
      </c>
      <c r="N61" s="730">
        <f>VLOOKUP($A61,[22]長崎市!$B$54:$T$76,10,FALSE)</f>
        <v>7380</v>
      </c>
      <c r="O61" s="730">
        <f>VLOOKUP($A61,[22]長崎市!$B$54:$T$76,11,FALSE)</f>
        <v>1857</v>
      </c>
      <c r="P61" s="730">
        <f>VLOOKUP($A61,[22]長崎市!$B$54:$T$76,12,FALSE)</f>
        <v>5</v>
      </c>
      <c r="Q61" s="730">
        <f>VLOOKUP($A61,[22]長崎市!$B$54:$T$76,13,FALSE)</f>
        <v>139</v>
      </c>
      <c r="R61" s="730">
        <f>VLOOKUP($A61,[22]長崎市!$B$54:$T$76,14,FALSE)</f>
        <v>386</v>
      </c>
      <c r="S61" s="730">
        <f>VLOOKUP($A61,[22]長崎市!$B$54:$T$76,15,FALSE)</f>
        <v>2665</v>
      </c>
      <c r="T61" s="730">
        <f>VLOOKUP($A61,[22]長崎市!$B$54:$T$76,16,FALSE)</f>
        <v>2296</v>
      </c>
      <c r="U61" s="730">
        <f>VLOOKUP($A61,[22]長崎市!$B$54:$T$76,17,FALSE)</f>
        <v>15</v>
      </c>
      <c r="V61" s="730">
        <f>VLOOKUP($A61,[22]長崎市!$B$54:$T$76,18,FALSE)</f>
        <v>354</v>
      </c>
      <c r="W61" s="730">
        <f>VLOOKUP($A61,[22]長崎市!$B$54:$T$76,19,FALSE)</f>
        <v>640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VLOOKUP($A62,[22]長崎市!$B$54:$T$76,2,FALSE)</f>
        <v>14316</v>
      </c>
      <c r="G62" s="730">
        <f>VLOOKUP($A62,[22]長崎市!$B$54:$T$76,3,FALSE)</f>
        <v>10278</v>
      </c>
      <c r="H62" s="730">
        <f>VLOOKUP($A62,[22]長崎市!$B$54:$T$76,4,FALSE)</f>
        <v>9925</v>
      </c>
      <c r="I62" s="730">
        <f>VLOOKUP($A62,[22]長崎市!$B$54:$T$76,5,FALSE)</f>
        <v>7589</v>
      </c>
      <c r="J62" s="730">
        <f>VLOOKUP($A62,[22]長崎市!$B$54:$T$76,6,FALSE)</f>
        <v>2171</v>
      </c>
      <c r="K62" s="730">
        <f>VLOOKUP($A62,[22]長崎市!$B$54:$T$76,7,FALSE)</f>
        <v>4</v>
      </c>
      <c r="L62" s="730">
        <f>VLOOKUP($A62,[22]長崎市!$B$54:$T$76,8,FALSE)</f>
        <v>161</v>
      </c>
      <c r="M62" s="730">
        <f>VLOOKUP($A62,[22]長崎市!$B$54:$T$76,9,FALSE)</f>
        <v>8970</v>
      </c>
      <c r="N62" s="730">
        <f>VLOOKUP($A62,[22]長崎市!$B$54:$T$76,10,FALSE)</f>
        <v>7016</v>
      </c>
      <c r="O62" s="730">
        <f>VLOOKUP($A62,[22]長崎市!$B$54:$T$76,11,FALSE)</f>
        <v>1818</v>
      </c>
      <c r="P62" s="730">
        <f>VLOOKUP($A62,[22]長崎市!$B$54:$T$76,12,FALSE)</f>
        <v>4</v>
      </c>
      <c r="Q62" s="730">
        <f>VLOOKUP($A62,[22]長崎市!$B$54:$T$76,13,FALSE)</f>
        <v>132</v>
      </c>
      <c r="R62" s="730">
        <f>VLOOKUP($A62,[22]長崎市!$B$54:$T$76,14,FALSE)</f>
        <v>353</v>
      </c>
      <c r="S62" s="730">
        <f>VLOOKUP($A62,[22]長崎市!$B$54:$T$76,15,FALSE)</f>
        <v>3566</v>
      </c>
      <c r="T62" s="730">
        <f>VLOOKUP($A62,[22]長崎市!$B$54:$T$76,16,FALSE)</f>
        <v>3086</v>
      </c>
      <c r="U62" s="730">
        <f>VLOOKUP($A62,[22]長崎市!$B$54:$T$76,17,FALSE)</f>
        <v>3</v>
      </c>
      <c r="V62" s="730">
        <f>VLOOKUP($A62,[22]長崎市!$B$54:$T$76,18,FALSE)</f>
        <v>477</v>
      </c>
      <c r="W62" s="730">
        <f>VLOOKUP($A62,[22]長崎市!$B$54:$T$76,19,FALSE)</f>
        <v>472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VLOOKUP($A63,[22]長崎市!$B$54:$T$76,2,FALSE)</f>
        <v>14952</v>
      </c>
      <c r="G63" s="730">
        <f>VLOOKUP($A63,[22]長崎市!$B$54:$T$76,3,FALSE)</f>
        <v>8644</v>
      </c>
      <c r="H63" s="730">
        <f>VLOOKUP($A63,[22]長崎市!$B$54:$T$76,4,FALSE)</f>
        <v>8346</v>
      </c>
      <c r="I63" s="730">
        <f>VLOOKUP($A63,[22]長崎市!$B$54:$T$76,5,FALSE)</f>
        <v>5920</v>
      </c>
      <c r="J63" s="730">
        <f>VLOOKUP($A63,[22]長崎市!$B$54:$T$76,6,FALSE)</f>
        <v>2257</v>
      </c>
      <c r="K63" s="730">
        <f>VLOOKUP($A63,[22]長崎市!$B$54:$T$76,7,FALSE)</f>
        <v>3</v>
      </c>
      <c r="L63" s="730">
        <f>VLOOKUP($A63,[22]長崎市!$B$54:$T$76,8,FALSE)</f>
        <v>166</v>
      </c>
      <c r="M63" s="730">
        <f>VLOOKUP($A63,[22]長崎市!$B$54:$T$76,9,FALSE)</f>
        <v>7307</v>
      </c>
      <c r="N63" s="730">
        <f>VLOOKUP($A63,[22]長崎市!$B$54:$T$76,10,FALSE)</f>
        <v>5365</v>
      </c>
      <c r="O63" s="730">
        <f>VLOOKUP($A63,[22]長崎市!$B$54:$T$76,11,FALSE)</f>
        <v>1804</v>
      </c>
      <c r="P63" s="730">
        <f>VLOOKUP($A63,[22]長崎市!$B$54:$T$76,12,FALSE)</f>
        <v>2</v>
      </c>
      <c r="Q63" s="730">
        <f>VLOOKUP($A63,[22]長崎市!$B$54:$T$76,13,FALSE)</f>
        <v>136</v>
      </c>
      <c r="R63" s="730">
        <f>VLOOKUP($A63,[22]長崎市!$B$54:$T$76,14,FALSE)</f>
        <v>298</v>
      </c>
      <c r="S63" s="730">
        <f>VLOOKUP($A63,[22]長崎市!$B$54:$T$76,15,FALSE)</f>
        <v>5846</v>
      </c>
      <c r="T63" s="730">
        <f>VLOOKUP($A63,[22]長崎市!$B$54:$T$76,16,FALSE)</f>
        <v>4703</v>
      </c>
      <c r="U63" s="730">
        <f>VLOOKUP($A63,[22]長崎市!$B$54:$T$76,17,FALSE)</f>
        <v>2</v>
      </c>
      <c r="V63" s="730">
        <f>VLOOKUP($A63,[22]長崎市!$B$54:$T$76,18,FALSE)</f>
        <v>1141</v>
      </c>
      <c r="W63" s="730">
        <f>VLOOKUP($A63,[22]長崎市!$B$54:$T$76,19,FALSE)</f>
        <v>462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VLOOKUP($A64,[22]長崎市!$B$54:$T$76,2,FALSE)</f>
        <v>17417</v>
      </c>
      <c r="G64" s="730">
        <f>VLOOKUP($A64,[22]長崎市!$B$54:$T$76,3,FALSE)</f>
        <v>6312</v>
      </c>
      <c r="H64" s="730">
        <f>VLOOKUP($A64,[22]長崎市!$B$54:$T$76,4,FALSE)</f>
        <v>6157</v>
      </c>
      <c r="I64" s="730">
        <f>VLOOKUP($A64,[22]長崎市!$B$54:$T$76,5,FALSE)</f>
        <v>3721</v>
      </c>
      <c r="J64" s="730">
        <f>VLOOKUP($A64,[22]長崎市!$B$54:$T$76,6,FALSE)</f>
        <v>2258</v>
      </c>
      <c r="K64" s="730" t="str">
        <f>VLOOKUP($A64,[22]長崎市!$B$54:$T$76,7,FALSE)</f>
        <v>-</v>
      </c>
      <c r="L64" s="730">
        <f>VLOOKUP($A64,[22]長崎市!$B$54:$T$76,8,FALSE)</f>
        <v>178</v>
      </c>
      <c r="M64" s="730">
        <f>VLOOKUP($A64,[22]長崎市!$B$54:$T$76,9,FALSE)</f>
        <v>4913</v>
      </c>
      <c r="N64" s="730">
        <f>VLOOKUP($A64,[22]長崎市!$B$54:$T$76,10,FALSE)</f>
        <v>3103</v>
      </c>
      <c r="O64" s="730">
        <f>VLOOKUP($A64,[22]長崎市!$B$54:$T$76,11,FALSE)</f>
        <v>1696</v>
      </c>
      <c r="P64" s="730" t="str">
        <f>VLOOKUP($A64,[22]長崎市!$B$54:$T$76,12,FALSE)</f>
        <v>-</v>
      </c>
      <c r="Q64" s="730">
        <f>VLOOKUP($A64,[22]長崎市!$B$54:$T$76,13,FALSE)</f>
        <v>114</v>
      </c>
      <c r="R64" s="730">
        <f>VLOOKUP($A64,[22]長崎市!$B$54:$T$76,14,FALSE)</f>
        <v>155</v>
      </c>
      <c r="S64" s="730">
        <f>VLOOKUP($A64,[22]長崎市!$B$54:$T$76,15,FALSE)</f>
        <v>10516</v>
      </c>
      <c r="T64" s="730">
        <f>VLOOKUP($A64,[22]長崎市!$B$54:$T$76,16,FALSE)</f>
        <v>6538</v>
      </c>
      <c r="U64" s="730">
        <f>VLOOKUP($A64,[22]長崎市!$B$54:$T$76,17,FALSE)</f>
        <v>1</v>
      </c>
      <c r="V64" s="730">
        <f>VLOOKUP($A64,[22]長崎市!$B$54:$T$76,18,FALSE)</f>
        <v>3977</v>
      </c>
      <c r="W64" s="730">
        <f>VLOOKUP($A64,[22]長崎市!$B$54:$T$76,19,FALSE)</f>
        <v>589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VLOOKUP($A65,[22]長崎市!$B$54:$T$76,2,FALSE)</f>
        <v>17827</v>
      </c>
      <c r="G65" s="730">
        <f>VLOOKUP($A65,[22]長崎市!$B$54:$T$76,3,FALSE)</f>
        <v>4062</v>
      </c>
      <c r="H65" s="730">
        <f>VLOOKUP($A65,[22]長崎市!$B$54:$T$76,4,FALSE)</f>
        <v>4008</v>
      </c>
      <c r="I65" s="730">
        <f>VLOOKUP($A65,[22]長崎市!$B$54:$T$76,5,FALSE)</f>
        <v>2245</v>
      </c>
      <c r="J65" s="730">
        <f>VLOOKUP($A65,[22]長崎市!$B$54:$T$76,6,FALSE)</f>
        <v>1613</v>
      </c>
      <c r="K65" s="730">
        <f>VLOOKUP($A65,[22]長崎市!$B$54:$T$76,7,FALSE)</f>
        <v>1</v>
      </c>
      <c r="L65" s="730">
        <f>VLOOKUP($A65,[22]長崎市!$B$54:$T$76,8,FALSE)</f>
        <v>149</v>
      </c>
      <c r="M65" s="730">
        <f>VLOOKUP($A65,[22]長崎市!$B$54:$T$76,9,FALSE)</f>
        <v>2784</v>
      </c>
      <c r="N65" s="730">
        <f>VLOOKUP($A65,[22]長崎市!$B$54:$T$76,10,FALSE)</f>
        <v>1630</v>
      </c>
      <c r="O65" s="730">
        <f>VLOOKUP($A65,[22]長崎市!$B$54:$T$76,11,FALSE)</f>
        <v>1060</v>
      </c>
      <c r="P65" s="730" t="str">
        <f>VLOOKUP($A65,[22]長崎市!$B$54:$T$76,12,FALSE)</f>
        <v>-</v>
      </c>
      <c r="Q65" s="730">
        <f>VLOOKUP($A65,[22]長崎市!$B$54:$T$76,13,FALSE)</f>
        <v>94</v>
      </c>
      <c r="R65" s="730">
        <f>VLOOKUP($A65,[22]長崎市!$B$54:$T$76,14,FALSE)</f>
        <v>54</v>
      </c>
      <c r="S65" s="730">
        <f>VLOOKUP($A65,[22]長崎市!$B$54:$T$76,15,FALSE)</f>
        <v>13216</v>
      </c>
      <c r="T65" s="730">
        <f>VLOOKUP($A65,[22]長崎市!$B$54:$T$76,16,FALSE)</f>
        <v>6262</v>
      </c>
      <c r="U65" s="730">
        <f>VLOOKUP($A65,[22]長崎市!$B$54:$T$76,17,FALSE)</f>
        <v>2</v>
      </c>
      <c r="V65" s="730">
        <f>VLOOKUP($A65,[22]長崎市!$B$54:$T$76,18,FALSE)</f>
        <v>6952</v>
      </c>
      <c r="W65" s="730">
        <f>VLOOKUP($A65,[22]長崎市!$B$54:$T$76,19,FALSE)</f>
        <v>549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VLOOKUP($A66,[22]長崎市!$B$54:$T$76,2,FALSE)</f>
        <v>13284</v>
      </c>
      <c r="G66" s="730">
        <f>VLOOKUP($A66,[22]長崎市!$B$54:$T$76,3,FALSE)</f>
        <v>1349</v>
      </c>
      <c r="H66" s="730">
        <f>VLOOKUP($A66,[22]長崎市!$B$54:$T$76,4,FALSE)</f>
        <v>1335</v>
      </c>
      <c r="I66" s="730">
        <f>VLOOKUP($A66,[22]長崎市!$B$54:$T$76,5,FALSE)</f>
        <v>676</v>
      </c>
      <c r="J66" s="730">
        <f>VLOOKUP($A66,[22]長崎市!$B$54:$T$76,6,FALSE)</f>
        <v>576</v>
      </c>
      <c r="K66" s="730" t="str">
        <f>VLOOKUP($A66,[22]長崎市!$B$54:$T$76,7,FALSE)</f>
        <v>-</v>
      </c>
      <c r="L66" s="730">
        <f>VLOOKUP($A66,[22]長崎市!$B$54:$T$76,8,FALSE)</f>
        <v>83</v>
      </c>
      <c r="M66" s="730">
        <f>VLOOKUP($A66,[22]長崎市!$B$54:$T$76,9,FALSE)</f>
        <v>666</v>
      </c>
      <c r="N66" s="730">
        <f>VLOOKUP($A66,[22]長崎市!$B$54:$T$76,10,FALSE)</f>
        <v>366</v>
      </c>
      <c r="O66" s="730">
        <f>VLOOKUP($A66,[22]長崎市!$B$54:$T$76,11,FALSE)</f>
        <v>267</v>
      </c>
      <c r="P66" s="730" t="str">
        <f>VLOOKUP($A66,[22]長崎市!$B$54:$T$76,12,FALSE)</f>
        <v>-</v>
      </c>
      <c r="Q66" s="730">
        <f>VLOOKUP($A66,[22]長崎市!$B$54:$T$76,13,FALSE)</f>
        <v>33</v>
      </c>
      <c r="R66" s="730">
        <f>VLOOKUP($A66,[22]長崎市!$B$54:$T$76,14,FALSE)</f>
        <v>14</v>
      </c>
      <c r="S66" s="730">
        <f>VLOOKUP($A66,[22]長崎市!$B$54:$T$76,15,FALSE)</f>
        <v>11469</v>
      </c>
      <c r="T66" s="730">
        <f>VLOOKUP($A66,[22]長崎市!$B$54:$T$76,16,FALSE)</f>
        <v>4336</v>
      </c>
      <c r="U66" s="730">
        <f>VLOOKUP($A66,[22]長崎市!$B$54:$T$76,17,FALSE)</f>
        <v>5</v>
      </c>
      <c r="V66" s="730">
        <f>VLOOKUP($A66,[22]長崎市!$B$54:$T$76,18,FALSE)</f>
        <v>7128</v>
      </c>
      <c r="W66" s="730">
        <f>VLOOKUP($A66,[22]長崎市!$B$54:$T$76,19,FALSE)</f>
        <v>466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VLOOKUP($A67,[22]長崎市!$B$54:$T$76,2,FALSE)</f>
        <v>12087</v>
      </c>
      <c r="G67" s="730">
        <f>VLOOKUP($A67,[22]長崎市!$B$54:$T$76,3,FALSE)</f>
        <v>537</v>
      </c>
      <c r="H67" s="730">
        <f>VLOOKUP($A67,[22]長崎市!$B$54:$T$76,4,FALSE)</f>
        <v>534</v>
      </c>
      <c r="I67" s="730">
        <f>VLOOKUP($A67,[22]長崎市!$B$54:$T$76,5,FALSE)</f>
        <v>271</v>
      </c>
      <c r="J67" s="730">
        <f>VLOOKUP($A67,[22]長崎市!$B$54:$T$76,6,FALSE)</f>
        <v>219</v>
      </c>
      <c r="K67" s="730">
        <f>VLOOKUP($A67,[22]長崎市!$B$54:$T$76,7,FALSE)</f>
        <v>1</v>
      </c>
      <c r="L67" s="730">
        <f>VLOOKUP($A67,[22]長崎市!$B$54:$T$76,8,FALSE)</f>
        <v>43</v>
      </c>
      <c r="M67" s="730">
        <f>VLOOKUP($A67,[22]長崎市!$B$54:$T$76,9,FALSE)</f>
        <v>211</v>
      </c>
      <c r="N67" s="730">
        <f>VLOOKUP($A67,[22]長崎市!$B$54:$T$76,10,FALSE)</f>
        <v>114</v>
      </c>
      <c r="O67" s="730">
        <f>VLOOKUP($A67,[22]長崎市!$B$54:$T$76,11,FALSE)</f>
        <v>86</v>
      </c>
      <c r="P67" s="730" t="str">
        <f>VLOOKUP($A67,[22]長崎市!$B$54:$T$76,12,FALSE)</f>
        <v>-</v>
      </c>
      <c r="Q67" s="730">
        <f>VLOOKUP($A67,[22]長崎市!$B$54:$T$76,13,FALSE)</f>
        <v>11</v>
      </c>
      <c r="R67" s="730">
        <f>VLOOKUP($A67,[22]長崎市!$B$54:$T$76,14,FALSE)</f>
        <v>3</v>
      </c>
      <c r="S67" s="730">
        <f>VLOOKUP($A67,[22]長崎市!$B$54:$T$76,15,FALSE)</f>
        <v>11126</v>
      </c>
      <c r="T67" s="730">
        <f>VLOOKUP($A67,[22]長崎市!$B$54:$T$76,16,FALSE)</f>
        <v>3295</v>
      </c>
      <c r="U67" s="730">
        <f>VLOOKUP($A67,[22]長崎市!$B$54:$T$76,17,FALSE)</f>
        <v>2</v>
      </c>
      <c r="V67" s="730">
        <f>VLOOKUP($A67,[22]長崎市!$B$54:$T$76,18,FALSE)</f>
        <v>7829</v>
      </c>
      <c r="W67" s="730">
        <f>VLOOKUP($A67,[22]長崎市!$B$54:$T$76,19,FALSE)</f>
        <v>424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VLOOKUP($A68,[22]長崎市!$B$54:$T$76,2,FALSE)</f>
        <v>17368</v>
      </c>
      <c r="G68" s="730">
        <f>VLOOKUP($A68,[22]長崎市!$B$54:$T$76,3,FALSE)</f>
        <v>292</v>
      </c>
      <c r="H68" s="730">
        <f>VLOOKUP($A68,[22]長崎市!$B$54:$T$76,4,FALSE)</f>
        <v>291</v>
      </c>
      <c r="I68" s="730">
        <f>VLOOKUP($A68,[22]長崎市!$B$54:$T$76,5,FALSE)</f>
        <v>107</v>
      </c>
      <c r="J68" s="730">
        <f>VLOOKUP($A68,[22]長崎市!$B$54:$T$76,6,FALSE)</f>
        <v>154</v>
      </c>
      <c r="K68" s="730" t="str">
        <f>VLOOKUP($A68,[22]長崎市!$B$54:$T$76,7,FALSE)</f>
        <v>-</v>
      </c>
      <c r="L68" s="730">
        <f>VLOOKUP($A68,[22]長崎市!$B$54:$T$76,8,FALSE)</f>
        <v>30</v>
      </c>
      <c r="M68" s="730">
        <f>VLOOKUP($A68,[22]長崎市!$B$54:$T$76,9,FALSE)</f>
        <v>100</v>
      </c>
      <c r="N68" s="730">
        <f>VLOOKUP($A68,[22]長崎市!$B$54:$T$76,10,FALSE)</f>
        <v>43</v>
      </c>
      <c r="O68" s="730">
        <f>VLOOKUP($A68,[22]長崎市!$B$54:$T$76,11,FALSE)</f>
        <v>51</v>
      </c>
      <c r="P68" s="730" t="str">
        <f>VLOOKUP($A68,[22]長崎市!$B$54:$T$76,12,FALSE)</f>
        <v>-</v>
      </c>
      <c r="Q68" s="730">
        <f>VLOOKUP($A68,[22]長崎市!$B$54:$T$76,13,FALSE)</f>
        <v>6</v>
      </c>
      <c r="R68" s="730">
        <f>VLOOKUP($A68,[22]長崎市!$B$54:$T$76,14,FALSE)</f>
        <v>1</v>
      </c>
      <c r="S68" s="730">
        <f>VLOOKUP($A68,[22]長崎市!$B$54:$T$76,15,FALSE)</f>
        <v>16611</v>
      </c>
      <c r="T68" s="730">
        <f>VLOOKUP($A68,[22]長崎市!$B$54:$T$76,16,FALSE)</f>
        <v>2841</v>
      </c>
      <c r="U68" s="730">
        <f>VLOOKUP($A68,[22]長崎市!$B$54:$T$76,17,FALSE)</f>
        <v>2</v>
      </c>
      <c r="V68" s="730">
        <f>VLOOKUP($A68,[22]長崎市!$B$54:$T$76,18,FALSE)</f>
        <v>13768</v>
      </c>
      <c r="W68" s="730">
        <f>VLOOKUP($A68,[22]長崎市!$B$54:$T$76,19,FALSE)</f>
        <v>465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VLOOKUP($A70,[22]長崎市!$B$54:$T$76,2,FALSE)</f>
        <v>117340</v>
      </c>
      <c r="G70" s="730">
        <f>VLOOKUP($A70,[22]長崎市!$B$54:$T$76,3,FALSE)</f>
        <v>79987</v>
      </c>
      <c r="H70" s="730">
        <f>VLOOKUP($A70,[22]長崎市!$B$54:$T$76,4,FALSE)</f>
        <v>77007</v>
      </c>
      <c r="I70" s="730">
        <f>VLOOKUP($A70,[22]長崎市!$B$54:$T$76,5,FALSE)</f>
        <v>60205</v>
      </c>
      <c r="J70" s="730">
        <f>VLOOKUP($A70,[22]長崎市!$B$54:$T$76,6,FALSE)</f>
        <v>12841</v>
      </c>
      <c r="K70" s="730">
        <f>VLOOKUP($A70,[22]長崎市!$B$54:$T$76,7,FALSE)</f>
        <v>1868</v>
      </c>
      <c r="L70" s="730">
        <f>VLOOKUP($A70,[22]長崎市!$B$54:$T$76,8,FALSE)</f>
        <v>2093</v>
      </c>
      <c r="M70" s="730">
        <f>VLOOKUP($A70,[22]長崎市!$B$54:$T$76,9,FALSE)</f>
        <v>71508</v>
      </c>
      <c r="N70" s="730">
        <f>VLOOKUP($A70,[22]長崎市!$B$54:$T$76,10,FALSE)</f>
        <v>56725</v>
      </c>
      <c r="O70" s="730">
        <f>VLOOKUP($A70,[22]長崎市!$B$54:$T$76,11,FALSE)</f>
        <v>10999</v>
      </c>
      <c r="P70" s="730">
        <f>VLOOKUP($A70,[22]長崎市!$B$54:$T$76,12,FALSE)</f>
        <v>1859</v>
      </c>
      <c r="Q70" s="730">
        <f>VLOOKUP($A70,[22]長崎市!$B$54:$T$76,13,FALSE)</f>
        <v>1925</v>
      </c>
      <c r="R70" s="730">
        <f>VLOOKUP($A70,[22]長崎市!$B$54:$T$76,14,FALSE)</f>
        <v>2980</v>
      </c>
      <c r="S70" s="730">
        <f>VLOOKUP($A70,[22]長崎市!$B$54:$T$76,15,FALSE)</f>
        <v>31014</v>
      </c>
      <c r="T70" s="730">
        <f>VLOOKUP($A70,[22]長崎市!$B$54:$T$76,16,FALSE)</f>
        <v>18574</v>
      </c>
      <c r="U70" s="730">
        <f>VLOOKUP($A70,[22]長崎市!$B$54:$T$76,17,FALSE)</f>
        <v>9286</v>
      </c>
      <c r="V70" s="730">
        <f>VLOOKUP($A70,[22]長崎市!$B$54:$T$76,18,FALSE)</f>
        <v>3154</v>
      </c>
      <c r="W70" s="730">
        <f>VLOOKUP($A70,[22]長崎市!$B$54:$T$76,19,FALSE)</f>
        <v>6339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VLOOKUP($A71,[22]長崎市!$B$54:$T$76,2,FALSE)</f>
        <v>77983</v>
      </c>
      <c r="G71" s="730">
        <f>VLOOKUP($A71,[22]長崎市!$B$54:$T$76,3,FALSE)</f>
        <v>12552</v>
      </c>
      <c r="H71" s="730">
        <f>VLOOKUP($A71,[22]長崎市!$B$54:$T$76,4,FALSE)</f>
        <v>12325</v>
      </c>
      <c r="I71" s="730">
        <f>VLOOKUP($A71,[22]長崎市!$B$54:$T$76,5,FALSE)</f>
        <v>7020</v>
      </c>
      <c r="J71" s="730">
        <f>VLOOKUP($A71,[22]長崎市!$B$54:$T$76,6,FALSE)</f>
        <v>4820</v>
      </c>
      <c r="K71" s="730">
        <f>VLOOKUP($A71,[22]長崎市!$B$54:$T$76,7,FALSE)</f>
        <v>2</v>
      </c>
      <c r="L71" s="730">
        <f>VLOOKUP($A71,[22]長崎市!$B$54:$T$76,8,FALSE)</f>
        <v>483</v>
      </c>
      <c r="M71" s="730">
        <f>VLOOKUP($A71,[22]長崎市!$B$54:$T$76,9,FALSE)</f>
        <v>8674</v>
      </c>
      <c r="N71" s="730">
        <f>VLOOKUP($A71,[22]長崎市!$B$54:$T$76,10,FALSE)</f>
        <v>5256</v>
      </c>
      <c r="O71" s="730">
        <f>VLOOKUP($A71,[22]長崎市!$B$54:$T$76,11,FALSE)</f>
        <v>3160</v>
      </c>
      <c r="P71" s="730" t="str">
        <f>VLOOKUP($A71,[22]長崎市!$B$54:$T$76,12,FALSE)</f>
        <v>-</v>
      </c>
      <c r="Q71" s="730">
        <f>VLOOKUP($A71,[22]長崎市!$B$54:$T$76,13,FALSE)</f>
        <v>258</v>
      </c>
      <c r="R71" s="730">
        <f>VLOOKUP($A71,[22]長崎市!$B$54:$T$76,14,FALSE)</f>
        <v>227</v>
      </c>
      <c r="S71" s="730">
        <f>VLOOKUP($A71,[22]長崎市!$B$54:$T$76,15,FALSE)</f>
        <v>62938</v>
      </c>
      <c r="T71" s="730">
        <f>VLOOKUP($A71,[22]長崎市!$B$54:$T$76,16,FALSE)</f>
        <v>23272</v>
      </c>
      <c r="U71" s="730">
        <f>VLOOKUP($A71,[22]長崎市!$B$54:$T$76,17,FALSE)</f>
        <v>12</v>
      </c>
      <c r="V71" s="730">
        <f>VLOOKUP($A71,[22]長崎市!$B$54:$T$76,18,FALSE)</f>
        <v>39654</v>
      </c>
      <c r="W71" s="730">
        <f>VLOOKUP($A71,[22]長崎市!$B$54:$T$76,19,FALSE)</f>
        <v>2493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VLOOKUP($A72,[22]長崎市!$B$54:$T$76,2,FALSE)</f>
        <v>35244</v>
      </c>
      <c r="G72" s="730">
        <f>VLOOKUP($A72,[22]長崎市!$B$54:$T$76,3,FALSE)</f>
        <v>10374</v>
      </c>
      <c r="H72" s="730">
        <f>VLOOKUP($A72,[22]長崎市!$B$54:$T$76,4,FALSE)</f>
        <v>10165</v>
      </c>
      <c r="I72" s="730">
        <f>VLOOKUP($A72,[22]長崎市!$B$54:$T$76,5,FALSE)</f>
        <v>5966</v>
      </c>
      <c r="J72" s="730">
        <f>VLOOKUP($A72,[22]長崎市!$B$54:$T$76,6,FALSE)</f>
        <v>3871</v>
      </c>
      <c r="K72" s="730">
        <f>VLOOKUP($A72,[22]長崎市!$B$54:$T$76,7,FALSE)</f>
        <v>1</v>
      </c>
      <c r="L72" s="730">
        <f>VLOOKUP($A72,[22]長崎市!$B$54:$T$76,8,FALSE)</f>
        <v>327</v>
      </c>
      <c r="M72" s="730">
        <f>VLOOKUP($A72,[22]長崎市!$B$54:$T$76,9,FALSE)</f>
        <v>7697</v>
      </c>
      <c r="N72" s="730">
        <f>VLOOKUP($A72,[22]長崎市!$B$54:$T$76,10,FALSE)</f>
        <v>4733</v>
      </c>
      <c r="O72" s="730">
        <f>VLOOKUP($A72,[22]長崎市!$B$54:$T$76,11,FALSE)</f>
        <v>2756</v>
      </c>
      <c r="P72" s="730" t="str">
        <f>VLOOKUP($A72,[22]長崎市!$B$54:$T$76,12,FALSE)</f>
        <v>-</v>
      </c>
      <c r="Q72" s="730">
        <f>VLOOKUP($A72,[22]長崎市!$B$54:$T$76,13,FALSE)</f>
        <v>208</v>
      </c>
      <c r="R72" s="730">
        <f>VLOOKUP($A72,[22]長崎市!$B$54:$T$76,14,FALSE)</f>
        <v>209</v>
      </c>
      <c r="S72" s="730">
        <f>VLOOKUP($A72,[22]長崎市!$B$54:$T$76,15,FALSE)</f>
        <v>23732</v>
      </c>
      <c r="T72" s="730">
        <f>VLOOKUP($A72,[22]長崎市!$B$54:$T$76,16,FALSE)</f>
        <v>12800</v>
      </c>
      <c r="U72" s="730">
        <f>VLOOKUP($A72,[22]長崎市!$B$54:$T$76,17,FALSE)</f>
        <v>3</v>
      </c>
      <c r="V72" s="730">
        <f>VLOOKUP($A72,[22]長崎市!$B$54:$T$76,18,FALSE)</f>
        <v>10929</v>
      </c>
      <c r="W72" s="730">
        <f>VLOOKUP($A72,[22]長崎市!$B$54:$T$76,19,FALSE)</f>
        <v>1138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VLOOKUP($A73,[22]長崎市!$B$54:$T$76,2,FALSE)</f>
        <v>42739</v>
      </c>
      <c r="G73" s="730">
        <f>VLOOKUP($A73,[22]長崎市!$B$54:$T$76,3,FALSE)</f>
        <v>2178</v>
      </c>
      <c r="H73" s="730">
        <f>VLOOKUP($A73,[22]長崎市!$B$54:$T$76,4,FALSE)</f>
        <v>2160</v>
      </c>
      <c r="I73" s="730">
        <f>VLOOKUP($A73,[22]長崎市!$B$54:$T$76,5,FALSE)</f>
        <v>1054</v>
      </c>
      <c r="J73" s="730">
        <f>VLOOKUP($A73,[22]長崎市!$B$54:$T$76,6,FALSE)</f>
        <v>949</v>
      </c>
      <c r="K73" s="730">
        <f>VLOOKUP($A73,[22]長崎市!$B$54:$T$76,7,FALSE)</f>
        <v>1</v>
      </c>
      <c r="L73" s="730">
        <f>VLOOKUP($A73,[22]長崎市!$B$54:$T$76,8,FALSE)</f>
        <v>156</v>
      </c>
      <c r="M73" s="730">
        <f>VLOOKUP($A73,[22]長崎市!$B$54:$T$76,9,FALSE)</f>
        <v>977</v>
      </c>
      <c r="N73" s="730">
        <f>VLOOKUP($A73,[22]長崎市!$B$54:$T$76,10,FALSE)</f>
        <v>523</v>
      </c>
      <c r="O73" s="730">
        <f>VLOOKUP($A73,[22]長崎市!$B$54:$T$76,11,FALSE)</f>
        <v>404</v>
      </c>
      <c r="P73" s="730" t="str">
        <f>VLOOKUP($A73,[22]長崎市!$B$54:$T$76,12,FALSE)</f>
        <v>-</v>
      </c>
      <c r="Q73" s="730">
        <f>VLOOKUP($A73,[22]長崎市!$B$54:$T$76,13,FALSE)</f>
        <v>50</v>
      </c>
      <c r="R73" s="730">
        <f>VLOOKUP($A73,[22]長崎市!$B$54:$T$76,14,FALSE)</f>
        <v>18</v>
      </c>
      <c r="S73" s="730">
        <f>VLOOKUP($A73,[22]長崎市!$B$54:$T$76,15,FALSE)</f>
        <v>39206</v>
      </c>
      <c r="T73" s="730">
        <f>VLOOKUP($A73,[22]長崎市!$B$54:$T$76,16,FALSE)</f>
        <v>10472</v>
      </c>
      <c r="U73" s="730">
        <f>VLOOKUP($A73,[22]長崎市!$B$54:$T$76,17,FALSE)</f>
        <v>9</v>
      </c>
      <c r="V73" s="730">
        <f>VLOOKUP($A73,[22]長崎市!$B$54:$T$76,18,FALSE)</f>
        <v>28725</v>
      </c>
      <c r="W73" s="730">
        <f>VLOOKUP($A73,[22]長崎市!$B$54:$T$76,19,FALSE)</f>
        <v>1355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9">
    <mergeCell ref="S3:V3"/>
    <mergeCell ref="G4:G6"/>
    <mergeCell ref="I4:K4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D51:E51"/>
    <mergeCell ref="D72:E72"/>
    <mergeCell ref="D73:E73"/>
    <mergeCell ref="P5:P6"/>
    <mergeCell ref="Q5:Q6"/>
    <mergeCell ref="C9:D9"/>
    <mergeCell ref="D28:E28"/>
    <mergeCell ref="D29:E29"/>
    <mergeCell ref="D50:E50"/>
    <mergeCell ref="B2:E7"/>
    <mergeCell ref="F2:M2"/>
    <mergeCell ref="H3:I3"/>
  </mergeCells>
  <phoneticPr fontId="4"/>
  <printOptions horizontalCentered="1"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  <colBreaks count="1" manualBreakCount="1">
    <brk id="12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8FB37-78C2-46A4-8BAA-ACEB8D32001F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805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VLOOKUP($A9,[22]旧長崎市!$B$6:$T$28,2,FALSE)</f>
        <v>325863</v>
      </c>
      <c r="G9" s="730">
        <f>VLOOKUP($A9,[22]旧長崎市!$B$6:$T$28,3,FALSE)</f>
        <v>177579</v>
      </c>
      <c r="H9" s="730">
        <f>VLOOKUP($A9,[22]旧長崎市!$B$6:$T$28,4,FALSE)</f>
        <v>170048</v>
      </c>
      <c r="I9" s="730">
        <f>VLOOKUP($A9,[22]旧長崎市!$B$6:$T$28,5,FALSE)</f>
        <v>144311</v>
      </c>
      <c r="J9" s="730">
        <f>VLOOKUP($A9,[22]旧長崎市!$B$6:$T$28,6,FALSE)</f>
        <v>17615</v>
      </c>
      <c r="K9" s="730">
        <f>VLOOKUP($A9,[22]旧長崎市!$B$6:$T$28,7,FALSE)</f>
        <v>3549</v>
      </c>
      <c r="L9" s="730">
        <f>VLOOKUP($A9,[22]旧長崎市!$B$6:$T$28,8,FALSE)</f>
        <v>4573</v>
      </c>
      <c r="M9" s="730">
        <f>VLOOKUP($A9,[22]旧長崎市!$B$6:$T$28,9,FALSE)</f>
        <v>7531</v>
      </c>
      <c r="N9" s="730">
        <f>VLOOKUP($A9,[22]旧長崎市!$B$6:$T$28,10,FALSE)</f>
        <v>131290</v>
      </c>
      <c r="O9" s="730">
        <f>VLOOKUP($A9,[22]旧長崎市!$B$6:$T$28,11,FALSE)</f>
        <v>42600</v>
      </c>
      <c r="P9" s="730">
        <f>VLOOKUP($A9,[22]旧長崎市!$B$6:$T$28,12,FALSE)</f>
        <v>17679</v>
      </c>
      <c r="Q9" s="730">
        <f>VLOOKUP($A9,[22]旧長崎市!$B$6:$T$28,13,FALSE)</f>
        <v>71011</v>
      </c>
      <c r="R9" s="730">
        <f>VLOOKUP($A9,[22]旧長崎市!$B$6:$T$28,14,FALSE)</f>
        <v>16994</v>
      </c>
      <c r="S9" s="730">
        <f>VLOOKUP($A9,[22]旧長崎市!$B$6:$T$28,15,FALSE)</f>
        <v>149407</v>
      </c>
      <c r="T9" s="730">
        <f>VLOOKUP($A9,[22]旧長崎市!$B$6:$T$28,16,FALSE)</f>
        <v>128567</v>
      </c>
      <c r="U9" s="730">
        <f>VLOOKUP($A9,[22]旧長崎市!$B$6:$T$28,17,FALSE)</f>
        <v>14033</v>
      </c>
      <c r="V9" s="730">
        <f>VLOOKUP($A9,[22]旧長崎市!$B$6:$T$28,18,FALSE)</f>
        <v>3519</v>
      </c>
      <c r="W9" s="730">
        <f>VLOOKUP($A9,[22]旧長崎市!$B$6:$T$28,19,FALSE)</f>
        <v>3288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VLOOKUP($A10,[22]旧長崎市!$B$6:$T$28,2,FALSE)</f>
        <v>16902</v>
      </c>
      <c r="G10" s="730">
        <f>VLOOKUP($A10,[22]旧長崎市!$B$6:$T$28,3,FALSE)</f>
        <v>2346</v>
      </c>
      <c r="H10" s="730">
        <f>VLOOKUP($A10,[22]旧長崎市!$B$6:$T$28,4,FALSE)</f>
        <v>2141</v>
      </c>
      <c r="I10" s="730">
        <f>VLOOKUP($A10,[22]旧長崎市!$B$6:$T$28,5,FALSE)</f>
        <v>1052</v>
      </c>
      <c r="J10" s="730">
        <f>VLOOKUP($A10,[22]旧長崎市!$B$6:$T$28,6,FALSE)</f>
        <v>45</v>
      </c>
      <c r="K10" s="730">
        <f>VLOOKUP($A10,[22]旧長崎市!$B$6:$T$28,7,FALSE)</f>
        <v>975</v>
      </c>
      <c r="L10" s="730">
        <f>VLOOKUP($A10,[22]旧長崎市!$B$6:$T$28,8,FALSE)</f>
        <v>69</v>
      </c>
      <c r="M10" s="730">
        <f>VLOOKUP($A10,[22]旧長崎市!$B$6:$T$28,9,FALSE)</f>
        <v>205</v>
      </c>
      <c r="N10" s="730">
        <f>VLOOKUP($A10,[22]旧長崎市!$B$6:$T$28,10,FALSE)</f>
        <v>13710</v>
      </c>
      <c r="O10" s="730">
        <f>VLOOKUP($A10,[22]旧長崎市!$B$6:$T$28,11,FALSE)</f>
        <v>97</v>
      </c>
      <c r="P10" s="730">
        <f>VLOOKUP($A10,[22]旧長崎市!$B$6:$T$28,12,FALSE)</f>
        <v>13416</v>
      </c>
      <c r="Q10" s="730">
        <f>VLOOKUP($A10,[22]旧長崎市!$B$6:$T$28,13,FALSE)</f>
        <v>197</v>
      </c>
      <c r="R10" s="730">
        <f>VLOOKUP($A10,[22]旧長崎市!$B$6:$T$28,14,FALSE)</f>
        <v>846</v>
      </c>
      <c r="S10" s="730">
        <f>VLOOKUP($A10,[22]旧長崎市!$B$6:$T$28,15,FALSE)</f>
        <v>2070</v>
      </c>
      <c r="T10" s="730">
        <f>VLOOKUP($A10,[22]旧長崎市!$B$6:$T$28,16,FALSE)</f>
        <v>995</v>
      </c>
      <c r="U10" s="730">
        <f>VLOOKUP($A10,[22]旧長崎市!$B$6:$T$28,17,FALSE)</f>
        <v>44</v>
      </c>
      <c r="V10" s="730">
        <f>VLOOKUP($A10,[22]旧長崎市!$B$6:$T$28,18,FALSE)</f>
        <v>965</v>
      </c>
      <c r="W10" s="730">
        <f>VLOOKUP($A10,[22]旧長崎市!$B$6:$T$28,19,FALSE)</f>
        <v>66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VLOOKUP($A11,[22]旧長崎市!$B$6:$T$28,2,FALSE)</f>
        <v>16254</v>
      </c>
      <c r="G11" s="730">
        <f>VLOOKUP($A11,[22]旧長崎市!$B$6:$T$28,3,FALSE)</f>
        <v>10725</v>
      </c>
      <c r="H11" s="730">
        <f>VLOOKUP($A11,[22]旧長崎市!$B$6:$T$28,4,FALSE)</f>
        <v>10083</v>
      </c>
      <c r="I11" s="730">
        <f>VLOOKUP($A11,[22]旧長崎市!$B$6:$T$28,5,FALSE)</f>
        <v>7332</v>
      </c>
      <c r="J11" s="730">
        <f>VLOOKUP($A11,[22]旧長崎市!$B$6:$T$28,6,FALSE)</f>
        <v>188</v>
      </c>
      <c r="K11" s="730">
        <f>VLOOKUP($A11,[22]旧長崎市!$B$6:$T$28,7,FALSE)</f>
        <v>2242</v>
      </c>
      <c r="L11" s="730">
        <f>VLOOKUP($A11,[22]旧長崎市!$B$6:$T$28,8,FALSE)</f>
        <v>321</v>
      </c>
      <c r="M11" s="730">
        <f>VLOOKUP($A11,[22]旧長崎市!$B$6:$T$28,9,FALSE)</f>
        <v>642</v>
      </c>
      <c r="N11" s="730">
        <f>VLOOKUP($A11,[22]旧長崎市!$B$6:$T$28,10,FALSE)</f>
        <v>4180</v>
      </c>
      <c r="O11" s="730">
        <f>VLOOKUP($A11,[22]旧長崎市!$B$6:$T$28,11,FALSE)</f>
        <v>320</v>
      </c>
      <c r="P11" s="730">
        <f>VLOOKUP($A11,[22]旧長崎市!$B$6:$T$28,12,FALSE)</f>
        <v>3593</v>
      </c>
      <c r="Q11" s="730">
        <f>VLOOKUP($A11,[22]旧長崎市!$B$6:$T$28,13,FALSE)</f>
        <v>267</v>
      </c>
      <c r="R11" s="730">
        <f>VLOOKUP($A11,[22]旧長崎市!$B$6:$T$28,14,FALSE)</f>
        <v>1349</v>
      </c>
      <c r="S11" s="730">
        <f>VLOOKUP($A11,[22]旧長崎市!$B$6:$T$28,15,FALSE)</f>
        <v>9765</v>
      </c>
      <c r="T11" s="730">
        <f>VLOOKUP($A11,[22]旧長崎市!$B$6:$T$28,16,FALSE)</f>
        <v>7056</v>
      </c>
      <c r="U11" s="730">
        <f>VLOOKUP($A11,[22]旧長崎市!$B$6:$T$28,17,FALSE)</f>
        <v>167</v>
      </c>
      <c r="V11" s="730">
        <f>VLOOKUP($A11,[22]旧長崎市!$B$6:$T$28,18,FALSE)</f>
        <v>2230</v>
      </c>
      <c r="W11" s="730">
        <f>VLOOKUP($A11,[22]旧長崎市!$B$6:$T$28,19,FALSE)</f>
        <v>312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VLOOKUP($A12,[22]旧長崎市!$B$6:$T$28,2,FALSE)</f>
        <v>15461</v>
      </c>
      <c r="G12" s="730">
        <f>VLOOKUP($A12,[22]旧長崎市!$B$6:$T$28,3,FALSE)</f>
        <v>12526</v>
      </c>
      <c r="H12" s="730">
        <f>VLOOKUP($A12,[22]旧長崎市!$B$6:$T$28,4,FALSE)</f>
        <v>11877</v>
      </c>
      <c r="I12" s="730">
        <f>VLOOKUP($A12,[22]旧長崎市!$B$6:$T$28,5,FALSE)</f>
        <v>10983</v>
      </c>
      <c r="J12" s="730">
        <f>VLOOKUP($A12,[22]旧長崎市!$B$6:$T$28,6,FALSE)</f>
        <v>352</v>
      </c>
      <c r="K12" s="730">
        <f>VLOOKUP($A12,[22]旧長崎市!$B$6:$T$28,7,FALSE)</f>
        <v>187</v>
      </c>
      <c r="L12" s="730">
        <f>VLOOKUP($A12,[22]旧長崎市!$B$6:$T$28,8,FALSE)</f>
        <v>355</v>
      </c>
      <c r="M12" s="730">
        <f>VLOOKUP($A12,[22]旧長崎市!$B$6:$T$28,9,FALSE)</f>
        <v>649</v>
      </c>
      <c r="N12" s="730">
        <f>VLOOKUP($A12,[22]旧長崎市!$B$6:$T$28,10,FALSE)</f>
        <v>1406</v>
      </c>
      <c r="O12" s="730">
        <f>VLOOKUP($A12,[22]旧長崎市!$B$6:$T$28,11,FALSE)</f>
        <v>709</v>
      </c>
      <c r="P12" s="730">
        <f>VLOOKUP($A12,[22]旧長崎市!$B$6:$T$28,12,FALSE)</f>
        <v>415</v>
      </c>
      <c r="Q12" s="730">
        <f>VLOOKUP($A12,[22]旧長崎市!$B$6:$T$28,13,FALSE)</f>
        <v>282</v>
      </c>
      <c r="R12" s="730">
        <f>VLOOKUP($A12,[22]旧長崎市!$B$6:$T$28,14,FALSE)</f>
        <v>1529</v>
      </c>
      <c r="S12" s="730">
        <f>VLOOKUP($A12,[22]旧長崎市!$B$6:$T$28,15,FALSE)</f>
        <v>11317</v>
      </c>
      <c r="T12" s="730">
        <f>VLOOKUP($A12,[22]旧長崎市!$B$6:$T$28,16,FALSE)</f>
        <v>10485</v>
      </c>
      <c r="U12" s="730">
        <f>VLOOKUP($A12,[22]旧長崎市!$B$6:$T$28,17,FALSE)</f>
        <v>311</v>
      </c>
      <c r="V12" s="730">
        <f>VLOOKUP($A12,[22]旧長崎市!$B$6:$T$28,18,FALSE)</f>
        <v>187</v>
      </c>
      <c r="W12" s="730">
        <f>VLOOKUP($A12,[22]旧長崎市!$B$6:$T$28,19,FALSE)</f>
        <v>334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VLOOKUP($A13,[22]旧長崎市!$B$6:$T$28,2,FALSE)</f>
        <v>17472</v>
      </c>
      <c r="G13" s="730">
        <f>VLOOKUP($A13,[22]旧長崎市!$B$6:$T$28,3,FALSE)</f>
        <v>13956</v>
      </c>
      <c r="H13" s="730">
        <f>VLOOKUP($A13,[22]旧長崎市!$B$6:$T$28,4,FALSE)</f>
        <v>13312</v>
      </c>
      <c r="I13" s="730">
        <f>VLOOKUP($A13,[22]旧長崎市!$B$6:$T$28,5,FALSE)</f>
        <v>11990</v>
      </c>
      <c r="J13" s="730">
        <f>VLOOKUP($A13,[22]旧長崎市!$B$6:$T$28,6,FALSE)</f>
        <v>751</v>
      </c>
      <c r="K13" s="730">
        <f>VLOOKUP($A13,[22]旧長崎市!$B$6:$T$28,7,FALSE)</f>
        <v>64</v>
      </c>
      <c r="L13" s="730">
        <f>VLOOKUP($A13,[22]旧長崎市!$B$6:$T$28,8,FALSE)</f>
        <v>507</v>
      </c>
      <c r="M13" s="730">
        <f>VLOOKUP($A13,[22]旧長崎市!$B$6:$T$28,9,FALSE)</f>
        <v>644</v>
      </c>
      <c r="N13" s="730">
        <f>VLOOKUP($A13,[22]旧長崎市!$B$6:$T$28,10,FALSE)</f>
        <v>2010</v>
      </c>
      <c r="O13" s="730">
        <f>VLOOKUP($A13,[22]旧長崎市!$B$6:$T$28,11,FALSE)</f>
        <v>1565</v>
      </c>
      <c r="P13" s="730">
        <f>VLOOKUP($A13,[22]旧長崎市!$B$6:$T$28,12,FALSE)</f>
        <v>101</v>
      </c>
      <c r="Q13" s="730">
        <f>VLOOKUP($A13,[22]旧長崎市!$B$6:$T$28,13,FALSE)</f>
        <v>344</v>
      </c>
      <c r="R13" s="730">
        <f>VLOOKUP($A13,[22]旧長崎市!$B$6:$T$28,14,FALSE)</f>
        <v>1506</v>
      </c>
      <c r="S13" s="730">
        <f>VLOOKUP($A13,[22]旧長崎市!$B$6:$T$28,15,FALSE)</f>
        <v>12520</v>
      </c>
      <c r="T13" s="730">
        <f>VLOOKUP($A13,[22]旧長崎市!$B$6:$T$28,16,FALSE)</f>
        <v>11332</v>
      </c>
      <c r="U13" s="730">
        <f>VLOOKUP($A13,[22]旧長崎市!$B$6:$T$28,17,FALSE)</f>
        <v>649</v>
      </c>
      <c r="V13" s="730">
        <f>VLOOKUP($A13,[22]旧長崎市!$B$6:$T$28,18,FALSE)</f>
        <v>63</v>
      </c>
      <c r="W13" s="730">
        <f>VLOOKUP($A13,[22]旧長崎市!$B$6:$T$28,19,FALSE)</f>
        <v>476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VLOOKUP($A14,[22]旧長崎市!$B$6:$T$28,2,FALSE)</f>
        <v>19449</v>
      </c>
      <c r="G14" s="730">
        <f>VLOOKUP($A14,[22]旧長崎市!$B$6:$T$28,3,FALSE)</f>
        <v>15752</v>
      </c>
      <c r="H14" s="730">
        <f>VLOOKUP($A14,[22]旧長崎市!$B$6:$T$28,4,FALSE)</f>
        <v>15132</v>
      </c>
      <c r="I14" s="730">
        <f>VLOOKUP($A14,[22]旧長崎市!$B$6:$T$28,5,FALSE)</f>
        <v>13556</v>
      </c>
      <c r="J14" s="730">
        <f>VLOOKUP($A14,[22]旧長崎市!$B$6:$T$28,6,FALSE)</f>
        <v>1159</v>
      </c>
      <c r="K14" s="730">
        <f>VLOOKUP($A14,[22]旧長崎市!$B$6:$T$28,7,FALSE)</f>
        <v>36</v>
      </c>
      <c r="L14" s="730">
        <f>VLOOKUP($A14,[22]旧長崎市!$B$6:$T$28,8,FALSE)</f>
        <v>381</v>
      </c>
      <c r="M14" s="730">
        <f>VLOOKUP($A14,[22]旧長崎市!$B$6:$T$28,9,FALSE)</f>
        <v>620</v>
      </c>
      <c r="N14" s="730">
        <f>VLOOKUP($A14,[22]旧長崎市!$B$6:$T$28,10,FALSE)</f>
        <v>2232</v>
      </c>
      <c r="O14" s="730">
        <f>VLOOKUP($A14,[22]旧長崎市!$B$6:$T$28,11,FALSE)</f>
        <v>1789</v>
      </c>
      <c r="P14" s="730">
        <f>VLOOKUP($A14,[22]旧長崎市!$B$6:$T$28,12,FALSE)</f>
        <v>62</v>
      </c>
      <c r="Q14" s="730">
        <f>VLOOKUP($A14,[22]旧長崎市!$B$6:$T$28,13,FALSE)</f>
        <v>381</v>
      </c>
      <c r="R14" s="730">
        <f>VLOOKUP($A14,[22]旧長崎市!$B$6:$T$28,14,FALSE)</f>
        <v>1465</v>
      </c>
      <c r="S14" s="730">
        <f>VLOOKUP($A14,[22]旧長崎市!$B$6:$T$28,15,FALSE)</f>
        <v>13933</v>
      </c>
      <c r="T14" s="730">
        <f>VLOOKUP($A14,[22]旧長崎市!$B$6:$T$28,16,FALSE)</f>
        <v>12566</v>
      </c>
      <c r="U14" s="730">
        <f>VLOOKUP($A14,[22]旧長崎市!$B$6:$T$28,17,FALSE)</f>
        <v>990</v>
      </c>
      <c r="V14" s="730">
        <f>VLOOKUP($A14,[22]旧長崎市!$B$6:$T$28,18,FALSE)</f>
        <v>35</v>
      </c>
      <c r="W14" s="730">
        <f>VLOOKUP($A14,[22]旧長崎市!$B$6:$T$28,19,FALSE)</f>
        <v>342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VLOOKUP($A15,[22]旧長崎市!$B$6:$T$28,2,FALSE)</f>
        <v>21879</v>
      </c>
      <c r="G15" s="730">
        <f>VLOOKUP($A15,[22]旧長崎市!$B$6:$T$28,3,FALSE)</f>
        <v>18046</v>
      </c>
      <c r="H15" s="730">
        <f>VLOOKUP($A15,[22]旧長崎市!$B$6:$T$28,4,FALSE)</f>
        <v>17357</v>
      </c>
      <c r="I15" s="730">
        <f>VLOOKUP($A15,[22]旧長崎市!$B$6:$T$28,5,FALSE)</f>
        <v>15499</v>
      </c>
      <c r="J15" s="730">
        <f>VLOOKUP($A15,[22]旧長崎市!$B$6:$T$28,6,FALSE)</f>
        <v>1595</v>
      </c>
      <c r="K15" s="730">
        <f>VLOOKUP($A15,[22]旧長崎市!$B$6:$T$28,7,FALSE)</f>
        <v>18</v>
      </c>
      <c r="L15" s="730">
        <f>VLOOKUP($A15,[22]旧長崎市!$B$6:$T$28,8,FALSE)</f>
        <v>245</v>
      </c>
      <c r="M15" s="730">
        <f>VLOOKUP($A15,[22]旧長崎市!$B$6:$T$28,9,FALSE)</f>
        <v>689</v>
      </c>
      <c r="N15" s="730">
        <f>VLOOKUP($A15,[22]旧長崎市!$B$6:$T$28,10,FALSE)</f>
        <v>2359</v>
      </c>
      <c r="O15" s="730">
        <f>VLOOKUP($A15,[22]旧長崎市!$B$6:$T$28,11,FALSE)</f>
        <v>1833</v>
      </c>
      <c r="P15" s="730">
        <f>VLOOKUP($A15,[22]旧長崎市!$B$6:$T$28,12,FALSE)</f>
        <v>29</v>
      </c>
      <c r="Q15" s="730">
        <f>VLOOKUP($A15,[22]旧長崎市!$B$6:$T$28,13,FALSE)</f>
        <v>497</v>
      </c>
      <c r="R15" s="730">
        <f>VLOOKUP($A15,[22]旧長崎市!$B$6:$T$28,14,FALSE)</f>
        <v>1474</v>
      </c>
      <c r="S15" s="730">
        <f>VLOOKUP($A15,[22]旧長崎市!$B$6:$T$28,15,FALSE)</f>
        <v>15842</v>
      </c>
      <c r="T15" s="730">
        <f>VLOOKUP($A15,[22]旧長崎市!$B$6:$T$28,16,FALSE)</f>
        <v>14235</v>
      </c>
      <c r="U15" s="730">
        <f>VLOOKUP($A15,[22]旧長崎市!$B$6:$T$28,17,FALSE)</f>
        <v>1392</v>
      </c>
      <c r="V15" s="730">
        <f>VLOOKUP($A15,[22]旧長崎市!$B$6:$T$28,18,FALSE)</f>
        <v>15</v>
      </c>
      <c r="W15" s="730">
        <f>VLOOKUP($A15,[22]旧長崎市!$B$6:$T$28,19,FALSE)</f>
        <v>200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VLOOKUP($A16,[22]旧長崎市!$B$6:$T$28,2,FALSE)</f>
        <v>26263</v>
      </c>
      <c r="G16" s="730">
        <f>VLOOKUP($A16,[22]旧長崎市!$B$6:$T$28,3,FALSE)</f>
        <v>21684</v>
      </c>
      <c r="H16" s="730">
        <f>VLOOKUP($A16,[22]旧長崎市!$B$6:$T$28,4,FALSE)</f>
        <v>20884</v>
      </c>
      <c r="I16" s="730">
        <f>VLOOKUP($A16,[22]旧長崎市!$B$6:$T$28,5,FALSE)</f>
        <v>18474</v>
      </c>
      <c r="J16" s="730">
        <f>VLOOKUP($A16,[22]旧長崎市!$B$6:$T$28,6,FALSE)</f>
        <v>2128</v>
      </c>
      <c r="K16" s="730">
        <f>VLOOKUP($A16,[22]旧長崎市!$B$6:$T$28,7,FALSE)</f>
        <v>10</v>
      </c>
      <c r="L16" s="730">
        <f>VLOOKUP($A16,[22]旧長崎市!$B$6:$T$28,8,FALSE)</f>
        <v>272</v>
      </c>
      <c r="M16" s="730">
        <f>VLOOKUP($A16,[22]旧長崎市!$B$6:$T$28,9,FALSE)</f>
        <v>800</v>
      </c>
      <c r="N16" s="730">
        <f>VLOOKUP($A16,[22]旧長崎市!$B$6:$T$28,10,FALSE)</f>
        <v>2933</v>
      </c>
      <c r="O16" s="730">
        <f>VLOOKUP($A16,[22]旧長崎市!$B$6:$T$28,11,FALSE)</f>
        <v>2267</v>
      </c>
      <c r="P16" s="730">
        <f>VLOOKUP($A16,[22]旧長崎市!$B$6:$T$28,12,FALSE)</f>
        <v>15</v>
      </c>
      <c r="Q16" s="730">
        <f>VLOOKUP($A16,[22]旧長崎市!$B$6:$T$28,13,FALSE)</f>
        <v>651</v>
      </c>
      <c r="R16" s="730">
        <f>VLOOKUP($A16,[22]旧長崎市!$B$6:$T$28,14,FALSE)</f>
        <v>1646</v>
      </c>
      <c r="S16" s="730">
        <f>VLOOKUP($A16,[22]旧長崎市!$B$6:$T$28,15,FALSE)</f>
        <v>19031</v>
      </c>
      <c r="T16" s="730">
        <f>VLOOKUP($A16,[22]旧長崎市!$B$6:$T$28,16,FALSE)</f>
        <v>16959</v>
      </c>
      <c r="U16" s="730">
        <f>VLOOKUP($A16,[22]旧長崎市!$B$6:$T$28,17,FALSE)</f>
        <v>1870</v>
      </c>
      <c r="V16" s="730">
        <f>VLOOKUP($A16,[22]旧長崎市!$B$6:$T$28,18,FALSE)</f>
        <v>10</v>
      </c>
      <c r="W16" s="730">
        <f>VLOOKUP($A16,[22]旧長崎市!$B$6:$T$28,19,FALSE)</f>
        <v>192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VLOOKUP($A17,[22]旧長崎市!$B$6:$T$28,2,FALSE)</f>
        <v>24055</v>
      </c>
      <c r="G17" s="730">
        <f>VLOOKUP($A17,[22]旧長崎市!$B$6:$T$28,3,FALSE)</f>
        <v>19666</v>
      </c>
      <c r="H17" s="730">
        <f>VLOOKUP($A17,[22]旧長崎市!$B$6:$T$28,4,FALSE)</f>
        <v>18850</v>
      </c>
      <c r="I17" s="730">
        <f>VLOOKUP($A17,[22]旧長崎市!$B$6:$T$28,5,FALSE)</f>
        <v>16491</v>
      </c>
      <c r="J17" s="730">
        <f>VLOOKUP($A17,[22]旧長崎市!$B$6:$T$28,6,FALSE)</f>
        <v>2041</v>
      </c>
      <c r="K17" s="730">
        <f>VLOOKUP($A17,[22]旧長崎市!$B$6:$T$28,7,FALSE)</f>
        <v>4</v>
      </c>
      <c r="L17" s="730">
        <f>VLOOKUP($A17,[22]旧長崎市!$B$6:$T$28,8,FALSE)</f>
        <v>314</v>
      </c>
      <c r="M17" s="730">
        <f>VLOOKUP($A17,[22]旧長崎市!$B$6:$T$28,9,FALSE)</f>
        <v>816</v>
      </c>
      <c r="N17" s="730">
        <f>VLOOKUP($A17,[22]旧長崎市!$B$6:$T$28,10,FALSE)</f>
        <v>3081</v>
      </c>
      <c r="O17" s="730">
        <f>VLOOKUP($A17,[22]旧長崎市!$B$6:$T$28,11,FALSE)</f>
        <v>2320</v>
      </c>
      <c r="P17" s="730">
        <f>VLOOKUP($A17,[22]旧長崎市!$B$6:$T$28,12,FALSE)</f>
        <v>19</v>
      </c>
      <c r="Q17" s="730">
        <f>VLOOKUP($A17,[22]旧長崎市!$B$6:$T$28,13,FALSE)</f>
        <v>742</v>
      </c>
      <c r="R17" s="730">
        <f>VLOOKUP($A17,[22]旧長崎市!$B$6:$T$28,14,FALSE)</f>
        <v>1308</v>
      </c>
      <c r="S17" s="730">
        <f>VLOOKUP($A17,[22]旧長崎市!$B$6:$T$28,15,FALSE)</f>
        <v>16941</v>
      </c>
      <c r="T17" s="730">
        <f>VLOOKUP($A17,[22]旧長崎市!$B$6:$T$28,16,FALSE)</f>
        <v>14938</v>
      </c>
      <c r="U17" s="730">
        <f>VLOOKUP($A17,[22]旧長崎市!$B$6:$T$28,17,FALSE)</f>
        <v>1766</v>
      </c>
      <c r="V17" s="730">
        <f>VLOOKUP($A17,[22]旧長崎市!$B$6:$T$28,18,FALSE)</f>
        <v>4</v>
      </c>
      <c r="W17" s="730">
        <f>VLOOKUP($A17,[22]旧長崎市!$B$6:$T$28,19,FALSE)</f>
        <v>233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VLOOKUP($A18,[22]旧長崎市!$B$6:$T$28,2,FALSE)</f>
        <v>24601</v>
      </c>
      <c r="G18" s="730">
        <f>VLOOKUP($A18,[22]旧長崎市!$B$6:$T$28,3,FALSE)</f>
        <v>19455</v>
      </c>
      <c r="H18" s="730">
        <f>VLOOKUP($A18,[22]旧長崎市!$B$6:$T$28,4,FALSE)</f>
        <v>18657</v>
      </c>
      <c r="I18" s="730">
        <f>VLOOKUP($A18,[22]旧長崎市!$B$6:$T$28,5,FALSE)</f>
        <v>16236</v>
      </c>
      <c r="J18" s="730">
        <f>VLOOKUP($A18,[22]旧長崎市!$B$6:$T$28,6,FALSE)</f>
        <v>2072</v>
      </c>
      <c r="K18" s="730">
        <f>VLOOKUP($A18,[22]旧長崎市!$B$6:$T$28,7,FALSE)</f>
        <v>5</v>
      </c>
      <c r="L18" s="730">
        <f>VLOOKUP($A18,[22]旧長崎市!$B$6:$T$28,8,FALSE)</f>
        <v>344</v>
      </c>
      <c r="M18" s="730">
        <f>VLOOKUP($A18,[22]旧長崎市!$B$6:$T$28,9,FALSE)</f>
        <v>798</v>
      </c>
      <c r="N18" s="730">
        <f>VLOOKUP($A18,[22]旧長崎市!$B$6:$T$28,10,FALSE)</f>
        <v>4132</v>
      </c>
      <c r="O18" s="730">
        <f>VLOOKUP($A18,[22]旧長崎市!$B$6:$T$28,11,FALSE)</f>
        <v>3083</v>
      </c>
      <c r="P18" s="730">
        <f>VLOOKUP($A18,[22]旧長崎市!$B$6:$T$28,12,FALSE)</f>
        <v>8</v>
      </c>
      <c r="Q18" s="730">
        <f>VLOOKUP($A18,[22]旧長崎市!$B$6:$T$28,13,FALSE)</f>
        <v>1041</v>
      </c>
      <c r="R18" s="730">
        <f>VLOOKUP($A18,[22]旧長崎市!$B$6:$T$28,14,FALSE)</f>
        <v>1014</v>
      </c>
      <c r="S18" s="730">
        <f>VLOOKUP($A18,[22]旧長崎市!$B$6:$T$28,15,FALSE)</f>
        <v>16489</v>
      </c>
      <c r="T18" s="730">
        <f>VLOOKUP($A18,[22]旧長崎市!$B$6:$T$28,16,FALSE)</f>
        <v>14512</v>
      </c>
      <c r="U18" s="730">
        <f>VLOOKUP($A18,[22]旧長崎市!$B$6:$T$28,17,FALSE)</f>
        <v>1729</v>
      </c>
      <c r="V18" s="730">
        <f>VLOOKUP($A18,[22]旧長崎市!$B$6:$T$28,18,FALSE)</f>
        <v>5</v>
      </c>
      <c r="W18" s="730">
        <f>VLOOKUP($A18,[22]旧長崎市!$B$6:$T$28,19,FALSE)</f>
        <v>243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VLOOKUP($A19,[22]旧長崎市!$B$6:$T$28,2,FALSE)</f>
        <v>25458</v>
      </c>
      <c r="G19" s="730">
        <f>VLOOKUP($A19,[22]旧長崎市!$B$6:$T$28,3,FALSE)</f>
        <v>17359</v>
      </c>
      <c r="H19" s="730">
        <f>VLOOKUP($A19,[22]旧長崎市!$B$6:$T$28,4,FALSE)</f>
        <v>16542</v>
      </c>
      <c r="I19" s="730">
        <f>VLOOKUP($A19,[22]旧長崎市!$B$6:$T$28,5,FALSE)</f>
        <v>13998</v>
      </c>
      <c r="J19" s="730">
        <f>VLOOKUP($A19,[22]旧長崎市!$B$6:$T$28,6,FALSE)</f>
        <v>2156</v>
      </c>
      <c r="K19" s="730">
        <f>VLOOKUP($A19,[22]旧長崎市!$B$6:$T$28,7,FALSE)</f>
        <v>3</v>
      </c>
      <c r="L19" s="730">
        <f>VLOOKUP($A19,[22]旧長崎市!$B$6:$T$28,8,FALSE)</f>
        <v>385</v>
      </c>
      <c r="M19" s="730">
        <f>VLOOKUP($A19,[22]旧長崎市!$B$6:$T$28,9,FALSE)</f>
        <v>817</v>
      </c>
      <c r="N19" s="730">
        <f>VLOOKUP($A19,[22]旧長崎市!$B$6:$T$28,10,FALSE)</f>
        <v>7183</v>
      </c>
      <c r="O19" s="730">
        <f>VLOOKUP($A19,[22]旧長崎市!$B$6:$T$28,11,FALSE)</f>
        <v>4720</v>
      </c>
      <c r="P19" s="730">
        <f>VLOOKUP($A19,[22]旧長崎市!$B$6:$T$28,12,FALSE)</f>
        <v>4</v>
      </c>
      <c r="Q19" s="730">
        <f>VLOOKUP($A19,[22]旧長崎市!$B$6:$T$28,13,FALSE)</f>
        <v>2459</v>
      </c>
      <c r="R19" s="730">
        <f>VLOOKUP($A19,[22]旧長崎市!$B$6:$T$28,14,FALSE)</f>
        <v>916</v>
      </c>
      <c r="S19" s="730">
        <f>VLOOKUP($A19,[22]旧長崎市!$B$6:$T$28,15,FALSE)</f>
        <v>14105</v>
      </c>
      <c r="T19" s="730">
        <f>VLOOKUP($A19,[22]旧長崎市!$B$6:$T$28,16,FALSE)</f>
        <v>12135</v>
      </c>
      <c r="U19" s="730">
        <f>VLOOKUP($A19,[22]旧長崎市!$B$6:$T$28,17,FALSE)</f>
        <v>1709</v>
      </c>
      <c r="V19" s="730">
        <f>VLOOKUP($A19,[22]旧長崎市!$B$6:$T$28,18,FALSE)</f>
        <v>2</v>
      </c>
      <c r="W19" s="730">
        <f>VLOOKUP($A19,[22]旧長崎市!$B$6:$T$28,19,FALSE)</f>
        <v>259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VLOOKUP($A20,[22]旧長崎市!$B$6:$T$28,2,FALSE)</f>
        <v>29281</v>
      </c>
      <c r="G20" s="730">
        <f>VLOOKUP($A20,[22]旧長崎市!$B$6:$T$28,3,FALSE)</f>
        <v>13111</v>
      </c>
      <c r="H20" s="730">
        <f>VLOOKUP($A20,[22]旧長崎市!$B$6:$T$28,4,FALSE)</f>
        <v>12534</v>
      </c>
      <c r="I20" s="730">
        <f>VLOOKUP($A20,[22]旧長崎市!$B$6:$T$28,5,FALSE)</f>
        <v>9738</v>
      </c>
      <c r="J20" s="730">
        <f>VLOOKUP($A20,[22]旧長崎市!$B$6:$T$28,6,FALSE)</f>
        <v>2289</v>
      </c>
      <c r="K20" s="730">
        <f>VLOOKUP($A20,[22]旧長崎市!$B$6:$T$28,7,FALSE)</f>
        <v>2</v>
      </c>
      <c r="L20" s="730">
        <f>VLOOKUP($A20,[22]旧長崎市!$B$6:$T$28,8,FALSE)</f>
        <v>505</v>
      </c>
      <c r="M20" s="730">
        <f>VLOOKUP($A20,[22]旧長崎市!$B$6:$T$28,9,FALSE)</f>
        <v>577</v>
      </c>
      <c r="N20" s="730">
        <f>VLOOKUP($A20,[22]旧長崎市!$B$6:$T$28,10,FALSE)</f>
        <v>14993</v>
      </c>
      <c r="O20" s="730">
        <f>VLOOKUP($A20,[22]旧長崎市!$B$6:$T$28,11,FALSE)</f>
        <v>6604</v>
      </c>
      <c r="P20" s="730">
        <f>VLOOKUP($A20,[22]旧長崎市!$B$6:$T$28,12,FALSE)</f>
        <v>4</v>
      </c>
      <c r="Q20" s="730">
        <f>VLOOKUP($A20,[22]旧長崎市!$B$6:$T$28,13,FALSE)</f>
        <v>8385</v>
      </c>
      <c r="R20" s="730">
        <f>VLOOKUP($A20,[22]旧長崎市!$B$6:$T$28,14,FALSE)</f>
        <v>1177</v>
      </c>
      <c r="S20" s="730">
        <f>VLOOKUP($A20,[22]旧長崎市!$B$6:$T$28,15,FALSE)</f>
        <v>9647</v>
      </c>
      <c r="T20" s="730">
        <f>VLOOKUP($A20,[22]旧長崎市!$B$6:$T$28,16,FALSE)</f>
        <v>7629</v>
      </c>
      <c r="U20" s="730">
        <f>VLOOKUP($A20,[22]旧長崎市!$B$6:$T$28,17,FALSE)</f>
        <v>1734</v>
      </c>
      <c r="V20" s="730">
        <f>VLOOKUP($A20,[22]旧長崎市!$B$6:$T$28,18,FALSE)</f>
        <v>2</v>
      </c>
      <c r="W20" s="730">
        <f>VLOOKUP($A20,[22]旧長崎市!$B$6:$T$28,19,FALSE)</f>
        <v>282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VLOOKUP($A21,[22]旧長崎市!$B$6:$T$28,2,FALSE)</f>
        <v>29344</v>
      </c>
      <c r="G21" s="730">
        <f>VLOOKUP($A21,[22]旧長崎市!$B$6:$T$28,3,FALSE)</f>
        <v>8436</v>
      </c>
      <c r="H21" s="730">
        <f>VLOOKUP($A21,[22]旧長崎市!$B$6:$T$28,4,FALSE)</f>
        <v>8228</v>
      </c>
      <c r="I21" s="730">
        <f>VLOOKUP($A21,[22]旧長崎市!$B$6:$T$28,5,FALSE)</f>
        <v>6025</v>
      </c>
      <c r="J21" s="730">
        <f>VLOOKUP($A21,[22]旧長崎市!$B$6:$T$28,6,FALSE)</f>
        <v>1751</v>
      </c>
      <c r="K21" s="730">
        <f>VLOOKUP($A21,[22]旧長崎市!$B$6:$T$28,7,FALSE)</f>
        <v>2</v>
      </c>
      <c r="L21" s="730">
        <f>VLOOKUP($A21,[22]旧長崎市!$B$6:$T$28,8,FALSE)</f>
        <v>450</v>
      </c>
      <c r="M21" s="730">
        <f>VLOOKUP($A21,[22]旧長崎市!$B$6:$T$28,9,FALSE)</f>
        <v>208</v>
      </c>
      <c r="N21" s="730">
        <f>VLOOKUP($A21,[22]旧長崎市!$B$6:$T$28,10,FALSE)</f>
        <v>20021</v>
      </c>
      <c r="O21" s="730">
        <f>VLOOKUP($A21,[22]旧長崎市!$B$6:$T$28,11,FALSE)</f>
        <v>6463</v>
      </c>
      <c r="P21" s="730">
        <f>VLOOKUP($A21,[22]旧長崎市!$B$6:$T$28,12,FALSE)</f>
        <v>4</v>
      </c>
      <c r="Q21" s="730">
        <f>VLOOKUP($A21,[22]旧長崎市!$B$6:$T$28,13,FALSE)</f>
        <v>13554</v>
      </c>
      <c r="R21" s="730">
        <f>VLOOKUP($A21,[22]旧長崎市!$B$6:$T$28,14,FALSE)</f>
        <v>887</v>
      </c>
      <c r="S21" s="730">
        <f>VLOOKUP($A21,[22]旧長崎市!$B$6:$T$28,15,FALSE)</f>
        <v>5632</v>
      </c>
      <c r="T21" s="730">
        <f>VLOOKUP($A21,[22]旧長崎市!$B$6:$T$28,16,FALSE)</f>
        <v>4227</v>
      </c>
      <c r="U21" s="730">
        <f>VLOOKUP($A21,[22]旧長崎市!$B$6:$T$28,17,FALSE)</f>
        <v>1175</v>
      </c>
      <c r="V21" s="730">
        <f>VLOOKUP($A21,[22]旧長崎市!$B$6:$T$28,18,FALSE)</f>
        <v>1</v>
      </c>
      <c r="W21" s="730">
        <f>VLOOKUP($A21,[22]旧長崎市!$B$6:$T$28,19,FALSE)</f>
        <v>229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VLOOKUP($A22,[22]旧長崎市!$B$6:$T$28,2,FALSE)</f>
        <v>20451</v>
      </c>
      <c r="G22" s="730">
        <f>VLOOKUP($A22,[22]旧長崎市!$B$6:$T$28,3,FALSE)</f>
        <v>2789</v>
      </c>
      <c r="H22" s="730">
        <f>VLOOKUP($A22,[22]旧長崎市!$B$6:$T$28,4,FALSE)</f>
        <v>2740</v>
      </c>
      <c r="I22" s="730">
        <f>VLOOKUP($A22,[22]旧長崎市!$B$6:$T$28,5,FALSE)</f>
        <v>1871</v>
      </c>
      <c r="J22" s="730">
        <f>VLOOKUP($A22,[22]旧長崎市!$B$6:$T$28,6,FALSE)</f>
        <v>636</v>
      </c>
      <c r="K22" s="730" t="str">
        <f>VLOOKUP($A22,[22]旧長崎市!$B$6:$T$28,7,FALSE)</f>
        <v>-</v>
      </c>
      <c r="L22" s="730">
        <f>VLOOKUP($A22,[22]旧長崎市!$B$6:$T$28,8,FALSE)</f>
        <v>233</v>
      </c>
      <c r="M22" s="730">
        <f>VLOOKUP($A22,[22]旧長崎市!$B$6:$T$28,9,FALSE)</f>
        <v>49</v>
      </c>
      <c r="N22" s="730">
        <f>VLOOKUP($A22,[22]旧長崎市!$B$6:$T$28,10,FALSE)</f>
        <v>17018</v>
      </c>
      <c r="O22" s="730">
        <f>VLOOKUP($A22,[22]旧長崎市!$B$6:$T$28,11,FALSE)</f>
        <v>4502</v>
      </c>
      <c r="P22" s="730">
        <f>VLOOKUP($A22,[22]旧長崎市!$B$6:$T$28,12,FALSE)</f>
        <v>5</v>
      </c>
      <c r="Q22" s="730">
        <f>VLOOKUP($A22,[22]旧長崎市!$B$6:$T$28,13,FALSE)</f>
        <v>12511</v>
      </c>
      <c r="R22" s="730">
        <f>VLOOKUP($A22,[22]旧長崎市!$B$6:$T$28,14,FALSE)</f>
        <v>644</v>
      </c>
      <c r="S22" s="730">
        <f>VLOOKUP($A22,[22]旧長崎市!$B$6:$T$28,15,FALSE)</f>
        <v>1428</v>
      </c>
      <c r="T22" s="730">
        <f>VLOOKUP($A22,[22]旧長崎市!$B$6:$T$28,16,FALSE)</f>
        <v>1022</v>
      </c>
      <c r="U22" s="730">
        <f>VLOOKUP($A22,[22]旧長崎市!$B$6:$T$28,17,FALSE)</f>
        <v>323</v>
      </c>
      <c r="V22" s="730" t="str">
        <f>VLOOKUP($A22,[22]旧長崎市!$B$6:$T$28,18,FALSE)</f>
        <v>-</v>
      </c>
      <c r="W22" s="730">
        <f>VLOOKUP($A22,[22]旧長崎市!$B$6:$T$28,19,FALSE)</f>
        <v>83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VLOOKUP($A23,[22]旧長崎市!$B$6:$T$28,2,FALSE)</f>
        <v>17487</v>
      </c>
      <c r="G23" s="730">
        <f>VLOOKUP($A23,[22]旧長崎市!$B$6:$T$28,3,FALSE)</f>
        <v>1149</v>
      </c>
      <c r="H23" s="730">
        <f>VLOOKUP($A23,[22]旧長崎市!$B$6:$T$28,4,FALSE)</f>
        <v>1140</v>
      </c>
      <c r="I23" s="730">
        <f>VLOOKUP($A23,[22]旧長崎市!$B$6:$T$28,5,FALSE)</f>
        <v>754</v>
      </c>
      <c r="J23" s="730">
        <f>VLOOKUP($A23,[22]旧長崎市!$B$6:$T$28,6,FALSE)</f>
        <v>265</v>
      </c>
      <c r="K23" s="730">
        <f>VLOOKUP($A23,[22]旧長崎市!$B$6:$T$28,7,FALSE)</f>
        <v>1</v>
      </c>
      <c r="L23" s="730">
        <f>VLOOKUP($A23,[22]旧長崎市!$B$6:$T$28,8,FALSE)</f>
        <v>120</v>
      </c>
      <c r="M23" s="730">
        <f>VLOOKUP($A23,[22]旧長崎市!$B$6:$T$28,9,FALSE)</f>
        <v>9</v>
      </c>
      <c r="N23" s="730">
        <f>VLOOKUP($A23,[22]旧長崎市!$B$6:$T$28,10,FALSE)</f>
        <v>15715</v>
      </c>
      <c r="O23" s="730">
        <f>VLOOKUP($A23,[22]旧長崎市!$B$6:$T$28,11,FALSE)</f>
        <v>3429</v>
      </c>
      <c r="P23" s="730">
        <f>VLOOKUP($A23,[22]旧長崎市!$B$6:$T$28,12,FALSE)</f>
        <v>2</v>
      </c>
      <c r="Q23" s="730">
        <f>VLOOKUP($A23,[22]旧長崎市!$B$6:$T$28,13,FALSE)</f>
        <v>12284</v>
      </c>
      <c r="R23" s="730">
        <f>VLOOKUP($A23,[22]旧長崎市!$B$6:$T$28,14,FALSE)</f>
        <v>623</v>
      </c>
      <c r="S23" s="730">
        <f>VLOOKUP($A23,[22]旧長崎市!$B$6:$T$28,15,FALSE)</f>
        <v>453</v>
      </c>
      <c r="T23" s="730">
        <f>VLOOKUP($A23,[22]旧長崎市!$B$6:$T$28,16,FALSE)</f>
        <v>323</v>
      </c>
      <c r="U23" s="730">
        <f>VLOOKUP($A23,[22]旧長崎市!$B$6:$T$28,17,FALSE)</f>
        <v>105</v>
      </c>
      <c r="V23" s="730" t="str">
        <f>VLOOKUP($A23,[22]旧長崎市!$B$6:$T$28,18,FALSE)</f>
        <v>-</v>
      </c>
      <c r="W23" s="730">
        <f>VLOOKUP($A23,[22]旧長崎市!$B$6:$T$28,19,FALSE)</f>
        <v>25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VLOOKUP($A24,[22]旧長崎市!$B$6:$T$28,2,FALSE)</f>
        <v>21506</v>
      </c>
      <c r="G24" s="730">
        <f>VLOOKUP($A24,[22]旧長崎市!$B$6:$T$28,3,FALSE)</f>
        <v>579</v>
      </c>
      <c r="H24" s="730">
        <f>VLOOKUP($A24,[22]旧長崎市!$B$6:$T$28,4,FALSE)</f>
        <v>571</v>
      </c>
      <c r="I24" s="730">
        <f>VLOOKUP($A24,[22]旧長崎市!$B$6:$T$28,5,FALSE)</f>
        <v>312</v>
      </c>
      <c r="J24" s="730">
        <f>VLOOKUP($A24,[22]旧長崎市!$B$6:$T$28,6,FALSE)</f>
        <v>187</v>
      </c>
      <c r="K24" s="730" t="str">
        <f>VLOOKUP($A24,[22]旧長崎市!$B$6:$T$28,7,FALSE)</f>
        <v>-</v>
      </c>
      <c r="L24" s="730">
        <f>VLOOKUP($A24,[22]旧長崎市!$B$6:$T$28,8,FALSE)</f>
        <v>72</v>
      </c>
      <c r="M24" s="730">
        <f>VLOOKUP($A24,[22]旧長崎市!$B$6:$T$28,9,FALSE)</f>
        <v>8</v>
      </c>
      <c r="N24" s="730">
        <f>VLOOKUP($A24,[22]旧長崎市!$B$6:$T$28,10,FALSE)</f>
        <v>20317</v>
      </c>
      <c r="O24" s="730">
        <f>VLOOKUP($A24,[22]旧長崎市!$B$6:$T$28,11,FALSE)</f>
        <v>2899</v>
      </c>
      <c r="P24" s="730">
        <f>VLOOKUP($A24,[22]旧長崎市!$B$6:$T$28,12,FALSE)</f>
        <v>2</v>
      </c>
      <c r="Q24" s="730">
        <f>VLOOKUP($A24,[22]旧長崎市!$B$6:$T$28,13,FALSE)</f>
        <v>17416</v>
      </c>
      <c r="R24" s="730">
        <f>VLOOKUP($A24,[22]旧長崎市!$B$6:$T$28,14,FALSE)</f>
        <v>610</v>
      </c>
      <c r="S24" s="730">
        <f>VLOOKUP($A24,[22]旧長崎市!$B$6:$T$28,15,FALSE)</f>
        <v>234</v>
      </c>
      <c r="T24" s="730">
        <f>VLOOKUP($A24,[22]旧長崎市!$B$6:$T$28,16,FALSE)</f>
        <v>153</v>
      </c>
      <c r="U24" s="730">
        <f>VLOOKUP($A24,[22]旧長崎市!$B$6:$T$28,17,FALSE)</f>
        <v>69</v>
      </c>
      <c r="V24" s="730" t="str">
        <f>VLOOKUP($A24,[22]旧長崎市!$B$6:$T$28,18,FALSE)</f>
        <v>-</v>
      </c>
      <c r="W24" s="730">
        <f>VLOOKUP($A24,[22]旧長崎市!$B$6:$T$28,19,FALSE)</f>
        <v>12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VLOOKUP($A26,[22]旧長崎市!$B$6:$T$28,2,FALSE)</f>
        <v>207794</v>
      </c>
      <c r="G26" s="730">
        <f>VLOOKUP($A26,[22]旧長崎市!$B$6:$T$28,3,FALSE)</f>
        <v>151515</v>
      </c>
      <c r="H26" s="730">
        <f>VLOOKUP($A26,[22]旧長崎市!$B$6:$T$28,4,FALSE)</f>
        <v>144835</v>
      </c>
      <c r="I26" s="730">
        <f>VLOOKUP($A26,[22]旧長崎市!$B$6:$T$28,5,FALSE)</f>
        <v>125611</v>
      </c>
      <c r="J26" s="730">
        <f>VLOOKUP($A26,[22]旧長崎市!$B$6:$T$28,6,FALSE)</f>
        <v>12487</v>
      </c>
      <c r="K26" s="730">
        <f>VLOOKUP($A26,[22]旧長崎市!$B$6:$T$28,7,FALSE)</f>
        <v>3544</v>
      </c>
      <c r="L26" s="730">
        <f>VLOOKUP($A26,[22]旧長崎市!$B$6:$T$28,8,FALSE)</f>
        <v>3193</v>
      </c>
      <c r="M26" s="730">
        <f>VLOOKUP($A26,[22]旧長崎市!$B$6:$T$28,9,FALSE)</f>
        <v>6680</v>
      </c>
      <c r="N26" s="730">
        <f>VLOOKUP($A26,[22]旧長崎市!$B$6:$T$28,10,FALSE)</f>
        <v>43226</v>
      </c>
      <c r="O26" s="730">
        <f>VLOOKUP($A26,[22]旧長崎市!$B$6:$T$28,11,FALSE)</f>
        <v>18703</v>
      </c>
      <c r="P26" s="730">
        <f>VLOOKUP($A26,[22]旧長崎市!$B$6:$T$28,12,FALSE)</f>
        <v>17662</v>
      </c>
      <c r="Q26" s="730">
        <f>VLOOKUP($A26,[22]旧長崎市!$B$6:$T$28,13,FALSE)</f>
        <v>6861</v>
      </c>
      <c r="R26" s="730">
        <f>VLOOKUP($A26,[22]旧長崎市!$B$6:$T$28,14,FALSE)</f>
        <v>13053</v>
      </c>
      <c r="S26" s="730">
        <f>VLOOKUP($A26,[22]旧長崎市!$B$6:$T$28,15,FALSE)</f>
        <v>132013</v>
      </c>
      <c r="T26" s="730">
        <f>VLOOKUP($A26,[22]旧長崎市!$B$6:$T$28,16,FALSE)</f>
        <v>115213</v>
      </c>
      <c r="U26" s="730">
        <f>VLOOKUP($A26,[22]旧長崎市!$B$6:$T$28,17,FALSE)</f>
        <v>10627</v>
      </c>
      <c r="V26" s="730">
        <f>VLOOKUP($A26,[22]旧長崎市!$B$6:$T$28,18,FALSE)</f>
        <v>3516</v>
      </c>
      <c r="W26" s="730">
        <f>VLOOKUP($A26,[22]旧長崎市!$B$6:$T$28,19,FALSE)</f>
        <v>2657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VLOOKUP($A27,[22]旧長崎市!$B$6:$T$28,2,FALSE)</f>
        <v>118069</v>
      </c>
      <c r="G27" s="730">
        <f>VLOOKUP($A27,[22]旧長崎市!$B$6:$T$28,3,FALSE)</f>
        <v>26064</v>
      </c>
      <c r="H27" s="730">
        <f>VLOOKUP($A27,[22]旧長崎市!$B$6:$T$28,4,FALSE)</f>
        <v>25213</v>
      </c>
      <c r="I27" s="730">
        <f>VLOOKUP($A27,[22]旧長崎市!$B$6:$T$28,5,FALSE)</f>
        <v>18700</v>
      </c>
      <c r="J27" s="730">
        <f>VLOOKUP($A27,[22]旧長崎市!$B$6:$T$28,6,FALSE)</f>
        <v>5128</v>
      </c>
      <c r="K27" s="730">
        <f>VLOOKUP($A27,[22]旧長崎市!$B$6:$T$28,7,FALSE)</f>
        <v>5</v>
      </c>
      <c r="L27" s="730">
        <f>VLOOKUP($A27,[22]旧長崎市!$B$6:$T$28,8,FALSE)</f>
        <v>1380</v>
      </c>
      <c r="M27" s="730">
        <f>VLOOKUP($A27,[22]旧長崎市!$B$6:$T$28,9,FALSE)</f>
        <v>851</v>
      </c>
      <c r="N27" s="730">
        <f>VLOOKUP($A27,[22]旧長崎市!$B$6:$T$28,10,FALSE)</f>
        <v>88064</v>
      </c>
      <c r="O27" s="730">
        <f>VLOOKUP($A27,[22]旧長崎市!$B$6:$T$28,11,FALSE)</f>
        <v>23897</v>
      </c>
      <c r="P27" s="730">
        <f>VLOOKUP($A27,[22]旧長崎市!$B$6:$T$28,12,FALSE)</f>
        <v>17</v>
      </c>
      <c r="Q27" s="730">
        <f>VLOOKUP($A27,[22]旧長崎市!$B$6:$T$28,13,FALSE)</f>
        <v>64150</v>
      </c>
      <c r="R27" s="730">
        <f>VLOOKUP($A27,[22]旧長崎市!$B$6:$T$28,14,FALSE)</f>
        <v>3941</v>
      </c>
      <c r="S27" s="730">
        <f>VLOOKUP($A27,[22]旧長崎市!$B$6:$T$28,15,FALSE)</f>
        <v>17394</v>
      </c>
      <c r="T27" s="730">
        <f>VLOOKUP($A27,[22]旧長崎市!$B$6:$T$28,16,FALSE)</f>
        <v>13354</v>
      </c>
      <c r="U27" s="730">
        <f>VLOOKUP($A27,[22]旧長崎市!$B$6:$T$28,17,FALSE)</f>
        <v>3406</v>
      </c>
      <c r="V27" s="730">
        <f>VLOOKUP($A27,[22]旧長崎市!$B$6:$T$28,18,FALSE)</f>
        <v>3</v>
      </c>
      <c r="W27" s="730">
        <f>VLOOKUP($A27,[22]旧長崎市!$B$6:$T$28,19,FALSE)</f>
        <v>631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VLOOKUP($A28,[22]旧長崎市!$B$6:$T$28,2,FALSE)</f>
        <v>58625</v>
      </c>
      <c r="G28" s="730">
        <f>VLOOKUP($A28,[22]旧長崎市!$B$6:$T$28,3,FALSE)</f>
        <v>21547</v>
      </c>
      <c r="H28" s="730">
        <f>VLOOKUP($A28,[22]旧長崎市!$B$6:$T$28,4,FALSE)</f>
        <v>20762</v>
      </c>
      <c r="I28" s="730">
        <f>VLOOKUP($A28,[22]旧長崎市!$B$6:$T$28,5,FALSE)</f>
        <v>15763</v>
      </c>
      <c r="J28" s="730">
        <f>VLOOKUP($A28,[22]旧長崎市!$B$6:$T$28,6,FALSE)</f>
        <v>4040</v>
      </c>
      <c r="K28" s="730">
        <f>VLOOKUP($A28,[22]旧長崎市!$B$6:$T$28,7,FALSE)</f>
        <v>4</v>
      </c>
      <c r="L28" s="730">
        <f>VLOOKUP($A28,[22]旧長崎市!$B$6:$T$28,8,FALSE)</f>
        <v>955</v>
      </c>
      <c r="M28" s="730">
        <f>VLOOKUP($A28,[22]旧長崎市!$B$6:$T$28,9,FALSE)</f>
        <v>785</v>
      </c>
      <c r="N28" s="730">
        <f>VLOOKUP($A28,[22]旧長崎市!$B$6:$T$28,10,FALSE)</f>
        <v>35014</v>
      </c>
      <c r="O28" s="730">
        <f>VLOOKUP($A28,[22]旧長崎市!$B$6:$T$28,11,FALSE)</f>
        <v>13067</v>
      </c>
      <c r="P28" s="730">
        <f>VLOOKUP($A28,[22]旧長崎市!$B$6:$T$28,12,FALSE)</f>
        <v>8</v>
      </c>
      <c r="Q28" s="730">
        <f>VLOOKUP($A28,[22]旧長崎市!$B$6:$T$28,13,FALSE)</f>
        <v>21939</v>
      </c>
      <c r="R28" s="730">
        <f>VLOOKUP($A28,[22]旧長崎市!$B$6:$T$28,14,FALSE)</f>
        <v>2064</v>
      </c>
      <c r="S28" s="730">
        <f>VLOOKUP($A28,[22]旧長崎市!$B$6:$T$28,15,FALSE)</f>
        <v>15279</v>
      </c>
      <c r="T28" s="730">
        <f>VLOOKUP($A28,[22]旧長崎市!$B$6:$T$28,16,FALSE)</f>
        <v>11856</v>
      </c>
      <c r="U28" s="730">
        <f>VLOOKUP($A28,[22]旧長崎市!$B$6:$T$28,17,FALSE)</f>
        <v>2909</v>
      </c>
      <c r="V28" s="730">
        <f>VLOOKUP($A28,[22]旧長崎市!$B$6:$T$28,18,FALSE)</f>
        <v>3</v>
      </c>
      <c r="W28" s="730">
        <f>VLOOKUP($A28,[22]旧長崎市!$B$6:$T$28,19,FALSE)</f>
        <v>511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VLOOKUP($A29,[22]旧長崎市!$B$6:$T$28,2,FALSE)</f>
        <v>59444</v>
      </c>
      <c r="G29" s="730">
        <f>VLOOKUP($A29,[22]旧長崎市!$B$6:$T$28,3,FALSE)</f>
        <v>4517</v>
      </c>
      <c r="H29" s="730">
        <f>VLOOKUP($A29,[22]旧長崎市!$B$6:$T$28,4,FALSE)</f>
        <v>4451</v>
      </c>
      <c r="I29" s="730">
        <f>VLOOKUP($A29,[22]旧長崎市!$B$6:$T$28,5,FALSE)</f>
        <v>2937</v>
      </c>
      <c r="J29" s="730">
        <f>VLOOKUP($A29,[22]旧長崎市!$B$6:$T$28,6,FALSE)</f>
        <v>1088</v>
      </c>
      <c r="K29" s="730">
        <f>VLOOKUP($A29,[22]旧長崎市!$B$6:$T$28,7,FALSE)</f>
        <v>1</v>
      </c>
      <c r="L29" s="730">
        <f>VLOOKUP($A29,[22]旧長崎市!$B$6:$T$28,8,FALSE)</f>
        <v>425</v>
      </c>
      <c r="M29" s="730">
        <f>VLOOKUP($A29,[22]旧長崎市!$B$6:$T$28,9,FALSE)</f>
        <v>66</v>
      </c>
      <c r="N29" s="730">
        <f>VLOOKUP($A29,[22]旧長崎市!$B$6:$T$28,10,FALSE)</f>
        <v>53050</v>
      </c>
      <c r="O29" s="730">
        <f>VLOOKUP($A29,[22]旧長崎市!$B$6:$T$28,11,FALSE)</f>
        <v>10830</v>
      </c>
      <c r="P29" s="730">
        <f>VLOOKUP($A29,[22]旧長崎市!$B$6:$T$28,12,FALSE)</f>
        <v>9</v>
      </c>
      <c r="Q29" s="730">
        <f>VLOOKUP($A29,[22]旧長崎市!$B$6:$T$28,13,FALSE)</f>
        <v>42211</v>
      </c>
      <c r="R29" s="730">
        <f>VLOOKUP($A29,[22]旧長崎市!$B$6:$T$28,14,FALSE)</f>
        <v>1877</v>
      </c>
      <c r="S29" s="730">
        <f>VLOOKUP($A29,[22]旧長崎市!$B$6:$T$28,15,FALSE)</f>
        <v>2115</v>
      </c>
      <c r="T29" s="730">
        <f>VLOOKUP($A29,[22]旧長崎市!$B$6:$T$28,16,FALSE)</f>
        <v>1498</v>
      </c>
      <c r="U29" s="730">
        <f>VLOOKUP($A29,[22]旧長崎市!$B$6:$T$28,17,FALSE)</f>
        <v>497</v>
      </c>
      <c r="V29" s="730" t="str">
        <f>VLOOKUP($A29,[22]旧長崎市!$B$6:$T$28,18,FALSE)</f>
        <v>-</v>
      </c>
      <c r="W29" s="730">
        <f>VLOOKUP($A29,[22]旧長崎市!$B$6:$T$28,19,FALSE)</f>
        <v>120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VLOOKUP($A31,[22]旧長崎市!$B$30:$T$52,2,FALSE)</f>
        <v>146999</v>
      </c>
      <c r="G31" s="730">
        <f>VLOOKUP($A31,[22]旧長崎市!$B$30:$T$52,3,FALSE)</f>
        <v>92220</v>
      </c>
      <c r="H31" s="730">
        <f>VLOOKUP($A31,[22]旧長崎市!$B$30:$T$52,4,FALSE)</f>
        <v>87684</v>
      </c>
      <c r="I31" s="730">
        <f>VLOOKUP($A31,[22]旧長崎市!$B$30:$T$52,5,FALSE)</f>
        <v>82367</v>
      </c>
      <c r="J31" s="730">
        <f>VLOOKUP($A31,[22]旧長崎市!$B$30:$T$52,6,FALSE)</f>
        <v>1412</v>
      </c>
      <c r="K31" s="730">
        <f>VLOOKUP($A31,[22]旧長崎市!$B$30:$T$52,7,FALSE)</f>
        <v>1728</v>
      </c>
      <c r="L31" s="730">
        <f>VLOOKUP($A31,[22]旧長崎市!$B$30:$T$52,8,FALSE)</f>
        <v>2177</v>
      </c>
      <c r="M31" s="730">
        <f>VLOOKUP($A31,[22]旧長崎市!$B$30:$T$52,9,FALSE)</f>
        <v>4536</v>
      </c>
      <c r="N31" s="730">
        <f>VLOOKUP($A31,[22]旧長崎市!$B$30:$T$52,10,FALSE)</f>
        <v>45940</v>
      </c>
      <c r="O31" s="730">
        <f>VLOOKUP($A31,[22]旧長崎市!$B$30:$T$52,11,FALSE)</f>
        <v>4127</v>
      </c>
      <c r="P31" s="730">
        <f>VLOOKUP($A31,[22]旧長崎市!$B$30:$T$52,12,FALSE)</f>
        <v>8896</v>
      </c>
      <c r="Q31" s="730">
        <f>VLOOKUP($A31,[22]旧長崎市!$B$30:$T$52,13,FALSE)</f>
        <v>32917</v>
      </c>
      <c r="R31" s="730">
        <f>VLOOKUP($A31,[22]旧長崎市!$B$30:$T$52,14,FALSE)</f>
        <v>8839</v>
      </c>
      <c r="S31" s="730">
        <f>VLOOKUP($A31,[22]旧長崎市!$B$30:$T$52,15,FALSE)</f>
        <v>75235</v>
      </c>
      <c r="T31" s="730">
        <f>VLOOKUP($A31,[22]旧長崎市!$B$30:$T$52,16,FALSE)</f>
        <v>71359</v>
      </c>
      <c r="U31" s="730">
        <f>VLOOKUP($A31,[22]旧長崎市!$B$30:$T$52,17,FALSE)</f>
        <v>924</v>
      </c>
      <c r="V31" s="730">
        <f>VLOOKUP($A31,[22]旧長崎市!$B$30:$T$52,18,FALSE)</f>
        <v>1708</v>
      </c>
      <c r="W31" s="730">
        <f>VLOOKUP($A31,[22]旧長崎市!$B$30:$T$52,19,FALSE)</f>
        <v>1244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VLOOKUP($A32,[22]旧長崎市!$B$30:$T$52,2,FALSE)</f>
        <v>8414</v>
      </c>
      <c r="G32" s="730">
        <f>VLOOKUP($A32,[22]旧長崎市!$B$30:$T$52,3,FALSE)</f>
        <v>1147</v>
      </c>
      <c r="H32" s="730">
        <f>VLOOKUP($A32,[22]旧長崎市!$B$30:$T$52,4,FALSE)</f>
        <v>1027</v>
      </c>
      <c r="I32" s="730">
        <f>VLOOKUP($A32,[22]旧長崎市!$B$30:$T$52,5,FALSE)</f>
        <v>557</v>
      </c>
      <c r="J32" s="730">
        <f>VLOOKUP($A32,[22]旧長崎市!$B$30:$T$52,6,FALSE)</f>
        <v>22</v>
      </c>
      <c r="K32" s="730">
        <f>VLOOKUP($A32,[22]旧長崎市!$B$30:$T$52,7,FALSE)</f>
        <v>404</v>
      </c>
      <c r="L32" s="730">
        <f>VLOOKUP($A32,[22]旧長崎市!$B$30:$T$52,8,FALSE)</f>
        <v>44</v>
      </c>
      <c r="M32" s="730">
        <f>VLOOKUP($A32,[22]旧長崎市!$B$30:$T$52,9,FALSE)</f>
        <v>120</v>
      </c>
      <c r="N32" s="730">
        <f>VLOOKUP($A32,[22]旧長崎市!$B$30:$T$52,10,FALSE)</f>
        <v>6844</v>
      </c>
      <c r="O32" s="730">
        <f>VLOOKUP($A32,[22]旧長崎市!$B$30:$T$52,11,FALSE)</f>
        <v>25</v>
      </c>
      <c r="P32" s="730">
        <f>VLOOKUP($A32,[22]旧長崎市!$B$30:$T$52,12,FALSE)</f>
        <v>6703</v>
      </c>
      <c r="Q32" s="730">
        <f>VLOOKUP($A32,[22]旧長崎市!$B$30:$T$52,13,FALSE)</f>
        <v>116</v>
      </c>
      <c r="R32" s="730">
        <f>VLOOKUP($A32,[22]旧長崎市!$B$30:$T$52,14,FALSE)</f>
        <v>423</v>
      </c>
      <c r="S32" s="730">
        <f>VLOOKUP($A32,[22]旧長崎市!$B$30:$T$52,15,FALSE)</f>
        <v>979</v>
      </c>
      <c r="T32" s="730">
        <f>VLOOKUP($A32,[22]旧長崎市!$B$30:$T$52,16,FALSE)</f>
        <v>518</v>
      </c>
      <c r="U32" s="730">
        <f>VLOOKUP($A32,[22]旧長崎市!$B$30:$T$52,17,FALSE)</f>
        <v>22</v>
      </c>
      <c r="V32" s="730">
        <f>VLOOKUP($A32,[22]旧長崎市!$B$30:$T$52,18,FALSE)</f>
        <v>397</v>
      </c>
      <c r="W32" s="730">
        <f>VLOOKUP($A32,[22]旧長崎市!$B$30:$T$52,19,FALSE)</f>
        <v>42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VLOOKUP($A33,[22]旧長崎市!$B$30:$T$52,2,FALSE)</f>
        <v>7838</v>
      </c>
      <c r="G33" s="730">
        <f>VLOOKUP($A33,[22]旧長崎市!$B$30:$T$52,3,FALSE)</f>
        <v>5096</v>
      </c>
      <c r="H33" s="730">
        <f>VLOOKUP($A33,[22]旧長崎市!$B$30:$T$52,4,FALSE)</f>
        <v>4733</v>
      </c>
      <c r="I33" s="730">
        <f>VLOOKUP($A33,[22]旧長崎市!$B$30:$T$52,5,FALSE)</f>
        <v>3398</v>
      </c>
      <c r="J33" s="730">
        <f>VLOOKUP($A33,[22]旧長崎市!$B$30:$T$52,6,FALSE)</f>
        <v>49</v>
      </c>
      <c r="K33" s="730">
        <f>VLOOKUP($A33,[22]旧長崎市!$B$30:$T$52,7,FALSE)</f>
        <v>1148</v>
      </c>
      <c r="L33" s="730">
        <f>VLOOKUP($A33,[22]旧長崎市!$B$30:$T$52,8,FALSE)</f>
        <v>138</v>
      </c>
      <c r="M33" s="730">
        <f>VLOOKUP($A33,[22]旧長崎市!$B$30:$T$52,9,FALSE)</f>
        <v>363</v>
      </c>
      <c r="N33" s="730">
        <f>VLOOKUP($A33,[22]旧長崎市!$B$30:$T$52,10,FALSE)</f>
        <v>2032</v>
      </c>
      <c r="O33" s="730">
        <f>VLOOKUP($A33,[22]旧長崎市!$B$30:$T$52,11,FALSE)</f>
        <v>59</v>
      </c>
      <c r="P33" s="730">
        <f>VLOOKUP($A33,[22]旧長崎市!$B$30:$T$52,12,FALSE)</f>
        <v>1812</v>
      </c>
      <c r="Q33" s="730">
        <f>VLOOKUP($A33,[22]旧長崎市!$B$30:$T$52,13,FALSE)</f>
        <v>161</v>
      </c>
      <c r="R33" s="730">
        <f>VLOOKUP($A33,[22]旧長崎市!$B$30:$T$52,14,FALSE)</f>
        <v>710</v>
      </c>
      <c r="S33" s="730">
        <f>VLOOKUP($A33,[22]旧長崎市!$B$30:$T$52,15,FALSE)</f>
        <v>4544</v>
      </c>
      <c r="T33" s="730">
        <f>VLOOKUP($A33,[22]旧長崎市!$B$30:$T$52,16,FALSE)</f>
        <v>3233</v>
      </c>
      <c r="U33" s="730">
        <f>VLOOKUP($A33,[22]旧長崎市!$B$30:$T$52,17,FALSE)</f>
        <v>40</v>
      </c>
      <c r="V33" s="730">
        <f>VLOOKUP($A33,[22]旧長崎市!$B$30:$T$52,18,FALSE)</f>
        <v>1139</v>
      </c>
      <c r="W33" s="730">
        <f>VLOOKUP($A33,[22]旧長崎市!$B$30:$T$52,19,FALSE)</f>
        <v>132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VLOOKUP($A34,[22]旧長崎市!$B$30:$T$52,2,FALSE)</f>
        <v>7430</v>
      </c>
      <c r="G34" s="730">
        <f>VLOOKUP($A34,[22]旧長崎市!$B$30:$T$52,3,FALSE)</f>
        <v>6130</v>
      </c>
      <c r="H34" s="730">
        <f>VLOOKUP($A34,[22]旧長崎市!$B$30:$T$52,4,FALSE)</f>
        <v>5791</v>
      </c>
      <c r="I34" s="730">
        <f>VLOOKUP($A34,[22]旧長崎市!$B$30:$T$52,5,FALSE)</f>
        <v>5587</v>
      </c>
      <c r="J34" s="730">
        <f>VLOOKUP($A34,[22]旧長崎市!$B$30:$T$52,6,FALSE)</f>
        <v>39</v>
      </c>
      <c r="K34" s="730">
        <f>VLOOKUP($A34,[22]旧長崎市!$B$30:$T$52,7,FALSE)</f>
        <v>105</v>
      </c>
      <c r="L34" s="730">
        <f>VLOOKUP($A34,[22]旧長崎市!$B$30:$T$52,8,FALSE)</f>
        <v>60</v>
      </c>
      <c r="M34" s="730">
        <f>VLOOKUP($A34,[22]旧長崎市!$B$30:$T$52,9,FALSE)</f>
        <v>339</v>
      </c>
      <c r="N34" s="730">
        <f>VLOOKUP($A34,[22]旧長崎市!$B$30:$T$52,10,FALSE)</f>
        <v>462</v>
      </c>
      <c r="O34" s="730">
        <f>VLOOKUP($A34,[22]旧長崎市!$B$30:$T$52,11,FALSE)</f>
        <v>32</v>
      </c>
      <c r="P34" s="730">
        <f>VLOOKUP($A34,[22]旧長崎市!$B$30:$T$52,12,FALSE)</f>
        <v>261</v>
      </c>
      <c r="Q34" s="730">
        <f>VLOOKUP($A34,[22]旧長崎市!$B$30:$T$52,13,FALSE)</f>
        <v>169</v>
      </c>
      <c r="R34" s="730">
        <f>VLOOKUP($A34,[22]旧長崎市!$B$30:$T$52,14,FALSE)</f>
        <v>838</v>
      </c>
      <c r="S34" s="730">
        <f>VLOOKUP($A34,[22]旧長崎市!$B$30:$T$52,15,FALSE)</f>
        <v>5450</v>
      </c>
      <c r="T34" s="730">
        <f>VLOOKUP($A34,[22]旧長崎市!$B$30:$T$52,16,FALSE)</f>
        <v>5266</v>
      </c>
      <c r="U34" s="730">
        <f>VLOOKUP($A34,[22]旧長崎市!$B$30:$T$52,17,FALSE)</f>
        <v>33</v>
      </c>
      <c r="V34" s="730">
        <f>VLOOKUP($A34,[22]旧長崎市!$B$30:$T$52,18,FALSE)</f>
        <v>105</v>
      </c>
      <c r="W34" s="730">
        <f>VLOOKUP($A34,[22]旧長崎市!$B$30:$T$52,19,FALSE)</f>
        <v>46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VLOOKUP($A35,[22]旧長崎市!$B$30:$T$52,2,FALSE)</f>
        <v>8410</v>
      </c>
      <c r="G35" s="730">
        <f>VLOOKUP($A35,[22]旧長崎市!$B$30:$T$52,3,FALSE)</f>
        <v>7304</v>
      </c>
      <c r="H35" s="730">
        <f>VLOOKUP($A35,[22]旧長崎市!$B$30:$T$52,4,FALSE)</f>
        <v>6911</v>
      </c>
      <c r="I35" s="730">
        <f>VLOOKUP($A35,[22]旧長崎市!$B$30:$T$52,5,FALSE)</f>
        <v>6733</v>
      </c>
      <c r="J35" s="730">
        <f>VLOOKUP($A35,[22]旧長崎市!$B$30:$T$52,6,FALSE)</f>
        <v>62</v>
      </c>
      <c r="K35" s="730">
        <f>VLOOKUP($A35,[22]旧長崎市!$B$30:$T$52,7,FALSE)</f>
        <v>34</v>
      </c>
      <c r="L35" s="730">
        <f>VLOOKUP($A35,[22]旧長崎市!$B$30:$T$52,8,FALSE)</f>
        <v>82</v>
      </c>
      <c r="M35" s="730">
        <f>VLOOKUP($A35,[22]旧長崎市!$B$30:$T$52,9,FALSE)</f>
        <v>393</v>
      </c>
      <c r="N35" s="730">
        <f>VLOOKUP($A35,[22]旧長崎市!$B$30:$T$52,10,FALSE)</f>
        <v>305</v>
      </c>
      <c r="O35" s="730">
        <f>VLOOKUP($A35,[22]旧長崎市!$B$30:$T$52,11,FALSE)</f>
        <v>55</v>
      </c>
      <c r="P35" s="730">
        <f>VLOOKUP($A35,[22]旧長崎市!$B$30:$T$52,12,FALSE)</f>
        <v>51</v>
      </c>
      <c r="Q35" s="730">
        <f>VLOOKUP($A35,[22]旧長崎市!$B$30:$T$52,13,FALSE)</f>
        <v>199</v>
      </c>
      <c r="R35" s="730">
        <f>VLOOKUP($A35,[22]旧長崎市!$B$30:$T$52,14,FALSE)</f>
        <v>801</v>
      </c>
      <c r="S35" s="730">
        <f>VLOOKUP($A35,[22]旧長崎市!$B$30:$T$52,15,FALSE)</f>
        <v>6432</v>
      </c>
      <c r="T35" s="730">
        <f>VLOOKUP($A35,[22]旧長崎市!$B$30:$T$52,16,FALSE)</f>
        <v>6285</v>
      </c>
      <c r="U35" s="730">
        <f>VLOOKUP($A35,[22]旧長崎市!$B$30:$T$52,17,FALSE)</f>
        <v>47</v>
      </c>
      <c r="V35" s="730">
        <f>VLOOKUP($A35,[22]旧長崎市!$B$30:$T$52,18,FALSE)</f>
        <v>33</v>
      </c>
      <c r="W35" s="730">
        <f>VLOOKUP($A35,[22]旧長崎市!$B$30:$T$52,19,FALSE)</f>
        <v>67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VLOOKUP($A36,[22]旧長崎市!$B$30:$T$52,2,FALSE)</f>
        <v>9236</v>
      </c>
      <c r="G36" s="730">
        <f>VLOOKUP($A36,[22]旧長崎市!$B$30:$T$52,3,FALSE)</f>
        <v>8113</v>
      </c>
      <c r="H36" s="730">
        <f>VLOOKUP($A36,[22]旧長崎市!$B$30:$T$52,4,FALSE)</f>
        <v>7731</v>
      </c>
      <c r="I36" s="730">
        <f>VLOOKUP($A36,[22]旧長崎市!$B$30:$T$52,5,FALSE)</f>
        <v>7569</v>
      </c>
      <c r="J36" s="730">
        <f>VLOOKUP($A36,[22]旧長崎市!$B$30:$T$52,6,FALSE)</f>
        <v>48</v>
      </c>
      <c r="K36" s="730">
        <f>VLOOKUP($A36,[22]旧長崎市!$B$30:$T$52,7,FALSE)</f>
        <v>24</v>
      </c>
      <c r="L36" s="730">
        <f>VLOOKUP($A36,[22]旧長崎市!$B$30:$T$52,8,FALSE)</f>
        <v>90</v>
      </c>
      <c r="M36" s="730">
        <f>VLOOKUP($A36,[22]旧長崎市!$B$30:$T$52,9,FALSE)</f>
        <v>382</v>
      </c>
      <c r="N36" s="730">
        <f>VLOOKUP($A36,[22]旧長崎市!$B$30:$T$52,10,FALSE)</f>
        <v>331</v>
      </c>
      <c r="O36" s="730">
        <f>VLOOKUP($A36,[22]旧長崎市!$B$30:$T$52,11,FALSE)</f>
        <v>69</v>
      </c>
      <c r="P36" s="730">
        <f>VLOOKUP($A36,[22]旧長崎市!$B$30:$T$52,12,FALSE)</f>
        <v>29</v>
      </c>
      <c r="Q36" s="730">
        <f>VLOOKUP($A36,[22]旧長崎市!$B$30:$T$52,13,FALSE)</f>
        <v>233</v>
      </c>
      <c r="R36" s="730">
        <f>VLOOKUP($A36,[22]旧長崎市!$B$30:$T$52,14,FALSE)</f>
        <v>792</v>
      </c>
      <c r="S36" s="730">
        <f>VLOOKUP($A36,[22]旧長崎市!$B$30:$T$52,15,FALSE)</f>
        <v>7014</v>
      </c>
      <c r="T36" s="730">
        <f>VLOOKUP($A36,[22]旧長崎市!$B$30:$T$52,16,FALSE)</f>
        <v>6895</v>
      </c>
      <c r="U36" s="730">
        <f>VLOOKUP($A36,[22]旧長崎市!$B$30:$T$52,17,FALSE)</f>
        <v>31</v>
      </c>
      <c r="V36" s="730">
        <f>VLOOKUP($A36,[22]旧長崎市!$B$30:$T$52,18,FALSE)</f>
        <v>23</v>
      </c>
      <c r="W36" s="730">
        <f>VLOOKUP($A36,[22]旧長崎市!$B$30:$T$52,19,FALSE)</f>
        <v>65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VLOOKUP($A37,[22]旧長崎市!$B$30:$T$52,2,FALSE)</f>
        <v>10396</v>
      </c>
      <c r="G37" s="730">
        <f>VLOOKUP($A37,[22]旧長崎市!$B$30:$T$52,3,FALSE)</f>
        <v>9176</v>
      </c>
      <c r="H37" s="730">
        <f>VLOOKUP($A37,[22]旧長崎市!$B$30:$T$52,4,FALSE)</f>
        <v>8779</v>
      </c>
      <c r="I37" s="730">
        <f>VLOOKUP($A37,[22]旧長崎市!$B$30:$T$52,5,FALSE)</f>
        <v>8632</v>
      </c>
      <c r="J37" s="730">
        <f>VLOOKUP($A37,[22]旧長崎市!$B$30:$T$52,6,FALSE)</f>
        <v>50</v>
      </c>
      <c r="K37" s="730">
        <f>VLOOKUP($A37,[22]旧長崎市!$B$30:$T$52,7,FALSE)</f>
        <v>4</v>
      </c>
      <c r="L37" s="730">
        <f>VLOOKUP($A37,[22]旧長崎市!$B$30:$T$52,8,FALSE)</f>
        <v>93</v>
      </c>
      <c r="M37" s="730">
        <f>VLOOKUP($A37,[22]旧長崎市!$B$30:$T$52,9,FALSE)</f>
        <v>397</v>
      </c>
      <c r="N37" s="730">
        <f>VLOOKUP($A37,[22]旧長崎市!$B$30:$T$52,10,FALSE)</f>
        <v>412</v>
      </c>
      <c r="O37" s="730">
        <f>VLOOKUP($A37,[22]旧長崎市!$B$30:$T$52,11,FALSE)</f>
        <v>93</v>
      </c>
      <c r="P37" s="730">
        <f>VLOOKUP($A37,[22]旧長崎市!$B$30:$T$52,12,FALSE)</f>
        <v>14</v>
      </c>
      <c r="Q37" s="730">
        <f>VLOOKUP($A37,[22]旧長崎市!$B$30:$T$52,13,FALSE)</f>
        <v>305</v>
      </c>
      <c r="R37" s="730">
        <f>VLOOKUP($A37,[22]旧長崎市!$B$30:$T$52,14,FALSE)</f>
        <v>808</v>
      </c>
      <c r="S37" s="730">
        <f>VLOOKUP($A37,[22]旧長崎市!$B$30:$T$52,15,FALSE)</f>
        <v>7853</v>
      </c>
      <c r="T37" s="730">
        <f>VLOOKUP($A37,[22]旧長崎市!$B$30:$T$52,16,FALSE)</f>
        <v>7749</v>
      </c>
      <c r="U37" s="730">
        <f>VLOOKUP($A37,[22]旧長崎市!$B$30:$T$52,17,FALSE)</f>
        <v>39</v>
      </c>
      <c r="V37" s="730">
        <f>VLOOKUP($A37,[22]旧長崎市!$B$30:$T$52,18,FALSE)</f>
        <v>3</v>
      </c>
      <c r="W37" s="730">
        <f>VLOOKUP($A37,[22]旧長崎市!$B$30:$T$52,19,FALSE)</f>
        <v>62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VLOOKUP($A38,[22]旧長崎市!$B$30:$T$52,2,FALSE)</f>
        <v>12400</v>
      </c>
      <c r="G38" s="730">
        <f>VLOOKUP($A38,[22]旧長崎市!$B$30:$T$52,3,FALSE)</f>
        <v>10947</v>
      </c>
      <c r="H38" s="730">
        <f>VLOOKUP($A38,[22]旧長崎市!$B$30:$T$52,4,FALSE)</f>
        <v>10500</v>
      </c>
      <c r="I38" s="730">
        <f>VLOOKUP($A38,[22]旧長崎市!$B$30:$T$52,5,FALSE)</f>
        <v>10303</v>
      </c>
      <c r="J38" s="730">
        <f>VLOOKUP($A38,[22]旧長崎市!$B$30:$T$52,6,FALSE)</f>
        <v>53</v>
      </c>
      <c r="K38" s="730">
        <f>VLOOKUP($A38,[22]旧長崎市!$B$30:$T$52,7,FALSE)</f>
        <v>4</v>
      </c>
      <c r="L38" s="730">
        <f>VLOOKUP($A38,[22]旧長崎市!$B$30:$T$52,8,FALSE)</f>
        <v>140</v>
      </c>
      <c r="M38" s="730">
        <f>VLOOKUP($A38,[22]旧長崎市!$B$30:$T$52,9,FALSE)</f>
        <v>447</v>
      </c>
      <c r="N38" s="730">
        <f>VLOOKUP($A38,[22]旧長崎市!$B$30:$T$52,10,FALSE)</f>
        <v>547</v>
      </c>
      <c r="O38" s="730">
        <f>VLOOKUP($A38,[22]旧長崎市!$B$30:$T$52,11,FALSE)</f>
        <v>139</v>
      </c>
      <c r="P38" s="730">
        <f>VLOOKUP($A38,[22]旧長崎市!$B$30:$T$52,12,FALSE)</f>
        <v>7</v>
      </c>
      <c r="Q38" s="730">
        <f>VLOOKUP($A38,[22]旧長崎市!$B$30:$T$52,13,FALSE)</f>
        <v>401</v>
      </c>
      <c r="R38" s="730">
        <f>VLOOKUP($A38,[22]旧長崎市!$B$30:$T$52,14,FALSE)</f>
        <v>906</v>
      </c>
      <c r="S38" s="730">
        <f>VLOOKUP($A38,[22]旧長崎市!$B$30:$T$52,15,FALSE)</f>
        <v>9378</v>
      </c>
      <c r="T38" s="730">
        <f>VLOOKUP($A38,[22]旧長崎市!$B$30:$T$52,16,FALSE)</f>
        <v>9265</v>
      </c>
      <c r="U38" s="730">
        <f>VLOOKUP($A38,[22]旧長崎市!$B$30:$T$52,17,FALSE)</f>
        <v>28</v>
      </c>
      <c r="V38" s="730">
        <f>VLOOKUP($A38,[22]旧長崎市!$B$30:$T$52,18,FALSE)</f>
        <v>4</v>
      </c>
      <c r="W38" s="730">
        <f>VLOOKUP($A38,[22]旧長崎市!$B$30:$T$52,19,FALSE)</f>
        <v>81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VLOOKUP($A39,[22]旧長崎市!$B$30:$T$52,2,FALSE)</f>
        <v>11144</v>
      </c>
      <c r="G39" s="730">
        <f>VLOOKUP($A39,[22]旧長崎市!$B$30:$T$52,3,FALSE)</f>
        <v>9830</v>
      </c>
      <c r="H39" s="730">
        <f>VLOOKUP($A39,[22]旧長崎市!$B$30:$T$52,4,FALSE)</f>
        <v>9381</v>
      </c>
      <c r="I39" s="730">
        <f>VLOOKUP($A39,[22]旧長崎市!$B$30:$T$52,5,FALSE)</f>
        <v>9164</v>
      </c>
      <c r="J39" s="730">
        <f>VLOOKUP($A39,[22]旧長崎市!$B$30:$T$52,6,FALSE)</f>
        <v>59</v>
      </c>
      <c r="K39" s="730" t="str">
        <f>VLOOKUP($A39,[22]旧長崎市!$B$30:$T$52,7,FALSE)</f>
        <v>-</v>
      </c>
      <c r="L39" s="730">
        <f>VLOOKUP($A39,[22]旧長崎市!$B$30:$T$52,8,FALSE)</f>
        <v>158</v>
      </c>
      <c r="M39" s="730">
        <f>VLOOKUP($A39,[22]旧長崎市!$B$30:$T$52,9,FALSE)</f>
        <v>449</v>
      </c>
      <c r="N39" s="730">
        <f>VLOOKUP($A39,[22]旧長崎市!$B$30:$T$52,10,FALSE)</f>
        <v>607</v>
      </c>
      <c r="O39" s="730">
        <f>VLOOKUP($A39,[22]旧長崎市!$B$30:$T$52,11,FALSE)</f>
        <v>173</v>
      </c>
      <c r="P39" s="730">
        <f>VLOOKUP($A39,[22]旧長崎市!$B$30:$T$52,12,FALSE)</f>
        <v>5</v>
      </c>
      <c r="Q39" s="730">
        <f>VLOOKUP($A39,[22]旧長崎市!$B$30:$T$52,13,FALSE)</f>
        <v>429</v>
      </c>
      <c r="R39" s="730">
        <f>VLOOKUP($A39,[22]旧長崎市!$B$30:$T$52,14,FALSE)</f>
        <v>707</v>
      </c>
      <c r="S39" s="730">
        <f>VLOOKUP($A39,[22]旧長崎市!$B$30:$T$52,15,FALSE)</f>
        <v>8215</v>
      </c>
      <c r="T39" s="730">
        <f>VLOOKUP($A39,[22]旧長崎市!$B$30:$T$52,16,FALSE)</f>
        <v>8085</v>
      </c>
      <c r="U39" s="730">
        <f>VLOOKUP($A39,[22]旧長崎市!$B$30:$T$52,17,FALSE)</f>
        <v>29</v>
      </c>
      <c r="V39" s="730" t="str">
        <f>VLOOKUP($A39,[22]旧長崎市!$B$30:$T$52,18,FALSE)</f>
        <v>-</v>
      </c>
      <c r="W39" s="730">
        <f>VLOOKUP($A39,[22]旧長崎市!$B$30:$T$52,19,FALSE)</f>
        <v>101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VLOOKUP($A40,[22]旧長崎市!$B$30:$T$52,2,FALSE)</f>
        <v>11447</v>
      </c>
      <c r="G40" s="730">
        <f>VLOOKUP($A40,[22]旧長崎市!$B$30:$T$52,3,FALSE)</f>
        <v>10065</v>
      </c>
      <c r="H40" s="730">
        <f>VLOOKUP($A40,[22]旧長崎市!$B$30:$T$52,4,FALSE)</f>
        <v>9603</v>
      </c>
      <c r="I40" s="730">
        <f>VLOOKUP($A40,[22]旧長崎市!$B$30:$T$52,5,FALSE)</f>
        <v>9333</v>
      </c>
      <c r="J40" s="730">
        <f>VLOOKUP($A40,[22]旧長崎市!$B$30:$T$52,6,FALSE)</f>
        <v>70</v>
      </c>
      <c r="K40" s="730">
        <f>VLOOKUP($A40,[22]旧長崎市!$B$30:$T$52,7,FALSE)</f>
        <v>1</v>
      </c>
      <c r="L40" s="730">
        <f>VLOOKUP($A40,[22]旧長崎市!$B$30:$T$52,8,FALSE)</f>
        <v>199</v>
      </c>
      <c r="M40" s="730">
        <f>VLOOKUP($A40,[22]旧長崎市!$B$30:$T$52,9,FALSE)</f>
        <v>462</v>
      </c>
      <c r="N40" s="730">
        <f>VLOOKUP($A40,[22]旧長崎市!$B$30:$T$52,10,FALSE)</f>
        <v>815</v>
      </c>
      <c r="O40" s="730">
        <f>VLOOKUP($A40,[22]旧長崎市!$B$30:$T$52,11,FALSE)</f>
        <v>197</v>
      </c>
      <c r="P40" s="730">
        <f>VLOOKUP($A40,[22]旧長崎市!$B$30:$T$52,12,FALSE)</f>
        <v>6</v>
      </c>
      <c r="Q40" s="730">
        <f>VLOOKUP($A40,[22]旧長崎市!$B$30:$T$52,13,FALSE)</f>
        <v>612</v>
      </c>
      <c r="R40" s="730">
        <f>VLOOKUP($A40,[22]旧長崎市!$B$30:$T$52,14,FALSE)</f>
        <v>567</v>
      </c>
      <c r="S40" s="730">
        <f>VLOOKUP($A40,[22]旧長崎市!$B$30:$T$52,15,FALSE)</f>
        <v>8288</v>
      </c>
      <c r="T40" s="730">
        <f>VLOOKUP($A40,[22]旧長崎市!$B$30:$T$52,16,FALSE)</f>
        <v>8120</v>
      </c>
      <c r="U40" s="730">
        <f>VLOOKUP($A40,[22]旧長崎市!$B$30:$T$52,17,FALSE)</f>
        <v>43</v>
      </c>
      <c r="V40" s="730">
        <f>VLOOKUP($A40,[22]旧長崎市!$B$30:$T$52,18,FALSE)</f>
        <v>1</v>
      </c>
      <c r="W40" s="730">
        <f>VLOOKUP($A40,[22]旧長崎市!$B$30:$T$52,19,FALSE)</f>
        <v>124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VLOOKUP($A41,[22]旧長崎市!$B$30:$T$52,2,FALSE)</f>
        <v>11883</v>
      </c>
      <c r="G41" s="730">
        <f>VLOOKUP($A41,[22]旧長崎市!$B$30:$T$52,3,FALSE)</f>
        <v>9604</v>
      </c>
      <c r="H41" s="730">
        <f>VLOOKUP($A41,[22]旧長崎市!$B$30:$T$52,4,FALSE)</f>
        <v>9059</v>
      </c>
      <c r="I41" s="730">
        <f>VLOOKUP($A41,[22]旧長崎市!$B$30:$T$52,5,FALSE)</f>
        <v>8699</v>
      </c>
      <c r="J41" s="730">
        <f>VLOOKUP($A41,[22]旧長崎市!$B$30:$T$52,6,FALSE)</f>
        <v>123</v>
      </c>
      <c r="K41" s="730">
        <f>VLOOKUP($A41,[22]旧長崎市!$B$30:$T$52,7,FALSE)</f>
        <v>1</v>
      </c>
      <c r="L41" s="730">
        <f>VLOOKUP($A41,[22]旧長崎市!$B$30:$T$52,8,FALSE)</f>
        <v>236</v>
      </c>
      <c r="M41" s="730">
        <f>VLOOKUP($A41,[22]旧長崎市!$B$30:$T$52,9,FALSE)</f>
        <v>545</v>
      </c>
      <c r="N41" s="730">
        <f>VLOOKUP($A41,[22]旧長崎市!$B$30:$T$52,10,FALSE)</f>
        <v>1792</v>
      </c>
      <c r="O41" s="730">
        <f>VLOOKUP($A41,[22]旧長崎市!$B$30:$T$52,11,FALSE)</f>
        <v>368</v>
      </c>
      <c r="P41" s="730">
        <f>VLOOKUP($A41,[22]旧長崎市!$B$30:$T$52,12,FALSE)</f>
        <v>2</v>
      </c>
      <c r="Q41" s="730">
        <f>VLOOKUP($A41,[22]旧長崎市!$B$30:$T$52,13,FALSE)</f>
        <v>1422</v>
      </c>
      <c r="R41" s="730">
        <f>VLOOKUP($A41,[22]旧長崎市!$B$30:$T$52,14,FALSE)</f>
        <v>487</v>
      </c>
      <c r="S41" s="730">
        <f>VLOOKUP($A41,[22]旧長崎市!$B$30:$T$52,15,FALSE)</f>
        <v>7550</v>
      </c>
      <c r="T41" s="730">
        <f>VLOOKUP($A41,[22]旧長崎市!$B$30:$T$52,16,FALSE)</f>
        <v>7338</v>
      </c>
      <c r="U41" s="730">
        <f>VLOOKUP($A41,[22]旧長崎市!$B$30:$T$52,17,FALSE)</f>
        <v>76</v>
      </c>
      <c r="V41" s="730" t="str">
        <f>VLOOKUP($A41,[22]旧長崎市!$B$30:$T$52,18,FALSE)</f>
        <v>-</v>
      </c>
      <c r="W41" s="730">
        <f>VLOOKUP($A41,[22]旧長崎市!$B$30:$T$52,19,FALSE)</f>
        <v>136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VLOOKUP($A42,[22]旧長崎市!$B$30:$T$52,2,FALSE)</f>
        <v>13686</v>
      </c>
      <c r="G42" s="730">
        <f>VLOOKUP($A42,[22]旧長崎市!$B$30:$T$52,3,FALSE)</f>
        <v>7469</v>
      </c>
      <c r="H42" s="730">
        <f>VLOOKUP($A42,[22]旧長崎市!$B$30:$T$52,4,FALSE)</f>
        <v>7037</v>
      </c>
      <c r="I42" s="730">
        <f>VLOOKUP($A42,[22]旧長崎市!$B$30:$T$52,5,FALSE)</f>
        <v>6400</v>
      </c>
      <c r="J42" s="730">
        <f>VLOOKUP($A42,[22]旧長崎市!$B$30:$T$52,6,FALSE)</f>
        <v>291</v>
      </c>
      <c r="K42" s="730">
        <f>VLOOKUP($A42,[22]旧長崎市!$B$30:$T$52,7,FALSE)</f>
        <v>2</v>
      </c>
      <c r="L42" s="730">
        <f>VLOOKUP($A42,[22]旧長崎市!$B$30:$T$52,8,FALSE)</f>
        <v>344</v>
      </c>
      <c r="M42" s="730">
        <f>VLOOKUP($A42,[22]旧長崎市!$B$30:$T$52,9,FALSE)</f>
        <v>432</v>
      </c>
      <c r="N42" s="730">
        <f>VLOOKUP($A42,[22]旧長崎市!$B$30:$T$52,10,FALSE)</f>
        <v>5573</v>
      </c>
      <c r="O42" s="730">
        <f>VLOOKUP($A42,[22]旧長崎市!$B$30:$T$52,11,FALSE)</f>
        <v>741</v>
      </c>
      <c r="P42" s="730">
        <f>VLOOKUP($A42,[22]旧長崎市!$B$30:$T$52,12,FALSE)</f>
        <v>3</v>
      </c>
      <c r="Q42" s="730">
        <f>VLOOKUP($A42,[22]旧長崎市!$B$30:$T$52,13,FALSE)</f>
        <v>4829</v>
      </c>
      <c r="R42" s="730">
        <f>VLOOKUP($A42,[22]旧長崎市!$B$30:$T$52,14,FALSE)</f>
        <v>644</v>
      </c>
      <c r="S42" s="730">
        <f>VLOOKUP($A42,[22]旧長崎市!$B$30:$T$52,15,FALSE)</f>
        <v>5225</v>
      </c>
      <c r="T42" s="730">
        <f>VLOOKUP($A42,[22]旧長崎市!$B$30:$T$52,16,FALSE)</f>
        <v>4836</v>
      </c>
      <c r="U42" s="730">
        <f>VLOOKUP($A42,[22]旧長崎市!$B$30:$T$52,17,FALSE)</f>
        <v>209</v>
      </c>
      <c r="V42" s="730">
        <f>VLOOKUP($A42,[22]旧長崎市!$B$30:$T$52,18,FALSE)</f>
        <v>2</v>
      </c>
      <c r="W42" s="730">
        <f>VLOOKUP($A42,[22]旧長崎市!$B$30:$T$52,19,FALSE)</f>
        <v>178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VLOOKUP($A43,[22]旧長崎市!$B$30:$T$52,2,FALSE)</f>
        <v>13349</v>
      </c>
      <c r="G43" s="730">
        <f>VLOOKUP($A43,[22]旧長崎市!$B$30:$T$52,3,FALSE)</f>
        <v>4779</v>
      </c>
      <c r="H43" s="730">
        <f>VLOOKUP($A43,[22]旧長崎市!$B$30:$T$52,4,FALSE)</f>
        <v>4621</v>
      </c>
      <c r="I43" s="730">
        <f>VLOOKUP($A43,[22]旧長崎市!$B$30:$T$52,5,FALSE)</f>
        <v>3990</v>
      </c>
      <c r="J43" s="730">
        <f>VLOOKUP($A43,[22]旧長崎市!$B$30:$T$52,6,FALSE)</f>
        <v>318</v>
      </c>
      <c r="K43" s="730">
        <f>VLOOKUP($A43,[22]旧長崎市!$B$30:$T$52,7,FALSE)</f>
        <v>1</v>
      </c>
      <c r="L43" s="730">
        <f>VLOOKUP($A43,[22]旧長崎市!$B$30:$T$52,8,FALSE)</f>
        <v>312</v>
      </c>
      <c r="M43" s="730">
        <f>VLOOKUP($A43,[22]旧長崎市!$B$30:$T$52,9,FALSE)</f>
        <v>158</v>
      </c>
      <c r="N43" s="730">
        <f>VLOOKUP($A43,[22]旧長崎市!$B$30:$T$52,10,FALSE)</f>
        <v>8136</v>
      </c>
      <c r="O43" s="730">
        <f>VLOOKUP($A43,[22]旧長崎市!$B$30:$T$52,11,FALSE)</f>
        <v>817</v>
      </c>
      <c r="P43" s="730">
        <f>VLOOKUP($A43,[22]旧長崎市!$B$30:$T$52,12,FALSE)</f>
        <v>2</v>
      </c>
      <c r="Q43" s="730">
        <f>VLOOKUP($A43,[22]旧長崎市!$B$30:$T$52,13,FALSE)</f>
        <v>7317</v>
      </c>
      <c r="R43" s="730">
        <f>VLOOKUP($A43,[22]旧長崎市!$B$30:$T$52,14,FALSE)</f>
        <v>434</v>
      </c>
      <c r="S43" s="730">
        <f>VLOOKUP($A43,[22]旧長崎市!$B$30:$T$52,15,FALSE)</f>
        <v>3096</v>
      </c>
      <c r="T43" s="730">
        <f>VLOOKUP($A43,[22]旧長崎市!$B$30:$T$52,16,FALSE)</f>
        <v>2745</v>
      </c>
      <c r="U43" s="730">
        <f>VLOOKUP($A43,[22]旧長崎市!$B$30:$T$52,17,FALSE)</f>
        <v>211</v>
      </c>
      <c r="V43" s="730">
        <f>VLOOKUP($A43,[22]旧長崎市!$B$30:$T$52,18,FALSE)</f>
        <v>1</v>
      </c>
      <c r="W43" s="730">
        <f>VLOOKUP($A43,[22]旧長崎市!$B$30:$T$52,19,FALSE)</f>
        <v>139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VLOOKUP($A44,[22]旧長崎市!$B$30:$T$52,2,FALSE)</f>
        <v>8502</v>
      </c>
      <c r="G44" s="730">
        <f>VLOOKUP($A44,[22]旧長崎市!$B$30:$T$52,3,FALSE)</f>
        <v>1584</v>
      </c>
      <c r="H44" s="730">
        <f>VLOOKUP($A44,[22]旧長崎市!$B$30:$T$52,4,FALSE)</f>
        <v>1548</v>
      </c>
      <c r="I44" s="730">
        <f>VLOOKUP($A44,[22]旧長崎市!$B$30:$T$52,5,FALSE)</f>
        <v>1275</v>
      </c>
      <c r="J44" s="730">
        <f>VLOOKUP($A44,[22]旧長崎市!$B$30:$T$52,6,FALSE)</f>
        <v>118</v>
      </c>
      <c r="K44" s="730" t="str">
        <f>VLOOKUP($A44,[22]旧長崎市!$B$30:$T$52,7,FALSE)</f>
        <v>-</v>
      </c>
      <c r="L44" s="730">
        <f>VLOOKUP($A44,[22]旧長崎市!$B$30:$T$52,8,FALSE)</f>
        <v>155</v>
      </c>
      <c r="M44" s="730">
        <f>VLOOKUP($A44,[22]旧長崎市!$B$30:$T$52,9,FALSE)</f>
        <v>36</v>
      </c>
      <c r="N44" s="730">
        <f>VLOOKUP($A44,[22]旧長崎市!$B$30:$T$52,10,FALSE)</f>
        <v>6662</v>
      </c>
      <c r="O44" s="730">
        <f>VLOOKUP($A44,[22]旧長崎市!$B$30:$T$52,11,FALSE)</f>
        <v>579</v>
      </c>
      <c r="P44" s="730">
        <f>VLOOKUP($A44,[22]旧長崎市!$B$30:$T$52,12,FALSE)</f>
        <v>1</v>
      </c>
      <c r="Q44" s="730">
        <f>VLOOKUP($A44,[22]旧長崎市!$B$30:$T$52,13,FALSE)</f>
        <v>6082</v>
      </c>
      <c r="R44" s="730">
        <f>VLOOKUP($A44,[22]旧長崎市!$B$30:$T$52,14,FALSE)</f>
        <v>256</v>
      </c>
      <c r="S44" s="730">
        <f>VLOOKUP($A44,[22]旧長崎市!$B$30:$T$52,15,FALSE)</f>
        <v>818</v>
      </c>
      <c r="T44" s="730">
        <f>VLOOKUP($A44,[22]旧長崎市!$B$30:$T$52,16,FALSE)</f>
        <v>693</v>
      </c>
      <c r="U44" s="730">
        <f>VLOOKUP($A44,[22]旧長崎市!$B$30:$T$52,17,FALSE)</f>
        <v>74</v>
      </c>
      <c r="V44" s="730" t="str">
        <f>VLOOKUP($A44,[22]旧長崎市!$B$30:$T$52,18,FALSE)</f>
        <v>-</v>
      </c>
      <c r="W44" s="730">
        <f>VLOOKUP($A44,[22]旧長崎市!$B$30:$T$52,19,FALSE)</f>
        <v>51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VLOOKUP($A45,[22]旧長崎市!$B$30:$T$52,2,FALSE)</f>
        <v>6678</v>
      </c>
      <c r="G45" s="730">
        <f>VLOOKUP($A45,[22]旧長崎市!$B$30:$T$52,3,FALSE)</f>
        <v>667</v>
      </c>
      <c r="H45" s="730">
        <f>VLOOKUP($A45,[22]旧長崎市!$B$30:$T$52,4,FALSE)</f>
        <v>661</v>
      </c>
      <c r="I45" s="730">
        <f>VLOOKUP($A45,[22]旧長崎市!$B$30:$T$52,5,FALSE)</f>
        <v>514</v>
      </c>
      <c r="J45" s="730">
        <f>VLOOKUP($A45,[22]旧長崎市!$B$30:$T$52,6,FALSE)</f>
        <v>66</v>
      </c>
      <c r="K45" s="730" t="str">
        <f>VLOOKUP($A45,[22]旧長崎市!$B$30:$T$52,7,FALSE)</f>
        <v>-</v>
      </c>
      <c r="L45" s="730">
        <f>VLOOKUP($A45,[22]旧長崎市!$B$30:$T$52,8,FALSE)</f>
        <v>81</v>
      </c>
      <c r="M45" s="730">
        <f>VLOOKUP($A45,[22]旧長崎市!$B$30:$T$52,9,FALSE)</f>
        <v>6</v>
      </c>
      <c r="N45" s="730">
        <f>VLOOKUP($A45,[22]旧長崎市!$B$30:$T$52,10,FALSE)</f>
        <v>5750</v>
      </c>
      <c r="O45" s="730">
        <f>VLOOKUP($A45,[22]旧長崎市!$B$30:$T$52,11,FALSE)</f>
        <v>458</v>
      </c>
      <c r="P45" s="730" t="str">
        <f>VLOOKUP($A45,[22]旧長崎市!$B$30:$T$52,12,FALSE)</f>
        <v>-</v>
      </c>
      <c r="Q45" s="730">
        <f>VLOOKUP($A45,[22]旧長崎市!$B$30:$T$52,13,FALSE)</f>
        <v>5292</v>
      </c>
      <c r="R45" s="730">
        <f>VLOOKUP($A45,[22]旧長崎市!$B$30:$T$52,14,FALSE)</f>
        <v>261</v>
      </c>
      <c r="S45" s="730">
        <f>VLOOKUP($A45,[22]旧長崎市!$B$30:$T$52,15,FALSE)</f>
        <v>257</v>
      </c>
      <c r="T45" s="730">
        <f>VLOOKUP($A45,[22]旧長崎市!$B$30:$T$52,16,FALSE)</f>
        <v>219</v>
      </c>
      <c r="U45" s="730">
        <f>VLOOKUP($A45,[22]旧長崎市!$B$30:$T$52,17,FALSE)</f>
        <v>24</v>
      </c>
      <c r="V45" s="730" t="str">
        <f>VLOOKUP($A45,[22]旧長崎市!$B$30:$T$52,18,FALSE)</f>
        <v>-</v>
      </c>
      <c r="W45" s="730">
        <f>VLOOKUP($A45,[22]旧長崎市!$B$30:$T$52,19,FALSE)</f>
        <v>14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VLOOKUP($A46,[22]旧長崎市!$B$30:$T$52,2,FALSE)</f>
        <v>6186</v>
      </c>
      <c r="G46" s="730">
        <f>VLOOKUP($A46,[22]旧長崎市!$B$30:$T$52,3,FALSE)</f>
        <v>309</v>
      </c>
      <c r="H46" s="730">
        <f>VLOOKUP($A46,[22]旧長崎市!$B$30:$T$52,4,FALSE)</f>
        <v>302</v>
      </c>
      <c r="I46" s="730">
        <f>VLOOKUP($A46,[22]旧長崎市!$B$30:$T$52,5,FALSE)</f>
        <v>213</v>
      </c>
      <c r="J46" s="730">
        <f>VLOOKUP($A46,[22]旧長崎市!$B$30:$T$52,6,FALSE)</f>
        <v>44</v>
      </c>
      <c r="K46" s="730" t="str">
        <f>VLOOKUP($A46,[22]旧長崎市!$B$30:$T$52,7,FALSE)</f>
        <v>-</v>
      </c>
      <c r="L46" s="730">
        <f>VLOOKUP($A46,[22]旧長崎市!$B$30:$T$52,8,FALSE)</f>
        <v>45</v>
      </c>
      <c r="M46" s="730">
        <f>VLOOKUP($A46,[22]旧長崎市!$B$30:$T$52,9,FALSE)</f>
        <v>7</v>
      </c>
      <c r="N46" s="730">
        <f>VLOOKUP($A46,[22]旧長崎市!$B$30:$T$52,10,FALSE)</f>
        <v>5672</v>
      </c>
      <c r="O46" s="730">
        <f>VLOOKUP($A46,[22]旧長崎市!$B$30:$T$52,11,FALSE)</f>
        <v>322</v>
      </c>
      <c r="P46" s="730" t="str">
        <f>VLOOKUP($A46,[22]旧長崎市!$B$30:$T$52,12,FALSE)</f>
        <v>-</v>
      </c>
      <c r="Q46" s="730">
        <f>VLOOKUP($A46,[22]旧長崎市!$B$30:$T$52,13,FALSE)</f>
        <v>5350</v>
      </c>
      <c r="R46" s="730">
        <f>VLOOKUP($A46,[22]旧長崎市!$B$30:$T$52,14,FALSE)</f>
        <v>205</v>
      </c>
      <c r="S46" s="730">
        <f>VLOOKUP($A46,[22]旧長崎市!$B$30:$T$52,15,FALSE)</f>
        <v>136</v>
      </c>
      <c r="T46" s="730">
        <f>VLOOKUP($A46,[22]旧長崎市!$B$30:$T$52,16,FALSE)</f>
        <v>112</v>
      </c>
      <c r="U46" s="730">
        <f>VLOOKUP($A46,[22]旧長崎市!$B$30:$T$52,17,FALSE)</f>
        <v>18</v>
      </c>
      <c r="V46" s="730" t="str">
        <f>VLOOKUP($A46,[22]旧長崎市!$B$30:$T$52,18,FALSE)</f>
        <v>-</v>
      </c>
      <c r="W46" s="730">
        <f>VLOOKUP($A46,[22]旧長崎市!$B$30:$T$52,19,FALSE)</f>
        <v>6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VLOOKUP($A48,[22]旧長崎市!$B$30:$T$52,2,FALSE)</f>
        <v>98598</v>
      </c>
      <c r="G48" s="730">
        <f>VLOOKUP($A48,[22]旧長崎市!$B$30:$T$52,3,FALSE)</f>
        <v>77412</v>
      </c>
      <c r="H48" s="730">
        <f>VLOOKUP($A48,[22]旧長崎市!$B$30:$T$52,4,FALSE)</f>
        <v>73515</v>
      </c>
      <c r="I48" s="730">
        <f>VLOOKUP($A48,[22]旧長崎市!$B$30:$T$52,5,FALSE)</f>
        <v>69975</v>
      </c>
      <c r="J48" s="730">
        <f>VLOOKUP($A48,[22]旧長崎市!$B$30:$T$52,6,FALSE)</f>
        <v>575</v>
      </c>
      <c r="K48" s="730">
        <f>VLOOKUP($A48,[22]旧長崎市!$B$30:$T$52,7,FALSE)</f>
        <v>1725</v>
      </c>
      <c r="L48" s="730">
        <f>VLOOKUP($A48,[22]旧長崎市!$B$30:$T$52,8,FALSE)</f>
        <v>1240</v>
      </c>
      <c r="M48" s="730">
        <f>VLOOKUP($A48,[22]旧長崎市!$B$30:$T$52,9,FALSE)</f>
        <v>3897</v>
      </c>
      <c r="N48" s="730">
        <f>VLOOKUP($A48,[22]旧長崎市!$B$30:$T$52,10,FALSE)</f>
        <v>14147</v>
      </c>
      <c r="O48" s="730">
        <f>VLOOKUP($A48,[22]旧長崎市!$B$30:$T$52,11,FALSE)</f>
        <v>1210</v>
      </c>
      <c r="P48" s="730">
        <f>VLOOKUP($A48,[22]旧長崎市!$B$30:$T$52,12,FALSE)</f>
        <v>8890</v>
      </c>
      <c r="Q48" s="730">
        <f>VLOOKUP($A48,[22]旧長崎市!$B$30:$T$52,13,FALSE)</f>
        <v>4047</v>
      </c>
      <c r="R48" s="730">
        <f>VLOOKUP($A48,[22]旧長崎市!$B$30:$T$52,14,FALSE)</f>
        <v>7039</v>
      </c>
      <c r="S48" s="730">
        <f>VLOOKUP($A48,[22]旧長崎市!$B$30:$T$52,15,FALSE)</f>
        <v>65703</v>
      </c>
      <c r="T48" s="730">
        <f>VLOOKUP($A48,[22]旧長崎市!$B$30:$T$52,16,FALSE)</f>
        <v>62754</v>
      </c>
      <c r="U48" s="730">
        <f>VLOOKUP($A48,[22]旧長崎市!$B$30:$T$52,17,FALSE)</f>
        <v>388</v>
      </c>
      <c r="V48" s="730">
        <f>VLOOKUP($A48,[22]旧長崎市!$B$30:$T$52,18,FALSE)</f>
        <v>1705</v>
      </c>
      <c r="W48" s="730">
        <f>VLOOKUP($A48,[22]旧長崎市!$B$30:$T$52,19,FALSE)</f>
        <v>856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VLOOKUP($A49,[22]旧長崎市!$B$30:$T$52,2,FALSE)</f>
        <v>48401</v>
      </c>
      <c r="G49" s="730">
        <f>VLOOKUP($A49,[22]旧長崎市!$B$30:$T$52,3,FALSE)</f>
        <v>14808</v>
      </c>
      <c r="H49" s="730">
        <f>VLOOKUP($A49,[22]旧長崎市!$B$30:$T$52,4,FALSE)</f>
        <v>14169</v>
      </c>
      <c r="I49" s="730">
        <f>VLOOKUP($A49,[22]旧長崎市!$B$30:$T$52,5,FALSE)</f>
        <v>12392</v>
      </c>
      <c r="J49" s="730">
        <f>VLOOKUP($A49,[22]旧長崎市!$B$30:$T$52,6,FALSE)</f>
        <v>837</v>
      </c>
      <c r="K49" s="730">
        <f>VLOOKUP($A49,[22]旧長崎市!$B$30:$T$52,7,FALSE)</f>
        <v>3</v>
      </c>
      <c r="L49" s="730">
        <f>VLOOKUP($A49,[22]旧長崎市!$B$30:$T$52,8,FALSE)</f>
        <v>937</v>
      </c>
      <c r="M49" s="730">
        <f>VLOOKUP($A49,[22]旧長崎市!$B$30:$T$52,9,FALSE)</f>
        <v>639</v>
      </c>
      <c r="N49" s="730">
        <f>VLOOKUP($A49,[22]旧長崎市!$B$30:$T$52,10,FALSE)</f>
        <v>31793</v>
      </c>
      <c r="O49" s="730">
        <f>VLOOKUP($A49,[22]旧長崎市!$B$30:$T$52,11,FALSE)</f>
        <v>2917</v>
      </c>
      <c r="P49" s="730">
        <f>VLOOKUP($A49,[22]旧長崎市!$B$30:$T$52,12,FALSE)</f>
        <v>6</v>
      </c>
      <c r="Q49" s="730">
        <f>VLOOKUP($A49,[22]旧長崎市!$B$30:$T$52,13,FALSE)</f>
        <v>28870</v>
      </c>
      <c r="R49" s="730">
        <f>VLOOKUP($A49,[22]旧長崎市!$B$30:$T$52,14,FALSE)</f>
        <v>1800</v>
      </c>
      <c r="S49" s="730">
        <f>VLOOKUP($A49,[22]旧長崎市!$B$30:$T$52,15,FALSE)</f>
        <v>9532</v>
      </c>
      <c r="T49" s="730">
        <f>VLOOKUP($A49,[22]旧長崎市!$B$30:$T$52,16,FALSE)</f>
        <v>8605</v>
      </c>
      <c r="U49" s="730">
        <f>VLOOKUP($A49,[22]旧長崎市!$B$30:$T$52,17,FALSE)</f>
        <v>536</v>
      </c>
      <c r="V49" s="730">
        <f>VLOOKUP($A49,[22]旧長崎市!$B$30:$T$52,18,FALSE)</f>
        <v>3</v>
      </c>
      <c r="W49" s="730">
        <f>VLOOKUP($A49,[22]旧長崎市!$B$30:$T$52,19,FALSE)</f>
        <v>388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VLOOKUP($A50,[22]旧長崎市!$B$30:$T$52,2,FALSE)</f>
        <v>27035</v>
      </c>
      <c r="G50" s="730">
        <f>VLOOKUP($A50,[22]旧長崎市!$B$30:$T$52,3,FALSE)</f>
        <v>12248</v>
      </c>
      <c r="H50" s="730">
        <f>VLOOKUP($A50,[22]旧長崎市!$B$30:$T$52,4,FALSE)</f>
        <v>11658</v>
      </c>
      <c r="I50" s="730">
        <f>VLOOKUP($A50,[22]旧長崎市!$B$30:$T$52,5,FALSE)</f>
        <v>10390</v>
      </c>
      <c r="J50" s="730">
        <f>VLOOKUP($A50,[22]旧長崎市!$B$30:$T$52,6,FALSE)</f>
        <v>609</v>
      </c>
      <c r="K50" s="730">
        <f>VLOOKUP($A50,[22]旧長崎市!$B$30:$T$52,7,FALSE)</f>
        <v>3</v>
      </c>
      <c r="L50" s="730">
        <f>VLOOKUP($A50,[22]旧長崎市!$B$30:$T$52,8,FALSE)</f>
        <v>656</v>
      </c>
      <c r="M50" s="730">
        <f>VLOOKUP($A50,[22]旧長崎市!$B$30:$T$52,9,FALSE)</f>
        <v>590</v>
      </c>
      <c r="N50" s="730">
        <f>VLOOKUP($A50,[22]旧長崎市!$B$30:$T$52,10,FALSE)</f>
        <v>13709</v>
      </c>
      <c r="O50" s="730">
        <f>VLOOKUP($A50,[22]旧長崎市!$B$30:$T$52,11,FALSE)</f>
        <v>1558</v>
      </c>
      <c r="P50" s="730">
        <f>VLOOKUP($A50,[22]旧長崎市!$B$30:$T$52,12,FALSE)</f>
        <v>5</v>
      </c>
      <c r="Q50" s="730">
        <f>VLOOKUP($A50,[22]旧長崎市!$B$30:$T$52,13,FALSE)</f>
        <v>12146</v>
      </c>
      <c r="R50" s="730">
        <f>VLOOKUP($A50,[22]旧長崎市!$B$30:$T$52,14,FALSE)</f>
        <v>1078</v>
      </c>
      <c r="S50" s="730">
        <f>VLOOKUP($A50,[22]旧長崎市!$B$30:$T$52,15,FALSE)</f>
        <v>8321</v>
      </c>
      <c r="T50" s="730">
        <f>VLOOKUP($A50,[22]旧長崎市!$B$30:$T$52,16,FALSE)</f>
        <v>7581</v>
      </c>
      <c r="U50" s="730">
        <f>VLOOKUP($A50,[22]旧長崎市!$B$30:$T$52,17,FALSE)</f>
        <v>420</v>
      </c>
      <c r="V50" s="730">
        <f>VLOOKUP($A50,[22]旧長崎市!$B$30:$T$52,18,FALSE)</f>
        <v>3</v>
      </c>
      <c r="W50" s="730">
        <f>VLOOKUP($A50,[22]旧長崎市!$B$30:$T$52,19,FALSE)</f>
        <v>317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VLOOKUP($A51,[22]旧長崎市!$B$30:$T$52,2,FALSE)</f>
        <v>21366</v>
      </c>
      <c r="G51" s="730">
        <f>VLOOKUP($A51,[22]旧長崎市!$B$30:$T$52,3,FALSE)</f>
        <v>2560</v>
      </c>
      <c r="H51" s="730">
        <f>VLOOKUP($A51,[22]旧長崎市!$B$30:$T$52,4,FALSE)</f>
        <v>2511</v>
      </c>
      <c r="I51" s="730">
        <f>VLOOKUP($A51,[22]旧長崎市!$B$30:$T$52,5,FALSE)</f>
        <v>2002</v>
      </c>
      <c r="J51" s="730">
        <f>VLOOKUP($A51,[22]旧長崎市!$B$30:$T$52,6,FALSE)</f>
        <v>228</v>
      </c>
      <c r="K51" s="730" t="str">
        <f>VLOOKUP($A51,[22]旧長崎市!$B$30:$T$52,7,FALSE)</f>
        <v>-</v>
      </c>
      <c r="L51" s="730">
        <f>VLOOKUP($A51,[22]旧長崎市!$B$30:$T$52,8,FALSE)</f>
        <v>281</v>
      </c>
      <c r="M51" s="730">
        <f>VLOOKUP($A51,[22]旧長崎市!$B$30:$T$52,9,FALSE)</f>
        <v>49</v>
      </c>
      <c r="N51" s="730">
        <f>VLOOKUP($A51,[22]旧長崎市!$B$30:$T$52,10,FALSE)</f>
        <v>18084</v>
      </c>
      <c r="O51" s="730">
        <f>VLOOKUP($A51,[22]旧長崎市!$B$30:$T$52,11,FALSE)</f>
        <v>1359</v>
      </c>
      <c r="P51" s="730">
        <f>VLOOKUP($A51,[22]旧長崎市!$B$30:$T$52,12,FALSE)</f>
        <v>1</v>
      </c>
      <c r="Q51" s="730">
        <f>VLOOKUP($A51,[22]旧長崎市!$B$30:$T$52,13,FALSE)</f>
        <v>16724</v>
      </c>
      <c r="R51" s="730">
        <f>VLOOKUP($A51,[22]旧長崎市!$B$30:$T$52,14,FALSE)</f>
        <v>722</v>
      </c>
      <c r="S51" s="730">
        <f>VLOOKUP($A51,[22]旧長崎市!$B$30:$T$52,15,FALSE)</f>
        <v>1211</v>
      </c>
      <c r="T51" s="730">
        <f>VLOOKUP($A51,[22]旧長崎市!$B$30:$T$52,16,FALSE)</f>
        <v>1024</v>
      </c>
      <c r="U51" s="730">
        <f>VLOOKUP($A51,[22]旧長崎市!$B$30:$T$52,17,FALSE)</f>
        <v>116</v>
      </c>
      <c r="V51" s="730" t="str">
        <f>VLOOKUP($A51,[22]旧長崎市!$B$30:$T$52,18,FALSE)</f>
        <v>-</v>
      </c>
      <c r="W51" s="730">
        <f>VLOOKUP($A51,[22]旧長崎市!$B$30:$T$52,19,FALSE)</f>
        <v>71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VLOOKUP($A53,[22]旧長崎市!$B$54:$T$76,2,FALSE)</f>
        <v>178864</v>
      </c>
      <c r="G53" s="730">
        <f>VLOOKUP($A53,[22]旧長崎市!$B$54:$T$76,3,FALSE)</f>
        <v>85359</v>
      </c>
      <c r="H53" s="730">
        <f>VLOOKUP($A53,[22]旧長崎市!$B$54:$T$76,4,FALSE)</f>
        <v>82364</v>
      </c>
      <c r="I53" s="730">
        <f>VLOOKUP($A53,[22]旧長崎市!$B$54:$T$76,5,FALSE)</f>
        <v>61944</v>
      </c>
      <c r="J53" s="730">
        <f>VLOOKUP($A53,[22]旧長崎市!$B$54:$T$76,6,FALSE)</f>
        <v>16203</v>
      </c>
      <c r="K53" s="730">
        <f>VLOOKUP($A53,[22]旧長崎市!$B$54:$T$76,7,FALSE)</f>
        <v>1821</v>
      </c>
      <c r="L53" s="730">
        <f>VLOOKUP($A53,[22]旧長崎市!$B$54:$T$76,8,FALSE)</f>
        <v>2396</v>
      </c>
      <c r="M53" s="730">
        <f>VLOOKUP($A53,[22]旧長崎市!$B$54:$T$76,9,FALSE)</f>
        <v>2995</v>
      </c>
      <c r="N53" s="730">
        <f>VLOOKUP($A53,[22]旧長崎市!$B$54:$T$76,10,FALSE)</f>
        <v>85350</v>
      </c>
      <c r="O53" s="730">
        <f>VLOOKUP($A53,[22]旧長崎市!$B$54:$T$76,11,FALSE)</f>
        <v>38473</v>
      </c>
      <c r="P53" s="730">
        <f>VLOOKUP($A53,[22]旧長崎市!$B$54:$T$76,12,FALSE)</f>
        <v>8783</v>
      </c>
      <c r="Q53" s="730">
        <f>VLOOKUP($A53,[22]旧長崎市!$B$54:$T$76,13,FALSE)</f>
        <v>38094</v>
      </c>
      <c r="R53" s="730">
        <f>VLOOKUP($A53,[22]旧長崎市!$B$54:$T$76,14,FALSE)</f>
        <v>8155</v>
      </c>
      <c r="S53" s="730">
        <f>VLOOKUP($A53,[22]旧長崎市!$B$54:$T$76,15,FALSE)</f>
        <v>74172</v>
      </c>
      <c r="T53" s="730">
        <f>VLOOKUP($A53,[22]旧長崎市!$B$54:$T$76,16,FALSE)</f>
        <v>57208</v>
      </c>
      <c r="U53" s="730">
        <f>VLOOKUP($A53,[22]旧長崎市!$B$54:$T$76,17,FALSE)</f>
        <v>13109</v>
      </c>
      <c r="V53" s="730">
        <f>VLOOKUP($A53,[22]旧長崎市!$B$54:$T$76,18,FALSE)</f>
        <v>1811</v>
      </c>
      <c r="W53" s="730">
        <f>VLOOKUP($A53,[22]旧長崎市!$B$54:$T$76,19,FALSE)</f>
        <v>2044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VLOOKUP($A54,[22]旧長崎市!$B$54:$T$76,2,FALSE)</f>
        <v>8488</v>
      </c>
      <c r="G54" s="730">
        <f>VLOOKUP($A54,[22]旧長崎市!$B$54:$T$76,3,FALSE)</f>
        <v>1199</v>
      </c>
      <c r="H54" s="730">
        <f>VLOOKUP($A54,[22]旧長崎市!$B$54:$T$76,4,FALSE)</f>
        <v>1114</v>
      </c>
      <c r="I54" s="730">
        <f>VLOOKUP($A54,[22]旧長崎市!$B$54:$T$76,5,FALSE)</f>
        <v>495</v>
      </c>
      <c r="J54" s="730">
        <f>VLOOKUP($A54,[22]旧長崎市!$B$54:$T$76,6,FALSE)</f>
        <v>23</v>
      </c>
      <c r="K54" s="730">
        <f>VLOOKUP($A54,[22]旧長崎市!$B$54:$T$76,7,FALSE)</f>
        <v>571</v>
      </c>
      <c r="L54" s="730">
        <f>VLOOKUP($A54,[22]旧長崎市!$B$54:$T$76,8,FALSE)</f>
        <v>25</v>
      </c>
      <c r="M54" s="730">
        <f>VLOOKUP($A54,[22]旧長崎市!$B$54:$T$76,9,FALSE)</f>
        <v>85</v>
      </c>
      <c r="N54" s="730">
        <f>VLOOKUP($A54,[22]旧長崎市!$B$54:$T$76,10,FALSE)</f>
        <v>6866</v>
      </c>
      <c r="O54" s="730">
        <f>VLOOKUP($A54,[22]旧長崎市!$B$54:$T$76,11,FALSE)</f>
        <v>72</v>
      </c>
      <c r="P54" s="730">
        <f>VLOOKUP($A54,[22]旧長崎市!$B$54:$T$76,12,FALSE)</f>
        <v>6713</v>
      </c>
      <c r="Q54" s="730">
        <f>VLOOKUP($A54,[22]旧長崎市!$B$54:$T$76,13,FALSE)</f>
        <v>81</v>
      </c>
      <c r="R54" s="730">
        <f>VLOOKUP($A54,[22]旧長崎市!$B$54:$T$76,14,FALSE)</f>
        <v>423</v>
      </c>
      <c r="S54" s="730">
        <f>VLOOKUP($A54,[22]旧長崎市!$B$54:$T$76,15,FALSE)</f>
        <v>1091</v>
      </c>
      <c r="T54" s="730">
        <f>VLOOKUP($A54,[22]旧長崎市!$B$54:$T$76,16,FALSE)</f>
        <v>477</v>
      </c>
      <c r="U54" s="730">
        <f>VLOOKUP($A54,[22]旧長崎市!$B$54:$T$76,17,FALSE)</f>
        <v>22</v>
      </c>
      <c r="V54" s="730">
        <f>VLOOKUP($A54,[22]旧長崎市!$B$54:$T$76,18,FALSE)</f>
        <v>568</v>
      </c>
      <c r="W54" s="730">
        <f>VLOOKUP($A54,[22]旧長崎市!$B$54:$T$76,19,FALSE)</f>
        <v>24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VLOOKUP($A55,[22]旧長崎市!$B$54:$T$76,2,FALSE)</f>
        <v>8416</v>
      </c>
      <c r="G55" s="730">
        <f>VLOOKUP($A55,[22]旧長崎市!$B$54:$T$76,3,FALSE)</f>
        <v>5629</v>
      </c>
      <c r="H55" s="730">
        <f>VLOOKUP($A55,[22]旧長崎市!$B$54:$T$76,4,FALSE)</f>
        <v>5350</v>
      </c>
      <c r="I55" s="730">
        <f>VLOOKUP($A55,[22]旧長崎市!$B$54:$T$76,5,FALSE)</f>
        <v>3934</v>
      </c>
      <c r="J55" s="730">
        <f>VLOOKUP($A55,[22]旧長崎市!$B$54:$T$76,6,FALSE)</f>
        <v>139</v>
      </c>
      <c r="K55" s="730">
        <f>VLOOKUP($A55,[22]旧長崎市!$B$54:$T$76,7,FALSE)</f>
        <v>1094</v>
      </c>
      <c r="L55" s="730">
        <f>VLOOKUP($A55,[22]旧長崎市!$B$54:$T$76,8,FALSE)</f>
        <v>183</v>
      </c>
      <c r="M55" s="730">
        <f>VLOOKUP($A55,[22]旧長崎市!$B$54:$T$76,9,FALSE)</f>
        <v>279</v>
      </c>
      <c r="N55" s="730">
        <f>VLOOKUP($A55,[22]旧長崎市!$B$54:$T$76,10,FALSE)</f>
        <v>2148</v>
      </c>
      <c r="O55" s="730">
        <f>VLOOKUP($A55,[22]旧長崎市!$B$54:$T$76,11,FALSE)</f>
        <v>261</v>
      </c>
      <c r="P55" s="730">
        <f>VLOOKUP($A55,[22]旧長崎市!$B$54:$T$76,12,FALSE)</f>
        <v>1781</v>
      </c>
      <c r="Q55" s="730">
        <f>VLOOKUP($A55,[22]旧長崎市!$B$54:$T$76,13,FALSE)</f>
        <v>106</v>
      </c>
      <c r="R55" s="730">
        <f>VLOOKUP($A55,[22]旧長崎市!$B$54:$T$76,14,FALSE)</f>
        <v>639</v>
      </c>
      <c r="S55" s="730">
        <f>VLOOKUP($A55,[22]旧長崎市!$B$54:$T$76,15,FALSE)</f>
        <v>5221</v>
      </c>
      <c r="T55" s="730">
        <f>VLOOKUP($A55,[22]旧長崎市!$B$54:$T$76,16,FALSE)</f>
        <v>3823</v>
      </c>
      <c r="U55" s="730">
        <f>VLOOKUP($A55,[22]旧長崎市!$B$54:$T$76,17,FALSE)</f>
        <v>127</v>
      </c>
      <c r="V55" s="730">
        <f>VLOOKUP($A55,[22]旧長崎市!$B$54:$T$76,18,FALSE)</f>
        <v>1091</v>
      </c>
      <c r="W55" s="730">
        <f>VLOOKUP($A55,[22]旧長崎市!$B$54:$T$76,19,FALSE)</f>
        <v>180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VLOOKUP($A56,[22]旧長崎市!$B$54:$T$76,2,FALSE)</f>
        <v>8031</v>
      </c>
      <c r="G56" s="730">
        <f>VLOOKUP($A56,[22]旧長崎市!$B$54:$T$76,3,FALSE)</f>
        <v>6396</v>
      </c>
      <c r="H56" s="730">
        <f>VLOOKUP($A56,[22]旧長崎市!$B$54:$T$76,4,FALSE)</f>
        <v>6086</v>
      </c>
      <c r="I56" s="730">
        <f>VLOOKUP($A56,[22]旧長崎市!$B$54:$T$76,5,FALSE)</f>
        <v>5396</v>
      </c>
      <c r="J56" s="730">
        <f>VLOOKUP($A56,[22]旧長崎市!$B$54:$T$76,6,FALSE)</f>
        <v>313</v>
      </c>
      <c r="K56" s="730">
        <f>VLOOKUP($A56,[22]旧長崎市!$B$54:$T$76,7,FALSE)</f>
        <v>82</v>
      </c>
      <c r="L56" s="730">
        <f>VLOOKUP($A56,[22]旧長崎市!$B$54:$T$76,8,FALSE)</f>
        <v>295</v>
      </c>
      <c r="M56" s="730">
        <f>VLOOKUP($A56,[22]旧長崎市!$B$54:$T$76,9,FALSE)</f>
        <v>310</v>
      </c>
      <c r="N56" s="730">
        <f>VLOOKUP($A56,[22]旧長崎市!$B$54:$T$76,10,FALSE)</f>
        <v>944</v>
      </c>
      <c r="O56" s="730">
        <f>VLOOKUP($A56,[22]旧長崎市!$B$54:$T$76,11,FALSE)</f>
        <v>677</v>
      </c>
      <c r="P56" s="730">
        <f>VLOOKUP($A56,[22]旧長崎市!$B$54:$T$76,12,FALSE)</f>
        <v>154</v>
      </c>
      <c r="Q56" s="730">
        <f>VLOOKUP($A56,[22]旧長崎市!$B$54:$T$76,13,FALSE)</f>
        <v>113</v>
      </c>
      <c r="R56" s="730">
        <f>VLOOKUP($A56,[22]旧長崎市!$B$54:$T$76,14,FALSE)</f>
        <v>691</v>
      </c>
      <c r="S56" s="730">
        <f>VLOOKUP($A56,[22]旧長崎市!$B$54:$T$76,15,FALSE)</f>
        <v>5867</v>
      </c>
      <c r="T56" s="730">
        <f>VLOOKUP($A56,[22]旧長崎市!$B$54:$T$76,16,FALSE)</f>
        <v>5219</v>
      </c>
      <c r="U56" s="730">
        <f>VLOOKUP($A56,[22]旧長崎市!$B$54:$T$76,17,FALSE)</f>
        <v>278</v>
      </c>
      <c r="V56" s="730">
        <f>VLOOKUP($A56,[22]旧長崎市!$B$54:$T$76,18,FALSE)</f>
        <v>82</v>
      </c>
      <c r="W56" s="730">
        <f>VLOOKUP($A56,[22]旧長崎市!$B$54:$T$76,19,FALSE)</f>
        <v>288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VLOOKUP($A57,[22]旧長崎市!$B$54:$T$76,2,FALSE)</f>
        <v>9062</v>
      </c>
      <c r="G57" s="730">
        <f>VLOOKUP($A57,[22]旧長崎市!$B$54:$T$76,3,FALSE)</f>
        <v>6652</v>
      </c>
      <c r="H57" s="730">
        <f>VLOOKUP($A57,[22]旧長崎市!$B$54:$T$76,4,FALSE)</f>
        <v>6401</v>
      </c>
      <c r="I57" s="730">
        <f>VLOOKUP($A57,[22]旧長崎市!$B$54:$T$76,5,FALSE)</f>
        <v>5257</v>
      </c>
      <c r="J57" s="730">
        <f>VLOOKUP($A57,[22]旧長崎市!$B$54:$T$76,6,FALSE)</f>
        <v>689</v>
      </c>
      <c r="K57" s="730">
        <f>VLOOKUP($A57,[22]旧長崎市!$B$54:$T$76,7,FALSE)</f>
        <v>30</v>
      </c>
      <c r="L57" s="730">
        <f>VLOOKUP($A57,[22]旧長崎市!$B$54:$T$76,8,FALSE)</f>
        <v>425</v>
      </c>
      <c r="M57" s="730">
        <f>VLOOKUP($A57,[22]旧長崎市!$B$54:$T$76,9,FALSE)</f>
        <v>251</v>
      </c>
      <c r="N57" s="730">
        <f>VLOOKUP($A57,[22]旧長崎市!$B$54:$T$76,10,FALSE)</f>
        <v>1705</v>
      </c>
      <c r="O57" s="730">
        <f>VLOOKUP($A57,[22]旧長崎市!$B$54:$T$76,11,FALSE)</f>
        <v>1510</v>
      </c>
      <c r="P57" s="730">
        <f>VLOOKUP($A57,[22]旧長崎市!$B$54:$T$76,12,FALSE)</f>
        <v>50</v>
      </c>
      <c r="Q57" s="730">
        <f>VLOOKUP($A57,[22]旧長崎市!$B$54:$T$76,13,FALSE)</f>
        <v>145</v>
      </c>
      <c r="R57" s="730">
        <f>VLOOKUP($A57,[22]旧長崎市!$B$54:$T$76,14,FALSE)</f>
        <v>705</v>
      </c>
      <c r="S57" s="730">
        <f>VLOOKUP($A57,[22]旧長崎市!$B$54:$T$76,15,FALSE)</f>
        <v>6088</v>
      </c>
      <c r="T57" s="730">
        <f>VLOOKUP($A57,[22]旧長崎市!$B$54:$T$76,16,FALSE)</f>
        <v>5047</v>
      </c>
      <c r="U57" s="730">
        <f>VLOOKUP($A57,[22]旧長崎市!$B$54:$T$76,17,FALSE)</f>
        <v>602</v>
      </c>
      <c r="V57" s="730">
        <f>VLOOKUP($A57,[22]旧長崎市!$B$54:$T$76,18,FALSE)</f>
        <v>30</v>
      </c>
      <c r="W57" s="730">
        <f>VLOOKUP($A57,[22]旧長崎市!$B$54:$T$76,19,FALSE)</f>
        <v>409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VLOOKUP($A58,[22]旧長崎市!$B$54:$T$76,2,FALSE)</f>
        <v>10213</v>
      </c>
      <c r="G58" s="730">
        <f>VLOOKUP($A58,[22]旧長崎市!$B$54:$T$76,3,FALSE)</f>
        <v>7639</v>
      </c>
      <c r="H58" s="730">
        <f>VLOOKUP($A58,[22]旧長崎市!$B$54:$T$76,4,FALSE)</f>
        <v>7401</v>
      </c>
      <c r="I58" s="730">
        <f>VLOOKUP($A58,[22]旧長崎市!$B$54:$T$76,5,FALSE)</f>
        <v>5987</v>
      </c>
      <c r="J58" s="730">
        <f>VLOOKUP($A58,[22]旧長崎市!$B$54:$T$76,6,FALSE)</f>
        <v>1111</v>
      </c>
      <c r="K58" s="730">
        <f>VLOOKUP($A58,[22]旧長崎市!$B$54:$T$76,7,FALSE)</f>
        <v>12</v>
      </c>
      <c r="L58" s="730">
        <f>VLOOKUP($A58,[22]旧長崎市!$B$54:$T$76,8,FALSE)</f>
        <v>291</v>
      </c>
      <c r="M58" s="730">
        <f>VLOOKUP($A58,[22]旧長崎市!$B$54:$T$76,9,FALSE)</f>
        <v>238</v>
      </c>
      <c r="N58" s="730">
        <f>VLOOKUP($A58,[22]旧長崎市!$B$54:$T$76,10,FALSE)</f>
        <v>1901</v>
      </c>
      <c r="O58" s="730">
        <f>VLOOKUP($A58,[22]旧長崎市!$B$54:$T$76,11,FALSE)</f>
        <v>1720</v>
      </c>
      <c r="P58" s="730">
        <f>VLOOKUP($A58,[22]旧長崎市!$B$54:$T$76,12,FALSE)</f>
        <v>33</v>
      </c>
      <c r="Q58" s="730">
        <f>VLOOKUP($A58,[22]旧長崎市!$B$54:$T$76,13,FALSE)</f>
        <v>148</v>
      </c>
      <c r="R58" s="730">
        <f>VLOOKUP($A58,[22]旧長崎市!$B$54:$T$76,14,FALSE)</f>
        <v>673</v>
      </c>
      <c r="S58" s="730">
        <f>VLOOKUP($A58,[22]旧長崎市!$B$54:$T$76,15,FALSE)</f>
        <v>6919</v>
      </c>
      <c r="T58" s="730">
        <f>VLOOKUP($A58,[22]旧長崎市!$B$54:$T$76,16,FALSE)</f>
        <v>5671</v>
      </c>
      <c r="U58" s="730">
        <f>VLOOKUP($A58,[22]旧長崎市!$B$54:$T$76,17,FALSE)</f>
        <v>959</v>
      </c>
      <c r="V58" s="730">
        <f>VLOOKUP($A58,[22]旧長崎市!$B$54:$T$76,18,FALSE)</f>
        <v>12</v>
      </c>
      <c r="W58" s="730">
        <f>VLOOKUP($A58,[22]旧長崎市!$B$54:$T$76,19,FALSE)</f>
        <v>277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VLOOKUP($A59,[22]旧長崎市!$B$54:$T$76,2,FALSE)</f>
        <v>11483</v>
      </c>
      <c r="G59" s="730">
        <f>VLOOKUP($A59,[22]旧長崎市!$B$54:$T$76,3,FALSE)</f>
        <v>8870</v>
      </c>
      <c r="H59" s="730">
        <f>VLOOKUP($A59,[22]旧長崎市!$B$54:$T$76,4,FALSE)</f>
        <v>8578</v>
      </c>
      <c r="I59" s="730">
        <f>VLOOKUP($A59,[22]旧長崎市!$B$54:$T$76,5,FALSE)</f>
        <v>6867</v>
      </c>
      <c r="J59" s="730">
        <f>VLOOKUP($A59,[22]旧長崎市!$B$54:$T$76,6,FALSE)</f>
        <v>1545</v>
      </c>
      <c r="K59" s="730">
        <f>VLOOKUP($A59,[22]旧長崎市!$B$54:$T$76,7,FALSE)</f>
        <v>14</v>
      </c>
      <c r="L59" s="730">
        <f>VLOOKUP($A59,[22]旧長崎市!$B$54:$T$76,8,FALSE)</f>
        <v>152</v>
      </c>
      <c r="M59" s="730">
        <f>VLOOKUP($A59,[22]旧長崎市!$B$54:$T$76,9,FALSE)</f>
        <v>292</v>
      </c>
      <c r="N59" s="730">
        <f>VLOOKUP($A59,[22]旧長崎市!$B$54:$T$76,10,FALSE)</f>
        <v>1947</v>
      </c>
      <c r="O59" s="730">
        <f>VLOOKUP($A59,[22]旧長崎市!$B$54:$T$76,11,FALSE)</f>
        <v>1740</v>
      </c>
      <c r="P59" s="730">
        <f>VLOOKUP($A59,[22]旧長崎市!$B$54:$T$76,12,FALSE)</f>
        <v>15</v>
      </c>
      <c r="Q59" s="730">
        <f>VLOOKUP($A59,[22]旧長崎市!$B$54:$T$76,13,FALSE)</f>
        <v>192</v>
      </c>
      <c r="R59" s="730">
        <f>VLOOKUP($A59,[22]旧長崎市!$B$54:$T$76,14,FALSE)</f>
        <v>666</v>
      </c>
      <c r="S59" s="730">
        <f>VLOOKUP($A59,[22]旧長崎市!$B$54:$T$76,15,FALSE)</f>
        <v>7989</v>
      </c>
      <c r="T59" s="730">
        <f>VLOOKUP($A59,[22]旧長崎市!$B$54:$T$76,16,FALSE)</f>
        <v>6486</v>
      </c>
      <c r="U59" s="730">
        <f>VLOOKUP($A59,[22]旧長崎市!$B$54:$T$76,17,FALSE)</f>
        <v>1353</v>
      </c>
      <c r="V59" s="730">
        <f>VLOOKUP($A59,[22]旧長崎市!$B$54:$T$76,18,FALSE)</f>
        <v>12</v>
      </c>
      <c r="W59" s="730">
        <f>VLOOKUP($A59,[22]旧長崎市!$B$54:$T$76,19,FALSE)</f>
        <v>138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VLOOKUP($A60,[22]旧長崎市!$B$54:$T$76,2,FALSE)</f>
        <v>13863</v>
      </c>
      <c r="G60" s="730">
        <f>VLOOKUP($A60,[22]旧長崎市!$B$54:$T$76,3,FALSE)</f>
        <v>10737</v>
      </c>
      <c r="H60" s="730">
        <f>VLOOKUP($A60,[22]旧長崎市!$B$54:$T$76,4,FALSE)</f>
        <v>10384</v>
      </c>
      <c r="I60" s="730">
        <f>VLOOKUP($A60,[22]旧長崎市!$B$54:$T$76,5,FALSE)</f>
        <v>8171</v>
      </c>
      <c r="J60" s="730">
        <f>VLOOKUP($A60,[22]旧長崎市!$B$54:$T$76,6,FALSE)</f>
        <v>2075</v>
      </c>
      <c r="K60" s="730">
        <f>VLOOKUP($A60,[22]旧長崎市!$B$54:$T$76,7,FALSE)</f>
        <v>6</v>
      </c>
      <c r="L60" s="730">
        <f>VLOOKUP($A60,[22]旧長崎市!$B$54:$T$76,8,FALSE)</f>
        <v>132</v>
      </c>
      <c r="M60" s="730">
        <f>VLOOKUP($A60,[22]旧長崎市!$B$54:$T$76,9,FALSE)</f>
        <v>353</v>
      </c>
      <c r="N60" s="730">
        <f>VLOOKUP($A60,[22]旧長崎市!$B$54:$T$76,10,FALSE)</f>
        <v>2386</v>
      </c>
      <c r="O60" s="730">
        <f>VLOOKUP($A60,[22]旧長崎市!$B$54:$T$76,11,FALSE)</f>
        <v>2128</v>
      </c>
      <c r="P60" s="730">
        <f>VLOOKUP($A60,[22]旧長崎市!$B$54:$T$76,12,FALSE)</f>
        <v>8</v>
      </c>
      <c r="Q60" s="730">
        <f>VLOOKUP($A60,[22]旧長崎市!$B$54:$T$76,13,FALSE)</f>
        <v>250</v>
      </c>
      <c r="R60" s="730">
        <f>VLOOKUP($A60,[22]旧長崎市!$B$54:$T$76,14,FALSE)</f>
        <v>740</v>
      </c>
      <c r="S60" s="730">
        <f>VLOOKUP($A60,[22]旧長崎市!$B$54:$T$76,15,FALSE)</f>
        <v>9653</v>
      </c>
      <c r="T60" s="730">
        <f>VLOOKUP($A60,[22]旧長崎市!$B$54:$T$76,16,FALSE)</f>
        <v>7694</v>
      </c>
      <c r="U60" s="730">
        <f>VLOOKUP($A60,[22]旧長崎市!$B$54:$T$76,17,FALSE)</f>
        <v>1842</v>
      </c>
      <c r="V60" s="730">
        <f>VLOOKUP($A60,[22]旧長崎市!$B$54:$T$76,18,FALSE)</f>
        <v>6</v>
      </c>
      <c r="W60" s="730">
        <f>VLOOKUP($A60,[22]旧長崎市!$B$54:$T$76,19,FALSE)</f>
        <v>111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VLOOKUP($A61,[22]旧長崎市!$B$54:$T$76,2,FALSE)</f>
        <v>12911</v>
      </c>
      <c r="G61" s="730">
        <f>VLOOKUP($A61,[22]旧長崎市!$B$54:$T$76,3,FALSE)</f>
        <v>9836</v>
      </c>
      <c r="H61" s="730">
        <f>VLOOKUP($A61,[22]旧長崎市!$B$54:$T$76,4,FALSE)</f>
        <v>9469</v>
      </c>
      <c r="I61" s="730">
        <f>VLOOKUP($A61,[22]旧長崎市!$B$54:$T$76,5,FALSE)</f>
        <v>7327</v>
      </c>
      <c r="J61" s="730">
        <f>VLOOKUP($A61,[22]旧長崎市!$B$54:$T$76,6,FALSE)</f>
        <v>1982</v>
      </c>
      <c r="K61" s="730">
        <f>VLOOKUP($A61,[22]旧長崎市!$B$54:$T$76,7,FALSE)</f>
        <v>4</v>
      </c>
      <c r="L61" s="730">
        <f>VLOOKUP($A61,[22]旧長崎市!$B$54:$T$76,8,FALSE)</f>
        <v>156</v>
      </c>
      <c r="M61" s="730">
        <f>VLOOKUP($A61,[22]旧長崎市!$B$54:$T$76,9,FALSE)</f>
        <v>367</v>
      </c>
      <c r="N61" s="730">
        <f>VLOOKUP($A61,[22]旧長崎市!$B$54:$T$76,10,FALSE)</f>
        <v>2474</v>
      </c>
      <c r="O61" s="730">
        <f>VLOOKUP($A61,[22]旧長崎市!$B$54:$T$76,11,FALSE)</f>
        <v>2147</v>
      </c>
      <c r="P61" s="730">
        <f>VLOOKUP($A61,[22]旧長崎市!$B$54:$T$76,12,FALSE)</f>
        <v>14</v>
      </c>
      <c r="Q61" s="730">
        <f>VLOOKUP($A61,[22]旧長崎市!$B$54:$T$76,13,FALSE)</f>
        <v>313</v>
      </c>
      <c r="R61" s="730">
        <f>VLOOKUP($A61,[22]旧長崎市!$B$54:$T$76,14,FALSE)</f>
        <v>601</v>
      </c>
      <c r="S61" s="730">
        <f>VLOOKUP($A61,[22]旧長崎市!$B$54:$T$76,15,FALSE)</f>
        <v>8726</v>
      </c>
      <c r="T61" s="730">
        <f>VLOOKUP($A61,[22]旧長崎市!$B$54:$T$76,16,FALSE)</f>
        <v>6853</v>
      </c>
      <c r="U61" s="730">
        <f>VLOOKUP($A61,[22]旧長崎市!$B$54:$T$76,17,FALSE)</f>
        <v>1737</v>
      </c>
      <c r="V61" s="730">
        <f>VLOOKUP($A61,[22]旧長崎市!$B$54:$T$76,18,FALSE)</f>
        <v>4</v>
      </c>
      <c r="W61" s="730">
        <f>VLOOKUP($A61,[22]旧長崎市!$B$54:$T$76,19,FALSE)</f>
        <v>132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VLOOKUP($A62,[22]旧長崎市!$B$54:$T$76,2,FALSE)</f>
        <v>13154</v>
      </c>
      <c r="G62" s="730">
        <f>VLOOKUP($A62,[22]旧長崎市!$B$54:$T$76,3,FALSE)</f>
        <v>9390</v>
      </c>
      <c r="H62" s="730">
        <f>VLOOKUP($A62,[22]旧長崎市!$B$54:$T$76,4,FALSE)</f>
        <v>9054</v>
      </c>
      <c r="I62" s="730">
        <f>VLOOKUP($A62,[22]旧長崎市!$B$54:$T$76,5,FALSE)</f>
        <v>6903</v>
      </c>
      <c r="J62" s="730">
        <f>VLOOKUP($A62,[22]旧長崎市!$B$54:$T$76,6,FALSE)</f>
        <v>2002</v>
      </c>
      <c r="K62" s="730">
        <f>VLOOKUP($A62,[22]旧長崎市!$B$54:$T$76,7,FALSE)</f>
        <v>4</v>
      </c>
      <c r="L62" s="730">
        <f>VLOOKUP($A62,[22]旧長崎市!$B$54:$T$76,8,FALSE)</f>
        <v>145</v>
      </c>
      <c r="M62" s="730">
        <f>VLOOKUP($A62,[22]旧長崎市!$B$54:$T$76,9,FALSE)</f>
        <v>336</v>
      </c>
      <c r="N62" s="730">
        <f>VLOOKUP($A62,[22]旧長崎市!$B$54:$T$76,10,FALSE)</f>
        <v>3317</v>
      </c>
      <c r="O62" s="730">
        <f>VLOOKUP($A62,[22]旧長崎市!$B$54:$T$76,11,FALSE)</f>
        <v>2886</v>
      </c>
      <c r="P62" s="730">
        <f>VLOOKUP($A62,[22]旧長崎市!$B$54:$T$76,12,FALSE)</f>
        <v>2</v>
      </c>
      <c r="Q62" s="730">
        <f>VLOOKUP($A62,[22]旧長崎市!$B$54:$T$76,13,FALSE)</f>
        <v>429</v>
      </c>
      <c r="R62" s="730">
        <f>VLOOKUP($A62,[22]旧長崎市!$B$54:$T$76,14,FALSE)</f>
        <v>447</v>
      </c>
      <c r="S62" s="730">
        <f>VLOOKUP($A62,[22]旧長崎市!$B$54:$T$76,15,FALSE)</f>
        <v>8201</v>
      </c>
      <c r="T62" s="730">
        <f>VLOOKUP($A62,[22]旧長崎市!$B$54:$T$76,16,FALSE)</f>
        <v>6392</v>
      </c>
      <c r="U62" s="730">
        <f>VLOOKUP($A62,[22]旧長崎市!$B$54:$T$76,17,FALSE)</f>
        <v>1686</v>
      </c>
      <c r="V62" s="730">
        <f>VLOOKUP($A62,[22]旧長崎市!$B$54:$T$76,18,FALSE)</f>
        <v>4</v>
      </c>
      <c r="W62" s="730">
        <f>VLOOKUP($A62,[22]旧長崎市!$B$54:$T$76,19,FALSE)</f>
        <v>119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VLOOKUP($A63,[22]旧長崎市!$B$54:$T$76,2,FALSE)</f>
        <v>13575</v>
      </c>
      <c r="G63" s="730">
        <f>VLOOKUP($A63,[22]旧長崎市!$B$54:$T$76,3,FALSE)</f>
        <v>7755</v>
      </c>
      <c r="H63" s="730">
        <f>VLOOKUP($A63,[22]旧長崎市!$B$54:$T$76,4,FALSE)</f>
        <v>7483</v>
      </c>
      <c r="I63" s="730">
        <f>VLOOKUP($A63,[22]旧長崎市!$B$54:$T$76,5,FALSE)</f>
        <v>5299</v>
      </c>
      <c r="J63" s="730">
        <f>VLOOKUP($A63,[22]旧長崎市!$B$54:$T$76,6,FALSE)</f>
        <v>2033</v>
      </c>
      <c r="K63" s="730">
        <f>VLOOKUP($A63,[22]旧長崎市!$B$54:$T$76,7,FALSE)</f>
        <v>2</v>
      </c>
      <c r="L63" s="730">
        <f>VLOOKUP($A63,[22]旧長崎市!$B$54:$T$76,8,FALSE)</f>
        <v>149</v>
      </c>
      <c r="M63" s="730">
        <f>VLOOKUP($A63,[22]旧長崎市!$B$54:$T$76,9,FALSE)</f>
        <v>272</v>
      </c>
      <c r="N63" s="730">
        <f>VLOOKUP($A63,[22]旧長崎市!$B$54:$T$76,10,FALSE)</f>
        <v>5391</v>
      </c>
      <c r="O63" s="730">
        <f>VLOOKUP($A63,[22]旧長崎市!$B$54:$T$76,11,FALSE)</f>
        <v>4352</v>
      </c>
      <c r="P63" s="730">
        <f>VLOOKUP($A63,[22]旧長崎市!$B$54:$T$76,12,FALSE)</f>
        <v>2</v>
      </c>
      <c r="Q63" s="730">
        <f>VLOOKUP($A63,[22]旧長崎市!$B$54:$T$76,13,FALSE)</f>
        <v>1037</v>
      </c>
      <c r="R63" s="730">
        <f>VLOOKUP($A63,[22]旧長崎市!$B$54:$T$76,14,FALSE)</f>
        <v>429</v>
      </c>
      <c r="S63" s="730">
        <f>VLOOKUP($A63,[22]旧長崎市!$B$54:$T$76,15,FALSE)</f>
        <v>6555</v>
      </c>
      <c r="T63" s="730">
        <f>VLOOKUP($A63,[22]旧長崎市!$B$54:$T$76,16,FALSE)</f>
        <v>4797</v>
      </c>
      <c r="U63" s="730">
        <f>VLOOKUP($A63,[22]旧長崎市!$B$54:$T$76,17,FALSE)</f>
        <v>1633</v>
      </c>
      <c r="V63" s="730">
        <f>VLOOKUP($A63,[22]旧長崎市!$B$54:$T$76,18,FALSE)</f>
        <v>2</v>
      </c>
      <c r="W63" s="730">
        <f>VLOOKUP($A63,[22]旧長崎市!$B$54:$T$76,19,FALSE)</f>
        <v>123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VLOOKUP($A64,[22]旧長崎市!$B$54:$T$76,2,FALSE)</f>
        <v>15595</v>
      </c>
      <c r="G64" s="730">
        <f>VLOOKUP($A64,[22]旧長崎市!$B$54:$T$76,3,FALSE)</f>
        <v>5642</v>
      </c>
      <c r="H64" s="730">
        <f>VLOOKUP($A64,[22]旧長崎市!$B$54:$T$76,4,FALSE)</f>
        <v>5497</v>
      </c>
      <c r="I64" s="730">
        <f>VLOOKUP($A64,[22]旧長崎市!$B$54:$T$76,5,FALSE)</f>
        <v>3338</v>
      </c>
      <c r="J64" s="730">
        <f>VLOOKUP($A64,[22]旧長崎市!$B$54:$T$76,6,FALSE)</f>
        <v>1998</v>
      </c>
      <c r="K64" s="730" t="str">
        <f>VLOOKUP($A64,[22]旧長崎市!$B$54:$T$76,7,FALSE)</f>
        <v>-</v>
      </c>
      <c r="L64" s="730">
        <f>VLOOKUP($A64,[22]旧長崎市!$B$54:$T$76,8,FALSE)</f>
        <v>161</v>
      </c>
      <c r="M64" s="730">
        <f>VLOOKUP($A64,[22]旧長崎市!$B$54:$T$76,9,FALSE)</f>
        <v>145</v>
      </c>
      <c r="N64" s="730">
        <f>VLOOKUP($A64,[22]旧長崎市!$B$54:$T$76,10,FALSE)</f>
        <v>9420</v>
      </c>
      <c r="O64" s="730">
        <f>VLOOKUP($A64,[22]旧長崎市!$B$54:$T$76,11,FALSE)</f>
        <v>5863</v>
      </c>
      <c r="P64" s="730">
        <f>VLOOKUP($A64,[22]旧長崎市!$B$54:$T$76,12,FALSE)</f>
        <v>1</v>
      </c>
      <c r="Q64" s="730">
        <f>VLOOKUP($A64,[22]旧長崎市!$B$54:$T$76,13,FALSE)</f>
        <v>3556</v>
      </c>
      <c r="R64" s="730">
        <f>VLOOKUP($A64,[22]旧長崎市!$B$54:$T$76,14,FALSE)</f>
        <v>533</v>
      </c>
      <c r="S64" s="730">
        <f>VLOOKUP($A64,[22]旧長崎市!$B$54:$T$76,15,FALSE)</f>
        <v>4422</v>
      </c>
      <c r="T64" s="730">
        <f>VLOOKUP($A64,[22]旧長崎市!$B$54:$T$76,16,FALSE)</f>
        <v>2793</v>
      </c>
      <c r="U64" s="730">
        <f>VLOOKUP($A64,[22]旧長崎市!$B$54:$T$76,17,FALSE)</f>
        <v>1525</v>
      </c>
      <c r="V64" s="730" t="str">
        <f>VLOOKUP($A64,[22]旧長崎市!$B$54:$T$76,18,FALSE)</f>
        <v>-</v>
      </c>
      <c r="W64" s="730">
        <f>VLOOKUP($A64,[22]旧長崎市!$B$54:$T$76,19,FALSE)</f>
        <v>104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VLOOKUP($A65,[22]旧長崎市!$B$54:$T$76,2,FALSE)</f>
        <v>15995</v>
      </c>
      <c r="G65" s="730">
        <f>VLOOKUP($A65,[22]旧長崎市!$B$54:$T$76,3,FALSE)</f>
        <v>3657</v>
      </c>
      <c r="H65" s="730">
        <f>VLOOKUP($A65,[22]旧長崎市!$B$54:$T$76,4,FALSE)</f>
        <v>3607</v>
      </c>
      <c r="I65" s="730">
        <f>VLOOKUP($A65,[22]旧長崎市!$B$54:$T$76,5,FALSE)</f>
        <v>2035</v>
      </c>
      <c r="J65" s="730">
        <f>VLOOKUP($A65,[22]旧長崎市!$B$54:$T$76,6,FALSE)</f>
        <v>1433</v>
      </c>
      <c r="K65" s="730">
        <f>VLOOKUP($A65,[22]旧長崎市!$B$54:$T$76,7,FALSE)</f>
        <v>1</v>
      </c>
      <c r="L65" s="730">
        <f>VLOOKUP($A65,[22]旧長崎市!$B$54:$T$76,8,FALSE)</f>
        <v>138</v>
      </c>
      <c r="M65" s="730">
        <f>VLOOKUP($A65,[22]旧長崎市!$B$54:$T$76,9,FALSE)</f>
        <v>50</v>
      </c>
      <c r="N65" s="730">
        <f>VLOOKUP($A65,[22]旧長崎市!$B$54:$T$76,10,FALSE)</f>
        <v>11885</v>
      </c>
      <c r="O65" s="730">
        <f>VLOOKUP($A65,[22]旧長崎市!$B$54:$T$76,11,FALSE)</f>
        <v>5646</v>
      </c>
      <c r="P65" s="730">
        <f>VLOOKUP($A65,[22]旧長崎市!$B$54:$T$76,12,FALSE)</f>
        <v>2</v>
      </c>
      <c r="Q65" s="730">
        <f>VLOOKUP($A65,[22]旧長崎市!$B$54:$T$76,13,FALSE)</f>
        <v>6237</v>
      </c>
      <c r="R65" s="730">
        <f>VLOOKUP($A65,[22]旧長崎市!$B$54:$T$76,14,FALSE)</f>
        <v>453</v>
      </c>
      <c r="S65" s="730">
        <f>VLOOKUP($A65,[22]旧長崎市!$B$54:$T$76,15,FALSE)</f>
        <v>2536</v>
      </c>
      <c r="T65" s="730">
        <f>VLOOKUP($A65,[22]旧長崎市!$B$54:$T$76,16,FALSE)</f>
        <v>1482</v>
      </c>
      <c r="U65" s="730">
        <f>VLOOKUP($A65,[22]旧長崎市!$B$54:$T$76,17,FALSE)</f>
        <v>964</v>
      </c>
      <c r="V65" s="730" t="str">
        <f>VLOOKUP($A65,[22]旧長崎市!$B$54:$T$76,18,FALSE)</f>
        <v>-</v>
      </c>
      <c r="W65" s="730">
        <f>VLOOKUP($A65,[22]旧長崎市!$B$54:$T$76,19,FALSE)</f>
        <v>90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VLOOKUP($A66,[22]旧長崎市!$B$54:$T$76,2,FALSE)</f>
        <v>11949</v>
      </c>
      <c r="G66" s="730">
        <f>VLOOKUP($A66,[22]旧長崎市!$B$54:$T$76,3,FALSE)</f>
        <v>1205</v>
      </c>
      <c r="H66" s="730">
        <f>VLOOKUP($A66,[22]旧長崎市!$B$54:$T$76,4,FALSE)</f>
        <v>1192</v>
      </c>
      <c r="I66" s="730">
        <f>VLOOKUP($A66,[22]旧長崎市!$B$54:$T$76,5,FALSE)</f>
        <v>596</v>
      </c>
      <c r="J66" s="730">
        <f>VLOOKUP($A66,[22]旧長崎市!$B$54:$T$76,6,FALSE)</f>
        <v>518</v>
      </c>
      <c r="K66" s="730" t="str">
        <f>VLOOKUP($A66,[22]旧長崎市!$B$54:$T$76,7,FALSE)</f>
        <v>-</v>
      </c>
      <c r="L66" s="730">
        <f>VLOOKUP($A66,[22]旧長崎市!$B$54:$T$76,8,FALSE)</f>
        <v>78</v>
      </c>
      <c r="M66" s="730">
        <f>VLOOKUP($A66,[22]旧長崎市!$B$54:$T$76,9,FALSE)</f>
        <v>13</v>
      </c>
      <c r="N66" s="730">
        <f>VLOOKUP($A66,[22]旧長崎市!$B$54:$T$76,10,FALSE)</f>
        <v>10356</v>
      </c>
      <c r="O66" s="730">
        <f>VLOOKUP($A66,[22]旧長崎市!$B$54:$T$76,11,FALSE)</f>
        <v>3923</v>
      </c>
      <c r="P66" s="730">
        <f>VLOOKUP($A66,[22]旧長崎市!$B$54:$T$76,12,FALSE)</f>
        <v>4</v>
      </c>
      <c r="Q66" s="730">
        <f>VLOOKUP($A66,[22]旧長崎市!$B$54:$T$76,13,FALSE)</f>
        <v>6429</v>
      </c>
      <c r="R66" s="730">
        <f>VLOOKUP($A66,[22]旧長崎市!$B$54:$T$76,14,FALSE)</f>
        <v>388</v>
      </c>
      <c r="S66" s="730">
        <f>VLOOKUP($A66,[22]旧長崎市!$B$54:$T$76,15,FALSE)</f>
        <v>610</v>
      </c>
      <c r="T66" s="730">
        <f>VLOOKUP($A66,[22]旧長崎市!$B$54:$T$76,16,FALSE)</f>
        <v>329</v>
      </c>
      <c r="U66" s="730">
        <f>VLOOKUP($A66,[22]旧長崎市!$B$54:$T$76,17,FALSE)</f>
        <v>249</v>
      </c>
      <c r="V66" s="730" t="str">
        <f>VLOOKUP($A66,[22]旧長崎市!$B$54:$T$76,18,FALSE)</f>
        <v>-</v>
      </c>
      <c r="W66" s="730">
        <f>VLOOKUP($A66,[22]旧長崎市!$B$54:$T$76,19,FALSE)</f>
        <v>32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VLOOKUP($A67,[22]旧長崎市!$B$54:$T$76,2,FALSE)</f>
        <v>10809</v>
      </c>
      <c r="G67" s="730">
        <f>VLOOKUP($A67,[22]旧長崎市!$B$54:$T$76,3,FALSE)</f>
        <v>482</v>
      </c>
      <c r="H67" s="730">
        <f>VLOOKUP($A67,[22]旧長崎市!$B$54:$T$76,4,FALSE)</f>
        <v>479</v>
      </c>
      <c r="I67" s="730">
        <f>VLOOKUP($A67,[22]旧長崎市!$B$54:$T$76,5,FALSE)</f>
        <v>240</v>
      </c>
      <c r="J67" s="730">
        <f>VLOOKUP($A67,[22]旧長崎市!$B$54:$T$76,6,FALSE)</f>
        <v>199</v>
      </c>
      <c r="K67" s="730">
        <f>VLOOKUP($A67,[22]旧長崎市!$B$54:$T$76,7,FALSE)</f>
        <v>1</v>
      </c>
      <c r="L67" s="730">
        <f>VLOOKUP($A67,[22]旧長崎市!$B$54:$T$76,8,FALSE)</f>
        <v>39</v>
      </c>
      <c r="M67" s="730">
        <f>VLOOKUP($A67,[22]旧長崎市!$B$54:$T$76,9,FALSE)</f>
        <v>3</v>
      </c>
      <c r="N67" s="730">
        <f>VLOOKUP($A67,[22]旧長崎市!$B$54:$T$76,10,FALSE)</f>
        <v>9965</v>
      </c>
      <c r="O67" s="730">
        <f>VLOOKUP($A67,[22]旧長崎市!$B$54:$T$76,11,FALSE)</f>
        <v>2971</v>
      </c>
      <c r="P67" s="730">
        <f>VLOOKUP($A67,[22]旧長崎市!$B$54:$T$76,12,FALSE)</f>
        <v>2</v>
      </c>
      <c r="Q67" s="730">
        <f>VLOOKUP($A67,[22]旧長崎市!$B$54:$T$76,13,FALSE)</f>
        <v>6992</v>
      </c>
      <c r="R67" s="730">
        <f>VLOOKUP($A67,[22]旧長崎市!$B$54:$T$76,14,FALSE)</f>
        <v>362</v>
      </c>
      <c r="S67" s="730">
        <f>VLOOKUP($A67,[22]旧長崎市!$B$54:$T$76,15,FALSE)</f>
        <v>196</v>
      </c>
      <c r="T67" s="730">
        <f>VLOOKUP($A67,[22]旧長崎市!$B$54:$T$76,16,FALSE)</f>
        <v>104</v>
      </c>
      <c r="U67" s="730">
        <f>VLOOKUP($A67,[22]旧長崎市!$B$54:$T$76,17,FALSE)</f>
        <v>81</v>
      </c>
      <c r="V67" s="730" t="str">
        <f>VLOOKUP($A67,[22]旧長崎市!$B$54:$T$76,18,FALSE)</f>
        <v>-</v>
      </c>
      <c r="W67" s="730">
        <f>VLOOKUP($A67,[22]旧長崎市!$B$54:$T$76,19,FALSE)</f>
        <v>11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VLOOKUP($A68,[22]旧長崎市!$B$54:$T$76,2,FALSE)</f>
        <v>15320</v>
      </c>
      <c r="G68" s="730">
        <f>VLOOKUP($A68,[22]旧長崎市!$B$54:$T$76,3,FALSE)</f>
        <v>270</v>
      </c>
      <c r="H68" s="730">
        <f>VLOOKUP($A68,[22]旧長崎市!$B$54:$T$76,4,FALSE)</f>
        <v>269</v>
      </c>
      <c r="I68" s="730">
        <f>VLOOKUP($A68,[22]旧長崎市!$B$54:$T$76,5,FALSE)</f>
        <v>99</v>
      </c>
      <c r="J68" s="730">
        <f>VLOOKUP($A68,[22]旧長崎市!$B$54:$T$76,6,FALSE)</f>
        <v>143</v>
      </c>
      <c r="K68" s="730" t="str">
        <f>VLOOKUP($A68,[22]旧長崎市!$B$54:$T$76,7,FALSE)</f>
        <v>-</v>
      </c>
      <c r="L68" s="730">
        <f>VLOOKUP($A68,[22]旧長崎市!$B$54:$T$76,8,FALSE)</f>
        <v>27</v>
      </c>
      <c r="M68" s="730">
        <f>VLOOKUP($A68,[22]旧長崎市!$B$54:$T$76,9,FALSE)</f>
        <v>1</v>
      </c>
      <c r="N68" s="730">
        <f>VLOOKUP($A68,[22]旧長崎市!$B$54:$T$76,10,FALSE)</f>
        <v>14645</v>
      </c>
      <c r="O68" s="730">
        <f>VLOOKUP($A68,[22]旧長崎市!$B$54:$T$76,11,FALSE)</f>
        <v>2577</v>
      </c>
      <c r="P68" s="730">
        <f>VLOOKUP($A68,[22]旧長崎市!$B$54:$T$76,12,FALSE)</f>
        <v>2</v>
      </c>
      <c r="Q68" s="730">
        <f>VLOOKUP($A68,[22]旧長崎市!$B$54:$T$76,13,FALSE)</f>
        <v>12066</v>
      </c>
      <c r="R68" s="730">
        <f>VLOOKUP($A68,[22]旧長崎市!$B$54:$T$76,14,FALSE)</f>
        <v>405</v>
      </c>
      <c r="S68" s="730">
        <f>VLOOKUP($A68,[22]旧長崎市!$B$54:$T$76,15,FALSE)</f>
        <v>98</v>
      </c>
      <c r="T68" s="730">
        <f>VLOOKUP($A68,[22]旧長崎市!$B$54:$T$76,16,FALSE)</f>
        <v>41</v>
      </c>
      <c r="U68" s="730">
        <f>VLOOKUP($A68,[22]旧長崎市!$B$54:$T$76,17,FALSE)</f>
        <v>51</v>
      </c>
      <c r="V68" s="730" t="str">
        <f>VLOOKUP($A68,[22]旧長崎市!$B$54:$T$76,18,FALSE)</f>
        <v>-</v>
      </c>
      <c r="W68" s="730">
        <f>VLOOKUP($A68,[22]旧長崎市!$B$54:$T$76,19,FALSE)</f>
        <v>6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VLOOKUP($A70,[22]旧長崎市!$B$54:$T$76,2,FALSE)</f>
        <v>109196</v>
      </c>
      <c r="G70" s="730">
        <f>VLOOKUP($A70,[22]旧長崎市!$B$54:$T$76,3,FALSE)</f>
        <v>74103</v>
      </c>
      <c r="H70" s="730">
        <f>VLOOKUP($A70,[22]旧長崎市!$B$54:$T$76,4,FALSE)</f>
        <v>71320</v>
      </c>
      <c r="I70" s="730">
        <f>VLOOKUP($A70,[22]旧長崎市!$B$54:$T$76,5,FALSE)</f>
        <v>55636</v>
      </c>
      <c r="J70" s="730">
        <f>VLOOKUP($A70,[22]旧長崎市!$B$54:$T$76,6,FALSE)</f>
        <v>11912</v>
      </c>
      <c r="K70" s="730">
        <f>VLOOKUP($A70,[22]旧長崎市!$B$54:$T$76,7,FALSE)</f>
        <v>1819</v>
      </c>
      <c r="L70" s="730">
        <f>VLOOKUP($A70,[22]旧長崎市!$B$54:$T$76,8,FALSE)</f>
        <v>1953</v>
      </c>
      <c r="M70" s="730">
        <f>VLOOKUP($A70,[22]旧長崎市!$B$54:$T$76,9,FALSE)</f>
        <v>2783</v>
      </c>
      <c r="N70" s="730">
        <f>VLOOKUP($A70,[22]旧長崎市!$B$54:$T$76,10,FALSE)</f>
        <v>29079</v>
      </c>
      <c r="O70" s="730">
        <f>VLOOKUP($A70,[22]旧長崎市!$B$54:$T$76,11,FALSE)</f>
        <v>17493</v>
      </c>
      <c r="P70" s="730">
        <f>VLOOKUP($A70,[22]旧長崎市!$B$54:$T$76,12,FALSE)</f>
        <v>8772</v>
      </c>
      <c r="Q70" s="730">
        <f>VLOOKUP($A70,[22]旧長崎市!$B$54:$T$76,13,FALSE)</f>
        <v>2814</v>
      </c>
      <c r="R70" s="730">
        <f>VLOOKUP($A70,[22]旧長崎市!$B$54:$T$76,14,FALSE)</f>
        <v>6014</v>
      </c>
      <c r="S70" s="730">
        <f>VLOOKUP($A70,[22]旧長崎市!$B$54:$T$76,15,FALSE)</f>
        <v>66310</v>
      </c>
      <c r="T70" s="730">
        <f>VLOOKUP($A70,[22]旧長崎市!$B$54:$T$76,16,FALSE)</f>
        <v>52459</v>
      </c>
      <c r="U70" s="730">
        <f>VLOOKUP($A70,[22]旧長崎市!$B$54:$T$76,17,FALSE)</f>
        <v>10239</v>
      </c>
      <c r="V70" s="730">
        <f>VLOOKUP($A70,[22]旧長崎市!$B$54:$T$76,18,FALSE)</f>
        <v>1811</v>
      </c>
      <c r="W70" s="730">
        <f>VLOOKUP($A70,[22]旧長崎市!$B$54:$T$76,19,FALSE)</f>
        <v>1801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VLOOKUP($A71,[22]旧長崎市!$B$54:$T$76,2,FALSE)</f>
        <v>69668</v>
      </c>
      <c r="G71" s="730">
        <f>VLOOKUP($A71,[22]旧長崎市!$B$54:$T$76,3,FALSE)</f>
        <v>11256</v>
      </c>
      <c r="H71" s="730">
        <f>VLOOKUP($A71,[22]旧長崎市!$B$54:$T$76,4,FALSE)</f>
        <v>11044</v>
      </c>
      <c r="I71" s="730">
        <f>VLOOKUP($A71,[22]旧長崎市!$B$54:$T$76,5,FALSE)</f>
        <v>6308</v>
      </c>
      <c r="J71" s="730">
        <f>VLOOKUP($A71,[22]旧長崎市!$B$54:$T$76,6,FALSE)</f>
        <v>4291</v>
      </c>
      <c r="K71" s="730">
        <f>VLOOKUP($A71,[22]旧長崎市!$B$54:$T$76,7,FALSE)</f>
        <v>2</v>
      </c>
      <c r="L71" s="730">
        <f>VLOOKUP($A71,[22]旧長崎市!$B$54:$T$76,8,FALSE)</f>
        <v>443</v>
      </c>
      <c r="M71" s="730">
        <f>VLOOKUP($A71,[22]旧長崎市!$B$54:$T$76,9,FALSE)</f>
        <v>212</v>
      </c>
      <c r="N71" s="730">
        <f>VLOOKUP($A71,[22]旧長崎市!$B$54:$T$76,10,FALSE)</f>
        <v>56271</v>
      </c>
      <c r="O71" s="730">
        <f>VLOOKUP($A71,[22]旧長崎市!$B$54:$T$76,11,FALSE)</f>
        <v>20980</v>
      </c>
      <c r="P71" s="730">
        <f>VLOOKUP($A71,[22]旧長崎市!$B$54:$T$76,12,FALSE)</f>
        <v>11</v>
      </c>
      <c r="Q71" s="730">
        <f>VLOOKUP($A71,[22]旧長崎市!$B$54:$T$76,13,FALSE)</f>
        <v>35280</v>
      </c>
      <c r="R71" s="730">
        <f>VLOOKUP($A71,[22]旧長崎市!$B$54:$T$76,14,FALSE)</f>
        <v>2141</v>
      </c>
      <c r="S71" s="730">
        <f>VLOOKUP($A71,[22]旧長崎市!$B$54:$T$76,15,FALSE)</f>
        <v>7862</v>
      </c>
      <c r="T71" s="730">
        <f>VLOOKUP($A71,[22]旧長崎市!$B$54:$T$76,16,FALSE)</f>
        <v>4749</v>
      </c>
      <c r="U71" s="730">
        <f>VLOOKUP($A71,[22]旧長崎市!$B$54:$T$76,17,FALSE)</f>
        <v>2870</v>
      </c>
      <c r="V71" s="730" t="str">
        <f>VLOOKUP($A71,[22]旧長崎市!$B$54:$T$76,18,FALSE)</f>
        <v>-</v>
      </c>
      <c r="W71" s="730">
        <f>VLOOKUP($A71,[22]旧長崎市!$B$54:$T$76,19,FALSE)</f>
        <v>243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VLOOKUP($A72,[22]旧長崎市!$B$54:$T$76,2,FALSE)</f>
        <v>31590</v>
      </c>
      <c r="G72" s="730">
        <f>VLOOKUP($A72,[22]旧長崎市!$B$54:$T$76,3,FALSE)</f>
        <v>9299</v>
      </c>
      <c r="H72" s="730">
        <f>VLOOKUP($A72,[22]旧長崎市!$B$54:$T$76,4,FALSE)</f>
        <v>9104</v>
      </c>
      <c r="I72" s="730">
        <f>VLOOKUP($A72,[22]旧長崎市!$B$54:$T$76,5,FALSE)</f>
        <v>5373</v>
      </c>
      <c r="J72" s="730">
        <f>VLOOKUP($A72,[22]旧長崎市!$B$54:$T$76,6,FALSE)</f>
        <v>3431</v>
      </c>
      <c r="K72" s="730">
        <f>VLOOKUP($A72,[22]旧長崎市!$B$54:$T$76,7,FALSE)</f>
        <v>1</v>
      </c>
      <c r="L72" s="730">
        <f>VLOOKUP($A72,[22]旧長崎市!$B$54:$T$76,8,FALSE)</f>
        <v>299</v>
      </c>
      <c r="M72" s="730">
        <f>VLOOKUP($A72,[22]旧長崎市!$B$54:$T$76,9,FALSE)</f>
        <v>195</v>
      </c>
      <c r="N72" s="730">
        <f>VLOOKUP($A72,[22]旧長崎市!$B$54:$T$76,10,FALSE)</f>
        <v>21305</v>
      </c>
      <c r="O72" s="730">
        <f>VLOOKUP($A72,[22]旧長崎市!$B$54:$T$76,11,FALSE)</f>
        <v>11509</v>
      </c>
      <c r="P72" s="730">
        <f>VLOOKUP($A72,[22]旧長崎市!$B$54:$T$76,12,FALSE)</f>
        <v>3</v>
      </c>
      <c r="Q72" s="730">
        <f>VLOOKUP($A72,[22]旧長崎市!$B$54:$T$76,13,FALSE)</f>
        <v>9793</v>
      </c>
      <c r="R72" s="730">
        <f>VLOOKUP($A72,[22]旧長崎市!$B$54:$T$76,14,FALSE)</f>
        <v>986</v>
      </c>
      <c r="S72" s="730">
        <f>VLOOKUP($A72,[22]旧長崎市!$B$54:$T$76,15,FALSE)</f>
        <v>6958</v>
      </c>
      <c r="T72" s="730">
        <f>VLOOKUP($A72,[22]旧長崎市!$B$54:$T$76,16,FALSE)</f>
        <v>4275</v>
      </c>
      <c r="U72" s="730">
        <f>VLOOKUP($A72,[22]旧長崎市!$B$54:$T$76,17,FALSE)</f>
        <v>2489</v>
      </c>
      <c r="V72" s="730" t="str">
        <f>VLOOKUP($A72,[22]旧長崎市!$B$54:$T$76,18,FALSE)</f>
        <v>-</v>
      </c>
      <c r="W72" s="730">
        <f>VLOOKUP($A72,[22]旧長崎市!$B$54:$T$76,19,FALSE)</f>
        <v>194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VLOOKUP($A73,[22]旧長崎市!$B$54:$T$76,2,FALSE)</f>
        <v>38078</v>
      </c>
      <c r="G73" s="730">
        <f>VLOOKUP($A73,[22]旧長崎市!$B$54:$T$76,3,FALSE)</f>
        <v>1957</v>
      </c>
      <c r="H73" s="730">
        <f>VLOOKUP($A73,[22]旧長崎市!$B$54:$T$76,4,FALSE)</f>
        <v>1940</v>
      </c>
      <c r="I73" s="730">
        <f>VLOOKUP($A73,[22]旧長崎市!$B$54:$T$76,5,FALSE)</f>
        <v>935</v>
      </c>
      <c r="J73" s="730">
        <f>VLOOKUP($A73,[22]旧長崎市!$B$54:$T$76,6,FALSE)</f>
        <v>860</v>
      </c>
      <c r="K73" s="730">
        <f>VLOOKUP($A73,[22]旧長崎市!$B$54:$T$76,7,FALSE)</f>
        <v>1</v>
      </c>
      <c r="L73" s="730">
        <f>VLOOKUP($A73,[22]旧長崎市!$B$54:$T$76,8,FALSE)</f>
        <v>144</v>
      </c>
      <c r="M73" s="730">
        <f>VLOOKUP($A73,[22]旧長崎市!$B$54:$T$76,9,FALSE)</f>
        <v>17</v>
      </c>
      <c r="N73" s="730">
        <f>VLOOKUP($A73,[22]旧長崎市!$B$54:$T$76,10,FALSE)</f>
        <v>34966</v>
      </c>
      <c r="O73" s="730">
        <f>VLOOKUP($A73,[22]旧長崎市!$B$54:$T$76,11,FALSE)</f>
        <v>9471</v>
      </c>
      <c r="P73" s="730">
        <f>VLOOKUP($A73,[22]旧長崎市!$B$54:$T$76,12,FALSE)</f>
        <v>8</v>
      </c>
      <c r="Q73" s="730">
        <f>VLOOKUP($A73,[22]旧長崎市!$B$54:$T$76,13,FALSE)</f>
        <v>25487</v>
      </c>
      <c r="R73" s="730">
        <f>VLOOKUP($A73,[22]旧長崎市!$B$54:$T$76,14,FALSE)</f>
        <v>1155</v>
      </c>
      <c r="S73" s="730">
        <f>VLOOKUP($A73,[22]旧長崎市!$B$54:$T$76,15,FALSE)</f>
        <v>904</v>
      </c>
      <c r="T73" s="730">
        <f>VLOOKUP($A73,[22]旧長崎市!$B$54:$T$76,16,FALSE)</f>
        <v>474</v>
      </c>
      <c r="U73" s="730">
        <f>VLOOKUP($A73,[22]旧長崎市!$B$54:$T$76,17,FALSE)</f>
        <v>381</v>
      </c>
      <c r="V73" s="730" t="str">
        <f>VLOOKUP($A73,[22]旧長崎市!$B$54:$T$76,18,FALSE)</f>
        <v>-</v>
      </c>
      <c r="W73" s="730">
        <f>VLOOKUP($A73,[22]旧長崎市!$B$54:$T$76,19,FALSE)</f>
        <v>49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BF80E-AA22-49E3-B6E0-1ACE90005801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182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375586</v>
      </c>
      <c r="E3" s="99">
        <f>SUM(E5,E12,E19,E26,E33,E40,L40,L33,L26,L19,L12,L5,E47,E54,E61,E68,L63,L61,L54,L47,E75,E82)</f>
        <v>173030</v>
      </c>
      <c r="F3" s="99">
        <f>SUM(F5,F12,F19,F26,F33,F40,M40,M33,M26,M19,M12,M5,F47,F54,F61,F68,M63,M61,M54,M47,F75,F82)</f>
        <v>202556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13178</v>
      </c>
      <c r="E5" s="71">
        <f>SUM(E6:E10)</f>
        <v>6787</v>
      </c>
      <c r="F5" s="71">
        <f>SUM(F6:F10)</f>
        <v>6391</v>
      </c>
      <c r="G5" s="54"/>
      <c r="H5" s="67">
        <v>60</v>
      </c>
      <c r="I5" s="68" t="s">
        <v>66</v>
      </c>
      <c r="J5" s="69" t="s">
        <v>67</v>
      </c>
      <c r="K5" s="70">
        <f>SUM(K6:K10)</f>
        <v>25458</v>
      </c>
      <c r="L5" s="71">
        <f>SUM(L6:L10)</f>
        <v>11883</v>
      </c>
      <c r="M5" s="71">
        <f>SUM(M6:M10)</f>
        <v>13575</v>
      </c>
    </row>
    <row r="6" spans="1:13" s="62" customFormat="1" ht="9" customHeight="1">
      <c r="A6" s="15"/>
      <c r="B6" s="68" t="s">
        <v>68</v>
      </c>
      <c r="C6" s="69"/>
      <c r="D6" s="70">
        <f>SUM(E6:F6)</f>
        <v>2344</v>
      </c>
      <c r="E6" s="71">
        <f>VLOOKUP($B6,'[6]第２表資料（R2）'!$B$7:$AD$144,7,FALSE)</f>
        <v>1207</v>
      </c>
      <c r="F6" s="71">
        <f>VLOOKUP($B6,'[6]第２表資料（R2）'!$B$7:$AD$144,8,FALSE)</f>
        <v>1137</v>
      </c>
      <c r="G6" s="54"/>
      <c r="H6" s="67"/>
      <c r="I6" s="68" t="s">
        <v>69</v>
      </c>
      <c r="J6" s="69"/>
      <c r="K6" s="70">
        <f>SUM(L6:M6)</f>
        <v>5124</v>
      </c>
      <c r="L6" s="71">
        <f>VLOOKUP($I6,'[6]第２表資料（R2）'!$B$7:$AD$144,7,FALSE)</f>
        <v>2381</v>
      </c>
      <c r="M6" s="71">
        <f>VLOOKUP($I6,'[6]第２表資料（R2）'!$B$7:$AD$144,8,FALSE)</f>
        <v>2743</v>
      </c>
    </row>
    <row r="7" spans="1:13" s="62" customFormat="1" ht="9" customHeight="1">
      <c r="A7" s="15"/>
      <c r="B7" s="68" t="s">
        <v>70</v>
      </c>
      <c r="C7" s="69"/>
      <c r="D7" s="70">
        <f>SUM(E7:F7)</f>
        <v>2570</v>
      </c>
      <c r="E7" s="71">
        <f>VLOOKUP($B7,'[6]第２表資料（R2）'!$B$7:$AD$144,7,FALSE)</f>
        <v>1310</v>
      </c>
      <c r="F7" s="71">
        <f>VLOOKUP($B7,'[6]第２表資料（R2）'!$B$7:$AD$144,8,FALSE)</f>
        <v>1260</v>
      </c>
      <c r="G7" s="54"/>
      <c r="H7" s="67"/>
      <c r="I7" s="68" t="s">
        <v>71</v>
      </c>
      <c r="J7" s="69"/>
      <c r="K7" s="70">
        <f>SUM(L7:M7)</f>
        <v>5248</v>
      </c>
      <c r="L7" s="71">
        <f>VLOOKUP($I7,'[6]第２表資料（R2）'!$B$7:$AD$144,7,FALSE)</f>
        <v>2469</v>
      </c>
      <c r="M7" s="71">
        <f>VLOOKUP($I7,'[6]第２表資料（R2）'!$B$7:$AD$144,8,FALSE)</f>
        <v>2779</v>
      </c>
    </row>
    <row r="8" spans="1:13" s="62" customFormat="1" ht="9" customHeight="1">
      <c r="A8" s="15"/>
      <c r="B8" s="68" t="s">
        <v>72</v>
      </c>
      <c r="C8" s="69"/>
      <c r="D8" s="70">
        <f>SUM(E8:F8)</f>
        <v>2669</v>
      </c>
      <c r="E8" s="71">
        <f>VLOOKUP($B8,'[6]第２表資料（R2）'!$B$7:$AD$144,7,FALSE)</f>
        <v>1388</v>
      </c>
      <c r="F8" s="71">
        <f>VLOOKUP($B8,'[6]第２表資料（R2）'!$B$7:$AD$144,8,FALSE)</f>
        <v>1281</v>
      </c>
      <c r="G8" s="54"/>
      <c r="H8" s="67"/>
      <c r="I8" s="68" t="s">
        <v>73</v>
      </c>
      <c r="J8" s="69"/>
      <c r="K8" s="70">
        <f>SUM(L8:M8)</f>
        <v>5224</v>
      </c>
      <c r="L8" s="71">
        <f>VLOOKUP($I8,'[6]第２表資料（R2）'!$B$7:$AD$144,7,FALSE)</f>
        <v>2408</v>
      </c>
      <c r="M8" s="71">
        <f>VLOOKUP($I8,'[6]第２表資料（R2）'!$B$7:$AD$144,8,FALSE)</f>
        <v>2816</v>
      </c>
    </row>
    <row r="9" spans="1:13" s="62" customFormat="1" ht="9" customHeight="1">
      <c r="A9" s="15"/>
      <c r="B9" s="68" t="s">
        <v>74</v>
      </c>
      <c r="C9" s="69"/>
      <c r="D9" s="70">
        <f>SUM(E9:F9)</f>
        <v>2764</v>
      </c>
      <c r="E9" s="71">
        <f>VLOOKUP($B9,'[6]第２表資料（R2）'!$B$7:$AD$144,7,FALSE)</f>
        <v>1415</v>
      </c>
      <c r="F9" s="71">
        <f>VLOOKUP($B9,'[6]第２表資料（R2）'!$B$7:$AD$144,8,FALSE)</f>
        <v>1349</v>
      </c>
      <c r="G9" s="54"/>
      <c r="H9" s="15"/>
      <c r="I9" s="68" t="s">
        <v>75</v>
      </c>
      <c r="J9" s="69"/>
      <c r="K9" s="70">
        <f>SUM(L9:M9)</f>
        <v>4665</v>
      </c>
      <c r="L9" s="71">
        <f>VLOOKUP($I9,'[6]第２表資料（R2）'!$B$7:$AD$144,7,FALSE)</f>
        <v>2181</v>
      </c>
      <c r="M9" s="71">
        <f>VLOOKUP($I9,'[6]第２表資料（R2）'!$B$7:$AD$144,8,FALSE)</f>
        <v>2484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2831</v>
      </c>
      <c r="E10" s="71">
        <f>VLOOKUP($B10,'[6]第２表資料（R2）'!$B$7:$AD$144,7,FALSE)</f>
        <v>1467</v>
      </c>
      <c r="F10" s="71">
        <f>VLOOKUP($B10,'[6]第２表資料（R2）'!$B$7:$AD$144,8,FALSE)</f>
        <v>1364</v>
      </c>
      <c r="G10" s="54"/>
      <c r="H10" s="15"/>
      <c r="I10" s="68" t="s">
        <v>67</v>
      </c>
      <c r="J10" s="69"/>
      <c r="K10" s="70">
        <f>SUM(L10:M10)</f>
        <v>5197</v>
      </c>
      <c r="L10" s="71">
        <f>VLOOKUP($I10,'[6]第２表資料（R2）'!$B$7:$AD$144,7,FALSE)</f>
        <v>2444</v>
      </c>
      <c r="M10" s="71">
        <f>VLOOKUP($I10,'[6]第２表資料（R2）'!$B$7:$AD$144,8,FALSE)</f>
        <v>2753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14875</v>
      </c>
      <c r="E12" s="71">
        <f>SUM(E13:E17)</f>
        <v>7650</v>
      </c>
      <c r="F12" s="71">
        <f>SUM(F13:F17)</f>
        <v>7225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29281</v>
      </c>
      <c r="L12" s="71">
        <f>SUM(L13:L17)</f>
        <v>13686</v>
      </c>
      <c r="M12" s="71">
        <f>SUM(M13:M17)</f>
        <v>15595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2909</v>
      </c>
      <c r="E13" s="71">
        <f>VLOOKUP($B13,'[6]第２表資料（R2）'!$B$7:$AD$144,7,FALSE)</f>
        <v>1481</v>
      </c>
      <c r="F13" s="71">
        <f>VLOOKUP($B13,'[6]第２表資料（R2）'!$B$7:$AD$144,8,FALSE)</f>
        <v>1428</v>
      </c>
      <c r="G13" s="54"/>
      <c r="H13" s="67"/>
      <c r="I13" s="68" t="s">
        <v>81</v>
      </c>
      <c r="J13" s="69"/>
      <c r="K13" s="70">
        <f>SUM(L13:M13)</f>
        <v>5376</v>
      </c>
      <c r="L13" s="71">
        <f>VLOOKUP($I13,'[6]第２表資料（R2）'!$B$7:$AD$144,7,FALSE)</f>
        <v>2510</v>
      </c>
      <c r="M13" s="71">
        <f>VLOOKUP($I13,'[6]第２表資料（R2）'!$B$7:$AD$144,8,FALSE)</f>
        <v>2866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2956</v>
      </c>
      <c r="E14" s="71">
        <f>VLOOKUP($B14,'[6]第２表資料（R2）'!$B$7:$AD$144,7,FALSE)</f>
        <v>1540</v>
      </c>
      <c r="F14" s="71">
        <f>VLOOKUP($B14,'[6]第２表資料（R2）'!$B$7:$AD$144,8,FALSE)</f>
        <v>1416</v>
      </c>
      <c r="G14" s="54"/>
      <c r="H14" s="67"/>
      <c r="I14" s="68" t="s">
        <v>83</v>
      </c>
      <c r="J14" s="69"/>
      <c r="K14" s="70">
        <f>SUM(L14:M14)</f>
        <v>5584</v>
      </c>
      <c r="L14" s="71">
        <f>VLOOKUP($I14,'[6]第２表資料（R2）'!$B$7:$AD$144,7,FALSE)</f>
        <v>2603</v>
      </c>
      <c r="M14" s="71">
        <f>VLOOKUP($I14,'[6]第２表資料（R2）'!$B$7:$AD$144,8,FALSE)</f>
        <v>2981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2922</v>
      </c>
      <c r="E15" s="71">
        <f>VLOOKUP($B15,'[6]第２表資料（R2）'!$B$7:$AD$144,7,FALSE)</f>
        <v>1490</v>
      </c>
      <c r="F15" s="71">
        <f>VLOOKUP($B15,'[6]第２表資料（R2）'!$B$7:$AD$144,8,FALSE)</f>
        <v>1432</v>
      </c>
      <c r="G15" s="54"/>
      <c r="H15" s="67"/>
      <c r="I15" s="68" t="s">
        <v>85</v>
      </c>
      <c r="J15" s="69"/>
      <c r="K15" s="70">
        <f>SUM(L15:M15)</f>
        <v>5719</v>
      </c>
      <c r="L15" s="71">
        <f>VLOOKUP($I15,'[6]第２表資料（R2）'!$B$7:$AD$144,7,FALSE)</f>
        <v>2674</v>
      </c>
      <c r="M15" s="71">
        <f>VLOOKUP($I15,'[6]第２表資料（R2）'!$B$7:$AD$144,8,FALSE)</f>
        <v>3045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3074</v>
      </c>
      <c r="E16" s="71">
        <f>VLOOKUP($B16,'[6]第２表資料（R2）'!$B$7:$AD$144,7,FALSE)</f>
        <v>1578</v>
      </c>
      <c r="F16" s="71">
        <f>VLOOKUP($B16,'[6]第２表資料（R2）'!$B$7:$AD$144,8,FALSE)</f>
        <v>1496</v>
      </c>
      <c r="G16" s="54"/>
      <c r="H16" s="67"/>
      <c r="I16" s="68" t="s">
        <v>87</v>
      </c>
      <c r="J16" s="69"/>
      <c r="K16" s="70">
        <f>SUM(L16:M16)</f>
        <v>6124</v>
      </c>
      <c r="L16" s="71">
        <f>VLOOKUP($I16,'[6]第２表資料（R2）'!$B$7:$AD$144,7,FALSE)</f>
        <v>2900</v>
      </c>
      <c r="M16" s="71">
        <f>VLOOKUP($I16,'[6]第２表資料（R2）'!$B$7:$AD$144,8,FALSE)</f>
        <v>3224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3014</v>
      </c>
      <c r="E17" s="71">
        <f>VLOOKUP($B17,'[6]第２表資料（R2）'!$B$7:$AD$144,7,FALSE)</f>
        <v>1561</v>
      </c>
      <c r="F17" s="71">
        <f>VLOOKUP($B17,'[6]第２表資料（R2）'!$B$7:$AD$144,8,FALSE)</f>
        <v>1453</v>
      </c>
      <c r="G17" s="54"/>
      <c r="H17" s="15"/>
      <c r="I17" s="68" t="s">
        <v>79</v>
      </c>
      <c r="J17" s="69"/>
      <c r="K17" s="70">
        <f>SUM(L17:M17)</f>
        <v>6478</v>
      </c>
      <c r="L17" s="71">
        <f>VLOOKUP($I17,'[6]第２表資料（R2）'!$B$7:$AD$144,7,FALSE)</f>
        <v>2999</v>
      </c>
      <c r="M17" s="71">
        <f>VLOOKUP($I17,'[6]第２表資料（R2）'!$B$7:$AD$144,8,FALSE)</f>
        <v>3479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15615</v>
      </c>
      <c r="E19" s="71">
        <f>SUM(E20:E24)</f>
        <v>7966</v>
      </c>
      <c r="F19" s="71">
        <f>SUM(F20:F24)</f>
        <v>7649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29344</v>
      </c>
      <c r="L19" s="71">
        <f>SUM(L20:L24)</f>
        <v>13349</v>
      </c>
      <c r="M19" s="71">
        <f>SUM(M20:M24)</f>
        <v>15995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3001</v>
      </c>
      <c r="E20" s="71">
        <f>VLOOKUP($B20,'[6]第２表資料（R2）'!$B$7:$AD$144,7,FALSE)</f>
        <v>1554</v>
      </c>
      <c r="F20" s="71">
        <f>VLOOKUP($B20,'[6]第２表資料（R2）'!$B$7:$AD$144,8,FALSE)</f>
        <v>1447</v>
      </c>
      <c r="G20" s="54"/>
      <c r="H20" s="67"/>
      <c r="I20" s="68" t="s">
        <v>91</v>
      </c>
      <c r="J20" s="69"/>
      <c r="K20" s="70">
        <f>SUM(L20:M20)</f>
        <v>6675</v>
      </c>
      <c r="L20" s="71">
        <f>VLOOKUP($I20,'[6]第２表資料（R2）'!$B$7:$AD$144,7,FALSE)</f>
        <v>3078</v>
      </c>
      <c r="M20" s="71">
        <f>VLOOKUP($I20,'[6]第２表資料（R2）'!$B$7:$AD$144,8,FALSE)</f>
        <v>3597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3131</v>
      </c>
      <c r="E21" s="71">
        <f>VLOOKUP($B21,'[6]第２表資料（R2）'!$B$7:$AD$144,7,FALSE)</f>
        <v>1550</v>
      </c>
      <c r="F21" s="71">
        <f>VLOOKUP($B21,'[6]第２表資料（R2）'!$B$7:$AD$144,8,FALSE)</f>
        <v>1581</v>
      </c>
      <c r="G21" s="54"/>
      <c r="H21" s="67"/>
      <c r="I21" s="68" t="s">
        <v>93</v>
      </c>
      <c r="J21" s="69"/>
      <c r="K21" s="70">
        <f>SUM(L21:M21)</f>
        <v>6988</v>
      </c>
      <c r="L21" s="71">
        <f>VLOOKUP($I21,'[6]第２表資料（R2）'!$B$7:$AD$144,7,FALSE)</f>
        <v>3212</v>
      </c>
      <c r="M21" s="71">
        <f>VLOOKUP($I21,'[6]第２表資料（R2）'!$B$7:$AD$144,8,FALSE)</f>
        <v>3776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3170</v>
      </c>
      <c r="E22" s="71">
        <f>VLOOKUP($B22,'[6]第２表資料（R2）'!$B$7:$AD$144,7,FALSE)</f>
        <v>1607</v>
      </c>
      <c r="F22" s="71">
        <f>VLOOKUP($B22,'[6]第２表資料（R2）'!$B$7:$AD$144,8,FALSE)</f>
        <v>1563</v>
      </c>
      <c r="G22" s="54"/>
      <c r="H22" s="67"/>
      <c r="I22" s="68" t="s">
        <v>95</v>
      </c>
      <c r="J22" s="69"/>
      <c r="K22" s="70">
        <f>SUM(L22:M22)</f>
        <v>6375</v>
      </c>
      <c r="L22" s="71">
        <f>VLOOKUP($I22,'[6]第２表資料（R2）'!$B$7:$AD$144,7,FALSE)</f>
        <v>2904</v>
      </c>
      <c r="M22" s="71">
        <f>VLOOKUP($I22,'[6]第２表資料（R2）'!$B$7:$AD$144,8,FALSE)</f>
        <v>3471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3123</v>
      </c>
      <c r="E23" s="71">
        <f>VLOOKUP($B23,'[6]第２表資料（R2）'!$B$7:$AD$144,7,FALSE)</f>
        <v>1611</v>
      </c>
      <c r="F23" s="71">
        <f>VLOOKUP($B23,'[6]第２表資料（R2）'!$B$7:$AD$144,8,FALSE)</f>
        <v>1512</v>
      </c>
      <c r="G23" s="54"/>
      <c r="H23" s="67"/>
      <c r="I23" s="68" t="s">
        <v>97</v>
      </c>
      <c r="J23" s="69"/>
      <c r="K23" s="70">
        <f>SUM(L23:M23)</f>
        <v>5791</v>
      </c>
      <c r="L23" s="71">
        <f>VLOOKUP($I23,'[6]第２表資料（R2）'!$B$7:$AD$144,7,FALSE)</f>
        <v>2586</v>
      </c>
      <c r="M23" s="71">
        <f>VLOOKUP($I23,'[6]第２表資料（R2）'!$B$7:$AD$144,8,FALSE)</f>
        <v>3205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3190</v>
      </c>
      <c r="E24" s="71">
        <f>VLOOKUP($B24,'[6]第２表資料（R2）'!$B$7:$AD$144,7,FALSE)</f>
        <v>1644</v>
      </c>
      <c r="F24" s="71">
        <f>VLOOKUP($B24,'[6]第２表資料（R2）'!$B$7:$AD$144,8,FALSE)</f>
        <v>1546</v>
      </c>
      <c r="G24" s="54"/>
      <c r="H24" s="67"/>
      <c r="I24" s="68" t="s">
        <v>89</v>
      </c>
      <c r="J24" s="69"/>
      <c r="K24" s="70">
        <f>SUM(L24:M24)</f>
        <v>3515</v>
      </c>
      <c r="L24" s="71">
        <f>VLOOKUP($I24,'[6]第２表資料（R2）'!$B$7:$AD$144,7,FALSE)</f>
        <v>1569</v>
      </c>
      <c r="M24" s="71">
        <f>VLOOKUP($I24,'[6]第２表資料（R2）'!$B$7:$AD$144,8,FALSE)</f>
        <v>1946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16902</v>
      </c>
      <c r="E26" s="71">
        <f>SUM(E27:E31)</f>
        <v>8414</v>
      </c>
      <c r="F26" s="71">
        <f>SUM(F27:F31)</f>
        <v>8488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20451</v>
      </c>
      <c r="L26" s="71">
        <f>SUM(L27:L31)</f>
        <v>8502</v>
      </c>
      <c r="M26" s="71">
        <f>SUM(M27:M31)</f>
        <v>11949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3216</v>
      </c>
      <c r="E27" s="71">
        <f>VLOOKUP($B27,'[6]第２表資料（R2）'!$B$7:$AD$144,7,FALSE)</f>
        <v>1556</v>
      </c>
      <c r="F27" s="71">
        <f>VLOOKUP($B27,'[6]第２表資料（R2）'!$B$7:$AD$144,8,FALSE)</f>
        <v>1660</v>
      </c>
      <c r="G27" s="54"/>
      <c r="H27" s="15"/>
      <c r="I27" s="68" t="s">
        <v>101</v>
      </c>
      <c r="J27" s="69"/>
      <c r="K27" s="70">
        <f>SUM(L27:M27)</f>
        <v>3613</v>
      </c>
      <c r="L27" s="71">
        <f>VLOOKUP($I27,'[6]第２表資料（R2）'!$B$7:$AD$144,7,FALSE)</f>
        <v>1608</v>
      </c>
      <c r="M27" s="71">
        <f>VLOOKUP($I27,'[6]第２表資料（R2）'!$B$7:$AD$144,8,FALSE)</f>
        <v>2005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3367</v>
      </c>
      <c r="E28" s="71">
        <f>VLOOKUP($B28,'[6]第２表資料（R2）'!$B$7:$AD$144,7,FALSE)</f>
        <v>1705</v>
      </c>
      <c r="F28" s="71">
        <f>VLOOKUP($B28,'[6]第２表資料（R2）'!$B$7:$AD$144,8,FALSE)</f>
        <v>1662</v>
      </c>
      <c r="G28" s="54"/>
      <c r="H28" s="67"/>
      <c r="I28" s="68" t="s">
        <v>103</v>
      </c>
      <c r="J28" s="69"/>
      <c r="K28" s="70">
        <f>SUM(L28:M28)</f>
        <v>4373</v>
      </c>
      <c r="L28" s="71">
        <f>VLOOKUP($I28,'[6]第２表資料（R2）'!$B$7:$AD$144,7,FALSE)</f>
        <v>1834</v>
      </c>
      <c r="M28" s="71">
        <f>VLOOKUP($I28,'[6]第２表資料（R2）'!$B$7:$AD$144,8,FALSE)</f>
        <v>2539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3512</v>
      </c>
      <c r="E29" s="71">
        <f>VLOOKUP($B29,'[6]第２表資料（R2）'!$B$7:$AD$144,7,FALSE)</f>
        <v>1813</v>
      </c>
      <c r="F29" s="71">
        <f>VLOOKUP($B29,'[6]第２表資料（R2）'!$B$7:$AD$144,8,FALSE)</f>
        <v>1699</v>
      </c>
      <c r="G29" s="54"/>
      <c r="H29" s="67"/>
      <c r="I29" s="68" t="s">
        <v>105</v>
      </c>
      <c r="J29" s="69"/>
      <c r="K29" s="70">
        <f>SUM(L29:M29)</f>
        <v>3910</v>
      </c>
      <c r="L29" s="71">
        <f>VLOOKUP($I29,'[6]第２表資料（R2）'!$B$7:$AD$144,7,FALSE)</f>
        <v>1654</v>
      </c>
      <c r="M29" s="71">
        <f>VLOOKUP($I29,'[6]第２表資料（R2）'!$B$7:$AD$144,8,FALSE)</f>
        <v>2256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3471</v>
      </c>
      <c r="E30" s="71">
        <f>VLOOKUP($B30,'[6]第２表資料（R2）'!$B$7:$AD$144,7,FALSE)</f>
        <v>1724</v>
      </c>
      <c r="F30" s="71">
        <f>VLOOKUP($B30,'[6]第２表資料（R2）'!$B$7:$AD$144,8,FALSE)</f>
        <v>1747</v>
      </c>
      <c r="G30" s="54"/>
      <c r="H30" s="67"/>
      <c r="I30" s="68" t="s">
        <v>107</v>
      </c>
      <c r="J30" s="69"/>
      <c r="K30" s="70">
        <f>SUM(L30:M30)</f>
        <v>4300</v>
      </c>
      <c r="L30" s="71">
        <f>VLOOKUP($I30,'[6]第２表資料（R2）'!$B$7:$AD$144,7,FALSE)</f>
        <v>1727</v>
      </c>
      <c r="M30" s="71">
        <f>VLOOKUP($I30,'[6]第２表資料（R2）'!$B$7:$AD$144,8,FALSE)</f>
        <v>2573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3336</v>
      </c>
      <c r="E31" s="71">
        <f>VLOOKUP($B31,'[6]第２表資料（R2）'!$B$7:$AD$144,7,FALSE)</f>
        <v>1616</v>
      </c>
      <c r="F31" s="71">
        <f>VLOOKUP($B31,'[6]第２表資料（R2）'!$B$7:$AD$144,8,FALSE)</f>
        <v>1720</v>
      </c>
      <c r="G31" s="54"/>
      <c r="H31" s="67"/>
      <c r="I31" s="68" t="s">
        <v>99</v>
      </c>
      <c r="J31" s="69"/>
      <c r="K31" s="70">
        <f>SUM(L31:M31)</f>
        <v>4255</v>
      </c>
      <c r="L31" s="71">
        <f>VLOOKUP($I31,'[6]第２表資料（R2）'!$B$7:$AD$144,7,FALSE)</f>
        <v>1679</v>
      </c>
      <c r="M31" s="71">
        <f>VLOOKUP($I31,'[6]第２表資料（R2）'!$B$7:$AD$144,8,FALSE)</f>
        <v>2576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16254</v>
      </c>
      <c r="E33" s="71">
        <f>SUM(E34:E38)</f>
        <v>7838</v>
      </c>
      <c r="F33" s="71">
        <f>SUM(F34:F38)</f>
        <v>8416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17487</v>
      </c>
      <c r="L33" s="71">
        <f>SUM(L34:L38)</f>
        <v>6678</v>
      </c>
      <c r="M33" s="71">
        <f>SUM(M34:M38)</f>
        <v>10809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3434</v>
      </c>
      <c r="E34" s="71">
        <f>VLOOKUP($B34,'[6]第２表資料（R2）'!$B$7:$AD$144,7,FALSE)</f>
        <v>1670</v>
      </c>
      <c r="F34" s="71">
        <f>VLOOKUP($B34,'[6]第２表資料（R2）'!$B$7:$AD$144,8,FALSE)</f>
        <v>1764</v>
      </c>
      <c r="G34" s="54"/>
      <c r="H34" s="15"/>
      <c r="I34" s="68" t="s">
        <v>111</v>
      </c>
      <c r="J34" s="69"/>
      <c r="K34" s="70">
        <f>SUM(L34:M34)</f>
        <v>3815</v>
      </c>
      <c r="L34" s="71">
        <f>VLOOKUP($I34,'[6]第２表資料（R2）'!$B$7:$AD$144,7,FALSE)</f>
        <v>1454</v>
      </c>
      <c r="M34" s="71">
        <f>VLOOKUP($I34,'[6]第２表資料（R2）'!$B$7:$AD$144,8,FALSE)</f>
        <v>2361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3351</v>
      </c>
      <c r="E35" s="71">
        <f>VLOOKUP($B35,'[6]第２表資料（R2）'!$B$7:$AD$144,7,FALSE)</f>
        <v>1623</v>
      </c>
      <c r="F35" s="71">
        <f>VLOOKUP($B35,'[6]第２表資料（R2）'!$B$7:$AD$144,8,FALSE)</f>
        <v>1728</v>
      </c>
      <c r="G35" s="54"/>
      <c r="H35" s="15"/>
      <c r="I35" s="68" t="s">
        <v>113</v>
      </c>
      <c r="J35" s="69"/>
      <c r="K35" s="70">
        <f>SUM(L35:M35)</f>
        <v>3479</v>
      </c>
      <c r="L35" s="71">
        <f>VLOOKUP($I35,'[6]第２表資料（R2）'!$B$7:$AD$144,7,FALSE)</f>
        <v>1358</v>
      </c>
      <c r="M35" s="71">
        <f>VLOOKUP($I35,'[6]第２表資料（R2）'!$B$7:$AD$144,8,FALSE)</f>
        <v>2121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3417</v>
      </c>
      <c r="E36" s="71">
        <f>VLOOKUP($B36,'[6]第２表資料（R2）'!$B$7:$AD$144,7,FALSE)</f>
        <v>1635</v>
      </c>
      <c r="F36" s="71">
        <f>VLOOKUP($B36,'[6]第２表資料（R2）'!$B$7:$AD$144,8,FALSE)</f>
        <v>1782</v>
      </c>
      <c r="G36" s="54"/>
      <c r="H36" s="67"/>
      <c r="I36" s="68" t="s">
        <v>115</v>
      </c>
      <c r="J36" s="69"/>
      <c r="K36" s="70">
        <f>SUM(L36:M36)</f>
        <v>3482</v>
      </c>
      <c r="L36" s="71">
        <f>VLOOKUP($I36,'[6]第２表資料（R2）'!$B$7:$AD$144,7,FALSE)</f>
        <v>1321</v>
      </c>
      <c r="M36" s="71">
        <f>VLOOKUP($I36,'[6]第２表資料（R2）'!$B$7:$AD$144,8,FALSE)</f>
        <v>2161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3053</v>
      </c>
      <c r="E37" s="71">
        <f>VLOOKUP($B37,'[6]第２表資料（R2）'!$B$7:$AD$144,7,FALSE)</f>
        <v>1500</v>
      </c>
      <c r="F37" s="71">
        <f>VLOOKUP($B37,'[6]第２表資料（R2）'!$B$7:$AD$144,8,FALSE)</f>
        <v>1553</v>
      </c>
      <c r="G37" s="54"/>
      <c r="H37" s="67"/>
      <c r="I37" s="68" t="s">
        <v>117</v>
      </c>
      <c r="J37" s="69"/>
      <c r="K37" s="70">
        <f>SUM(L37:M37)</f>
        <v>3368</v>
      </c>
      <c r="L37" s="71">
        <f>VLOOKUP($I37,'[6]第２表資料（R2）'!$B$7:$AD$144,7,FALSE)</f>
        <v>1286</v>
      </c>
      <c r="M37" s="71">
        <f>VLOOKUP($I37,'[6]第２表資料（R2）'!$B$7:$AD$144,8,FALSE)</f>
        <v>2082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2999</v>
      </c>
      <c r="E38" s="71">
        <f>VLOOKUP($B38,'[6]第２表資料（R2）'!$B$7:$AD$144,7,FALSE)</f>
        <v>1410</v>
      </c>
      <c r="F38" s="71">
        <f>VLOOKUP($B38,'[6]第２表資料（R2）'!$B$7:$AD$144,8,FALSE)</f>
        <v>1589</v>
      </c>
      <c r="G38" s="54"/>
      <c r="H38" s="67"/>
      <c r="I38" s="68" t="s">
        <v>109</v>
      </c>
      <c r="J38" s="69"/>
      <c r="K38" s="70">
        <f>SUM(L38:M38)</f>
        <v>3343</v>
      </c>
      <c r="L38" s="71">
        <f>VLOOKUP($I38,'[6]第２表資料（R2）'!$B$7:$AD$144,7,FALSE)</f>
        <v>1259</v>
      </c>
      <c r="M38" s="71">
        <f>VLOOKUP($I38,'[6]第２表資料（R2）'!$B$7:$AD$144,8,FALSE)</f>
        <v>2084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15461</v>
      </c>
      <c r="E40" s="71">
        <f>SUM(E41:E45)</f>
        <v>7430</v>
      </c>
      <c r="F40" s="71">
        <f>SUM(F41:F45)</f>
        <v>8031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12848</v>
      </c>
      <c r="L40" s="71">
        <f>SUM(L41:L45)</f>
        <v>4241</v>
      </c>
      <c r="M40" s="71">
        <f>SUM(M41:M45)</f>
        <v>8607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3083</v>
      </c>
      <c r="E41" s="71">
        <f>VLOOKUP($B41,'[6]第２表資料（R2）'!$B$7:$AD$144,7,FALSE)</f>
        <v>1453</v>
      </c>
      <c r="F41" s="71">
        <f>VLOOKUP($B41,'[6]第２表資料（R2）'!$B$7:$AD$144,8,FALSE)</f>
        <v>1630</v>
      </c>
      <c r="G41" s="54"/>
      <c r="H41" s="15"/>
      <c r="I41" s="68" t="s">
        <v>121</v>
      </c>
      <c r="J41" s="69"/>
      <c r="K41" s="70">
        <f>SUM(L41:M41)</f>
        <v>3127</v>
      </c>
      <c r="L41" s="71">
        <f>VLOOKUP($I41,'[6]第２表資料（R2）'!$B$7:$AD$144,7,FALSE)</f>
        <v>1114</v>
      </c>
      <c r="M41" s="71">
        <f>VLOOKUP($I41,'[6]第２表資料（R2）'!$B$7:$AD$144,8,FALSE)</f>
        <v>2013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3068</v>
      </c>
      <c r="E42" s="71">
        <f>VLOOKUP($B42,'[6]第２表資料（R2）'!$B$7:$AD$144,7,FALSE)</f>
        <v>1411</v>
      </c>
      <c r="F42" s="71">
        <f>VLOOKUP($B42,'[6]第２表資料（R2）'!$B$7:$AD$144,8,FALSE)</f>
        <v>1657</v>
      </c>
      <c r="G42" s="54"/>
      <c r="H42" s="15"/>
      <c r="I42" s="68" t="s">
        <v>123</v>
      </c>
      <c r="J42" s="69"/>
      <c r="K42" s="70">
        <f>SUM(L42:M42)</f>
        <v>2662</v>
      </c>
      <c r="L42" s="71">
        <f>VLOOKUP($I42,'[6]第２表資料（R2）'!$B$7:$AD$144,7,FALSE)</f>
        <v>902</v>
      </c>
      <c r="M42" s="71">
        <f>VLOOKUP($I42,'[6]第２表資料（R2）'!$B$7:$AD$144,8,FALSE)</f>
        <v>1760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3062</v>
      </c>
      <c r="E43" s="71">
        <f>VLOOKUP($B43,'[6]第２表資料（R2）'!$B$7:$AD$144,7,FALSE)</f>
        <v>1486</v>
      </c>
      <c r="F43" s="71">
        <f>VLOOKUP($B43,'[6]第２表資料（R2）'!$B$7:$AD$144,8,FALSE)</f>
        <v>1576</v>
      </c>
      <c r="G43" s="54"/>
      <c r="H43" s="15"/>
      <c r="I43" s="68" t="s">
        <v>125</v>
      </c>
      <c r="J43" s="69"/>
      <c r="K43" s="70">
        <f>SUM(L43:M43)</f>
        <v>2662</v>
      </c>
      <c r="L43" s="71">
        <f>VLOOKUP($I43,'[6]第２表資料（R2）'!$B$7:$AD$144,7,FALSE)</f>
        <v>863</v>
      </c>
      <c r="M43" s="71">
        <f>VLOOKUP($I43,'[6]第２表資料（R2）'!$B$7:$AD$144,8,FALSE)</f>
        <v>1799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3111</v>
      </c>
      <c r="E44" s="71">
        <f>VLOOKUP($B44,'[6]第２表資料（R2）'!$B$7:$AD$144,7,FALSE)</f>
        <v>1511</v>
      </c>
      <c r="F44" s="71">
        <f>VLOOKUP($B44,'[6]第２表資料（R2）'!$B$7:$AD$144,8,FALSE)</f>
        <v>1600</v>
      </c>
      <c r="G44" s="54"/>
      <c r="H44" s="67"/>
      <c r="I44" s="68" t="s">
        <v>127</v>
      </c>
      <c r="J44" s="69"/>
      <c r="K44" s="70">
        <f>SUM(L44:M44)</f>
        <v>2396</v>
      </c>
      <c r="L44" s="71">
        <f>VLOOKUP($I44,'[6]第２表資料（R2）'!$B$7:$AD$144,7,FALSE)</f>
        <v>761</v>
      </c>
      <c r="M44" s="71">
        <f>VLOOKUP($I44,'[6]第２表資料（R2）'!$B$7:$AD$144,8,FALSE)</f>
        <v>1635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3137</v>
      </c>
      <c r="E45" s="71">
        <f>VLOOKUP($B45,'[6]第２表資料（R2）'!$B$7:$AD$144,7,FALSE)</f>
        <v>1569</v>
      </c>
      <c r="F45" s="71">
        <f>VLOOKUP($B45,'[6]第２表資料（R2）'!$B$7:$AD$144,8,FALSE)</f>
        <v>1568</v>
      </c>
      <c r="G45" s="54"/>
      <c r="H45" s="67"/>
      <c r="I45" s="68" t="s">
        <v>119</v>
      </c>
      <c r="J45" s="69"/>
      <c r="K45" s="70">
        <f>SUM(L45:M45)</f>
        <v>2001</v>
      </c>
      <c r="L45" s="71">
        <f>VLOOKUP($I45,'[6]第２表資料（R2）'!$B$7:$AD$144,7,FALSE)</f>
        <v>601</v>
      </c>
      <c r="M45" s="71">
        <f>VLOOKUP($I45,'[6]第２表資料（R2）'!$B$7:$AD$144,8,FALSE)</f>
        <v>1400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17472</v>
      </c>
      <c r="E47" s="71">
        <f>SUM(E48:E52)</f>
        <v>8410</v>
      </c>
      <c r="F47" s="71">
        <f>SUM(F48:F52)</f>
        <v>9062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6429</v>
      </c>
      <c r="L47" s="71">
        <f>SUM(L48:L52)</f>
        <v>1605</v>
      </c>
      <c r="M47" s="71">
        <f>SUM(M48:M52)</f>
        <v>4824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3194</v>
      </c>
      <c r="E48" s="71">
        <f>VLOOKUP($B48,'[6]第２表資料（R2）'!$B$7:$AD$144,7,FALSE)</f>
        <v>1594</v>
      </c>
      <c r="F48" s="71">
        <f>VLOOKUP($B48,'[6]第２表資料（R2）'!$B$7:$AD$144,8,FALSE)</f>
        <v>1600</v>
      </c>
      <c r="G48" s="54"/>
      <c r="H48" s="67"/>
      <c r="I48" s="68" t="s">
        <v>131</v>
      </c>
      <c r="J48" s="69"/>
      <c r="K48" s="70">
        <f>SUM(L48:M48)</f>
        <v>1780</v>
      </c>
      <c r="L48" s="71">
        <f>VLOOKUP($I48,'[6]第２表資料（R2）'!$B$7:$AD$144,7,FALSE)</f>
        <v>494</v>
      </c>
      <c r="M48" s="71">
        <f>VLOOKUP($I48,'[6]第２表資料（R2）'!$B$7:$AD$144,8,FALSE)</f>
        <v>1286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3376</v>
      </c>
      <c r="E49" s="71">
        <f>VLOOKUP($B49,'[6]第２表資料（R2）'!$B$7:$AD$144,7,FALSE)</f>
        <v>1629</v>
      </c>
      <c r="F49" s="71">
        <f>VLOOKUP($B49,'[6]第２表資料（R2）'!$B$7:$AD$144,8,FALSE)</f>
        <v>1747</v>
      </c>
      <c r="G49" s="54"/>
      <c r="H49" s="15"/>
      <c r="I49" s="68" t="s">
        <v>133</v>
      </c>
      <c r="J49" s="69"/>
      <c r="K49" s="70">
        <f>SUM(L49:M49)</f>
        <v>1498</v>
      </c>
      <c r="L49" s="71">
        <f>VLOOKUP($I49,'[6]第２表資料（R2）'!$B$7:$AD$144,7,FALSE)</f>
        <v>392</v>
      </c>
      <c r="M49" s="71">
        <f>VLOOKUP($I49,'[6]第２表資料（R2）'!$B$7:$AD$144,8,FALSE)</f>
        <v>1106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3490</v>
      </c>
      <c r="E50" s="71">
        <f>VLOOKUP($B50,'[6]第２表資料（R2）'!$B$7:$AD$144,7,FALSE)</f>
        <v>1640</v>
      </c>
      <c r="F50" s="71">
        <f>VLOOKUP($B50,'[6]第２表資料（R2）'!$B$7:$AD$144,8,FALSE)</f>
        <v>1850</v>
      </c>
      <c r="G50" s="54"/>
      <c r="H50" s="15"/>
      <c r="I50" s="68" t="s">
        <v>135</v>
      </c>
      <c r="J50" s="69"/>
      <c r="K50" s="70">
        <f>SUM(L50:M50)</f>
        <v>1251</v>
      </c>
      <c r="L50" s="71">
        <f>VLOOKUP($I50,'[6]第２表資料（R2）'!$B$7:$AD$144,7,FALSE)</f>
        <v>304</v>
      </c>
      <c r="M50" s="71">
        <f>VLOOKUP($I50,'[6]第２表資料（R2）'!$B$7:$AD$144,8,FALSE)</f>
        <v>947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3696</v>
      </c>
      <c r="E51" s="71">
        <f>VLOOKUP($B51,'[6]第２表資料（R2）'!$B$7:$AD$144,7,FALSE)</f>
        <v>1768</v>
      </c>
      <c r="F51" s="71">
        <f>VLOOKUP($B51,'[6]第２表資料（R2）'!$B$7:$AD$144,8,FALSE)</f>
        <v>1928</v>
      </c>
      <c r="G51" s="54"/>
      <c r="H51" s="15"/>
      <c r="I51" s="68" t="s">
        <v>137</v>
      </c>
      <c r="J51" s="69"/>
      <c r="K51" s="70">
        <f>SUM(L51:M51)</f>
        <v>1009</v>
      </c>
      <c r="L51" s="71">
        <f>VLOOKUP($I51,'[6]第２表資料（R2）'!$B$7:$AD$144,7,FALSE)</f>
        <v>240</v>
      </c>
      <c r="M51" s="71">
        <f>VLOOKUP($I51,'[6]第２表資料（R2）'!$B$7:$AD$144,8,FALSE)</f>
        <v>769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3716</v>
      </c>
      <c r="E52" s="71">
        <f>VLOOKUP($B52,'[6]第２表資料（R2）'!$B$7:$AD$144,7,FALSE)</f>
        <v>1779</v>
      </c>
      <c r="F52" s="71">
        <f>VLOOKUP($B52,'[6]第２表資料（R2）'!$B$7:$AD$144,8,FALSE)</f>
        <v>1937</v>
      </c>
      <c r="G52" s="54"/>
      <c r="H52" s="67"/>
      <c r="I52" s="68" t="s">
        <v>129</v>
      </c>
      <c r="J52" s="69"/>
      <c r="K52" s="70">
        <f>SUM(L52:M52)</f>
        <v>891</v>
      </c>
      <c r="L52" s="71">
        <f>VLOOKUP($I52,'[6]第２表資料（R2）'!$B$7:$AD$144,7,FALSE)</f>
        <v>175</v>
      </c>
      <c r="M52" s="71">
        <f>VLOOKUP($I52,'[6]第２表資料（R2）'!$B$7:$AD$144,8,FALSE)</f>
        <v>716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19449</v>
      </c>
      <c r="E54" s="71">
        <f>SUM(E55:E59)</f>
        <v>9236</v>
      </c>
      <c r="F54" s="71">
        <f>SUM(F55:F59)</f>
        <v>10213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1933</v>
      </c>
      <c r="L54" s="71">
        <f>SUM(L55:L59)</f>
        <v>318</v>
      </c>
      <c r="M54" s="71">
        <f>SUM(M55:M59)</f>
        <v>1615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3754</v>
      </c>
      <c r="E55" s="71">
        <f>VLOOKUP($B55,'[6]第２表資料（R2）'!$B$7:$AD$144,7,FALSE)</f>
        <v>1804</v>
      </c>
      <c r="F55" s="71">
        <f>VLOOKUP($B55,'[6]第２表資料（R2）'!$B$7:$AD$144,8,FALSE)</f>
        <v>1950</v>
      </c>
      <c r="G55" s="54"/>
      <c r="H55" s="67"/>
      <c r="I55" s="68" t="s">
        <v>141</v>
      </c>
      <c r="J55" s="69"/>
      <c r="K55" s="70">
        <f t="shared" ref="K55:K63" si="0">SUM(L55:M55)</f>
        <v>643</v>
      </c>
      <c r="L55" s="71">
        <f>VLOOKUP($I55,'[6]第２表資料（R2）'!$B$7:$AD$144,7,FALSE)</f>
        <v>119</v>
      </c>
      <c r="M55" s="71">
        <f>VLOOKUP($I55,'[6]第２表資料（R2）'!$B$7:$AD$144,8,FALSE)</f>
        <v>524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3778</v>
      </c>
      <c r="E56" s="71">
        <f>VLOOKUP($B56,'[6]第２表資料（R2）'!$B$7:$AD$144,7,FALSE)</f>
        <v>1780</v>
      </c>
      <c r="F56" s="71">
        <f>VLOOKUP($B56,'[6]第２表資料（R2）'!$B$7:$AD$144,8,FALSE)</f>
        <v>1998</v>
      </c>
      <c r="G56" s="54"/>
      <c r="H56" s="67"/>
      <c r="I56" s="68" t="s">
        <v>143</v>
      </c>
      <c r="J56" s="69"/>
      <c r="K56" s="70">
        <f t="shared" si="0"/>
        <v>493</v>
      </c>
      <c r="L56" s="71">
        <f>VLOOKUP($I56,'[6]第２表資料（R2）'!$B$7:$AD$144,7,FALSE)</f>
        <v>83</v>
      </c>
      <c r="M56" s="71">
        <f>VLOOKUP($I56,'[6]第２表資料（R2）'!$B$7:$AD$144,8,FALSE)</f>
        <v>410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3950</v>
      </c>
      <c r="E57" s="71">
        <f>VLOOKUP($B57,'[6]第２表資料（R2）'!$B$7:$AD$144,7,FALSE)</f>
        <v>1873</v>
      </c>
      <c r="F57" s="71">
        <f>VLOOKUP($B57,'[6]第２表資料（R2）'!$B$7:$AD$144,8,FALSE)</f>
        <v>2077</v>
      </c>
      <c r="G57" s="54"/>
      <c r="H57" s="15"/>
      <c r="I57" s="68" t="s">
        <v>145</v>
      </c>
      <c r="J57" s="69"/>
      <c r="K57" s="70">
        <f t="shared" si="0"/>
        <v>362</v>
      </c>
      <c r="L57" s="71">
        <f>VLOOKUP($I57,'[6]第２表資料（R2）'!$B$7:$AD$144,7,FALSE)</f>
        <v>45</v>
      </c>
      <c r="M57" s="71">
        <f>VLOOKUP($I57,'[6]第２表資料（R2）'!$B$7:$AD$144,8,FALSE)</f>
        <v>317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4051</v>
      </c>
      <c r="E58" s="71">
        <f>VLOOKUP($B58,'[6]第２表資料（R2）'!$B$7:$AD$144,7,FALSE)</f>
        <v>1934</v>
      </c>
      <c r="F58" s="71">
        <f>VLOOKUP($B58,'[6]第２表資料（R2）'!$B$7:$AD$144,8,FALSE)</f>
        <v>2117</v>
      </c>
      <c r="G58" s="54"/>
      <c r="H58" s="15"/>
      <c r="I58" s="68" t="s">
        <v>147</v>
      </c>
      <c r="J58" s="69"/>
      <c r="K58" s="70">
        <f t="shared" si="0"/>
        <v>250</v>
      </c>
      <c r="L58" s="71">
        <f>VLOOKUP($I58,'[6]第２表資料（R2）'!$B$7:$AD$144,7,FALSE)</f>
        <v>45</v>
      </c>
      <c r="M58" s="71">
        <f>VLOOKUP($I58,'[6]第２表資料（R2）'!$B$7:$AD$144,8,FALSE)</f>
        <v>205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3916</v>
      </c>
      <c r="E59" s="71">
        <f>VLOOKUP($B59,'[6]第２表資料（R2）'!$B$7:$AD$144,7,FALSE)</f>
        <v>1845</v>
      </c>
      <c r="F59" s="71">
        <f>VLOOKUP($B59,'[6]第２表資料（R2）'!$B$7:$AD$144,8,FALSE)</f>
        <v>2071</v>
      </c>
      <c r="G59" s="54"/>
      <c r="H59" s="15"/>
      <c r="I59" s="68" t="s">
        <v>139</v>
      </c>
      <c r="J59" s="69"/>
      <c r="K59" s="70">
        <f t="shared" si="0"/>
        <v>185</v>
      </c>
      <c r="L59" s="71">
        <f>VLOOKUP($I59,'[6]第２表資料（R2）'!$B$7:$AD$144,7,FALSE)</f>
        <v>26</v>
      </c>
      <c r="M59" s="71">
        <f>VLOOKUP($I59,'[6]第２表資料（R2）'!$B$7:$AD$144,8,FALSE)</f>
        <v>159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21879</v>
      </c>
      <c r="E61" s="71">
        <f>SUM(E62:E66)</f>
        <v>10396</v>
      </c>
      <c r="F61" s="71">
        <f>SUM(F62:F66)</f>
        <v>11483</v>
      </c>
      <c r="G61" s="54"/>
      <c r="H61" s="859" t="s">
        <v>150</v>
      </c>
      <c r="I61" s="860"/>
      <c r="J61" s="860"/>
      <c r="K61" s="70">
        <f t="shared" si="0"/>
        <v>296</v>
      </c>
      <c r="L61" s="74">
        <f>'[6]第２表資料（R2）'!H146</f>
        <v>22</v>
      </c>
      <c r="M61" s="74">
        <f>'[6]第２表資料（R2）'!I146</f>
        <v>274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4110</v>
      </c>
      <c r="E62" s="71">
        <f>VLOOKUP($B62,'[6]第２表資料（R2）'!$B$7:$AD$144,7,FALSE)</f>
        <v>1959</v>
      </c>
      <c r="F62" s="71">
        <f>VLOOKUP($B62,'[6]第２表資料（R2）'!$B$7:$AD$144,8,FALSE)</f>
        <v>2151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4209</v>
      </c>
      <c r="E63" s="71">
        <f>VLOOKUP($B63,'[6]第２表資料（R2）'!$B$7:$AD$144,7,FALSE)</f>
        <v>1944</v>
      </c>
      <c r="F63" s="71">
        <f>VLOOKUP($B63,'[6]第２表資料（R2）'!$B$7:$AD$144,8,FALSE)</f>
        <v>2265</v>
      </c>
      <c r="G63" s="54"/>
      <c r="H63" s="859" t="s">
        <v>153</v>
      </c>
      <c r="I63" s="860"/>
      <c r="J63" s="860"/>
      <c r="K63" s="70">
        <f t="shared" si="0"/>
        <v>6055</v>
      </c>
      <c r="L63" s="74">
        <f>'[6]第２表資料（R2）'!H148</f>
        <v>3628</v>
      </c>
      <c r="M63" s="74">
        <f>'[6]第２表資料（R2）'!I148</f>
        <v>2427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4285</v>
      </c>
      <c r="E64" s="71">
        <f>VLOOKUP($B64,'[6]第２表資料（R2）'!$B$7:$AD$144,7,FALSE)</f>
        <v>2056</v>
      </c>
      <c r="F64" s="71">
        <f>VLOOKUP($B64,'[6]第２表資料（R2）'!$B$7:$AD$144,8,FALSE)</f>
        <v>2229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4486</v>
      </c>
      <c r="E65" s="71">
        <f>VLOOKUP($B65,'[6]第２表資料（R2）'!$B$7:$AD$144,7,FALSE)</f>
        <v>2153</v>
      </c>
      <c r="F65" s="71">
        <f>VLOOKUP($B65,'[6]第２表資料（R2）'!$B$7:$AD$144,8,FALSE)</f>
        <v>2333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4789</v>
      </c>
      <c r="E66" s="71">
        <f>VLOOKUP($B66,'[6]第２表資料（R2）'!$B$7:$AD$144,7,FALSE)</f>
        <v>2284</v>
      </c>
      <c r="F66" s="71">
        <f>VLOOKUP($B66,'[6]第２表資料（R2）'!$B$7:$AD$144,8,FALSE)</f>
        <v>2505</v>
      </c>
      <c r="G66" s="54"/>
      <c r="H66" s="859" t="s">
        <v>157</v>
      </c>
      <c r="I66" s="860"/>
      <c r="J66" s="860"/>
      <c r="K66" s="70">
        <f>SUM(D19,D12,D5)</f>
        <v>43668</v>
      </c>
      <c r="L66" s="71">
        <f>SUM(E19,E12,E5)</f>
        <v>22403</v>
      </c>
      <c r="M66" s="71">
        <f>SUM(F19,F12,F5)</f>
        <v>21265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26263</v>
      </c>
      <c r="E68" s="71">
        <f>SUM(E69:E73)</f>
        <v>12400</v>
      </c>
      <c r="F68" s="71">
        <f>SUM(F69:F73)</f>
        <v>13863</v>
      </c>
      <c r="G68" s="54"/>
      <c r="H68" s="859" t="s">
        <v>159</v>
      </c>
      <c r="I68" s="860"/>
      <c r="J68" s="860"/>
      <c r="K68" s="79">
        <f>SUM(D82,D75,D68,D61,D54,D47,D40,D33,D26,K5)</f>
        <v>207794</v>
      </c>
      <c r="L68" s="74">
        <f>SUM(E82,E75,E68,E61,E54,E47,E40,E33,E26,L5)</f>
        <v>98598</v>
      </c>
      <c r="M68" s="74">
        <f>SUM(F82,F75,F68,F61,F54,F47,F40,F33,F26,M5)</f>
        <v>109196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5084</v>
      </c>
      <c r="E69" s="71">
        <f>VLOOKUP($B69,'[6]第２表資料（R2）'!$B$7:$AD$144,7,FALSE)</f>
        <v>2474</v>
      </c>
      <c r="F69" s="71">
        <f>VLOOKUP($B69,'[6]第２表資料（R2）'!$B$7:$AD$144,8,FALSE)</f>
        <v>2610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5286</v>
      </c>
      <c r="E70" s="71">
        <f>VLOOKUP($B70,'[6]第２表資料（R2）'!$B$7:$AD$144,7,FALSE)</f>
        <v>2424</v>
      </c>
      <c r="F70" s="71">
        <f>VLOOKUP($B70,'[6]第２表資料（R2）'!$B$7:$AD$144,8,FALSE)</f>
        <v>2862</v>
      </c>
      <c r="G70" s="52"/>
      <c r="H70" s="859" t="s">
        <v>162</v>
      </c>
      <c r="I70" s="860"/>
      <c r="J70" s="860"/>
      <c r="K70" s="70">
        <f>SUM(K12,K19,K26,K33,K40,K47,K54,K61)</f>
        <v>118069</v>
      </c>
      <c r="L70" s="71">
        <f>SUM(L12,L19,L26,L33,L40,L47,L54,L61)</f>
        <v>48401</v>
      </c>
      <c r="M70" s="71">
        <f>SUM(M12,M19,M26,M33,M40,M47,M54,M61)</f>
        <v>69668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5381</v>
      </c>
      <c r="E71" s="71">
        <f>VLOOKUP($B71,'[6]第２表資料（R2）'!$B$7:$AD$144,7,FALSE)</f>
        <v>2515</v>
      </c>
      <c r="F71" s="71">
        <f>VLOOKUP($B71,'[6]第２表資料（R2）'!$B$7:$AD$144,8,FALSE)</f>
        <v>2866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5398</v>
      </c>
      <c r="E72" s="71">
        <f>VLOOKUP($B72,'[6]第２表資料（R2）'!$B$7:$AD$144,7,FALSE)</f>
        <v>2557</v>
      </c>
      <c r="F72" s="71">
        <f>VLOOKUP($B72,'[6]第２表資料（R2）'!$B$7:$AD$144,8,FALSE)</f>
        <v>2841</v>
      </c>
      <c r="G72" s="80"/>
      <c r="H72" s="859" t="s">
        <v>165</v>
      </c>
      <c r="I72" s="861"/>
      <c r="J72" s="862"/>
      <c r="K72" s="70">
        <f>SUM(K12,K19)</f>
        <v>58625</v>
      </c>
      <c r="L72" s="71">
        <f>SUM(L12,L19)</f>
        <v>27035</v>
      </c>
      <c r="M72" s="71">
        <f>SUM(M12,M19)</f>
        <v>31590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5114</v>
      </c>
      <c r="E73" s="71">
        <f>VLOOKUP($B73,'[6]第２表資料（R2）'!$B$7:$AD$144,7,FALSE)</f>
        <v>2430</v>
      </c>
      <c r="F73" s="71">
        <f>VLOOKUP($B73,'[6]第２表資料（R2）'!$B$7:$AD$144,8,FALSE)</f>
        <v>2684</v>
      </c>
      <c r="G73" s="80"/>
      <c r="H73" s="859" t="s">
        <v>166</v>
      </c>
      <c r="I73" s="861"/>
      <c r="J73" s="862"/>
      <c r="K73" s="70">
        <f>SUM(K26,K33,K40,K47,K54,K61)</f>
        <v>59444</v>
      </c>
      <c r="L73" s="71">
        <f>SUM(L26,L33,L40,L47,L54,L61)</f>
        <v>21366</v>
      </c>
      <c r="M73" s="71">
        <f>SUM(M26,M33,M40,M47,M54,M61)</f>
        <v>38078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24055</v>
      </c>
      <c r="E75" s="71">
        <f>SUM(E76:E80)</f>
        <v>11144</v>
      </c>
      <c r="F75" s="71">
        <f>SUM(F76:F80)</f>
        <v>12911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4887</v>
      </c>
      <c r="E76" s="71">
        <f>VLOOKUP($B76,'[6]第２表資料（R2）'!$B$7:$AD$144,7,FALSE)</f>
        <v>2275</v>
      </c>
      <c r="F76" s="71">
        <f>VLOOKUP($B76,'[6]第２表資料（R2）'!$B$7:$AD$144,8,FALSE)</f>
        <v>2612</v>
      </c>
      <c r="G76" s="52"/>
      <c r="H76" s="859" t="s">
        <v>157</v>
      </c>
      <c r="I76" s="860"/>
      <c r="J76" s="860"/>
      <c r="K76" s="81">
        <f>K66/(D3-K63)*100</f>
        <v>11.817141187072263</v>
      </c>
      <c r="L76" s="82">
        <f>L66/(E3-L63)*100</f>
        <v>13.224755315757783</v>
      </c>
      <c r="M76" s="82">
        <f>M66/(F3-M63)*100</f>
        <v>10.625646458034568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5148</v>
      </c>
      <c r="E77" s="71">
        <f>VLOOKUP($B77,'[6]第２表資料（R2）'!$B$7:$AD$144,7,FALSE)</f>
        <v>2397</v>
      </c>
      <c r="F77" s="71">
        <f>VLOOKUP($B77,'[6]第２表資料（R2）'!$B$7:$AD$144,8,FALSE)</f>
        <v>2751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4843</v>
      </c>
      <c r="E78" s="71">
        <f>VLOOKUP($B78,'[6]第２表資料（R2）'!$B$7:$AD$144,7,FALSE)</f>
        <v>2263</v>
      </c>
      <c r="F78" s="71">
        <f>VLOOKUP($B78,'[6]第２表資料（R2）'!$B$7:$AD$144,8,FALSE)</f>
        <v>2580</v>
      </c>
      <c r="G78" s="52"/>
      <c r="H78" s="859" t="s">
        <v>159</v>
      </c>
      <c r="I78" s="860"/>
      <c r="J78" s="860"/>
      <c r="K78" s="83">
        <f>K68/(D3-K63)*100</f>
        <v>56.231818169517581</v>
      </c>
      <c r="L78" s="84">
        <f>L68/(E3-L63)*100</f>
        <v>58.203563122041061</v>
      </c>
      <c r="M78" s="84">
        <f>M68/(F3-M63)*100</f>
        <v>54.562806989491776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4926</v>
      </c>
      <c r="E79" s="71">
        <f>VLOOKUP($B79,'[6]第２表資料（R2）'!$B$7:$AD$144,7,FALSE)</f>
        <v>2281</v>
      </c>
      <c r="F79" s="71">
        <f>VLOOKUP($B79,'[6]第２表資料（R2）'!$B$7:$AD$144,8,FALSE)</f>
        <v>2645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4251</v>
      </c>
      <c r="E80" s="71">
        <f>VLOOKUP($B80,'[6]第２表資料（R2）'!$B$7:$AD$144,7,FALSE)</f>
        <v>1928</v>
      </c>
      <c r="F80" s="71">
        <f>VLOOKUP($B80,'[6]第２表資料（R2）'!$B$7:$AD$144,8,FALSE)</f>
        <v>2323</v>
      </c>
      <c r="G80" s="52"/>
      <c r="H80" s="859" t="s">
        <v>162</v>
      </c>
      <c r="I80" s="860"/>
      <c r="J80" s="860"/>
      <c r="K80" s="86">
        <f>K70/(D3-K63)*100</f>
        <v>31.95104064341016</v>
      </c>
      <c r="L80" s="87">
        <f>L70/(E3-L63)*100</f>
        <v>28.571681562201157</v>
      </c>
      <c r="M80" s="87">
        <f>M70/(F3-M63)*100</f>
        <v>34.811546552473658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24601</v>
      </c>
      <c r="E82" s="71">
        <f>SUM(E83:E87)</f>
        <v>11447</v>
      </c>
      <c r="F82" s="71">
        <f>SUM(F83:F87)</f>
        <v>13154</v>
      </c>
      <c r="G82" s="52"/>
      <c r="H82" s="859" t="s">
        <v>165</v>
      </c>
      <c r="I82" s="861"/>
      <c r="J82" s="862"/>
      <c r="K82" s="86">
        <f>K72/(D3-K63)*100</f>
        <v>15.864704179081052</v>
      </c>
      <c r="L82" s="87">
        <f>L72/(E3-L63)*100</f>
        <v>15.959079585837237</v>
      </c>
      <c r="M82" s="87">
        <f>M72/(F3-M63)*100</f>
        <v>15.784818791879237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5006</v>
      </c>
      <c r="E83" s="71">
        <f>VLOOKUP($B83,'[6]第２表資料（R2）'!$B$7:$AD$144,7,FALSE)</f>
        <v>2325</v>
      </c>
      <c r="F83" s="71">
        <f>VLOOKUP($B83,'[6]第２表資料（R2）'!$B$7:$AD$144,8,FALSE)</f>
        <v>2681</v>
      </c>
      <c r="G83" s="52"/>
      <c r="H83" s="859" t="s">
        <v>166</v>
      </c>
      <c r="I83" s="861"/>
      <c r="J83" s="862"/>
      <c r="K83" s="86">
        <f>K73/(D3-K63)*100</f>
        <v>16.086336464329108</v>
      </c>
      <c r="L83" s="87">
        <f>L73/(E3-L63)*100</f>
        <v>12.612601976363916</v>
      </c>
      <c r="M83" s="87">
        <f>M73/(F3-M63)*100</f>
        <v>19.026727760594415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4841</v>
      </c>
      <c r="E84" s="71">
        <f>VLOOKUP($B84,'[6]第２表資料（R2）'!$B$7:$AD$144,7,FALSE)</f>
        <v>2285</v>
      </c>
      <c r="F84" s="71">
        <f>VLOOKUP($B84,'[6]第２表資料（R2）'!$B$7:$AD$144,8,FALSE)</f>
        <v>2556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4976</v>
      </c>
      <c r="E85" s="71">
        <f>VLOOKUP($B85,'[6]第２表資料（R2）'!$B$7:$AD$144,7,FALSE)</f>
        <v>2345</v>
      </c>
      <c r="F85" s="71">
        <f>VLOOKUP($B85,'[6]第２表資料（R2）'!$B$7:$AD$144,8,FALSE)</f>
        <v>2631</v>
      </c>
      <c r="G85" s="52"/>
      <c r="H85" s="859" t="s">
        <v>178</v>
      </c>
      <c r="I85" s="860"/>
      <c r="J85" s="860"/>
      <c r="K85" s="86">
        <f>'[6]第２表資料（R2）'!G150</f>
        <v>49.335290000000001</v>
      </c>
      <c r="L85" s="87">
        <f>'[6]第２表資料（R2）'!H150</f>
        <v>47.159759999999999</v>
      </c>
      <c r="M85" s="87">
        <f>'[6]第２表資料（R2）'!I150</f>
        <v>51.1768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4803</v>
      </c>
      <c r="E86" s="71">
        <f>VLOOKUP($B86,'[6]第２表資料（R2）'!$B$7:$AD$144,7,FALSE)</f>
        <v>2210</v>
      </c>
      <c r="F86" s="71">
        <f>VLOOKUP($B86,'[6]第２表資料（R2）'!$B$7:$AD$144,8,FALSE)</f>
        <v>2593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4975</v>
      </c>
      <c r="E87" s="101">
        <f>VLOOKUP($B87,'[6]第２表資料（R2）'!$B$7:$AD$144,7,FALSE)</f>
        <v>2282</v>
      </c>
      <c r="F87" s="101">
        <f>VLOOKUP($B87,'[6]第２表資料（R2）'!$B$7:$AD$144,8,FALSE)</f>
        <v>2693</v>
      </c>
      <c r="G87" s="92"/>
      <c r="H87" s="857" t="s">
        <v>181</v>
      </c>
      <c r="I87" s="858"/>
      <c r="J87" s="858"/>
      <c r="K87" s="93">
        <f>'[6]第２表資料（R2）'!G152</f>
        <v>51.491549999999997</v>
      </c>
      <c r="L87" s="94">
        <f>'[6]第２表資料（R2）'!H152</f>
        <v>49.248559999999998</v>
      </c>
      <c r="M87" s="94">
        <f>'[6]第２表資料（R2）'!I152</f>
        <v>53.491680000000002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8C443D-A5D9-412B-B027-321CDCCB16DC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806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VLOOKUP($A9,[22]旧香焼町!$B$6:$T$28,2,FALSE)</f>
        <v>2845</v>
      </c>
      <c r="G9" s="730">
        <f>VLOOKUP($A9,[22]旧香焼町!$B$6:$T$28,3,FALSE)</f>
        <v>1487</v>
      </c>
      <c r="H9" s="730">
        <f>VLOOKUP($A9,[22]旧香焼町!$B$6:$T$28,4,FALSE)</f>
        <v>1415</v>
      </c>
      <c r="I9" s="730">
        <f>VLOOKUP($A9,[22]旧香焼町!$B$6:$T$28,5,FALSE)</f>
        <v>1194</v>
      </c>
      <c r="J9" s="730">
        <f>VLOOKUP($A9,[22]旧香焼町!$B$6:$T$28,6,FALSE)</f>
        <v>152</v>
      </c>
      <c r="K9" s="730">
        <f>VLOOKUP($A9,[22]旧香焼町!$B$6:$T$28,7,FALSE)</f>
        <v>11</v>
      </c>
      <c r="L9" s="730">
        <f>VLOOKUP($A9,[22]旧香焼町!$B$6:$T$28,8,FALSE)</f>
        <v>58</v>
      </c>
      <c r="M9" s="730">
        <f>VLOOKUP($A9,[22]旧香焼町!$B$6:$T$28,9,FALSE)</f>
        <v>72</v>
      </c>
      <c r="N9" s="730">
        <f>VLOOKUP($A9,[22]旧香焼町!$B$6:$T$28,10,FALSE)</f>
        <v>1136</v>
      </c>
      <c r="O9" s="730">
        <f>VLOOKUP($A9,[22]旧香焼町!$B$6:$T$28,11,FALSE)</f>
        <v>354</v>
      </c>
      <c r="P9" s="730">
        <f>VLOOKUP($A9,[22]旧香焼町!$B$6:$T$28,12,FALSE)</f>
        <v>118</v>
      </c>
      <c r="Q9" s="730">
        <f>VLOOKUP($A9,[22]旧香焼町!$B$6:$T$28,13,FALSE)</f>
        <v>664</v>
      </c>
      <c r="R9" s="730">
        <f>VLOOKUP($A9,[22]旧香焼町!$B$6:$T$28,14,FALSE)</f>
        <v>222</v>
      </c>
      <c r="S9" s="730">
        <f>VLOOKUP($A9,[22]旧香焼町!$B$6:$T$28,15,FALSE)</f>
        <v>1235</v>
      </c>
      <c r="T9" s="730">
        <f>VLOOKUP($A9,[22]旧香焼町!$B$6:$T$28,16,FALSE)</f>
        <v>1071</v>
      </c>
      <c r="U9" s="730">
        <f>VLOOKUP($A9,[22]旧香焼町!$B$6:$T$28,17,FALSE)</f>
        <v>120</v>
      </c>
      <c r="V9" s="730">
        <f>VLOOKUP($A9,[22]旧香焼町!$B$6:$T$28,18,FALSE)</f>
        <v>11</v>
      </c>
      <c r="W9" s="730">
        <f>VLOOKUP($A9,[22]旧香焼町!$B$6:$T$28,19,FALSE)</f>
        <v>33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VLOOKUP($A10,[22]旧香焼町!$B$6:$T$28,2,FALSE)</f>
        <v>132</v>
      </c>
      <c r="G10" s="730">
        <f>VLOOKUP($A10,[22]旧香焼町!$B$6:$T$28,3,FALSE)</f>
        <v>20</v>
      </c>
      <c r="H10" s="730">
        <f>VLOOKUP($A10,[22]旧香焼町!$B$6:$T$28,4,FALSE)</f>
        <v>20</v>
      </c>
      <c r="I10" s="730">
        <f>VLOOKUP($A10,[22]旧香焼町!$B$6:$T$28,5,FALSE)</f>
        <v>13</v>
      </c>
      <c r="J10" s="730" t="str">
        <f>VLOOKUP($A10,[22]旧香焼町!$B$6:$T$28,6,FALSE)</f>
        <v>-</v>
      </c>
      <c r="K10" s="730">
        <f>VLOOKUP($A10,[22]旧香焼町!$B$6:$T$28,7,FALSE)</f>
        <v>7</v>
      </c>
      <c r="L10" s="730" t="str">
        <f>VLOOKUP($A10,[22]旧香焼町!$B$6:$T$28,8,FALSE)</f>
        <v>-</v>
      </c>
      <c r="M10" s="730" t="str">
        <f>VLOOKUP($A10,[22]旧香焼町!$B$6:$T$28,9,FALSE)</f>
        <v>-</v>
      </c>
      <c r="N10" s="730">
        <f>VLOOKUP($A10,[22]旧香焼町!$B$6:$T$28,10,FALSE)</f>
        <v>105</v>
      </c>
      <c r="O10" s="730">
        <f>VLOOKUP($A10,[22]旧香焼町!$B$6:$T$28,11,FALSE)</f>
        <v>1</v>
      </c>
      <c r="P10" s="730">
        <f>VLOOKUP($A10,[22]旧香焼町!$B$6:$T$28,12,FALSE)</f>
        <v>102</v>
      </c>
      <c r="Q10" s="730">
        <f>VLOOKUP($A10,[22]旧香焼町!$B$6:$T$28,13,FALSE)</f>
        <v>2</v>
      </c>
      <c r="R10" s="730">
        <f>VLOOKUP($A10,[22]旧香焼町!$B$6:$T$28,14,FALSE)</f>
        <v>7</v>
      </c>
      <c r="S10" s="730">
        <f>VLOOKUP($A10,[22]旧香焼町!$B$6:$T$28,15,FALSE)</f>
        <v>20</v>
      </c>
      <c r="T10" s="730">
        <f>VLOOKUP($A10,[22]旧香焼町!$B$6:$T$28,16,FALSE)</f>
        <v>13</v>
      </c>
      <c r="U10" s="730" t="str">
        <f>VLOOKUP($A10,[22]旧香焼町!$B$6:$T$28,17,FALSE)</f>
        <v>-</v>
      </c>
      <c r="V10" s="730">
        <f>VLOOKUP($A10,[22]旧香焼町!$B$6:$T$28,18,FALSE)</f>
        <v>7</v>
      </c>
      <c r="W10" s="730" t="str">
        <f>VLOOKUP($A10,[22]旧香焼町!$B$6:$T$28,19,FALSE)</f>
        <v>-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VLOOKUP($A11,[22]旧香焼町!$B$6:$T$28,2,FALSE)</f>
        <v>101</v>
      </c>
      <c r="G11" s="730">
        <f>VLOOKUP($A11,[22]旧香焼町!$B$6:$T$28,3,FALSE)</f>
        <v>79</v>
      </c>
      <c r="H11" s="730">
        <f>VLOOKUP($A11,[22]旧香焼町!$B$6:$T$28,4,FALSE)</f>
        <v>76</v>
      </c>
      <c r="I11" s="730">
        <f>VLOOKUP($A11,[22]旧香焼町!$B$6:$T$28,5,FALSE)</f>
        <v>66</v>
      </c>
      <c r="J11" s="730">
        <f>VLOOKUP($A11,[22]旧香焼町!$B$6:$T$28,6,FALSE)</f>
        <v>3</v>
      </c>
      <c r="K11" s="730">
        <f>VLOOKUP($A11,[22]旧香焼町!$B$6:$T$28,7,FALSE)</f>
        <v>4</v>
      </c>
      <c r="L11" s="730">
        <f>VLOOKUP($A11,[22]旧香焼町!$B$6:$T$28,8,FALSE)</f>
        <v>3</v>
      </c>
      <c r="M11" s="730">
        <f>VLOOKUP($A11,[22]旧香焼町!$B$6:$T$28,9,FALSE)</f>
        <v>3</v>
      </c>
      <c r="N11" s="730">
        <f>VLOOKUP($A11,[22]旧香焼町!$B$6:$T$28,10,FALSE)</f>
        <v>14</v>
      </c>
      <c r="O11" s="730" t="str">
        <f>VLOOKUP($A11,[22]旧香焼町!$B$6:$T$28,11,FALSE)</f>
        <v>-</v>
      </c>
      <c r="P11" s="730">
        <f>VLOOKUP($A11,[22]旧香焼町!$B$6:$T$28,12,FALSE)</f>
        <v>14</v>
      </c>
      <c r="Q11" s="730" t="str">
        <f>VLOOKUP($A11,[22]旧香焼町!$B$6:$T$28,13,FALSE)</f>
        <v>-</v>
      </c>
      <c r="R11" s="730">
        <f>VLOOKUP($A11,[22]旧香焼町!$B$6:$T$28,14,FALSE)</f>
        <v>8</v>
      </c>
      <c r="S11" s="730">
        <f>VLOOKUP($A11,[22]旧香焼町!$B$6:$T$28,15,FALSE)</f>
        <v>73</v>
      </c>
      <c r="T11" s="730">
        <f>VLOOKUP($A11,[22]旧香焼町!$B$6:$T$28,16,FALSE)</f>
        <v>65</v>
      </c>
      <c r="U11" s="730">
        <f>VLOOKUP($A11,[22]旧香焼町!$B$6:$T$28,17,FALSE)</f>
        <v>1</v>
      </c>
      <c r="V11" s="730">
        <f>VLOOKUP($A11,[22]旧香焼町!$B$6:$T$28,18,FALSE)</f>
        <v>4</v>
      </c>
      <c r="W11" s="730">
        <f>VLOOKUP($A11,[22]旧香焼町!$B$6:$T$28,19,FALSE)</f>
        <v>3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VLOOKUP($A12,[22]旧香焼町!$B$6:$T$28,2,FALSE)</f>
        <v>93</v>
      </c>
      <c r="G12" s="730">
        <f>VLOOKUP($A12,[22]旧香焼町!$B$6:$T$28,3,FALSE)</f>
        <v>84</v>
      </c>
      <c r="H12" s="730">
        <f>VLOOKUP($A12,[22]旧香焼町!$B$6:$T$28,4,FALSE)</f>
        <v>78</v>
      </c>
      <c r="I12" s="730">
        <f>VLOOKUP($A12,[22]旧香焼町!$B$6:$T$28,5,FALSE)</f>
        <v>73</v>
      </c>
      <c r="J12" s="730">
        <f>VLOOKUP($A12,[22]旧香焼町!$B$6:$T$28,6,FALSE)</f>
        <v>2</v>
      </c>
      <c r="K12" s="730" t="str">
        <f>VLOOKUP($A12,[22]旧香焼町!$B$6:$T$28,7,FALSE)</f>
        <v>-</v>
      </c>
      <c r="L12" s="730">
        <f>VLOOKUP($A12,[22]旧香焼町!$B$6:$T$28,8,FALSE)</f>
        <v>3</v>
      </c>
      <c r="M12" s="730">
        <f>VLOOKUP($A12,[22]旧香焼町!$B$6:$T$28,9,FALSE)</f>
        <v>6</v>
      </c>
      <c r="N12" s="730">
        <f>VLOOKUP($A12,[22]旧香焼町!$B$6:$T$28,10,FALSE)</f>
        <v>6</v>
      </c>
      <c r="O12" s="730">
        <f>VLOOKUP($A12,[22]旧香焼町!$B$6:$T$28,11,FALSE)</f>
        <v>5</v>
      </c>
      <c r="P12" s="730" t="str">
        <f>VLOOKUP($A12,[22]旧香焼町!$B$6:$T$28,12,FALSE)</f>
        <v>-</v>
      </c>
      <c r="Q12" s="730">
        <f>VLOOKUP($A12,[22]旧香焼町!$B$6:$T$28,13,FALSE)</f>
        <v>1</v>
      </c>
      <c r="R12" s="730">
        <f>VLOOKUP($A12,[22]旧香焼町!$B$6:$T$28,14,FALSE)</f>
        <v>3</v>
      </c>
      <c r="S12" s="730">
        <f>VLOOKUP($A12,[22]旧香焼町!$B$6:$T$28,15,FALSE)</f>
        <v>72</v>
      </c>
      <c r="T12" s="730">
        <f>VLOOKUP($A12,[22]旧香焼町!$B$6:$T$28,16,FALSE)</f>
        <v>68</v>
      </c>
      <c r="U12" s="730">
        <f>VLOOKUP($A12,[22]旧香焼町!$B$6:$T$28,17,FALSE)</f>
        <v>2</v>
      </c>
      <c r="V12" s="730" t="str">
        <f>VLOOKUP($A12,[22]旧香焼町!$B$6:$T$28,18,FALSE)</f>
        <v>-</v>
      </c>
      <c r="W12" s="730">
        <f>VLOOKUP($A12,[22]旧香焼町!$B$6:$T$28,19,FALSE)</f>
        <v>2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VLOOKUP($A13,[22]旧香焼町!$B$6:$T$28,2,FALSE)</f>
        <v>103</v>
      </c>
      <c r="G13" s="730">
        <f>VLOOKUP($A13,[22]旧香焼町!$B$6:$T$28,3,FALSE)</f>
        <v>93</v>
      </c>
      <c r="H13" s="730">
        <f>VLOOKUP($A13,[22]旧香焼町!$B$6:$T$28,4,FALSE)</f>
        <v>86</v>
      </c>
      <c r="I13" s="730">
        <f>VLOOKUP($A13,[22]旧香焼町!$B$6:$T$28,5,FALSE)</f>
        <v>78</v>
      </c>
      <c r="J13" s="730">
        <f>VLOOKUP($A13,[22]旧香焼町!$B$6:$T$28,6,FALSE)</f>
        <v>5</v>
      </c>
      <c r="K13" s="730" t="str">
        <f>VLOOKUP($A13,[22]旧香焼町!$B$6:$T$28,7,FALSE)</f>
        <v>-</v>
      </c>
      <c r="L13" s="730">
        <f>VLOOKUP($A13,[22]旧香焼町!$B$6:$T$28,8,FALSE)</f>
        <v>3</v>
      </c>
      <c r="M13" s="730">
        <f>VLOOKUP($A13,[22]旧香焼町!$B$6:$T$28,9,FALSE)</f>
        <v>7</v>
      </c>
      <c r="N13" s="730">
        <f>VLOOKUP($A13,[22]旧香焼町!$B$6:$T$28,10,FALSE)</f>
        <v>7</v>
      </c>
      <c r="O13" s="730">
        <f>VLOOKUP($A13,[22]旧香焼町!$B$6:$T$28,11,FALSE)</f>
        <v>4</v>
      </c>
      <c r="P13" s="730">
        <f>VLOOKUP($A13,[22]旧香焼町!$B$6:$T$28,12,FALSE)</f>
        <v>1</v>
      </c>
      <c r="Q13" s="730">
        <f>VLOOKUP($A13,[22]旧香焼町!$B$6:$T$28,13,FALSE)</f>
        <v>2</v>
      </c>
      <c r="R13" s="730">
        <f>VLOOKUP($A13,[22]旧香焼町!$B$6:$T$28,14,FALSE)</f>
        <v>3</v>
      </c>
      <c r="S13" s="730">
        <f>VLOOKUP($A13,[22]旧香焼町!$B$6:$T$28,15,FALSE)</f>
        <v>80</v>
      </c>
      <c r="T13" s="730">
        <f>VLOOKUP($A13,[22]旧香焼町!$B$6:$T$28,16,FALSE)</f>
        <v>75</v>
      </c>
      <c r="U13" s="730">
        <f>VLOOKUP($A13,[22]旧香焼町!$B$6:$T$28,17,FALSE)</f>
        <v>4</v>
      </c>
      <c r="V13" s="730" t="str">
        <f>VLOOKUP($A13,[22]旧香焼町!$B$6:$T$28,18,FALSE)</f>
        <v>-</v>
      </c>
      <c r="W13" s="730">
        <f>VLOOKUP($A13,[22]旧香焼町!$B$6:$T$28,19,FALSE)</f>
        <v>1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VLOOKUP($A14,[22]旧香焼町!$B$6:$T$28,2,FALSE)</f>
        <v>136</v>
      </c>
      <c r="G14" s="730">
        <f>VLOOKUP($A14,[22]旧香焼町!$B$6:$T$28,3,FALSE)</f>
        <v>119</v>
      </c>
      <c r="H14" s="730">
        <f>VLOOKUP($A14,[22]旧香焼町!$B$6:$T$28,4,FALSE)</f>
        <v>115</v>
      </c>
      <c r="I14" s="730">
        <f>VLOOKUP($A14,[22]旧香焼町!$B$6:$T$28,5,FALSE)</f>
        <v>102</v>
      </c>
      <c r="J14" s="730">
        <f>VLOOKUP($A14,[22]旧香焼町!$B$6:$T$28,6,FALSE)</f>
        <v>9</v>
      </c>
      <c r="K14" s="730" t="str">
        <f>VLOOKUP($A14,[22]旧香焼町!$B$6:$T$28,7,FALSE)</f>
        <v>-</v>
      </c>
      <c r="L14" s="730">
        <f>VLOOKUP($A14,[22]旧香焼町!$B$6:$T$28,8,FALSE)</f>
        <v>4</v>
      </c>
      <c r="M14" s="730">
        <f>VLOOKUP($A14,[22]旧香焼町!$B$6:$T$28,9,FALSE)</f>
        <v>4</v>
      </c>
      <c r="N14" s="730">
        <f>VLOOKUP($A14,[22]旧香焼町!$B$6:$T$28,10,FALSE)</f>
        <v>12</v>
      </c>
      <c r="O14" s="730">
        <f>VLOOKUP($A14,[22]旧香焼町!$B$6:$T$28,11,FALSE)</f>
        <v>5</v>
      </c>
      <c r="P14" s="730">
        <f>VLOOKUP($A14,[22]旧香焼町!$B$6:$T$28,12,FALSE)</f>
        <v>1</v>
      </c>
      <c r="Q14" s="730">
        <f>VLOOKUP($A14,[22]旧香焼町!$B$6:$T$28,13,FALSE)</f>
        <v>6</v>
      </c>
      <c r="R14" s="730">
        <f>VLOOKUP($A14,[22]旧香焼町!$B$6:$T$28,14,FALSE)</f>
        <v>5</v>
      </c>
      <c r="S14" s="730">
        <f>VLOOKUP($A14,[22]旧香焼町!$B$6:$T$28,15,FALSE)</f>
        <v>102</v>
      </c>
      <c r="T14" s="730">
        <f>VLOOKUP($A14,[22]旧香焼町!$B$6:$T$28,16,FALSE)</f>
        <v>92</v>
      </c>
      <c r="U14" s="730">
        <f>VLOOKUP($A14,[22]旧香焼町!$B$6:$T$28,17,FALSE)</f>
        <v>7</v>
      </c>
      <c r="V14" s="730" t="str">
        <f>VLOOKUP($A14,[22]旧香焼町!$B$6:$T$28,18,FALSE)</f>
        <v>-</v>
      </c>
      <c r="W14" s="730">
        <f>VLOOKUP($A14,[22]旧香焼町!$B$6:$T$28,19,FALSE)</f>
        <v>3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VLOOKUP($A15,[22]旧香焼町!$B$6:$T$28,2,FALSE)</f>
        <v>197</v>
      </c>
      <c r="G15" s="730">
        <f>VLOOKUP($A15,[22]旧香焼町!$B$6:$T$28,3,FALSE)</f>
        <v>173</v>
      </c>
      <c r="H15" s="730">
        <f>VLOOKUP($A15,[22]旧香焼町!$B$6:$T$28,4,FALSE)</f>
        <v>167</v>
      </c>
      <c r="I15" s="730">
        <f>VLOOKUP($A15,[22]旧香焼町!$B$6:$T$28,5,FALSE)</f>
        <v>142</v>
      </c>
      <c r="J15" s="730">
        <f>VLOOKUP($A15,[22]旧香焼町!$B$6:$T$28,6,FALSE)</f>
        <v>21</v>
      </c>
      <c r="K15" s="730" t="str">
        <f>VLOOKUP($A15,[22]旧香焼町!$B$6:$T$28,7,FALSE)</f>
        <v>-</v>
      </c>
      <c r="L15" s="730">
        <f>VLOOKUP($A15,[22]旧香焼町!$B$6:$T$28,8,FALSE)</f>
        <v>4</v>
      </c>
      <c r="M15" s="730">
        <f>VLOOKUP($A15,[22]旧香焼町!$B$6:$T$28,9,FALSE)</f>
        <v>6</v>
      </c>
      <c r="N15" s="730">
        <f>VLOOKUP($A15,[22]旧香焼町!$B$6:$T$28,10,FALSE)</f>
        <v>16</v>
      </c>
      <c r="O15" s="730">
        <f>VLOOKUP($A15,[22]旧香焼町!$B$6:$T$28,11,FALSE)</f>
        <v>10</v>
      </c>
      <c r="P15" s="730" t="str">
        <f>VLOOKUP($A15,[22]旧香焼町!$B$6:$T$28,12,FALSE)</f>
        <v>-</v>
      </c>
      <c r="Q15" s="730">
        <f>VLOOKUP($A15,[22]旧香焼町!$B$6:$T$28,13,FALSE)</f>
        <v>6</v>
      </c>
      <c r="R15" s="730">
        <f>VLOOKUP($A15,[22]旧香焼町!$B$6:$T$28,14,FALSE)</f>
        <v>8</v>
      </c>
      <c r="S15" s="730">
        <f>VLOOKUP($A15,[22]旧香焼町!$B$6:$T$28,15,FALSE)</f>
        <v>158</v>
      </c>
      <c r="T15" s="730">
        <f>VLOOKUP($A15,[22]旧香焼町!$B$6:$T$28,16,FALSE)</f>
        <v>135</v>
      </c>
      <c r="U15" s="730">
        <f>VLOOKUP($A15,[22]旧香焼町!$B$6:$T$28,17,FALSE)</f>
        <v>19</v>
      </c>
      <c r="V15" s="730" t="str">
        <f>VLOOKUP($A15,[22]旧香焼町!$B$6:$T$28,18,FALSE)</f>
        <v>-</v>
      </c>
      <c r="W15" s="730">
        <f>VLOOKUP($A15,[22]旧香焼町!$B$6:$T$28,19,FALSE)</f>
        <v>4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VLOOKUP($A16,[22]旧香焼町!$B$6:$T$28,2,FALSE)</f>
        <v>224</v>
      </c>
      <c r="G16" s="730">
        <f>VLOOKUP($A16,[22]旧香焼町!$B$6:$T$28,3,FALSE)</f>
        <v>191</v>
      </c>
      <c r="H16" s="730">
        <f>VLOOKUP($A16,[22]旧香焼町!$B$6:$T$28,4,FALSE)</f>
        <v>181</v>
      </c>
      <c r="I16" s="730">
        <f>VLOOKUP($A16,[22]旧香焼町!$B$6:$T$28,5,FALSE)</f>
        <v>160</v>
      </c>
      <c r="J16" s="730">
        <f>VLOOKUP($A16,[22]旧香焼町!$B$6:$T$28,6,FALSE)</f>
        <v>18</v>
      </c>
      <c r="K16" s="730" t="str">
        <f>VLOOKUP($A16,[22]旧香焼町!$B$6:$T$28,7,FALSE)</f>
        <v>-</v>
      </c>
      <c r="L16" s="730">
        <f>VLOOKUP($A16,[22]旧香焼町!$B$6:$T$28,8,FALSE)</f>
        <v>3</v>
      </c>
      <c r="M16" s="730">
        <f>VLOOKUP($A16,[22]旧香焼町!$B$6:$T$28,9,FALSE)</f>
        <v>10</v>
      </c>
      <c r="N16" s="730">
        <f>VLOOKUP($A16,[22]旧香焼町!$B$6:$T$28,10,FALSE)</f>
        <v>23</v>
      </c>
      <c r="O16" s="730">
        <f>VLOOKUP($A16,[22]旧香焼町!$B$6:$T$28,11,FALSE)</f>
        <v>11</v>
      </c>
      <c r="P16" s="730" t="str">
        <f>VLOOKUP($A16,[22]旧香焼町!$B$6:$T$28,12,FALSE)</f>
        <v>-</v>
      </c>
      <c r="Q16" s="730">
        <f>VLOOKUP($A16,[22]旧香焼町!$B$6:$T$28,13,FALSE)</f>
        <v>12</v>
      </c>
      <c r="R16" s="730">
        <f>VLOOKUP($A16,[22]旧香焼町!$B$6:$T$28,14,FALSE)</f>
        <v>10</v>
      </c>
      <c r="S16" s="730">
        <f>VLOOKUP($A16,[22]旧香焼町!$B$6:$T$28,15,FALSE)</f>
        <v>167</v>
      </c>
      <c r="T16" s="730">
        <f>VLOOKUP($A16,[22]旧香焼町!$B$6:$T$28,16,FALSE)</f>
        <v>148</v>
      </c>
      <c r="U16" s="730">
        <f>VLOOKUP($A16,[22]旧香焼町!$B$6:$T$28,17,FALSE)</f>
        <v>16</v>
      </c>
      <c r="V16" s="730" t="str">
        <f>VLOOKUP($A16,[22]旧香焼町!$B$6:$T$28,18,FALSE)</f>
        <v>-</v>
      </c>
      <c r="W16" s="730">
        <f>VLOOKUP($A16,[22]旧香焼町!$B$6:$T$28,19,FALSE)</f>
        <v>3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VLOOKUP($A17,[22]旧香焼町!$B$6:$T$28,2,FALSE)</f>
        <v>175</v>
      </c>
      <c r="G17" s="730">
        <f>VLOOKUP($A17,[22]旧香焼町!$B$6:$T$28,3,FALSE)</f>
        <v>129</v>
      </c>
      <c r="H17" s="730">
        <f>VLOOKUP($A17,[22]旧香焼町!$B$6:$T$28,4,FALSE)</f>
        <v>118</v>
      </c>
      <c r="I17" s="730">
        <f>VLOOKUP($A17,[22]旧香焼町!$B$6:$T$28,5,FALSE)</f>
        <v>107</v>
      </c>
      <c r="J17" s="730">
        <f>VLOOKUP($A17,[22]旧香焼町!$B$6:$T$28,6,FALSE)</f>
        <v>10</v>
      </c>
      <c r="K17" s="730" t="str">
        <f>VLOOKUP($A17,[22]旧香焼町!$B$6:$T$28,7,FALSE)</f>
        <v>-</v>
      </c>
      <c r="L17" s="730">
        <f>VLOOKUP($A17,[22]旧香焼町!$B$6:$T$28,8,FALSE)</f>
        <v>1</v>
      </c>
      <c r="M17" s="730">
        <f>VLOOKUP($A17,[22]旧香焼町!$B$6:$T$28,9,FALSE)</f>
        <v>11</v>
      </c>
      <c r="N17" s="730">
        <f>VLOOKUP($A17,[22]旧香焼町!$B$6:$T$28,10,FALSE)</f>
        <v>33</v>
      </c>
      <c r="O17" s="730">
        <f>VLOOKUP($A17,[22]旧香焼町!$B$6:$T$28,11,FALSE)</f>
        <v>25</v>
      </c>
      <c r="P17" s="730" t="str">
        <f>VLOOKUP($A17,[22]旧香焼町!$B$6:$T$28,12,FALSE)</f>
        <v>-</v>
      </c>
      <c r="Q17" s="730">
        <f>VLOOKUP($A17,[22]旧香焼町!$B$6:$T$28,13,FALSE)</f>
        <v>8</v>
      </c>
      <c r="R17" s="730">
        <f>VLOOKUP($A17,[22]旧香焼町!$B$6:$T$28,14,FALSE)</f>
        <v>13</v>
      </c>
      <c r="S17" s="730">
        <f>VLOOKUP($A17,[22]旧香焼町!$B$6:$T$28,15,FALSE)</f>
        <v>108</v>
      </c>
      <c r="T17" s="730">
        <f>VLOOKUP($A17,[22]旧香焼町!$B$6:$T$28,16,FALSE)</f>
        <v>98</v>
      </c>
      <c r="U17" s="730">
        <f>VLOOKUP($A17,[22]旧香焼町!$B$6:$T$28,17,FALSE)</f>
        <v>10</v>
      </c>
      <c r="V17" s="730" t="str">
        <f>VLOOKUP($A17,[22]旧香焼町!$B$6:$T$28,18,FALSE)</f>
        <v>-</v>
      </c>
      <c r="W17" s="730" t="str">
        <f>VLOOKUP($A17,[22]旧香焼町!$B$6:$T$28,19,FALSE)</f>
        <v>-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VLOOKUP($A18,[22]旧香焼町!$B$6:$T$28,2,FALSE)</f>
        <v>167</v>
      </c>
      <c r="G18" s="730">
        <f>VLOOKUP($A18,[22]旧香焼町!$B$6:$T$28,3,FALSE)</f>
        <v>137</v>
      </c>
      <c r="H18" s="730">
        <f>VLOOKUP($A18,[22]旧香焼町!$B$6:$T$28,4,FALSE)</f>
        <v>130</v>
      </c>
      <c r="I18" s="730">
        <f>VLOOKUP($A18,[22]旧香焼町!$B$6:$T$28,5,FALSE)</f>
        <v>114</v>
      </c>
      <c r="J18" s="730">
        <f>VLOOKUP($A18,[22]旧香焼町!$B$6:$T$28,6,FALSE)</f>
        <v>14</v>
      </c>
      <c r="K18" s="730" t="str">
        <f>VLOOKUP($A18,[22]旧香焼町!$B$6:$T$28,7,FALSE)</f>
        <v>-</v>
      </c>
      <c r="L18" s="730">
        <f>VLOOKUP($A18,[22]旧香焼町!$B$6:$T$28,8,FALSE)</f>
        <v>2</v>
      </c>
      <c r="M18" s="730">
        <f>VLOOKUP($A18,[22]旧香焼町!$B$6:$T$28,9,FALSE)</f>
        <v>7</v>
      </c>
      <c r="N18" s="730">
        <f>VLOOKUP($A18,[22]旧香焼町!$B$6:$T$28,10,FALSE)</f>
        <v>24</v>
      </c>
      <c r="O18" s="730">
        <f>VLOOKUP($A18,[22]旧香焼町!$B$6:$T$28,11,FALSE)</f>
        <v>21</v>
      </c>
      <c r="P18" s="730" t="str">
        <f>VLOOKUP($A18,[22]旧香焼町!$B$6:$T$28,12,FALSE)</f>
        <v>-</v>
      </c>
      <c r="Q18" s="730">
        <f>VLOOKUP($A18,[22]旧香焼町!$B$6:$T$28,13,FALSE)</f>
        <v>3</v>
      </c>
      <c r="R18" s="730">
        <f>VLOOKUP($A18,[22]旧香焼町!$B$6:$T$28,14,FALSE)</f>
        <v>6</v>
      </c>
      <c r="S18" s="730">
        <f>VLOOKUP($A18,[22]旧香焼町!$B$6:$T$28,15,FALSE)</f>
        <v>116</v>
      </c>
      <c r="T18" s="730">
        <f>VLOOKUP($A18,[22]旧香焼町!$B$6:$T$28,16,FALSE)</f>
        <v>104</v>
      </c>
      <c r="U18" s="730">
        <f>VLOOKUP($A18,[22]旧香焼町!$B$6:$T$28,17,FALSE)</f>
        <v>11</v>
      </c>
      <c r="V18" s="730" t="str">
        <f>VLOOKUP($A18,[22]旧香焼町!$B$6:$T$28,18,FALSE)</f>
        <v>-</v>
      </c>
      <c r="W18" s="730">
        <f>VLOOKUP($A18,[22]旧香焼町!$B$6:$T$28,19,FALSE)</f>
        <v>1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VLOOKUP($A19,[22]旧香焼町!$B$6:$T$28,2,FALSE)</f>
        <v>223</v>
      </c>
      <c r="G19" s="730">
        <f>VLOOKUP($A19,[22]旧香焼町!$B$6:$T$28,3,FALSE)</f>
        <v>169</v>
      </c>
      <c r="H19" s="730">
        <f>VLOOKUP($A19,[22]旧香焼町!$B$6:$T$28,4,FALSE)</f>
        <v>161</v>
      </c>
      <c r="I19" s="730">
        <f>VLOOKUP($A19,[22]旧香焼町!$B$6:$T$28,5,FALSE)</f>
        <v>135</v>
      </c>
      <c r="J19" s="730">
        <f>VLOOKUP($A19,[22]旧香焼町!$B$6:$T$28,6,FALSE)</f>
        <v>17</v>
      </c>
      <c r="K19" s="730" t="str">
        <f>VLOOKUP($A19,[22]旧香焼町!$B$6:$T$28,7,FALSE)</f>
        <v>-</v>
      </c>
      <c r="L19" s="730">
        <f>VLOOKUP($A19,[22]旧香焼町!$B$6:$T$28,8,FALSE)</f>
        <v>9</v>
      </c>
      <c r="M19" s="730">
        <f>VLOOKUP($A19,[22]旧香焼町!$B$6:$T$28,9,FALSE)</f>
        <v>8</v>
      </c>
      <c r="N19" s="730">
        <f>VLOOKUP($A19,[22]旧香焼町!$B$6:$T$28,10,FALSE)</f>
        <v>47</v>
      </c>
      <c r="O19" s="730">
        <f>VLOOKUP($A19,[22]旧香焼町!$B$6:$T$28,11,FALSE)</f>
        <v>27</v>
      </c>
      <c r="P19" s="730" t="str">
        <f>VLOOKUP($A19,[22]旧香焼町!$B$6:$T$28,12,FALSE)</f>
        <v>-</v>
      </c>
      <c r="Q19" s="730">
        <f>VLOOKUP($A19,[22]旧香焼町!$B$6:$T$28,13,FALSE)</f>
        <v>20</v>
      </c>
      <c r="R19" s="730">
        <f>VLOOKUP($A19,[22]旧香焼町!$B$6:$T$28,14,FALSE)</f>
        <v>7</v>
      </c>
      <c r="S19" s="730">
        <f>VLOOKUP($A19,[22]旧香焼町!$B$6:$T$28,15,FALSE)</f>
        <v>147</v>
      </c>
      <c r="T19" s="730">
        <f>VLOOKUP($A19,[22]旧香焼町!$B$6:$T$28,16,FALSE)</f>
        <v>126</v>
      </c>
      <c r="U19" s="730">
        <f>VLOOKUP($A19,[22]旧香焼町!$B$6:$T$28,17,FALSE)</f>
        <v>15</v>
      </c>
      <c r="V19" s="730" t="str">
        <f>VLOOKUP($A19,[22]旧香焼町!$B$6:$T$28,18,FALSE)</f>
        <v>-</v>
      </c>
      <c r="W19" s="730">
        <f>VLOOKUP($A19,[22]旧香焼町!$B$6:$T$28,19,FALSE)</f>
        <v>6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VLOOKUP($A20,[22]旧香焼町!$B$6:$T$28,2,FALSE)</f>
        <v>355</v>
      </c>
      <c r="G20" s="730">
        <f>VLOOKUP($A20,[22]旧香焼町!$B$6:$T$28,3,FALSE)</f>
        <v>156</v>
      </c>
      <c r="H20" s="730">
        <f>VLOOKUP($A20,[22]旧香焼町!$B$6:$T$28,4,FALSE)</f>
        <v>150</v>
      </c>
      <c r="I20" s="730">
        <f>VLOOKUP($A20,[22]旧香焼町!$B$6:$T$28,5,FALSE)</f>
        <v>111</v>
      </c>
      <c r="J20" s="730">
        <f>VLOOKUP($A20,[22]旧香焼町!$B$6:$T$28,6,FALSE)</f>
        <v>26</v>
      </c>
      <c r="K20" s="730" t="str">
        <f>VLOOKUP($A20,[22]旧香焼町!$B$6:$T$28,7,FALSE)</f>
        <v>-</v>
      </c>
      <c r="L20" s="730">
        <f>VLOOKUP($A20,[22]旧香焼町!$B$6:$T$28,8,FALSE)</f>
        <v>13</v>
      </c>
      <c r="M20" s="730">
        <f>VLOOKUP($A20,[22]旧香焼町!$B$6:$T$28,9,FALSE)</f>
        <v>6</v>
      </c>
      <c r="N20" s="730">
        <f>VLOOKUP($A20,[22]旧香焼町!$B$6:$T$28,10,FALSE)</f>
        <v>174</v>
      </c>
      <c r="O20" s="730">
        <f>VLOOKUP($A20,[22]旧香焼町!$B$6:$T$28,11,FALSE)</f>
        <v>84</v>
      </c>
      <c r="P20" s="730" t="str">
        <f>VLOOKUP($A20,[22]旧香焼町!$B$6:$T$28,12,FALSE)</f>
        <v>-</v>
      </c>
      <c r="Q20" s="730">
        <f>VLOOKUP($A20,[22]旧香焼町!$B$6:$T$28,13,FALSE)</f>
        <v>90</v>
      </c>
      <c r="R20" s="730">
        <f>VLOOKUP($A20,[22]旧香焼町!$B$6:$T$28,14,FALSE)</f>
        <v>25</v>
      </c>
      <c r="S20" s="730">
        <f>VLOOKUP($A20,[22]旧香焼町!$B$6:$T$28,15,FALSE)</f>
        <v>110</v>
      </c>
      <c r="T20" s="730">
        <f>VLOOKUP($A20,[22]旧香焼町!$B$6:$T$28,16,FALSE)</f>
        <v>87</v>
      </c>
      <c r="U20" s="730">
        <f>VLOOKUP($A20,[22]旧香焼町!$B$6:$T$28,17,FALSE)</f>
        <v>18</v>
      </c>
      <c r="V20" s="730" t="str">
        <f>VLOOKUP($A20,[22]旧香焼町!$B$6:$T$28,18,FALSE)</f>
        <v>-</v>
      </c>
      <c r="W20" s="730">
        <f>VLOOKUP($A20,[22]旧香焼町!$B$6:$T$28,19,FALSE)</f>
        <v>5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VLOOKUP($A21,[22]旧香焼町!$B$6:$T$28,2,FALSE)</f>
        <v>381</v>
      </c>
      <c r="G21" s="730">
        <f>VLOOKUP($A21,[22]旧香焼町!$B$6:$T$28,3,FALSE)</f>
        <v>104</v>
      </c>
      <c r="H21" s="730">
        <f>VLOOKUP($A21,[22]旧香焼町!$B$6:$T$28,4,FALSE)</f>
        <v>100</v>
      </c>
      <c r="I21" s="730">
        <f>VLOOKUP($A21,[22]旧香焼町!$B$6:$T$28,5,FALSE)</f>
        <v>75</v>
      </c>
      <c r="J21" s="730">
        <f>VLOOKUP($A21,[22]旧香焼町!$B$6:$T$28,6,FALSE)</f>
        <v>19</v>
      </c>
      <c r="K21" s="730" t="str">
        <f>VLOOKUP($A21,[22]旧香焼町!$B$6:$T$28,7,FALSE)</f>
        <v>-</v>
      </c>
      <c r="L21" s="730">
        <f>VLOOKUP($A21,[22]旧香焼町!$B$6:$T$28,8,FALSE)</f>
        <v>6</v>
      </c>
      <c r="M21" s="730">
        <f>VLOOKUP($A21,[22]旧香焼町!$B$6:$T$28,9,FALSE)</f>
        <v>4</v>
      </c>
      <c r="N21" s="730">
        <f>VLOOKUP($A21,[22]旧香焼町!$B$6:$T$28,10,FALSE)</f>
        <v>233</v>
      </c>
      <c r="O21" s="730">
        <f>VLOOKUP($A21,[22]旧香焼町!$B$6:$T$28,11,FALSE)</f>
        <v>65</v>
      </c>
      <c r="P21" s="730" t="str">
        <f>VLOOKUP($A21,[22]旧香焼町!$B$6:$T$28,12,FALSE)</f>
        <v>-</v>
      </c>
      <c r="Q21" s="730">
        <f>VLOOKUP($A21,[22]旧香焼町!$B$6:$T$28,13,FALSE)</f>
        <v>168</v>
      </c>
      <c r="R21" s="730">
        <f>VLOOKUP($A21,[22]旧香焼町!$B$6:$T$28,14,FALSE)</f>
        <v>44</v>
      </c>
      <c r="S21" s="730">
        <f>VLOOKUP($A21,[22]旧香焼町!$B$6:$T$28,15,FALSE)</f>
        <v>66</v>
      </c>
      <c r="T21" s="730">
        <f>VLOOKUP($A21,[22]旧香焼町!$B$6:$T$28,16,FALSE)</f>
        <v>49</v>
      </c>
      <c r="U21" s="730">
        <f>VLOOKUP($A21,[22]旧香焼町!$B$6:$T$28,17,FALSE)</f>
        <v>13</v>
      </c>
      <c r="V21" s="730" t="str">
        <f>VLOOKUP($A21,[22]旧香焼町!$B$6:$T$28,18,FALSE)</f>
        <v>-</v>
      </c>
      <c r="W21" s="730">
        <f>VLOOKUP($A21,[22]旧香焼町!$B$6:$T$28,19,FALSE)</f>
        <v>4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VLOOKUP($A22,[22]旧香焼町!$B$6:$T$28,2,FALSE)</f>
        <v>214</v>
      </c>
      <c r="G22" s="730">
        <f>VLOOKUP($A22,[22]旧香焼町!$B$6:$T$28,3,FALSE)</f>
        <v>27</v>
      </c>
      <c r="H22" s="730">
        <f>VLOOKUP($A22,[22]旧香焼町!$B$6:$T$28,4,FALSE)</f>
        <v>27</v>
      </c>
      <c r="I22" s="730">
        <f>VLOOKUP($A22,[22]旧香焼町!$B$6:$T$28,5,FALSE)</f>
        <v>15</v>
      </c>
      <c r="J22" s="730">
        <f>VLOOKUP($A22,[22]旧香焼町!$B$6:$T$28,6,FALSE)</f>
        <v>6</v>
      </c>
      <c r="K22" s="730" t="str">
        <f>VLOOKUP($A22,[22]旧香焼町!$B$6:$T$28,7,FALSE)</f>
        <v>-</v>
      </c>
      <c r="L22" s="730">
        <f>VLOOKUP($A22,[22]旧香焼町!$B$6:$T$28,8,FALSE)</f>
        <v>6</v>
      </c>
      <c r="M22" s="730" t="str">
        <f>VLOOKUP($A22,[22]旧香焼町!$B$6:$T$28,9,FALSE)</f>
        <v>-</v>
      </c>
      <c r="N22" s="730">
        <f>VLOOKUP($A22,[22]旧香焼町!$B$6:$T$28,10,FALSE)</f>
        <v>149</v>
      </c>
      <c r="O22" s="730">
        <f>VLOOKUP($A22,[22]旧香焼町!$B$6:$T$28,11,FALSE)</f>
        <v>42</v>
      </c>
      <c r="P22" s="730" t="str">
        <f>VLOOKUP($A22,[22]旧香焼町!$B$6:$T$28,12,FALSE)</f>
        <v>-</v>
      </c>
      <c r="Q22" s="730">
        <f>VLOOKUP($A22,[22]旧香焼町!$B$6:$T$28,13,FALSE)</f>
        <v>107</v>
      </c>
      <c r="R22" s="730">
        <f>VLOOKUP($A22,[22]旧香焼町!$B$6:$T$28,14,FALSE)</f>
        <v>38</v>
      </c>
      <c r="S22" s="730">
        <f>VLOOKUP($A22,[22]旧香焼町!$B$6:$T$28,15,FALSE)</f>
        <v>13</v>
      </c>
      <c r="T22" s="730">
        <f>VLOOKUP($A22,[22]旧香焼町!$B$6:$T$28,16,FALSE)</f>
        <v>9</v>
      </c>
      <c r="U22" s="730">
        <f>VLOOKUP($A22,[22]旧香焼町!$B$6:$T$28,17,FALSE)</f>
        <v>3</v>
      </c>
      <c r="V22" s="730" t="str">
        <f>VLOOKUP($A22,[22]旧香焼町!$B$6:$T$28,18,FALSE)</f>
        <v>-</v>
      </c>
      <c r="W22" s="730">
        <f>VLOOKUP($A22,[22]旧香焼町!$B$6:$T$28,19,FALSE)</f>
        <v>1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VLOOKUP($A23,[22]旧香焼町!$B$6:$T$28,2,FALSE)</f>
        <v>169</v>
      </c>
      <c r="G23" s="730">
        <f>VLOOKUP($A23,[22]旧香焼町!$B$6:$T$28,3,FALSE)</f>
        <v>5</v>
      </c>
      <c r="H23" s="730">
        <f>VLOOKUP($A23,[22]旧香焼町!$B$6:$T$28,4,FALSE)</f>
        <v>5</v>
      </c>
      <c r="I23" s="730">
        <f>VLOOKUP($A23,[22]旧香焼町!$B$6:$T$28,5,FALSE)</f>
        <v>3</v>
      </c>
      <c r="J23" s="730">
        <f>VLOOKUP($A23,[22]旧香焼町!$B$6:$T$28,6,FALSE)</f>
        <v>1</v>
      </c>
      <c r="K23" s="730" t="str">
        <f>VLOOKUP($A23,[22]旧香焼町!$B$6:$T$28,7,FALSE)</f>
        <v>-</v>
      </c>
      <c r="L23" s="730">
        <f>VLOOKUP($A23,[22]旧香焼町!$B$6:$T$28,8,FALSE)</f>
        <v>1</v>
      </c>
      <c r="M23" s="730" t="str">
        <f>VLOOKUP($A23,[22]旧香焼町!$B$6:$T$28,9,FALSE)</f>
        <v>-</v>
      </c>
      <c r="N23" s="730">
        <f>VLOOKUP($A23,[22]旧香焼町!$B$6:$T$28,10,FALSE)</f>
        <v>139</v>
      </c>
      <c r="O23" s="730">
        <f>VLOOKUP($A23,[22]旧香焼町!$B$6:$T$28,11,FALSE)</f>
        <v>30</v>
      </c>
      <c r="P23" s="730" t="str">
        <f>VLOOKUP($A23,[22]旧香焼町!$B$6:$T$28,12,FALSE)</f>
        <v>-</v>
      </c>
      <c r="Q23" s="730">
        <f>VLOOKUP($A23,[22]旧香焼町!$B$6:$T$28,13,FALSE)</f>
        <v>109</v>
      </c>
      <c r="R23" s="730">
        <f>VLOOKUP($A23,[22]旧香焼町!$B$6:$T$28,14,FALSE)</f>
        <v>25</v>
      </c>
      <c r="S23" s="730">
        <f>VLOOKUP($A23,[22]旧香焼町!$B$6:$T$28,15,FALSE)</f>
        <v>3</v>
      </c>
      <c r="T23" s="730">
        <f>VLOOKUP($A23,[22]旧香焼町!$B$6:$T$28,16,FALSE)</f>
        <v>2</v>
      </c>
      <c r="U23" s="730">
        <f>VLOOKUP($A23,[22]旧香焼町!$B$6:$T$28,17,FALSE)</f>
        <v>1</v>
      </c>
      <c r="V23" s="730" t="str">
        <f>VLOOKUP($A23,[22]旧香焼町!$B$6:$T$28,18,FALSE)</f>
        <v>-</v>
      </c>
      <c r="W23" s="730" t="str">
        <f>VLOOKUP($A23,[22]旧香焼町!$B$6:$T$28,19,FALSE)</f>
        <v>-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VLOOKUP($A24,[22]旧香焼町!$B$6:$T$28,2,FALSE)</f>
        <v>175</v>
      </c>
      <c r="G24" s="730">
        <f>VLOOKUP($A24,[22]旧香焼町!$B$6:$T$28,3,FALSE)</f>
        <v>1</v>
      </c>
      <c r="H24" s="730">
        <f>VLOOKUP($A24,[22]旧香焼町!$B$6:$T$28,4,FALSE)</f>
        <v>1</v>
      </c>
      <c r="I24" s="730" t="str">
        <f>VLOOKUP($A24,[22]旧香焼町!$B$6:$T$28,5,FALSE)</f>
        <v>-</v>
      </c>
      <c r="J24" s="730">
        <f>VLOOKUP($A24,[22]旧香焼町!$B$6:$T$28,6,FALSE)</f>
        <v>1</v>
      </c>
      <c r="K24" s="730" t="str">
        <f>VLOOKUP($A24,[22]旧香焼町!$B$6:$T$28,7,FALSE)</f>
        <v>-</v>
      </c>
      <c r="L24" s="730" t="str">
        <f>VLOOKUP($A24,[22]旧香焼町!$B$6:$T$28,8,FALSE)</f>
        <v>-</v>
      </c>
      <c r="M24" s="730" t="str">
        <f>VLOOKUP($A24,[22]旧香焼町!$B$6:$T$28,9,FALSE)</f>
        <v>-</v>
      </c>
      <c r="N24" s="730">
        <f>VLOOKUP($A24,[22]旧香焼町!$B$6:$T$28,10,FALSE)</f>
        <v>154</v>
      </c>
      <c r="O24" s="730">
        <f>VLOOKUP($A24,[22]旧香焼町!$B$6:$T$28,11,FALSE)</f>
        <v>24</v>
      </c>
      <c r="P24" s="730" t="str">
        <f>VLOOKUP($A24,[22]旧香焼町!$B$6:$T$28,12,FALSE)</f>
        <v>-</v>
      </c>
      <c r="Q24" s="730">
        <f>VLOOKUP($A24,[22]旧香焼町!$B$6:$T$28,13,FALSE)</f>
        <v>130</v>
      </c>
      <c r="R24" s="730">
        <f>VLOOKUP($A24,[22]旧香焼町!$B$6:$T$28,14,FALSE)</f>
        <v>20</v>
      </c>
      <c r="S24" s="730" t="str">
        <f>VLOOKUP($A24,[22]旧香焼町!$B$6:$T$28,15,FALSE)</f>
        <v>-</v>
      </c>
      <c r="T24" s="730" t="str">
        <f>VLOOKUP($A24,[22]旧香焼町!$B$6:$T$28,16,FALSE)</f>
        <v>-</v>
      </c>
      <c r="U24" s="730" t="str">
        <f>VLOOKUP($A24,[22]旧香焼町!$B$6:$T$28,17,FALSE)</f>
        <v>-</v>
      </c>
      <c r="V24" s="730" t="str">
        <f>VLOOKUP($A24,[22]旧香焼町!$B$6:$T$28,18,FALSE)</f>
        <v>-</v>
      </c>
      <c r="W24" s="730" t="str">
        <f>VLOOKUP($A24,[22]旧香焼町!$B$6:$T$28,19,FALSE)</f>
        <v>-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VLOOKUP($A26,[22]旧香焼町!$B$6:$T$28,2,FALSE)</f>
        <v>1551</v>
      </c>
      <c r="G26" s="730">
        <f>VLOOKUP($A26,[22]旧香焼町!$B$6:$T$28,3,FALSE)</f>
        <v>1194</v>
      </c>
      <c r="H26" s="730">
        <f>VLOOKUP($A26,[22]旧香焼町!$B$6:$T$28,4,FALSE)</f>
        <v>1132</v>
      </c>
      <c r="I26" s="730">
        <f>VLOOKUP($A26,[22]旧香焼町!$B$6:$T$28,5,FALSE)</f>
        <v>990</v>
      </c>
      <c r="J26" s="730">
        <f>VLOOKUP($A26,[22]旧香焼町!$B$6:$T$28,6,FALSE)</f>
        <v>99</v>
      </c>
      <c r="K26" s="730">
        <f>VLOOKUP($A26,[22]旧香焼町!$B$6:$T$28,7,FALSE)</f>
        <v>11</v>
      </c>
      <c r="L26" s="730">
        <f>VLOOKUP($A26,[22]旧香焼町!$B$6:$T$28,8,FALSE)</f>
        <v>32</v>
      </c>
      <c r="M26" s="730">
        <f>VLOOKUP($A26,[22]旧香焼町!$B$6:$T$28,9,FALSE)</f>
        <v>62</v>
      </c>
      <c r="N26" s="730">
        <f>VLOOKUP($A26,[22]旧香焼町!$B$6:$T$28,10,FALSE)</f>
        <v>287</v>
      </c>
      <c r="O26" s="730">
        <f>VLOOKUP($A26,[22]旧香焼町!$B$6:$T$28,11,FALSE)</f>
        <v>109</v>
      </c>
      <c r="P26" s="730">
        <f>VLOOKUP($A26,[22]旧香焼町!$B$6:$T$28,12,FALSE)</f>
        <v>118</v>
      </c>
      <c r="Q26" s="730">
        <f>VLOOKUP($A26,[22]旧香焼町!$B$6:$T$28,13,FALSE)</f>
        <v>60</v>
      </c>
      <c r="R26" s="730">
        <f>VLOOKUP($A26,[22]旧香焼町!$B$6:$T$28,14,FALSE)</f>
        <v>70</v>
      </c>
      <c r="S26" s="730">
        <f>VLOOKUP($A26,[22]旧香焼町!$B$6:$T$28,15,FALSE)</f>
        <v>1043</v>
      </c>
      <c r="T26" s="730">
        <f>VLOOKUP($A26,[22]旧香焼町!$B$6:$T$28,16,FALSE)</f>
        <v>924</v>
      </c>
      <c r="U26" s="730">
        <f>VLOOKUP($A26,[22]旧香焼町!$B$6:$T$28,17,FALSE)</f>
        <v>85</v>
      </c>
      <c r="V26" s="730">
        <f>VLOOKUP($A26,[22]旧香焼町!$B$6:$T$28,18,FALSE)</f>
        <v>11</v>
      </c>
      <c r="W26" s="730">
        <f>VLOOKUP($A26,[22]旧香焼町!$B$6:$T$28,19,FALSE)</f>
        <v>23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VLOOKUP($A27,[22]旧香焼町!$B$6:$T$28,2,FALSE)</f>
        <v>1294</v>
      </c>
      <c r="G27" s="730">
        <f>VLOOKUP($A27,[22]旧香焼町!$B$6:$T$28,3,FALSE)</f>
        <v>293</v>
      </c>
      <c r="H27" s="730">
        <f>VLOOKUP($A27,[22]旧香焼町!$B$6:$T$28,4,FALSE)</f>
        <v>283</v>
      </c>
      <c r="I27" s="730">
        <f>VLOOKUP($A27,[22]旧香焼町!$B$6:$T$28,5,FALSE)</f>
        <v>204</v>
      </c>
      <c r="J27" s="730">
        <f>VLOOKUP($A27,[22]旧香焼町!$B$6:$T$28,6,FALSE)</f>
        <v>53</v>
      </c>
      <c r="K27" s="730" t="str">
        <f>VLOOKUP($A27,[22]旧香焼町!$B$6:$T$28,7,FALSE)</f>
        <v>-</v>
      </c>
      <c r="L27" s="730">
        <f>VLOOKUP($A27,[22]旧香焼町!$B$6:$T$28,8,FALSE)</f>
        <v>26</v>
      </c>
      <c r="M27" s="730">
        <f>VLOOKUP($A27,[22]旧香焼町!$B$6:$T$28,9,FALSE)</f>
        <v>10</v>
      </c>
      <c r="N27" s="730">
        <f>VLOOKUP($A27,[22]旧香焼町!$B$6:$T$28,10,FALSE)</f>
        <v>849</v>
      </c>
      <c r="O27" s="730">
        <f>VLOOKUP($A27,[22]旧香焼町!$B$6:$T$28,11,FALSE)</f>
        <v>245</v>
      </c>
      <c r="P27" s="730" t="str">
        <f>VLOOKUP($A27,[22]旧香焼町!$B$6:$T$28,12,FALSE)</f>
        <v>-</v>
      </c>
      <c r="Q27" s="730">
        <f>VLOOKUP($A27,[22]旧香焼町!$B$6:$T$28,13,FALSE)</f>
        <v>604</v>
      </c>
      <c r="R27" s="730">
        <f>VLOOKUP($A27,[22]旧香焼町!$B$6:$T$28,14,FALSE)</f>
        <v>152</v>
      </c>
      <c r="S27" s="730">
        <f>VLOOKUP($A27,[22]旧香焼町!$B$6:$T$28,15,FALSE)</f>
        <v>192</v>
      </c>
      <c r="T27" s="730">
        <f>VLOOKUP($A27,[22]旧香焼町!$B$6:$T$28,16,FALSE)</f>
        <v>147</v>
      </c>
      <c r="U27" s="730">
        <f>VLOOKUP($A27,[22]旧香焼町!$B$6:$T$28,17,FALSE)</f>
        <v>35</v>
      </c>
      <c r="V27" s="730" t="str">
        <f>VLOOKUP($A27,[22]旧香焼町!$B$6:$T$28,18,FALSE)</f>
        <v>-</v>
      </c>
      <c r="W27" s="730">
        <f>VLOOKUP($A27,[22]旧香焼町!$B$6:$T$28,19,FALSE)</f>
        <v>10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VLOOKUP($A28,[22]旧香焼町!$B$6:$T$28,2,FALSE)</f>
        <v>736</v>
      </c>
      <c r="G28" s="730">
        <f>VLOOKUP($A28,[22]旧香焼町!$B$6:$T$28,3,FALSE)</f>
        <v>260</v>
      </c>
      <c r="H28" s="730">
        <f>VLOOKUP($A28,[22]旧香焼町!$B$6:$T$28,4,FALSE)</f>
        <v>250</v>
      </c>
      <c r="I28" s="730">
        <f>VLOOKUP($A28,[22]旧香焼町!$B$6:$T$28,5,FALSE)</f>
        <v>186</v>
      </c>
      <c r="J28" s="730">
        <f>VLOOKUP($A28,[22]旧香焼町!$B$6:$T$28,6,FALSE)</f>
        <v>45</v>
      </c>
      <c r="K28" s="730" t="str">
        <f>VLOOKUP($A28,[22]旧香焼町!$B$6:$T$28,7,FALSE)</f>
        <v>-</v>
      </c>
      <c r="L28" s="730">
        <f>VLOOKUP($A28,[22]旧香焼町!$B$6:$T$28,8,FALSE)</f>
        <v>19</v>
      </c>
      <c r="M28" s="730">
        <f>VLOOKUP($A28,[22]旧香焼町!$B$6:$T$28,9,FALSE)</f>
        <v>10</v>
      </c>
      <c r="N28" s="730">
        <f>VLOOKUP($A28,[22]旧香焼町!$B$6:$T$28,10,FALSE)</f>
        <v>407</v>
      </c>
      <c r="O28" s="730">
        <f>VLOOKUP($A28,[22]旧香焼町!$B$6:$T$28,11,FALSE)</f>
        <v>149</v>
      </c>
      <c r="P28" s="730" t="str">
        <f>VLOOKUP($A28,[22]旧香焼町!$B$6:$T$28,12,FALSE)</f>
        <v>-</v>
      </c>
      <c r="Q28" s="730">
        <f>VLOOKUP($A28,[22]旧香焼町!$B$6:$T$28,13,FALSE)</f>
        <v>258</v>
      </c>
      <c r="R28" s="730">
        <f>VLOOKUP($A28,[22]旧香焼町!$B$6:$T$28,14,FALSE)</f>
        <v>69</v>
      </c>
      <c r="S28" s="730">
        <f>VLOOKUP($A28,[22]旧香焼町!$B$6:$T$28,15,FALSE)</f>
        <v>176</v>
      </c>
      <c r="T28" s="730">
        <f>VLOOKUP($A28,[22]旧香焼町!$B$6:$T$28,16,FALSE)</f>
        <v>136</v>
      </c>
      <c r="U28" s="730">
        <f>VLOOKUP($A28,[22]旧香焼町!$B$6:$T$28,17,FALSE)</f>
        <v>31</v>
      </c>
      <c r="V28" s="730" t="str">
        <f>VLOOKUP($A28,[22]旧香焼町!$B$6:$T$28,18,FALSE)</f>
        <v>-</v>
      </c>
      <c r="W28" s="730">
        <f>VLOOKUP($A28,[22]旧香焼町!$B$6:$T$28,19,FALSE)</f>
        <v>9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VLOOKUP($A29,[22]旧香焼町!$B$6:$T$28,2,FALSE)</f>
        <v>558</v>
      </c>
      <c r="G29" s="730">
        <f>VLOOKUP($A29,[22]旧香焼町!$B$6:$T$28,3,FALSE)</f>
        <v>33</v>
      </c>
      <c r="H29" s="730">
        <f>VLOOKUP($A29,[22]旧香焼町!$B$6:$T$28,4,FALSE)</f>
        <v>33</v>
      </c>
      <c r="I29" s="730">
        <f>VLOOKUP($A29,[22]旧香焼町!$B$6:$T$28,5,FALSE)</f>
        <v>18</v>
      </c>
      <c r="J29" s="730">
        <f>VLOOKUP($A29,[22]旧香焼町!$B$6:$T$28,6,FALSE)</f>
        <v>8</v>
      </c>
      <c r="K29" s="730" t="str">
        <f>VLOOKUP($A29,[22]旧香焼町!$B$6:$T$28,7,FALSE)</f>
        <v>-</v>
      </c>
      <c r="L29" s="730">
        <f>VLOOKUP($A29,[22]旧香焼町!$B$6:$T$28,8,FALSE)</f>
        <v>7</v>
      </c>
      <c r="M29" s="730" t="str">
        <f>VLOOKUP($A29,[22]旧香焼町!$B$6:$T$28,9,FALSE)</f>
        <v>-</v>
      </c>
      <c r="N29" s="730">
        <f>VLOOKUP($A29,[22]旧香焼町!$B$6:$T$28,10,FALSE)</f>
        <v>442</v>
      </c>
      <c r="O29" s="730">
        <f>VLOOKUP($A29,[22]旧香焼町!$B$6:$T$28,11,FALSE)</f>
        <v>96</v>
      </c>
      <c r="P29" s="730" t="str">
        <f>VLOOKUP($A29,[22]旧香焼町!$B$6:$T$28,12,FALSE)</f>
        <v>-</v>
      </c>
      <c r="Q29" s="730">
        <f>VLOOKUP($A29,[22]旧香焼町!$B$6:$T$28,13,FALSE)</f>
        <v>346</v>
      </c>
      <c r="R29" s="730">
        <f>VLOOKUP($A29,[22]旧香焼町!$B$6:$T$28,14,FALSE)</f>
        <v>83</v>
      </c>
      <c r="S29" s="730">
        <f>VLOOKUP($A29,[22]旧香焼町!$B$6:$T$28,15,FALSE)</f>
        <v>16</v>
      </c>
      <c r="T29" s="730">
        <f>VLOOKUP($A29,[22]旧香焼町!$B$6:$T$28,16,FALSE)</f>
        <v>11</v>
      </c>
      <c r="U29" s="730">
        <f>VLOOKUP($A29,[22]旧香焼町!$B$6:$T$28,17,FALSE)</f>
        <v>4</v>
      </c>
      <c r="V29" s="730" t="str">
        <f>VLOOKUP($A29,[22]旧香焼町!$B$6:$T$28,18,FALSE)</f>
        <v>-</v>
      </c>
      <c r="W29" s="730">
        <f>VLOOKUP($A29,[22]旧香焼町!$B$6:$T$28,19,FALSE)</f>
        <v>1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VLOOKUP($A31,[22]旧香焼町!$B$30:$T$52,2,FALSE)</f>
        <v>1300</v>
      </c>
      <c r="G31" s="730">
        <f>VLOOKUP($A31,[22]旧香焼町!$B$30:$T$52,3,FALSE)</f>
        <v>751</v>
      </c>
      <c r="H31" s="730">
        <f>VLOOKUP($A31,[22]旧香焼町!$B$30:$T$52,4,FALSE)</f>
        <v>699</v>
      </c>
      <c r="I31" s="730">
        <f>VLOOKUP($A31,[22]旧香焼町!$B$30:$T$52,5,FALSE)</f>
        <v>648</v>
      </c>
      <c r="J31" s="730">
        <f>VLOOKUP($A31,[22]旧香焼町!$B$30:$T$52,6,FALSE)</f>
        <v>13</v>
      </c>
      <c r="K31" s="730">
        <f>VLOOKUP($A31,[22]旧香焼町!$B$30:$T$52,7,FALSE)</f>
        <v>4</v>
      </c>
      <c r="L31" s="730">
        <f>VLOOKUP($A31,[22]旧香焼町!$B$30:$T$52,8,FALSE)</f>
        <v>34</v>
      </c>
      <c r="M31" s="730">
        <f>VLOOKUP($A31,[22]旧香焼町!$B$30:$T$52,9,FALSE)</f>
        <v>52</v>
      </c>
      <c r="N31" s="730">
        <f>VLOOKUP($A31,[22]旧香焼町!$B$30:$T$52,10,FALSE)</f>
        <v>448</v>
      </c>
      <c r="O31" s="730">
        <f>VLOOKUP($A31,[22]旧香焼町!$B$30:$T$52,11,FALSE)</f>
        <v>39</v>
      </c>
      <c r="P31" s="730">
        <f>VLOOKUP($A31,[22]旧香焼町!$B$30:$T$52,12,FALSE)</f>
        <v>61</v>
      </c>
      <c r="Q31" s="730">
        <f>VLOOKUP($A31,[22]旧香焼町!$B$30:$T$52,13,FALSE)</f>
        <v>348</v>
      </c>
      <c r="R31" s="730">
        <f>VLOOKUP($A31,[22]旧香焼町!$B$30:$T$52,14,FALSE)</f>
        <v>101</v>
      </c>
      <c r="S31" s="730">
        <f>VLOOKUP($A31,[22]旧香焼町!$B$30:$T$52,15,FALSE)</f>
        <v>600</v>
      </c>
      <c r="T31" s="730">
        <f>VLOOKUP($A31,[22]旧香焼町!$B$30:$T$52,16,FALSE)</f>
        <v>572</v>
      </c>
      <c r="U31" s="730">
        <f>VLOOKUP($A31,[22]旧香焼町!$B$30:$T$52,17,FALSE)</f>
        <v>7</v>
      </c>
      <c r="V31" s="730">
        <f>VLOOKUP($A31,[22]旧香焼町!$B$30:$T$52,18,FALSE)</f>
        <v>4</v>
      </c>
      <c r="W31" s="730">
        <f>VLOOKUP($A31,[22]旧香焼町!$B$30:$T$52,19,FALSE)</f>
        <v>17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VLOOKUP($A32,[22]旧香焼町!$B$30:$T$52,2,FALSE)</f>
        <v>66</v>
      </c>
      <c r="G32" s="730">
        <f>VLOOKUP($A32,[22]旧香焼町!$B$30:$T$52,3,FALSE)</f>
        <v>10</v>
      </c>
      <c r="H32" s="730">
        <f>VLOOKUP($A32,[22]旧香焼町!$B$30:$T$52,4,FALSE)</f>
        <v>10</v>
      </c>
      <c r="I32" s="730">
        <f>VLOOKUP($A32,[22]旧香焼町!$B$30:$T$52,5,FALSE)</f>
        <v>7</v>
      </c>
      <c r="J32" s="730" t="str">
        <f>VLOOKUP($A32,[22]旧香焼町!$B$30:$T$52,6,FALSE)</f>
        <v>-</v>
      </c>
      <c r="K32" s="730">
        <f>VLOOKUP($A32,[22]旧香焼町!$B$30:$T$52,7,FALSE)</f>
        <v>3</v>
      </c>
      <c r="L32" s="730" t="str">
        <f>VLOOKUP($A32,[22]旧香焼町!$B$30:$T$52,8,FALSE)</f>
        <v>-</v>
      </c>
      <c r="M32" s="730" t="str">
        <f>VLOOKUP($A32,[22]旧香焼町!$B$30:$T$52,9,FALSE)</f>
        <v>-</v>
      </c>
      <c r="N32" s="730">
        <f>VLOOKUP($A32,[22]旧香焼町!$B$30:$T$52,10,FALSE)</f>
        <v>54</v>
      </c>
      <c r="O32" s="730" t="str">
        <f>VLOOKUP($A32,[22]旧香焼町!$B$30:$T$52,11,FALSE)</f>
        <v>-</v>
      </c>
      <c r="P32" s="730">
        <f>VLOOKUP($A32,[22]旧香焼町!$B$30:$T$52,12,FALSE)</f>
        <v>52</v>
      </c>
      <c r="Q32" s="730">
        <f>VLOOKUP($A32,[22]旧香焼町!$B$30:$T$52,13,FALSE)</f>
        <v>2</v>
      </c>
      <c r="R32" s="730">
        <f>VLOOKUP($A32,[22]旧香焼町!$B$30:$T$52,14,FALSE)</f>
        <v>2</v>
      </c>
      <c r="S32" s="730">
        <f>VLOOKUP($A32,[22]旧香焼町!$B$30:$T$52,15,FALSE)</f>
        <v>10</v>
      </c>
      <c r="T32" s="730">
        <f>VLOOKUP($A32,[22]旧香焼町!$B$30:$T$52,16,FALSE)</f>
        <v>7</v>
      </c>
      <c r="U32" s="730" t="str">
        <f>VLOOKUP($A32,[22]旧香焼町!$B$30:$T$52,17,FALSE)</f>
        <v>-</v>
      </c>
      <c r="V32" s="730">
        <f>VLOOKUP($A32,[22]旧香焼町!$B$30:$T$52,18,FALSE)</f>
        <v>3</v>
      </c>
      <c r="W32" s="730" t="str">
        <f>VLOOKUP($A32,[22]旧香焼町!$B$30:$T$52,19,FALSE)</f>
        <v>-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VLOOKUP($A33,[22]旧香焼町!$B$30:$T$52,2,FALSE)</f>
        <v>56</v>
      </c>
      <c r="G33" s="730">
        <f>VLOOKUP($A33,[22]旧香焼町!$B$30:$T$52,3,FALSE)</f>
        <v>43</v>
      </c>
      <c r="H33" s="730">
        <f>VLOOKUP($A33,[22]旧香焼町!$B$30:$T$52,4,FALSE)</f>
        <v>41</v>
      </c>
      <c r="I33" s="730">
        <f>VLOOKUP($A33,[22]旧香焼町!$B$30:$T$52,5,FALSE)</f>
        <v>38</v>
      </c>
      <c r="J33" s="730" t="str">
        <f>VLOOKUP($A33,[22]旧香焼町!$B$30:$T$52,6,FALSE)</f>
        <v>-</v>
      </c>
      <c r="K33" s="730">
        <f>VLOOKUP($A33,[22]旧香焼町!$B$30:$T$52,7,FALSE)</f>
        <v>1</v>
      </c>
      <c r="L33" s="730">
        <f>VLOOKUP($A33,[22]旧香焼町!$B$30:$T$52,8,FALSE)</f>
        <v>2</v>
      </c>
      <c r="M33" s="730">
        <f>VLOOKUP($A33,[22]旧香焼町!$B$30:$T$52,9,FALSE)</f>
        <v>2</v>
      </c>
      <c r="N33" s="730">
        <f>VLOOKUP($A33,[22]旧香焼町!$B$30:$T$52,10,FALSE)</f>
        <v>8</v>
      </c>
      <c r="O33" s="730" t="str">
        <f>VLOOKUP($A33,[22]旧香焼町!$B$30:$T$52,11,FALSE)</f>
        <v>-</v>
      </c>
      <c r="P33" s="730">
        <f>VLOOKUP($A33,[22]旧香焼町!$B$30:$T$52,12,FALSE)</f>
        <v>8</v>
      </c>
      <c r="Q33" s="730" t="str">
        <f>VLOOKUP($A33,[22]旧香焼町!$B$30:$T$52,13,FALSE)</f>
        <v>-</v>
      </c>
      <c r="R33" s="730">
        <f>VLOOKUP($A33,[22]旧香焼町!$B$30:$T$52,14,FALSE)</f>
        <v>5</v>
      </c>
      <c r="S33" s="730">
        <f>VLOOKUP($A33,[22]旧香焼町!$B$30:$T$52,15,FALSE)</f>
        <v>40</v>
      </c>
      <c r="T33" s="730">
        <f>VLOOKUP($A33,[22]旧香焼町!$B$30:$T$52,16,FALSE)</f>
        <v>37</v>
      </c>
      <c r="U33" s="730" t="str">
        <f>VLOOKUP($A33,[22]旧香焼町!$B$30:$T$52,17,FALSE)</f>
        <v>-</v>
      </c>
      <c r="V33" s="730">
        <f>VLOOKUP($A33,[22]旧香焼町!$B$30:$T$52,18,FALSE)</f>
        <v>1</v>
      </c>
      <c r="W33" s="730">
        <f>VLOOKUP($A33,[22]旧香焼町!$B$30:$T$52,19,FALSE)</f>
        <v>2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VLOOKUP($A34,[22]旧香焼町!$B$30:$T$52,2,FALSE)</f>
        <v>44</v>
      </c>
      <c r="G34" s="730">
        <f>VLOOKUP($A34,[22]旧香焼町!$B$30:$T$52,3,FALSE)</f>
        <v>44</v>
      </c>
      <c r="H34" s="730">
        <f>VLOOKUP($A34,[22]旧香焼町!$B$30:$T$52,4,FALSE)</f>
        <v>40</v>
      </c>
      <c r="I34" s="730">
        <f>VLOOKUP($A34,[22]旧香焼町!$B$30:$T$52,5,FALSE)</f>
        <v>38</v>
      </c>
      <c r="J34" s="730" t="str">
        <f>VLOOKUP($A34,[22]旧香焼町!$B$30:$T$52,6,FALSE)</f>
        <v>-</v>
      </c>
      <c r="K34" s="730" t="str">
        <f>VLOOKUP($A34,[22]旧香焼町!$B$30:$T$52,7,FALSE)</f>
        <v>-</v>
      </c>
      <c r="L34" s="730">
        <f>VLOOKUP($A34,[22]旧香焼町!$B$30:$T$52,8,FALSE)</f>
        <v>2</v>
      </c>
      <c r="M34" s="730">
        <f>VLOOKUP($A34,[22]旧香焼町!$B$30:$T$52,9,FALSE)</f>
        <v>4</v>
      </c>
      <c r="N34" s="730" t="str">
        <f>VLOOKUP($A34,[22]旧香焼町!$B$30:$T$52,10,FALSE)</f>
        <v>-</v>
      </c>
      <c r="O34" s="730" t="str">
        <f>VLOOKUP($A34,[22]旧香焼町!$B$30:$T$52,11,FALSE)</f>
        <v>-</v>
      </c>
      <c r="P34" s="730" t="str">
        <f>VLOOKUP($A34,[22]旧香焼町!$B$30:$T$52,12,FALSE)</f>
        <v>-</v>
      </c>
      <c r="Q34" s="730" t="str">
        <f>VLOOKUP($A34,[22]旧香焼町!$B$30:$T$52,13,FALSE)</f>
        <v>-</v>
      </c>
      <c r="R34" s="730" t="str">
        <f>VLOOKUP($A34,[22]旧香焼町!$B$30:$T$52,14,FALSE)</f>
        <v>-</v>
      </c>
      <c r="S34" s="730">
        <f>VLOOKUP($A34,[22]旧香焼町!$B$30:$T$52,15,FALSE)</f>
        <v>36</v>
      </c>
      <c r="T34" s="730">
        <f>VLOOKUP($A34,[22]旧香焼町!$B$30:$T$52,16,FALSE)</f>
        <v>35</v>
      </c>
      <c r="U34" s="730" t="str">
        <f>VLOOKUP($A34,[22]旧香焼町!$B$30:$T$52,17,FALSE)</f>
        <v>-</v>
      </c>
      <c r="V34" s="730" t="str">
        <f>VLOOKUP($A34,[22]旧香焼町!$B$30:$T$52,18,FALSE)</f>
        <v>-</v>
      </c>
      <c r="W34" s="730">
        <f>VLOOKUP($A34,[22]旧香焼町!$B$30:$T$52,19,FALSE)</f>
        <v>1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VLOOKUP($A35,[22]旧香焼町!$B$30:$T$52,2,FALSE)</f>
        <v>59</v>
      </c>
      <c r="G35" s="730">
        <f>VLOOKUP($A35,[22]旧香焼町!$B$30:$T$52,3,FALSE)</f>
        <v>56</v>
      </c>
      <c r="H35" s="730">
        <f>VLOOKUP($A35,[22]旧香焼町!$B$30:$T$52,4,FALSE)</f>
        <v>52</v>
      </c>
      <c r="I35" s="730">
        <f>VLOOKUP($A35,[22]旧香焼町!$B$30:$T$52,5,FALSE)</f>
        <v>51</v>
      </c>
      <c r="J35" s="730" t="str">
        <f>VLOOKUP($A35,[22]旧香焼町!$B$30:$T$52,6,FALSE)</f>
        <v>-</v>
      </c>
      <c r="K35" s="730" t="str">
        <f>VLOOKUP($A35,[22]旧香焼町!$B$30:$T$52,7,FALSE)</f>
        <v>-</v>
      </c>
      <c r="L35" s="730">
        <f>VLOOKUP($A35,[22]旧香焼町!$B$30:$T$52,8,FALSE)</f>
        <v>1</v>
      </c>
      <c r="M35" s="730">
        <f>VLOOKUP($A35,[22]旧香焼町!$B$30:$T$52,9,FALSE)</f>
        <v>4</v>
      </c>
      <c r="N35" s="730">
        <f>VLOOKUP($A35,[22]旧香焼町!$B$30:$T$52,10,FALSE)</f>
        <v>2</v>
      </c>
      <c r="O35" s="730" t="str">
        <f>VLOOKUP($A35,[22]旧香焼町!$B$30:$T$52,11,FALSE)</f>
        <v>-</v>
      </c>
      <c r="P35" s="730">
        <f>VLOOKUP($A35,[22]旧香焼町!$B$30:$T$52,12,FALSE)</f>
        <v>1</v>
      </c>
      <c r="Q35" s="730">
        <f>VLOOKUP($A35,[22]旧香焼町!$B$30:$T$52,13,FALSE)</f>
        <v>1</v>
      </c>
      <c r="R35" s="730">
        <f>VLOOKUP($A35,[22]旧香焼町!$B$30:$T$52,14,FALSE)</f>
        <v>1</v>
      </c>
      <c r="S35" s="730">
        <f>VLOOKUP($A35,[22]旧香焼町!$B$30:$T$52,15,FALSE)</f>
        <v>49</v>
      </c>
      <c r="T35" s="730">
        <f>VLOOKUP($A35,[22]旧香焼町!$B$30:$T$52,16,FALSE)</f>
        <v>49</v>
      </c>
      <c r="U35" s="730" t="str">
        <f>VLOOKUP($A35,[22]旧香焼町!$B$30:$T$52,17,FALSE)</f>
        <v>-</v>
      </c>
      <c r="V35" s="730" t="str">
        <f>VLOOKUP($A35,[22]旧香焼町!$B$30:$T$52,18,FALSE)</f>
        <v>-</v>
      </c>
      <c r="W35" s="730" t="str">
        <f>VLOOKUP($A35,[22]旧香焼町!$B$30:$T$52,19,FALSE)</f>
        <v>-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VLOOKUP($A36,[22]旧香焼町!$B$30:$T$52,2,FALSE)</f>
        <v>63</v>
      </c>
      <c r="G36" s="730">
        <f>VLOOKUP($A36,[22]旧香焼町!$B$30:$T$52,3,FALSE)</f>
        <v>57</v>
      </c>
      <c r="H36" s="730">
        <f>VLOOKUP($A36,[22]旧香焼町!$B$30:$T$52,4,FALSE)</f>
        <v>56</v>
      </c>
      <c r="I36" s="730">
        <f>VLOOKUP($A36,[22]旧香焼町!$B$30:$T$52,5,FALSE)</f>
        <v>55</v>
      </c>
      <c r="J36" s="730" t="str">
        <f>VLOOKUP($A36,[22]旧香焼町!$B$30:$T$52,6,FALSE)</f>
        <v>-</v>
      </c>
      <c r="K36" s="730" t="str">
        <f>VLOOKUP($A36,[22]旧香焼町!$B$30:$T$52,7,FALSE)</f>
        <v>-</v>
      </c>
      <c r="L36" s="730">
        <f>VLOOKUP($A36,[22]旧香焼町!$B$30:$T$52,8,FALSE)</f>
        <v>1</v>
      </c>
      <c r="M36" s="730">
        <f>VLOOKUP($A36,[22]旧香焼町!$B$30:$T$52,9,FALSE)</f>
        <v>1</v>
      </c>
      <c r="N36" s="730">
        <f>VLOOKUP($A36,[22]旧香焼町!$B$30:$T$52,10,FALSE)</f>
        <v>4</v>
      </c>
      <c r="O36" s="730" t="str">
        <f>VLOOKUP($A36,[22]旧香焼町!$B$30:$T$52,11,FALSE)</f>
        <v>-</v>
      </c>
      <c r="P36" s="730" t="str">
        <f>VLOOKUP($A36,[22]旧香焼町!$B$30:$T$52,12,FALSE)</f>
        <v>-</v>
      </c>
      <c r="Q36" s="730">
        <f>VLOOKUP($A36,[22]旧香焼町!$B$30:$T$52,13,FALSE)</f>
        <v>4</v>
      </c>
      <c r="R36" s="730">
        <f>VLOOKUP($A36,[22]旧香焼町!$B$30:$T$52,14,FALSE)</f>
        <v>2</v>
      </c>
      <c r="S36" s="730">
        <f>VLOOKUP($A36,[22]旧香焼町!$B$30:$T$52,15,FALSE)</f>
        <v>46</v>
      </c>
      <c r="T36" s="730">
        <f>VLOOKUP($A36,[22]旧香焼町!$B$30:$T$52,16,FALSE)</f>
        <v>46</v>
      </c>
      <c r="U36" s="730" t="str">
        <f>VLOOKUP($A36,[22]旧香焼町!$B$30:$T$52,17,FALSE)</f>
        <v>-</v>
      </c>
      <c r="V36" s="730" t="str">
        <f>VLOOKUP($A36,[22]旧香焼町!$B$30:$T$52,18,FALSE)</f>
        <v>-</v>
      </c>
      <c r="W36" s="730" t="str">
        <f>VLOOKUP($A36,[22]旧香焼町!$B$30:$T$52,19,FALSE)</f>
        <v>-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VLOOKUP($A37,[22]旧香焼町!$B$30:$T$52,2,FALSE)</f>
        <v>82</v>
      </c>
      <c r="G37" s="730">
        <f>VLOOKUP($A37,[22]旧香焼町!$B$30:$T$52,3,FALSE)</f>
        <v>73</v>
      </c>
      <c r="H37" s="730">
        <f>VLOOKUP($A37,[22]旧香焼町!$B$30:$T$52,4,FALSE)</f>
        <v>70</v>
      </c>
      <c r="I37" s="730">
        <f>VLOOKUP($A37,[22]旧香焼町!$B$30:$T$52,5,FALSE)</f>
        <v>67</v>
      </c>
      <c r="J37" s="730">
        <f>VLOOKUP($A37,[22]旧香焼町!$B$30:$T$52,6,FALSE)</f>
        <v>2</v>
      </c>
      <c r="K37" s="730" t="str">
        <f>VLOOKUP($A37,[22]旧香焼町!$B$30:$T$52,7,FALSE)</f>
        <v>-</v>
      </c>
      <c r="L37" s="730">
        <f>VLOOKUP($A37,[22]旧香焼町!$B$30:$T$52,8,FALSE)</f>
        <v>1</v>
      </c>
      <c r="M37" s="730">
        <f>VLOOKUP($A37,[22]旧香焼町!$B$30:$T$52,9,FALSE)</f>
        <v>3</v>
      </c>
      <c r="N37" s="730">
        <f>VLOOKUP($A37,[22]旧香焼町!$B$30:$T$52,10,FALSE)</f>
        <v>6</v>
      </c>
      <c r="O37" s="730">
        <f>VLOOKUP($A37,[22]旧香焼町!$B$30:$T$52,11,FALSE)</f>
        <v>2</v>
      </c>
      <c r="P37" s="730" t="str">
        <f>VLOOKUP($A37,[22]旧香焼町!$B$30:$T$52,12,FALSE)</f>
        <v>-</v>
      </c>
      <c r="Q37" s="730">
        <f>VLOOKUP($A37,[22]旧香焼町!$B$30:$T$52,13,FALSE)</f>
        <v>4</v>
      </c>
      <c r="R37" s="730">
        <f>VLOOKUP($A37,[22]旧香焼町!$B$30:$T$52,14,FALSE)</f>
        <v>3</v>
      </c>
      <c r="S37" s="730">
        <f>VLOOKUP($A37,[22]旧香焼町!$B$30:$T$52,15,FALSE)</f>
        <v>67</v>
      </c>
      <c r="T37" s="730">
        <f>VLOOKUP($A37,[22]旧香焼町!$B$30:$T$52,16,FALSE)</f>
        <v>65</v>
      </c>
      <c r="U37" s="730">
        <f>VLOOKUP($A37,[22]旧香焼町!$B$30:$T$52,17,FALSE)</f>
        <v>1</v>
      </c>
      <c r="V37" s="730" t="str">
        <f>VLOOKUP($A37,[22]旧香焼町!$B$30:$T$52,18,FALSE)</f>
        <v>-</v>
      </c>
      <c r="W37" s="730">
        <f>VLOOKUP($A37,[22]旧香焼町!$B$30:$T$52,19,FALSE)</f>
        <v>1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VLOOKUP($A38,[22]旧香焼町!$B$30:$T$52,2,FALSE)</f>
        <v>109</v>
      </c>
      <c r="G38" s="730">
        <f>VLOOKUP($A38,[22]旧香焼町!$B$30:$T$52,3,FALSE)</f>
        <v>95</v>
      </c>
      <c r="H38" s="730">
        <f>VLOOKUP($A38,[22]旧香焼町!$B$30:$T$52,4,FALSE)</f>
        <v>85</v>
      </c>
      <c r="I38" s="730">
        <f>VLOOKUP($A38,[22]旧香焼町!$B$30:$T$52,5,FALSE)</f>
        <v>83</v>
      </c>
      <c r="J38" s="730">
        <f>VLOOKUP($A38,[22]旧香焼町!$B$30:$T$52,6,FALSE)</f>
        <v>1</v>
      </c>
      <c r="K38" s="730" t="str">
        <f>VLOOKUP($A38,[22]旧香焼町!$B$30:$T$52,7,FALSE)</f>
        <v>-</v>
      </c>
      <c r="L38" s="730">
        <f>VLOOKUP($A38,[22]旧香焼町!$B$30:$T$52,8,FALSE)</f>
        <v>1</v>
      </c>
      <c r="M38" s="730">
        <f>VLOOKUP($A38,[22]旧香焼町!$B$30:$T$52,9,FALSE)</f>
        <v>10</v>
      </c>
      <c r="N38" s="730">
        <f>VLOOKUP($A38,[22]旧香焼町!$B$30:$T$52,10,FALSE)</f>
        <v>10</v>
      </c>
      <c r="O38" s="730">
        <f>VLOOKUP($A38,[22]旧香焼町!$B$30:$T$52,11,FALSE)</f>
        <v>3</v>
      </c>
      <c r="P38" s="730" t="str">
        <f>VLOOKUP($A38,[22]旧香焼町!$B$30:$T$52,12,FALSE)</f>
        <v>-</v>
      </c>
      <c r="Q38" s="730">
        <f>VLOOKUP($A38,[22]旧香焼町!$B$30:$T$52,13,FALSE)</f>
        <v>7</v>
      </c>
      <c r="R38" s="730">
        <f>VLOOKUP($A38,[22]旧香焼町!$B$30:$T$52,14,FALSE)</f>
        <v>4</v>
      </c>
      <c r="S38" s="730">
        <f>VLOOKUP($A38,[22]旧香焼町!$B$30:$T$52,15,FALSE)</f>
        <v>77</v>
      </c>
      <c r="T38" s="730">
        <f>VLOOKUP($A38,[22]旧香焼町!$B$30:$T$52,16,FALSE)</f>
        <v>76</v>
      </c>
      <c r="U38" s="730" t="str">
        <f>VLOOKUP($A38,[22]旧香焼町!$B$30:$T$52,17,FALSE)</f>
        <v>-</v>
      </c>
      <c r="V38" s="730" t="str">
        <f>VLOOKUP($A38,[22]旧香焼町!$B$30:$T$52,18,FALSE)</f>
        <v>-</v>
      </c>
      <c r="W38" s="730">
        <f>VLOOKUP($A38,[22]旧香焼町!$B$30:$T$52,19,FALSE)</f>
        <v>1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VLOOKUP($A39,[22]旧香焼町!$B$30:$T$52,2,FALSE)</f>
        <v>75</v>
      </c>
      <c r="G39" s="730">
        <f>VLOOKUP($A39,[22]旧香焼町!$B$30:$T$52,3,FALSE)</f>
        <v>61</v>
      </c>
      <c r="H39" s="730">
        <f>VLOOKUP($A39,[22]旧香焼町!$B$30:$T$52,4,FALSE)</f>
        <v>53</v>
      </c>
      <c r="I39" s="730">
        <f>VLOOKUP($A39,[22]旧香焼町!$B$30:$T$52,5,FALSE)</f>
        <v>51</v>
      </c>
      <c r="J39" s="730">
        <f>VLOOKUP($A39,[22]旧香焼町!$B$30:$T$52,6,FALSE)</f>
        <v>1</v>
      </c>
      <c r="K39" s="730" t="str">
        <f>VLOOKUP($A39,[22]旧香焼町!$B$30:$T$52,7,FALSE)</f>
        <v>-</v>
      </c>
      <c r="L39" s="730">
        <f>VLOOKUP($A39,[22]旧香焼町!$B$30:$T$52,8,FALSE)</f>
        <v>1</v>
      </c>
      <c r="M39" s="730">
        <f>VLOOKUP($A39,[22]旧香焼町!$B$30:$T$52,9,FALSE)</f>
        <v>8</v>
      </c>
      <c r="N39" s="730">
        <f>VLOOKUP($A39,[22]旧香焼町!$B$30:$T$52,10,FALSE)</f>
        <v>9</v>
      </c>
      <c r="O39" s="730">
        <f>VLOOKUP($A39,[22]旧香焼町!$B$30:$T$52,11,FALSE)</f>
        <v>3</v>
      </c>
      <c r="P39" s="730" t="str">
        <f>VLOOKUP($A39,[22]旧香焼町!$B$30:$T$52,12,FALSE)</f>
        <v>-</v>
      </c>
      <c r="Q39" s="730">
        <f>VLOOKUP($A39,[22]旧香焼町!$B$30:$T$52,13,FALSE)</f>
        <v>6</v>
      </c>
      <c r="R39" s="730">
        <f>VLOOKUP($A39,[22]旧香焼町!$B$30:$T$52,14,FALSE)</f>
        <v>5</v>
      </c>
      <c r="S39" s="730">
        <f>VLOOKUP($A39,[22]旧香焼町!$B$30:$T$52,15,FALSE)</f>
        <v>49</v>
      </c>
      <c r="T39" s="730">
        <f>VLOOKUP($A39,[22]旧香焼町!$B$30:$T$52,16,FALSE)</f>
        <v>48</v>
      </c>
      <c r="U39" s="730">
        <f>VLOOKUP($A39,[22]旧香焼町!$B$30:$T$52,17,FALSE)</f>
        <v>1</v>
      </c>
      <c r="V39" s="730" t="str">
        <f>VLOOKUP($A39,[22]旧香焼町!$B$30:$T$52,18,FALSE)</f>
        <v>-</v>
      </c>
      <c r="W39" s="730" t="str">
        <f>VLOOKUP($A39,[22]旧香焼町!$B$30:$T$52,19,FALSE)</f>
        <v>-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VLOOKUP($A40,[22]旧香焼町!$B$30:$T$52,2,FALSE)</f>
        <v>70</v>
      </c>
      <c r="G40" s="730">
        <f>VLOOKUP($A40,[22]旧香焼町!$B$30:$T$52,3,FALSE)</f>
        <v>62</v>
      </c>
      <c r="H40" s="730">
        <f>VLOOKUP($A40,[22]旧香焼町!$B$30:$T$52,4,FALSE)</f>
        <v>57</v>
      </c>
      <c r="I40" s="730">
        <f>VLOOKUP($A40,[22]旧香焼町!$B$30:$T$52,5,FALSE)</f>
        <v>56</v>
      </c>
      <c r="J40" s="730">
        <f>VLOOKUP($A40,[22]旧香焼町!$B$30:$T$52,6,FALSE)</f>
        <v>1</v>
      </c>
      <c r="K40" s="730" t="str">
        <f>VLOOKUP($A40,[22]旧香焼町!$B$30:$T$52,7,FALSE)</f>
        <v>-</v>
      </c>
      <c r="L40" s="730" t="str">
        <f>VLOOKUP($A40,[22]旧香焼町!$B$30:$T$52,8,FALSE)</f>
        <v>-</v>
      </c>
      <c r="M40" s="730">
        <f>VLOOKUP($A40,[22]旧香焼町!$B$30:$T$52,9,FALSE)</f>
        <v>5</v>
      </c>
      <c r="N40" s="730">
        <f>VLOOKUP($A40,[22]旧香焼町!$B$30:$T$52,10,FALSE)</f>
        <v>5</v>
      </c>
      <c r="O40" s="730">
        <f>VLOOKUP($A40,[22]旧香焼町!$B$30:$T$52,11,FALSE)</f>
        <v>3</v>
      </c>
      <c r="P40" s="730" t="str">
        <f>VLOOKUP($A40,[22]旧香焼町!$B$30:$T$52,12,FALSE)</f>
        <v>-</v>
      </c>
      <c r="Q40" s="730">
        <f>VLOOKUP($A40,[22]旧香焼町!$B$30:$T$52,13,FALSE)</f>
        <v>2</v>
      </c>
      <c r="R40" s="730">
        <f>VLOOKUP($A40,[22]旧香焼町!$B$30:$T$52,14,FALSE)</f>
        <v>3</v>
      </c>
      <c r="S40" s="730">
        <f>VLOOKUP($A40,[22]旧香焼町!$B$30:$T$52,15,FALSE)</f>
        <v>49</v>
      </c>
      <c r="T40" s="730">
        <f>VLOOKUP($A40,[22]旧香焼町!$B$30:$T$52,16,FALSE)</f>
        <v>49</v>
      </c>
      <c r="U40" s="730" t="str">
        <f>VLOOKUP($A40,[22]旧香焼町!$B$30:$T$52,17,FALSE)</f>
        <v>-</v>
      </c>
      <c r="V40" s="730" t="str">
        <f>VLOOKUP($A40,[22]旧香焼町!$B$30:$T$52,18,FALSE)</f>
        <v>-</v>
      </c>
      <c r="W40" s="730" t="str">
        <f>VLOOKUP($A40,[22]旧香焼町!$B$30:$T$52,19,FALSE)</f>
        <v>-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VLOOKUP($A41,[22]旧香焼町!$B$30:$T$52,2,FALSE)</f>
        <v>99</v>
      </c>
      <c r="G41" s="730">
        <f>VLOOKUP($A41,[22]旧香焼町!$B$30:$T$52,3,FALSE)</f>
        <v>80</v>
      </c>
      <c r="H41" s="730">
        <f>VLOOKUP($A41,[22]旧香焼町!$B$30:$T$52,4,FALSE)</f>
        <v>74</v>
      </c>
      <c r="I41" s="730">
        <f>VLOOKUP($A41,[22]旧香焼町!$B$30:$T$52,5,FALSE)</f>
        <v>69</v>
      </c>
      <c r="J41" s="730" t="str">
        <f>VLOOKUP($A41,[22]旧香焼町!$B$30:$T$52,6,FALSE)</f>
        <v>-</v>
      </c>
      <c r="K41" s="730" t="str">
        <f>VLOOKUP($A41,[22]旧香焼町!$B$30:$T$52,7,FALSE)</f>
        <v>-</v>
      </c>
      <c r="L41" s="730">
        <f>VLOOKUP($A41,[22]旧香焼町!$B$30:$T$52,8,FALSE)</f>
        <v>5</v>
      </c>
      <c r="M41" s="730">
        <f>VLOOKUP($A41,[22]旧香焼町!$B$30:$T$52,9,FALSE)</f>
        <v>6</v>
      </c>
      <c r="N41" s="730">
        <f>VLOOKUP($A41,[22]旧香焼町!$B$30:$T$52,10,FALSE)</f>
        <v>16</v>
      </c>
      <c r="O41" s="730">
        <f>VLOOKUP($A41,[22]旧香焼町!$B$30:$T$52,11,FALSE)</f>
        <v>3</v>
      </c>
      <c r="P41" s="730" t="str">
        <f>VLOOKUP($A41,[22]旧香焼町!$B$30:$T$52,12,FALSE)</f>
        <v>-</v>
      </c>
      <c r="Q41" s="730">
        <f>VLOOKUP($A41,[22]旧香焼町!$B$30:$T$52,13,FALSE)</f>
        <v>13</v>
      </c>
      <c r="R41" s="730">
        <f>VLOOKUP($A41,[22]旧香焼町!$B$30:$T$52,14,FALSE)</f>
        <v>3</v>
      </c>
      <c r="S41" s="730">
        <f>VLOOKUP($A41,[22]旧香焼町!$B$30:$T$52,15,FALSE)</f>
        <v>67</v>
      </c>
      <c r="T41" s="730">
        <f>VLOOKUP($A41,[22]旧香焼町!$B$30:$T$52,16,FALSE)</f>
        <v>63</v>
      </c>
      <c r="U41" s="730" t="str">
        <f>VLOOKUP($A41,[22]旧香焼町!$B$30:$T$52,17,FALSE)</f>
        <v>-</v>
      </c>
      <c r="V41" s="730" t="str">
        <f>VLOOKUP($A41,[22]旧香焼町!$B$30:$T$52,18,FALSE)</f>
        <v>-</v>
      </c>
      <c r="W41" s="730">
        <f>VLOOKUP($A41,[22]旧香焼町!$B$30:$T$52,19,FALSE)</f>
        <v>4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VLOOKUP($A42,[22]旧香焼町!$B$30:$T$52,2,FALSE)</f>
        <v>168</v>
      </c>
      <c r="G42" s="730">
        <f>VLOOKUP($A42,[22]旧香焼町!$B$30:$T$52,3,FALSE)</f>
        <v>91</v>
      </c>
      <c r="H42" s="730">
        <f>VLOOKUP($A42,[22]旧香焼町!$B$30:$T$52,4,FALSE)</f>
        <v>85</v>
      </c>
      <c r="I42" s="730">
        <f>VLOOKUP($A42,[22]旧香焼町!$B$30:$T$52,5,FALSE)</f>
        <v>73</v>
      </c>
      <c r="J42" s="730">
        <f>VLOOKUP($A42,[22]旧香焼町!$B$30:$T$52,6,FALSE)</f>
        <v>3</v>
      </c>
      <c r="K42" s="730" t="str">
        <f>VLOOKUP($A42,[22]旧香焼町!$B$30:$T$52,7,FALSE)</f>
        <v>-</v>
      </c>
      <c r="L42" s="730">
        <f>VLOOKUP($A42,[22]旧香焼町!$B$30:$T$52,8,FALSE)</f>
        <v>9</v>
      </c>
      <c r="M42" s="730">
        <f>VLOOKUP($A42,[22]旧香焼町!$B$30:$T$52,9,FALSE)</f>
        <v>6</v>
      </c>
      <c r="N42" s="730">
        <f>VLOOKUP($A42,[22]旧香焼町!$B$30:$T$52,10,FALSE)</f>
        <v>61</v>
      </c>
      <c r="O42" s="730">
        <f>VLOOKUP($A42,[22]旧香焼町!$B$30:$T$52,11,FALSE)</f>
        <v>9</v>
      </c>
      <c r="P42" s="730" t="str">
        <f>VLOOKUP($A42,[22]旧香焼町!$B$30:$T$52,12,FALSE)</f>
        <v>-</v>
      </c>
      <c r="Q42" s="730">
        <f>VLOOKUP($A42,[22]旧香焼町!$B$30:$T$52,13,FALSE)</f>
        <v>52</v>
      </c>
      <c r="R42" s="730">
        <f>VLOOKUP($A42,[22]旧香焼町!$B$30:$T$52,14,FALSE)</f>
        <v>16</v>
      </c>
      <c r="S42" s="730">
        <f>VLOOKUP($A42,[22]旧香焼町!$B$30:$T$52,15,FALSE)</f>
        <v>60</v>
      </c>
      <c r="T42" s="730">
        <f>VLOOKUP($A42,[22]旧香焼町!$B$30:$T$52,16,FALSE)</f>
        <v>57</v>
      </c>
      <c r="U42" s="730" t="str">
        <f>VLOOKUP($A42,[22]旧香焼町!$B$30:$T$52,17,FALSE)</f>
        <v>-</v>
      </c>
      <c r="V42" s="730" t="str">
        <f>VLOOKUP($A42,[22]旧香焼町!$B$30:$T$52,18,FALSE)</f>
        <v>-</v>
      </c>
      <c r="W42" s="730">
        <f>VLOOKUP($A42,[22]旧香焼町!$B$30:$T$52,19,FALSE)</f>
        <v>3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VLOOKUP($A43,[22]旧香焼町!$B$30:$T$52,2,FALSE)</f>
        <v>181</v>
      </c>
      <c r="G43" s="730">
        <f>VLOOKUP($A43,[22]旧香焼町!$B$30:$T$52,3,FALSE)</f>
        <v>57</v>
      </c>
      <c r="H43" s="730">
        <f>VLOOKUP($A43,[22]旧香焼町!$B$30:$T$52,4,FALSE)</f>
        <v>54</v>
      </c>
      <c r="I43" s="730">
        <f>VLOOKUP($A43,[22]旧香焼町!$B$30:$T$52,5,FALSE)</f>
        <v>47</v>
      </c>
      <c r="J43" s="730">
        <f>VLOOKUP($A43,[22]旧香焼町!$B$30:$T$52,6,FALSE)</f>
        <v>2</v>
      </c>
      <c r="K43" s="730" t="str">
        <f>VLOOKUP($A43,[22]旧香焼町!$B$30:$T$52,7,FALSE)</f>
        <v>-</v>
      </c>
      <c r="L43" s="730">
        <f>VLOOKUP($A43,[22]旧香焼町!$B$30:$T$52,8,FALSE)</f>
        <v>5</v>
      </c>
      <c r="M43" s="730">
        <f>VLOOKUP($A43,[22]旧香焼町!$B$30:$T$52,9,FALSE)</f>
        <v>3</v>
      </c>
      <c r="N43" s="730">
        <f>VLOOKUP($A43,[22]旧香焼町!$B$30:$T$52,10,FALSE)</f>
        <v>105</v>
      </c>
      <c r="O43" s="730">
        <f>VLOOKUP($A43,[22]旧香焼町!$B$30:$T$52,11,FALSE)</f>
        <v>5</v>
      </c>
      <c r="P43" s="730" t="str">
        <f>VLOOKUP($A43,[22]旧香焼町!$B$30:$T$52,12,FALSE)</f>
        <v>-</v>
      </c>
      <c r="Q43" s="730">
        <f>VLOOKUP($A43,[22]旧香焼町!$B$30:$T$52,13,FALSE)</f>
        <v>100</v>
      </c>
      <c r="R43" s="730">
        <f>VLOOKUP($A43,[22]旧香焼町!$B$30:$T$52,14,FALSE)</f>
        <v>19</v>
      </c>
      <c r="S43" s="730">
        <f>VLOOKUP($A43,[22]旧香焼町!$B$30:$T$52,15,FALSE)</f>
        <v>37</v>
      </c>
      <c r="T43" s="730">
        <f>VLOOKUP($A43,[22]旧香焼町!$B$30:$T$52,16,FALSE)</f>
        <v>31</v>
      </c>
      <c r="U43" s="730">
        <f>VLOOKUP($A43,[22]旧香焼町!$B$30:$T$52,17,FALSE)</f>
        <v>2</v>
      </c>
      <c r="V43" s="730" t="str">
        <f>VLOOKUP($A43,[22]旧香焼町!$B$30:$T$52,18,FALSE)</f>
        <v>-</v>
      </c>
      <c r="W43" s="730">
        <f>VLOOKUP($A43,[22]旧香焼町!$B$30:$T$52,19,FALSE)</f>
        <v>4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VLOOKUP($A44,[22]旧香焼町!$B$30:$T$52,2,FALSE)</f>
        <v>104</v>
      </c>
      <c r="G44" s="730">
        <f>VLOOKUP($A44,[22]旧香焼町!$B$30:$T$52,3,FALSE)</f>
        <v>18</v>
      </c>
      <c r="H44" s="730">
        <f>VLOOKUP($A44,[22]旧香焼町!$B$30:$T$52,4,FALSE)</f>
        <v>18</v>
      </c>
      <c r="I44" s="730">
        <f>VLOOKUP($A44,[22]旧香焼町!$B$30:$T$52,5,FALSE)</f>
        <v>11</v>
      </c>
      <c r="J44" s="730">
        <f>VLOOKUP($A44,[22]旧香焼町!$B$30:$T$52,6,FALSE)</f>
        <v>2</v>
      </c>
      <c r="K44" s="730" t="str">
        <f>VLOOKUP($A44,[22]旧香焼町!$B$30:$T$52,7,FALSE)</f>
        <v>-</v>
      </c>
      <c r="L44" s="730">
        <f>VLOOKUP($A44,[22]旧香焼町!$B$30:$T$52,8,FALSE)</f>
        <v>5</v>
      </c>
      <c r="M44" s="730" t="str">
        <f>VLOOKUP($A44,[22]旧香焼町!$B$30:$T$52,9,FALSE)</f>
        <v>-</v>
      </c>
      <c r="N44" s="730">
        <f>VLOOKUP($A44,[22]旧香焼町!$B$30:$T$52,10,FALSE)</f>
        <v>66</v>
      </c>
      <c r="O44" s="730">
        <f>VLOOKUP($A44,[22]旧香焼町!$B$30:$T$52,11,FALSE)</f>
        <v>3</v>
      </c>
      <c r="P44" s="730" t="str">
        <f>VLOOKUP($A44,[22]旧香焼町!$B$30:$T$52,12,FALSE)</f>
        <v>-</v>
      </c>
      <c r="Q44" s="730">
        <f>VLOOKUP($A44,[22]旧香焼町!$B$30:$T$52,13,FALSE)</f>
        <v>63</v>
      </c>
      <c r="R44" s="730">
        <f>VLOOKUP($A44,[22]旧香焼町!$B$30:$T$52,14,FALSE)</f>
        <v>20</v>
      </c>
      <c r="S44" s="730">
        <f>VLOOKUP($A44,[22]旧香焼町!$B$30:$T$52,15,FALSE)</f>
        <v>10</v>
      </c>
      <c r="T44" s="730">
        <f>VLOOKUP($A44,[22]旧香焼町!$B$30:$T$52,16,FALSE)</f>
        <v>7</v>
      </c>
      <c r="U44" s="730">
        <f>VLOOKUP($A44,[22]旧香焼町!$B$30:$T$52,17,FALSE)</f>
        <v>2</v>
      </c>
      <c r="V44" s="730" t="str">
        <f>VLOOKUP($A44,[22]旧香焼町!$B$30:$T$52,18,FALSE)</f>
        <v>-</v>
      </c>
      <c r="W44" s="730">
        <f>VLOOKUP($A44,[22]旧香焼町!$B$30:$T$52,19,FALSE)</f>
        <v>1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VLOOKUP($A45,[22]旧香焼町!$B$30:$T$52,2,FALSE)</f>
        <v>73</v>
      </c>
      <c r="G45" s="730">
        <f>VLOOKUP($A45,[22]旧香焼町!$B$30:$T$52,3,FALSE)</f>
        <v>4</v>
      </c>
      <c r="H45" s="730">
        <f>VLOOKUP($A45,[22]旧香焼町!$B$30:$T$52,4,FALSE)</f>
        <v>4</v>
      </c>
      <c r="I45" s="730">
        <f>VLOOKUP($A45,[22]旧香焼町!$B$30:$T$52,5,FALSE)</f>
        <v>2</v>
      </c>
      <c r="J45" s="730">
        <f>VLOOKUP($A45,[22]旧香焼町!$B$30:$T$52,6,FALSE)</f>
        <v>1</v>
      </c>
      <c r="K45" s="730" t="str">
        <f>VLOOKUP($A45,[22]旧香焼町!$B$30:$T$52,7,FALSE)</f>
        <v>-</v>
      </c>
      <c r="L45" s="730">
        <f>VLOOKUP($A45,[22]旧香焼町!$B$30:$T$52,8,FALSE)</f>
        <v>1</v>
      </c>
      <c r="M45" s="730" t="str">
        <f>VLOOKUP($A45,[22]旧香焼町!$B$30:$T$52,9,FALSE)</f>
        <v>-</v>
      </c>
      <c r="N45" s="730">
        <f>VLOOKUP($A45,[22]旧香焼町!$B$30:$T$52,10,FALSE)</f>
        <v>57</v>
      </c>
      <c r="O45" s="730">
        <f>VLOOKUP($A45,[22]旧香焼町!$B$30:$T$52,11,FALSE)</f>
        <v>7</v>
      </c>
      <c r="P45" s="730" t="str">
        <f>VLOOKUP($A45,[22]旧香焼町!$B$30:$T$52,12,FALSE)</f>
        <v>-</v>
      </c>
      <c r="Q45" s="730">
        <f>VLOOKUP($A45,[22]旧香焼町!$B$30:$T$52,13,FALSE)</f>
        <v>50</v>
      </c>
      <c r="R45" s="730">
        <f>VLOOKUP($A45,[22]旧香焼町!$B$30:$T$52,14,FALSE)</f>
        <v>12</v>
      </c>
      <c r="S45" s="730">
        <f>VLOOKUP($A45,[22]旧香焼町!$B$30:$T$52,15,FALSE)</f>
        <v>3</v>
      </c>
      <c r="T45" s="730">
        <f>VLOOKUP($A45,[22]旧香焼町!$B$30:$T$52,16,FALSE)</f>
        <v>2</v>
      </c>
      <c r="U45" s="730">
        <f>VLOOKUP($A45,[22]旧香焼町!$B$30:$T$52,17,FALSE)</f>
        <v>1</v>
      </c>
      <c r="V45" s="730" t="str">
        <f>VLOOKUP($A45,[22]旧香焼町!$B$30:$T$52,18,FALSE)</f>
        <v>-</v>
      </c>
      <c r="W45" s="730" t="str">
        <f>VLOOKUP($A45,[22]旧香焼町!$B$30:$T$52,19,FALSE)</f>
        <v>-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VLOOKUP($A46,[22]旧香焼町!$B$30:$T$52,2,FALSE)</f>
        <v>51</v>
      </c>
      <c r="G46" s="730" t="str">
        <f>VLOOKUP($A46,[22]旧香焼町!$B$30:$T$52,3,FALSE)</f>
        <v>-</v>
      </c>
      <c r="H46" s="730" t="str">
        <f>VLOOKUP($A46,[22]旧香焼町!$B$30:$T$52,4,FALSE)</f>
        <v>-</v>
      </c>
      <c r="I46" s="730" t="str">
        <f>VLOOKUP($A46,[22]旧香焼町!$B$30:$T$52,5,FALSE)</f>
        <v>-</v>
      </c>
      <c r="J46" s="730" t="str">
        <f>VLOOKUP($A46,[22]旧香焼町!$B$30:$T$52,6,FALSE)</f>
        <v>-</v>
      </c>
      <c r="K46" s="730" t="str">
        <f>VLOOKUP($A46,[22]旧香焼町!$B$30:$T$52,7,FALSE)</f>
        <v>-</v>
      </c>
      <c r="L46" s="730" t="str">
        <f>VLOOKUP($A46,[22]旧香焼町!$B$30:$T$52,8,FALSE)</f>
        <v>-</v>
      </c>
      <c r="M46" s="730" t="str">
        <f>VLOOKUP($A46,[22]旧香焼町!$B$30:$T$52,9,FALSE)</f>
        <v>-</v>
      </c>
      <c r="N46" s="730">
        <f>VLOOKUP($A46,[22]旧香焼町!$B$30:$T$52,10,FALSE)</f>
        <v>45</v>
      </c>
      <c r="O46" s="730">
        <f>VLOOKUP($A46,[22]旧香焼町!$B$30:$T$52,11,FALSE)</f>
        <v>1</v>
      </c>
      <c r="P46" s="730" t="str">
        <f>VLOOKUP($A46,[22]旧香焼町!$B$30:$T$52,12,FALSE)</f>
        <v>-</v>
      </c>
      <c r="Q46" s="730">
        <f>VLOOKUP($A46,[22]旧香焼町!$B$30:$T$52,13,FALSE)</f>
        <v>44</v>
      </c>
      <c r="R46" s="730">
        <f>VLOOKUP($A46,[22]旧香焼町!$B$30:$T$52,14,FALSE)</f>
        <v>6</v>
      </c>
      <c r="S46" s="730" t="str">
        <f>VLOOKUP($A46,[22]旧香焼町!$B$30:$T$52,15,FALSE)</f>
        <v>-</v>
      </c>
      <c r="T46" s="730" t="str">
        <f>VLOOKUP($A46,[22]旧香焼町!$B$30:$T$52,16,FALSE)</f>
        <v>-</v>
      </c>
      <c r="U46" s="730" t="str">
        <f>VLOOKUP($A46,[22]旧香焼町!$B$30:$T$52,17,FALSE)</f>
        <v>-</v>
      </c>
      <c r="V46" s="730" t="str">
        <f>VLOOKUP($A46,[22]旧香焼町!$B$30:$T$52,18,FALSE)</f>
        <v>-</v>
      </c>
      <c r="W46" s="730" t="str">
        <f>VLOOKUP($A46,[22]旧香焼町!$B$30:$T$52,19,FALSE)</f>
        <v>-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VLOOKUP($A48,[22]旧香焼町!$B$30:$T$52,2,FALSE)</f>
        <v>723</v>
      </c>
      <c r="G48" s="730">
        <f>VLOOKUP($A48,[22]旧香焼町!$B$30:$T$52,3,FALSE)</f>
        <v>581</v>
      </c>
      <c r="H48" s="730">
        <f>VLOOKUP($A48,[22]旧香焼町!$B$30:$T$52,4,FALSE)</f>
        <v>538</v>
      </c>
      <c r="I48" s="730">
        <f>VLOOKUP($A48,[22]旧香焼町!$B$30:$T$52,5,FALSE)</f>
        <v>515</v>
      </c>
      <c r="J48" s="730">
        <f>VLOOKUP($A48,[22]旧香焼町!$B$30:$T$52,6,FALSE)</f>
        <v>5</v>
      </c>
      <c r="K48" s="730">
        <f>VLOOKUP($A48,[22]旧香焼町!$B$30:$T$52,7,FALSE)</f>
        <v>4</v>
      </c>
      <c r="L48" s="730">
        <f>VLOOKUP($A48,[22]旧香焼町!$B$30:$T$52,8,FALSE)</f>
        <v>14</v>
      </c>
      <c r="M48" s="730">
        <f>VLOOKUP($A48,[22]旧香焼町!$B$30:$T$52,9,FALSE)</f>
        <v>43</v>
      </c>
      <c r="N48" s="730">
        <f>VLOOKUP($A48,[22]旧香焼町!$B$30:$T$52,10,FALSE)</f>
        <v>114</v>
      </c>
      <c r="O48" s="730">
        <f>VLOOKUP($A48,[22]旧香焼町!$B$30:$T$52,11,FALSE)</f>
        <v>14</v>
      </c>
      <c r="P48" s="730">
        <f>VLOOKUP($A48,[22]旧香焼町!$B$30:$T$52,12,FALSE)</f>
        <v>61</v>
      </c>
      <c r="Q48" s="730">
        <f>VLOOKUP($A48,[22]旧香焼町!$B$30:$T$52,13,FALSE)</f>
        <v>39</v>
      </c>
      <c r="R48" s="730">
        <f>VLOOKUP($A48,[22]旧香焼町!$B$30:$T$52,14,FALSE)</f>
        <v>28</v>
      </c>
      <c r="S48" s="730">
        <f>VLOOKUP($A48,[22]旧香焼町!$B$30:$T$52,15,FALSE)</f>
        <v>490</v>
      </c>
      <c r="T48" s="730">
        <f>VLOOKUP($A48,[22]旧香焼町!$B$30:$T$52,16,FALSE)</f>
        <v>475</v>
      </c>
      <c r="U48" s="730">
        <f>VLOOKUP($A48,[22]旧香焼町!$B$30:$T$52,17,FALSE)</f>
        <v>2</v>
      </c>
      <c r="V48" s="730">
        <f>VLOOKUP($A48,[22]旧香焼町!$B$30:$T$52,18,FALSE)</f>
        <v>4</v>
      </c>
      <c r="W48" s="730">
        <f>VLOOKUP($A48,[22]旧香焼町!$B$30:$T$52,19,FALSE)</f>
        <v>9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VLOOKUP($A49,[22]旧香焼町!$B$30:$T$52,2,FALSE)</f>
        <v>577</v>
      </c>
      <c r="G49" s="730">
        <f>VLOOKUP($A49,[22]旧香焼町!$B$30:$T$52,3,FALSE)</f>
        <v>170</v>
      </c>
      <c r="H49" s="730">
        <f>VLOOKUP($A49,[22]旧香焼町!$B$30:$T$52,4,FALSE)</f>
        <v>161</v>
      </c>
      <c r="I49" s="730">
        <f>VLOOKUP($A49,[22]旧香焼町!$B$30:$T$52,5,FALSE)</f>
        <v>133</v>
      </c>
      <c r="J49" s="730">
        <f>VLOOKUP($A49,[22]旧香焼町!$B$30:$T$52,6,FALSE)</f>
        <v>8</v>
      </c>
      <c r="K49" s="730" t="str">
        <f>VLOOKUP($A49,[22]旧香焼町!$B$30:$T$52,7,FALSE)</f>
        <v>-</v>
      </c>
      <c r="L49" s="730">
        <f>VLOOKUP($A49,[22]旧香焼町!$B$30:$T$52,8,FALSE)</f>
        <v>20</v>
      </c>
      <c r="M49" s="730">
        <f>VLOOKUP($A49,[22]旧香焼町!$B$30:$T$52,9,FALSE)</f>
        <v>9</v>
      </c>
      <c r="N49" s="730">
        <f>VLOOKUP($A49,[22]旧香焼町!$B$30:$T$52,10,FALSE)</f>
        <v>334</v>
      </c>
      <c r="O49" s="730">
        <f>VLOOKUP($A49,[22]旧香焼町!$B$30:$T$52,11,FALSE)</f>
        <v>25</v>
      </c>
      <c r="P49" s="730" t="str">
        <f>VLOOKUP($A49,[22]旧香焼町!$B$30:$T$52,12,FALSE)</f>
        <v>-</v>
      </c>
      <c r="Q49" s="730">
        <f>VLOOKUP($A49,[22]旧香焼町!$B$30:$T$52,13,FALSE)</f>
        <v>309</v>
      </c>
      <c r="R49" s="730">
        <f>VLOOKUP($A49,[22]旧香焼町!$B$30:$T$52,14,FALSE)</f>
        <v>73</v>
      </c>
      <c r="S49" s="730">
        <f>VLOOKUP($A49,[22]旧香焼町!$B$30:$T$52,15,FALSE)</f>
        <v>110</v>
      </c>
      <c r="T49" s="730">
        <f>VLOOKUP($A49,[22]旧香焼町!$B$30:$T$52,16,FALSE)</f>
        <v>97</v>
      </c>
      <c r="U49" s="730">
        <f>VLOOKUP($A49,[22]旧香焼町!$B$30:$T$52,17,FALSE)</f>
        <v>5</v>
      </c>
      <c r="V49" s="730" t="str">
        <f>VLOOKUP($A49,[22]旧香焼町!$B$30:$T$52,18,FALSE)</f>
        <v>-</v>
      </c>
      <c r="W49" s="730">
        <f>VLOOKUP($A49,[22]旧香焼町!$B$30:$T$52,19,FALSE)</f>
        <v>8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VLOOKUP($A50,[22]旧香焼町!$B$30:$T$52,2,FALSE)</f>
        <v>349</v>
      </c>
      <c r="G50" s="730">
        <f>VLOOKUP($A50,[22]旧香焼町!$B$30:$T$52,3,FALSE)</f>
        <v>148</v>
      </c>
      <c r="H50" s="730">
        <f>VLOOKUP($A50,[22]旧香焼町!$B$30:$T$52,4,FALSE)</f>
        <v>139</v>
      </c>
      <c r="I50" s="730">
        <f>VLOOKUP($A50,[22]旧香焼町!$B$30:$T$52,5,FALSE)</f>
        <v>120</v>
      </c>
      <c r="J50" s="730">
        <f>VLOOKUP($A50,[22]旧香焼町!$B$30:$T$52,6,FALSE)</f>
        <v>5</v>
      </c>
      <c r="K50" s="730" t="str">
        <f>VLOOKUP($A50,[22]旧香焼町!$B$30:$T$52,7,FALSE)</f>
        <v>-</v>
      </c>
      <c r="L50" s="730">
        <f>VLOOKUP($A50,[22]旧香焼町!$B$30:$T$52,8,FALSE)</f>
        <v>14</v>
      </c>
      <c r="M50" s="730">
        <f>VLOOKUP($A50,[22]旧香焼町!$B$30:$T$52,9,FALSE)</f>
        <v>9</v>
      </c>
      <c r="N50" s="730">
        <f>VLOOKUP($A50,[22]旧香焼町!$B$30:$T$52,10,FALSE)</f>
        <v>166</v>
      </c>
      <c r="O50" s="730">
        <f>VLOOKUP($A50,[22]旧香焼町!$B$30:$T$52,11,FALSE)</f>
        <v>14</v>
      </c>
      <c r="P50" s="730" t="str">
        <f>VLOOKUP($A50,[22]旧香焼町!$B$30:$T$52,12,FALSE)</f>
        <v>-</v>
      </c>
      <c r="Q50" s="730">
        <f>VLOOKUP($A50,[22]旧香焼町!$B$30:$T$52,13,FALSE)</f>
        <v>152</v>
      </c>
      <c r="R50" s="730">
        <f>VLOOKUP($A50,[22]旧香焼町!$B$30:$T$52,14,FALSE)</f>
        <v>35</v>
      </c>
      <c r="S50" s="730">
        <f>VLOOKUP($A50,[22]旧香焼町!$B$30:$T$52,15,FALSE)</f>
        <v>97</v>
      </c>
      <c r="T50" s="730">
        <f>VLOOKUP($A50,[22]旧香焼町!$B$30:$T$52,16,FALSE)</f>
        <v>88</v>
      </c>
      <c r="U50" s="730">
        <f>VLOOKUP($A50,[22]旧香焼町!$B$30:$T$52,17,FALSE)</f>
        <v>2</v>
      </c>
      <c r="V50" s="730" t="str">
        <f>VLOOKUP($A50,[22]旧香焼町!$B$30:$T$52,18,FALSE)</f>
        <v>-</v>
      </c>
      <c r="W50" s="730">
        <f>VLOOKUP($A50,[22]旧香焼町!$B$30:$T$52,19,FALSE)</f>
        <v>7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VLOOKUP($A51,[22]旧香焼町!$B$30:$T$52,2,FALSE)</f>
        <v>228</v>
      </c>
      <c r="G51" s="730">
        <f>VLOOKUP($A51,[22]旧香焼町!$B$30:$T$52,3,FALSE)</f>
        <v>22</v>
      </c>
      <c r="H51" s="730">
        <f>VLOOKUP($A51,[22]旧香焼町!$B$30:$T$52,4,FALSE)</f>
        <v>22</v>
      </c>
      <c r="I51" s="730">
        <f>VLOOKUP($A51,[22]旧香焼町!$B$30:$T$52,5,FALSE)</f>
        <v>13</v>
      </c>
      <c r="J51" s="730">
        <f>VLOOKUP($A51,[22]旧香焼町!$B$30:$T$52,6,FALSE)</f>
        <v>3</v>
      </c>
      <c r="K51" s="730" t="str">
        <f>VLOOKUP($A51,[22]旧香焼町!$B$30:$T$52,7,FALSE)</f>
        <v>-</v>
      </c>
      <c r="L51" s="730">
        <f>VLOOKUP($A51,[22]旧香焼町!$B$30:$T$52,8,FALSE)</f>
        <v>6</v>
      </c>
      <c r="M51" s="730" t="str">
        <f>VLOOKUP($A51,[22]旧香焼町!$B$30:$T$52,9,FALSE)</f>
        <v>-</v>
      </c>
      <c r="N51" s="730">
        <f>VLOOKUP($A51,[22]旧香焼町!$B$30:$T$52,10,FALSE)</f>
        <v>168</v>
      </c>
      <c r="O51" s="730">
        <f>VLOOKUP($A51,[22]旧香焼町!$B$30:$T$52,11,FALSE)</f>
        <v>11</v>
      </c>
      <c r="P51" s="730" t="str">
        <f>VLOOKUP($A51,[22]旧香焼町!$B$30:$T$52,12,FALSE)</f>
        <v>-</v>
      </c>
      <c r="Q51" s="730">
        <f>VLOOKUP($A51,[22]旧香焼町!$B$30:$T$52,13,FALSE)</f>
        <v>157</v>
      </c>
      <c r="R51" s="730">
        <f>VLOOKUP($A51,[22]旧香焼町!$B$30:$T$52,14,FALSE)</f>
        <v>38</v>
      </c>
      <c r="S51" s="730">
        <f>VLOOKUP($A51,[22]旧香焼町!$B$30:$T$52,15,FALSE)</f>
        <v>13</v>
      </c>
      <c r="T51" s="730">
        <f>VLOOKUP($A51,[22]旧香焼町!$B$30:$T$52,16,FALSE)</f>
        <v>9</v>
      </c>
      <c r="U51" s="730">
        <f>VLOOKUP($A51,[22]旧香焼町!$B$30:$T$52,17,FALSE)</f>
        <v>3</v>
      </c>
      <c r="V51" s="730" t="str">
        <f>VLOOKUP($A51,[22]旧香焼町!$B$30:$T$52,18,FALSE)</f>
        <v>-</v>
      </c>
      <c r="W51" s="730">
        <f>VLOOKUP($A51,[22]旧香焼町!$B$30:$T$52,19,FALSE)</f>
        <v>1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VLOOKUP($A53,[22]旧香焼町!$B$54:$T$76,2,FALSE)</f>
        <v>1545</v>
      </c>
      <c r="G53" s="730">
        <f>VLOOKUP($A53,[22]旧香焼町!$B$54:$T$76,3,FALSE)</f>
        <v>736</v>
      </c>
      <c r="H53" s="730">
        <f>VLOOKUP($A53,[22]旧香焼町!$B$54:$T$76,4,FALSE)</f>
        <v>716</v>
      </c>
      <c r="I53" s="730">
        <f>VLOOKUP($A53,[22]旧香焼町!$B$54:$T$76,5,FALSE)</f>
        <v>546</v>
      </c>
      <c r="J53" s="730">
        <f>VLOOKUP($A53,[22]旧香焼町!$B$54:$T$76,6,FALSE)</f>
        <v>139</v>
      </c>
      <c r="K53" s="730">
        <f>VLOOKUP($A53,[22]旧香焼町!$B$54:$T$76,7,FALSE)</f>
        <v>7</v>
      </c>
      <c r="L53" s="730">
        <f>VLOOKUP($A53,[22]旧香焼町!$B$54:$T$76,8,FALSE)</f>
        <v>24</v>
      </c>
      <c r="M53" s="730">
        <f>VLOOKUP($A53,[22]旧香焼町!$B$54:$T$76,9,FALSE)</f>
        <v>20</v>
      </c>
      <c r="N53" s="730">
        <f>VLOOKUP($A53,[22]旧香焼町!$B$54:$T$76,10,FALSE)</f>
        <v>688</v>
      </c>
      <c r="O53" s="730">
        <f>VLOOKUP($A53,[22]旧香焼町!$B$54:$T$76,11,FALSE)</f>
        <v>315</v>
      </c>
      <c r="P53" s="730">
        <f>VLOOKUP($A53,[22]旧香焼町!$B$54:$T$76,12,FALSE)</f>
        <v>57</v>
      </c>
      <c r="Q53" s="730">
        <f>VLOOKUP($A53,[22]旧香焼町!$B$54:$T$76,13,FALSE)</f>
        <v>316</v>
      </c>
      <c r="R53" s="730">
        <f>VLOOKUP($A53,[22]旧香焼町!$B$54:$T$76,14,FALSE)</f>
        <v>121</v>
      </c>
      <c r="S53" s="730">
        <f>VLOOKUP($A53,[22]旧香焼町!$B$54:$T$76,15,FALSE)</f>
        <v>635</v>
      </c>
      <c r="T53" s="730">
        <f>VLOOKUP($A53,[22]旧香焼町!$B$54:$T$76,16,FALSE)</f>
        <v>499</v>
      </c>
      <c r="U53" s="730">
        <f>VLOOKUP($A53,[22]旧香焼町!$B$54:$T$76,17,FALSE)</f>
        <v>113</v>
      </c>
      <c r="V53" s="730">
        <f>VLOOKUP($A53,[22]旧香焼町!$B$54:$T$76,18,FALSE)</f>
        <v>7</v>
      </c>
      <c r="W53" s="730">
        <f>VLOOKUP($A53,[22]旧香焼町!$B$54:$T$76,19,FALSE)</f>
        <v>16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VLOOKUP($A54,[22]旧香焼町!$B$54:$T$76,2,FALSE)</f>
        <v>66</v>
      </c>
      <c r="G54" s="730">
        <f>VLOOKUP($A54,[22]旧香焼町!$B$54:$T$76,3,FALSE)</f>
        <v>10</v>
      </c>
      <c r="H54" s="730">
        <f>VLOOKUP($A54,[22]旧香焼町!$B$54:$T$76,4,FALSE)</f>
        <v>10</v>
      </c>
      <c r="I54" s="730">
        <f>VLOOKUP($A54,[22]旧香焼町!$B$54:$T$76,5,FALSE)</f>
        <v>6</v>
      </c>
      <c r="J54" s="730" t="str">
        <f>VLOOKUP($A54,[22]旧香焼町!$B$54:$T$76,6,FALSE)</f>
        <v>-</v>
      </c>
      <c r="K54" s="730">
        <f>VLOOKUP($A54,[22]旧香焼町!$B$54:$T$76,7,FALSE)</f>
        <v>4</v>
      </c>
      <c r="L54" s="730" t="str">
        <f>VLOOKUP($A54,[22]旧香焼町!$B$54:$T$76,8,FALSE)</f>
        <v>-</v>
      </c>
      <c r="M54" s="730" t="str">
        <f>VLOOKUP($A54,[22]旧香焼町!$B$54:$T$76,9,FALSE)</f>
        <v>-</v>
      </c>
      <c r="N54" s="730">
        <f>VLOOKUP($A54,[22]旧香焼町!$B$54:$T$76,10,FALSE)</f>
        <v>51</v>
      </c>
      <c r="O54" s="730">
        <f>VLOOKUP($A54,[22]旧香焼町!$B$54:$T$76,11,FALSE)</f>
        <v>1</v>
      </c>
      <c r="P54" s="730">
        <f>VLOOKUP($A54,[22]旧香焼町!$B$54:$T$76,12,FALSE)</f>
        <v>50</v>
      </c>
      <c r="Q54" s="730" t="str">
        <f>VLOOKUP($A54,[22]旧香焼町!$B$54:$T$76,13,FALSE)</f>
        <v>-</v>
      </c>
      <c r="R54" s="730">
        <f>VLOOKUP($A54,[22]旧香焼町!$B$54:$T$76,14,FALSE)</f>
        <v>5</v>
      </c>
      <c r="S54" s="730">
        <f>VLOOKUP($A54,[22]旧香焼町!$B$54:$T$76,15,FALSE)</f>
        <v>10</v>
      </c>
      <c r="T54" s="730">
        <f>VLOOKUP($A54,[22]旧香焼町!$B$54:$T$76,16,FALSE)</f>
        <v>6</v>
      </c>
      <c r="U54" s="730" t="str">
        <f>VLOOKUP($A54,[22]旧香焼町!$B$54:$T$76,17,FALSE)</f>
        <v>-</v>
      </c>
      <c r="V54" s="730">
        <f>VLOOKUP($A54,[22]旧香焼町!$B$54:$T$76,18,FALSE)</f>
        <v>4</v>
      </c>
      <c r="W54" s="730" t="str">
        <f>VLOOKUP($A54,[22]旧香焼町!$B$54:$T$76,19,FALSE)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VLOOKUP($A55,[22]旧香焼町!$B$54:$T$76,2,FALSE)</f>
        <v>45</v>
      </c>
      <c r="G55" s="730">
        <f>VLOOKUP($A55,[22]旧香焼町!$B$54:$T$76,3,FALSE)</f>
        <v>36</v>
      </c>
      <c r="H55" s="730">
        <f>VLOOKUP($A55,[22]旧香焼町!$B$54:$T$76,4,FALSE)</f>
        <v>35</v>
      </c>
      <c r="I55" s="730">
        <f>VLOOKUP($A55,[22]旧香焼町!$B$54:$T$76,5,FALSE)</f>
        <v>28</v>
      </c>
      <c r="J55" s="730">
        <f>VLOOKUP($A55,[22]旧香焼町!$B$54:$T$76,6,FALSE)</f>
        <v>3</v>
      </c>
      <c r="K55" s="730">
        <f>VLOOKUP($A55,[22]旧香焼町!$B$54:$T$76,7,FALSE)</f>
        <v>3</v>
      </c>
      <c r="L55" s="730">
        <f>VLOOKUP($A55,[22]旧香焼町!$B$54:$T$76,8,FALSE)</f>
        <v>1</v>
      </c>
      <c r="M55" s="730">
        <f>VLOOKUP($A55,[22]旧香焼町!$B$54:$T$76,9,FALSE)</f>
        <v>1</v>
      </c>
      <c r="N55" s="730">
        <f>VLOOKUP($A55,[22]旧香焼町!$B$54:$T$76,10,FALSE)</f>
        <v>6</v>
      </c>
      <c r="O55" s="730" t="str">
        <f>VLOOKUP($A55,[22]旧香焼町!$B$54:$T$76,11,FALSE)</f>
        <v>-</v>
      </c>
      <c r="P55" s="730">
        <f>VLOOKUP($A55,[22]旧香焼町!$B$54:$T$76,12,FALSE)</f>
        <v>6</v>
      </c>
      <c r="Q55" s="730" t="str">
        <f>VLOOKUP($A55,[22]旧香焼町!$B$54:$T$76,13,FALSE)</f>
        <v>-</v>
      </c>
      <c r="R55" s="730">
        <f>VLOOKUP($A55,[22]旧香焼町!$B$54:$T$76,14,FALSE)</f>
        <v>3</v>
      </c>
      <c r="S55" s="730">
        <f>VLOOKUP($A55,[22]旧香焼町!$B$54:$T$76,15,FALSE)</f>
        <v>33</v>
      </c>
      <c r="T55" s="730">
        <f>VLOOKUP($A55,[22]旧香焼町!$B$54:$T$76,16,FALSE)</f>
        <v>28</v>
      </c>
      <c r="U55" s="730">
        <f>VLOOKUP($A55,[22]旧香焼町!$B$54:$T$76,17,FALSE)</f>
        <v>1</v>
      </c>
      <c r="V55" s="730">
        <f>VLOOKUP($A55,[22]旧香焼町!$B$54:$T$76,18,FALSE)</f>
        <v>3</v>
      </c>
      <c r="W55" s="730">
        <f>VLOOKUP($A55,[22]旧香焼町!$B$54:$T$76,19,FALSE)</f>
        <v>1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VLOOKUP($A56,[22]旧香焼町!$B$54:$T$76,2,FALSE)</f>
        <v>49</v>
      </c>
      <c r="G56" s="730">
        <f>VLOOKUP($A56,[22]旧香焼町!$B$54:$T$76,3,FALSE)</f>
        <v>40</v>
      </c>
      <c r="H56" s="730">
        <f>VLOOKUP($A56,[22]旧香焼町!$B$54:$T$76,4,FALSE)</f>
        <v>38</v>
      </c>
      <c r="I56" s="730">
        <f>VLOOKUP($A56,[22]旧香焼町!$B$54:$T$76,5,FALSE)</f>
        <v>35</v>
      </c>
      <c r="J56" s="730">
        <f>VLOOKUP($A56,[22]旧香焼町!$B$54:$T$76,6,FALSE)</f>
        <v>2</v>
      </c>
      <c r="K56" s="730" t="str">
        <f>VLOOKUP($A56,[22]旧香焼町!$B$54:$T$76,7,FALSE)</f>
        <v>-</v>
      </c>
      <c r="L56" s="730">
        <f>VLOOKUP($A56,[22]旧香焼町!$B$54:$T$76,8,FALSE)</f>
        <v>1</v>
      </c>
      <c r="M56" s="730">
        <f>VLOOKUP($A56,[22]旧香焼町!$B$54:$T$76,9,FALSE)</f>
        <v>2</v>
      </c>
      <c r="N56" s="730">
        <f>VLOOKUP($A56,[22]旧香焼町!$B$54:$T$76,10,FALSE)</f>
        <v>6</v>
      </c>
      <c r="O56" s="730">
        <f>VLOOKUP($A56,[22]旧香焼町!$B$54:$T$76,11,FALSE)</f>
        <v>5</v>
      </c>
      <c r="P56" s="730" t="str">
        <f>VLOOKUP($A56,[22]旧香焼町!$B$54:$T$76,12,FALSE)</f>
        <v>-</v>
      </c>
      <c r="Q56" s="730">
        <f>VLOOKUP($A56,[22]旧香焼町!$B$54:$T$76,13,FALSE)</f>
        <v>1</v>
      </c>
      <c r="R56" s="730">
        <f>VLOOKUP($A56,[22]旧香焼町!$B$54:$T$76,14,FALSE)</f>
        <v>3</v>
      </c>
      <c r="S56" s="730">
        <f>VLOOKUP($A56,[22]旧香焼町!$B$54:$T$76,15,FALSE)</f>
        <v>36</v>
      </c>
      <c r="T56" s="730">
        <f>VLOOKUP($A56,[22]旧香焼町!$B$54:$T$76,16,FALSE)</f>
        <v>33</v>
      </c>
      <c r="U56" s="730">
        <f>VLOOKUP($A56,[22]旧香焼町!$B$54:$T$76,17,FALSE)</f>
        <v>2</v>
      </c>
      <c r="V56" s="730" t="str">
        <f>VLOOKUP($A56,[22]旧香焼町!$B$54:$T$76,18,FALSE)</f>
        <v>-</v>
      </c>
      <c r="W56" s="730">
        <f>VLOOKUP($A56,[22]旧香焼町!$B$54:$T$76,19,FALSE)</f>
        <v>1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VLOOKUP($A57,[22]旧香焼町!$B$54:$T$76,2,FALSE)</f>
        <v>44</v>
      </c>
      <c r="G57" s="730">
        <f>VLOOKUP($A57,[22]旧香焼町!$B$54:$T$76,3,FALSE)</f>
        <v>37</v>
      </c>
      <c r="H57" s="730">
        <f>VLOOKUP($A57,[22]旧香焼町!$B$54:$T$76,4,FALSE)</f>
        <v>34</v>
      </c>
      <c r="I57" s="730">
        <f>VLOOKUP($A57,[22]旧香焼町!$B$54:$T$76,5,FALSE)</f>
        <v>27</v>
      </c>
      <c r="J57" s="730">
        <f>VLOOKUP($A57,[22]旧香焼町!$B$54:$T$76,6,FALSE)</f>
        <v>5</v>
      </c>
      <c r="K57" s="730" t="str">
        <f>VLOOKUP($A57,[22]旧香焼町!$B$54:$T$76,7,FALSE)</f>
        <v>-</v>
      </c>
      <c r="L57" s="730">
        <f>VLOOKUP($A57,[22]旧香焼町!$B$54:$T$76,8,FALSE)</f>
        <v>2</v>
      </c>
      <c r="M57" s="730">
        <f>VLOOKUP($A57,[22]旧香焼町!$B$54:$T$76,9,FALSE)</f>
        <v>3</v>
      </c>
      <c r="N57" s="730">
        <f>VLOOKUP($A57,[22]旧香焼町!$B$54:$T$76,10,FALSE)</f>
        <v>5</v>
      </c>
      <c r="O57" s="730">
        <f>VLOOKUP($A57,[22]旧香焼町!$B$54:$T$76,11,FALSE)</f>
        <v>4</v>
      </c>
      <c r="P57" s="730" t="str">
        <f>VLOOKUP($A57,[22]旧香焼町!$B$54:$T$76,12,FALSE)</f>
        <v>-</v>
      </c>
      <c r="Q57" s="730">
        <f>VLOOKUP($A57,[22]旧香焼町!$B$54:$T$76,13,FALSE)</f>
        <v>1</v>
      </c>
      <c r="R57" s="730">
        <f>VLOOKUP($A57,[22]旧香焼町!$B$54:$T$76,14,FALSE)</f>
        <v>2</v>
      </c>
      <c r="S57" s="730">
        <f>VLOOKUP($A57,[22]旧香焼町!$B$54:$T$76,15,FALSE)</f>
        <v>31</v>
      </c>
      <c r="T57" s="730">
        <f>VLOOKUP($A57,[22]旧香焼町!$B$54:$T$76,16,FALSE)</f>
        <v>26</v>
      </c>
      <c r="U57" s="730">
        <f>VLOOKUP($A57,[22]旧香焼町!$B$54:$T$76,17,FALSE)</f>
        <v>4</v>
      </c>
      <c r="V57" s="730" t="str">
        <f>VLOOKUP($A57,[22]旧香焼町!$B$54:$T$76,18,FALSE)</f>
        <v>-</v>
      </c>
      <c r="W57" s="730">
        <f>VLOOKUP($A57,[22]旧香焼町!$B$54:$T$76,19,FALSE)</f>
        <v>1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VLOOKUP($A58,[22]旧香焼町!$B$54:$T$76,2,FALSE)</f>
        <v>73</v>
      </c>
      <c r="G58" s="730">
        <f>VLOOKUP($A58,[22]旧香焼町!$B$54:$T$76,3,FALSE)</f>
        <v>62</v>
      </c>
      <c r="H58" s="730">
        <f>VLOOKUP($A58,[22]旧香焼町!$B$54:$T$76,4,FALSE)</f>
        <v>59</v>
      </c>
      <c r="I58" s="730">
        <f>VLOOKUP($A58,[22]旧香焼町!$B$54:$T$76,5,FALSE)</f>
        <v>47</v>
      </c>
      <c r="J58" s="730">
        <f>VLOOKUP($A58,[22]旧香焼町!$B$54:$T$76,6,FALSE)</f>
        <v>9</v>
      </c>
      <c r="K58" s="730" t="str">
        <f>VLOOKUP($A58,[22]旧香焼町!$B$54:$T$76,7,FALSE)</f>
        <v>-</v>
      </c>
      <c r="L58" s="730">
        <f>VLOOKUP($A58,[22]旧香焼町!$B$54:$T$76,8,FALSE)</f>
        <v>3</v>
      </c>
      <c r="M58" s="730">
        <f>VLOOKUP($A58,[22]旧香焼町!$B$54:$T$76,9,FALSE)</f>
        <v>3</v>
      </c>
      <c r="N58" s="730">
        <f>VLOOKUP($A58,[22]旧香焼町!$B$54:$T$76,10,FALSE)</f>
        <v>8</v>
      </c>
      <c r="O58" s="730">
        <f>VLOOKUP($A58,[22]旧香焼町!$B$54:$T$76,11,FALSE)</f>
        <v>5</v>
      </c>
      <c r="P58" s="730">
        <f>VLOOKUP($A58,[22]旧香焼町!$B$54:$T$76,12,FALSE)</f>
        <v>1</v>
      </c>
      <c r="Q58" s="730">
        <f>VLOOKUP($A58,[22]旧香焼町!$B$54:$T$76,13,FALSE)</f>
        <v>2</v>
      </c>
      <c r="R58" s="730">
        <f>VLOOKUP($A58,[22]旧香焼町!$B$54:$T$76,14,FALSE)</f>
        <v>3</v>
      </c>
      <c r="S58" s="730">
        <f>VLOOKUP($A58,[22]旧香焼町!$B$54:$T$76,15,FALSE)</f>
        <v>56</v>
      </c>
      <c r="T58" s="730">
        <f>VLOOKUP($A58,[22]旧香焼町!$B$54:$T$76,16,FALSE)</f>
        <v>46</v>
      </c>
      <c r="U58" s="730">
        <f>VLOOKUP($A58,[22]旧香焼町!$B$54:$T$76,17,FALSE)</f>
        <v>7</v>
      </c>
      <c r="V58" s="730" t="str">
        <f>VLOOKUP($A58,[22]旧香焼町!$B$54:$T$76,18,FALSE)</f>
        <v>-</v>
      </c>
      <c r="W58" s="730">
        <f>VLOOKUP($A58,[22]旧香焼町!$B$54:$T$76,19,FALSE)</f>
        <v>3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VLOOKUP($A59,[22]旧香焼町!$B$54:$T$76,2,FALSE)</f>
        <v>115</v>
      </c>
      <c r="G59" s="730">
        <f>VLOOKUP($A59,[22]旧香焼町!$B$54:$T$76,3,FALSE)</f>
        <v>100</v>
      </c>
      <c r="H59" s="730">
        <f>VLOOKUP($A59,[22]旧香焼町!$B$54:$T$76,4,FALSE)</f>
        <v>97</v>
      </c>
      <c r="I59" s="730">
        <f>VLOOKUP($A59,[22]旧香焼町!$B$54:$T$76,5,FALSE)</f>
        <v>75</v>
      </c>
      <c r="J59" s="730">
        <f>VLOOKUP($A59,[22]旧香焼町!$B$54:$T$76,6,FALSE)</f>
        <v>19</v>
      </c>
      <c r="K59" s="730" t="str">
        <f>VLOOKUP($A59,[22]旧香焼町!$B$54:$T$76,7,FALSE)</f>
        <v>-</v>
      </c>
      <c r="L59" s="730">
        <f>VLOOKUP($A59,[22]旧香焼町!$B$54:$T$76,8,FALSE)</f>
        <v>3</v>
      </c>
      <c r="M59" s="730">
        <f>VLOOKUP($A59,[22]旧香焼町!$B$54:$T$76,9,FALSE)</f>
        <v>3</v>
      </c>
      <c r="N59" s="730">
        <f>VLOOKUP($A59,[22]旧香焼町!$B$54:$T$76,10,FALSE)</f>
        <v>10</v>
      </c>
      <c r="O59" s="730">
        <f>VLOOKUP($A59,[22]旧香焼町!$B$54:$T$76,11,FALSE)</f>
        <v>8</v>
      </c>
      <c r="P59" s="730" t="str">
        <f>VLOOKUP($A59,[22]旧香焼町!$B$54:$T$76,12,FALSE)</f>
        <v>-</v>
      </c>
      <c r="Q59" s="730">
        <f>VLOOKUP($A59,[22]旧香焼町!$B$54:$T$76,13,FALSE)</f>
        <v>2</v>
      </c>
      <c r="R59" s="730">
        <f>VLOOKUP($A59,[22]旧香焼町!$B$54:$T$76,14,FALSE)</f>
        <v>5</v>
      </c>
      <c r="S59" s="730">
        <f>VLOOKUP($A59,[22]旧香焼町!$B$54:$T$76,15,FALSE)</f>
        <v>91</v>
      </c>
      <c r="T59" s="730">
        <f>VLOOKUP($A59,[22]旧香焼町!$B$54:$T$76,16,FALSE)</f>
        <v>70</v>
      </c>
      <c r="U59" s="730">
        <f>VLOOKUP($A59,[22]旧香焼町!$B$54:$T$76,17,FALSE)</f>
        <v>18</v>
      </c>
      <c r="V59" s="730" t="str">
        <f>VLOOKUP($A59,[22]旧香焼町!$B$54:$T$76,18,FALSE)</f>
        <v>-</v>
      </c>
      <c r="W59" s="730">
        <f>VLOOKUP($A59,[22]旧香焼町!$B$54:$T$76,19,FALSE)</f>
        <v>3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VLOOKUP($A60,[22]旧香焼町!$B$54:$T$76,2,FALSE)</f>
        <v>115</v>
      </c>
      <c r="G60" s="730">
        <f>VLOOKUP($A60,[22]旧香焼町!$B$54:$T$76,3,FALSE)</f>
        <v>96</v>
      </c>
      <c r="H60" s="730">
        <f>VLOOKUP($A60,[22]旧香焼町!$B$54:$T$76,4,FALSE)</f>
        <v>96</v>
      </c>
      <c r="I60" s="730">
        <f>VLOOKUP($A60,[22]旧香焼町!$B$54:$T$76,5,FALSE)</f>
        <v>77</v>
      </c>
      <c r="J60" s="730">
        <f>VLOOKUP($A60,[22]旧香焼町!$B$54:$T$76,6,FALSE)</f>
        <v>17</v>
      </c>
      <c r="K60" s="730" t="str">
        <f>VLOOKUP($A60,[22]旧香焼町!$B$54:$T$76,7,FALSE)</f>
        <v>-</v>
      </c>
      <c r="L60" s="730">
        <f>VLOOKUP($A60,[22]旧香焼町!$B$54:$T$76,8,FALSE)</f>
        <v>2</v>
      </c>
      <c r="M60" s="730" t="str">
        <f>VLOOKUP($A60,[22]旧香焼町!$B$54:$T$76,9,FALSE)</f>
        <v>-</v>
      </c>
      <c r="N60" s="730">
        <f>VLOOKUP($A60,[22]旧香焼町!$B$54:$T$76,10,FALSE)</f>
        <v>13</v>
      </c>
      <c r="O60" s="730">
        <f>VLOOKUP($A60,[22]旧香焼町!$B$54:$T$76,11,FALSE)</f>
        <v>8</v>
      </c>
      <c r="P60" s="730" t="str">
        <f>VLOOKUP($A60,[22]旧香焼町!$B$54:$T$76,12,FALSE)</f>
        <v>-</v>
      </c>
      <c r="Q60" s="730">
        <f>VLOOKUP($A60,[22]旧香焼町!$B$54:$T$76,13,FALSE)</f>
        <v>5</v>
      </c>
      <c r="R60" s="730">
        <f>VLOOKUP($A60,[22]旧香焼町!$B$54:$T$76,14,FALSE)</f>
        <v>6</v>
      </c>
      <c r="S60" s="730">
        <f>VLOOKUP($A60,[22]旧香焼町!$B$54:$T$76,15,FALSE)</f>
        <v>90</v>
      </c>
      <c r="T60" s="730">
        <f>VLOOKUP($A60,[22]旧香焼町!$B$54:$T$76,16,FALSE)</f>
        <v>72</v>
      </c>
      <c r="U60" s="730">
        <f>VLOOKUP($A60,[22]旧香焼町!$B$54:$T$76,17,FALSE)</f>
        <v>16</v>
      </c>
      <c r="V60" s="730" t="str">
        <f>VLOOKUP($A60,[22]旧香焼町!$B$54:$T$76,18,FALSE)</f>
        <v>-</v>
      </c>
      <c r="W60" s="730">
        <f>VLOOKUP($A60,[22]旧香焼町!$B$54:$T$76,19,FALSE)</f>
        <v>2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VLOOKUP($A61,[22]旧香焼町!$B$54:$T$76,2,FALSE)</f>
        <v>100</v>
      </c>
      <c r="G61" s="730">
        <f>VLOOKUP($A61,[22]旧香焼町!$B$54:$T$76,3,FALSE)</f>
        <v>68</v>
      </c>
      <c r="H61" s="730">
        <f>VLOOKUP($A61,[22]旧香焼町!$B$54:$T$76,4,FALSE)</f>
        <v>65</v>
      </c>
      <c r="I61" s="730">
        <f>VLOOKUP($A61,[22]旧香焼町!$B$54:$T$76,5,FALSE)</f>
        <v>56</v>
      </c>
      <c r="J61" s="730">
        <f>VLOOKUP($A61,[22]旧香焼町!$B$54:$T$76,6,FALSE)</f>
        <v>9</v>
      </c>
      <c r="K61" s="730" t="str">
        <f>VLOOKUP($A61,[22]旧香焼町!$B$54:$T$76,7,FALSE)</f>
        <v>-</v>
      </c>
      <c r="L61" s="730" t="str">
        <f>VLOOKUP($A61,[22]旧香焼町!$B$54:$T$76,8,FALSE)</f>
        <v>-</v>
      </c>
      <c r="M61" s="730">
        <f>VLOOKUP($A61,[22]旧香焼町!$B$54:$T$76,9,FALSE)</f>
        <v>3</v>
      </c>
      <c r="N61" s="730">
        <f>VLOOKUP($A61,[22]旧香焼町!$B$54:$T$76,10,FALSE)</f>
        <v>24</v>
      </c>
      <c r="O61" s="730">
        <f>VLOOKUP($A61,[22]旧香焼町!$B$54:$T$76,11,FALSE)</f>
        <v>22</v>
      </c>
      <c r="P61" s="730" t="str">
        <f>VLOOKUP($A61,[22]旧香焼町!$B$54:$T$76,12,FALSE)</f>
        <v>-</v>
      </c>
      <c r="Q61" s="730">
        <f>VLOOKUP($A61,[22]旧香焼町!$B$54:$T$76,13,FALSE)</f>
        <v>2</v>
      </c>
      <c r="R61" s="730">
        <f>VLOOKUP($A61,[22]旧香焼町!$B$54:$T$76,14,FALSE)</f>
        <v>8</v>
      </c>
      <c r="S61" s="730">
        <f>VLOOKUP($A61,[22]旧香焼町!$B$54:$T$76,15,FALSE)</f>
        <v>59</v>
      </c>
      <c r="T61" s="730">
        <f>VLOOKUP($A61,[22]旧香焼町!$B$54:$T$76,16,FALSE)</f>
        <v>50</v>
      </c>
      <c r="U61" s="730">
        <f>VLOOKUP($A61,[22]旧香焼町!$B$54:$T$76,17,FALSE)</f>
        <v>9</v>
      </c>
      <c r="V61" s="730" t="str">
        <f>VLOOKUP($A61,[22]旧香焼町!$B$54:$T$76,18,FALSE)</f>
        <v>-</v>
      </c>
      <c r="W61" s="730" t="str">
        <f>VLOOKUP($A61,[22]旧香焼町!$B$54:$T$76,19,FALSE)</f>
        <v>-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VLOOKUP($A62,[22]旧香焼町!$B$54:$T$76,2,FALSE)</f>
        <v>97</v>
      </c>
      <c r="G62" s="730">
        <f>VLOOKUP($A62,[22]旧香焼町!$B$54:$T$76,3,FALSE)</f>
        <v>75</v>
      </c>
      <c r="H62" s="730">
        <f>VLOOKUP($A62,[22]旧香焼町!$B$54:$T$76,4,FALSE)</f>
        <v>73</v>
      </c>
      <c r="I62" s="730">
        <f>VLOOKUP($A62,[22]旧香焼町!$B$54:$T$76,5,FALSE)</f>
        <v>58</v>
      </c>
      <c r="J62" s="730">
        <f>VLOOKUP($A62,[22]旧香焼町!$B$54:$T$76,6,FALSE)</f>
        <v>13</v>
      </c>
      <c r="K62" s="730" t="str">
        <f>VLOOKUP($A62,[22]旧香焼町!$B$54:$T$76,7,FALSE)</f>
        <v>-</v>
      </c>
      <c r="L62" s="730">
        <f>VLOOKUP($A62,[22]旧香焼町!$B$54:$T$76,8,FALSE)</f>
        <v>2</v>
      </c>
      <c r="M62" s="730">
        <f>VLOOKUP($A62,[22]旧香焼町!$B$54:$T$76,9,FALSE)</f>
        <v>2</v>
      </c>
      <c r="N62" s="730">
        <f>VLOOKUP($A62,[22]旧香焼町!$B$54:$T$76,10,FALSE)</f>
        <v>19</v>
      </c>
      <c r="O62" s="730">
        <f>VLOOKUP($A62,[22]旧香焼町!$B$54:$T$76,11,FALSE)</f>
        <v>18</v>
      </c>
      <c r="P62" s="730" t="str">
        <f>VLOOKUP($A62,[22]旧香焼町!$B$54:$T$76,12,FALSE)</f>
        <v>-</v>
      </c>
      <c r="Q62" s="730">
        <f>VLOOKUP($A62,[22]旧香焼町!$B$54:$T$76,13,FALSE)</f>
        <v>1</v>
      </c>
      <c r="R62" s="730">
        <f>VLOOKUP($A62,[22]旧香焼町!$B$54:$T$76,14,FALSE)</f>
        <v>3</v>
      </c>
      <c r="S62" s="730">
        <f>VLOOKUP($A62,[22]旧香焼町!$B$54:$T$76,15,FALSE)</f>
        <v>67</v>
      </c>
      <c r="T62" s="730">
        <f>VLOOKUP($A62,[22]旧香焼町!$B$54:$T$76,16,FALSE)</f>
        <v>55</v>
      </c>
      <c r="U62" s="730">
        <f>VLOOKUP($A62,[22]旧香焼町!$B$54:$T$76,17,FALSE)</f>
        <v>11</v>
      </c>
      <c r="V62" s="730" t="str">
        <f>VLOOKUP($A62,[22]旧香焼町!$B$54:$T$76,18,FALSE)</f>
        <v>-</v>
      </c>
      <c r="W62" s="730">
        <f>VLOOKUP($A62,[22]旧香焼町!$B$54:$T$76,19,FALSE)</f>
        <v>1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VLOOKUP($A63,[22]旧香焼町!$B$54:$T$76,2,FALSE)</f>
        <v>124</v>
      </c>
      <c r="G63" s="730">
        <f>VLOOKUP($A63,[22]旧香焼町!$B$54:$T$76,3,FALSE)</f>
        <v>89</v>
      </c>
      <c r="H63" s="730">
        <f>VLOOKUP($A63,[22]旧香焼町!$B$54:$T$76,4,FALSE)</f>
        <v>87</v>
      </c>
      <c r="I63" s="730">
        <f>VLOOKUP($A63,[22]旧香焼町!$B$54:$T$76,5,FALSE)</f>
        <v>66</v>
      </c>
      <c r="J63" s="730">
        <f>VLOOKUP($A63,[22]旧香焼町!$B$54:$T$76,6,FALSE)</f>
        <v>17</v>
      </c>
      <c r="K63" s="730" t="str">
        <f>VLOOKUP($A63,[22]旧香焼町!$B$54:$T$76,7,FALSE)</f>
        <v>-</v>
      </c>
      <c r="L63" s="730">
        <f>VLOOKUP($A63,[22]旧香焼町!$B$54:$T$76,8,FALSE)</f>
        <v>4</v>
      </c>
      <c r="M63" s="730">
        <f>VLOOKUP($A63,[22]旧香焼町!$B$54:$T$76,9,FALSE)</f>
        <v>2</v>
      </c>
      <c r="N63" s="730">
        <f>VLOOKUP($A63,[22]旧香焼町!$B$54:$T$76,10,FALSE)</f>
        <v>31</v>
      </c>
      <c r="O63" s="730">
        <f>VLOOKUP($A63,[22]旧香焼町!$B$54:$T$76,11,FALSE)</f>
        <v>24</v>
      </c>
      <c r="P63" s="730" t="str">
        <f>VLOOKUP($A63,[22]旧香焼町!$B$54:$T$76,12,FALSE)</f>
        <v>-</v>
      </c>
      <c r="Q63" s="730">
        <f>VLOOKUP($A63,[22]旧香焼町!$B$54:$T$76,13,FALSE)</f>
        <v>7</v>
      </c>
      <c r="R63" s="730">
        <f>VLOOKUP($A63,[22]旧香焼町!$B$54:$T$76,14,FALSE)</f>
        <v>4</v>
      </c>
      <c r="S63" s="730">
        <f>VLOOKUP($A63,[22]旧香焼町!$B$54:$T$76,15,FALSE)</f>
        <v>80</v>
      </c>
      <c r="T63" s="730">
        <f>VLOOKUP($A63,[22]旧香焼町!$B$54:$T$76,16,FALSE)</f>
        <v>63</v>
      </c>
      <c r="U63" s="730">
        <f>VLOOKUP($A63,[22]旧香焼町!$B$54:$T$76,17,FALSE)</f>
        <v>15</v>
      </c>
      <c r="V63" s="730" t="str">
        <f>VLOOKUP($A63,[22]旧香焼町!$B$54:$T$76,18,FALSE)</f>
        <v>-</v>
      </c>
      <c r="W63" s="730">
        <f>VLOOKUP($A63,[22]旧香焼町!$B$54:$T$76,19,FALSE)</f>
        <v>2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VLOOKUP($A64,[22]旧香焼町!$B$54:$T$76,2,FALSE)</f>
        <v>187</v>
      </c>
      <c r="G64" s="730">
        <f>VLOOKUP($A64,[22]旧香焼町!$B$54:$T$76,3,FALSE)</f>
        <v>65</v>
      </c>
      <c r="H64" s="730">
        <f>VLOOKUP($A64,[22]旧香焼町!$B$54:$T$76,4,FALSE)</f>
        <v>65</v>
      </c>
      <c r="I64" s="730">
        <f>VLOOKUP($A64,[22]旧香焼町!$B$54:$T$76,5,FALSE)</f>
        <v>38</v>
      </c>
      <c r="J64" s="730">
        <f>VLOOKUP($A64,[22]旧香焼町!$B$54:$T$76,6,FALSE)</f>
        <v>23</v>
      </c>
      <c r="K64" s="730" t="str">
        <f>VLOOKUP($A64,[22]旧香焼町!$B$54:$T$76,7,FALSE)</f>
        <v>-</v>
      </c>
      <c r="L64" s="730">
        <f>VLOOKUP($A64,[22]旧香焼町!$B$54:$T$76,8,FALSE)</f>
        <v>4</v>
      </c>
      <c r="M64" s="730" t="str">
        <f>VLOOKUP($A64,[22]旧香焼町!$B$54:$T$76,9,FALSE)</f>
        <v>-</v>
      </c>
      <c r="N64" s="730">
        <f>VLOOKUP($A64,[22]旧香焼町!$B$54:$T$76,10,FALSE)</f>
        <v>113</v>
      </c>
      <c r="O64" s="730">
        <f>VLOOKUP($A64,[22]旧香焼町!$B$54:$T$76,11,FALSE)</f>
        <v>75</v>
      </c>
      <c r="P64" s="730" t="str">
        <f>VLOOKUP($A64,[22]旧香焼町!$B$54:$T$76,12,FALSE)</f>
        <v>-</v>
      </c>
      <c r="Q64" s="730">
        <f>VLOOKUP($A64,[22]旧香焼町!$B$54:$T$76,13,FALSE)</f>
        <v>38</v>
      </c>
      <c r="R64" s="730">
        <f>VLOOKUP($A64,[22]旧香焼町!$B$54:$T$76,14,FALSE)</f>
        <v>9</v>
      </c>
      <c r="S64" s="730">
        <f>VLOOKUP($A64,[22]旧香焼町!$B$54:$T$76,15,FALSE)</f>
        <v>50</v>
      </c>
      <c r="T64" s="730">
        <f>VLOOKUP($A64,[22]旧香焼町!$B$54:$T$76,16,FALSE)</f>
        <v>30</v>
      </c>
      <c r="U64" s="730">
        <f>VLOOKUP($A64,[22]旧香焼町!$B$54:$T$76,17,FALSE)</f>
        <v>18</v>
      </c>
      <c r="V64" s="730" t="str">
        <f>VLOOKUP($A64,[22]旧香焼町!$B$54:$T$76,18,FALSE)</f>
        <v>-</v>
      </c>
      <c r="W64" s="730">
        <f>VLOOKUP($A64,[22]旧香焼町!$B$54:$T$76,19,FALSE)</f>
        <v>2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VLOOKUP($A65,[22]旧香焼町!$B$54:$T$76,2,FALSE)</f>
        <v>200</v>
      </c>
      <c r="G65" s="730">
        <f>VLOOKUP($A65,[22]旧香焼町!$B$54:$T$76,3,FALSE)</f>
        <v>47</v>
      </c>
      <c r="H65" s="730">
        <f>VLOOKUP($A65,[22]旧香焼町!$B$54:$T$76,4,FALSE)</f>
        <v>46</v>
      </c>
      <c r="I65" s="730">
        <f>VLOOKUP($A65,[22]旧香焼町!$B$54:$T$76,5,FALSE)</f>
        <v>28</v>
      </c>
      <c r="J65" s="730">
        <f>VLOOKUP($A65,[22]旧香焼町!$B$54:$T$76,6,FALSE)</f>
        <v>17</v>
      </c>
      <c r="K65" s="730" t="str">
        <f>VLOOKUP($A65,[22]旧香焼町!$B$54:$T$76,7,FALSE)</f>
        <v>-</v>
      </c>
      <c r="L65" s="730">
        <f>VLOOKUP($A65,[22]旧香焼町!$B$54:$T$76,8,FALSE)</f>
        <v>1</v>
      </c>
      <c r="M65" s="730">
        <f>VLOOKUP($A65,[22]旧香焼町!$B$54:$T$76,9,FALSE)</f>
        <v>1</v>
      </c>
      <c r="N65" s="730">
        <f>VLOOKUP($A65,[22]旧香焼町!$B$54:$T$76,10,FALSE)</f>
        <v>128</v>
      </c>
      <c r="O65" s="730">
        <f>VLOOKUP($A65,[22]旧香焼町!$B$54:$T$76,11,FALSE)</f>
        <v>60</v>
      </c>
      <c r="P65" s="730" t="str">
        <f>VLOOKUP($A65,[22]旧香焼町!$B$54:$T$76,12,FALSE)</f>
        <v>-</v>
      </c>
      <c r="Q65" s="730">
        <f>VLOOKUP($A65,[22]旧香焼町!$B$54:$T$76,13,FALSE)</f>
        <v>68</v>
      </c>
      <c r="R65" s="730">
        <f>VLOOKUP($A65,[22]旧香焼町!$B$54:$T$76,14,FALSE)</f>
        <v>25</v>
      </c>
      <c r="S65" s="730">
        <f>VLOOKUP($A65,[22]旧香焼町!$B$54:$T$76,15,FALSE)</f>
        <v>29</v>
      </c>
      <c r="T65" s="730">
        <f>VLOOKUP($A65,[22]旧香焼町!$B$54:$T$76,16,FALSE)</f>
        <v>18</v>
      </c>
      <c r="U65" s="730">
        <f>VLOOKUP($A65,[22]旧香焼町!$B$54:$T$76,17,FALSE)</f>
        <v>11</v>
      </c>
      <c r="V65" s="730" t="str">
        <f>VLOOKUP($A65,[22]旧香焼町!$B$54:$T$76,18,FALSE)</f>
        <v>-</v>
      </c>
      <c r="W65" s="730" t="str">
        <f>VLOOKUP($A65,[22]旧香焼町!$B$54:$T$76,19,FALSE)</f>
        <v>-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VLOOKUP($A66,[22]旧香焼町!$B$54:$T$76,2,FALSE)</f>
        <v>110</v>
      </c>
      <c r="G66" s="730">
        <f>VLOOKUP($A66,[22]旧香焼町!$B$54:$T$76,3,FALSE)</f>
        <v>9</v>
      </c>
      <c r="H66" s="730">
        <f>VLOOKUP($A66,[22]旧香焼町!$B$54:$T$76,4,FALSE)</f>
        <v>9</v>
      </c>
      <c r="I66" s="730">
        <f>VLOOKUP($A66,[22]旧香焼町!$B$54:$T$76,5,FALSE)</f>
        <v>4</v>
      </c>
      <c r="J66" s="730">
        <f>VLOOKUP($A66,[22]旧香焼町!$B$54:$T$76,6,FALSE)</f>
        <v>4</v>
      </c>
      <c r="K66" s="730" t="str">
        <f>VLOOKUP($A66,[22]旧香焼町!$B$54:$T$76,7,FALSE)</f>
        <v>-</v>
      </c>
      <c r="L66" s="730">
        <f>VLOOKUP($A66,[22]旧香焼町!$B$54:$T$76,8,FALSE)</f>
        <v>1</v>
      </c>
      <c r="M66" s="730" t="str">
        <f>VLOOKUP($A66,[22]旧香焼町!$B$54:$T$76,9,FALSE)</f>
        <v>-</v>
      </c>
      <c r="N66" s="730">
        <f>VLOOKUP($A66,[22]旧香焼町!$B$54:$T$76,10,FALSE)</f>
        <v>83</v>
      </c>
      <c r="O66" s="730">
        <f>VLOOKUP($A66,[22]旧香焼町!$B$54:$T$76,11,FALSE)</f>
        <v>39</v>
      </c>
      <c r="P66" s="730" t="str">
        <f>VLOOKUP($A66,[22]旧香焼町!$B$54:$T$76,12,FALSE)</f>
        <v>-</v>
      </c>
      <c r="Q66" s="730">
        <f>VLOOKUP($A66,[22]旧香焼町!$B$54:$T$76,13,FALSE)</f>
        <v>44</v>
      </c>
      <c r="R66" s="730">
        <f>VLOOKUP($A66,[22]旧香焼町!$B$54:$T$76,14,FALSE)</f>
        <v>18</v>
      </c>
      <c r="S66" s="730">
        <f>VLOOKUP($A66,[22]旧香焼町!$B$54:$T$76,15,FALSE)</f>
        <v>3</v>
      </c>
      <c r="T66" s="730">
        <f>VLOOKUP($A66,[22]旧香焼町!$B$54:$T$76,16,FALSE)</f>
        <v>2</v>
      </c>
      <c r="U66" s="730">
        <f>VLOOKUP($A66,[22]旧香焼町!$B$54:$T$76,17,FALSE)</f>
        <v>1</v>
      </c>
      <c r="V66" s="730" t="str">
        <f>VLOOKUP($A66,[22]旧香焼町!$B$54:$T$76,18,FALSE)</f>
        <v>-</v>
      </c>
      <c r="W66" s="730" t="str">
        <f>VLOOKUP($A66,[22]旧香焼町!$B$54:$T$76,19,FALSE)</f>
        <v>-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VLOOKUP($A67,[22]旧香焼町!$B$54:$T$76,2,FALSE)</f>
        <v>96</v>
      </c>
      <c r="G67" s="730">
        <f>VLOOKUP($A67,[22]旧香焼町!$B$54:$T$76,3,FALSE)</f>
        <v>1</v>
      </c>
      <c r="H67" s="730">
        <f>VLOOKUP($A67,[22]旧香焼町!$B$54:$T$76,4,FALSE)</f>
        <v>1</v>
      </c>
      <c r="I67" s="730">
        <f>VLOOKUP($A67,[22]旧香焼町!$B$54:$T$76,5,FALSE)</f>
        <v>1</v>
      </c>
      <c r="J67" s="730" t="str">
        <f>VLOOKUP($A67,[22]旧香焼町!$B$54:$T$76,6,FALSE)</f>
        <v>-</v>
      </c>
      <c r="K67" s="730" t="str">
        <f>VLOOKUP($A67,[22]旧香焼町!$B$54:$T$76,7,FALSE)</f>
        <v>-</v>
      </c>
      <c r="L67" s="730" t="str">
        <f>VLOOKUP($A67,[22]旧香焼町!$B$54:$T$76,8,FALSE)</f>
        <v>-</v>
      </c>
      <c r="M67" s="730" t="str">
        <f>VLOOKUP($A67,[22]旧香焼町!$B$54:$T$76,9,FALSE)</f>
        <v>-</v>
      </c>
      <c r="N67" s="730">
        <f>VLOOKUP($A67,[22]旧香焼町!$B$54:$T$76,10,FALSE)</f>
        <v>82</v>
      </c>
      <c r="O67" s="730">
        <f>VLOOKUP($A67,[22]旧香焼町!$B$54:$T$76,11,FALSE)</f>
        <v>23</v>
      </c>
      <c r="P67" s="730" t="str">
        <f>VLOOKUP($A67,[22]旧香焼町!$B$54:$T$76,12,FALSE)</f>
        <v>-</v>
      </c>
      <c r="Q67" s="730">
        <f>VLOOKUP($A67,[22]旧香焼町!$B$54:$T$76,13,FALSE)</f>
        <v>59</v>
      </c>
      <c r="R67" s="730">
        <f>VLOOKUP($A67,[22]旧香焼町!$B$54:$T$76,14,FALSE)</f>
        <v>13</v>
      </c>
      <c r="S67" s="730" t="str">
        <f>VLOOKUP($A67,[22]旧香焼町!$B$54:$T$76,15,FALSE)</f>
        <v>-</v>
      </c>
      <c r="T67" s="730" t="str">
        <f>VLOOKUP($A67,[22]旧香焼町!$B$54:$T$76,16,FALSE)</f>
        <v>-</v>
      </c>
      <c r="U67" s="730" t="str">
        <f>VLOOKUP($A67,[22]旧香焼町!$B$54:$T$76,17,FALSE)</f>
        <v>-</v>
      </c>
      <c r="V67" s="730" t="str">
        <f>VLOOKUP($A67,[22]旧香焼町!$B$54:$T$76,18,FALSE)</f>
        <v>-</v>
      </c>
      <c r="W67" s="730" t="str">
        <f>VLOOKUP($A67,[22]旧香焼町!$B$54:$T$76,19,FALSE)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VLOOKUP($A68,[22]旧香焼町!$B$54:$T$76,2,FALSE)</f>
        <v>124</v>
      </c>
      <c r="G68" s="730">
        <f>VLOOKUP($A68,[22]旧香焼町!$B$54:$T$76,3,FALSE)</f>
        <v>1</v>
      </c>
      <c r="H68" s="730">
        <f>VLOOKUP($A68,[22]旧香焼町!$B$54:$T$76,4,FALSE)</f>
        <v>1</v>
      </c>
      <c r="I68" s="730" t="str">
        <f>VLOOKUP($A68,[22]旧香焼町!$B$54:$T$76,5,FALSE)</f>
        <v>-</v>
      </c>
      <c r="J68" s="730">
        <f>VLOOKUP($A68,[22]旧香焼町!$B$54:$T$76,6,FALSE)</f>
        <v>1</v>
      </c>
      <c r="K68" s="730" t="str">
        <f>VLOOKUP($A68,[22]旧香焼町!$B$54:$T$76,7,FALSE)</f>
        <v>-</v>
      </c>
      <c r="L68" s="730" t="str">
        <f>VLOOKUP($A68,[22]旧香焼町!$B$54:$T$76,8,FALSE)</f>
        <v>-</v>
      </c>
      <c r="M68" s="730" t="str">
        <f>VLOOKUP($A68,[22]旧香焼町!$B$54:$T$76,9,FALSE)</f>
        <v>-</v>
      </c>
      <c r="N68" s="730">
        <f>VLOOKUP($A68,[22]旧香焼町!$B$54:$T$76,10,FALSE)</f>
        <v>109</v>
      </c>
      <c r="O68" s="730">
        <f>VLOOKUP($A68,[22]旧香焼町!$B$54:$T$76,11,FALSE)</f>
        <v>23</v>
      </c>
      <c r="P68" s="730" t="str">
        <f>VLOOKUP($A68,[22]旧香焼町!$B$54:$T$76,12,FALSE)</f>
        <v>-</v>
      </c>
      <c r="Q68" s="730">
        <f>VLOOKUP($A68,[22]旧香焼町!$B$54:$T$76,13,FALSE)</f>
        <v>86</v>
      </c>
      <c r="R68" s="730">
        <f>VLOOKUP($A68,[22]旧香焼町!$B$54:$T$76,14,FALSE)</f>
        <v>14</v>
      </c>
      <c r="S68" s="730" t="str">
        <f>VLOOKUP($A68,[22]旧香焼町!$B$54:$T$76,15,FALSE)</f>
        <v>-</v>
      </c>
      <c r="T68" s="730" t="str">
        <f>VLOOKUP($A68,[22]旧香焼町!$B$54:$T$76,16,FALSE)</f>
        <v>-</v>
      </c>
      <c r="U68" s="730" t="str">
        <f>VLOOKUP($A68,[22]旧香焼町!$B$54:$T$76,17,FALSE)</f>
        <v>-</v>
      </c>
      <c r="V68" s="730" t="str">
        <f>VLOOKUP($A68,[22]旧香焼町!$B$54:$T$76,18,FALSE)</f>
        <v>-</v>
      </c>
      <c r="W68" s="730" t="str">
        <f>VLOOKUP($A68,[22]旧香焼町!$B$54:$T$76,19,FALSE)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VLOOKUP($A70,[22]旧香焼町!$B$54:$T$76,2,FALSE)</f>
        <v>828</v>
      </c>
      <c r="G70" s="730">
        <f>VLOOKUP($A70,[22]旧香焼町!$B$54:$T$76,3,FALSE)</f>
        <v>613</v>
      </c>
      <c r="H70" s="730">
        <f>VLOOKUP($A70,[22]旧香焼町!$B$54:$T$76,4,FALSE)</f>
        <v>594</v>
      </c>
      <c r="I70" s="730">
        <f>VLOOKUP($A70,[22]旧香焼町!$B$54:$T$76,5,FALSE)</f>
        <v>475</v>
      </c>
      <c r="J70" s="730">
        <f>VLOOKUP($A70,[22]旧香焼町!$B$54:$T$76,6,FALSE)</f>
        <v>94</v>
      </c>
      <c r="K70" s="730">
        <f>VLOOKUP($A70,[22]旧香焼町!$B$54:$T$76,7,FALSE)</f>
        <v>7</v>
      </c>
      <c r="L70" s="730">
        <f>VLOOKUP($A70,[22]旧香焼町!$B$54:$T$76,8,FALSE)</f>
        <v>18</v>
      </c>
      <c r="M70" s="730">
        <f>VLOOKUP($A70,[22]旧香焼町!$B$54:$T$76,9,FALSE)</f>
        <v>19</v>
      </c>
      <c r="N70" s="730">
        <f>VLOOKUP($A70,[22]旧香焼町!$B$54:$T$76,10,FALSE)</f>
        <v>173</v>
      </c>
      <c r="O70" s="730">
        <f>VLOOKUP($A70,[22]旧香焼町!$B$54:$T$76,11,FALSE)</f>
        <v>95</v>
      </c>
      <c r="P70" s="730">
        <f>VLOOKUP($A70,[22]旧香焼町!$B$54:$T$76,12,FALSE)</f>
        <v>57</v>
      </c>
      <c r="Q70" s="730">
        <f>VLOOKUP($A70,[22]旧香焼町!$B$54:$T$76,13,FALSE)</f>
        <v>21</v>
      </c>
      <c r="R70" s="730">
        <f>VLOOKUP($A70,[22]旧香焼町!$B$54:$T$76,14,FALSE)</f>
        <v>42</v>
      </c>
      <c r="S70" s="730">
        <f>VLOOKUP($A70,[22]旧香焼町!$B$54:$T$76,15,FALSE)</f>
        <v>553</v>
      </c>
      <c r="T70" s="730">
        <f>VLOOKUP($A70,[22]旧香焼町!$B$54:$T$76,16,FALSE)</f>
        <v>449</v>
      </c>
      <c r="U70" s="730">
        <f>VLOOKUP($A70,[22]旧香焼町!$B$54:$T$76,17,FALSE)</f>
        <v>83</v>
      </c>
      <c r="V70" s="730">
        <f>VLOOKUP($A70,[22]旧香焼町!$B$54:$T$76,18,FALSE)</f>
        <v>7</v>
      </c>
      <c r="W70" s="730">
        <f>VLOOKUP($A70,[22]旧香焼町!$B$54:$T$76,19,FALSE)</f>
        <v>14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VLOOKUP($A71,[22]旧香焼町!$B$54:$T$76,2,FALSE)</f>
        <v>717</v>
      </c>
      <c r="G71" s="730">
        <f>VLOOKUP($A71,[22]旧香焼町!$B$54:$T$76,3,FALSE)</f>
        <v>123</v>
      </c>
      <c r="H71" s="730">
        <f>VLOOKUP($A71,[22]旧香焼町!$B$54:$T$76,4,FALSE)</f>
        <v>122</v>
      </c>
      <c r="I71" s="730">
        <f>VLOOKUP($A71,[22]旧香焼町!$B$54:$T$76,5,FALSE)</f>
        <v>71</v>
      </c>
      <c r="J71" s="730">
        <f>VLOOKUP($A71,[22]旧香焼町!$B$54:$T$76,6,FALSE)</f>
        <v>45</v>
      </c>
      <c r="K71" s="730" t="str">
        <f>VLOOKUP($A71,[22]旧香焼町!$B$54:$T$76,7,FALSE)</f>
        <v>-</v>
      </c>
      <c r="L71" s="730">
        <f>VLOOKUP($A71,[22]旧香焼町!$B$54:$T$76,8,FALSE)</f>
        <v>6</v>
      </c>
      <c r="M71" s="730">
        <f>VLOOKUP($A71,[22]旧香焼町!$B$54:$T$76,9,FALSE)</f>
        <v>1</v>
      </c>
      <c r="N71" s="730">
        <f>VLOOKUP($A71,[22]旧香焼町!$B$54:$T$76,10,FALSE)</f>
        <v>515</v>
      </c>
      <c r="O71" s="730">
        <f>VLOOKUP($A71,[22]旧香焼町!$B$54:$T$76,11,FALSE)</f>
        <v>220</v>
      </c>
      <c r="P71" s="730" t="str">
        <f>VLOOKUP($A71,[22]旧香焼町!$B$54:$T$76,12,FALSE)</f>
        <v>-</v>
      </c>
      <c r="Q71" s="730">
        <f>VLOOKUP($A71,[22]旧香焼町!$B$54:$T$76,13,FALSE)</f>
        <v>295</v>
      </c>
      <c r="R71" s="730">
        <f>VLOOKUP($A71,[22]旧香焼町!$B$54:$T$76,14,FALSE)</f>
        <v>79</v>
      </c>
      <c r="S71" s="730">
        <f>VLOOKUP($A71,[22]旧香焼町!$B$54:$T$76,15,FALSE)</f>
        <v>82</v>
      </c>
      <c r="T71" s="730">
        <f>VLOOKUP($A71,[22]旧香焼町!$B$54:$T$76,16,FALSE)</f>
        <v>50</v>
      </c>
      <c r="U71" s="730">
        <f>VLOOKUP($A71,[22]旧香焼町!$B$54:$T$76,17,FALSE)</f>
        <v>30</v>
      </c>
      <c r="V71" s="730" t="str">
        <f>VLOOKUP($A71,[22]旧香焼町!$B$54:$T$76,18,FALSE)</f>
        <v>-</v>
      </c>
      <c r="W71" s="730">
        <f>VLOOKUP($A71,[22]旧香焼町!$B$54:$T$76,19,FALSE)</f>
        <v>2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VLOOKUP($A72,[22]旧香焼町!$B$54:$T$76,2,FALSE)</f>
        <v>387</v>
      </c>
      <c r="G72" s="730">
        <f>VLOOKUP($A72,[22]旧香焼町!$B$54:$T$76,3,FALSE)</f>
        <v>112</v>
      </c>
      <c r="H72" s="730">
        <f>VLOOKUP($A72,[22]旧香焼町!$B$54:$T$76,4,FALSE)</f>
        <v>111</v>
      </c>
      <c r="I72" s="730">
        <f>VLOOKUP($A72,[22]旧香焼町!$B$54:$T$76,5,FALSE)</f>
        <v>66</v>
      </c>
      <c r="J72" s="730">
        <f>VLOOKUP($A72,[22]旧香焼町!$B$54:$T$76,6,FALSE)</f>
        <v>40</v>
      </c>
      <c r="K72" s="730">
        <f>VLOOKUP($A72,[22]旧香焼町!$B$54:$T$76,7,FALSE)</f>
        <v>0</v>
      </c>
      <c r="L72" s="730">
        <f>VLOOKUP($A72,[22]旧香焼町!$B$54:$T$76,8,FALSE)</f>
        <v>5</v>
      </c>
      <c r="M72" s="730">
        <f>VLOOKUP($A72,[22]旧香焼町!$B$54:$T$76,9,FALSE)</f>
        <v>1</v>
      </c>
      <c r="N72" s="730">
        <f>VLOOKUP($A72,[22]旧香焼町!$B$54:$T$76,10,FALSE)</f>
        <v>241</v>
      </c>
      <c r="O72" s="730">
        <f>VLOOKUP($A72,[22]旧香焼町!$B$54:$T$76,11,FALSE)</f>
        <v>135</v>
      </c>
      <c r="P72" s="730" t="str">
        <f>VLOOKUP($A72,[22]旧香焼町!$B$54:$T$76,12,FALSE)</f>
        <v>-</v>
      </c>
      <c r="Q72" s="730">
        <f>VLOOKUP($A72,[22]旧香焼町!$B$54:$T$76,13,FALSE)</f>
        <v>106</v>
      </c>
      <c r="R72" s="730">
        <f>VLOOKUP($A72,[22]旧香焼町!$B$54:$T$76,14,FALSE)</f>
        <v>34</v>
      </c>
      <c r="S72" s="730">
        <f>VLOOKUP($A72,[22]旧香焼町!$B$54:$T$76,15,FALSE)</f>
        <v>79</v>
      </c>
      <c r="T72" s="730">
        <f>VLOOKUP($A72,[22]旧香焼町!$B$54:$T$76,16,FALSE)</f>
        <v>48</v>
      </c>
      <c r="U72" s="730">
        <f>VLOOKUP($A72,[22]旧香焼町!$B$54:$T$76,17,FALSE)</f>
        <v>29</v>
      </c>
      <c r="V72" s="730" t="str">
        <f>VLOOKUP($A72,[22]旧香焼町!$B$54:$T$76,18,FALSE)</f>
        <v>-</v>
      </c>
      <c r="W72" s="730">
        <f>VLOOKUP($A72,[22]旧香焼町!$B$54:$T$76,19,FALSE)</f>
        <v>2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VLOOKUP($A73,[22]旧香焼町!$B$54:$T$76,2,FALSE)</f>
        <v>330</v>
      </c>
      <c r="G73" s="730">
        <f>VLOOKUP($A73,[22]旧香焼町!$B$54:$T$76,3,FALSE)</f>
        <v>11</v>
      </c>
      <c r="H73" s="730">
        <f>VLOOKUP($A73,[22]旧香焼町!$B$54:$T$76,4,FALSE)</f>
        <v>11</v>
      </c>
      <c r="I73" s="730">
        <f>VLOOKUP($A73,[22]旧香焼町!$B$54:$T$76,5,FALSE)</f>
        <v>5</v>
      </c>
      <c r="J73" s="730">
        <f>VLOOKUP($A73,[22]旧香焼町!$B$54:$T$76,6,FALSE)</f>
        <v>5</v>
      </c>
      <c r="K73" s="730" t="str">
        <f>VLOOKUP($A73,[22]旧香焼町!$B$54:$T$76,7,FALSE)</f>
        <v>-</v>
      </c>
      <c r="L73" s="730">
        <f>VLOOKUP($A73,[22]旧香焼町!$B$54:$T$76,8,FALSE)</f>
        <v>1</v>
      </c>
      <c r="M73" s="730" t="str">
        <f>VLOOKUP($A73,[22]旧香焼町!$B$54:$T$76,9,FALSE)</f>
        <v>-</v>
      </c>
      <c r="N73" s="730">
        <f>VLOOKUP($A73,[22]旧香焼町!$B$54:$T$76,10,FALSE)</f>
        <v>274</v>
      </c>
      <c r="O73" s="730">
        <f>VLOOKUP($A73,[22]旧香焼町!$B$54:$T$76,11,FALSE)</f>
        <v>85</v>
      </c>
      <c r="P73" s="730" t="str">
        <f>VLOOKUP($A73,[22]旧香焼町!$B$54:$T$76,12,FALSE)</f>
        <v>-</v>
      </c>
      <c r="Q73" s="730">
        <f>VLOOKUP($A73,[22]旧香焼町!$B$54:$T$76,13,FALSE)</f>
        <v>189</v>
      </c>
      <c r="R73" s="730">
        <f>VLOOKUP($A73,[22]旧香焼町!$B$54:$T$76,14,FALSE)</f>
        <v>45</v>
      </c>
      <c r="S73" s="730">
        <f>VLOOKUP($A73,[22]旧香焼町!$B$54:$T$76,15,FALSE)</f>
        <v>3</v>
      </c>
      <c r="T73" s="730">
        <f>VLOOKUP($A73,[22]旧香焼町!$B$54:$T$76,16,FALSE)</f>
        <v>2</v>
      </c>
      <c r="U73" s="730">
        <f>VLOOKUP($A73,[22]旧香焼町!$B$54:$T$76,17,FALSE)</f>
        <v>1</v>
      </c>
      <c r="V73" s="730" t="str">
        <f>VLOOKUP($A73,[22]旧香焼町!$B$54:$T$76,18,FALSE)</f>
        <v>-</v>
      </c>
      <c r="W73" s="730" t="str">
        <f>VLOOKUP($A73,[22]旧香焼町!$B$54:$T$76,19,FALSE)</f>
        <v>-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A4B0B-4870-4BE7-BDCB-BB2A324BFC98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807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VLOOKUP($A9,[22]旧伊王島町!$B$6:$T$28,2,FALSE)</f>
        <v>572</v>
      </c>
      <c r="G9" s="730">
        <f>VLOOKUP($A9,[22]旧伊王島町!$B$6:$T$28,3,FALSE)</f>
        <v>235</v>
      </c>
      <c r="H9" s="730">
        <f>VLOOKUP($A9,[22]旧伊王島町!$B$6:$T$28,4,FALSE)</f>
        <v>225</v>
      </c>
      <c r="I9" s="730">
        <f>VLOOKUP($A9,[22]旧伊王島町!$B$6:$T$28,5,FALSE)</f>
        <v>196</v>
      </c>
      <c r="J9" s="730">
        <f>VLOOKUP($A9,[22]旧伊王島町!$B$6:$T$28,6,FALSE)</f>
        <v>24</v>
      </c>
      <c r="K9" s="730" t="str">
        <f>VLOOKUP($A9,[22]旧伊王島町!$B$6:$T$28,7,FALSE)</f>
        <v>-</v>
      </c>
      <c r="L9" s="730">
        <f>VLOOKUP($A9,[22]旧伊王島町!$B$6:$T$28,8,FALSE)</f>
        <v>5</v>
      </c>
      <c r="M9" s="730">
        <f>VLOOKUP($A9,[22]旧伊王島町!$B$6:$T$28,9,FALSE)</f>
        <v>10</v>
      </c>
      <c r="N9" s="730">
        <f>VLOOKUP($A9,[22]旧伊王島町!$B$6:$T$28,10,FALSE)</f>
        <v>300</v>
      </c>
      <c r="O9" s="730">
        <f>VLOOKUP($A9,[22]旧伊王島町!$B$6:$T$28,11,FALSE)</f>
        <v>98</v>
      </c>
      <c r="P9" s="730">
        <f>VLOOKUP($A9,[22]旧伊王島町!$B$6:$T$28,12,FALSE)</f>
        <v>14</v>
      </c>
      <c r="Q9" s="730">
        <f>VLOOKUP($A9,[22]旧伊王島町!$B$6:$T$28,13,FALSE)</f>
        <v>188</v>
      </c>
      <c r="R9" s="730">
        <f>VLOOKUP($A9,[22]旧伊王島町!$B$6:$T$28,14,FALSE)</f>
        <v>37</v>
      </c>
      <c r="S9" s="730">
        <f>VLOOKUP($A9,[22]旧伊王島町!$B$6:$T$28,15,FALSE)</f>
        <v>174</v>
      </c>
      <c r="T9" s="730">
        <f>VLOOKUP($A9,[22]旧伊王島町!$B$6:$T$28,16,FALSE)</f>
        <v>156</v>
      </c>
      <c r="U9" s="730">
        <f>VLOOKUP($A9,[22]旧伊王島町!$B$6:$T$28,17,FALSE)</f>
        <v>16</v>
      </c>
      <c r="V9" s="730" t="str">
        <f>VLOOKUP($A9,[22]旧伊王島町!$B$6:$T$28,18,FALSE)</f>
        <v>-</v>
      </c>
      <c r="W9" s="730">
        <f>VLOOKUP($A9,[22]旧伊王島町!$B$6:$T$28,19,FALSE)</f>
        <v>2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VLOOKUP($A10,[22]旧伊王島町!$B$6:$T$28,2,FALSE)</f>
        <v>19</v>
      </c>
      <c r="G10" s="730">
        <f>VLOOKUP($A10,[22]旧伊王島町!$B$6:$T$28,3,FALSE)</f>
        <v>5</v>
      </c>
      <c r="H10" s="730">
        <f>VLOOKUP($A10,[22]旧伊王島町!$B$6:$T$28,4,FALSE)</f>
        <v>5</v>
      </c>
      <c r="I10" s="730">
        <f>VLOOKUP($A10,[22]旧伊王島町!$B$6:$T$28,5,FALSE)</f>
        <v>5</v>
      </c>
      <c r="J10" s="730" t="str">
        <f>VLOOKUP($A10,[22]旧伊王島町!$B$6:$T$28,6,FALSE)</f>
        <v>-</v>
      </c>
      <c r="K10" s="730" t="str">
        <f>VLOOKUP($A10,[22]旧伊王島町!$B$6:$T$28,7,FALSE)</f>
        <v>-</v>
      </c>
      <c r="L10" s="730" t="str">
        <f>VLOOKUP($A10,[22]旧伊王島町!$B$6:$T$28,8,FALSE)</f>
        <v>-</v>
      </c>
      <c r="M10" s="730" t="str">
        <f>VLOOKUP($A10,[22]旧伊王島町!$B$6:$T$28,9,FALSE)</f>
        <v>-</v>
      </c>
      <c r="N10" s="730">
        <f>VLOOKUP($A10,[22]旧伊王島町!$B$6:$T$28,10,FALSE)</f>
        <v>14</v>
      </c>
      <c r="O10" s="730" t="str">
        <f>VLOOKUP($A10,[22]旧伊王島町!$B$6:$T$28,11,FALSE)</f>
        <v>-</v>
      </c>
      <c r="P10" s="730">
        <f>VLOOKUP($A10,[22]旧伊王島町!$B$6:$T$28,12,FALSE)</f>
        <v>14</v>
      </c>
      <c r="Q10" s="730" t="str">
        <f>VLOOKUP($A10,[22]旧伊王島町!$B$6:$T$28,13,FALSE)</f>
        <v>-</v>
      </c>
      <c r="R10" s="730" t="str">
        <f>VLOOKUP($A10,[22]旧伊王島町!$B$6:$T$28,14,FALSE)</f>
        <v>-</v>
      </c>
      <c r="S10" s="730">
        <f>VLOOKUP($A10,[22]旧伊王島町!$B$6:$T$28,15,FALSE)</f>
        <v>3</v>
      </c>
      <c r="T10" s="730">
        <f>VLOOKUP($A10,[22]旧伊王島町!$B$6:$T$28,16,FALSE)</f>
        <v>3</v>
      </c>
      <c r="U10" s="730" t="str">
        <f>VLOOKUP($A10,[22]旧伊王島町!$B$6:$T$28,17,FALSE)</f>
        <v>-</v>
      </c>
      <c r="V10" s="730" t="str">
        <f>VLOOKUP($A10,[22]旧伊王島町!$B$6:$T$28,18,FALSE)</f>
        <v>-</v>
      </c>
      <c r="W10" s="730" t="str">
        <f>VLOOKUP($A10,[22]旧伊王島町!$B$6:$T$28,19,FALSE)</f>
        <v>-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VLOOKUP($A11,[22]旧伊王島町!$B$6:$T$28,2,FALSE)</f>
        <v>9</v>
      </c>
      <c r="G11" s="730">
        <f>VLOOKUP($A11,[22]旧伊王島町!$B$6:$T$28,3,FALSE)</f>
        <v>9</v>
      </c>
      <c r="H11" s="730">
        <f>VLOOKUP($A11,[22]旧伊王島町!$B$6:$T$28,4,FALSE)</f>
        <v>8</v>
      </c>
      <c r="I11" s="730">
        <f>VLOOKUP($A11,[22]旧伊王島町!$B$6:$T$28,5,FALSE)</f>
        <v>8</v>
      </c>
      <c r="J11" s="730" t="str">
        <f>VLOOKUP($A11,[22]旧伊王島町!$B$6:$T$28,6,FALSE)</f>
        <v>-</v>
      </c>
      <c r="K11" s="730" t="str">
        <f>VLOOKUP($A11,[22]旧伊王島町!$B$6:$T$28,7,FALSE)</f>
        <v>-</v>
      </c>
      <c r="L11" s="730" t="str">
        <f>VLOOKUP($A11,[22]旧伊王島町!$B$6:$T$28,8,FALSE)</f>
        <v>-</v>
      </c>
      <c r="M11" s="730">
        <f>VLOOKUP($A11,[22]旧伊王島町!$B$6:$T$28,9,FALSE)</f>
        <v>1</v>
      </c>
      <c r="N11" s="730" t="str">
        <f>VLOOKUP($A11,[22]旧伊王島町!$B$6:$T$28,10,FALSE)</f>
        <v>-</v>
      </c>
      <c r="O11" s="730" t="str">
        <f>VLOOKUP($A11,[22]旧伊王島町!$B$6:$T$28,11,FALSE)</f>
        <v>-</v>
      </c>
      <c r="P11" s="730" t="str">
        <f>VLOOKUP($A11,[22]旧伊王島町!$B$6:$T$28,12,FALSE)</f>
        <v>-</v>
      </c>
      <c r="Q11" s="730" t="str">
        <f>VLOOKUP($A11,[22]旧伊王島町!$B$6:$T$28,13,FALSE)</f>
        <v>-</v>
      </c>
      <c r="R11" s="730" t="str">
        <f>VLOOKUP($A11,[22]旧伊王島町!$B$6:$T$28,14,FALSE)</f>
        <v>-</v>
      </c>
      <c r="S11" s="730">
        <f>VLOOKUP($A11,[22]旧伊王島町!$B$6:$T$28,15,FALSE)</f>
        <v>8</v>
      </c>
      <c r="T11" s="730">
        <f>VLOOKUP($A11,[22]旧伊王島町!$B$6:$T$28,16,FALSE)</f>
        <v>8</v>
      </c>
      <c r="U11" s="730" t="str">
        <f>VLOOKUP($A11,[22]旧伊王島町!$B$6:$T$28,17,FALSE)</f>
        <v>-</v>
      </c>
      <c r="V11" s="730" t="str">
        <f>VLOOKUP($A11,[22]旧伊王島町!$B$6:$T$28,18,FALSE)</f>
        <v>-</v>
      </c>
      <c r="W11" s="730" t="str">
        <f>VLOOKUP($A11,[22]旧伊王島町!$B$6:$T$28,19,FALSE)</f>
        <v>-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VLOOKUP($A12,[22]旧伊王島町!$B$6:$T$28,2,FALSE)</f>
        <v>12</v>
      </c>
      <c r="G12" s="730">
        <f>VLOOKUP($A12,[22]旧伊王島町!$B$6:$T$28,3,FALSE)</f>
        <v>10</v>
      </c>
      <c r="H12" s="730">
        <f>VLOOKUP($A12,[22]旧伊王島町!$B$6:$T$28,4,FALSE)</f>
        <v>10</v>
      </c>
      <c r="I12" s="730">
        <f>VLOOKUP($A12,[22]旧伊王島町!$B$6:$T$28,5,FALSE)</f>
        <v>9</v>
      </c>
      <c r="J12" s="730">
        <f>VLOOKUP($A12,[22]旧伊王島町!$B$6:$T$28,6,FALSE)</f>
        <v>1</v>
      </c>
      <c r="K12" s="730" t="str">
        <f>VLOOKUP($A12,[22]旧伊王島町!$B$6:$T$28,7,FALSE)</f>
        <v>-</v>
      </c>
      <c r="L12" s="730" t="str">
        <f>VLOOKUP($A12,[22]旧伊王島町!$B$6:$T$28,8,FALSE)</f>
        <v>-</v>
      </c>
      <c r="M12" s="730" t="str">
        <f>VLOOKUP($A12,[22]旧伊王島町!$B$6:$T$28,9,FALSE)</f>
        <v>-</v>
      </c>
      <c r="N12" s="730">
        <f>VLOOKUP($A12,[22]旧伊王島町!$B$6:$T$28,10,FALSE)</f>
        <v>1</v>
      </c>
      <c r="O12" s="730">
        <f>VLOOKUP($A12,[22]旧伊王島町!$B$6:$T$28,11,FALSE)</f>
        <v>1</v>
      </c>
      <c r="P12" s="730" t="str">
        <f>VLOOKUP($A12,[22]旧伊王島町!$B$6:$T$28,12,FALSE)</f>
        <v>-</v>
      </c>
      <c r="Q12" s="730" t="str">
        <f>VLOOKUP($A12,[22]旧伊王島町!$B$6:$T$28,13,FALSE)</f>
        <v>-</v>
      </c>
      <c r="R12" s="730">
        <f>VLOOKUP($A12,[22]旧伊王島町!$B$6:$T$28,14,FALSE)</f>
        <v>1</v>
      </c>
      <c r="S12" s="730">
        <f>VLOOKUP($A12,[22]旧伊王島町!$B$6:$T$28,15,FALSE)</f>
        <v>6</v>
      </c>
      <c r="T12" s="730">
        <f>VLOOKUP($A12,[22]旧伊王島町!$B$6:$T$28,16,FALSE)</f>
        <v>5</v>
      </c>
      <c r="U12" s="730">
        <f>VLOOKUP($A12,[22]旧伊王島町!$B$6:$T$28,17,FALSE)</f>
        <v>1</v>
      </c>
      <c r="V12" s="730" t="str">
        <f>VLOOKUP($A12,[22]旧伊王島町!$B$6:$T$28,18,FALSE)</f>
        <v>-</v>
      </c>
      <c r="W12" s="730" t="str">
        <f>VLOOKUP($A12,[22]旧伊王島町!$B$6:$T$28,19,FALSE)</f>
        <v>-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VLOOKUP($A13,[22]旧伊王島町!$B$6:$T$28,2,FALSE)</f>
        <v>13</v>
      </c>
      <c r="G13" s="730">
        <f>VLOOKUP($A13,[22]旧伊王島町!$B$6:$T$28,3,FALSE)</f>
        <v>11</v>
      </c>
      <c r="H13" s="730">
        <f>VLOOKUP($A13,[22]旧伊王島町!$B$6:$T$28,4,FALSE)</f>
        <v>11</v>
      </c>
      <c r="I13" s="730">
        <f>VLOOKUP($A13,[22]旧伊王島町!$B$6:$T$28,5,FALSE)</f>
        <v>11</v>
      </c>
      <c r="J13" s="730" t="str">
        <f>VLOOKUP($A13,[22]旧伊王島町!$B$6:$T$28,6,FALSE)</f>
        <v>-</v>
      </c>
      <c r="K13" s="730" t="str">
        <f>VLOOKUP($A13,[22]旧伊王島町!$B$6:$T$28,7,FALSE)</f>
        <v>-</v>
      </c>
      <c r="L13" s="730" t="str">
        <f>VLOOKUP($A13,[22]旧伊王島町!$B$6:$T$28,8,FALSE)</f>
        <v>-</v>
      </c>
      <c r="M13" s="730" t="str">
        <f>VLOOKUP($A13,[22]旧伊王島町!$B$6:$T$28,9,FALSE)</f>
        <v>-</v>
      </c>
      <c r="N13" s="730">
        <f>VLOOKUP($A13,[22]旧伊王島町!$B$6:$T$28,10,FALSE)</f>
        <v>1</v>
      </c>
      <c r="O13" s="730">
        <f>VLOOKUP($A13,[22]旧伊王島町!$B$6:$T$28,11,FALSE)</f>
        <v>1</v>
      </c>
      <c r="P13" s="730" t="str">
        <f>VLOOKUP($A13,[22]旧伊王島町!$B$6:$T$28,12,FALSE)</f>
        <v>-</v>
      </c>
      <c r="Q13" s="730" t="str">
        <f>VLOOKUP($A13,[22]旧伊王島町!$B$6:$T$28,13,FALSE)</f>
        <v>-</v>
      </c>
      <c r="R13" s="730">
        <f>VLOOKUP($A13,[22]旧伊王島町!$B$6:$T$28,14,FALSE)</f>
        <v>1</v>
      </c>
      <c r="S13" s="730">
        <f>VLOOKUP($A13,[22]旧伊王島町!$B$6:$T$28,15,FALSE)</f>
        <v>11</v>
      </c>
      <c r="T13" s="730">
        <f>VLOOKUP($A13,[22]旧伊王島町!$B$6:$T$28,16,FALSE)</f>
        <v>11</v>
      </c>
      <c r="U13" s="730" t="str">
        <f>VLOOKUP($A13,[22]旧伊王島町!$B$6:$T$28,17,FALSE)</f>
        <v>-</v>
      </c>
      <c r="V13" s="730" t="str">
        <f>VLOOKUP($A13,[22]旧伊王島町!$B$6:$T$28,18,FALSE)</f>
        <v>-</v>
      </c>
      <c r="W13" s="730" t="str">
        <f>VLOOKUP($A13,[22]旧伊王島町!$B$6:$T$28,19,FALSE)</f>
        <v>-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VLOOKUP($A14,[22]旧伊王島町!$B$6:$T$28,2,FALSE)</f>
        <v>12</v>
      </c>
      <c r="G14" s="730">
        <f>VLOOKUP($A14,[22]旧伊王島町!$B$6:$T$28,3,FALSE)</f>
        <v>12</v>
      </c>
      <c r="H14" s="730">
        <f>VLOOKUP($A14,[22]旧伊王島町!$B$6:$T$28,4,FALSE)</f>
        <v>12</v>
      </c>
      <c r="I14" s="730">
        <f>VLOOKUP($A14,[22]旧伊王島町!$B$6:$T$28,5,FALSE)</f>
        <v>12</v>
      </c>
      <c r="J14" s="730" t="str">
        <f>VLOOKUP($A14,[22]旧伊王島町!$B$6:$T$28,6,FALSE)</f>
        <v>-</v>
      </c>
      <c r="K14" s="730" t="str">
        <f>VLOOKUP($A14,[22]旧伊王島町!$B$6:$T$28,7,FALSE)</f>
        <v>-</v>
      </c>
      <c r="L14" s="730" t="str">
        <f>VLOOKUP($A14,[22]旧伊王島町!$B$6:$T$28,8,FALSE)</f>
        <v>-</v>
      </c>
      <c r="M14" s="730" t="str">
        <f>VLOOKUP($A14,[22]旧伊王島町!$B$6:$T$28,9,FALSE)</f>
        <v>-</v>
      </c>
      <c r="N14" s="730" t="str">
        <f>VLOOKUP($A14,[22]旧伊王島町!$B$6:$T$28,10,FALSE)</f>
        <v>-</v>
      </c>
      <c r="O14" s="730" t="str">
        <f>VLOOKUP($A14,[22]旧伊王島町!$B$6:$T$28,11,FALSE)</f>
        <v>-</v>
      </c>
      <c r="P14" s="730" t="str">
        <f>VLOOKUP($A14,[22]旧伊王島町!$B$6:$T$28,12,FALSE)</f>
        <v>-</v>
      </c>
      <c r="Q14" s="730" t="str">
        <f>VLOOKUP($A14,[22]旧伊王島町!$B$6:$T$28,13,FALSE)</f>
        <v>-</v>
      </c>
      <c r="R14" s="730" t="str">
        <f>VLOOKUP($A14,[22]旧伊王島町!$B$6:$T$28,14,FALSE)</f>
        <v>-</v>
      </c>
      <c r="S14" s="730">
        <f>VLOOKUP($A14,[22]旧伊王島町!$B$6:$T$28,15,FALSE)</f>
        <v>11</v>
      </c>
      <c r="T14" s="730">
        <f>VLOOKUP($A14,[22]旧伊王島町!$B$6:$T$28,16,FALSE)</f>
        <v>11</v>
      </c>
      <c r="U14" s="730" t="str">
        <f>VLOOKUP($A14,[22]旧伊王島町!$B$6:$T$28,17,FALSE)</f>
        <v>-</v>
      </c>
      <c r="V14" s="730" t="str">
        <f>VLOOKUP($A14,[22]旧伊王島町!$B$6:$T$28,18,FALSE)</f>
        <v>-</v>
      </c>
      <c r="W14" s="730" t="str">
        <f>VLOOKUP($A14,[22]旧伊王島町!$B$6:$T$28,19,FALSE)</f>
        <v>-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VLOOKUP($A15,[22]旧伊王島町!$B$6:$T$28,2,FALSE)</f>
        <v>23</v>
      </c>
      <c r="G15" s="730">
        <f>VLOOKUP($A15,[22]旧伊王島町!$B$6:$T$28,3,FALSE)</f>
        <v>23</v>
      </c>
      <c r="H15" s="730">
        <f>VLOOKUP($A15,[22]旧伊王島町!$B$6:$T$28,4,FALSE)</f>
        <v>23</v>
      </c>
      <c r="I15" s="730">
        <f>VLOOKUP($A15,[22]旧伊王島町!$B$6:$T$28,5,FALSE)</f>
        <v>19</v>
      </c>
      <c r="J15" s="730">
        <f>VLOOKUP($A15,[22]旧伊王島町!$B$6:$T$28,6,FALSE)</f>
        <v>4</v>
      </c>
      <c r="K15" s="730" t="str">
        <f>VLOOKUP($A15,[22]旧伊王島町!$B$6:$T$28,7,FALSE)</f>
        <v>-</v>
      </c>
      <c r="L15" s="730" t="str">
        <f>VLOOKUP($A15,[22]旧伊王島町!$B$6:$T$28,8,FALSE)</f>
        <v>-</v>
      </c>
      <c r="M15" s="730" t="str">
        <f>VLOOKUP($A15,[22]旧伊王島町!$B$6:$T$28,9,FALSE)</f>
        <v>-</v>
      </c>
      <c r="N15" s="730" t="str">
        <f>VLOOKUP($A15,[22]旧伊王島町!$B$6:$T$28,10,FALSE)</f>
        <v>-</v>
      </c>
      <c r="O15" s="730" t="str">
        <f>VLOOKUP($A15,[22]旧伊王島町!$B$6:$T$28,11,FALSE)</f>
        <v>-</v>
      </c>
      <c r="P15" s="730" t="str">
        <f>VLOOKUP($A15,[22]旧伊王島町!$B$6:$T$28,12,FALSE)</f>
        <v>-</v>
      </c>
      <c r="Q15" s="730" t="str">
        <f>VLOOKUP($A15,[22]旧伊王島町!$B$6:$T$28,13,FALSE)</f>
        <v>-</v>
      </c>
      <c r="R15" s="730" t="str">
        <f>VLOOKUP($A15,[22]旧伊王島町!$B$6:$T$28,14,FALSE)</f>
        <v>-</v>
      </c>
      <c r="S15" s="730">
        <f>VLOOKUP($A15,[22]旧伊王島町!$B$6:$T$28,15,FALSE)</f>
        <v>17</v>
      </c>
      <c r="T15" s="730">
        <f>VLOOKUP($A15,[22]旧伊王島町!$B$6:$T$28,16,FALSE)</f>
        <v>15</v>
      </c>
      <c r="U15" s="730">
        <f>VLOOKUP($A15,[22]旧伊王島町!$B$6:$T$28,17,FALSE)</f>
        <v>2</v>
      </c>
      <c r="V15" s="730" t="str">
        <f>VLOOKUP($A15,[22]旧伊王島町!$B$6:$T$28,18,FALSE)</f>
        <v>-</v>
      </c>
      <c r="W15" s="730" t="str">
        <f>VLOOKUP($A15,[22]旧伊王島町!$B$6:$T$28,19,FALSE)</f>
        <v>-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VLOOKUP($A16,[22]旧伊王島町!$B$6:$T$28,2,FALSE)</f>
        <v>29</v>
      </c>
      <c r="G16" s="730">
        <f>VLOOKUP($A16,[22]旧伊王島町!$B$6:$T$28,3,FALSE)</f>
        <v>25</v>
      </c>
      <c r="H16" s="730">
        <f>VLOOKUP($A16,[22]旧伊王島町!$B$6:$T$28,4,FALSE)</f>
        <v>22</v>
      </c>
      <c r="I16" s="730">
        <f>VLOOKUP($A16,[22]旧伊王島町!$B$6:$T$28,5,FALSE)</f>
        <v>19</v>
      </c>
      <c r="J16" s="730">
        <f>VLOOKUP($A16,[22]旧伊王島町!$B$6:$T$28,6,FALSE)</f>
        <v>3</v>
      </c>
      <c r="K16" s="730" t="str">
        <f>VLOOKUP($A16,[22]旧伊王島町!$B$6:$T$28,7,FALSE)</f>
        <v>-</v>
      </c>
      <c r="L16" s="730" t="str">
        <f>VLOOKUP($A16,[22]旧伊王島町!$B$6:$T$28,8,FALSE)</f>
        <v>-</v>
      </c>
      <c r="M16" s="730">
        <f>VLOOKUP($A16,[22]旧伊王島町!$B$6:$T$28,9,FALSE)</f>
        <v>3</v>
      </c>
      <c r="N16" s="730">
        <f>VLOOKUP($A16,[22]旧伊王島町!$B$6:$T$28,10,FALSE)</f>
        <v>4</v>
      </c>
      <c r="O16" s="730">
        <f>VLOOKUP($A16,[22]旧伊王島町!$B$6:$T$28,11,FALSE)</f>
        <v>2</v>
      </c>
      <c r="P16" s="730" t="str">
        <f>VLOOKUP($A16,[22]旧伊王島町!$B$6:$T$28,12,FALSE)</f>
        <v>-</v>
      </c>
      <c r="Q16" s="730">
        <f>VLOOKUP($A16,[22]旧伊王島町!$B$6:$T$28,13,FALSE)</f>
        <v>2</v>
      </c>
      <c r="R16" s="730" t="str">
        <f>VLOOKUP($A16,[22]旧伊王島町!$B$6:$T$28,14,FALSE)</f>
        <v>-</v>
      </c>
      <c r="S16" s="730">
        <f>VLOOKUP($A16,[22]旧伊王島町!$B$6:$T$28,15,FALSE)</f>
        <v>17</v>
      </c>
      <c r="T16" s="730">
        <f>VLOOKUP($A16,[22]旧伊王島町!$B$6:$T$28,16,FALSE)</f>
        <v>16</v>
      </c>
      <c r="U16" s="730">
        <f>VLOOKUP($A16,[22]旧伊王島町!$B$6:$T$28,17,FALSE)</f>
        <v>1</v>
      </c>
      <c r="V16" s="730" t="str">
        <f>VLOOKUP($A16,[22]旧伊王島町!$B$6:$T$28,18,FALSE)</f>
        <v>-</v>
      </c>
      <c r="W16" s="730" t="str">
        <f>VLOOKUP($A16,[22]旧伊王島町!$B$6:$T$28,19,FALSE)</f>
        <v>-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VLOOKUP($A17,[22]旧伊王島町!$B$6:$T$28,2,FALSE)</f>
        <v>38</v>
      </c>
      <c r="G17" s="730">
        <f>VLOOKUP($A17,[22]旧伊王島町!$B$6:$T$28,3,FALSE)</f>
        <v>37</v>
      </c>
      <c r="H17" s="730">
        <f>VLOOKUP($A17,[22]旧伊王島町!$B$6:$T$28,4,FALSE)</f>
        <v>36</v>
      </c>
      <c r="I17" s="730">
        <f>VLOOKUP($A17,[22]旧伊王島町!$B$6:$T$28,5,FALSE)</f>
        <v>32</v>
      </c>
      <c r="J17" s="730">
        <f>VLOOKUP($A17,[22]旧伊王島町!$B$6:$T$28,6,FALSE)</f>
        <v>2</v>
      </c>
      <c r="K17" s="730" t="str">
        <f>VLOOKUP($A17,[22]旧伊王島町!$B$6:$T$28,7,FALSE)</f>
        <v>-</v>
      </c>
      <c r="L17" s="730">
        <f>VLOOKUP($A17,[22]旧伊王島町!$B$6:$T$28,8,FALSE)</f>
        <v>2</v>
      </c>
      <c r="M17" s="730">
        <f>VLOOKUP($A17,[22]旧伊王島町!$B$6:$T$28,9,FALSE)</f>
        <v>1</v>
      </c>
      <c r="N17" s="730">
        <f>VLOOKUP($A17,[22]旧伊王島町!$B$6:$T$28,10,FALSE)</f>
        <v>1</v>
      </c>
      <c r="O17" s="730">
        <f>VLOOKUP($A17,[22]旧伊王島町!$B$6:$T$28,11,FALSE)</f>
        <v>1</v>
      </c>
      <c r="P17" s="730" t="str">
        <f>VLOOKUP($A17,[22]旧伊王島町!$B$6:$T$28,12,FALSE)</f>
        <v>-</v>
      </c>
      <c r="Q17" s="730" t="str">
        <f>VLOOKUP($A17,[22]旧伊王島町!$B$6:$T$28,13,FALSE)</f>
        <v>-</v>
      </c>
      <c r="R17" s="730" t="str">
        <f>VLOOKUP($A17,[22]旧伊王島町!$B$6:$T$28,14,FALSE)</f>
        <v>-</v>
      </c>
      <c r="S17" s="730">
        <f>VLOOKUP($A17,[22]旧伊王島町!$B$6:$T$28,15,FALSE)</f>
        <v>31</v>
      </c>
      <c r="T17" s="730">
        <f>VLOOKUP($A17,[22]旧伊王島町!$B$6:$T$28,16,FALSE)</f>
        <v>27</v>
      </c>
      <c r="U17" s="730">
        <f>VLOOKUP($A17,[22]旧伊王島町!$B$6:$T$28,17,FALSE)</f>
        <v>2</v>
      </c>
      <c r="V17" s="730" t="str">
        <f>VLOOKUP($A17,[22]旧伊王島町!$B$6:$T$28,18,FALSE)</f>
        <v>-</v>
      </c>
      <c r="W17" s="730">
        <f>VLOOKUP($A17,[22]旧伊王島町!$B$6:$T$28,19,FALSE)</f>
        <v>2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VLOOKUP($A18,[22]旧伊王島町!$B$6:$T$28,2,FALSE)</f>
        <v>37</v>
      </c>
      <c r="G18" s="730">
        <f>VLOOKUP($A18,[22]旧伊王島町!$B$6:$T$28,3,FALSE)</f>
        <v>30</v>
      </c>
      <c r="H18" s="730">
        <f>VLOOKUP($A18,[22]旧伊王島町!$B$6:$T$28,4,FALSE)</f>
        <v>29</v>
      </c>
      <c r="I18" s="730">
        <f>VLOOKUP($A18,[22]旧伊王島町!$B$6:$T$28,5,FALSE)</f>
        <v>27</v>
      </c>
      <c r="J18" s="730">
        <f>VLOOKUP($A18,[22]旧伊王島町!$B$6:$T$28,6,FALSE)</f>
        <v>2</v>
      </c>
      <c r="K18" s="730" t="str">
        <f>VLOOKUP($A18,[22]旧伊王島町!$B$6:$T$28,7,FALSE)</f>
        <v>-</v>
      </c>
      <c r="L18" s="730" t="str">
        <f>VLOOKUP($A18,[22]旧伊王島町!$B$6:$T$28,8,FALSE)</f>
        <v>-</v>
      </c>
      <c r="M18" s="730">
        <f>VLOOKUP($A18,[22]旧伊王島町!$B$6:$T$28,9,FALSE)</f>
        <v>1</v>
      </c>
      <c r="N18" s="730">
        <f>VLOOKUP($A18,[22]旧伊王島町!$B$6:$T$28,10,FALSE)</f>
        <v>6</v>
      </c>
      <c r="O18" s="730">
        <f>VLOOKUP($A18,[22]旧伊王島町!$B$6:$T$28,11,FALSE)</f>
        <v>4</v>
      </c>
      <c r="P18" s="730" t="str">
        <f>VLOOKUP($A18,[22]旧伊王島町!$B$6:$T$28,12,FALSE)</f>
        <v>-</v>
      </c>
      <c r="Q18" s="730">
        <f>VLOOKUP($A18,[22]旧伊王島町!$B$6:$T$28,13,FALSE)</f>
        <v>2</v>
      </c>
      <c r="R18" s="730">
        <f>VLOOKUP($A18,[22]旧伊王島町!$B$6:$T$28,14,FALSE)</f>
        <v>1</v>
      </c>
      <c r="S18" s="730">
        <f>VLOOKUP($A18,[22]旧伊王島町!$B$6:$T$28,15,FALSE)</f>
        <v>23</v>
      </c>
      <c r="T18" s="730">
        <f>VLOOKUP($A18,[22]旧伊王島町!$B$6:$T$28,16,FALSE)</f>
        <v>21</v>
      </c>
      <c r="U18" s="730">
        <f>VLOOKUP($A18,[22]旧伊王島町!$B$6:$T$28,17,FALSE)</f>
        <v>2</v>
      </c>
      <c r="V18" s="730" t="str">
        <f>VLOOKUP($A18,[22]旧伊王島町!$B$6:$T$28,18,FALSE)</f>
        <v>-</v>
      </c>
      <c r="W18" s="730" t="str">
        <f>VLOOKUP($A18,[22]旧伊王島町!$B$6:$T$28,19,FALSE)</f>
        <v>-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VLOOKUP($A19,[22]旧伊王島町!$B$6:$T$28,2,FALSE)</f>
        <v>31</v>
      </c>
      <c r="G19" s="730">
        <f>VLOOKUP($A19,[22]旧伊王島町!$B$6:$T$28,3,FALSE)</f>
        <v>20</v>
      </c>
      <c r="H19" s="730">
        <f>VLOOKUP($A19,[22]旧伊王島町!$B$6:$T$28,4,FALSE)</f>
        <v>19</v>
      </c>
      <c r="I19" s="730">
        <f>VLOOKUP($A19,[22]旧伊王島町!$B$6:$T$28,5,FALSE)</f>
        <v>18</v>
      </c>
      <c r="J19" s="730">
        <f>VLOOKUP($A19,[22]旧伊王島町!$B$6:$T$28,6,FALSE)</f>
        <v>1</v>
      </c>
      <c r="K19" s="730" t="str">
        <f>VLOOKUP($A19,[22]旧伊王島町!$B$6:$T$28,7,FALSE)</f>
        <v>-</v>
      </c>
      <c r="L19" s="730" t="str">
        <f>VLOOKUP($A19,[22]旧伊王島町!$B$6:$T$28,8,FALSE)</f>
        <v>-</v>
      </c>
      <c r="M19" s="730">
        <f>VLOOKUP($A19,[22]旧伊王島町!$B$6:$T$28,9,FALSE)</f>
        <v>1</v>
      </c>
      <c r="N19" s="730">
        <f>VLOOKUP($A19,[22]旧伊王島町!$B$6:$T$28,10,FALSE)</f>
        <v>10</v>
      </c>
      <c r="O19" s="730">
        <f>VLOOKUP($A19,[22]旧伊王島町!$B$6:$T$28,11,FALSE)</f>
        <v>6</v>
      </c>
      <c r="P19" s="730" t="str">
        <f>VLOOKUP($A19,[22]旧伊王島町!$B$6:$T$28,12,FALSE)</f>
        <v>-</v>
      </c>
      <c r="Q19" s="730">
        <f>VLOOKUP($A19,[22]旧伊王島町!$B$6:$T$28,13,FALSE)</f>
        <v>4</v>
      </c>
      <c r="R19" s="730">
        <f>VLOOKUP($A19,[22]旧伊王島町!$B$6:$T$28,14,FALSE)</f>
        <v>1</v>
      </c>
      <c r="S19" s="730">
        <f>VLOOKUP($A19,[22]旧伊王島町!$B$6:$T$28,15,FALSE)</f>
        <v>13</v>
      </c>
      <c r="T19" s="730">
        <f>VLOOKUP($A19,[22]旧伊王島町!$B$6:$T$28,16,FALSE)</f>
        <v>13</v>
      </c>
      <c r="U19" s="730" t="str">
        <f>VLOOKUP($A19,[22]旧伊王島町!$B$6:$T$28,17,FALSE)</f>
        <v>-</v>
      </c>
      <c r="V19" s="730" t="str">
        <f>VLOOKUP($A19,[22]旧伊王島町!$B$6:$T$28,18,FALSE)</f>
        <v>-</v>
      </c>
      <c r="W19" s="730" t="str">
        <f>VLOOKUP($A19,[22]旧伊王島町!$B$6:$T$28,19,FALSE)</f>
        <v>-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VLOOKUP($A20,[22]旧伊王島町!$B$6:$T$28,2,FALSE)</f>
        <v>62</v>
      </c>
      <c r="G20" s="730">
        <f>VLOOKUP($A20,[22]旧伊王島町!$B$6:$T$28,3,FALSE)</f>
        <v>30</v>
      </c>
      <c r="H20" s="730">
        <f>VLOOKUP($A20,[22]旧伊王島町!$B$6:$T$28,4,FALSE)</f>
        <v>28</v>
      </c>
      <c r="I20" s="730">
        <f>VLOOKUP($A20,[22]旧伊王島町!$B$6:$T$28,5,FALSE)</f>
        <v>21</v>
      </c>
      <c r="J20" s="730">
        <f>VLOOKUP($A20,[22]旧伊王島町!$B$6:$T$28,6,FALSE)</f>
        <v>6</v>
      </c>
      <c r="K20" s="730" t="str">
        <f>VLOOKUP($A20,[22]旧伊王島町!$B$6:$T$28,7,FALSE)</f>
        <v>-</v>
      </c>
      <c r="L20" s="730">
        <f>VLOOKUP($A20,[22]旧伊王島町!$B$6:$T$28,8,FALSE)</f>
        <v>1</v>
      </c>
      <c r="M20" s="730">
        <f>VLOOKUP($A20,[22]旧伊王島町!$B$6:$T$28,9,FALSE)</f>
        <v>2</v>
      </c>
      <c r="N20" s="730">
        <f>VLOOKUP($A20,[22]旧伊王島町!$B$6:$T$28,10,FALSE)</f>
        <v>29</v>
      </c>
      <c r="O20" s="730">
        <f>VLOOKUP($A20,[22]旧伊王島町!$B$6:$T$28,11,FALSE)</f>
        <v>12</v>
      </c>
      <c r="P20" s="730" t="str">
        <f>VLOOKUP($A20,[22]旧伊王島町!$B$6:$T$28,12,FALSE)</f>
        <v>-</v>
      </c>
      <c r="Q20" s="730">
        <f>VLOOKUP($A20,[22]旧伊王島町!$B$6:$T$28,13,FALSE)</f>
        <v>17</v>
      </c>
      <c r="R20" s="730">
        <f>VLOOKUP($A20,[22]旧伊王島町!$B$6:$T$28,14,FALSE)</f>
        <v>3</v>
      </c>
      <c r="S20" s="730">
        <f>VLOOKUP($A20,[22]旧伊王島町!$B$6:$T$28,15,FALSE)</f>
        <v>22</v>
      </c>
      <c r="T20" s="730">
        <f>VLOOKUP($A20,[22]旧伊王島町!$B$6:$T$28,16,FALSE)</f>
        <v>18</v>
      </c>
      <c r="U20" s="730">
        <f>VLOOKUP($A20,[22]旧伊王島町!$B$6:$T$28,17,FALSE)</f>
        <v>4</v>
      </c>
      <c r="V20" s="730" t="str">
        <f>VLOOKUP($A20,[22]旧伊王島町!$B$6:$T$28,18,FALSE)</f>
        <v>-</v>
      </c>
      <c r="W20" s="730" t="str">
        <f>VLOOKUP($A20,[22]旧伊王島町!$B$6:$T$28,19,FALSE)</f>
        <v>-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VLOOKUP($A21,[22]旧伊王島町!$B$6:$T$28,2,FALSE)</f>
        <v>79</v>
      </c>
      <c r="G21" s="730">
        <f>VLOOKUP($A21,[22]旧伊王島町!$B$6:$T$28,3,FALSE)</f>
        <v>16</v>
      </c>
      <c r="H21" s="730">
        <f>VLOOKUP($A21,[22]旧伊王島町!$B$6:$T$28,4,FALSE)</f>
        <v>15</v>
      </c>
      <c r="I21" s="730">
        <f>VLOOKUP($A21,[22]旧伊王島町!$B$6:$T$28,5,FALSE)</f>
        <v>9</v>
      </c>
      <c r="J21" s="730">
        <f>VLOOKUP($A21,[22]旧伊王島町!$B$6:$T$28,6,FALSE)</f>
        <v>4</v>
      </c>
      <c r="K21" s="730" t="str">
        <f>VLOOKUP($A21,[22]旧伊王島町!$B$6:$T$28,7,FALSE)</f>
        <v>-</v>
      </c>
      <c r="L21" s="730">
        <f>VLOOKUP($A21,[22]旧伊王島町!$B$6:$T$28,8,FALSE)</f>
        <v>2</v>
      </c>
      <c r="M21" s="730">
        <f>VLOOKUP($A21,[22]旧伊王島町!$B$6:$T$28,9,FALSE)</f>
        <v>1</v>
      </c>
      <c r="N21" s="730">
        <f>VLOOKUP($A21,[22]旧伊王島町!$B$6:$T$28,10,FALSE)</f>
        <v>54</v>
      </c>
      <c r="O21" s="730">
        <f>VLOOKUP($A21,[22]旧伊王島町!$B$6:$T$28,11,FALSE)</f>
        <v>18</v>
      </c>
      <c r="P21" s="730" t="str">
        <f>VLOOKUP($A21,[22]旧伊王島町!$B$6:$T$28,12,FALSE)</f>
        <v>-</v>
      </c>
      <c r="Q21" s="730">
        <f>VLOOKUP($A21,[22]旧伊王島町!$B$6:$T$28,13,FALSE)</f>
        <v>36</v>
      </c>
      <c r="R21" s="730">
        <f>VLOOKUP($A21,[22]旧伊王島町!$B$6:$T$28,14,FALSE)</f>
        <v>9</v>
      </c>
      <c r="S21" s="730">
        <f>VLOOKUP($A21,[22]旧伊王島町!$B$6:$T$28,15,FALSE)</f>
        <v>8</v>
      </c>
      <c r="T21" s="730">
        <f>VLOOKUP($A21,[22]旧伊王島町!$B$6:$T$28,16,FALSE)</f>
        <v>5</v>
      </c>
      <c r="U21" s="730">
        <f>VLOOKUP($A21,[22]旧伊王島町!$B$6:$T$28,17,FALSE)</f>
        <v>3</v>
      </c>
      <c r="V21" s="730" t="str">
        <f>VLOOKUP($A21,[22]旧伊王島町!$B$6:$T$28,18,FALSE)</f>
        <v>-</v>
      </c>
      <c r="W21" s="730" t="str">
        <f>VLOOKUP($A21,[22]旧伊王島町!$B$6:$T$28,19,FALSE)</f>
        <v>-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VLOOKUP($A22,[22]旧伊王島町!$B$6:$T$28,2,FALSE)</f>
        <v>60</v>
      </c>
      <c r="G22" s="730">
        <f>VLOOKUP($A22,[22]旧伊王島町!$B$6:$T$28,3,FALSE)</f>
        <v>4</v>
      </c>
      <c r="H22" s="730">
        <f>VLOOKUP($A22,[22]旧伊王島町!$B$6:$T$28,4,FALSE)</f>
        <v>4</v>
      </c>
      <c r="I22" s="730">
        <f>VLOOKUP($A22,[22]旧伊王島町!$B$6:$T$28,5,FALSE)</f>
        <v>4</v>
      </c>
      <c r="J22" s="730" t="str">
        <f>VLOOKUP($A22,[22]旧伊王島町!$B$6:$T$28,6,FALSE)</f>
        <v>-</v>
      </c>
      <c r="K22" s="730" t="str">
        <f>VLOOKUP($A22,[22]旧伊王島町!$B$6:$T$28,7,FALSE)</f>
        <v>-</v>
      </c>
      <c r="L22" s="730" t="str">
        <f>VLOOKUP($A22,[22]旧伊王島町!$B$6:$T$28,8,FALSE)</f>
        <v>-</v>
      </c>
      <c r="M22" s="730" t="str">
        <f>VLOOKUP($A22,[22]旧伊王島町!$B$6:$T$28,9,FALSE)</f>
        <v>-</v>
      </c>
      <c r="N22" s="730">
        <f>VLOOKUP($A22,[22]旧伊王島町!$B$6:$T$28,10,FALSE)</f>
        <v>49</v>
      </c>
      <c r="O22" s="730">
        <f>VLOOKUP($A22,[22]旧伊王島町!$B$6:$T$28,11,FALSE)</f>
        <v>21</v>
      </c>
      <c r="P22" s="730" t="str">
        <f>VLOOKUP($A22,[22]旧伊王島町!$B$6:$T$28,12,FALSE)</f>
        <v>-</v>
      </c>
      <c r="Q22" s="730">
        <f>VLOOKUP($A22,[22]旧伊王島町!$B$6:$T$28,13,FALSE)</f>
        <v>28</v>
      </c>
      <c r="R22" s="730">
        <f>VLOOKUP($A22,[22]旧伊王島町!$B$6:$T$28,14,FALSE)</f>
        <v>7</v>
      </c>
      <c r="S22" s="730">
        <f>VLOOKUP($A22,[22]旧伊王島町!$B$6:$T$28,15,FALSE)</f>
        <v>3</v>
      </c>
      <c r="T22" s="730">
        <f>VLOOKUP($A22,[22]旧伊王島町!$B$6:$T$28,16,FALSE)</f>
        <v>3</v>
      </c>
      <c r="U22" s="730" t="str">
        <f>VLOOKUP($A22,[22]旧伊王島町!$B$6:$T$28,17,FALSE)</f>
        <v>-</v>
      </c>
      <c r="V22" s="730" t="str">
        <f>VLOOKUP($A22,[22]旧伊王島町!$B$6:$T$28,18,FALSE)</f>
        <v>-</v>
      </c>
      <c r="W22" s="730" t="str">
        <f>VLOOKUP($A22,[22]旧伊王島町!$B$6:$T$28,19,FALSE)</f>
        <v>-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VLOOKUP($A23,[22]旧伊王島町!$B$6:$T$28,2,FALSE)</f>
        <v>63</v>
      </c>
      <c r="G23" s="730">
        <f>VLOOKUP($A23,[22]旧伊王島町!$B$6:$T$28,3,FALSE)</f>
        <v>3</v>
      </c>
      <c r="H23" s="730">
        <f>VLOOKUP($A23,[22]旧伊王島町!$B$6:$T$28,4,FALSE)</f>
        <v>3</v>
      </c>
      <c r="I23" s="730">
        <f>VLOOKUP($A23,[22]旧伊王島町!$B$6:$T$28,5,FALSE)</f>
        <v>2</v>
      </c>
      <c r="J23" s="730">
        <f>VLOOKUP($A23,[22]旧伊王島町!$B$6:$T$28,6,FALSE)</f>
        <v>1</v>
      </c>
      <c r="K23" s="730" t="str">
        <f>VLOOKUP($A23,[22]旧伊王島町!$B$6:$T$28,7,FALSE)</f>
        <v>-</v>
      </c>
      <c r="L23" s="730" t="str">
        <f>VLOOKUP($A23,[22]旧伊王島町!$B$6:$T$28,8,FALSE)</f>
        <v>-</v>
      </c>
      <c r="M23" s="730" t="str">
        <f>VLOOKUP($A23,[22]旧伊王島町!$B$6:$T$28,9,FALSE)</f>
        <v>-</v>
      </c>
      <c r="N23" s="730">
        <f>VLOOKUP($A23,[22]旧伊王島町!$B$6:$T$28,10,FALSE)</f>
        <v>53</v>
      </c>
      <c r="O23" s="730">
        <f>VLOOKUP($A23,[22]旧伊王島町!$B$6:$T$28,11,FALSE)</f>
        <v>21</v>
      </c>
      <c r="P23" s="730" t="str">
        <f>VLOOKUP($A23,[22]旧伊王島町!$B$6:$T$28,12,FALSE)</f>
        <v>-</v>
      </c>
      <c r="Q23" s="730">
        <f>VLOOKUP($A23,[22]旧伊王島町!$B$6:$T$28,13,FALSE)</f>
        <v>32</v>
      </c>
      <c r="R23" s="730">
        <f>VLOOKUP($A23,[22]旧伊王島町!$B$6:$T$28,14,FALSE)</f>
        <v>7</v>
      </c>
      <c r="S23" s="730">
        <f>VLOOKUP($A23,[22]旧伊王島町!$B$6:$T$28,15,FALSE)</f>
        <v>1</v>
      </c>
      <c r="T23" s="730" t="str">
        <f>VLOOKUP($A23,[22]旧伊王島町!$B$6:$T$28,16,FALSE)</f>
        <v>-</v>
      </c>
      <c r="U23" s="730">
        <f>VLOOKUP($A23,[22]旧伊王島町!$B$6:$T$28,17,FALSE)</f>
        <v>1</v>
      </c>
      <c r="V23" s="730" t="str">
        <f>VLOOKUP($A23,[22]旧伊王島町!$B$6:$T$28,18,FALSE)</f>
        <v>-</v>
      </c>
      <c r="W23" s="730" t="str">
        <f>VLOOKUP($A23,[22]旧伊王島町!$B$6:$T$28,19,FALSE)</f>
        <v>-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VLOOKUP($A24,[22]旧伊王島町!$B$6:$T$28,2,FALSE)</f>
        <v>85</v>
      </c>
      <c r="G24" s="730" t="str">
        <f>VLOOKUP($A24,[22]旧伊王島町!$B$6:$T$28,3,FALSE)</f>
        <v>-</v>
      </c>
      <c r="H24" s="730" t="str">
        <f>VLOOKUP($A24,[22]旧伊王島町!$B$6:$T$28,4,FALSE)</f>
        <v>-</v>
      </c>
      <c r="I24" s="730" t="str">
        <f>VLOOKUP($A24,[22]旧伊王島町!$B$6:$T$28,5,FALSE)</f>
        <v>-</v>
      </c>
      <c r="J24" s="730" t="str">
        <f>VLOOKUP($A24,[22]旧伊王島町!$B$6:$T$28,6,FALSE)</f>
        <v>-</v>
      </c>
      <c r="K24" s="730" t="str">
        <f>VLOOKUP($A24,[22]旧伊王島町!$B$6:$T$28,7,FALSE)</f>
        <v>-</v>
      </c>
      <c r="L24" s="730" t="str">
        <f>VLOOKUP($A24,[22]旧伊王島町!$B$6:$T$28,8,FALSE)</f>
        <v>-</v>
      </c>
      <c r="M24" s="730" t="str">
        <f>VLOOKUP($A24,[22]旧伊王島町!$B$6:$T$28,9,FALSE)</f>
        <v>-</v>
      </c>
      <c r="N24" s="730">
        <f>VLOOKUP($A24,[22]旧伊王島町!$B$6:$T$28,10,FALSE)</f>
        <v>78</v>
      </c>
      <c r="O24" s="730">
        <f>VLOOKUP($A24,[22]旧伊王島町!$B$6:$T$28,11,FALSE)</f>
        <v>11</v>
      </c>
      <c r="P24" s="730" t="str">
        <f>VLOOKUP($A24,[22]旧伊王島町!$B$6:$T$28,12,FALSE)</f>
        <v>-</v>
      </c>
      <c r="Q24" s="730">
        <f>VLOOKUP($A24,[22]旧伊王島町!$B$6:$T$28,13,FALSE)</f>
        <v>67</v>
      </c>
      <c r="R24" s="730">
        <f>VLOOKUP($A24,[22]旧伊王島町!$B$6:$T$28,14,FALSE)</f>
        <v>7</v>
      </c>
      <c r="S24" s="730" t="str">
        <f>VLOOKUP($A24,[22]旧伊王島町!$B$6:$T$28,15,FALSE)</f>
        <v>-</v>
      </c>
      <c r="T24" s="730" t="str">
        <f>VLOOKUP($A24,[22]旧伊王島町!$B$6:$T$28,16,FALSE)</f>
        <v>-</v>
      </c>
      <c r="U24" s="730" t="str">
        <f>VLOOKUP($A24,[22]旧伊王島町!$B$6:$T$28,17,FALSE)</f>
        <v>-</v>
      </c>
      <c r="V24" s="730" t="str">
        <f>VLOOKUP($A24,[22]旧伊王島町!$B$6:$T$28,18,FALSE)</f>
        <v>-</v>
      </c>
      <c r="W24" s="730" t="str">
        <f>VLOOKUP($A24,[22]旧伊王島町!$B$6:$T$28,19,FALSE)</f>
        <v>-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VLOOKUP($A26,[22]旧伊王島町!$B$6:$T$28,2,FALSE)</f>
        <v>223</v>
      </c>
      <c r="G26" s="730">
        <f>VLOOKUP($A26,[22]旧伊王島町!$B$6:$T$28,3,FALSE)</f>
        <v>182</v>
      </c>
      <c r="H26" s="730">
        <f>VLOOKUP($A26,[22]旧伊王島町!$B$6:$T$28,4,FALSE)</f>
        <v>175</v>
      </c>
      <c r="I26" s="730">
        <f>VLOOKUP($A26,[22]旧伊王島町!$B$6:$T$28,5,FALSE)</f>
        <v>160</v>
      </c>
      <c r="J26" s="730">
        <f>VLOOKUP($A26,[22]旧伊王島町!$B$6:$T$28,6,FALSE)</f>
        <v>13</v>
      </c>
      <c r="K26" s="730" t="str">
        <f>VLOOKUP($A26,[22]旧伊王島町!$B$6:$T$28,7,FALSE)</f>
        <v>-</v>
      </c>
      <c r="L26" s="730">
        <f>VLOOKUP($A26,[22]旧伊王島町!$B$6:$T$28,8,FALSE)</f>
        <v>2</v>
      </c>
      <c r="M26" s="730">
        <f>VLOOKUP($A26,[22]旧伊王島町!$B$6:$T$28,9,FALSE)</f>
        <v>7</v>
      </c>
      <c r="N26" s="730">
        <f>VLOOKUP($A26,[22]旧伊王島町!$B$6:$T$28,10,FALSE)</f>
        <v>37</v>
      </c>
      <c r="O26" s="730">
        <f>VLOOKUP($A26,[22]旧伊王島町!$B$6:$T$28,11,FALSE)</f>
        <v>15</v>
      </c>
      <c r="P26" s="730">
        <f>VLOOKUP($A26,[22]旧伊王島町!$B$6:$T$28,12,FALSE)</f>
        <v>14</v>
      </c>
      <c r="Q26" s="730">
        <f>VLOOKUP($A26,[22]旧伊王島町!$B$6:$T$28,13,FALSE)</f>
        <v>8</v>
      </c>
      <c r="R26" s="730">
        <f>VLOOKUP($A26,[22]旧伊王島町!$B$6:$T$28,14,FALSE)</f>
        <v>4</v>
      </c>
      <c r="S26" s="730">
        <f>VLOOKUP($A26,[22]旧伊王島町!$B$6:$T$28,15,FALSE)</f>
        <v>140</v>
      </c>
      <c r="T26" s="730">
        <f>VLOOKUP($A26,[22]旧伊王島町!$B$6:$T$28,16,FALSE)</f>
        <v>130</v>
      </c>
      <c r="U26" s="730">
        <f>VLOOKUP($A26,[22]旧伊王島町!$B$6:$T$28,17,FALSE)</f>
        <v>8</v>
      </c>
      <c r="V26" s="730" t="str">
        <f>VLOOKUP($A26,[22]旧伊王島町!$B$6:$T$28,18,FALSE)</f>
        <v>-</v>
      </c>
      <c r="W26" s="730">
        <f>VLOOKUP($A26,[22]旧伊王島町!$B$6:$T$28,19,FALSE)</f>
        <v>2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VLOOKUP($A27,[22]旧伊王島町!$B$6:$T$28,2,FALSE)</f>
        <v>349</v>
      </c>
      <c r="G27" s="730">
        <f>VLOOKUP($A27,[22]旧伊王島町!$B$6:$T$28,3,FALSE)</f>
        <v>53</v>
      </c>
      <c r="H27" s="730">
        <f>VLOOKUP($A27,[22]旧伊王島町!$B$6:$T$28,4,FALSE)</f>
        <v>50</v>
      </c>
      <c r="I27" s="730">
        <f>VLOOKUP($A27,[22]旧伊王島町!$B$6:$T$28,5,FALSE)</f>
        <v>36</v>
      </c>
      <c r="J27" s="730">
        <f>VLOOKUP($A27,[22]旧伊王島町!$B$6:$T$28,6,FALSE)</f>
        <v>11</v>
      </c>
      <c r="K27" s="730" t="str">
        <f>VLOOKUP($A27,[22]旧伊王島町!$B$6:$T$28,7,FALSE)</f>
        <v>-</v>
      </c>
      <c r="L27" s="730">
        <f>VLOOKUP($A27,[22]旧伊王島町!$B$6:$T$28,8,FALSE)</f>
        <v>3</v>
      </c>
      <c r="M27" s="730">
        <f>VLOOKUP($A27,[22]旧伊王島町!$B$6:$T$28,9,FALSE)</f>
        <v>3</v>
      </c>
      <c r="N27" s="730">
        <f>VLOOKUP($A27,[22]旧伊王島町!$B$6:$T$28,10,FALSE)</f>
        <v>263</v>
      </c>
      <c r="O27" s="730">
        <f>VLOOKUP($A27,[22]旧伊王島町!$B$6:$T$28,11,FALSE)</f>
        <v>83</v>
      </c>
      <c r="P27" s="730" t="str">
        <f>VLOOKUP($A27,[22]旧伊王島町!$B$6:$T$28,12,FALSE)</f>
        <v>-</v>
      </c>
      <c r="Q27" s="730">
        <f>VLOOKUP($A27,[22]旧伊王島町!$B$6:$T$28,13,FALSE)</f>
        <v>180</v>
      </c>
      <c r="R27" s="730">
        <f>VLOOKUP($A27,[22]旧伊王島町!$B$6:$T$28,14,FALSE)</f>
        <v>33</v>
      </c>
      <c r="S27" s="730">
        <f>VLOOKUP($A27,[22]旧伊王島町!$B$6:$T$28,15,FALSE)</f>
        <v>34</v>
      </c>
      <c r="T27" s="730">
        <f>VLOOKUP($A27,[22]旧伊王島町!$B$6:$T$28,16,FALSE)</f>
        <v>26</v>
      </c>
      <c r="U27" s="730">
        <f>VLOOKUP($A27,[22]旧伊王島町!$B$6:$T$28,17,FALSE)</f>
        <v>8</v>
      </c>
      <c r="V27" s="730" t="str">
        <f>VLOOKUP($A27,[22]旧伊王島町!$B$6:$T$28,18,FALSE)</f>
        <v>-</v>
      </c>
      <c r="W27" s="730" t="str">
        <f>VLOOKUP($A27,[22]旧伊王島町!$B$6:$T$28,19,FALSE)</f>
        <v>-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VLOOKUP($A28,[22]旧伊王島町!$B$6:$T$28,2,FALSE)</f>
        <v>141</v>
      </c>
      <c r="G28" s="730">
        <f>VLOOKUP($A28,[22]旧伊王島町!$B$6:$T$28,3,FALSE)</f>
        <v>46</v>
      </c>
      <c r="H28" s="730">
        <f>VLOOKUP($A28,[22]旧伊王島町!$B$6:$T$28,4,FALSE)</f>
        <v>43</v>
      </c>
      <c r="I28" s="730">
        <f>VLOOKUP($A28,[22]旧伊王島町!$B$6:$T$28,5,FALSE)</f>
        <v>30</v>
      </c>
      <c r="J28" s="730">
        <f>VLOOKUP($A28,[22]旧伊王島町!$B$6:$T$28,6,FALSE)</f>
        <v>10</v>
      </c>
      <c r="K28" s="730" t="str">
        <f>VLOOKUP($A28,[22]旧伊王島町!$B$6:$T$28,7,FALSE)</f>
        <v>-</v>
      </c>
      <c r="L28" s="730">
        <f>VLOOKUP($A28,[22]旧伊王島町!$B$6:$T$28,8,FALSE)</f>
        <v>3</v>
      </c>
      <c r="M28" s="730">
        <f>VLOOKUP($A28,[22]旧伊王島町!$B$6:$T$28,9,FALSE)</f>
        <v>3</v>
      </c>
      <c r="N28" s="730">
        <f>VLOOKUP($A28,[22]旧伊王島町!$B$6:$T$28,10,FALSE)</f>
        <v>83</v>
      </c>
      <c r="O28" s="730">
        <f>VLOOKUP($A28,[22]旧伊王島町!$B$6:$T$28,11,FALSE)</f>
        <v>30</v>
      </c>
      <c r="P28" s="730" t="str">
        <f>VLOOKUP($A28,[22]旧伊王島町!$B$6:$T$28,12,FALSE)</f>
        <v>-</v>
      </c>
      <c r="Q28" s="730">
        <f>VLOOKUP($A28,[22]旧伊王島町!$B$6:$T$28,13,FALSE)</f>
        <v>53</v>
      </c>
      <c r="R28" s="730">
        <f>VLOOKUP($A28,[22]旧伊王島町!$B$6:$T$28,14,FALSE)</f>
        <v>12</v>
      </c>
      <c r="S28" s="730">
        <f>VLOOKUP($A28,[22]旧伊王島町!$B$6:$T$28,15,FALSE)</f>
        <v>30</v>
      </c>
      <c r="T28" s="730">
        <f>VLOOKUP($A28,[22]旧伊王島町!$B$6:$T$28,16,FALSE)</f>
        <v>23</v>
      </c>
      <c r="U28" s="730">
        <f>VLOOKUP($A28,[22]旧伊王島町!$B$6:$T$28,17,FALSE)</f>
        <v>7</v>
      </c>
      <c r="V28" s="730" t="str">
        <f>VLOOKUP($A28,[22]旧伊王島町!$B$6:$T$28,18,FALSE)</f>
        <v>-</v>
      </c>
      <c r="W28" s="730" t="str">
        <f>VLOOKUP($A28,[22]旧伊王島町!$B$6:$T$28,19,FALSE)</f>
        <v>-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VLOOKUP($A29,[22]旧伊王島町!$B$6:$T$28,2,FALSE)</f>
        <v>208</v>
      </c>
      <c r="G29" s="730">
        <f>VLOOKUP($A29,[22]旧伊王島町!$B$6:$T$28,3,FALSE)</f>
        <v>7</v>
      </c>
      <c r="H29" s="730">
        <f>VLOOKUP($A29,[22]旧伊王島町!$B$6:$T$28,4,FALSE)</f>
        <v>7</v>
      </c>
      <c r="I29" s="730">
        <f>VLOOKUP($A29,[22]旧伊王島町!$B$6:$T$28,5,FALSE)</f>
        <v>6</v>
      </c>
      <c r="J29" s="730">
        <f>VLOOKUP($A29,[22]旧伊王島町!$B$6:$T$28,6,FALSE)</f>
        <v>1</v>
      </c>
      <c r="K29" s="730" t="str">
        <f>VLOOKUP($A29,[22]旧伊王島町!$B$6:$T$28,7,FALSE)</f>
        <v>-</v>
      </c>
      <c r="L29" s="730" t="str">
        <f>VLOOKUP($A29,[22]旧伊王島町!$B$6:$T$28,8,FALSE)</f>
        <v>-</v>
      </c>
      <c r="M29" s="730" t="str">
        <f>VLOOKUP($A29,[22]旧伊王島町!$B$6:$T$28,9,FALSE)</f>
        <v>-</v>
      </c>
      <c r="N29" s="730">
        <f>VLOOKUP($A29,[22]旧伊王島町!$B$6:$T$28,10,FALSE)</f>
        <v>180</v>
      </c>
      <c r="O29" s="730">
        <f>VLOOKUP($A29,[22]旧伊王島町!$B$6:$T$28,11,FALSE)</f>
        <v>53</v>
      </c>
      <c r="P29" s="730" t="str">
        <f>VLOOKUP($A29,[22]旧伊王島町!$B$6:$T$28,12,FALSE)</f>
        <v>-</v>
      </c>
      <c r="Q29" s="730">
        <f>VLOOKUP($A29,[22]旧伊王島町!$B$6:$T$28,13,FALSE)</f>
        <v>127</v>
      </c>
      <c r="R29" s="730">
        <f>VLOOKUP($A29,[22]旧伊王島町!$B$6:$T$28,14,FALSE)</f>
        <v>21</v>
      </c>
      <c r="S29" s="730">
        <f>VLOOKUP($A29,[22]旧伊王島町!$B$6:$T$28,15,FALSE)</f>
        <v>4</v>
      </c>
      <c r="T29" s="730">
        <f>VLOOKUP($A29,[22]旧伊王島町!$B$6:$T$28,16,FALSE)</f>
        <v>3</v>
      </c>
      <c r="U29" s="730">
        <f>VLOOKUP($A29,[22]旧伊王島町!$B$6:$T$28,17,FALSE)</f>
        <v>1</v>
      </c>
      <c r="V29" s="730" t="str">
        <f>VLOOKUP($A29,[22]旧伊王島町!$B$6:$T$28,18,FALSE)</f>
        <v>-</v>
      </c>
      <c r="W29" s="730" t="str">
        <f>VLOOKUP($A29,[22]旧伊王島町!$B$6:$T$28,19,FALSE)</f>
        <v>-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VLOOKUP($A31,[22]旧伊王島町!$B$30:$T$52,2,FALSE)</f>
        <v>253</v>
      </c>
      <c r="G31" s="730">
        <f>VLOOKUP($A31,[22]旧伊王島町!$B$30:$T$52,3,FALSE)</f>
        <v>121</v>
      </c>
      <c r="H31" s="730">
        <f>VLOOKUP($A31,[22]旧伊王島町!$B$30:$T$52,4,FALSE)</f>
        <v>118</v>
      </c>
      <c r="I31" s="730">
        <f>VLOOKUP($A31,[22]旧伊王島町!$B$30:$T$52,5,FALSE)</f>
        <v>113</v>
      </c>
      <c r="J31" s="730">
        <f>VLOOKUP($A31,[22]旧伊王島町!$B$30:$T$52,6,FALSE)</f>
        <v>1</v>
      </c>
      <c r="K31" s="730" t="str">
        <f>VLOOKUP($A31,[22]旧伊王島町!$B$30:$T$52,7,FALSE)</f>
        <v>-</v>
      </c>
      <c r="L31" s="730">
        <f>VLOOKUP($A31,[22]旧伊王島町!$B$30:$T$52,8,FALSE)</f>
        <v>4</v>
      </c>
      <c r="M31" s="730">
        <f>VLOOKUP($A31,[22]旧伊王島町!$B$30:$T$52,9,FALSE)</f>
        <v>3</v>
      </c>
      <c r="N31" s="730">
        <f>VLOOKUP($A31,[22]旧伊王島町!$B$30:$T$52,10,FALSE)</f>
        <v>114</v>
      </c>
      <c r="O31" s="730">
        <f>VLOOKUP($A31,[22]旧伊王島町!$B$30:$T$52,11,FALSE)</f>
        <v>17</v>
      </c>
      <c r="P31" s="730">
        <f>VLOOKUP($A31,[22]旧伊王島町!$B$30:$T$52,12,FALSE)</f>
        <v>6</v>
      </c>
      <c r="Q31" s="730">
        <f>VLOOKUP($A31,[22]旧伊王島町!$B$30:$T$52,13,FALSE)</f>
        <v>91</v>
      </c>
      <c r="R31" s="730">
        <f>VLOOKUP($A31,[22]旧伊王島町!$B$30:$T$52,14,FALSE)</f>
        <v>18</v>
      </c>
      <c r="S31" s="730">
        <f>VLOOKUP($A31,[22]旧伊王島町!$B$30:$T$52,15,FALSE)</f>
        <v>86</v>
      </c>
      <c r="T31" s="730">
        <f>VLOOKUP($A31,[22]旧伊王島町!$B$30:$T$52,16,FALSE)</f>
        <v>84</v>
      </c>
      <c r="U31" s="730" t="str">
        <f>VLOOKUP($A31,[22]旧伊王島町!$B$30:$T$52,17,FALSE)</f>
        <v>-</v>
      </c>
      <c r="V31" s="730" t="str">
        <f>VLOOKUP($A31,[22]旧伊王島町!$B$30:$T$52,18,FALSE)</f>
        <v>-</v>
      </c>
      <c r="W31" s="730">
        <f>VLOOKUP($A31,[22]旧伊王島町!$B$30:$T$52,19,FALSE)</f>
        <v>2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VLOOKUP($A32,[22]旧伊王島町!$B$30:$T$52,2,FALSE)</f>
        <v>8</v>
      </c>
      <c r="G32" s="730">
        <f>VLOOKUP($A32,[22]旧伊王島町!$B$30:$T$52,3,FALSE)</f>
        <v>2</v>
      </c>
      <c r="H32" s="730">
        <f>VLOOKUP($A32,[22]旧伊王島町!$B$30:$T$52,4,FALSE)</f>
        <v>2</v>
      </c>
      <c r="I32" s="730">
        <f>VLOOKUP($A32,[22]旧伊王島町!$B$30:$T$52,5,FALSE)</f>
        <v>2</v>
      </c>
      <c r="J32" s="730" t="str">
        <f>VLOOKUP($A32,[22]旧伊王島町!$B$30:$T$52,6,FALSE)</f>
        <v>-</v>
      </c>
      <c r="K32" s="730" t="str">
        <f>VLOOKUP($A32,[22]旧伊王島町!$B$30:$T$52,7,FALSE)</f>
        <v>-</v>
      </c>
      <c r="L32" s="730" t="str">
        <f>VLOOKUP($A32,[22]旧伊王島町!$B$30:$T$52,8,FALSE)</f>
        <v>-</v>
      </c>
      <c r="M32" s="730" t="str">
        <f>VLOOKUP($A32,[22]旧伊王島町!$B$30:$T$52,9,FALSE)</f>
        <v>-</v>
      </c>
      <c r="N32" s="730">
        <f>VLOOKUP($A32,[22]旧伊王島町!$B$30:$T$52,10,FALSE)</f>
        <v>6</v>
      </c>
      <c r="O32" s="730" t="str">
        <f>VLOOKUP($A32,[22]旧伊王島町!$B$30:$T$52,11,FALSE)</f>
        <v>-</v>
      </c>
      <c r="P32" s="730">
        <f>VLOOKUP($A32,[22]旧伊王島町!$B$30:$T$52,12,FALSE)</f>
        <v>6</v>
      </c>
      <c r="Q32" s="730" t="str">
        <f>VLOOKUP($A32,[22]旧伊王島町!$B$30:$T$52,13,FALSE)</f>
        <v>-</v>
      </c>
      <c r="R32" s="730" t="str">
        <f>VLOOKUP($A32,[22]旧伊王島町!$B$30:$T$52,14,FALSE)</f>
        <v>-</v>
      </c>
      <c r="S32" s="730">
        <f>VLOOKUP($A32,[22]旧伊王島町!$B$30:$T$52,15,FALSE)</f>
        <v>1</v>
      </c>
      <c r="T32" s="730">
        <f>VLOOKUP($A32,[22]旧伊王島町!$B$30:$T$52,16,FALSE)</f>
        <v>1</v>
      </c>
      <c r="U32" s="730" t="str">
        <f>VLOOKUP($A32,[22]旧伊王島町!$B$30:$T$52,17,FALSE)</f>
        <v>-</v>
      </c>
      <c r="V32" s="730" t="str">
        <f>VLOOKUP($A32,[22]旧伊王島町!$B$30:$T$52,18,FALSE)</f>
        <v>-</v>
      </c>
      <c r="W32" s="730" t="str">
        <f>VLOOKUP($A32,[22]旧伊王島町!$B$30:$T$52,19,FALSE)</f>
        <v>-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VLOOKUP($A33,[22]旧伊王島町!$B$30:$T$52,2,FALSE)</f>
        <v>6</v>
      </c>
      <c r="G33" s="730">
        <f>VLOOKUP($A33,[22]旧伊王島町!$B$30:$T$52,3,FALSE)</f>
        <v>6</v>
      </c>
      <c r="H33" s="730">
        <f>VLOOKUP($A33,[22]旧伊王島町!$B$30:$T$52,4,FALSE)</f>
        <v>6</v>
      </c>
      <c r="I33" s="730">
        <f>VLOOKUP($A33,[22]旧伊王島町!$B$30:$T$52,5,FALSE)</f>
        <v>6</v>
      </c>
      <c r="J33" s="730" t="str">
        <f>VLOOKUP($A33,[22]旧伊王島町!$B$30:$T$52,6,FALSE)</f>
        <v>-</v>
      </c>
      <c r="K33" s="730" t="str">
        <f>VLOOKUP($A33,[22]旧伊王島町!$B$30:$T$52,7,FALSE)</f>
        <v>-</v>
      </c>
      <c r="L33" s="730" t="str">
        <f>VLOOKUP($A33,[22]旧伊王島町!$B$30:$T$52,8,FALSE)</f>
        <v>-</v>
      </c>
      <c r="M33" s="730" t="str">
        <f>VLOOKUP($A33,[22]旧伊王島町!$B$30:$T$52,9,FALSE)</f>
        <v>-</v>
      </c>
      <c r="N33" s="730" t="str">
        <f>VLOOKUP($A33,[22]旧伊王島町!$B$30:$T$52,10,FALSE)</f>
        <v>-</v>
      </c>
      <c r="O33" s="730" t="str">
        <f>VLOOKUP($A33,[22]旧伊王島町!$B$30:$T$52,11,FALSE)</f>
        <v>-</v>
      </c>
      <c r="P33" s="730" t="str">
        <f>VLOOKUP($A33,[22]旧伊王島町!$B$30:$T$52,12,FALSE)</f>
        <v>-</v>
      </c>
      <c r="Q33" s="730" t="str">
        <f>VLOOKUP($A33,[22]旧伊王島町!$B$30:$T$52,13,FALSE)</f>
        <v>-</v>
      </c>
      <c r="R33" s="730" t="str">
        <f>VLOOKUP($A33,[22]旧伊王島町!$B$30:$T$52,14,FALSE)</f>
        <v>-</v>
      </c>
      <c r="S33" s="730">
        <f>VLOOKUP($A33,[22]旧伊王島町!$B$30:$T$52,15,FALSE)</f>
        <v>6</v>
      </c>
      <c r="T33" s="730">
        <f>VLOOKUP($A33,[22]旧伊王島町!$B$30:$T$52,16,FALSE)</f>
        <v>6</v>
      </c>
      <c r="U33" s="730" t="str">
        <f>VLOOKUP($A33,[22]旧伊王島町!$B$30:$T$52,17,FALSE)</f>
        <v>-</v>
      </c>
      <c r="V33" s="730" t="str">
        <f>VLOOKUP($A33,[22]旧伊王島町!$B$30:$T$52,18,FALSE)</f>
        <v>-</v>
      </c>
      <c r="W33" s="730" t="str">
        <f>VLOOKUP($A33,[22]旧伊王島町!$B$30:$T$52,19,FALSE)</f>
        <v>-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VLOOKUP($A34,[22]旧伊王島町!$B$30:$T$52,2,FALSE)</f>
        <v>8</v>
      </c>
      <c r="G34" s="730">
        <f>VLOOKUP($A34,[22]旧伊王島町!$B$30:$T$52,3,FALSE)</f>
        <v>8</v>
      </c>
      <c r="H34" s="730">
        <f>VLOOKUP($A34,[22]旧伊王島町!$B$30:$T$52,4,FALSE)</f>
        <v>8</v>
      </c>
      <c r="I34" s="730">
        <f>VLOOKUP($A34,[22]旧伊王島町!$B$30:$T$52,5,FALSE)</f>
        <v>8</v>
      </c>
      <c r="J34" s="730" t="str">
        <f>VLOOKUP($A34,[22]旧伊王島町!$B$30:$T$52,6,FALSE)</f>
        <v>-</v>
      </c>
      <c r="K34" s="730" t="str">
        <f>VLOOKUP($A34,[22]旧伊王島町!$B$30:$T$52,7,FALSE)</f>
        <v>-</v>
      </c>
      <c r="L34" s="730" t="str">
        <f>VLOOKUP($A34,[22]旧伊王島町!$B$30:$T$52,8,FALSE)</f>
        <v>-</v>
      </c>
      <c r="M34" s="730" t="str">
        <f>VLOOKUP($A34,[22]旧伊王島町!$B$30:$T$52,9,FALSE)</f>
        <v>-</v>
      </c>
      <c r="N34" s="730" t="str">
        <f>VLOOKUP($A34,[22]旧伊王島町!$B$30:$T$52,10,FALSE)</f>
        <v>-</v>
      </c>
      <c r="O34" s="730" t="str">
        <f>VLOOKUP($A34,[22]旧伊王島町!$B$30:$T$52,11,FALSE)</f>
        <v>-</v>
      </c>
      <c r="P34" s="730" t="str">
        <f>VLOOKUP($A34,[22]旧伊王島町!$B$30:$T$52,12,FALSE)</f>
        <v>-</v>
      </c>
      <c r="Q34" s="730" t="str">
        <f>VLOOKUP($A34,[22]旧伊王島町!$B$30:$T$52,13,FALSE)</f>
        <v>-</v>
      </c>
      <c r="R34" s="730" t="str">
        <f>VLOOKUP($A34,[22]旧伊王島町!$B$30:$T$52,14,FALSE)</f>
        <v>-</v>
      </c>
      <c r="S34" s="730">
        <f>VLOOKUP($A34,[22]旧伊王島町!$B$30:$T$52,15,FALSE)</f>
        <v>4</v>
      </c>
      <c r="T34" s="730">
        <f>VLOOKUP($A34,[22]旧伊王島町!$B$30:$T$52,16,FALSE)</f>
        <v>4</v>
      </c>
      <c r="U34" s="730" t="str">
        <f>VLOOKUP($A34,[22]旧伊王島町!$B$30:$T$52,17,FALSE)</f>
        <v>-</v>
      </c>
      <c r="V34" s="730" t="str">
        <f>VLOOKUP($A34,[22]旧伊王島町!$B$30:$T$52,18,FALSE)</f>
        <v>-</v>
      </c>
      <c r="W34" s="730" t="str">
        <f>VLOOKUP($A34,[22]旧伊王島町!$B$30:$T$52,19,FALSE)</f>
        <v>-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VLOOKUP($A35,[22]旧伊王島町!$B$30:$T$52,2,FALSE)</f>
        <v>7</v>
      </c>
      <c r="G35" s="730">
        <f>VLOOKUP($A35,[22]旧伊王島町!$B$30:$T$52,3,FALSE)</f>
        <v>6</v>
      </c>
      <c r="H35" s="730">
        <f>VLOOKUP($A35,[22]旧伊王島町!$B$30:$T$52,4,FALSE)</f>
        <v>6</v>
      </c>
      <c r="I35" s="730">
        <f>VLOOKUP($A35,[22]旧伊王島町!$B$30:$T$52,5,FALSE)</f>
        <v>6</v>
      </c>
      <c r="J35" s="730" t="str">
        <f>VLOOKUP($A35,[22]旧伊王島町!$B$30:$T$52,6,FALSE)</f>
        <v>-</v>
      </c>
      <c r="K35" s="730" t="str">
        <f>VLOOKUP($A35,[22]旧伊王島町!$B$30:$T$52,7,FALSE)</f>
        <v>-</v>
      </c>
      <c r="L35" s="730" t="str">
        <f>VLOOKUP($A35,[22]旧伊王島町!$B$30:$T$52,8,FALSE)</f>
        <v>-</v>
      </c>
      <c r="M35" s="730" t="str">
        <f>VLOOKUP($A35,[22]旧伊王島町!$B$30:$T$52,9,FALSE)</f>
        <v>-</v>
      </c>
      <c r="N35" s="730" t="str">
        <f>VLOOKUP($A35,[22]旧伊王島町!$B$30:$T$52,10,FALSE)</f>
        <v>-</v>
      </c>
      <c r="O35" s="730" t="str">
        <f>VLOOKUP($A35,[22]旧伊王島町!$B$30:$T$52,11,FALSE)</f>
        <v>-</v>
      </c>
      <c r="P35" s="730" t="str">
        <f>VLOOKUP($A35,[22]旧伊王島町!$B$30:$T$52,12,FALSE)</f>
        <v>-</v>
      </c>
      <c r="Q35" s="730" t="str">
        <f>VLOOKUP($A35,[22]旧伊王島町!$B$30:$T$52,13,FALSE)</f>
        <v>-</v>
      </c>
      <c r="R35" s="730">
        <f>VLOOKUP($A35,[22]旧伊王島町!$B$30:$T$52,14,FALSE)</f>
        <v>1</v>
      </c>
      <c r="S35" s="730">
        <f>VLOOKUP($A35,[22]旧伊王島町!$B$30:$T$52,15,FALSE)</f>
        <v>6</v>
      </c>
      <c r="T35" s="730">
        <f>VLOOKUP($A35,[22]旧伊王島町!$B$30:$T$52,16,FALSE)</f>
        <v>6</v>
      </c>
      <c r="U35" s="730" t="str">
        <f>VLOOKUP($A35,[22]旧伊王島町!$B$30:$T$52,17,FALSE)</f>
        <v>-</v>
      </c>
      <c r="V35" s="730" t="str">
        <f>VLOOKUP($A35,[22]旧伊王島町!$B$30:$T$52,18,FALSE)</f>
        <v>-</v>
      </c>
      <c r="W35" s="730" t="str">
        <f>VLOOKUP($A35,[22]旧伊王島町!$B$30:$T$52,19,FALSE)</f>
        <v>-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VLOOKUP($A36,[22]旧伊王島町!$B$30:$T$52,2,FALSE)</f>
        <v>8</v>
      </c>
      <c r="G36" s="730">
        <f>VLOOKUP($A36,[22]旧伊王島町!$B$30:$T$52,3,FALSE)</f>
        <v>8</v>
      </c>
      <c r="H36" s="730">
        <f>VLOOKUP($A36,[22]旧伊王島町!$B$30:$T$52,4,FALSE)</f>
        <v>8</v>
      </c>
      <c r="I36" s="730">
        <f>VLOOKUP($A36,[22]旧伊王島町!$B$30:$T$52,5,FALSE)</f>
        <v>8</v>
      </c>
      <c r="J36" s="730" t="str">
        <f>VLOOKUP($A36,[22]旧伊王島町!$B$30:$T$52,6,FALSE)</f>
        <v>-</v>
      </c>
      <c r="K36" s="730" t="str">
        <f>VLOOKUP($A36,[22]旧伊王島町!$B$30:$T$52,7,FALSE)</f>
        <v>-</v>
      </c>
      <c r="L36" s="730" t="str">
        <f>VLOOKUP($A36,[22]旧伊王島町!$B$30:$T$52,8,FALSE)</f>
        <v>-</v>
      </c>
      <c r="M36" s="730" t="str">
        <f>VLOOKUP($A36,[22]旧伊王島町!$B$30:$T$52,9,FALSE)</f>
        <v>-</v>
      </c>
      <c r="N36" s="730" t="str">
        <f>VLOOKUP($A36,[22]旧伊王島町!$B$30:$T$52,10,FALSE)</f>
        <v>-</v>
      </c>
      <c r="O36" s="730" t="str">
        <f>VLOOKUP($A36,[22]旧伊王島町!$B$30:$T$52,11,FALSE)</f>
        <v>-</v>
      </c>
      <c r="P36" s="730" t="str">
        <f>VLOOKUP($A36,[22]旧伊王島町!$B$30:$T$52,12,FALSE)</f>
        <v>-</v>
      </c>
      <c r="Q36" s="730" t="str">
        <f>VLOOKUP($A36,[22]旧伊王島町!$B$30:$T$52,13,FALSE)</f>
        <v>-</v>
      </c>
      <c r="R36" s="730" t="str">
        <f>VLOOKUP($A36,[22]旧伊王島町!$B$30:$T$52,14,FALSE)</f>
        <v>-</v>
      </c>
      <c r="S36" s="730">
        <f>VLOOKUP($A36,[22]旧伊王島町!$B$30:$T$52,15,FALSE)</f>
        <v>8</v>
      </c>
      <c r="T36" s="730">
        <f>VLOOKUP($A36,[22]旧伊王島町!$B$30:$T$52,16,FALSE)</f>
        <v>8</v>
      </c>
      <c r="U36" s="730" t="str">
        <f>VLOOKUP($A36,[22]旧伊王島町!$B$30:$T$52,17,FALSE)</f>
        <v>-</v>
      </c>
      <c r="V36" s="730" t="str">
        <f>VLOOKUP($A36,[22]旧伊王島町!$B$30:$T$52,18,FALSE)</f>
        <v>-</v>
      </c>
      <c r="W36" s="730" t="str">
        <f>VLOOKUP($A36,[22]旧伊王島町!$B$30:$T$52,19,FALSE)</f>
        <v>-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VLOOKUP($A37,[22]旧伊王島町!$B$30:$T$52,2,FALSE)</f>
        <v>9</v>
      </c>
      <c r="G37" s="730">
        <f>VLOOKUP($A37,[22]旧伊王島町!$B$30:$T$52,3,FALSE)</f>
        <v>9</v>
      </c>
      <c r="H37" s="730">
        <f>VLOOKUP($A37,[22]旧伊王島町!$B$30:$T$52,4,FALSE)</f>
        <v>9</v>
      </c>
      <c r="I37" s="730">
        <f>VLOOKUP($A37,[22]旧伊王島町!$B$30:$T$52,5,FALSE)</f>
        <v>9</v>
      </c>
      <c r="J37" s="730" t="str">
        <f>VLOOKUP($A37,[22]旧伊王島町!$B$30:$T$52,6,FALSE)</f>
        <v>-</v>
      </c>
      <c r="K37" s="730" t="str">
        <f>VLOOKUP($A37,[22]旧伊王島町!$B$30:$T$52,7,FALSE)</f>
        <v>-</v>
      </c>
      <c r="L37" s="730" t="str">
        <f>VLOOKUP($A37,[22]旧伊王島町!$B$30:$T$52,8,FALSE)</f>
        <v>-</v>
      </c>
      <c r="M37" s="730" t="str">
        <f>VLOOKUP($A37,[22]旧伊王島町!$B$30:$T$52,9,FALSE)</f>
        <v>-</v>
      </c>
      <c r="N37" s="730" t="str">
        <f>VLOOKUP($A37,[22]旧伊王島町!$B$30:$T$52,10,FALSE)</f>
        <v>-</v>
      </c>
      <c r="O37" s="730" t="str">
        <f>VLOOKUP($A37,[22]旧伊王島町!$B$30:$T$52,11,FALSE)</f>
        <v>-</v>
      </c>
      <c r="P37" s="730" t="str">
        <f>VLOOKUP($A37,[22]旧伊王島町!$B$30:$T$52,12,FALSE)</f>
        <v>-</v>
      </c>
      <c r="Q37" s="730" t="str">
        <f>VLOOKUP($A37,[22]旧伊王島町!$B$30:$T$52,13,FALSE)</f>
        <v>-</v>
      </c>
      <c r="R37" s="730" t="str">
        <f>VLOOKUP($A37,[22]旧伊王島町!$B$30:$T$52,14,FALSE)</f>
        <v>-</v>
      </c>
      <c r="S37" s="730">
        <f>VLOOKUP($A37,[22]旧伊王島町!$B$30:$T$52,15,FALSE)</f>
        <v>6</v>
      </c>
      <c r="T37" s="730">
        <f>VLOOKUP($A37,[22]旧伊王島町!$B$30:$T$52,16,FALSE)</f>
        <v>6</v>
      </c>
      <c r="U37" s="730" t="str">
        <f>VLOOKUP($A37,[22]旧伊王島町!$B$30:$T$52,17,FALSE)</f>
        <v>-</v>
      </c>
      <c r="V37" s="730" t="str">
        <f>VLOOKUP($A37,[22]旧伊王島町!$B$30:$T$52,18,FALSE)</f>
        <v>-</v>
      </c>
      <c r="W37" s="730" t="str">
        <f>VLOOKUP($A37,[22]旧伊王島町!$B$30:$T$52,19,FALSE)</f>
        <v>-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VLOOKUP($A38,[22]旧伊王島町!$B$30:$T$52,2,FALSE)</f>
        <v>12</v>
      </c>
      <c r="G38" s="730">
        <f>VLOOKUP($A38,[22]旧伊王島町!$B$30:$T$52,3,FALSE)</f>
        <v>9</v>
      </c>
      <c r="H38" s="730">
        <f>VLOOKUP($A38,[22]旧伊王島町!$B$30:$T$52,4,FALSE)</f>
        <v>8</v>
      </c>
      <c r="I38" s="730">
        <f>VLOOKUP($A38,[22]旧伊王島町!$B$30:$T$52,5,FALSE)</f>
        <v>7</v>
      </c>
      <c r="J38" s="730">
        <f>VLOOKUP($A38,[22]旧伊王島町!$B$30:$T$52,6,FALSE)</f>
        <v>1</v>
      </c>
      <c r="K38" s="730" t="str">
        <f>VLOOKUP($A38,[22]旧伊王島町!$B$30:$T$52,7,FALSE)</f>
        <v>-</v>
      </c>
      <c r="L38" s="730" t="str">
        <f>VLOOKUP($A38,[22]旧伊王島町!$B$30:$T$52,8,FALSE)</f>
        <v>-</v>
      </c>
      <c r="M38" s="730">
        <f>VLOOKUP($A38,[22]旧伊王島町!$B$30:$T$52,9,FALSE)</f>
        <v>1</v>
      </c>
      <c r="N38" s="730">
        <f>VLOOKUP($A38,[22]旧伊王島町!$B$30:$T$52,10,FALSE)</f>
        <v>3</v>
      </c>
      <c r="O38" s="730">
        <f>VLOOKUP($A38,[22]旧伊王島町!$B$30:$T$52,11,FALSE)</f>
        <v>1</v>
      </c>
      <c r="P38" s="730" t="str">
        <f>VLOOKUP($A38,[22]旧伊王島町!$B$30:$T$52,12,FALSE)</f>
        <v>-</v>
      </c>
      <c r="Q38" s="730">
        <f>VLOOKUP($A38,[22]旧伊王島町!$B$30:$T$52,13,FALSE)</f>
        <v>2</v>
      </c>
      <c r="R38" s="730" t="str">
        <f>VLOOKUP($A38,[22]旧伊王島町!$B$30:$T$52,14,FALSE)</f>
        <v>-</v>
      </c>
      <c r="S38" s="730">
        <f>VLOOKUP($A38,[22]旧伊王島町!$B$30:$T$52,15,FALSE)</f>
        <v>7</v>
      </c>
      <c r="T38" s="730">
        <f>VLOOKUP($A38,[22]旧伊王島町!$B$30:$T$52,16,FALSE)</f>
        <v>7</v>
      </c>
      <c r="U38" s="730" t="str">
        <f>VLOOKUP($A38,[22]旧伊王島町!$B$30:$T$52,17,FALSE)</f>
        <v>-</v>
      </c>
      <c r="V38" s="730" t="str">
        <f>VLOOKUP($A38,[22]旧伊王島町!$B$30:$T$52,18,FALSE)</f>
        <v>-</v>
      </c>
      <c r="W38" s="730" t="str">
        <f>VLOOKUP($A38,[22]旧伊王島町!$B$30:$T$52,19,FALSE)</f>
        <v>-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VLOOKUP($A39,[22]旧伊王島町!$B$30:$T$52,2,FALSE)</f>
        <v>18</v>
      </c>
      <c r="G39" s="730">
        <f>VLOOKUP($A39,[22]旧伊王島町!$B$30:$T$52,3,FALSE)</f>
        <v>18</v>
      </c>
      <c r="H39" s="730">
        <f>VLOOKUP($A39,[22]旧伊王島町!$B$30:$T$52,4,FALSE)</f>
        <v>18</v>
      </c>
      <c r="I39" s="730">
        <f>VLOOKUP($A39,[22]旧伊王島町!$B$30:$T$52,5,FALSE)</f>
        <v>16</v>
      </c>
      <c r="J39" s="730" t="str">
        <f>VLOOKUP($A39,[22]旧伊王島町!$B$30:$T$52,6,FALSE)</f>
        <v>-</v>
      </c>
      <c r="K39" s="730" t="str">
        <f>VLOOKUP($A39,[22]旧伊王島町!$B$30:$T$52,7,FALSE)</f>
        <v>-</v>
      </c>
      <c r="L39" s="730">
        <f>VLOOKUP($A39,[22]旧伊王島町!$B$30:$T$52,8,FALSE)</f>
        <v>2</v>
      </c>
      <c r="M39" s="730" t="str">
        <f>VLOOKUP($A39,[22]旧伊王島町!$B$30:$T$52,9,FALSE)</f>
        <v>-</v>
      </c>
      <c r="N39" s="730" t="str">
        <f>VLOOKUP($A39,[22]旧伊王島町!$B$30:$T$52,10,FALSE)</f>
        <v>-</v>
      </c>
      <c r="O39" s="730" t="str">
        <f>VLOOKUP($A39,[22]旧伊王島町!$B$30:$T$52,11,FALSE)</f>
        <v>-</v>
      </c>
      <c r="P39" s="730" t="str">
        <f>VLOOKUP($A39,[22]旧伊王島町!$B$30:$T$52,12,FALSE)</f>
        <v>-</v>
      </c>
      <c r="Q39" s="730" t="str">
        <f>VLOOKUP($A39,[22]旧伊王島町!$B$30:$T$52,13,FALSE)</f>
        <v>-</v>
      </c>
      <c r="R39" s="730" t="str">
        <f>VLOOKUP($A39,[22]旧伊王島町!$B$30:$T$52,14,FALSE)</f>
        <v>-</v>
      </c>
      <c r="S39" s="730">
        <f>VLOOKUP($A39,[22]旧伊王島町!$B$30:$T$52,15,FALSE)</f>
        <v>14</v>
      </c>
      <c r="T39" s="730">
        <f>VLOOKUP($A39,[22]旧伊王島町!$B$30:$T$52,16,FALSE)</f>
        <v>12</v>
      </c>
      <c r="U39" s="730" t="str">
        <f>VLOOKUP($A39,[22]旧伊王島町!$B$30:$T$52,17,FALSE)</f>
        <v>-</v>
      </c>
      <c r="V39" s="730" t="str">
        <f>VLOOKUP($A39,[22]旧伊王島町!$B$30:$T$52,18,FALSE)</f>
        <v>-</v>
      </c>
      <c r="W39" s="730">
        <f>VLOOKUP($A39,[22]旧伊王島町!$B$30:$T$52,19,FALSE)</f>
        <v>2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VLOOKUP($A40,[22]旧伊王島町!$B$30:$T$52,2,FALSE)</f>
        <v>20</v>
      </c>
      <c r="G40" s="730">
        <f>VLOOKUP($A40,[22]旧伊王島町!$B$30:$T$52,3,FALSE)</f>
        <v>16</v>
      </c>
      <c r="H40" s="730">
        <f>VLOOKUP($A40,[22]旧伊王島町!$B$30:$T$52,4,FALSE)</f>
        <v>15</v>
      </c>
      <c r="I40" s="730">
        <f>VLOOKUP($A40,[22]旧伊王島町!$B$30:$T$52,5,FALSE)</f>
        <v>15</v>
      </c>
      <c r="J40" s="730" t="str">
        <f>VLOOKUP($A40,[22]旧伊王島町!$B$30:$T$52,6,FALSE)</f>
        <v>-</v>
      </c>
      <c r="K40" s="730" t="str">
        <f>VLOOKUP($A40,[22]旧伊王島町!$B$30:$T$52,7,FALSE)</f>
        <v>-</v>
      </c>
      <c r="L40" s="730" t="str">
        <f>VLOOKUP($A40,[22]旧伊王島町!$B$30:$T$52,8,FALSE)</f>
        <v>-</v>
      </c>
      <c r="M40" s="730">
        <f>VLOOKUP($A40,[22]旧伊王島町!$B$30:$T$52,9,FALSE)</f>
        <v>1</v>
      </c>
      <c r="N40" s="730">
        <f>VLOOKUP($A40,[22]旧伊王島町!$B$30:$T$52,10,FALSE)</f>
        <v>3</v>
      </c>
      <c r="O40" s="730">
        <f>VLOOKUP($A40,[22]旧伊王島町!$B$30:$T$52,11,FALSE)</f>
        <v>2</v>
      </c>
      <c r="P40" s="730" t="str">
        <f>VLOOKUP($A40,[22]旧伊王島町!$B$30:$T$52,12,FALSE)</f>
        <v>-</v>
      </c>
      <c r="Q40" s="730">
        <f>VLOOKUP($A40,[22]旧伊王島町!$B$30:$T$52,13,FALSE)</f>
        <v>1</v>
      </c>
      <c r="R40" s="730">
        <f>VLOOKUP($A40,[22]旧伊王島町!$B$30:$T$52,14,FALSE)</f>
        <v>1</v>
      </c>
      <c r="S40" s="730">
        <f>VLOOKUP($A40,[22]旧伊王島町!$B$30:$T$52,15,FALSE)</f>
        <v>10</v>
      </c>
      <c r="T40" s="730">
        <f>VLOOKUP($A40,[22]旧伊王島町!$B$30:$T$52,16,FALSE)</f>
        <v>10</v>
      </c>
      <c r="U40" s="730" t="str">
        <f>VLOOKUP($A40,[22]旧伊王島町!$B$30:$T$52,17,FALSE)</f>
        <v>-</v>
      </c>
      <c r="V40" s="730" t="str">
        <f>VLOOKUP($A40,[22]旧伊王島町!$B$30:$T$52,18,FALSE)</f>
        <v>-</v>
      </c>
      <c r="W40" s="730" t="str">
        <f>VLOOKUP($A40,[22]旧伊王島町!$B$30:$T$52,19,FALSE)</f>
        <v>-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VLOOKUP($A41,[22]旧伊王島町!$B$30:$T$52,2,FALSE)</f>
        <v>17</v>
      </c>
      <c r="G41" s="730">
        <f>VLOOKUP($A41,[22]旧伊王島町!$B$30:$T$52,3,FALSE)</f>
        <v>10</v>
      </c>
      <c r="H41" s="730">
        <f>VLOOKUP($A41,[22]旧伊王島町!$B$30:$T$52,4,FALSE)</f>
        <v>9</v>
      </c>
      <c r="I41" s="730">
        <f>VLOOKUP($A41,[22]旧伊王島町!$B$30:$T$52,5,FALSE)</f>
        <v>9</v>
      </c>
      <c r="J41" s="730" t="str">
        <f>VLOOKUP($A41,[22]旧伊王島町!$B$30:$T$52,6,FALSE)</f>
        <v>-</v>
      </c>
      <c r="K41" s="730" t="str">
        <f>VLOOKUP($A41,[22]旧伊王島町!$B$30:$T$52,7,FALSE)</f>
        <v>-</v>
      </c>
      <c r="L41" s="730" t="str">
        <f>VLOOKUP($A41,[22]旧伊王島町!$B$30:$T$52,8,FALSE)</f>
        <v>-</v>
      </c>
      <c r="M41" s="730">
        <f>VLOOKUP($A41,[22]旧伊王島町!$B$30:$T$52,9,FALSE)</f>
        <v>1</v>
      </c>
      <c r="N41" s="730">
        <f>VLOOKUP($A41,[22]旧伊王島町!$B$30:$T$52,10,FALSE)</f>
        <v>6</v>
      </c>
      <c r="O41" s="730">
        <f>VLOOKUP($A41,[22]旧伊王島町!$B$30:$T$52,11,FALSE)</f>
        <v>2</v>
      </c>
      <c r="P41" s="730" t="str">
        <f>VLOOKUP($A41,[22]旧伊王島町!$B$30:$T$52,12,FALSE)</f>
        <v>-</v>
      </c>
      <c r="Q41" s="730">
        <f>VLOOKUP($A41,[22]旧伊王島町!$B$30:$T$52,13,FALSE)</f>
        <v>4</v>
      </c>
      <c r="R41" s="730">
        <f>VLOOKUP($A41,[22]旧伊王島町!$B$30:$T$52,14,FALSE)</f>
        <v>1</v>
      </c>
      <c r="S41" s="730">
        <f>VLOOKUP($A41,[22]旧伊王島町!$B$30:$T$52,15,FALSE)</f>
        <v>6</v>
      </c>
      <c r="T41" s="730">
        <f>VLOOKUP($A41,[22]旧伊王島町!$B$30:$T$52,16,FALSE)</f>
        <v>6</v>
      </c>
      <c r="U41" s="730" t="str">
        <f>VLOOKUP($A41,[22]旧伊王島町!$B$30:$T$52,17,FALSE)</f>
        <v>-</v>
      </c>
      <c r="V41" s="730" t="str">
        <f>VLOOKUP($A41,[22]旧伊王島町!$B$30:$T$52,18,FALSE)</f>
        <v>-</v>
      </c>
      <c r="W41" s="730" t="str">
        <f>VLOOKUP($A41,[22]旧伊王島町!$B$30:$T$52,19,FALSE)</f>
        <v>-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VLOOKUP($A42,[22]旧伊王島町!$B$30:$T$52,2,FALSE)</f>
        <v>31</v>
      </c>
      <c r="G42" s="730">
        <f>VLOOKUP($A42,[22]旧伊王島町!$B$30:$T$52,3,FALSE)</f>
        <v>15</v>
      </c>
      <c r="H42" s="730">
        <f>VLOOKUP($A42,[22]旧伊王島町!$B$30:$T$52,4,FALSE)</f>
        <v>15</v>
      </c>
      <c r="I42" s="730">
        <f>VLOOKUP($A42,[22]旧伊王島町!$B$30:$T$52,5,FALSE)</f>
        <v>15</v>
      </c>
      <c r="J42" s="730" t="str">
        <f>VLOOKUP($A42,[22]旧伊王島町!$B$30:$T$52,6,FALSE)</f>
        <v>-</v>
      </c>
      <c r="K42" s="730" t="str">
        <f>VLOOKUP($A42,[22]旧伊王島町!$B$30:$T$52,7,FALSE)</f>
        <v>-</v>
      </c>
      <c r="L42" s="730" t="str">
        <f>VLOOKUP($A42,[22]旧伊王島町!$B$30:$T$52,8,FALSE)</f>
        <v>-</v>
      </c>
      <c r="M42" s="730" t="str">
        <f>VLOOKUP($A42,[22]旧伊王島町!$B$30:$T$52,9,FALSE)</f>
        <v>-</v>
      </c>
      <c r="N42" s="730">
        <f>VLOOKUP($A42,[22]旧伊王島町!$B$30:$T$52,10,FALSE)</f>
        <v>13</v>
      </c>
      <c r="O42" s="730">
        <f>VLOOKUP($A42,[22]旧伊王島町!$B$30:$T$52,11,FALSE)</f>
        <v>1</v>
      </c>
      <c r="P42" s="730" t="str">
        <f>VLOOKUP($A42,[22]旧伊王島町!$B$30:$T$52,12,FALSE)</f>
        <v>-</v>
      </c>
      <c r="Q42" s="730">
        <f>VLOOKUP($A42,[22]旧伊王島町!$B$30:$T$52,13,FALSE)</f>
        <v>12</v>
      </c>
      <c r="R42" s="730">
        <f>VLOOKUP($A42,[22]旧伊王島町!$B$30:$T$52,14,FALSE)</f>
        <v>3</v>
      </c>
      <c r="S42" s="730">
        <f>VLOOKUP($A42,[22]旧伊王島町!$B$30:$T$52,15,FALSE)</f>
        <v>12</v>
      </c>
      <c r="T42" s="730">
        <f>VLOOKUP($A42,[22]旧伊王島町!$B$30:$T$52,16,FALSE)</f>
        <v>12</v>
      </c>
      <c r="U42" s="730" t="str">
        <f>VLOOKUP($A42,[22]旧伊王島町!$B$30:$T$52,17,FALSE)</f>
        <v>-</v>
      </c>
      <c r="V42" s="730" t="str">
        <f>VLOOKUP($A42,[22]旧伊王島町!$B$30:$T$52,18,FALSE)</f>
        <v>-</v>
      </c>
      <c r="W42" s="730" t="str">
        <f>VLOOKUP($A42,[22]旧伊王島町!$B$30:$T$52,19,FALSE)</f>
        <v>-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VLOOKUP($A43,[22]旧伊王島町!$B$30:$T$52,2,FALSE)</f>
        <v>37</v>
      </c>
      <c r="G43" s="730">
        <f>VLOOKUP($A43,[22]旧伊王島町!$B$30:$T$52,3,FALSE)</f>
        <v>10</v>
      </c>
      <c r="H43" s="730">
        <f>VLOOKUP($A43,[22]旧伊王島町!$B$30:$T$52,4,FALSE)</f>
        <v>10</v>
      </c>
      <c r="I43" s="730">
        <f>VLOOKUP($A43,[22]旧伊王島町!$B$30:$T$52,5,FALSE)</f>
        <v>8</v>
      </c>
      <c r="J43" s="730" t="str">
        <f>VLOOKUP($A43,[22]旧伊王島町!$B$30:$T$52,6,FALSE)</f>
        <v>-</v>
      </c>
      <c r="K43" s="730" t="str">
        <f>VLOOKUP($A43,[22]旧伊王島町!$B$30:$T$52,7,FALSE)</f>
        <v>-</v>
      </c>
      <c r="L43" s="730">
        <f>VLOOKUP($A43,[22]旧伊王島町!$B$30:$T$52,8,FALSE)</f>
        <v>2</v>
      </c>
      <c r="M43" s="730" t="str">
        <f>VLOOKUP($A43,[22]旧伊王島町!$B$30:$T$52,9,FALSE)</f>
        <v>-</v>
      </c>
      <c r="N43" s="730">
        <f>VLOOKUP($A43,[22]旧伊王島町!$B$30:$T$52,10,FALSE)</f>
        <v>24</v>
      </c>
      <c r="O43" s="730">
        <f>VLOOKUP($A43,[22]旧伊王島町!$B$30:$T$52,11,FALSE)</f>
        <v>5</v>
      </c>
      <c r="P43" s="730" t="str">
        <f>VLOOKUP($A43,[22]旧伊王島町!$B$30:$T$52,12,FALSE)</f>
        <v>-</v>
      </c>
      <c r="Q43" s="730">
        <f>VLOOKUP($A43,[22]旧伊王島町!$B$30:$T$52,13,FALSE)</f>
        <v>19</v>
      </c>
      <c r="R43" s="730">
        <f>VLOOKUP($A43,[22]旧伊王島町!$B$30:$T$52,14,FALSE)</f>
        <v>3</v>
      </c>
      <c r="S43" s="730">
        <f>VLOOKUP($A43,[22]旧伊王島町!$B$30:$T$52,15,FALSE)</f>
        <v>4</v>
      </c>
      <c r="T43" s="730">
        <f>VLOOKUP($A43,[22]旧伊王島町!$B$30:$T$52,16,FALSE)</f>
        <v>4</v>
      </c>
      <c r="U43" s="730" t="str">
        <f>VLOOKUP($A43,[22]旧伊王島町!$B$30:$T$52,17,FALSE)</f>
        <v>-</v>
      </c>
      <c r="V43" s="730" t="str">
        <f>VLOOKUP($A43,[22]旧伊王島町!$B$30:$T$52,18,FALSE)</f>
        <v>-</v>
      </c>
      <c r="W43" s="730" t="str">
        <f>VLOOKUP($A43,[22]旧伊王島町!$B$30:$T$52,19,FALSE)</f>
        <v>-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VLOOKUP($A44,[22]旧伊王島町!$B$30:$T$52,2,FALSE)</f>
        <v>32</v>
      </c>
      <c r="G44" s="730">
        <f>VLOOKUP($A44,[22]旧伊王島町!$B$30:$T$52,3,FALSE)</f>
        <v>3</v>
      </c>
      <c r="H44" s="730">
        <f>VLOOKUP($A44,[22]旧伊王島町!$B$30:$T$52,4,FALSE)</f>
        <v>3</v>
      </c>
      <c r="I44" s="730">
        <f>VLOOKUP($A44,[22]旧伊王島町!$B$30:$T$52,5,FALSE)</f>
        <v>3</v>
      </c>
      <c r="J44" s="730" t="str">
        <f>VLOOKUP($A44,[22]旧伊王島町!$B$30:$T$52,6,FALSE)</f>
        <v>-</v>
      </c>
      <c r="K44" s="730" t="str">
        <f>VLOOKUP($A44,[22]旧伊王島町!$B$30:$T$52,7,FALSE)</f>
        <v>-</v>
      </c>
      <c r="L44" s="730" t="str">
        <f>VLOOKUP($A44,[22]旧伊王島町!$B$30:$T$52,8,FALSE)</f>
        <v>-</v>
      </c>
      <c r="M44" s="730" t="str">
        <f>VLOOKUP($A44,[22]旧伊王島町!$B$30:$T$52,9,FALSE)</f>
        <v>-</v>
      </c>
      <c r="N44" s="730">
        <f>VLOOKUP($A44,[22]旧伊王島町!$B$30:$T$52,10,FALSE)</f>
        <v>24</v>
      </c>
      <c r="O44" s="730">
        <f>VLOOKUP($A44,[22]旧伊王島町!$B$30:$T$52,11,FALSE)</f>
        <v>4</v>
      </c>
      <c r="P44" s="730" t="str">
        <f>VLOOKUP($A44,[22]旧伊王島町!$B$30:$T$52,12,FALSE)</f>
        <v>-</v>
      </c>
      <c r="Q44" s="730">
        <f>VLOOKUP($A44,[22]旧伊王島町!$B$30:$T$52,13,FALSE)</f>
        <v>20</v>
      </c>
      <c r="R44" s="730">
        <f>VLOOKUP($A44,[22]旧伊王島町!$B$30:$T$52,14,FALSE)</f>
        <v>5</v>
      </c>
      <c r="S44" s="730">
        <f>VLOOKUP($A44,[22]旧伊王島町!$B$30:$T$52,15,FALSE)</f>
        <v>2</v>
      </c>
      <c r="T44" s="730">
        <f>VLOOKUP($A44,[22]旧伊王島町!$B$30:$T$52,16,FALSE)</f>
        <v>2</v>
      </c>
      <c r="U44" s="730" t="str">
        <f>VLOOKUP($A44,[22]旧伊王島町!$B$30:$T$52,17,FALSE)</f>
        <v>-</v>
      </c>
      <c r="V44" s="730" t="str">
        <f>VLOOKUP($A44,[22]旧伊王島町!$B$30:$T$52,18,FALSE)</f>
        <v>-</v>
      </c>
      <c r="W44" s="730" t="str">
        <f>VLOOKUP($A44,[22]旧伊王島町!$B$30:$T$52,19,FALSE)</f>
        <v>-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VLOOKUP($A45,[22]旧伊王島町!$B$30:$T$52,2,FALSE)</f>
        <v>15</v>
      </c>
      <c r="G45" s="730">
        <f>VLOOKUP($A45,[22]旧伊王島町!$B$30:$T$52,3,FALSE)</f>
        <v>1</v>
      </c>
      <c r="H45" s="730">
        <f>VLOOKUP($A45,[22]旧伊王島町!$B$30:$T$52,4,FALSE)</f>
        <v>1</v>
      </c>
      <c r="I45" s="730">
        <f>VLOOKUP($A45,[22]旧伊王島町!$B$30:$T$52,5,FALSE)</f>
        <v>1</v>
      </c>
      <c r="J45" s="730" t="str">
        <f>VLOOKUP($A45,[22]旧伊王島町!$B$30:$T$52,6,FALSE)</f>
        <v>-</v>
      </c>
      <c r="K45" s="730" t="str">
        <f>VLOOKUP($A45,[22]旧伊王島町!$B$30:$T$52,7,FALSE)</f>
        <v>-</v>
      </c>
      <c r="L45" s="730" t="str">
        <f>VLOOKUP($A45,[22]旧伊王島町!$B$30:$T$52,8,FALSE)</f>
        <v>-</v>
      </c>
      <c r="M45" s="730" t="str">
        <f>VLOOKUP($A45,[22]旧伊王島町!$B$30:$T$52,9,FALSE)</f>
        <v>-</v>
      </c>
      <c r="N45" s="730">
        <f>VLOOKUP($A45,[22]旧伊王島町!$B$30:$T$52,10,FALSE)</f>
        <v>13</v>
      </c>
      <c r="O45" s="730">
        <f>VLOOKUP($A45,[22]旧伊王島町!$B$30:$T$52,11,FALSE)</f>
        <v>2</v>
      </c>
      <c r="P45" s="730" t="str">
        <f>VLOOKUP($A45,[22]旧伊王島町!$B$30:$T$52,12,FALSE)</f>
        <v>-</v>
      </c>
      <c r="Q45" s="730">
        <f>VLOOKUP($A45,[22]旧伊王島町!$B$30:$T$52,13,FALSE)</f>
        <v>11</v>
      </c>
      <c r="R45" s="730">
        <f>VLOOKUP($A45,[22]旧伊王島町!$B$30:$T$52,14,FALSE)</f>
        <v>1</v>
      </c>
      <c r="S45" s="730" t="str">
        <f>VLOOKUP($A45,[22]旧伊王島町!$B$30:$T$52,15,FALSE)</f>
        <v>-</v>
      </c>
      <c r="T45" s="730" t="str">
        <f>VLOOKUP($A45,[22]旧伊王島町!$B$30:$T$52,16,FALSE)</f>
        <v>-</v>
      </c>
      <c r="U45" s="730" t="str">
        <f>VLOOKUP($A45,[22]旧伊王島町!$B$30:$T$52,17,FALSE)</f>
        <v>-</v>
      </c>
      <c r="V45" s="730" t="str">
        <f>VLOOKUP($A45,[22]旧伊王島町!$B$30:$T$52,18,FALSE)</f>
        <v>-</v>
      </c>
      <c r="W45" s="730" t="str">
        <f>VLOOKUP($A45,[22]旧伊王島町!$B$30:$T$52,19,FALSE)</f>
        <v>-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VLOOKUP($A46,[22]旧伊王島町!$B$30:$T$52,2,FALSE)</f>
        <v>25</v>
      </c>
      <c r="G46" s="730" t="str">
        <f>VLOOKUP($A46,[22]旧伊王島町!$B$30:$T$52,3,FALSE)</f>
        <v>-</v>
      </c>
      <c r="H46" s="730" t="str">
        <f>VLOOKUP($A46,[22]旧伊王島町!$B$30:$T$52,4,FALSE)</f>
        <v>-</v>
      </c>
      <c r="I46" s="730" t="str">
        <f>VLOOKUP($A46,[22]旧伊王島町!$B$30:$T$52,5,FALSE)</f>
        <v>-</v>
      </c>
      <c r="J46" s="730" t="str">
        <f>VLOOKUP($A46,[22]旧伊王島町!$B$30:$T$52,6,FALSE)</f>
        <v>-</v>
      </c>
      <c r="K46" s="730" t="str">
        <f>VLOOKUP($A46,[22]旧伊王島町!$B$30:$T$52,7,FALSE)</f>
        <v>-</v>
      </c>
      <c r="L46" s="730" t="str">
        <f>VLOOKUP($A46,[22]旧伊王島町!$B$30:$T$52,8,FALSE)</f>
        <v>-</v>
      </c>
      <c r="M46" s="730" t="str">
        <f>VLOOKUP($A46,[22]旧伊王島町!$B$30:$T$52,9,FALSE)</f>
        <v>-</v>
      </c>
      <c r="N46" s="730">
        <f>VLOOKUP($A46,[22]旧伊王島町!$B$30:$T$52,10,FALSE)</f>
        <v>22</v>
      </c>
      <c r="O46" s="730" t="str">
        <f>VLOOKUP($A46,[22]旧伊王島町!$B$30:$T$52,11,FALSE)</f>
        <v>-</v>
      </c>
      <c r="P46" s="730" t="str">
        <f>VLOOKUP($A46,[22]旧伊王島町!$B$30:$T$52,12,FALSE)</f>
        <v>-</v>
      </c>
      <c r="Q46" s="730">
        <f>VLOOKUP($A46,[22]旧伊王島町!$B$30:$T$52,13,FALSE)</f>
        <v>22</v>
      </c>
      <c r="R46" s="730">
        <f>VLOOKUP($A46,[22]旧伊王島町!$B$30:$T$52,14,FALSE)</f>
        <v>3</v>
      </c>
      <c r="S46" s="730" t="str">
        <f>VLOOKUP($A46,[22]旧伊王島町!$B$30:$T$52,15,FALSE)</f>
        <v>-</v>
      </c>
      <c r="T46" s="730" t="str">
        <f>VLOOKUP($A46,[22]旧伊王島町!$B$30:$T$52,16,FALSE)</f>
        <v>-</v>
      </c>
      <c r="U46" s="730" t="str">
        <f>VLOOKUP($A46,[22]旧伊王島町!$B$30:$T$52,17,FALSE)</f>
        <v>-</v>
      </c>
      <c r="V46" s="730" t="str">
        <f>VLOOKUP($A46,[22]旧伊王島町!$B$30:$T$52,18,FALSE)</f>
        <v>-</v>
      </c>
      <c r="W46" s="730" t="str">
        <f>VLOOKUP($A46,[22]旧伊王島町!$B$30:$T$52,19,FALSE)</f>
        <v>-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VLOOKUP($A48,[22]旧伊王島町!$B$30:$T$52,2,FALSE)</f>
        <v>113</v>
      </c>
      <c r="G48" s="730">
        <f>VLOOKUP($A48,[22]旧伊王島町!$B$30:$T$52,3,FALSE)</f>
        <v>92</v>
      </c>
      <c r="H48" s="730">
        <f>VLOOKUP($A48,[22]旧伊王島町!$B$30:$T$52,4,FALSE)</f>
        <v>89</v>
      </c>
      <c r="I48" s="730">
        <f>VLOOKUP($A48,[22]旧伊王島町!$B$30:$T$52,5,FALSE)</f>
        <v>86</v>
      </c>
      <c r="J48" s="730">
        <f>VLOOKUP($A48,[22]旧伊王島町!$B$30:$T$52,6,FALSE)</f>
        <v>1</v>
      </c>
      <c r="K48" s="730" t="str">
        <f>VLOOKUP($A48,[22]旧伊王島町!$B$30:$T$52,7,FALSE)</f>
        <v>-</v>
      </c>
      <c r="L48" s="730">
        <f>VLOOKUP($A48,[22]旧伊王島町!$B$30:$T$52,8,FALSE)</f>
        <v>2</v>
      </c>
      <c r="M48" s="730">
        <f>VLOOKUP($A48,[22]旧伊王島町!$B$30:$T$52,9,FALSE)</f>
        <v>3</v>
      </c>
      <c r="N48" s="730">
        <f>VLOOKUP($A48,[22]旧伊王島町!$B$30:$T$52,10,FALSE)</f>
        <v>18</v>
      </c>
      <c r="O48" s="730">
        <f>VLOOKUP($A48,[22]旧伊王島町!$B$30:$T$52,11,FALSE)</f>
        <v>5</v>
      </c>
      <c r="P48" s="730">
        <f>VLOOKUP($A48,[22]旧伊王島町!$B$30:$T$52,12,FALSE)</f>
        <v>6</v>
      </c>
      <c r="Q48" s="730">
        <f>VLOOKUP($A48,[22]旧伊王島町!$B$30:$T$52,13,FALSE)</f>
        <v>7</v>
      </c>
      <c r="R48" s="730">
        <f>VLOOKUP($A48,[22]旧伊王島町!$B$30:$T$52,14,FALSE)</f>
        <v>3</v>
      </c>
      <c r="S48" s="730">
        <f>VLOOKUP($A48,[22]旧伊王島町!$B$30:$T$52,15,FALSE)</f>
        <v>68</v>
      </c>
      <c r="T48" s="730">
        <f>VLOOKUP($A48,[22]旧伊王島町!$B$30:$T$52,16,FALSE)</f>
        <v>66</v>
      </c>
      <c r="U48" s="730" t="str">
        <f>VLOOKUP($A48,[22]旧伊王島町!$B$30:$T$52,17,FALSE)</f>
        <v>-</v>
      </c>
      <c r="V48" s="730" t="str">
        <f>VLOOKUP($A48,[22]旧伊王島町!$B$30:$T$52,18,FALSE)</f>
        <v>-</v>
      </c>
      <c r="W48" s="730">
        <f>VLOOKUP($A48,[22]旧伊王島町!$B$30:$T$52,19,FALSE)</f>
        <v>2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VLOOKUP($A49,[22]旧伊王島町!$B$30:$T$52,2,FALSE)</f>
        <v>140</v>
      </c>
      <c r="G49" s="730">
        <f>VLOOKUP($A49,[22]旧伊王島町!$B$30:$T$52,3,FALSE)</f>
        <v>29</v>
      </c>
      <c r="H49" s="730">
        <f>VLOOKUP($A49,[22]旧伊王島町!$B$30:$T$52,4,FALSE)</f>
        <v>29</v>
      </c>
      <c r="I49" s="730">
        <f>VLOOKUP($A49,[22]旧伊王島町!$B$30:$T$52,5,FALSE)</f>
        <v>27</v>
      </c>
      <c r="J49" s="730" t="str">
        <f>VLOOKUP($A49,[22]旧伊王島町!$B$30:$T$52,6,FALSE)</f>
        <v>-</v>
      </c>
      <c r="K49" s="730" t="str">
        <f>VLOOKUP($A49,[22]旧伊王島町!$B$30:$T$52,7,FALSE)</f>
        <v>-</v>
      </c>
      <c r="L49" s="730">
        <f>VLOOKUP($A49,[22]旧伊王島町!$B$30:$T$52,8,FALSE)</f>
        <v>2</v>
      </c>
      <c r="M49" s="730" t="str">
        <f>VLOOKUP($A49,[22]旧伊王島町!$B$30:$T$52,9,FALSE)</f>
        <v>-</v>
      </c>
      <c r="N49" s="730">
        <f>VLOOKUP($A49,[22]旧伊王島町!$B$30:$T$52,10,FALSE)</f>
        <v>96</v>
      </c>
      <c r="O49" s="730">
        <f>VLOOKUP($A49,[22]旧伊王島町!$B$30:$T$52,11,FALSE)</f>
        <v>12</v>
      </c>
      <c r="P49" s="730" t="str">
        <f>VLOOKUP($A49,[22]旧伊王島町!$B$30:$T$52,12,FALSE)</f>
        <v>-</v>
      </c>
      <c r="Q49" s="730">
        <f>VLOOKUP($A49,[22]旧伊王島町!$B$30:$T$52,13,FALSE)</f>
        <v>84</v>
      </c>
      <c r="R49" s="730">
        <f>VLOOKUP($A49,[22]旧伊王島町!$B$30:$T$52,14,FALSE)</f>
        <v>15</v>
      </c>
      <c r="S49" s="730">
        <f>VLOOKUP($A49,[22]旧伊王島町!$B$30:$T$52,15,FALSE)</f>
        <v>18</v>
      </c>
      <c r="T49" s="730">
        <f>VLOOKUP($A49,[22]旧伊王島町!$B$30:$T$52,16,FALSE)</f>
        <v>18</v>
      </c>
      <c r="U49" s="730" t="str">
        <f>VLOOKUP($A49,[22]旧伊王島町!$B$30:$T$52,17,FALSE)</f>
        <v>-</v>
      </c>
      <c r="V49" s="730" t="str">
        <f>VLOOKUP($A49,[22]旧伊王島町!$B$30:$T$52,18,FALSE)</f>
        <v>-</v>
      </c>
      <c r="W49" s="730" t="str">
        <f>VLOOKUP($A49,[22]旧伊王島町!$B$30:$T$52,19,FALSE)</f>
        <v>-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VLOOKUP($A50,[22]旧伊王島町!$B$30:$T$52,2,FALSE)</f>
        <v>68</v>
      </c>
      <c r="G50" s="730">
        <f>VLOOKUP($A50,[22]旧伊王島町!$B$30:$T$52,3,FALSE)</f>
        <v>25</v>
      </c>
      <c r="H50" s="730">
        <f>VLOOKUP($A50,[22]旧伊王島町!$B$30:$T$52,4,FALSE)</f>
        <v>25</v>
      </c>
      <c r="I50" s="730">
        <f>VLOOKUP($A50,[22]旧伊王島町!$B$30:$T$52,5,FALSE)</f>
        <v>23</v>
      </c>
      <c r="J50" s="730" t="str">
        <f>VLOOKUP($A50,[22]旧伊王島町!$B$30:$T$52,6,FALSE)</f>
        <v>-</v>
      </c>
      <c r="K50" s="730" t="str">
        <f>VLOOKUP($A50,[22]旧伊王島町!$B$30:$T$52,7,FALSE)</f>
        <v>-</v>
      </c>
      <c r="L50" s="730">
        <f>VLOOKUP($A50,[22]旧伊王島町!$B$30:$T$52,8,FALSE)</f>
        <v>2</v>
      </c>
      <c r="M50" s="730" t="str">
        <f>VLOOKUP($A50,[22]旧伊王島町!$B$30:$T$52,9,FALSE)</f>
        <v>-</v>
      </c>
      <c r="N50" s="730">
        <f>VLOOKUP($A50,[22]旧伊王島町!$B$30:$T$52,10,FALSE)</f>
        <v>37</v>
      </c>
      <c r="O50" s="730">
        <f>VLOOKUP($A50,[22]旧伊王島町!$B$30:$T$52,11,FALSE)</f>
        <v>6</v>
      </c>
      <c r="P50" s="730" t="str">
        <f>VLOOKUP($A50,[22]旧伊王島町!$B$30:$T$52,12,FALSE)</f>
        <v>-</v>
      </c>
      <c r="Q50" s="730">
        <f>VLOOKUP($A50,[22]旧伊王島町!$B$30:$T$52,13,FALSE)</f>
        <v>31</v>
      </c>
      <c r="R50" s="730">
        <f>VLOOKUP($A50,[22]旧伊王島町!$B$30:$T$52,14,FALSE)</f>
        <v>6</v>
      </c>
      <c r="S50" s="730">
        <f>VLOOKUP($A50,[22]旧伊王島町!$B$30:$T$52,15,FALSE)</f>
        <v>16</v>
      </c>
      <c r="T50" s="730">
        <f>VLOOKUP($A50,[22]旧伊王島町!$B$30:$T$52,16,FALSE)</f>
        <v>16</v>
      </c>
      <c r="U50" s="730" t="str">
        <f>VLOOKUP($A50,[22]旧伊王島町!$B$30:$T$52,17,FALSE)</f>
        <v>-</v>
      </c>
      <c r="V50" s="730" t="str">
        <f>VLOOKUP($A50,[22]旧伊王島町!$B$30:$T$52,18,FALSE)</f>
        <v>-</v>
      </c>
      <c r="W50" s="730" t="str">
        <f>VLOOKUP($A50,[22]旧伊王島町!$B$30:$T$52,19,FALSE)</f>
        <v>-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VLOOKUP($A51,[22]旧伊王島町!$B$30:$T$52,2,FALSE)</f>
        <v>72</v>
      </c>
      <c r="G51" s="730">
        <f>VLOOKUP($A51,[22]旧伊王島町!$B$30:$T$52,3,FALSE)</f>
        <v>4</v>
      </c>
      <c r="H51" s="730">
        <f>VLOOKUP($A51,[22]旧伊王島町!$B$30:$T$52,4,FALSE)</f>
        <v>4</v>
      </c>
      <c r="I51" s="730">
        <f>VLOOKUP($A51,[22]旧伊王島町!$B$30:$T$52,5,FALSE)</f>
        <v>4</v>
      </c>
      <c r="J51" s="730" t="str">
        <f>VLOOKUP($A51,[22]旧伊王島町!$B$30:$T$52,6,FALSE)</f>
        <v>-</v>
      </c>
      <c r="K51" s="730" t="str">
        <f>VLOOKUP($A51,[22]旧伊王島町!$B$30:$T$52,7,FALSE)</f>
        <v>-</v>
      </c>
      <c r="L51" s="730" t="str">
        <f>VLOOKUP($A51,[22]旧伊王島町!$B$30:$T$52,8,FALSE)</f>
        <v>-</v>
      </c>
      <c r="M51" s="730" t="str">
        <f>VLOOKUP($A51,[22]旧伊王島町!$B$30:$T$52,9,FALSE)</f>
        <v>-</v>
      </c>
      <c r="N51" s="730">
        <f>VLOOKUP($A51,[22]旧伊王島町!$B$30:$T$52,10,FALSE)</f>
        <v>59</v>
      </c>
      <c r="O51" s="730">
        <f>VLOOKUP($A51,[22]旧伊王島町!$B$30:$T$52,11,FALSE)</f>
        <v>6</v>
      </c>
      <c r="P51" s="730" t="str">
        <f>VLOOKUP($A51,[22]旧伊王島町!$B$30:$T$52,12,FALSE)</f>
        <v>-</v>
      </c>
      <c r="Q51" s="730">
        <f>VLOOKUP($A51,[22]旧伊王島町!$B$30:$T$52,13,FALSE)</f>
        <v>53</v>
      </c>
      <c r="R51" s="730">
        <f>VLOOKUP($A51,[22]旧伊王島町!$B$30:$T$52,14,FALSE)</f>
        <v>9</v>
      </c>
      <c r="S51" s="730">
        <f>VLOOKUP($A51,[22]旧伊王島町!$B$30:$T$52,15,FALSE)</f>
        <v>2</v>
      </c>
      <c r="T51" s="730">
        <f>VLOOKUP($A51,[22]旧伊王島町!$B$30:$T$52,16,FALSE)</f>
        <v>2</v>
      </c>
      <c r="U51" s="730" t="str">
        <f>VLOOKUP($A51,[22]旧伊王島町!$B$30:$T$52,17,FALSE)</f>
        <v>-</v>
      </c>
      <c r="V51" s="730" t="str">
        <f>VLOOKUP($A51,[22]旧伊王島町!$B$30:$T$52,18,FALSE)</f>
        <v>-</v>
      </c>
      <c r="W51" s="730" t="str">
        <f>VLOOKUP($A51,[22]旧伊王島町!$B$30:$T$52,19,FALSE)</f>
        <v>-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VLOOKUP($A53,[22]旧伊王島町!$B$54:$T$76,2,FALSE)</f>
        <v>319</v>
      </c>
      <c r="G53" s="730">
        <f>VLOOKUP($A53,[22]旧伊王島町!$B$54:$T$76,3,FALSE)</f>
        <v>114</v>
      </c>
      <c r="H53" s="730">
        <f>VLOOKUP($A53,[22]旧伊王島町!$B$54:$T$76,4,FALSE)</f>
        <v>107</v>
      </c>
      <c r="I53" s="730">
        <f>VLOOKUP($A53,[22]旧伊王島町!$B$54:$T$76,5,FALSE)</f>
        <v>83</v>
      </c>
      <c r="J53" s="730">
        <f>VLOOKUP($A53,[22]旧伊王島町!$B$54:$T$76,6,FALSE)</f>
        <v>23</v>
      </c>
      <c r="K53" s="730" t="str">
        <f>VLOOKUP($A53,[22]旧伊王島町!$B$54:$T$76,7,FALSE)</f>
        <v>-</v>
      </c>
      <c r="L53" s="730">
        <f>VLOOKUP($A53,[22]旧伊王島町!$B$54:$T$76,8,FALSE)</f>
        <v>1</v>
      </c>
      <c r="M53" s="730">
        <f>VLOOKUP($A53,[22]旧伊王島町!$B$54:$T$76,9,FALSE)</f>
        <v>7</v>
      </c>
      <c r="N53" s="730">
        <f>VLOOKUP($A53,[22]旧伊王島町!$B$54:$T$76,10,FALSE)</f>
        <v>186</v>
      </c>
      <c r="O53" s="730">
        <f>VLOOKUP($A53,[22]旧伊王島町!$B$54:$T$76,11,FALSE)</f>
        <v>81</v>
      </c>
      <c r="P53" s="730">
        <f>VLOOKUP($A53,[22]旧伊王島町!$B$54:$T$76,12,FALSE)</f>
        <v>8</v>
      </c>
      <c r="Q53" s="730">
        <f>VLOOKUP($A53,[22]旧伊王島町!$B$54:$T$76,13,FALSE)</f>
        <v>97</v>
      </c>
      <c r="R53" s="730">
        <f>VLOOKUP($A53,[22]旧伊王島町!$B$54:$T$76,14,FALSE)</f>
        <v>19</v>
      </c>
      <c r="S53" s="730">
        <f>VLOOKUP($A53,[22]旧伊王島町!$B$54:$T$76,15,FALSE)</f>
        <v>88</v>
      </c>
      <c r="T53" s="730">
        <f>VLOOKUP($A53,[22]旧伊王島町!$B$54:$T$76,16,FALSE)</f>
        <v>72</v>
      </c>
      <c r="U53" s="730">
        <f>VLOOKUP($A53,[22]旧伊王島町!$B$54:$T$76,17,FALSE)</f>
        <v>16</v>
      </c>
      <c r="V53" s="730" t="str">
        <f>VLOOKUP($A53,[22]旧伊王島町!$B$54:$T$76,18,FALSE)</f>
        <v>-</v>
      </c>
      <c r="W53" s="730" t="str">
        <f>VLOOKUP($A53,[22]旧伊王島町!$B$54:$T$76,19,FALSE)</f>
        <v>-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VLOOKUP($A54,[22]旧伊王島町!$B$54:$T$76,2,FALSE)</f>
        <v>11</v>
      </c>
      <c r="G54" s="730">
        <f>VLOOKUP($A54,[22]旧伊王島町!$B$54:$T$76,3,FALSE)</f>
        <v>3</v>
      </c>
      <c r="H54" s="730">
        <f>VLOOKUP($A54,[22]旧伊王島町!$B$54:$T$76,4,FALSE)</f>
        <v>3</v>
      </c>
      <c r="I54" s="730">
        <f>VLOOKUP($A54,[22]旧伊王島町!$B$54:$T$76,5,FALSE)</f>
        <v>3</v>
      </c>
      <c r="J54" s="730" t="str">
        <f>VLOOKUP($A54,[22]旧伊王島町!$B$54:$T$76,6,FALSE)</f>
        <v>-</v>
      </c>
      <c r="K54" s="730" t="str">
        <f>VLOOKUP($A54,[22]旧伊王島町!$B$54:$T$76,7,FALSE)</f>
        <v>-</v>
      </c>
      <c r="L54" s="730" t="str">
        <f>VLOOKUP($A54,[22]旧伊王島町!$B$54:$T$76,8,FALSE)</f>
        <v>-</v>
      </c>
      <c r="M54" s="730" t="str">
        <f>VLOOKUP($A54,[22]旧伊王島町!$B$54:$T$76,9,FALSE)</f>
        <v>-</v>
      </c>
      <c r="N54" s="730">
        <f>VLOOKUP($A54,[22]旧伊王島町!$B$54:$T$76,10,FALSE)</f>
        <v>8</v>
      </c>
      <c r="O54" s="730" t="str">
        <f>VLOOKUP($A54,[22]旧伊王島町!$B$54:$T$76,11,FALSE)</f>
        <v>-</v>
      </c>
      <c r="P54" s="730">
        <f>VLOOKUP($A54,[22]旧伊王島町!$B$54:$T$76,12,FALSE)</f>
        <v>8</v>
      </c>
      <c r="Q54" s="730" t="str">
        <f>VLOOKUP($A54,[22]旧伊王島町!$B$54:$T$76,13,FALSE)</f>
        <v>-</v>
      </c>
      <c r="R54" s="730" t="str">
        <f>VLOOKUP($A54,[22]旧伊王島町!$B$54:$T$76,14,FALSE)</f>
        <v>-</v>
      </c>
      <c r="S54" s="730">
        <f>VLOOKUP($A54,[22]旧伊王島町!$B$54:$T$76,15,FALSE)</f>
        <v>2</v>
      </c>
      <c r="T54" s="730">
        <f>VLOOKUP($A54,[22]旧伊王島町!$B$54:$T$76,16,FALSE)</f>
        <v>2</v>
      </c>
      <c r="U54" s="730" t="str">
        <f>VLOOKUP($A54,[22]旧伊王島町!$B$54:$T$76,17,FALSE)</f>
        <v>-</v>
      </c>
      <c r="V54" s="730" t="str">
        <f>VLOOKUP($A54,[22]旧伊王島町!$B$54:$T$76,18,FALSE)</f>
        <v>-</v>
      </c>
      <c r="W54" s="730" t="str">
        <f>VLOOKUP($A54,[22]旧伊王島町!$B$54:$T$76,19,FALSE)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VLOOKUP($A55,[22]旧伊王島町!$B$54:$T$76,2,FALSE)</f>
        <v>3</v>
      </c>
      <c r="G55" s="730">
        <f>VLOOKUP($A55,[22]旧伊王島町!$B$54:$T$76,3,FALSE)</f>
        <v>3</v>
      </c>
      <c r="H55" s="730">
        <f>VLOOKUP($A55,[22]旧伊王島町!$B$54:$T$76,4,FALSE)</f>
        <v>2</v>
      </c>
      <c r="I55" s="730">
        <f>VLOOKUP($A55,[22]旧伊王島町!$B$54:$T$76,5,FALSE)</f>
        <v>2</v>
      </c>
      <c r="J55" s="730" t="str">
        <f>VLOOKUP($A55,[22]旧伊王島町!$B$54:$T$76,6,FALSE)</f>
        <v>-</v>
      </c>
      <c r="K55" s="730" t="str">
        <f>VLOOKUP($A55,[22]旧伊王島町!$B$54:$T$76,7,FALSE)</f>
        <v>-</v>
      </c>
      <c r="L55" s="730" t="str">
        <f>VLOOKUP($A55,[22]旧伊王島町!$B$54:$T$76,8,FALSE)</f>
        <v>-</v>
      </c>
      <c r="M55" s="730">
        <f>VLOOKUP($A55,[22]旧伊王島町!$B$54:$T$76,9,FALSE)</f>
        <v>1</v>
      </c>
      <c r="N55" s="730" t="str">
        <f>VLOOKUP($A55,[22]旧伊王島町!$B$54:$T$76,10,FALSE)</f>
        <v>-</v>
      </c>
      <c r="O55" s="730" t="str">
        <f>VLOOKUP($A55,[22]旧伊王島町!$B$54:$T$76,11,FALSE)</f>
        <v>-</v>
      </c>
      <c r="P55" s="730" t="str">
        <f>VLOOKUP($A55,[22]旧伊王島町!$B$54:$T$76,12,FALSE)</f>
        <v>-</v>
      </c>
      <c r="Q55" s="730" t="str">
        <f>VLOOKUP($A55,[22]旧伊王島町!$B$54:$T$76,13,FALSE)</f>
        <v>-</v>
      </c>
      <c r="R55" s="730" t="str">
        <f>VLOOKUP($A55,[22]旧伊王島町!$B$54:$T$76,14,FALSE)</f>
        <v>-</v>
      </c>
      <c r="S55" s="730">
        <f>VLOOKUP($A55,[22]旧伊王島町!$B$54:$T$76,15,FALSE)</f>
        <v>2</v>
      </c>
      <c r="T55" s="730">
        <f>VLOOKUP($A55,[22]旧伊王島町!$B$54:$T$76,16,FALSE)</f>
        <v>2</v>
      </c>
      <c r="U55" s="730" t="str">
        <f>VLOOKUP($A55,[22]旧伊王島町!$B$54:$T$76,17,FALSE)</f>
        <v>-</v>
      </c>
      <c r="V55" s="730" t="str">
        <f>VLOOKUP($A55,[22]旧伊王島町!$B$54:$T$76,18,FALSE)</f>
        <v>-</v>
      </c>
      <c r="W55" s="730" t="str">
        <f>VLOOKUP($A55,[22]旧伊王島町!$B$54:$T$76,19,FALSE)</f>
        <v>-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VLOOKUP($A56,[22]旧伊王島町!$B$54:$T$76,2,FALSE)</f>
        <v>4</v>
      </c>
      <c r="G56" s="730">
        <f>VLOOKUP($A56,[22]旧伊王島町!$B$54:$T$76,3,FALSE)</f>
        <v>2</v>
      </c>
      <c r="H56" s="730">
        <f>VLOOKUP($A56,[22]旧伊王島町!$B$54:$T$76,4,FALSE)</f>
        <v>2</v>
      </c>
      <c r="I56" s="730">
        <f>VLOOKUP($A56,[22]旧伊王島町!$B$54:$T$76,5,FALSE)</f>
        <v>1</v>
      </c>
      <c r="J56" s="730">
        <f>VLOOKUP($A56,[22]旧伊王島町!$B$54:$T$76,6,FALSE)</f>
        <v>1</v>
      </c>
      <c r="K56" s="730" t="str">
        <f>VLOOKUP($A56,[22]旧伊王島町!$B$54:$T$76,7,FALSE)</f>
        <v>-</v>
      </c>
      <c r="L56" s="730" t="str">
        <f>VLOOKUP($A56,[22]旧伊王島町!$B$54:$T$76,8,FALSE)</f>
        <v>-</v>
      </c>
      <c r="M56" s="730" t="str">
        <f>VLOOKUP($A56,[22]旧伊王島町!$B$54:$T$76,9,FALSE)</f>
        <v>-</v>
      </c>
      <c r="N56" s="730">
        <f>VLOOKUP($A56,[22]旧伊王島町!$B$54:$T$76,10,FALSE)</f>
        <v>1</v>
      </c>
      <c r="O56" s="730">
        <f>VLOOKUP($A56,[22]旧伊王島町!$B$54:$T$76,11,FALSE)</f>
        <v>1</v>
      </c>
      <c r="P56" s="730" t="str">
        <f>VLOOKUP($A56,[22]旧伊王島町!$B$54:$T$76,12,FALSE)</f>
        <v>-</v>
      </c>
      <c r="Q56" s="730" t="str">
        <f>VLOOKUP($A56,[22]旧伊王島町!$B$54:$T$76,13,FALSE)</f>
        <v>-</v>
      </c>
      <c r="R56" s="730">
        <f>VLOOKUP($A56,[22]旧伊王島町!$B$54:$T$76,14,FALSE)</f>
        <v>1</v>
      </c>
      <c r="S56" s="730">
        <f>VLOOKUP($A56,[22]旧伊王島町!$B$54:$T$76,15,FALSE)</f>
        <v>2</v>
      </c>
      <c r="T56" s="730">
        <f>VLOOKUP($A56,[22]旧伊王島町!$B$54:$T$76,16,FALSE)</f>
        <v>1</v>
      </c>
      <c r="U56" s="730">
        <f>VLOOKUP($A56,[22]旧伊王島町!$B$54:$T$76,17,FALSE)</f>
        <v>1</v>
      </c>
      <c r="V56" s="730" t="str">
        <f>VLOOKUP($A56,[22]旧伊王島町!$B$54:$T$76,18,FALSE)</f>
        <v>-</v>
      </c>
      <c r="W56" s="730" t="str">
        <f>VLOOKUP($A56,[22]旧伊王島町!$B$54:$T$76,19,FALSE)</f>
        <v>-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VLOOKUP($A57,[22]旧伊王島町!$B$54:$T$76,2,FALSE)</f>
        <v>6</v>
      </c>
      <c r="G57" s="730">
        <f>VLOOKUP($A57,[22]旧伊王島町!$B$54:$T$76,3,FALSE)</f>
        <v>5</v>
      </c>
      <c r="H57" s="730">
        <f>VLOOKUP($A57,[22]旧伊王島町!$B$54:$T$76,4,FALSE)</f>
        <v>5</v>
      </c>
      <c r="I57" s="730">
        <f>VLOOKUP($A57,[22]旧伊王島町!$B$54:$T$76,5,FALSE)</f>
        <v>5</v>
      </c>
      <c r="J57" s="730" t="str">
        <f>VLOOKUP($A57,[22]旧伊王島町!$B$54:$T$76,6,FALSE)</f>
        <v>-</v>
      </c>
      <c r="K57" s="730" t="str">
        <f>VLOOKUP($A57,[22]旧伊王島町!$B$54:$T$76,7,FALSE)</f>
        <v>-</v>
      </c>
      <c r="L57" s="730" t="str">
        <f>VLOOKUP($A57,[22]旧伊王島町!$B$54:$T$76,8,FALSE)</f>
        <v>-</v>
      </c>
      <c r="M57" s="730" t="str">
        <f>VLOOKUP($A57,[22]旧伊王島町!$B$54:$T$76,9,FALSE)</f>
        <v>-</v>
      </c>
      <c r="N57" s="730">
        <f>VLOOKUP($A57,[22]旧伊王島町!$B$54:$T$76,10,FALSE)</f>
        <v>1</v>
      </c>
      <c r="O57" s="730">
        <f>VLOOKUP($A57,[22]旧伊王島町!$B$54:$T$76,11,FALSE)</f>
        <v>1</v>
      </c>
      <c r="P57" s="730" t="str">
        <f>VLOOKUP($A57,[22]旧伊王島町!$B$54:$T$76,12,FALSE)</f>
        <v>-</v>
      </c>
      <c r="Q57" s="730" t="str">
        <f>VLOOKUP($A57,[22]旧伊王島町!$B$54:$T$76,13,FALSE)</f>
        <v>-</v>
      </c>
      <c r="R57" s="730" t="str">
        <f>VLOOKUP($A57,[22]旧伊王島町!$B$54:$T$76,14,FALSE)</f>
        <v>-</v>
      </c>
      <c r="S57" s="730">
        <f>VLOOKUP($A57,[22]旧伊王島町!$B$54:$T$76,15,FALSE)</f>
        <v>5</v>
      </c>
      <c r="T57" s="730">
        <f>VLOOKUP($A57,[22]旧伊王島町!$B$54:$T$76,16,FALSE)</f>
        <v>5</v>
      </c>
      <c r="U57" s="730" t="str">
        <f>VLOOKUP($A57,[22]旧伊王島町!$B$54:$T$76,17,FALSE)</f>
        <v>-</v>
      </c>
      <c r="V57" s="730" t="str">
        <f>VLOOKUP($A57,[22]旧伊王島町!$B$54:$T$76,18,FALSE)</f>
        <v>-</v>
      </c>
      <c r="W57" s="730" t="str">
        <f>VLOOKUP($A57,[22]旧伊王島町!$B$54:$T$76,19,FALSE)</f>
        <v>-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VLOOKUP($A58,[22]旧伊王島町!$B$54:$T$76,2,FALSE)</f>
        <v>4</v>
      </c>
      <c r="G58" s="730">
        <f>VLOOKUP($A58,[22]旧伊王島町!$B$54:$T$76,3,FALSE)</f>
        <v>4</v>
      </c>
      <c r="H58" s="730">
        <f>VLOOKUP($A58,[22]旧伊王島町!$B$54:$T$76,4,FALSE)</f>
        <v>4</v>
      </c>
      <c r="I58" s="730">
        <f>VLOOKUP($A58,[22]旧伊王島町!$B$54:$T$76,5,FALSE)</f>
        <v>4</v>
      </c>
      <c r="J58" s="730" t="str">
        <f>VLOOKUP($A58,[22]旧伊王島町!$B$54:$T$76,6,FALSE)</f>
        <v>-</v>
      </c>
      <c r="K58" s="730" t="str">
        <f>VLOOKUP($A58,[22]旧伊王島町!$B$54:$T$76,7,FALSE)</f>
        <v>-</v>
      </c>
      <c r="L58" s="730" t="str">
        <f>VLOOKUP($A58,[22]旧伊王島町!$B$54:$T$76,8,FALSE)</f>
        <v>-</v>
      </c>
      <c r="M58" s="730" t="str">
        <f>VLOOKUP($A58,[22]旧伊王島町!$B$54:$T$76,9,FALSE)</f>
        <v>-</v>
      </c>
      <c r="N58" s="730" t="str">
        <f>VLOOKUP($A58,[22]旧伊王島町!$B$54:$T$76,10,FALSE)</f>
        <v>-</v>
      </c>
      <c r="O58" s="730" t="str">
        <f>VLOOKUP($A58,[22]旧伊王島町!$B$54:$T$76,11,FALSE)</f>
        <v>-</v>
      </c>
      <c r="P58" s="730" t="str">
        <f>VLOOKUP($A58,[22]旧伊王島町!$B$54:$T$76,12,FALSE)</f>
        <v>-</v>
      </c>
      <c r="Q58" s="730" t="str">
        <f>VLOOKUP($A58,[22]旧伊王島町!$B$54:$T$76,13,FALSE)</f>
        <v>-</v>
      </c>
      <c r="R58" s="730" t="str">
        <f>VLOOKUP($A58,[22]旧伊王島町!$B$54:$T$76,14,FALSE)</f>
        <v>-</v>
      </c>
      <c r="S58" s="730">
        <f>VLOOKUP($A58,[22]旧伊王島町!$B$54:$T$76,15,FALSE)</f>
        <v>3</v>
      </c>
      <c r="T58" s="730">
        <f>VLOOKUP($A58,[22]旧伊王島町!$B$54:$T$76,16,FALSE)</f>
        <v>3</v>
      </c>
      <c r="U58" s="730" t="str">
        <f>VLOOKUP($A58,[22]旧伊王島町!$B$54:$T$76,17,FALSE)</f>
        <v>-</v>
      </c>
      <c r="V58" s="730" t="str">
        <f>VLOOKUP($A58,[22]旧伊王島町!$B$54:$T$76,18,FALSE)</f>
        <v>-</v>
      </c>
      <c r="W58" s="730" t="str">
        <f>VLOOKUP($A58,[22]旧伊王島町!$B$54:$T$76,19,FALSE)</f>
        <v>-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VLOOKUP($A59,[22]旧伊王島町!$B$54:$T$76,2,FALSE)</f>
        <v>14</v>
      </c>
      <c r="G59" s="730">
        <f>VLOOKUP($A59,[22]旧伊王島町!$B$54:$T$76,3,FALSE)</f>
        <v>14</v>
      </c>
      <c r="H59" s="730">
        <f>VLOOKUP($A59,[22]旧伊王島町!$B$54:$T$76,4,FALSE)</f>
        <v>14</v>
      </c>
      <c r="I59" s="730">
        <f>VLOOKUP($A59,[22]旧伊王島町!$B$54:$T$76,5,FALSE)</f>
        <v>10</v>
      </c>
      <c r="J59" s="730">
        <f>VLOOKUP($A59,[22]旧伊王島町!$B$54:$T$76,6,FALSE)</f>
        <v>4</v>
      </c>
      <c r="K59" s="730" t="str">
        <f>VLOOKUP($A59,[22]旧伊王島町!$B$54:$T$76,7,FALSE)</f>
        <v>-</v>
      </c>
      <c r="L59" s="730" t="str">
        <f>VLOOKUP($A59,[22]旧伊王島町!$B$54:$T$76,8,FALSE)</f>
        <v>-</v>
      </c>
      <c r="M59" s="730" t="str">
        <f>VLOOKUP($A59,[22]旧伊王島町!$B$54:$T$76,9,FALSE)</f>
        <v>-</v>
      </c>
      <c r="N59" s="730" t="str">
        <f>VLOOKUP($A59,[22]旧伊王島町!$B$54:$T$76,10,FALSE)</f>
        <v>-</v>
      </c>
      <c r="O59" s="730" t="str">
        <f>VLOOKUP($A59,[22]旧伊王島町!$B$54:$T$76,11,FALSE)</f>
        <v>-</v>
      </c>
      <c r="P59" s="730" t="str">
        <f>VLOOKUP($A59,[22]旧伊王島町!$B$54:$T$76,12,FALSE)</f>
        <v>-</v>
      </c>
      <c r="Q59" s="730" t="str">
        <f>VLOOKUP($A59,[22]旧伊王島町!$B$54:$T$76,13,FALSE)</f>
        <v>-</v>
      </c>
      <c r="R59" s="730" t="str">
        <f>VLOOKUP($A59,[22]旧伊王島町!$B$54:$T$76,14,FALSE)</f>
        <v>-</v>
      </c>
      <c r="S59" s="730">
        <f>VLOOKUP($A59,[22]旧伊王島町!$B$54:$T$76,15,FALSE)</f>
        <v>11</v>
      </c>
      <c r="T59" s="730">
        <f>VLOOKUP($A59,[22]旧伊王島町!$B$54:$T$76,16,FALSE)</f>
        <v>9</v>
      </c>
      <c r="U59" s="730">
        <f>VLOOKUP($A59,[22]旧伊王島町!$B$54:$T$76,17,FALSE)</f>
        <v>2</v>
      </c>
      <c r="V59" s="730" t="str">
        <f>VLOOKUP($A59,[22]旧伊王島町!$B$54:$T$76,18,FALSE)</f>
        <v>-</v>
      </c>
      <c r="W59" s="730" t="str">
        <f>VLOOKUP($A59,[22]旧伊王島町!$B$54:$T$76,19,FALSE)</f>
        <v>-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VLOOKUP($A60,[22]旧伊王島町!$B$54:$T$76,2,FALSE)</f>
        <v>17</v>
      </c>
      <c r="G60" s="730">
        <f>VLOOKUP($A60,[22]旧伊王島町!$B$54:$T$76,3,FALSE)</f>
        <v>16</v>
      </c>
      <c r="H60" s="730">
        <f>VLOOKUP($A60,[22]旧伊王島町!$B$54:$T$76,4,FALSE)</f>
        <v>14</v>
      </c>
      <c r="I60" s="730">
        <f>VLOOKUP($A60,[22]旧伊王島町!$B$54:$T$76,5,FALSE)</f>
        <v>12</v>
      </c>
      <c r="J60" s="730">
        <f>VLOOKUP($A60,[22]旧伊王島町!$B$54:$T$76,6,FALSE)</f>
        <v>2</v>
      </c>
      <c r="K60" s="730" t="str">
        <f>VLOOKUP($A60,[22]旧伊王島町!$B$54:$T$76,7,FALSE)</f>
        <v>-</v>
      </c>
      <c r="L60" s="730" t="str">
        <f>VLOOKUP($A60,[22]旧伊王島町!$B$54:$T$76,8,FALSE)</f>
        <v>-</v>
      </c>
      <c r="M60" s="730">
        <f>VLOOKUP($A60,[22]旧伊王島町!$B$54:$T$76,9,FALSE)</f>
        <v>2</v>
      </c>
      <c r="N60" s="730">
        <f>VLOOKUP($A60,[22]旧伊王島町!$B$54:$T$76,10,FALSE)</f>
        <v>1</v>
      </c>
      <c r="O60" s="730">
        <f>VLOOKUP($A60,[22]旧伊王島町!$B$54:$T$76,11,FALSE)</f>
        <v>1</v>
      </c>
      <c r="P60" s="730" t="str">
        <f>VLOOKUP($A60,[22]旧伊王島町!$B$54:$T$76,12,FALSE)</f>
        <v>-</v>
      </c>
      <c r="Q60" s="730" t="str">
        <f>VLOOKUP($A60,[22]旧伊王島町!$B$54:$T$76,13,FALSE)</f>
        <v>-</v>
      </c>
      <c r="R60" s="730" t="str">
        <f>VLOOKUP($A60,[22]旧伊王島町!$B$54:$T$76,14,FALSE)</f>
        <v>-</v>
      </c>
      <c r="S60" s="730">
        <f>VLOOKUP($A60,[22]旧伊王島町!$B$54:$T$76,15,FALSE)</f>
        <v>10</v>
      </c>
      <c r="T60" s="730">
        <f>VLOOKUP($A60,[22]旧伊王島町!$B$54:$T$76,16,FALSE)</f>
        <v>9</v>
      </c>
      <c r="U60" s="730">
        <f>VLOOKUP($A60,[22]旧伊王島町!$B$54:$T$76,17,FALSE)</f>
        <v>1</v>
      </c>
      <c r="V60" s="730" t="str">
        <f>VLOOKUP($A60,[22]旧伊王島町!$B$54:$T$76,18,FALSE)</f>
        <v>-</v>
      </c>
      <c r="W60" s="730" t="str">
        <f>VLOOKUP($A60,[22]旧伊王島町!$B$54:$T$76,19,FALSE)</f>
        <v>-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VLOOKUP($A61,[22]旧伊王島町!$B$54:$T$76,2,FALSE)</f>
        <v>20</v>
      </c>
      <c r="G61" s="730">
        <f>VLOOKUP($A61,[22]旧伊王島町!$B$54:$T$76,3,FALSE)</f>
        <v>19</v>
      </c>
      <c r="H61" s="730">
        <f>VLOOKUP($A61,[22]旧伊王島町!$B$54:$T$76,4,FALSE)</f>
        <v>18</v>
      </c>
      <c r="I61" s="730">
        <f>VLOOKUP($A61,[22]旧伊王島町!$B$54:$T$76,5,FALSE)</f>
        <v>16</v>
      </c>
      <c r="J61" s="730">
        <f>VLOOKUP($A61,[22]旧伊王島町!$B$54:$T$76,6,FALSE)</f>
        <v>2</v>
      </c>
      <c r="K61" s="730" t="str">
        <f>VLOOKUP($A61,[22]旧伊王島町!$B$54:$T$76,7,FALSE)</f>
        <v>-</v>
      </c>
      <c r="L61" s="730" t="str">
        <f>VLOOKUP($A61,[22]旧伊王島町!$B$54:$T$76,8,FALSE)</f>
        <v>-</v>
      </c>
      <c r="M61" s="730">
        <f>VLOOKUP($A61,[22]旧伊王島町!$B$54:$T$76,9,FALSE)</f>
        <v>1</v>
      </c>
      <c r="N61" s="730">
        <f>VLOOKUP($A61,[22]旧伊王島町!$B$54:$T$76,10,FALSE)</f>
        <v>1</v>
      </c>
      <c r="O61" s="730">
        <f>VLOOKUP($A61,[22]旧伊王島町!$B$54:$T$76,11,FALSE)</f>
        <v>1</v>
      </c>
      <c r="P61" s="730" t="str">
        <f>VLOOKUP($A61,[22]旧伊王島町!$B$54:$T$76,12,FALSE)</f>
        <v>-</v>
      </c>
      <c r="Q61" s="730" t="str">
        <f>VLOOKUP($A61,[22]旧伊王島町!$B$54:$T$76,13,FALSE)</f>
        <v>-</v>
      </c>
      <c r="R61" s="730" t="str">
        <f>VLOOKUP($A61,[22]旧伊王島町!$B$54:$T$76,14,FALSE)</f>
        <v>-</v>
      </c>
      <c r="S61" s="730">
        <f>VLOOKUP($A61,[22]旧伊王島町!$B$54:$T$76,15,FALSE)</f>
        <v>17</v>
      </c>
      <c r="T61" s="730">
        <f>VLOOKUP($A61,[22]旧伊王島町!$B$54:$T$76,16,FALSE)</f>
        <v>15</v>
      </c>
      <c r="U61" s="730">
        <f>VLOOKUP($A61,[22]旧伊王島町!$B$54:$T$76,17,FALSE)</f>
        <v>2</v>
      </c>
      <c r="V61" s="730" t="str">
        <f>VLOOKUP($A61,[22]旧伊王島町!$B$54:$T$76,18,FALSE)</f>
        <v>-</v>
      </c>
      <c r="W61" s="730" t="str">
        <f>VLOOKUP($A61,[22]旧伊王島町!$B$54:$T$76,19,FALSE)</f>
        <v>-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VLOOKUP($A62,[22]旧伊王島町!$B$54:$T$76,2,FALSE)</f>
        <v>17</v>
      </c>
      <c r="G62" s="730">
        <f>VLOOKUP($A62,[22]旧伊王島町!$B$54:$T$76,3,FALSE)</f>
        <v>14</v>
      </c>
      <c r="H62" s="730">
        <f>VLOOKUP($A62,[22]旧伊王島町!$B$54:$T$76,4,FALSE)</f>
        <v>14</v>
      </c>
      <c r="I62" s="730">
        <f>VLOOKUP($A62,[22]旧伊王島町!$B$54:$T$76,5,FALSE)</f>
        <v>12</v>
      </c>
      <c r="J62" s="730">
        <f>VLOOKUP($A62,[22]旧伊王島町!$B$54:$T$76,6,FALSE)</f>
        <v>2</v>
      </c>
      <c r="K62" s="730" t="str">
        <f>VLOOKUP($A62,[22]旧伊王島町!$B$54:$T$76,7,FALSE)</f>
        <v>-</v>
      </c>
      <c r="L62" s="730" t="str">
        <f>VLOOKUP($A62,[22]旧伊王島町!$B$54:$T$76,8,FALSE)</f>
        <v>-</v>
      </c>
      <c r="M62" s="730" t="str">
        <f>VLOOKUP($A62,[22]旧伊王島町!$B$54:$T$76,9,FALSE)</f>
        <v>-</v>
      </c>
      <c r="N62" s="730">
        <f>VLOOKUP($A62,[22]旧伊王島町!$B$54:$T$76,10,FALSE)</f>
        <v>3</v>
      </c>
      <c r="O62" s="730">
        <f>VLOOKUP($A62,[22]旧伊王島町!$B$54:$T$76,11,FALSE)</f>
        <v>2</v>
      </c>
      <c r="P62" s="730" t="str">
        <f>VLOOKUP($A62,[22]旧伊王島町!$B$54:$T$76,12,FALSE)</f>
        <v>-</v>
      </c>
      <c r="Q62" s="730">
        <f>VLOOKUP($A62,[22]旧伊王島町!$B$54:$T$76,13,FALSE)</f>
        <v>1</v>
      </c>
      <c r="R62" s="730" t="str">
        <f>VLOOKUP($A62,[22]旧伊王島町!$B$54:$T$76,14,FALSE)</f>
        <v>-</v>
      </c>
      <c r="S62" s="730">
        <f>VLOOKUP($A62,[22]旧伊王島町!$B$54:$T$76,15,FALSE)</f>
        <v>13</v>
      </c>
      <c r="T62" s="730">
        <f>VLOOKUP($A62,[22]旧伊王島町!$B$54:$T$76,16,FALSE)</f>
        <v>11</v>
      </c>
      <c r="U62" s="730">
        <f>VLOOKUP($A62,[22]旧伊王島町!$B$54:$T$76,17,FALSE)</f>
        <v>2</v>
      </c>
      <c r="V62" s="730" t="str">
        <f>VLOOKUP($A62,[22]旧伊王島町!$B$54:$T$76,18,FALSE)</f>
        <v>-</v>
      </c>
      <c r="W62" s="730" t="str">
        <f>VLOOKUP($A62,[22]旧伊王島町!$B$54:$T$76,19,FALSE)</f>
        <v>-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VLOOKUP($A63,[22]旧伊王島町!$B$54:$T$76,2,FALSE)</f>
        <v>14</v>
      </c>
      <c r="G63" s="730">
        <f>VLOOKUP($A63,[22]旧伊王島町!$B$54:$T$76,3,FALSE)</f>
        <v>10</v>
      </c>
      <c r="H63" s="730">
        <f>VLOOKUP($A63,[22]旧伊王島町!$B$54:$T$76,4,FALSE)</f>
        <v>10</v>
      </c>
      <c r="I63" s="730">
        <f>VLOOKUP($A63,[22]旧伊王島町!$B$54:$T$76,5,FALSE)</f>
        <v>9</v>
      </c>
      <c r="J63" s="730">
        <f>VLOOKUP($A63,[22]旧伊王島町!$B$54:$T$76,6,FALSE)</f>
        <v>1</v>
      </c>
      <c r="K63" s="730" t="str">
        <f>VLOOKUP($A63,[22]旧伊王島町!$B$54:$T$76,7,FALSE)</f>
        <v>-</v>
      </c>
      <c r="L63" s="730" t="str">
        <f>VLOOKUP($A63,[22]旧伊王島町!$B$54:$T$76,8,FALSE)</f>
        <v>-</v>
      </c>
      <c r="M63" s="730" t="str">
        <f>VLOOKUP($A63,[22]旧伊王島町!$B$54:$T$76,9,FALSE)</f>
        <v>-</v>
      </c>
      <c r="N63" s="730">
        <f>VLOOKUP($A63,[22]旧伊王島町!$B$54:$T$76,10,FALSE)</f>
        <v>4</v>
      </c>
      <c r="O63" s="730">
        <f>VLOOKUP($A63,[22]旧伊王島町!$B$54:$T$76,11,FALSE)</f>
        <v>4</v>
      </c>
      <c r="P63" s="730" t="str">
        <f>VLOOKUP($A63,[22]旧伊王島町!$B$54:$T$76,12,FALSE)</f>
        <v>-</v>
      </c>
      <c r="Q63" s="730" t="str">
        <f>VLOOKUP($A63,[22]旧伊王島町!$B$54:$T$76,13,FALSE)</f>
        <v>-</v>
      </c>
      <c r="R63" s="730" t="str">
        <f>VLOOKUP($A63,[22]旧伊王島町!$B$54:$T$76,14,FALSE)</f>
        <v>-</v>
      </c>
      <c r="S63" s="730">
        <f>VLOOKUP($A63,[22]旧伊王島町!$B$54:$T$76,15,FALSE)</f>
        <v>7</v>
      </c>
      <c r="T63" s="730">
        <f>VLOOKUP($A63,[22]旧伊王島町!$B$54:$T$76,16,FALSE)</f>
        <v>7</v>
      </c>
      <c r="U63" s="730" t="str">
        <f>VLOOKUP($A63,[22]旧伊王島町!$B$54:$T$76,17,FALSE)</f>
        <v>-</v>
      </c>
      <c r="V63" s="730" t="str">
        <f>VLOOKUP($A63,[22]旧伊王島町!$B$54:$T$76,18,FALSE)</f>
        <v>-</v>
      </c>
      <c r="W63" s="730" t="str">
        <f>VLOOKUP($A63,[22]旧伊王島町!$B$54:$T$76,19,FALSE)</f>
        <v>-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VLOOKUP($A64,[22]旧伊王島町!$B$54:$T$76,2,FALSE)</f>
        <v>31</v>
      </c>
      <c r="G64" s="730">
        <f>VLOOKUP($A64,[22]旧伊王島町!$B$54:$T$76,3,FALSE)</f>
        <v>15</v>
      </c>
      <c r="H64" s="730">
        <f>VLOOKUP($A64,[22]旧伊王島町!$B$54:$T$76,4,FALSE)</f>
        <v>13</v>
      </c>
      <c r="I64" s="730">
        <f>VLOOKUP($A64,[22]旧伊王島町!$B$54:$T$76,5,FALSE)</f>
        <v>6</v>
      </c>
      <c r="J64" s="730">
        <f>VLOOKUP($A64,[22]旧伊王島町!$B$54:$T$76,6,FALSE)</f>
        <v>6</v>
      </c>
      <c r="K64" s="730" t="str">
        <f>VLOOKUP($A64,[22]旧伊王島町!$B$54:$T$76,7,FALSE)</f>
        <v>-</v>
      </c>
      <c r="L64" s="730">
        <f>VLOOKUP($A64,[22]旧伊王島町!$B$54:$T$76,8,FALSE)</f>
        <v>1</v>
      </c>
      <c r="M64" s="730">
        <f>VLOOKUP($A64,[22]旧伊王島町!$B$54:$T$76,9,FALSE)</f>
        <v>2</v>
      </c>
      <c r="N64" s="730">
        <f>VLOOKUP($A64,[22]旧伊王島町!$B$54:$T$76,10,FALSE)</f>
        <v>16</v>
      </c>
      <c r="O64" s="730">
        <f>VLOOKUP($A64,[22]旧伊王島町!$B$54:$T$76,11,FALSE)</f>
        <v>11</v>
      </c>
      <c r="P64" s="730" t="str">
        <f>VLOOKUP($A64,[22]旧伊王島町!$B$54:$T$76,12,FALSE)</f>
        <v>-</v>
      </c>
      <c r="Q64" s="730">
        <f>VLOOKUP($A64,[22]旧伊王島町!$B$54:$T$76,13,FALSE)</f>
        <v>5</v>
      </c>
      <c r="R64" s="730" t="str">
        <f>VLOOKUP($A64,[22]旧伊王島町!$B$54:$T$76,14,FALSE)</f>
        <v>-</v>
      </c>
      <c r="S64" s="730">
        <f>VLOOKUP($A64,[22]旧伊王島町!$B$54:$T$76,15,FALSE)</f>
        <v>10</v>
      </c>
      <c r="T64" s="730">
        <f>VLOOKUP($A64,[22]旧伊王島町!$B$54:$T$76,16,FALSE)</f>
        <v>6</v>
      </c>
      <c r="U64" s="730">
        <f>VLOOKUP($A64,[22]旧伊王島町!$B$54:$T$76,17,FALSE)</f>
        <v>4</v>
      </c>
      <c r="V64" s="730" t="str">
        <f>VLOOKUP($A64,[22]旧伊王島町!$B$54:$T$76,18,FALSE)</f>
        <v>-</v>
      </c>
      <c r="W64" s="730" t="str">
        <f>VLOOKUP($A64,[22]旧伊王島町!$B$54:$T$76,19,FALSE)</f>
        <v>-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VLOOKUP($A65,[22]旧伊王島町!$B$54:$T$76,2,FALSE)</f>
        <v>42</v>
      </c>
      <c r="G65" s="730">
        <f>VLOOKUP($A65,[22]旧伊王島町!$B$54:$T$76,3,FALSE)</f>
        <v>6</v>
      </c>
      <c r="H65" s="730">
        <f>VLOOKUP($A65,[22]旧伊王島町!$B$54:$T$76,4,FALSE)</f>
        <v>5</v>
      </c>
      <c r="I65" s="730">
        <f>VLOOKUP($A65,[22]旧伊王島町!$B$54:$T$76,5,FALSE)</f>
        <v>1</v>
      </c>
      <c r="J65" s="730">
        <f>VLOOKUP($A65,[22]旧伊王島町!$B$54:$T$76,6,FALSE)</f>
        <v>4</v>
      </c>
      <c r="K65" s="730" t="str">
        <f>VLOOKUP($A65,[22]旧伊王島町!$B$54:$T$76,7,FALSE)</f>
        <v>-</v>
      </c>
      <c r="L65" s="730" t="str">
        <f>VLOOKUP($A65,[22]旧伊王島町!$B$54:$T$76,8,FALSE)</f>
        <v>-</v>
      </c>
      <c r="M65" s="730">
        <f>VLOOKUP($A65,[22]旧伊王島町!$B$54:$T$76,9,FALSE)</f>
        <v>1</v>
      </c>
      <c r="N65" s="730">
        <f>VLOOKUP($A65,[22]旧伊王島町!$B$54:$T$76,10,FALSE)</f>
        <v>30</v>
      </c>
      <c r="O65" s="730">
        <f>VLOOKUP($A65,[22]旧伊王島町!$B$54:$T$76,11,FALSE)</f>
        <v>13</v>
      </c>
      <c r="P65" s="730" t="str">
        <f>VLOOKUP($A65,[22]旧伊王島町!$B$54:$T$76,12,FALSE)</f>
        <v>-</v>
      </c>
      <c r="Q65" s="730">
        <f>VLOOKUP($A65,[22]旧伊王島町!$B$54:$T$76,13,FALSE)</f>
        <v>17</v>
      </c>
      <c r="R65" s="730">
        <f>VLOOKUP($A65,[22]旧伊王島町!$B$54:$T$76,14,FALSE)</f>
        <v>6</v>
      </c>
      <c r="S65" s="730">
        <f>VLOOKUP($A65,[22]旧伊王島町!$B$54:$T$76,15,FALSE)</f>
        <v>4</v>
      </c>
      <c r="T65" s="730">
        <f>VLOOKUP($A65,[22]旧伊王島町!$B$54:$T$76,16,FALSE)</f>
        <v>1</v>
      </c>
      <c r="U65" s="730">
        <f>VLOOKUP($A65,[22]旧伊王島町!$B$54:$T$76,17,FALSE)</f>
        <v>3</v>
      </c>
      <c r="V65" s="730" t="str">
        <f>VLOOKUP($A65,[22]旧伊王島町!$B$54:$T$76,18,FALSE)</f>
        <v>-</v>
      </c>
      <c r="W65" s="730" t="str">
        <f>VLOOKUP($A65,[22]旧伊王島町!$B$54:$T$76,19,FALSE)</f>
        <v>-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VLOOKUP($A66,[22]旧伊王島町!$B$54:$T$76,2,FALSE)</f>
        <v>28</v>
      </c>
      <c r="G66" s="730">
        <f>VLOOKUP($A66,[22]旧伊王島町!$B$54:$T$76,3,FALSE)</f>
        <v>1</v>
      </c>
      <c r="H66" s="730">
        <f>VLOOKUP($A66,[22]旧伊王島町!$B$54:$T$76,4,FALSE)</f>
        <v>1</v>
      </c>
      <c r="I66" s="730">
        <f>VLOOKUP($A66,[22]旧伊王島町!$B$54:$T$76,5,FALSE)</f>
        <v>1</v>
      </c>
      <c r="J66" s="730" t="str">
        <f>VLOOKUP($A66,[22]旧伊王島町!$B$54:$T$76,6,FALSE)</f>
        <v>-</v>
      </c>
      <c r="K66" s="730" t="str">
        <f>VLOOKUP($A66,[22]旧伊王島町!$B$54:$T$76,7,FALSE)</f>
        <v>-</v>
      </c>
      <c r="L66" s="730" t="str">
        <f>VLOOKUP($A66,[22]旧伊王島町!$B$54:$T$76,8,FALSE)</f>
        <v>-</v>
      </c>
      <c r="M66" s="730" t="str">
        <f>VLOOKUP($A66,[22]旧伊王島町!$B$54:$T$76,9,FALSE)</f>
        <v>-</v>
      </c>
      <c r="N66" s="730">
        <f>VLOOKUP($A66,[22]旧伊王島町!$B$54:$T$76,10,FALSE)</f>
        <v>25</v>
      </c>
      <c r="O66" s="730">
        <f>VLOOKUP($A66,[22]旧伊王島町!$B$54:$T$76,11,FALSE)</f>
        <v>17</v>
      </c>
      <c r="P66" s="730" t="str">
        <f>VLOOKUP($A66,[22]旧伊王島町!$B$54:$T$76,12,FALSE)</f>
        <v>-</v>
      </c>
      <c r="Q66" s="730">
        <f>VLOOKUP($A66,[22]旧伊王島町!$B$54:$T$76,13,FALSE)</f>
        <v>8</v>
      </c>
      <c r="R66" s="730">
        <f>VLOOKUP($A66,[22]旧伊王島町!$B$54:$T$76,14,FALSE)</f>
        <v>2</v>
      </c>
      <c r="S66" s="730">
        <f>VLOOKUP($A66,[22]旧伊王島町!$B$54:$T$76,15,FALSE)</f>
        <v>1</v>
      </c>
      <c r="T66" s="730">
        <f>VLOOKUP($A66,[22]旧伊王島町!$B$54:$T$76,16,FALSE)</f>
        <v>1</v>
      </c>
      <c r="U66" s="730" t="str">
        <f>VLOOKUP($A66,[22]旧伊王島町!$B$54:$T$76,17,FALSE)</f>
        <v>-</v>
      </c>
      <c r="V66" s="730" t="str">
        <f>VLOOKUP($A66,[22]旧伊王島町!$B$54:$T$76,18,FALSE)</f>
        <v>-</v>
      </c>
      <c r="W66" s="730" t="str">
        <f>VLOOKUP($A66,[22]旧伊王島町!$B$54:$T$76,19,FALSE)</f>
        <v>-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VLOOKUP($A67,[22]旧伊王島町!$B$54:$T$76,2,FALSE)</f>
        <v>48</v>
      </c>
      <c r="G67" s="730">
        <f>VLOOKUP($A67,[22]旧伊王島町!$B$54:$T$76,3,FALSE)</f>
        <v>2</v>
      </c>
      <c r="H67" s="730">
        <f>VLOOKUP($A67,[22]旧伊王島町!$B$54:$T$76,4,FALSE)</f>
        <v>2</v>
      </c>
      <c r="I67" s="730">
        <f>VLOOKUP($A67,[22]旧伊王島町!$B$54:$T$76,5,FALSE)</f>
        <v>1</v>
      </c>
      <c r="J67" s="730">
        <f>VLOOKUP($A67,[22]旧伊王島町!$B$54:$T$76,6,FALSE)</f>
        <v>1</v>
      </c>
      <c r="K67" s="730" t="str">
        <f>VLOOKUP($A67,[22]旧伊王島町!$B$54:$T$76,7,FALSE)</f>
        <v>-</v>
      </c>
      <c r="L67" s="730" t="str">
        <f>VLOOKUP($A67,[22]旧伊王島町!$B$54:$T$76,8,FALSE)</f>
        <v>-</v>
      </c>
      <c r="M67" s="730" t="str">
        <f>VLOOKUP($A67,[22]旧伊王島町!$B$54:$T$76,9,FALSE)</f>
        <v>-</v>
      </c>
      <c r="N67" s="730">
        <f>VLOOKUP($A67,[22]旧伊王島町!$B$54:$T$76,10,FALSE)</f>
        <v>40</v>
      </c>
      <c r="O67" s="730">
        <f>VLOOKUP($A67,[22]旧伊王島町!$B$54:$T$76,11,FALSE)</f>
        <v>19</v>
      </c>
      <c r="P67" s="730" t="str">
        <f>VLOOKUP($A67,[22]旧伊王島町!$B$54:$T$76,12,FALSE)</f>
        <v>-</v>
      </c>
      <c r="Q67" s="730">
        <f>VLOOKUP($A67,[22]旧伊王島町!$B$54:$T$76,13,FALSE)</f>
        <v>21</v>
      </c>
      <c r="R67" s="730">
        <f>VLOOKUP($A67,[22]旧伊王島町!$B$54:$T$76,14,FALSE)</f>
        <v>6</v>
      </c>
      <c r="S67" s="730">
        <f>VLOOKUP($A67,[22]旧伊王島町!$B$54:$T$76,15,FALSE)</f>
        <v>1</v>
      </c>
      <c r="T67" s="730" t="str">
        <f>VLOOKUP($A67,[22]旧伊王島町!$B$54:$T$76,16,FALSE)</f>
        <v>-</v>
      </c>
      <c r="U67" s="730">
        <f>VLOOKUP($A67,[22]旧伊王島町!$B$54:$T$76,17,FALSE)</f>
        <v>1</v>
      </c>
      <c r="V67" s="730" t="str">
        <f>VLOOKUP($A67,[22]旧伊王島町!$B$54:$T$76,18,FALSE)</f>
        <v>-</v>
      </c>
      <c r="W67" s="730" t="str">
        <f>VLOOKUP($A67,[22]旧伊王島町!$B$54:$T$76,19,FALSE)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VLOOKUP($A68,[22]旧伊王島町!$B$54:$T$76,2,FALSE)</f>
        <v>60</v>
      </c>
      <c r="G68" s="730" t="str">
        <f>VLOOKUP($A68,[22]旧伊王島町!$B$54:$T$76,3,FALSE)</f>
        <v>-</v>
      </c>
      <c r="H68" s="730" t="str">
        <f>VLOOKUP($A68,[22]旧伊王島町!$B$54:$T$76,4,FALSE)</f>
        <v>-</v>
      </c>
      <c r="I68" s="730" t="str">
        <f>VLOOKUP($A68,[22]旧伊王島町!$B$54:$T$76,5,FALSE)</f>
        <v>-</v>
      </c>
      <c r="J68" s="730" t="str">
        <f>VLOOKUP($A68,[22]旧伊王島町!$B$54:$T$76,6,FALSE)</f>
        <v>-</v>
      </c>
      <c r="K68" s="730" t="str">
        <f>VLOOKUP($A68,[22]旧伊王島町!$B$54:$T$76,7,FALSE)</f>
        <v>-</v>
      </c>
      <c r="L68" s="730" t="str">
        <f>VLOOKUP($A68,[22]旧伊王島町!$B$54:$T$76,8,FALSE)</f>
        <v>-</v>
      </c>
      <c r="M68" s="730" t="str">
        <f>VLOOKUP($A68,[22]旧伊王島町!$B$54:$T$76,9,FALSE)</f>
        <v>-</v>
      </c>
      <c r="N68" s="730">
        <f>VLOOKUP($A68,[22]旧伊王島町!$B$54:$T$76,10,FALSE)</f>
        <v>56</v>
      </c>
      <c r="O68" s="730">
        <f>VLOOKUP($A68,[22]旧伊王島町!$B$54:$T$76,11,FALSE)</f>
        <v>11</v>
      </c>
      <c r="P68" s="730" t="str">
        <f>VLOOKUP($A68,[22]旧伊王島町!$B$54:$T$76,12,FALSE)</f>
        <v>-</v>
      </c>
      <c r="Q68" s="730">
        <f>VLOOKUP($A68,[22]旧伊王島町!$B$54:$T$76,13,FALSE)</f>
        <v>45</v>
      </c>
      <c r="R68" s="730">
        <f>VLOOKUP($A68,[22]旧伊王島町!$B$54:$T$76,14,FALSE)</f>
        <v>4</v>
      </c>
      <c r="S68" s="730" t="str">
        <f>VLOOKUP($A68,[22]旧伊王島町!$B$54:$T$76,15,FALSE)</f>
        <v>-</v>
      </c>
      <c r="T68" s="730" t="str">
        <f>VLOOKUP($A68,[22]旧伊王島町!$B$54:$T$76,16,FALSE)</f>
        <v>-</v>
      </c>
      <c r="U68" s="730" t="str">
        <f>VLOOKUP($A68,[22]旧伊王島町!$B$54:$T$76,17,FALSE)</f>
        <v>-</v>
      </c>
      <c r="V68" s="730" t="str">
        <f>VLOOKUP($A68,[22]旧伊王島町!$B$54:$T$76,18,FALSE)</f>
        <v>-</v>
      </c>
      <c r="W68" s="730" t="str">
        <f>VLOOKUP($A68,[22]旧伊王島町!$B$54:$T$76,19,FALSE)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VLOOKUP($A70,[22]旧伊王島町!$B$54:$T$76,2,FALSE)</f>
        <v>110</v>
      </c>
      <c r="G70" s="730">
        <f>VLOOKUP($A70,[22]旧伊王島町!$B$54:$T$76,3,FALSE)</f>
        <v>90</v>
      </c>
      <c r="H70" s="730">
        <f>VLOOKUP($A70,[22]旧伊王島町!$B$54:$T$76,4,FALSE)</f>
        <v>86</v>
      </c>
      <c r="I70" s="730">
        <f>VLOOKUP($A70,[22]旧伊王島町!$B$54:$T$76,5,FALSE)</f>
        <v>74</v>
      </c>
      <c r="J70" s="730">
        <f>VLOOKUP($A70,[22]旧伊王島町!$B$54:$T$76,6,FALSE)</f>
        <v>12</v>
      </c>
      <c r="K70" s="730" t="str">
        <f>VLOOKUP($A70,[22]旧伊王島町!$B$54:$T$76,7,FALSE)</f>
        <v>-</v>
      </c>
      <c r="L70" s="730" t="str">
        <f>VLOOKUP($A70,[22]旧伊王島町!$B$54:$T$76,8,FALSE)</f>
        <v>-</v>
      </c>
      <c r="M70" s="730">
        <f>VLOOKUP($A70,[22]旧伊王島町!$B$54:$T$76,9,FALSE)</f>
        <v>4</v>
      </c>
      <c r="N70" s="730">
        <f>VLOOKUP($A70,[22]旧伊王島町!$B$54:$T$76,10,FALSE)</f>
        <v>19</v>
      </c>
      <c r="O70" s="730">
        <f>VLOOKUP($A70,[22]旧伊王島町!$B$54:$T$76,11,FALSE)</f>
        <v>10</v>
      </c>
      <c r="P70" s="730">
        <f>VLOOKUP($A70,[22]旧伊王島町!$B$54:$T$76,12,FALSE)</f>
        <v>8</v>
      </c>
      <c r="Q70" s="730">
        <f>VLOOKUP($A70,[22]旧伊王島町!$B$54:$T$76,13,FALSE)</f>
        <v>1</v>
      </c>
      <c r="R70" s="730">
        <f>VLOOKUP($A70,[22]旧伊王島町!$B$54:$T$76,14,FALSE)</f>
        <v>1</v>
      </c>
      <c r="S70" s="730">
        <f>VLOOKUP($A70,[22]旧伊王島町!$B$54:$T$76,15,FALSE)</f>
        <v>72</v>
      </c>
      <c r="T70" s="730">
        <f>VLOOKUP($A70,[22]旧伊王島町!$B$54:$T$76,16,FALSE)</f>
        <v>64</v>
      </c>
      <c r="U70" s="730">
        <f>VLOOKUP($A70,[22]旧伊王島町!$B$54:$T$76,17,FALSE)</f>
        <v>8</v>
      </c>
      <c r="V70" s="730" t="str">
        <f>VLOOKUP($A70,[22]旧伊王島町!$B$54:$T$76,18,FALSE)</f>
        <v>-</v>
      </c>
      <c r="W70" s="730" t="str">
        <f>VLOOKUP($A70,[22]旧伊王島町!$B$54:$T$76,19,FALSE)</f>
        <v>-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VLOOKUP($A71,[22]旧伊王島町!$B$54:$T$76,2,FALSE)</f>
        <v>209</v>
      </c>
      <c r="G71" s="730">
        <f>VLOOKUP($A71,[22]旧伊王島町!$B$54:$T$76,3,FALSE)</f>
        <v>24</v>
      </c>
      <c r="H71" s="730">
        <f>VLOOKUP($A71,[22]旧伊王島町!$B$54:$T$76,4,FALSE)</f>
        <v>21</v>
      </c>
      <c r="I71" s="730">
        <f>VLOOKUP($A71,[22]旧伊王島町!$B$54:$T$76,5,FALSE)</f>
        <v>9</v>
      </c>
      <c r="J71" s="730">
        <f>VLOOKUP($A71,[22]旧伊王島町!$B$54:$T$76,6,FALSE)</f>
        <v>11</v>
      </c>
      <c r="K71" s="730" t="str">
        <f>VLOOKUP($A71,[22]旧伊王島町!$B$54:$T$76,7,FALSE)</f>
        <v>-</v>
      </c>
      <c r="L71" s="730">
        <f>VLOOKUP($A71,[22]旧伊王島町!$B$54:$T$76,8,FALSE)</f>
        <v>1</v>
      </c>
      <c r="M71" s="730">
        <f>VLOOKUP($A71,[22]旧伊王島町!$B$54:$T$76,9,FALSE)</f>
        <v>3</v>
      </c>
      <c r="N71" s="730">
        <f>VLOOKUP($A71,[22]旧伊王島町!$B$54:$T$76,10,FALSE)</f>
        <v>167</v>
      </c>
      <c r="O71" s="730">
        <f>VLOOKUP($A71,[22]旧伊王島町!$B$54:$T$76,11,FALSE)</f>
        <v>71</v>
      </c>
      <c r="P71" s="730" t="str">
        <f>VLOOKUP($A71,[22]旧伊王島町!$B$54:$T$76,12,FALSE)</f>
        <v>-</v>
      </c>
      <c r="Q71" s="730">
        <f>VLOOKUP($A71,[22]旧伊王島町!$B$54:$T$76,13,FALSE)</f>
        <v>96</v>
      </c>
      <c r="R71" s="730">
        <f>VLOOKUP($A71,[22]旧伊王島町!$B$54:$T$76,14,FALSE)</f>
        <v>18</v>
      </c>
      <c r="S71" s="730">
        <f>VLOOKUP($A71,[22]旧伊王島町!$B$54:$T$76,15,FALSE)</f>
        <v>16</v>
      </c>
      <c r="T71" s="730">
        <f>VLOOKUP($A71,[22]旧伊王島町!$B$54:$T$76,16,FALSE)</f>
        <v>8</v>
      </c>
      <c r="U71" s="730">
        <f>VLOOKUP($A71,[22]旧伊王島町!$B$54:$T$76,17,FALSE)</f>
        <v>8</v>
      </c>
      <c r="V71" s="730" t="str">
        <f>VLOOKUP($A71,[22]旧伊王島町!$B$54:$T$76,18,FALSE)</f>
        <v>-</v>
      </c>
      <c r="W71" s="730" t="str">
        <f>VLOOKUP($A71,[22]旧伊王島町!$B$54:$T$76,19,FALSE)</f>
        <v>-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VLOOKUP($A72,[22]旧伊王島町!$B$54:$T$76,2,FALSE)</f>
        <v>73</v>
      </c>
      <c r="G72" s="730">
        <f>VLOOKUP($A72,[22]旧伊王島町!$B$54:$T$76,3,FALSE)</f>
        <v>21</v>
      </c>
      <c r="H72" s="730">
        <f>VLOOKUP($A72,[22]旧伊王島町!$B$54:$T$76,4,FALSE)</f>
        <v>18</v>
      </c>
      <c r="I72" s="730">
        <f>VLOOKUP($A72,[22]旧伊王島町!$B$54:$T$76,5,FALSE)</f>
        <v>7</v>
      </c>
      <c r="J72" s="730">
        <f>VLOOKUP($A72,[22]旧伊王島町!$B$54:$T$76,6,FALSE)</f>
        <v>10</v>
      </c>
      <c r="K72" s="730" t="str">
        <f>VLOOKUP($A72,[22]旧伊王島町!$B$54:$T$76,7,FALSE)</f>
        <v>-</v>
      </c>
      <c r="L72" s="730">
        <f>VLOOKUP($A72,[22]旧伊王島町!$B$54:$T$76,8,FALSE)</f>
        <v>1</v>
      </c>
      <c r="M72" s="730">
        <f>VLOOKUP($A72,[22]旧伊王島町!$B$54:$T$76,9,FALSE)</f>
        <v>3</v>
      </c>
      <c r="N72" s="730">
        <f>VLOOKUP($A72,[22]旧伊王島町!$B$54:$T$76,10,FALSE)</f>
        <v>46</v>
      </c>
      <c r="O72" s="730">
        <f>VLOOKUP($A72,[22]旧伊王島町!$B$54:$T$76,11,FALSE)</f>
        <v>24</v>
      </c>
      <c r="P72" s="730" t="str">
        <f>VLOOKUP($A72,[22]旧伊王島町!$B$54:$T$76,12,FALSE)</f>
        <v>-</v>
      </c>
      <c r="Q72" s="730">
        <f>VLOOKUP($A72,[22]旧伊王島町!$B$54:$T$76,13,FALSE)</f>
        <v>22</v>
      </c>
      <c r="R72" s="730">
        <f>VLOOKUP($A72,[22]旧伊王島町!$B$54:$T$76,14,FALSE)</f>
        <v>6</v>
      </c>
      <c r="S72" s="730">
        <f>VLOOKUP($A72,[22]旧伊王島町!$B$54:$T$76,15,FALSE)</f>
        <v>14</v>
      </c>
      <c r="T72" s="730">
        <f>VLOOKUP($A72,[22]旧伊王島町!$B$54:$T$76,16,FALSE)</f>
        <v>7</v>
      </c>
      <c r="U72" s="730">
        <f>VLOOKUP($A72,[22]旧伊王島町!$B$54:$T$76,17,FALSE)</f>
        <v>7</v>
      </c>
      <c r="V72" s="730" t="str">
        <f>VLOOKUP($A72,[22]旧伊王島町!$B$54:$T$76,18,FALSE)</f>
        <v>-</v>
      </c>
      <c r="W72" s="730" t="str">
        <f>VLOOKUP($A72,[22]旧伊王島町!$B$54:$T$76,19,FALSE)</f>
        <v>-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VLOOKUP($A73,[22]旧伊王島町!$B$54:$T$76,2,FALSE)</f>
        <v>136</v>
      </c>
      <c r="G73" s="730">
        <f>VLOOKUP($A73,[22]旧伊王島町!$B$54:$T$76,3,FALSE)</f>
        <v>3</v>
      </c>
      <c r="H73" s="730">
        <f>VLOOKUP($A73,[22]旧伊王島町!$B$54:$T$76,4,FALSE)</f>
        <v>3</v>
      </c>
      <c r="I73" s="730">
        <f>VLOOKUP($A73,[22]旧伊王島町!$B$54:$T$76,5,FALSE)</f>
        <v>2</v>
      </c>
      <c r="J73" s="730">
        <f>VLOOKUP($A73,[22]旧伊王島町!$B$54:$T$76,6,FALSE)</f>
        <v>1</v>
      </c>
      <c r="K73" s="730" t="str">
        <f>VLOOKUP($A73,[22]旧伊王島町!$B$54:$T$76,7,FALSE)</f>
        <v>-</v>
      </c>
      <c r="L73" s="730" t="str">
        <f>VLOOKUP($A73,[22]旧伊王島町!$B$54:$T$76,8,FALSE)</f>
        <v>-</v>
      </c>
      <c r="M73" s="730" t="str">
        <f>VLOOKUP($A73,[22]旧伊王島町!$B$54:$T$76,9,FALSE)</f>
        <v>-</v>
      </c>
      <c r="N73" s="730">
        <f>VLOOKUP($A73,[22]旧伊王島町!$B$54:$T$76,10,FALSE)</f>
        <v>121</v>
      </c>
      <c r="O73" s="730">
        <f>VLOOKUP($A73,[22]旧伊王島町!$B$54:$T$76,11,FALSE)</f>
        <v>47</v>
      </c>
      <c r="P73" s="730" t="str">
        <f>VLOOKUP($A73,[22]旧伊王島町!$B$54:$T$76,12,FALSE)</f>
        <v>-</v>
      </c>
      <c r="Q73" s="730">
        <f>VLOOKUP($A73,[22]旧伊王島町!$B$54:$T$76,13,FALSE)</f>
        <v>74</v>
      </c>
      <c r="R73" s="730">
        <f>VLOOKUP($A73,[22]旧伊王島町!$B$54:$T$76,14,FALSE)</f>
        <v>12</v>
      </c>
      <c r="S73" s="730">
        <f>VLOOKUP($A73,[22]旧伊王島町!$B$54:$T$76,15,FALSE)</f>
        <v>2</v>
      </c>
      <c r="T73" s="730">
        <f>VLOOKUP($A73,[22]旧伊王島町!$B$54:$T$76,16,FALSE)</f>
        <v>1</v>
      </c>
      <c r="U73" s="730">
        <f>VLOOKUP($A73,[22]旧伊王島町!$B$54:$T$76,17,FALSE)</f>
        <v>1</v>
      </c>
      <c r="V73" s="730" t="str">
        <f>VLOOKUP($A73,[22]旧伊王島町!$B$54:$T$76,18,FALSE)</f>
        <v>-</v>
      </c>
      <c r="W73" s="730" t="str">
        <f>VLOOKUP($A73,[22]旧伊王島町!$B$54:$T$76,19,FALSE)</f>
        <v>-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132AF-C952-4C6E-A07A-DACC75524625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808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VLOOKUP($A9,[22]旧高島町!$B$6:$T$28,2,FALSE)</f>
        <v>292</v>
      </c>
      <c r="G9" s="730">
        <f>VLOOKUP($A9,[22]旧高島町!$B$6:$T$28,3,FALSE)</f>
        <v>124</v>
      </c>
      <c r="H9" s="730">
        <f>VLOOKUP($A9,[22]旧高島町!$B$6:$T$28,4,FALSE)</f>
        <v>123</v>
      </c>
      <c r="I9" s="730">
        <f>VLOOKUP($A9,[22]旧高島町!$B$6:$T$28,5,FALSE)</f>
        <v>106</v>
      </c>
      <c r="J9" s="730">
        <f>VLOOKUP($A9,[22]旧高島町!$B$6:$T$28,6,FALSE)</f>
        <v>11</v>
      </c>
      <c r="K9" s="730" t="str">
        <f>VLOOKUP($A9,[22]旧高島町!$B$6:$T$28,7,FALSE)</f>
        <v>-</v>
      </c>
      <c r="L9" s="730">
        <f>VLOOKUP($A9,[22]旧高島町!$B$6:$T$28,8,FALSE)</f>
        <v>6</v>
      </c>
      <c r="M9" s="730">
        <f>VLOOKUP($A9,[22]旧高島町!$B$6:$T$28,9,FALSE)</f>
        <v>1</v>
      </c>
      <c r="N9" s="730">
        <f>VLOOKUP($A9,[22]旧高島町!$B$6:$T$28,10,FALSE)</f>
        <v>109</v>
      </c>
      <c r="O9" s="730">
        <f>VLOOKUP($A9,[22]旧高島町!$B$6:$T$28,11,FALSE)</f>
        <v>24</v>
      </c>
      <c r="P9" s="730">
        <f>VLOOKUP($A9,[22]旧高島町!$B$6:$T$28,12,FALSE)</f>
        <v>2</v>
      </c>
      <c r="Q9" s="730">
        <f>VLOOKUP($A9,[22]旧高島町!$B$6:$T$28,13,FALSE)</f>
        <v>83</v>
      </c>
      <c r="R9" s="730">
        <f>VLOOKUP($A9,[22]旧高島町!$B$6:$T$28,14,FALSE)</f>
        <v>59</v>
      </c>
      <c r="S9" s="730">
        <f>VLOOKUP($A9,[22]旧高島町!$B$6:$T$28,15,FALSE)</f>
        <v>103</v>
      </c>
      <c r="T9" s="730">
        <f>VLOOKUP($A9,[22]旧高島町!$B$6:$T$28,16,FALSE)</f>
        <v>91</v>
      </c>
      <c r="U9" s="730">
        <f>VLOOKUP($A9,[22]旧高島町!$B$6:$T$28,17,FALSE)</f>
        <v>9</v>
      </c>
      <c r="V9" s="730" t="str">
        <f>VLOOKUP($A9,[22]旧高島町!$B$6:$T$28,18,FALSE)</f>
        <v>-</v>
      </c>
      <c r="W9" s="730">
        <f>VLOOKUP($A9,[22]旧高島町!$B$6:$T$28,19,FALSE)</f>
        <v>3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VLOOKUP($A10,[22]旧高島町!$B$6:$T$28,2,FALSE)</f>
        <v>4</v>
      </c>
      <c r="G10" s="730" t="str">
        <f>VLOOKUP($A10,[22]旧高島町!$B$6:$T$28,3,FALSE)</f>
        <v>-</v>
      </c>
      <c r="H10" s="730" t="str">
        <f>VLOOKUP($A10,[22]旧高島町!$B$6:$T$28,4,FALSE)</f>
        <v>-</v>
      </c>
      <c r="I10" s="730" t="str">
        <f>VLOOKUP($A10,[22]旧高島町!$B$6:$T$28,5,FALSE)</f>
        <v>-</v>
      </c>
      <c r="J10" s="730" t="str">
        <f>VLOOKUP($A10,[22]旧高島町!$B$6:$T$28,6,FALSE)</f>
        <v>-</v>
      </c>
      <c r="K10" s="730" t="str">
        <f>VLOOKUP($A10,[22]旧高島町!$B$6:$T$28,7,FALSE)</f>
        <v>-</v>
      </c>
      <c r="L10" s="730" t="str">
        <f>VLOOKUP($A10,[22]旧高島町!$B$6:$T$28,8,FALSE)</f>
        <v>-</v>
      </c>
      <c r="M10" s="730" t="str">
        <f>VLOOKUP($A10,[22]旧高島町!$B$6:$T$28,9,FALSE)</f>
        <v>-</v>
      </c>
      <c r="N10" s="730">
        <f>VLOOKUP($A10,[22]旧高島町!$B$6:$T$28,10,FALSE)</f>
        <v>2</v>
      </c>
      <c r="O10" s="730" t="str">
        <f>VLOOKUP($A10,[22]旧高島町!$B$6:$T$28,11,FALSE)</f>
        <v>-</v>
      </c>
      <c r="P10" s="730">
        <f>VLOOKUP($A10,[22]旧高島町!$B$6:$T$28,12,FALSE)</f>
        <v>2</v>
      </c>
      <c r="Q10" s="730" t="str">
        <f>VLOOKUP($A10,[22]旧高島町!$B$6:$T$28,13,FALSE)</f>
        <v>-</v>
      </c>
      <c r="R10" s="730">
        <f>VLOOKUP($A10,[22]旧高島町!$B$6:$T$28,14,FALSE)</f>
        <v>2</v>
      </c>
      <c r="S10" s="730" t="str">
        <f>VLOOKUP($A10,[22]旧高島町!$B$6:$T$28,15,FALSE)</f>
        <v>-</v>
      </c>
      <c r="T10" s="730" t="str">
        <f>VLOOKUP($A10,[22]旧高島町!$B$6:$T$28,16,FALSE)</f>
        <v>-</v>
      </c>
      <c r="U10" s="730" t="str">
        <f>VLOOKUP($A10,[22]旧高島町!$B$6:$T$28,17,FALSE)</f>
        <v>-</v>
      </c>
      <c r="V10" s="730" t="str">
        <f>VLOOKUP($A10,[22]旧高島町!$B$6:$T$28,18,FALSE)</f>
        <v>-</v>
      </c>
      <c r="W10" s="730" t="str">
        <f>VLOOKUP($A10,[22]旧高島町!$B$6:$T$28,19,FALSE)</f>
        <v>-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VLOOKUP($A11,[22]旧高島町!$B$6:$T$28,2,FALSE)</f>
        <v>1</v>
      </c>
      <c r="G11" s="730">
        <f>VLOOKUP($A11,[22]旧高島町!$B$6:$T$28,3,FALSE)</f>
        <v>1</v>
      </c>
      <c r="H11" s="730">
        <f>VLOOKUP($A11,[22]旧高島町!$B$6:$T$28,4,FALSE)</f>
        <v>1</v>
      </c>
      <c r="I11" s="730" t="str">
        <f>VLOOKUP($A11,[22]旧高島町!$B$6:$T$28,5,FALSE)</f>
        <v>-</v>
      </c>
      <c r="J11" s="730">
        <f>VLOOKUP($A11,[22]旧高島町!$B$6:$T$28,6,FALSE)</f>
        <v>1</v>
      </c>
      <c r="K11" s="730" t="str">
        <f>VLOOKUP($A11,[22]旧高島町!$B$6:$T$28,7,FALSE)</f>
        <v>-</v>
      </c>
      <c r="L11" s="730" t="str">
        <f>VLOOKUP($A11,[22]旧高島町!$B$6:$T$28,8,FALSE)</f>
        <v>-</v>
      </c>
      <c r="M11" s="730" t="str">
        <f>VLOOKUP($A11,[22]旧高島町!$B$6:$T$28,9,FALSE)</f>
        <v>-</v>
      </c>
      <c r="N11" s="730" t="str">
        <f>VLOOKUP($A11,[22]旧高島町!$B$6:$T$28,10,FALSE)</f>
        <v>-</v>
      </c>
      <c r="O11" s="730" t="str">
        <f>VLOOKUP($A11,[22]旧高島町!$B$6:$T$28,11,FALSE)</f>
        <v>-</v>
      </c>
      <c r="P11" s="730" t="str">
        <f>VLOOKUP($A11,[22]旧高島町!$B$6:$T$28,12,FALSE)</f>
        <v>-</v>
      </c>
      <c r="Q11" s="730" t="str">
        <f>VLOOKUP($A11,[22]旧高島町!$B$6:$T$28,13,FALSE)</f>
        <v>-</v>
      </c>
      <c r="R11" s="730" t="str">
        <f>VLOOKUP($A11,[22]旧高島町!$B$6:$T$28,14,FALSE)</f>
        <v>-</v>
      </c>
      <c r="S11" s="730" t="str">
        <f>VLOOKUP($A11,[22]旧高島町!$B$6:$T$28,15,FALSE)</f>
        <v>-</v>
      </c>
      <c r="T11" s="730" t="str">
        <f>VLOOKUP($A11,[22]旧高島町!$B$6:$T$28,16,FALSE)</f>
        <v>-</v>
      </c>
      <c r="U11" s="730" t="str">
        <f>VLOOKUP($A11,[22]旧高島町!$B$6:$T$28,17,FALSE)</f>
        <v>-</v>
      </c>
      <c r="V11" s="730" t="str">
        <f>VLOOKUP($A11,[22]旧高島町!$B$6:$T$28,18,FALSE)</f>
        <v>-</v>
      </c>
      <c r="W11" s="730" t="str">
        <f>VLOOKUP($A11,[22]旧高島町!$B$6:$T$28,19,FALSE)</f>
        <v>-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VLOOKUP($A12,[22]旧高島町!$B$6:$T$28,2,FALSE)</f>
        <v>10</v>
      </c>
      <c r="G12" s="730">
        <f>VLOOKUP($A12,[22]旧高島町!$B$6:$T$28,3,FALSE)</f>
        <v>10</v>
      </c>
      <c r="H12" s="730">
        <f>VLOOKUP($A12,[22]旧高島町!$B$6:$T$28,4,FALSE)</f>
        <v>10</v>
      </c>
      <c r="I12" s="730">
        <f>VLOOKUP($A12,[22]旧高島町!$B$6:$T$28,5,FALSE)</f>
        <v>10</v>
      </c>
      <c r="J12" s="730" t="str">
        <f>VLOOKUP($A12,[22]旧高島町!$B$6:$T$28,6,FALSE)</f>
        <v>-</v>
      </c>
      <c r="K12" s="730" t="str">
        <f>VLOOKUP($A12,[22]旧高島町!$B$6:$T$28,7,FALSE)</f>
        <v>-</v>
      </c>
      <c r="L12" s="730" t="str">
        <f>VLOOKUP($A12,[22]旧高島町!$B$6:$T$28,8,FALSE)</f>
        <v>-</v>
      </c>
      <c r="M12" s="730" t="str">
        <f>VLOOKUP($A12,[22]旧高島町!$B$6:$T$28,9,FALSE)</f>
        <v>-</v>
      </c>
      <c r="N12" s="730" t="str">
        <f>VLOOKUP($A12,[22]旧高島町!$B$6:$T$28,10,FALSE)</f>
        <v>-</v>
      </c>
      <c r="O12" s="730" t="str">
        <f>VLOOKUP($A12,[22]旧高島町!$B$6:$T$28,11,FALSE)</f>
        <v>-</v>
      </c>
      <c r="P12" s="730" t="str">
        <f>VLOOKUP($A12,[22]旧高島町!$B$6:$T$28,12,FALSE)</f>
        <v>-</v>
      </c>
      <c r="Q12" s="730" t="str">
        <f>VLOOKUP($A12,[22]旧高島町!$B$6:$T$28,13,FALSE)</f>
        <v>-</v>
      </c>
      <c r="R12" s="730" t="str">
        <f>VLOOKUP($A12,[22]旧高島町!$B$6:$T$28,14,FALSE)</f>
        <v>-</v>
      </c>
      <c r="S12" s="730">
        <f>VLOOKUP($A12,[22]旧高島町!$B$6:$T$28,15,FALSE)</f>
        <v>10</v>
      </c>
      <c r="T12" s="730">
        <f>VLOOKUP($A12,[22]旧高島町!$B$6:$T$28,16,FALSE)</f>
        <v>10</v>
      </c>
      <c r="U12" s="730" t="str">
        <f>VLOOKUP($A12,[22]旧高島町!$B$6:$T$28,17,FALSE)</f>
        <v>-</v>
      </c>
      <c r="V12" s="730" t="str">
        <f>VLOOKUP($A12,[22]旧高島町!$B$6:$T$28,18,FALSE)</f>
        <v>-</v>
      </c>
      <c r="W12" s="730" t="str">
        <f>VLOOKUP($A12,[22]旧高島町!$B$6:$T$28,19,FALSE)</f>
        <v>-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VLOOKUP($A13,[22]旧高島町!$B$6:$T$28,2,FALSE)</f>
        <v>7</v>
      </c>
      <c r="G13" s="730">
        <f>VLOOKUP($A13,[22]旧高島町!$B$6:$T$28,3,FALSE)</f>
        <v>5</v>
      </c>
      <c r="H13" s="730">
        <f>VLOOKUP($A13,[22]旧高島町!$B$6:$T$28,4,FALSE)</f>
        <v>5</v>
      </c>
      <c r="I13" s="730">
        <f>VLOOKUP($A13,[22]旧高島町!$B$6:$T$28,5,FALSE)</f>
        <v>5</v>
      </c>
      <c r="J13" s="730" t="str">
        <f>VLOOKUP($A13,[22]旧高島町!$B$6:$T$28,6,FALSE)</f>
        <v>-</v>
      </c>
      <c r="K13" s="730" t="str">
        <f>VLOOKUP($A13,[22]旧高島町!$B$6:$T$28,7,FALSE)</f>
        <v>-</v>
      </c>
      <c r="L13" s="730" t="str">
        <f>VLOOKUP($A13,[22]旧高島町!$B$6:$T$28,8,FALSE)</f>
        <v>-</v>
      </c>
      <c r="M13" s="730" t="str">
        <f>VLOOKUP($A13,[22]旧高島町!$B$6:$T$28,9,FALSE)</f>
        <v>-</v>
      </c>
      <c r="N13" s="730">
        <f>VLOOKUP($A13,[22]旧高島町!$B$6:$T$28,10,FALSE)</f>
        <v>2</v>
      </c>
      <c r="O13" s="730">
        <f>VLOOKUP($A13,[22]旧高島町!$B$6:$T$28,11,FALSE)</f>
        <v>2</v>
      </c>
      <c r="P13" s="730" t="str">
        <f>VLOOKUP($A13,[22]旧高島町!$B$6:$T$28,12,FALSE)</f>
        <v>-</v>
      </c>
      <c r="Q13" s="730" t="str">
        <f>VLOOKUP($A13,[22]旧高島町!$B$6:$T$28,13,FALSE)</f>
        <v>-</v>
      </c>
      <c r="R13" s="730" t="str">
        <f>VLOOKUP($A13,[22]旧高島町!$B$6:$T$28,14,FALSE)</f>
        <v>-</v>
      </c>
      <c r="S13" s="730">
        <f>VLOOKUP($A13,[22]旧高島町!$B$6:$T$28,15,FALSE)</f>
        <v>4</v>
      </c>
      <c r="T13" s="730">
        <f>VLOOKUP($A13,[22]旧高島町!$B$6:$T$28,16,FALSE)</f>
        <v>4</v>
      </c>
      <c r="U13" s="730" t="str">
        <f>VLOOKUP($A13,[22]旧高島町!$B$6:$T$28,17,FALSE)</f>
        <v>-</v>
      </c>
      <c r="V13" s="730" t="str">
        <f>VLOOKUP($A13,[22]旧高島町!$B$6:$T$28,18,FALSE)</f>
        <v>-</v>
      </c>
      <c r="W13" s="730" t="str">
        <f>VLOOKUP($A13,[22]旧高島町!$B$6:$T$28,19,FALSE)</f>
        <v>-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VLOOKUP($A14,[22]旧高島町!$B$6:$T$28,2,FALSE)</f>
        <v>16</v>
      </c>
      <c r="G14" s="730">
        <f>VLOOKUP($A14,[22]旧高島町!$B$6:$T$28,3,FALSE)</f>
        <v>10</v>
      </c>
      <c r="H14" s="730">
        <f>VLOOKUP($A14,[22]旧高島町!$B$6:$T$28,4,FALSE)</f>
        <v>9</v>
      </c>
      <c r="I14" s="730">
        <f>VLOOKUP($A14,[22]旧高島町!$B$6:$T$28,5,FALSE)</f>
        <v>8</v>
      </c>
      <c r="J14" s="730">
        <f>VLOOKUP($A14,[22]旧高島町!$B$6:$T$28,6,FALSE)</f>
        <v>1</v>
      </c>
      <c r="K14" s="730" t="str">
        <f>VLOOKUP($A14,[22]旧高島町!$B$6:$T$28,7,FALSE)</f>
        <v>-</v>
      </c>
      <c r="L14" s="730" t="str">
        <f>VLOOKUP($A14,[22]旧高島町!$B$6:$T$28,8,FALSE)</f>
        <v>-</v>
      </c>
      <c r="M14" s="730">
        <f>VLOOKUP($A14,[22]旧高島町!$B$6:$T$28,9,FALSE)</f>
        <v>1</v>
      </c>
      <c r="N14" s="730">
        <f>VLOOKUP($A14,[22]旧高島町!$B$6:$T$28,10,FALSE)</f>
        <v>4</v>
      </c>
      <c r="O14" s="730">
        <f>VLOOKUP($A14,[22]旧高島町!$B$6:$T$28,11,FALSE)</f>
        <v>4</v>
      </c>
      <c r="P14" s="730" t="str">
        <f>VLOOKUP($A14,[22]旧高島町!$B$6:$T$28,12,FALSE)</f>
        <v>-</v>
      </c>
      <c r="Q14" s="730" t="str">
        <f>VLOOKUP($A14,[22]旧高島町!$B$6:$T$28,13,FALSE)</f>
        <v>-</v>
      </c>
      <c r="R14" s="730">
        <f>VLOOKUP($A14,[22]旧高島町!$B$6:$T$28,14,FALSE)</f>
        <v>2</v>
      </c>
      <c r="S14" s="730">
        <f>VLOOKUP($A14,[22]旧高島町!$B$6:$T$28,15,FALSE)</f>
        <v>7</v>
      </c>
      <c r="T14" s="730">
        <f>VLOOKUP($A14,[22]旧高島町!$B$6:$T$28,16,FALSE)</f>
        <v>6</v>
      </c>
      <c r="U14" s="730">
        <f>VLOOKUP($A14,[22]旧高島町!$B$6:$T$28,17,FALSE)</f>
        <v>1</v>
      </c>
      <c r="V14" s="730" t="str">
        <f>VLOOKUP($A14,[22]旧高島町!$B$6:$T$28,18,FALSE)</f>
        <v>-</v>
      </c>
      <c r="W14" s="730" t="str">
        <f>VLOOKUP($A14,[22]旧高島町!$B$6:$T$28,19,FALSE)</f>
        <v>-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VLOOKUP($A15,[22]旧高島町!$B$6:$T$28,2,FALSE)</f>
        <v>15</v>
      </c>
      <c r="G15" s="730">
        <f>VLOOKUP($A15,[22]旧高島町!$B$6:$T$28,3,FALSE)</f>
        <v>12</v>
      </c>
      <c r="H15" s="730">
        <f>VLOOKUP($A15,[22]旧高島町!$B$6:$T$28,4,FALSE)</f>
        <v>12</v>
      </c>
      <c r="I15" s="730">
        <f>VLOOKUP($A15,[22]旧高島町!$B$6:$T$28,5,FALSE)</f>
        <v>12</v>
      </c>
      <c r="J15" s="730" t="str">
        <f>VLOOKUP($A15,[22]旧高島町!$B$6:$T$28,6,FALSE)</f>
        <v>-</v>
      </c>
      <c r="K15" s="730" t="str">
        <f>VLOOKUP($A15,[22]旧高島町!$B$6:$T$28,7,FALSE)</f>
        <v>-</v>
      </c>
      <c r="L15" s="730" t="str">
        <f>VLOOKUP($A15,[22]旧高島町!$B$6:$T$28,8,FALSE)</f>
        <v>-</v>
      </c>
      <c r="M15" s="730" t="str">
        <f>VLOOKUP($A15,[22]旧高島町!$B$6:$T$28,9,FALSE)</f>
        <v>-</v>
      </c>
      <c r="N15" s="730">
        <f>VLOOKUP($A15,[22]旧高島町!$B$6:$T$28,10,FALSE)</f>
        <v>1</v>
      </c>
      <c r="O15" s="730" t="str">
        <f>VLOOKUP($A15,[22]旧高島町!$B$6:$T$28,11,FALSE)</f>
        <v>-</v>
      </c>
      <c r="P15" s="730" t="str">
        <f>VLOOKUP($A15,[22]旧高島町!$B$6:$T$28,12,FALSE)</f>
        <v>-</v>
      </c>
      <c r="Q15" s="730">
        <f>VLOOKUP($A15,[22]旧高島町!$B$6:$T$28,13,FALSE)</f>
        <v>1</v>
      </c>
      <c r="R15" s="730">
        <f>VLOOKUP($A15,[22]旧高島町!$B$6:$T$28,14,FALSE)</f>
        <v>2</v>
      </c>
      <c r="S15" s="730">
        <f>VLOOKUP($A15,[22]旧高島町!$B$6:$T$28,15,FALSE)</f>
        <v>10</v>
      </c>
      <c r="T15" s="730">
        <f>VLOOKUP($A15,[22]旧高島町!$B$6:$T$28,16,FALSE)</f>
        <v>10</v>
      </c>
      <c r="U15" s="730" t="str">
        <f>VLOOKUP($A15,[22]旧高島町!$B$6:$T$28,17,FALSE)</f>
        <v>-</v>
      </c>
      <c r="V15" s="730" t="str">
        <f>VLOOKUP($A15,[22]旧高島町!$B$6:$T$28,18,FALSE)</f>
        <v>-</v>
      </c>
      <c r="W15" s="730" t="str">
        <f>VLOOKUP($A15,[22]旧高島町!$B$6:$T$28,19,FALSE)</f>
        <v>-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VLOOKUP($A16,[22]旧高島町!$B$6:$T$28,2,FALSE)</f>
        <v>23</v>
      </c>
      <c r="G16" s="730">
        <f>VLOOKUP($A16,[22]旧高島町!$B$6:$T$28,3,FALSE)</f>
        <v>21</v>
      </c>
      <c r="H16" s="730">
        <f>VLOOKUP($A16,[22]旧高島町!$B$6:$T$28,4,FALSE)</f>
        <v>21</v>
      </c>
      <c r="I16" s="730">
        <f>VLOOKUP($A16,[22]旧高島町!$B$6:$T$28,5,FALSE)</f>
        <v>20</v>
      </c>
      <c r="J16" s="730" t="str">
        <f>VLOOKUP($A16,[22]旧高島町!$B$6:$T$28,6,FALSE)</f>
        <v>-</v>
      </c>
      <c r="K16" s="730" t="str">
        <f>VLOOKUP($A16,[22]旧高島町!$B$6:$T$28,7,FALSE)</f>
        <v>-</v>
      </c>
      <c r="L16" s="730">
        <f>VLOOKUP($A16,[22]旧高島町!$B$6:$T$28,8,FALSE)</f>
        <v>1</v>
      </c>
      <c r="M16" s="730" t="str">
        <f>VLOOKUP($A16,[22]旧高島町!$B$6:$T$28,9,FALSE)</f>
        <v>-</v>
      </c>
      <c r="N16" s="730" t="str">
        <f>VLOOKUP($A16,[22]旧高島町!$B$6:$T$28,10,FALSE)</f>
        <v>-</v>
      </c>
      <c r="O16" s="730" t="str">
        <f>VLOOKUP($A16,[22]旧高島町!$B$6:$T$28,11,FALSE)</f>
        <v>-</v>
      </c>
      <c r="P16" s="730" t="str">
        <f>VLOOKUP($A16,[22]旧高島町!$B$6:$T$28,12,FALSE)</f>
        <v>-</v>
      </c>
      <c r="Q16" s="730" t="str">
        <f>VLOOKUP($A16,[22]旧高島町!$B$6:$T$28,13,FALSE)</f>
        <v>-</v>
      </c>
      <c r="R16" s="730">
        <f>VLOOKUP($A16,[22]旧高島町!$B$6:$T$28,14,FALSE)</f>
        <v>2</v>
      </c>
      <c r="S16" s="730">
        <f>VLOOKUP($A16,[22]旧高島町!$B$6:$T$28,15,FALSE)</f>
        <v>19</v>
      </c>
      <c r="T16" s="730">
        <f>VLOOKUP($A16,[22]旧高島町!$B$6:$T$28,16,FALSE)</f>
        <v>19</v>
      </c>
      <c r="U16" s="730" t="str">
        <f>VLOOKUP($A16,[22]旧高島町!$B$6:$T$28,17,FALSE)</f>
        <v>-</v>
      </c>
      <c r="V16" s="730" t="str">
        <f>VLOOKUP($A16,[22]旧高島町!$B$6:$T$28,18,FALSE)</f>
        <v>-</v>
      </c>
      <c r="W16" s="730" t="str">
        <f>VLOOKUP($A16,[22]旧高島町!$B$6:$T$28,19,FALSE)</f>
        <v>-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VLOOKUP($A17,[22]旧高島町!$B$6:$T$28,2,FALSE)</f>
        <v>17</v>
      </c>
      <c r="G17" s="730">
        <f>VLOOKUP($A17,[22]旧高島町!$B$6:$T$28,3,FALSE)</f>
        <v>13</v>
      </c>
      <c r="H17" s="730">
        <f>VLOOKUP($A17,[22]旧高島町!$B$6:$T$28,4,FALSE)</f>
        <v>13</v>
      </c>
      <c r="I17" s="730">
        <f>VLOOKUP($A17,[22]旧高島町!$B$6:$T$28,5,FALSE)</f>
        <v>12</v>
      </c>
      <c r="J17" s="730" t="str">
        <f>VLOOKUP($A17,[22]旧高島町!$B$6:$T$28,6,FALSE)</f>
        <v>-</v>
      </c>
      <c r="K17" s="730" t="str">
        <f>VLOOKUP($A17,[22]旧高島町!$B$6:$T$28,7,FALSE)</f>
        <v>-</v>
      </c>
      <c r="L17" s="730">
        <f>VLOOKUP($A17,[22]旧高島町!$B$6:$T$28,8,FALSE)</f>
        <v>1</v>
      </c>
      <c r="M17" s="730" t="str">
        <f>VLOOKUP($A17,[22]旧高島町!$B$6:$T$28,9,FALSE)</f>
        <v>-</v>
      </c>
      <c r="N17" s="730">
        <f>VLOOKUP($A17,[22]旧高島町!$B$6:$T$28,10,FALSE)</f>
        <v>2</v>
      </c>
      <c r="O17" s="730" t="str">
        <f>VLOOKUP($A17,[22]旧高島町!$B$6:$T$28,11,FALSE)</f>
        <v>-</v>
      </c>
      <c r="P17" s="730" t="str">
        <f>VLOOKUP($A17,[22]旧高島町!$B$6:$T$28,12,FALSE)</f>
        <v>-</v>
      </c>
      <c r="Q17" s="730">
        <f>VLOOKUP($A17,[22]旧高島町!$B$6:$T$28,13,FALSE)</f>
        <v>2</v>
      </c>
      <c r="R17" s="730">
        <f>VLOOKUP($A17,[22]旧高島町!$B$6:$T$28,14,FALSE)</f>
        <v>2</v>
      </c>
      <c r="S17" s="730">
        <f>VLOOKUP($A17,[22]旧高島町!$B$6:$T$28,15,FALSE)</f>
        <v>13</v>
      </c>
      <c r="T17" s="730">
        <f>VLOOKUP($A17,[22]旧高島町!$B$6:$T$28,16,FALSE)</f>
        <v>12</v>
      </c>
      <c r="U17" s="730" t="str">
        <f>VLOOKUP($A17,[22]旧高島町!$B$6:$T$28,17,FALSE)</f>
        <v>-</v>
      </c>
      <c r="V17" s="730" t="str">
        <f>VLOOKUP($A17,[22]旧高島町!$B$6:$T$28,18,FALSE)</f>
        <v>-</v>
      </c>
      <c r="W17" s="730">
        <f>VLOOKUP($A17,[22]旧高島町!$B$6:$T$28,19,FALSE)</f>
        <v>1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VLOOKUP($A18,[22]旧高島町!$B$6:$T$28,2,FALSE)</f>
        <v>21</v>
      </c>
      <c r="G18" s="730">
        <f>VLOOKUP($A18,[22]旧高島町!$B$6:$T$28,3,FALSE)</f>
        <v>16</v>
      </c>
      <c r="H18" s="730">
        <f>VLOOKUP($A18,[22]旧高島町!$B$6:$T$28,4,FALSE)</f>
        <v>16</v>
      </c>
      <c r="I18" s="730">
        <f>VLOOKUP($A18,[22]旧高島町!$B$6:$T$28,5,FALSE)</f>
        <v>16</v>
      </c>
      <c r="J18" s="730" t="str">
        <f>VLOOKUP($A18,[22]旧高島町!$B$6:$T$28,6,FALSE)</f>
        <v>-</v>
      </c>
      <c r="K18" s="730" t="str">
        <f>VLOOKUP($A18,[22]旧高島町!$B$6:$T$28,7,FALSE)</f>
        <v>-</v>
      </c>
      <c r="L18" s="730" t="str">
        <f>VLOOKUP($A18,[22]旧高島町!$B$6:$T$28,8,FALSE)</f>
        <v>-</v>
      </c>
      <c r="M18" s="730" t="str">
        <f>VLOOKUP($A18,[22]旧高島町!$B$6:$T$28,9,FALSE)</f>
        <v>-</v>
      </c>
      <c r="N18" s="730">
        <f>VLOOKUP($A18,[22]旧高島町!$B$6:$T$28,10,FALSE)</f>
        <v>3</v>
      </c>
      <c r="O18" s="730" t="str">
        <f>VLOOKUP($A18,[22]旧高島町!$B$6:$T$28,11,FALSE)</f>
        <v>-</v>
      </c>
      <c r="P18" s="730" t="str">
        <f>VLOOKUP($A18,[22]旧高島町!$B$6:$T$28,12,FALSE)</f>
        <v>-</v>
      </c>
      <c r="Q18" s="730">
        <f>VLOOKUP($A18,[22]旧高島町!$B$6:$T$28,13,FALSE)</f>
        <v>3</v>
      </c>
      <c r="R18" s="730">
        <f>VLOOKUP($A18,[22]旧高島町!$B$6:$T$28,14,FALSE)</f>
        <v>2</v>
      </c>
      <c r="S18" s="730">
        <f>VLOOKUP($A18,[22]旧高島町!$B$6:$T$28,15,FALSE)</f>
        <v>12</v>
      </c>
      <c r="T18" s="730">
        <f>VLOOKUP($A18,[22]旧高島町!$B$6:$T$28,16,FALSE)</f>
        <v>12</v>
      </c>
      <c r="U18" s="730" t="str">
        <f>VLOOKUP($A18,[22]旧高島町!$B$6:$T$28,17,FALSE)</f>
        <v>-</v>
      </c>
      <c r="V18" s="730" t="str">
        <f>VLOOKUP($A18,[22]旧高島町!$B$6:$T$28,18,FALSE)</f>
        <v>-</v>
      </c>
      <c r="W18" s="730" t="str">
        <f>VLOOKUP($A18,[22]旧高島町!$B$6:$T$28,19,FALSE)</f>
        <v>-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VLOOKUP($A19,[22]旧高島町!$B$6:$T$28,2,FALSE)</f>
        <v>19</v>
      </c>
      <c r="G19" s="730">
        <f>VLOOKUP($A19,[22]旧高島町!$B$6:$T$28,3,FALSE)</f>
        <v>12</v>
      </c>
      <c r="H19" s="730">
        <f>VLOOKUP($A19,[22]旧高島町!$B$6:$T$28,4,FALSE)</f>
        <v>12</v>
      </c>
      <c r="I19" s="730">
        <f>VLOOKUP($A19,[22]旧高島町!$B$6:$T$28,5,FALSE)</f>
        <v>8</v>
      </c>
      <c r="J19" s="730">
        <f>VLOOKUP($A19,[22]旧高島町!$B$6:$T$28,6,FALSE)</f>
        <v>3</v>
      </c>
      <c r="K19" s="730" t="str">
        <f>VLOOKUP($A19,[22]旧高島町!$B$6:$T$28,7,FALSE)</f>
        <v>-</v>
      </c>
      <c r="L19" s="730">
        <f>VLOOKUP($A19,[22]旧高島町!$B$6:$T$28,8,FALSE)</f>
        <v>1</v>
      </c>
      <c r="M19" s="730" t="str">
        <f>VLOOKUP($A19,[22]旧高島町!$B$6:$T$28,9,FALSE)</f>
        <v>-</v>
      </c>
      <c r="N19" s="730">
        <f>VLOOKUP($A19,[22]旧高島町!$B$6:$T$28,10,FALSE)</f>
        <v>4</v>
      </c>
      <c r="O19" s="730">
        <f>VLOOKUP($A19,[22]旧高島町!$B$6:$T$28,11,FALSE)</f>
        <v>2</v>
      </c>
      <c r="P19" s="730" t="str">
        <f>VLOOKUP($A19,[22]旧高島町!$B$6:$T$28,12,FALSE)</f>
        <v>-</v>
      </c>
      <c r="Q19" s="730">
        <f>VLOOKUP($A19,[22]旧高島町!$B$6:$T$28,13,FALSE)</f>
        <v>2</v>
      </c>
      <c r="R19" s="730">
        <f>VLOOKUP($A19,[22]旧高島町!$B$6:$T$28,14,FALSE)</f>
        <v>3</v>
      </c>
      <c r="S19" s="730">
        <f>VLOOKUP($A19,[22]旧高島町!$B$6:$T$28,15,FALSE)</f>
        <v>10</v>
      </c>
      <c r="T19" s="730">
        <f>VLOOKUP($A19,[22]旧高島町!$B$6:$T$28,16,FALSE)</f>
        <v>6</v>
      </c>
      <c r="U19" s="730">
        <f>VLOOKUP($A19,[22]旧高島町!$B$6:$T$28,17,FALSE)</f>
        <v>3</v>
      </c>
      <c r="V19" s="730" t="str">
        <f>VLOOKUP($A19,[22]旧高島町!$B$6:$T$28,18,FALSE)</f>
        <v>-</v>
      </c>
      <c r="W19" s="730">
        <f>VLOOKUP($A19,[22]旧高島町!$B$6:$T$28,19,FALSE)</f>
        <v>1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VLOOKUP($A20,[22]旧高島町!$B$6:$T$28,2,FALSE)</f>
        <v>36</v>
      </c>
      <c r="G20" s="730">
        <f>VLOOKUP($A20,[22]旧高島町!$B$6:$T$28,3,FALSE)</f>
        <v>14</v>
      </c>
      <c r="H20" s="730">
        <f>VLOOKUP($A20,[22]旧高島町!$B$6:$T$28,4,FALSE)</f>
        <v>14</v>
      </c>
      <c r="I20" s="730">
        <f>VLOOKUP($A20,[22]旧高島町!$B$6:$T$28,5,FALSE)</f>
        <v>11</v>
      </c>
      <c r="J20" s="730">
        <f>VLOOKUP($A20,[22]旧高島町!$B$6:$T$28,6,FALSE)</f>
        <v>3</v>
      </c>
      <c r="K20" s="730" t="str">
        <f>VLOOKUP($A20,[22]旧高島町!$B$6:$T$28,7,FALSE)</f>
        <v>-</v>
      </c>
      <c r="L20" s="730" t="str">
        <f>VLOOKUP($A20,[22]旧高島町!$B$6:$T$28,8,FALSE)</f>
        <v>-</v>
      </c>
      <c r="M20" s="730" t="str">
        <f>VLOOKUP($A20,[22]旧高島町!$B$6:$T$28,9,FALSE)</f>
        <v>-</v>
      </c>
      <c r="N20" s="730">
        <f>VLOOKUP($A20,[22]旧高島町!$B$6:$T$28,10,FALSE)</f>
        <v>19</v>
      </c>
      <c r="O20" s="730">
        <f>VLOOKUP($A20,[22]旧高島町!$B$6:$T$28,11,FALSE)</f>
        <v>5</v>
      </c>
      <c r="P20" s="730" t="str">
        <f>VLOOKUP($A20,[22]旧高島町!$B$6:$T$28,12,FALSE)</f>
        <v>-</v>
      </c>
      <c r="Q20" s="730">
        <f>VLOOKUP($A20,[22]旧高島町!$B$6:$T$28,13,FALSE)</f>
        <v>14</v>
      </c>
      <c r="R20" s="730">
        <f>VLOOKUP($A20,[22]旧高島町!$B$6:$T$28,14,FALSE)</f>
        <v>3</v>
      </c>
      <c r="S20" s="730">
        <f>VLOOKUP($A20,[22]旧高島町!$B$6:$T$28,15,FALSE)</f>
        <v>13</v>
      </c>
      <c r="T20" s="730">
        <f>VLOOKUP($A20,[22]旧高島町!$B$6:$T$28,16,FALSE)</f>
        <v>11</v>
      </c>
      <c r="U20" s="730">
        <f>VLOOKUP($A20,[22]旧高島町!$B$6:$T$28,17,FALSE)</f>
        <v>2</v>
      </c>
      <c r="V20" s="730" t="str">
        <f>VLOOKUP($A20,[22]旧高島町!$B$6:$T$28,18,FALSE)</f>
        <v>-</v>
      </c>
      <c r="W20" s="730" t="str">
        <f>VLOOKUP($A20,[22]旧高島町!$B$6:$T$28,19,FALSE)</f>
        <v>-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VLOOKUP($A21,[22]旧高島町!$B$6:$T$28,2,FALSE)</f>
        <v>29</v>
      </c>
      <c r="G21" s="730">
        <f>VLOOKUP($A21,[22]旧高島町!$B$6:$T$28,3,FALSE)</f>
        <v>5</v>
      </c>
      <c r="H21" s="730">
        <f>VLOOKUP($A21,[22]旧高島町!$B$6:$T$28,4,FALSE)</f>
        <v>5</v>
      </c>
      <c r="I21" s="730">
        <f>VLOOKUP($A21,[22]旧高島町!$B$6:$T$28,5,FALSE)</f>
        <v>1</v>
      </c>
      <c r="J21" s="730">
        <f>VLOOKUP($A21,[22]旧高島町!$B$6:$T$28,6,FALSE)</f>
        <v>2</v>
      </c>
      <c r="K21" s="730" t="str">
        <f>VLOOKUP($A21,[22]旧高島町!$B$6:$T$28,7,FALSE)</f>
        <v>-</v>
      </c>
      <c r="L21" s="730">
        <f>VLOOKUP($A21,[22]旧高島町!$B$6:$T$28,8,FALSE)</f>
        <v>2</v>
      </c>
      <c r="M21" s="730" t="str">
        <f>VLOOKUP($A21,[22]旧高島町!$B$6:$T$28,9,FALSE)</f>
        <v>-</v>
      </c>
      <c r="N21" s="730">
        <f>VLOOKUP($A21,[22]旧高島町!$B$6:$T$28,10,FALSE)</f>
        <v>17</v>
      </c>
      <c r="O21" s="730">
        <f>VLOOKUP($A21,[22]旧高島町!$B$6:$T$28,11,FALSE)</f>
        <v>4</v>
      </c>
      <c r="P21" s="730" t="str">
        <f>VLOOKUP($A21,[22]旧高島町!$B$6:$T$28,12,FALSE)</f>
        <v>-</v>
      </c>
      <c r="Q21" s="730">
        <f>VLOOKUP($A21,[22]旧高島町!$B$6:$T$28,13,FALSE)</f>
        <v>13</v>
      </c>
      <c r="R21" s="730">
        <f>VLOOKUP($A21,[22]旧高島町!$B$6:$T$28,14,FALSE)</f>
        <v>7</v>
      </c>
      <c r="S21" s="730">
        <f>VLOOKUP($A21,[22]旧高島町!$B$6:$T$28,15,FALSE)</f>
        <v>3</v>
      </c>
      <c r="T21" s="730" t="str">
        <f>VLOOKUP($A21,[22]旧高島町!$B$6:$T$28,16,FALSE)</f>
        <v>-</v>
      </c>
      <c r="U21" s="730">
        <f>VLOOKUP($A21,[22]旧高島町!$B$6:$T$28,17,FALSE)</f>
        <v>2</v>
      </c>
      <c r="V21" s="730" t="str">
        <f>VLOOKUP($A21,[22]旧高島町!$B$6:$T$28,18,FALSE)</f>
        <v>-</v>
      </c>
      <c r="W21" s="730">
        <f>VLOOKUP($A21,[22]旧高島町!$B$6:$T$28,19,FALSE)</f>
        <v>1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VLOOKUP($A22,[22]旧高島町!$B$6:$T$28,2,FALSE)</f>
        <v>30</v>
      </c>
      <c r="G22" s="730">
        <f>VLOOKUP($A22,[22]旧高島町!$B$6:$T$28,3,FALSE)</f>
        <v>4</v>
      </c>
      <c r="H22" s="730">
        <f>VLOOKUP($A22,[22]旧高島町!$B$6:$T$28,4,FALSE)</f>
        <v>4</v>
      </c>
      <c r="I22" s="730">
        <f>VLOOKUP($A22,[22]旧高島町!$B$6:$T$28,5,FALSE)</f>
        <v>2</v>
      </c>
      <c r="J22" s="730">
        <f>VLOOKUP($A22,[22]旧高島町!$B$6:$T$28,6,FALSE)</f>
        <v>1</v>
      </c>
      <c r="K22" s="730" t="str">
        <f>VLOOKUP($A22,[22]旧高島町!$B$6:$T$28,7,FALSE)</f>
        <v>-</v>
      </c>
      <c r="L22" s="730">
        <f>VLOOKUP($A22,[22]旧高島町!$B$6:$T$28,8,FALSE)</f>
        <v>1</v>
      </c>
      <c r="M22" s="730" t="str">
        <f>VLOOKUP($A22,[22]旧高島町!$B$6:$T$28,9,FALSE)</f>
        <v>-</v>
      </c>
      <c r="N22" s="730">
        <f>VLOOKUP($A22,[22]旧高島町!$B$6:$T$28,10,FALSE)</f>
        <v>17</v>
      </c>
      <c r="O22" s="730">
        <f>VLOOKUP($A22,[22]旧高島町!$B$6:$T$28,11,FALSE)</f>
        <v>4</v>
      </c>
      <c r="P22" s="730" t="str">
        <f>VLOOKUP($A22,[22]旧高島町!$B$6:$T$28,12,FALSE)</f>
        <v>-</v>
      </c>
      <c r="Q22" s="730">
        <f>VLOOKUP($A22,[22]旧高島町!$B$6:$T$28,13,FALSE)</f>
        <v>13</v>
      </c>
      <c r="R22" s="730">
        <f>VLOOKUP($A22,[22]旧高島町!$B$6:$T$28,14,FALSE)</f>
        <v>9</v>
      </c>
      <c r="S22" s="730">
        <f>VLOOKUP($A22,[22]旧高島町!$B$6:$T$28,15,FALSE)</f>
        <v>2</v>
      </c>
      <c r="T22" s="730">
        <f>VLOOKUP($A22,[22]旧高島町!$B$6:$T$28,16,FALSE)</f>
        <v>1</v>
      </c>
      <c r="U22" s="730">
        <f>VLOOKUP($A22,[22]旧高島町!$B$6:$T$28,17,FALSE)</f>
        <v>1</v>
      </c>
      <c r="V22" s="730" t="str">
        <f>VLOOKUP($A22,[22]旧高島町!$B$6:$T$28,18,FALSE)</f>
        <v>-</v>
      </c>
      <c r="W22" s="730" t="str">
        <f>VLOOKUP($A22,[22]旧高島町!$B$6:$T$28,19,FALSE)</f>
        <v>-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VLOOKUP($A23,[22]旧高島町!$B$6:$T$28,2,FALSE)</f>
        <v>32</v>
      </c>
      <c r="G23" s="730">
        <f>VLOOKUP($A23,[22]旧高島町!$B$6:$T$28,3,FALSE)</f>
        <v>1</v>
      </c>
      <c r="H23" s="730">
        <f>VLOOKUP($A23,[22]旧高島町!$B$6:$T$28,4,FALSE)</f>
        <v>1</v>
      </c>
      <c r="I23" s="730">
        <f>VLOOKUP($A23,[22]旧高島町!$B$6:$T$28,5,FALSE)</f>
        <v>1</v>
      </c>
      <c r="J23" s="730" t="str">
        <f>VLOOKUP($A23,[22]旧高島町!$B$6:$T$28,6,FALSE)</f>
        <v>-</v>
      </c>
      <c r="K23" s="730" t="str">
        <f>VLOOKUP($A23,[22]旧高島町!$B$6:$T$28,7,FALSE)</f>
        <v>-</v>
      </c>
      <c r="L23" s="730" t="str">
        <f>VLOOKUP($A23,[22]旧高島町!$B$6:$T$28,8,FALSE)</f>
        <v>-</v>
      </c>
      <c r="M23" s="730" t="str">
        <f>VLOOKUP($A23,[22]旧高島町!$B$6:$T$28,9,FALSE)</f>
        <v>-</v>
      </c>
      <c r="N23" s="730">
        <f>VLOOKUP($A23,[22]旧高島町!$B$6:$T$28,10,FALSE)</f>
        <v>16</v>
      </c>
      <c r="O23" s="730">
        <f>VLOOKUP($A23,[22]旧高島町!$B$6:$T$28,11,FALSE)</f>
        <v>1</v>
      </c>
      <c r="P23" s="730" t="str">
        <f>VLOOKUP($A23,[22]旧高島町!$B$6:$T$28,12,FALSE)</f>
        <v>-</v>
      </c>
      <c r="Q23" s="730">
        <f>VLOOKUP($A23,[22]旧高島町!$B$6:$T$28,13,FALSE)</f>
        <v>15</v>
      </c>
      <c r="R23" s="730">
        <f>VLOOKUP($A23,[22]旧高島町!$B$6:$T$28,14,FALSE)</f>
        <v>15</v>
      </c>
      <c r="S23" s="730" t="str">
        <f>VLOOKUP($A23,[22]旧高島町!$B$6:$T$28,15,FALSE)</f>
        <v>-</v>
      </c>
      <c r="T23" s="730" t="str">
        <f>VLOOKUP($A23,[22]旧高島町!$B$6:$T$28,16,FALSE)</f>
        <v>-</v>
      </c>
      <c r="U23" s="730" t="str">
        <f>VLOOKUP($A23,[22]旧高島町!$B$6:$T$28,17,FALSE)</f>
        <v>-</v>
      </c>
      <c r="V23" s="730" t="str">
        <f>VLOOKUP($A23,[22]旧高島町!$B$6:$T$28,18,FALSE)</f>
        <v>-</v>
      </c>
      <c r="W23" s="730" t="str">
        <f>VLOOKUP($A23,[22]旧高島町!$B$6:$T$28,19,FALSE)</f>
        <v>-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VLOOKUP($A24,[22]旧高島町!$B$6:$T$28,2,FALSE)</f>
        <v>32</v>
      </c>
      <c r="G24" s="730" t="str">
        <f>VLOOKUP($A24,[22]旧高島町!$B$6:$T$28,3,FALSE)</f>
        <v>-</v>
      </c>
      <c r="H24" s="730" t="str">
        <f>VLOOKUP($A24,[22]旧高島町!$B$6:$T$28,4,FALSE)</f>
        <v>-</v>
      </c>
      <c r="I24" s="730" t="str">
        <f>VLOOKUP($A24,[22]旧高島町!$B$6:$T$28,5,FALSE)</f>
        <v>-</v>
      </c>
      <c r="J24" s="730" t="str">
        <f>VLOOKUP($A24,[22]旧高島町!$B$6:$T$28,6,FALSE)</f>
        <v>-</v>
      </c>
      <c r="K24" s="730" t="str">
        <f>VLOOKUP($A24,[22]旧高島町!$B$6:$T$28,7,FALSE)</f>
        <v>-</v>
      </c>
      <c r="L24" s="730" t="str">
        <f>VLOOKUP($A24,[22]旧高島町!$B$6:$T$28,8,FALSE)</f>
        <v>-</v>
      </c>
      <c r="M24" s="730" t="str">
        <f>VLOOKUP($A24,[22]旧高島町!$B$6:$T$28,9,FALSE)</f>
        <v>-</v>
      </c>
      <c r="N24" s="730">
        <f>VLOOKUP($A24,[22]旧高島町!$B$6:$T$28,10,FALSE)</f>
        <v>22</v>
      </c>
      <c r="O24" s="730">
        <f>VLOOKUP($A24,[22]旧高島町!$B$6:$T$28,11,FALSE)</f>
        <v>2</v>
      </c>
      <c r="P24" s="730" t="str">
        <f>VLOOKUP($A24,[22]旧高島町!$B$6:$T$28,12,FALSE)</f>
        <v>-</v>
      </c>
      <c r="Q24" s="730">
        <f>VLOOKUP($A24,[22]旧高島町!$B$6:$T$28,13,FALSE)</f>
        <v>20</v>
      </c>
      <c r="R24" s="730">
        <f>VLOOKUP($A24,[22]旧高島町!$B$6:$T$28,14,FALSE)</f>
        <v>10</v>
      </c>
      <c r="S24" s="730" t="str">
        <f>VLOOKUP($A24,[22]旧高島町!$B$6:$T$28,15,FALSE)</f>
        <v>-</v>
      </c>
      <c r="T24" s="730" t="str">
        <f>VLOOKUP($A24,[22]旧高島町!$B$6:$T$28,16,FALSE)</f>
        <v>-</v>
      </c>
      <c r="U24" s="730" t="str">
        <f>VLOOKUP($A24,[22]旧高島町!$B$6:$T$28,17,FALSE)</f>
        <v>-</v>
      </c>
      <c r="V24" s="730" t="str">
        <f>VLOOKUP($A24,[22]旧高島町!$B$6:$T$28,18,FALSE)</f>
        <v>-</v>
      </c>
      <c r="W24" s="730" t="str">
        <f>VLOOKUP($A24,[22]旧高島町!$B$6:$T$28,19,FALSE)</f>
        <v>-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VLOOKUP($A26,[22]旧高島町!$B$6:$T$28,2,FALSE)</f>
        <v>133</v>
      </c>
      <c r="G26" s="730">
        <f>VLOOKUP($A26,[22]旧高島町!$B$6:$T$28,3,FALSE)</f>
        <v>100</v>
      </c>
      <c r="H26" s="730">
        <f>VLOOKUP($A26,[22]旧高島町!$B$6:$T$28,4,FALSE)</f>
        <v>99</v>
      </c>
      <c r="I26" s="730">
        <f>VLOOKUP($A26,[22]旧高島町!$B$6:$T$28,5,FALSE)</f>
        <v>91</v>
      </c>
      <c r="J26" s="730">
        <f>VLOOKUP($A26,[22]旧高島町!$B$6:$T$28,6,FALSE)</f>
        <v>5</v>
      </c>
      <c r="K26" s="730" t="str">
        <f>VLOOKUP($A26,[22]旧高島町!$B$6:$T$28,7,FALSE)</f>
        <v>-</v>
      </c>
      <c r="L26" s="730">
        <f>VLOOKUP($A26,[22]旧高島町!$B$6:$T$28,8,FALSE)</f>
        <v>3</v>
      </c>
      <c r="M26" s="730">
        <f>VLOOKUP($A26,[22]旧高島町!$B$6:$T$28,9,FALSE)</f>
        <v>1</v>
      </c>
      <c r="N26" s="730">
        <f>VLOOKUP($A26,[22]旧高島町!$B$6:$T$28,10,FALSE)</f>
        <v>18</v>
      </c>
      <c r="O26" s="730">
        <f>VLOOKUP($A26,[22]旧高島町!$B$6:$T$28,11,FALSE)</f>
        <v>8</v>
      </c>
      <c r="P26" s="730">
        <f>VLOOKUP($A26,[22]旧高島町!$B$6:$T$28,12,FALSE)</f>
        <v>2</v>
      </c>
      <c r="Q26" s="730">
        <f>VLOOKUP($A26,[22]旧高島町!$B$6:$T$28,13,FALSE)</f>
        <v>8</v>
      </c>
      <c r="R26" s="730">
        <f>VLOOKUP($A26,[22]旧高島町!$B$6:$T$28,14,FALSE)</f>
        <v>15</v>
      </c>
      <c r="S26" s="730">
        <f>VLOOKUP($A26,[22]旧高島町!$B$6:$T$28,15,FALSE)</f>
        <v>85</v>
      </c>
      <c r="T26" s="730">
        <f>VLOOKUP($A26,[22]旧高島町!$B$6:$T$28,16,FALSE)</f>
        <v>79</v>
      </c>
      <c r="U26" s="730">
        <f>VLOOKUP($A26,[22]旧高島町!$B$6:$T$28,17,FALSE)</f>
        <v>4</v>
      </c>
      <c r="V26" s="730" t="str">
        <f>VLOOKUP($A26,[22]旧高島町!$B$6:$T$28,18,FALSE)</f>
        <v>-</v>
      </c>
      <c r="W26" s="730">
        <f>VLOOKUP($A26,[22]旧高島町!$B$6:$T$28,19,FALSE)</f>
        <v>2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VLOOKUP($A27,[22]旧高島町!$B$6:$T$28,2,FALSE)</f>
        <v>159</v>
      </c>
      <c r="G27" s="730">
        <f>VLOOKUP($A27,[22]旧高島町!$B$6:$T$28,3,FALSE)</f>
        <v>24</v>
      </c>
      <c r="H27" s="730">
        <f>VLOOKUP($A27,[22]旧高島町!$B$6:$T$28,4,FALSE)</f>
        <v>24</v>
      </c>
      <c r="I27" s="730">
        <f>VLOOKUP($A27,[22]旧高島町!$B$6:$T$28,5,FALSE)</f>
        <v>15</v>
      </c>
      <c r="J27" s="730">
        <f>VLOOKUP($A27,[22]旧高島町!$B$6:$T$28,6,FALSE)</f>
        <v>6</v>
      </c>
      <c r="K27" s="730" t="str">
        <f>VLOOKUP($A27,[22]旧高島町!$B$6:$T$28,7,FALSE)</f>
        <v>-</v>
      </c>
      <c r="L27" s="730">
        <f>VLOOKUP($A27,[22]旧高島町!$B$6:$T$28,8,FALSE)</f>
        <v>3</v>
      </c>
      <c r="M27" s="730" t="str">
        <f>VLOOKUP($A27,[22]旧高島町!$B$6:$T$28,9,FALSE)</f>
        <v>-</v>
      </c>
      <c r="N27" s="730">
        <f>VLOOKUP($A27,[22]旧高島町!$B$6:$T$28,10,FALSE)</f>
        <v>91</v>
      </c>
      <c r="O27" s="730">
        <f>VLOOKUP($A27,[22]旧高島町!$B$6:$T$28,11,FALSE)</f>
        <v>16</v>
      </c>
      <c r="P27" s="730" t="str">
        <f>VLOOKUP($A27,[22]旧高島町!$B$6:$T$28,12,FALSE)</f>
        <v>-</v>
      </c>
      <c r="Q27" s="730">
        <f>VLOOKUP($A27,[22]旧高島町!$B$6:$T$28,13,FALSE)</f>
        <v>75</v>
      </c>
      <c r="R27" s="730">
        <f>VLOOKUP($A27,[22]旧高島町!$B$6:$T$28,14,FALSE)</f>
        <v>44</v>
      </c>
      <c r="S27" s="730">
        <f>VLOOKUP($A27,[22]旧高島町!$B$6:$T$28,15,FALSE)</f>
        <v>18</v>
      </c>
      <c r="T27" s="730">
        <f>VLOOKUP($A27,[22]旧高島町!$B$6:$T$28,16,FALSE)</f>
        <v>12</v>
      </c>
      <c r="U27" s="730">
        <f>VLOOKUP($A27,[22]旧高島町!$B$6:$T$28,17,FALSE)</f>
        <v>5</v>
      </c>
      <c r="V27" s="730" t="str">
        <f>VLOOKUP($A27,[22]旧高島町!$B$6:$T$28,18,FALSE)</f>
        <v>-</v>
      </c>
      <c r="W27" s="730">
        <f>VLOOKUP($A27,[22]旧高島町!$B$6:$T$28,19,FALSE)</f>
        <v>1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VLOOKUP($A28,[22]旧高島町!$B$6:$T$28,2,FALSE)</f>
        <v>65</v>
      </c>
      <c r="G28" s="730">
        <f>VLOOKUP($A28,[22]旧高島町!$B$6:$T$28,3,FALSE)</f>
        <v>19</v>
      </c>
      <c r="H28" s="730">
        <f>VLOOKUP($A28,[22]旧高島町!$B$6:$T$28,4,FALSE)</f>
        <v>19</v>
      </c>
      <c r="I28" s="730">
        <f>VLOOKUP($A28,[22]旧高島町!$B$6:$T$28,5,FALSE)</f>
        <v>12</v>
      </c>
      <c r="J28" s="730">
        <f>VLOOKUP($A28,[22]旧高島町!$B$6:$T$28,6,FALSE)</f>
        <v>5</v>
      </c>
      <c r="K28" s="730" t="str">
        <f>VLOOKUP($A28,[22]旧高島町!$B$6:$T$28,7,FALSE)</f>
        <v>-</v>
      </c>
      <c r="L28" s="730">
        <f>VLOOKUP($A28,[22]旧高島町!$B$6:$T$28,8,FALSE)</f>
        <v>2</v>
      </c>
      <c r="M28" s="730" t="str">
        <f>VLOOKUP($A28,[22]旧高島町!$B$6:$T$28,9,FALSE)</f>
        <v>-</v>
      </c>
      <c r="N28" s="730">
        <f>VLOOKUP($A28,[22]旧高島町!$B$6:$T$28,10,FALSE)</f>
        <v>36</v>
      </c>
      <c r="O28" s="730">
        <f>VLOOKUP($A28,[22]旧高島町!$B$6:$T$28,11,FALSE)</f>
        <v>9</v>
      </c>
      <c r="P28" s="730" t="str">
        <f>VLOOKUP($A28,[22]旧高島町!$B$6:$T$28,12,FALSE)</f>
        <v>-</v>
      </c>
      <c r="Q28" s="730">
        <f>VLOOKUP($A28,[22]旧高島町!$B$6:$T$28,13,FALSE)</f>
        <v>27</v>
      </c>
      <c r="R28" s="730">
        <f>VLOOKUP($A28,[22]旧高島町!$B$6:$T$28,14,FALSE)</f>
        <v>10</v>
      </c>
      <c r="S28" s="730">
        <f>VLOOKUP($A28,[22]旧高島町!$B$6:$T$28,15,FALSE)</f>
        <v>16</v>
      </c>
      <c r="T28" s="730">
        <f>VLOOKUP($A28,[22]旧高島町!$B$6:$T$28,16,FALSE)</f>
        <v>11</v>
      </c>
      <c r="U28" s="730">
        <f>VLOOKUP($A28,[22]旧高島町!$B$6:$T$28,17,FALSE)</f>
        <v>4</v>
      </c>
      <c r="V28" s="730" t="str">
        <f>VLOOKUP($A28,[22]旧高島町!$B$6:$T$28,18,FALSE)</f>
        <v>-</v>
      </c>
      <c r="W28" s="730">
        <f>VLOOKUP($A28,[22]旧高島町!$B$6:$T$28,19,FALSE)</f>
        <v>1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VLOOKUP($A29,[22]旧高島町!$B$6:$T$28,2,FALSE)</f>
        <v>94</v>
      </c>
      <c r="G29" s="730">
        <f>VLOOKUP($A29,[22]旧高島町!$B$6:$T$28,3,FALSE)</f>
        <v>5</v>
      </c>
      <c r="H29" s="730">
        <f>VLOOKUP($A29,[22]旧高島町!$B$6:$T$28,4,FALSE)</f>
        <v>5</v>
      </c>
      <c r="I29" s="730">
        <f>VLOOKUP($A29,[22]旧高島町!$B$6:$T$28,5,FALSE)</f>
        <v>3</v>
      </c>
      <c r="J29" s="730">
        <f>VLOOKUP($A29,[22]旧高島町!$B$6:$T$28,6,FALSE)</f>
        <v>1</v>
      </c>
      <c r="K29" s="730" t="str">
        <f>VLOOKUP($A29,[22]旧高島町!$B$6:$T$28,7,FALSE)</f>
        <v>-</v>
      </c>
      <c r="L29" s="730">
        <f>VLOOKUP($A29,[22]旧高島町!$B$6:$T$28,8,FALSE)</f>
        <v>1</v>
      </c>
      <c r="M29" s="730" t="str">
        <f>VLOOKUP($A29,[22]旧高島町!$B$6:$T$28,9,FALSE)</f>
        <v>-</v>
      </c>
      <c r="N29" s="730">
        <f>VLOOKUP($A29,[22]旧高島町!$B$6:$T$28,10,FALSE)</f>
        <v>55</v>
      </c>
      <c r="O29" s="730">
        <f>VLOOKUP($A29,[22]旧高島町!$B$6:$T$28,11,FALSE)</f>
        <v>7</v>
      </c>
      <c r="P29" s="730" t="str">
        <f>VLOOKUP($A29,[22]旧高島町!$B$6:$T$28,12,FALSE)</f>
        <v>-</v>
      </c>
      <c r="Q29" s="730">
        <f>VLOOKUP($A29,[22]旧高島町!$B$6:$T$28,13,FALSE)</f>
        <v>48</v>
      </c>
      <c r="R29" s="730">
        <f>VLOOKUP($A29,[22]旧高島町!$B$6:$T$28,14,FALSE)</f>
        <v>34</v>
      </c>
      <c r="S29" s="730">
        <f>VLOOKUP($A29,[22]旧高島町!$B$6:$T$28,15,FALSE)</f>
        <v>2</v>
      </c>
      <c r="T29" s="730">
        <f>VLOOKUP($A29,[22]旧高島町!$B$6:$T$28,16,FALSE)</f>
        <v>1</v>
      </c>
      <c r="U29" s="730">
        <f>VLOOKUP($A29,[22]旧高島町!$B$6:$T$28,17,FALSE)</f>
        <v>1</v>
      </c>
      <c r="V29" s="730" t="str">
        <f>VLOOKUP($A29,[22]旧高島町!$B$6:$T$28,18,FALSE)</f>
        <v>-</v>
      </c>
      <c r="W29" s="730" t="str">
        <f>VLOOKUP($A29,[22]旧高島町!$B$6:$T$28,19,FALSE)</f>
        <v>-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VLOOKUP($A31,[22]旧高島町!$B$30:$T$52,2,FALSE)</f>
        <v>137</v>
      </c>
      <c r="G31" s="730">
        <f>VLOOKUP($A31,[22]旧高島町!$B$30:$T$52,3,FALSE)</f>
        <v>70</v>
      </c>
      <c r="H31" s="730">
        <f>VLOOKUP($A31,[22]旧高島町!$B$30:$T$52,4,FALSE)</f>
        <v>69</v>
      </c>
      <c r="I31" s="730">
        <f>VLOOKUP($A31,[22]旧高島町!$B$30:$T$52,5,FALSE)</f>
        <v>63</v>
      </c>
      <c r="J31" s="730">
        <f>VLOOKUP($A31,[22]旧高島町!$B$30:$T$52,6,FALSE)</f>
        <v>3</v>
      </c>
      <c r="K31" s="730" t="str">
        <f>VLOOKUP($A31,[22]旧高島町!$B$30:$T$52,7,FALSE)</f>
        <v>-</v>
      </c>
      <c r="L31" s="730">
        <f>VLOOKUP($A31,[22]旧高島町!$B$30:$T$52,8,FALSE)</f>
        <v>3</v>
      </c>
      <c r="M31" s="730">
        <f>VLOOKUP($A31,[22]旧高島町!$B$30:$T$52,9,FALSE)</f>
        <v>1</v>
      </c>
      <c r="N31" s="730">
        <f>VLOOKUP($A31,[22]旧高島町!$B$30:$T$52,10,FALSE)</f>
        <v>43</v>
      </c>
      <c r="O31" s="730">
        <f>VLOOKUP($A31,[22]旧高島町!$B$30:$T$52,11,FALSE)</f>
        <v>2</v>
      </c>
      <c r="P31" s="730">
        <f>VLOOKUP($A31,[22]旧高島町!$B$30:$T$52,12,FALSE)</f>
        <v>1</v>
      </c>
      <c r="Q31" s="730">
        <f>VLOOKUP($A31,[22]旧高島町!$B$30:$T$52,13,FALSE)</f>
        <v>40</v>
      </c>
      <c r="R31" s="730">
        <f>VLOOKUP($A31,[22]旧高島町!$B$30:$T$52,14,FALSE)</f>
        <v>24</v>
      </c>
      <c r="S31" s="730">
        <f>VLOOKUP($A31,[22]旧高島町!$B$30:$T$52,15,FALSE)</f>
        <v>57</v>
      </c>
      <c r="T31" s="730">
        <f>VLOOKUP($A31,[22]旧高島町!$B$30:$T$52,16,FALSE)</f>
        <v>54</v>
      </c>
      <c r="U31" s="730">
        <f>VLOOKUP($A31,[22]旧高島町!$B$30:$T$52,17,FALSE)</f>
        <v>2</v>
      </c>
      <c r="V31" s="730" t="str">
        <f>VLOOKUP($A31,[22]旧高島町!$B$30:$T$52,18,FALSE)</f>
        <v>-</v>
      </c>
      <c r="W31" s="730">
        <f>VLOOKUP($A31,[22]旧高島町!$B$30:$T$52,19,FALSE)</f>
        <v>1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VLOOKUP($A32,[22]旧高島町!$B$30:$T$52,2,FALSE)</f>
        <v>2</v>
      </c>
      <c r="G32" s="730" t="str">
        <f>VLOOKUP($A32,[22]旧高島町!$B$30:$T$52,3,FALSE)</f>
        <v>-</v>
      </c>
      <c r="H32" s="730" t="str">
        <f>VLOOKUP($A32,[22]旧高島町!$B$30:$T$52,4,FALSE)</f>
        <v>-</v>
      </c>
      <c r="I32" s="730" t="str">
        <f>VLOOKUP($A32,[22]旧高島町!$B$30:$T$52,5,FALSE)</f>
        <v>-</v>
      </c>
      <c r="J32" s="730" t="str">
        <f>VLOOKUP($A32,[22]旧高島町!$B$30:$T$52,6,FALSE)</f>
        <v>-</v>
      </c>
      <c r="K32" s="730" t="str">
        <f>VLOOKUP($A32,[22]旧高島町!$B$30:$T$52,7,FALSE)</f>
        <v>-</v>
      </c>
      <c r="L32" s="730" t="str">
        <f>VLOOKUP($A32,[22]旧高島町!$B$30:$T$52,8,FALSE)</f>
        <v>-</v>
      </c>
      <c r="M32" s="730" t="str">
        <f>VLOOKUP($A32,[22]旧高島町!$B$30:$T$52,9,FALSE)</f>
        <v>-</v>
      </c>
      <c r="N32" s="730">
        <f>VLOOKUP($A32,[22]旧高島町!$B$30:$T$52,10,FALSE)</f>
        <v>1</v>
      </c>
      <c r="O32" s="730" t="str">
        <f>VLOOKUP($A32,[22]旧高島町!$B$30:$T$52,11,FALSE)</f>
        <v>-</v>
      </c>
      <c r="P32" s="730">
        <f>VLOOKUP($A32,[22]旧高島町!$B$30:$T$52,12,FALSE)</f>
        <v>1</v>
      </c>
      <c r="Q32" s="730" t="str">
        <f>VLOOKUP($A32,[22]旧高島町!$B$30:$T$52,13,FALSE)</f>
        <v>-</v>
      </c>
      <c r="R32" s="730">
        <f>VLOOKUP($A32,[22]旧高島町!$B$30:$T$52,14,FALSE)</f>
        <v>1</v>
      </c>
      <c r="S32" s="730" t="str">
        <f>VLOOKUP($A32,[22]旧高島町!$B$30:$T$52,15,FALSE)</f>
        <v>-</v>
      </c>
      <c r="T32" s="730" t="str">
        <f>VLOOKUP($A32,[22]旧高島町!$B$30:$T$52,16,FALSE)</f>
        <v>-</v>
      </c>
      <c r="U32" s="730" t="str">
        <f>VLOOKUP($A32,[22]旧高島町!$B$30:$T$52,17,FALSE)</f>
        <v>-</v>
      </c>
      <c r="V32" s="730" t="str">
        <f>VLOOKUP($A32,[22]旧高島町!$B$30:$T$52,18,FALSE)</f>
        <v>-</v>
      </c>
      <c r="W32" s="730" t="str">
        <f>VLOOKUP($A32,[22]旧高島町!$B$30:$T$52,19,FALSE)</f>
        <v>-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VLOOKUP($A33,[22]旧高島町!$B$30:$T$52,2,FALSE)</f>
        <v>1</v>
      </c>
      <c r="G33" s="730">
        <f>VLOOKUP($A33,[22]旧高島町!$B$30:$T$52,3,FALSE)</f>
        <v>1</v>
      </c>
      <c r="H33" s="730">
        <f>VLOOKUP($A33,[22]旧高島町!$B$30:$T$52,4,FALSE)</f>
        <v>1</v>
      </c>
      <c r="I33" s="730" t="str">
        <f>VLOOKUP($A33,[22]旧高島町!$B$30:$T$52,5,FALSE)</f>
        <v>-</v>
      </c>
      <c r="J33" s="730">
        <f>VLOOKUP($A33,[22]旧高島町!$B$30:$T$52,6,FALSE)</f>
        <v>1</v>
      </c>
      <c r="K33" s="730" t="str">
        <f>VLOOKUP($A33,[22]旧高島町!$B$30:$T$52,7,FALSE)</f>
        <v>-</v>
      </c>
      <c r="L33" s="730" t="str">
        <f>VLOOKUP($A33,[22]旧高島町!$B$30:$T$52,8,FALSE)</f>
        <v>-</v>
      </c>
      <c r="M33" s="730" t="str">
        <f>VLOOKUP($A33,[22]旧高島町!$B$30:$T$52,9,FALSE)</f>
        <v>-</v>
      </c>
      <c r="N33" s="730" t="str">
        <f>VLOOKUP($A33,[22]旧高島町!$B$30:$T$52,10,FALSE)</f>
        <v>-</v>
      </c>
      <c r="O33" s="730" t="str">
        <f>VLOOKUP($A33,[22]旧高島町!$B$30:$T$52,11,FALSE)</f>
        <v>-</v>
      </c>
      <c r="P33" s="730" t="str">
        <f>VLOOKUP($A33,[22]旧高島町!$B$30:$T$52,12,FALSE)</f>
        <v>-</v>
      </c>
      <c r="Q33" s="730" t="str">
        <f>VLOOKUP($A33,[22]旧高島町!$B$30:$T$52,13,FALSE)</f>
        <v>-</v>
      </c>
      <c r="R33" s="730" t="str">
        <f>VLOOKUP($A33,[22]旧高島町!$B$30:$T$52,14,FALSE)</f>
        <v>-</v>
      </c>
      <c r="S33" s="730" t="str">
        <f>VLOOKUP($A33,[22]旧高島町!$B$30:$T$52,15,FALSE)</f>
        <v>-</v>
      </c>
      <c r="T33" s="730" t="str">
        <f>VLOOKUP($A33,[22]旧高島町!$B$30:$T$52,16,FALSE)</f>
        <v>-</v>
      </c>
      <c r="U33" s="730" t="str">
        <f>VLOOKUP($A33,[22]旧高島町!$B$30:$T$52,17,FALSE)</f>
        <v>-</v>
      </c>
      <c r="V33" s="730" t="str">
        <f>VLOOKUP($A33,[22]旧高島町!$B$30:$T$52,18,FALSE)</f>
        <v>-</v>
      </c>
      <c r="W33" s="730" t="str">
        <f>VLOOKUP($A33,[22]旧高島町!$B$30:$T$52,19,FALSE)</f>
        <v>-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VLOOKUP($A34,[22]旧高島町!$B$30:$T$52,2,FALSE)</f>
        <v>5</v>
      </c>
      <c r="G34" s="730">
        <f>VLOOKUP($A34,[22]旧高島町!$B$30:$T$52,3,FALSE)</f>
        <v>5</v>
      </c>
      <c r="H34" s="730">
        <f>VLOOKUP($A34,[22]旧高島町!$B$30:$T$52,4,FALSE)</f>
        <v>5</v>
      </c>
      <c r="I34" s="730">
        <f>VLOOKUP($A34,[22]旧高島町!$B$30:$T$52,5,FALSE)</f>
        <v>5</v>
      </c>
      <c r="J34" s="730" t="str">
        <f>VLOOKUP($A34,[22]旧高島町!$B$30:$T$52,6,FALSE)</f>
        <v>-</v>
      </c>
      <c r="K34" s="730" t="str">
        <f>VLOOKUP($A34,[22]旧高島町!$B$30:$T$52,7,FALSE)</f>
        <v>-</v>
      </c>
      <c r="L34" s="730" t="str">
        <f>VLOOKUP($A34,[22]旧高島町!$B$30:$T$52,8,FALSE)</f>
        <v>-</v>
      </c>
      <c r="M34" s="730" t="str">
        <f>VLOOKUP($A34,[22]旧高島町!$B$30:$T$52,9,FALSE)</f>
        <v>-</v>
      </c>
      <c r="N34" s="730" t="str">
        <f>VLOOKUP($A34,[22]旧高島町!$B$30:$T$52,10,FALSE)</f>
        <v>-</v>
      </c>
      <c r="O34" s="730" t="str">
        <f>VLOOKUP($A34,[22]旧高島町!$B$30:$T$52,11,FALSE)</f>
        <v>-</v>
      </c>
      <c r="P34" s="730" t="str">
        <f>VLOOKUP($A34,[22]旧高島町!$B$30:$T$52,12,FALSE)</f>
        <v>-</v>
      </c>
      <c r="Q34" s="730" t="str">
        <f>VLOOKUP($A34,[22]旧高島町!$B$30:$T$52,13,FALSE)</f>
        <v>-</v>
      </c>
      <c r="R34" s="730" t="str">
        <f>VLOOKUP($A34,[22]旧高島町!$B$30:$T$52,14,FALSE)</f>
        <v>-</v>
      </c>
      <c r="S34" s="730">
        <f>VLOOKUP($A34,[22]旧高島町!$B$30:$T$52,15,FALSE)</f>
        <v>5</v>
      </c>
      <c r="T34" s="730">
        <f>VLOOKUP($A34,[22]旧高島町!$B$30:$T$52,16,FALSE)</f>
        <v>5</v>
      </c>
      <c r="U34" s="730" t="str">
        <f>VLOOKUP($A34,[22]旧高島町!$B$30:$T$52,17,FALSE)</f>
        <v>-</v>
      </c>
      <c r="V34" s="730" t="str">
        <f>VLOOKUP($A34,[22]旧高島町!$B$30:$T$52,18,FALSE)</f>
        <v>-</v>
      </c>
      <c r="W34" s="730" t="str">
        <f>VLOOKUP($A34,[22]旧高島町!$B$30:$T$52,19,FALSE)</f>
        <v>-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VLOOKUP($A35,[22]旧高島町!$B$30:$T$52,2,FALSE)</f>
        <v>4</v>
      </c>
      <c r="G35" s="730">
        <f>VLOOKUP($A35,[22]旧高島町!$B$30:$T$52,3,FALSE)</f>
        <v>4</v>
      </c>
      <c r="H35" s="730">
        <f>VLOOKUP($A35,[22]旧高島町!$B$30:$T$52,4,FALSE)</f>
        <v>4</v>
      </c>
      <c r="I35" s="730">
        <f>VLOOKUP($A35,[22]旧高島町!$B$30:$T$52,5,FALSE)</f>
        <v>4</v>
      </c>
      <c r="J35" s="730" t="str">
        <f>VLOOKUP($A35,[22]旧高島町!$B$30:$T$52,6,FALSE)</f>
        <v>-</v>
      </c>
      <c r="K35" s="730" t="str">
        <f>VLOOKUP($A35,[22]旧高島町!$B$30:$T$52,7,FALSE)</f>
        <v>-</v>
      </c>
      <c r="L35" s="730" t="str">
        <f>VLOOKUP($A35,[22]旧高島町!$B$30:$T$52,8,FALSE)</f>
        <v>-</v>
      </c>
      <c r="M35" s="730" t="str">
        <f>VLOOKUP($A35,[22]旧高島町!$B$30:$T$52,9,FALSE)</f>
        <v>-</v>
      </c>
      <c r="N35" s="730" t="str">
        <f>VLOOKUP($A35,[22]旧高島町!$B$30:$T$52,10,FALSE)</f>
        <v>-</v>
      </c>
      <c r="O35" s="730" t="str">
        <f>VLOOKUP($A35,[22]旧高島町!$B$30:$T$52,11,FALSE)</f>
        <v>-</v>
      </c>
      <c r="P35" s="730" t="str">
        <f>VLOOKUP($A35,[22]旧高島町!$B$30:$T$52,12,FALSE)</f>
        <v>-</v>
      </c>
      <c r="Q35" s="730" t="str">
        <f>VLOOKUP($A35,[22]旧高島町!$B$30:$T$52,13,FALSE)</f>
        <v>-</v>
      </c>
      <c r="R35" s="730" t="str">
        <f>VLOOKUP($A35,[22]旧高島町!$B$30:$T$52,14,FALSE)</f>
        <v>-</v>
      </c>
      <c r="S35" s="730">
        <f>VLOOKUP($A35,[22]旧高島町!$B$30:$T$52,15,FALSE)</f>
        <v>3</v>
      </c>
      <c r="T35" s="730">
        <f>VLOOKUP($A35,[22]旧高島町!$B$30:$T$52,16,FALSE)</f>
        <v>3</v>
      </c>
      <c r="U35" s="730" t="str">
        <f>VLOOKUP($A35,[22]旧高島町!$B$30:$T$52,17,FALSE)</f>
        <v>-</v>
      </c>
      <c r="V35" s="730" t="str">
        <f>VLOOKUP($A35,[22]旧高島町!$B$30:$T$52,18,FALSE)</f>
        <v>-</v>
      </c>
      <c r="W35" s="730" t="str">
        <f>VLOOKUP($A35,[22]旧高島町!$B$30:$T$52,19,FALSE)</f>
        <v>-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VLOOKUP($A36,[22]旧高島町!$B$30:$T$52,2,FALSE)</f>
        <v>6</v>
      </c>
      <c r="G36" s="730">
        <f>VLOOKUP($A36,[22]旧高島町!$B$30:$T$52,3,FALSE)</f>
        <v>6</v>
      </c>
      <c r="H36" s="730">
        <f>VLOOKUP($A36,[22]旧高島町!$B$30:$T$52,4,FALSE)</f>
        <v>5</v>
      </c>
      <c r="I36" s="730">
        <f>VLOOKUP($A36,[22]旧高島町!$B$30:$T$52,5,FALSE)</f>
        <v>5</v>
      </c>
      <c r="J36" s="730" t="str">
        <f>VLOOKUP($A36,[22]旧高島町!$B$30:$T$52,6,FALSE)</f>
        <v>-</v>
      </c>
      <c r="K36" s="730" t="str">
        <f>VLOOKUP($A36,[22]旧高島町!$B$30:$T$52,7,FALSE)</f>
        <v>-</v>
      </c>
      <c r="L36" s="730" t="str">
        <f>VLOOKUP($A36,[22]旧高島町!$B$30:$T$52,8,FALSE)</f>
        <v>-</v>
      </c>
      <c r="M36" s="730">
        <f>VLOOKUP($A36,[22]旧高島町!$B$30:$T$52,9,FALSE)</f>
        <v>1</v>
      </c>
      <c r="N36" s="730" t="str">
        <f>VLOOKUP($A36,[22]旧高島町!$B$30:$T$52,10,FALSE)</f>
        <v>-</v>
      </c>
      <c r="O36" s="730" t="str">
        <f>VLOOKUP($A36,[22]旧高島町!$B$30:$T$52,11,FALSE)</f>
        <v>-</v>
      </c>
      <c r="P36" s="730" t="str">
        <f>VLOOKUP($A36,[22]旧高島町!$B$30:$T$52,12,FALSE)</f>
        <v>-</v>
      </c>
      <c r="Q36" s="730" t="str">
        <f>VLOOKUP($A36,[22]旧高島町!$B$30:$T$52,13,FALSE)</f>
        <v>-</v>
      </c>
      <c r="R36" s="730" t="str">
        <f>VLOOKUP($A36,[22]旧高島町!$B$30:$T$52,14,FALSE)</f>
        <v>-</v>
      </c>
      <c r="S36" s="730">
        <f>VLOOKUP($A36,[22]旧高島町!$B$30:$T$52,15,FALSE)</f>
        <v>4</v>
      </c>
      <c r="T36" s="730">
        <f>VLOOKUP($A36,[22]旧高島町!$B$30:$T$52,16,FALSE)</f>
        <v>4</v>
      </c>
      <c r="U36" s="730" t="str">
        <f>VLOOKUP($A36,[22]旧高島町!$B$30:$T$52,17,FALSE)</f>
        <v>-</v>
      </c>
      <c r="V36" s="730" t="str">
        <f>VLOOKUP($A36,[22]旧高島町!$B$30:$T$52,18,FALSE)</f>
        <v>-</v>
      </c>
      <c r="W36" s="730" t="str">
        <f>VLOOKUP($A36,[22]旧高島町!$B$30:$T$52,19,FALSE)</f>
        <v>-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VLOOKUP($A37,[22]旧高島町!$B$30:$T$52,2,FALSE)</f>
        <v>7</v>
      </c>
      <c r="G37" s="730">
        <f>VLOOKUP($A37,[22]旧高島町!$B$30:$T$52,3,FALSE)</f>
        <v>5</v>
      </c>
      <c r="H37" s="730">
        <f>VLOOKUP($A37,[22]旧高島町!$B$30:$T$52,4,FALSE)</f>
        <v>5</v>
      </c>
      <c r="I37" s="730">
        <f>VLOOKUP($A37,[22]旧高島町!$B$30:$T$52,5,FALSE)</f>
        <v>5</v>
      </c>
      <c r="J37" s="730" t="str">
        <f>VLOOKUP($A37,[22]旧高島町!$B$30:$T$52,6,FALSE)</f>
        <v>-</v>
      </c>
      <c r="K37" s="730" t="str">
        <f>VLOOKUP($A37,[22]旧高島町!$B$30:$T$52,7,FALSE)</f>
        <v>-</v>
      </c>
      <c r="L37" s="730" t="str">
        <f>VLOOKUP($A37,[22]旧高島町!$B$30:$T$52,8,FALSE)</f>
        <v>-</v>
      </c>
      <c r="M37" s="730" t="str">
        <f>VLOOKUP($A37,[22]旧高島町!$B$30:$T$52,9,FALSE)</f>
        <v>-</v>
      </c>
      <c r="N37" s="730" t="str">
        <f>VLOOKUP($A37,[22]旧高島町!$B$30:$T$52,10,FALSE)</f>
        <v>-</v>
      </c>
      <c r="O37" s="730" t="str">
        <f>VLOOKUP($A37,[22]旧高島町!$B$30:$T$52,11,FALSE)</f>
        <v>-</v>
      </c>
      <c r="P37" s="730" t="str">
        <f>VLOOKUP($A37,[22]旧高島町!$B$30:$T$52,12,FALSE)</f>
        <v>-</v>
      </c>
      <c r="Q37" s="730" t="str">
        <f>VLOOKUP($A37,[22]旧高島町!$B$30:$T$52,13,FALSE)</f>
        <v>-</v>
      </c>
      <c r="R37" s="730">
        <f>VLOOKUP($A37,[22]旧高島町!$B$30:$T$52,14,FALSE)</f>
        <v>2</v>
      </c>
      <c r="S37" s="730">
        <f>VLOOKUP($A37,[22]旧高島町!$B$30:$T$52,15,FALSE)</f>
        <v>4</v>
      </c>
      <c r="T37" s="730">
        <f>VLOOKUP($A37,[22]旧高島町!$B$30:$T$52,16,FALSE)</f>
        <v>4</v>
      </c>
      <c r="U37" s="730" t="str">
        <f>VLOOKUP($A37,[22]旧高島町!$B$30:$T$52,17,FALSE)</f>
        <v>-</v>
      </c>
      <c r="V37" s="730" t="str">
        <f>VLOOKUP($A37,[22]旧高島町!$B$30:$T$52,18,FALSE)</f>
        <v>-</v>
      </c>
      <c r="W37" s="730" t="str">
        <f>VLOOKUP($A37,[22]旧高島町!$B$30:$T$52,19,FALSE)</f>
        <v>-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VLOOKUP($A38,[22]旧高島町!$B$30:$T$52,2,FALSE)</f>
        <v>14</v>
      </c>
      <c r="G38" s="730">
        <f>VLOOKUP($A38,[22]旧高島町!$B$30:$T$52,3,FALSE)</f>
        <v>13</v>
      </c>
      <c r="H38" s="730">
        <f>VLOOKUP($A38,[22]旧高島町!$B$30:$T$52,4,FALSE)</f>
        <v>13</v>
      </c>
      <c r="I38" s="730">
        <f>VLOOKUP($A38,[22]旧高島町!$B$30:$T$52,5,FALSE)</f>
        <v>12</v>
      </c>
      <c r="J38" s="730" t="str">
        <f>VLOOKUP($A38,[22]旧高島町!$B$30:$T$52,6,FALSE)</f>
        <v>-</v>
      </c>
      <c r="K38" s="730" t="str">
        <f>VLOOKUP($A38,[22]旧高島町!$B$30:$T$52,7,FALSE)</f>
        <v>-</v>
      </c>
      <c r="L38" s="730">
        <f>VLOOKUP($A38,[22]旧高島町!$B$30:$T$52,8,FALSE)</f>
        <v>1</v>
      </c>
      <c r="M38" s="730" t="str">
        <f>VLOOKUP($A38,[22]旧高島町!$B$30:$T$52,9,FALSE)</f>
        <v>-</v>
      </c>
      <c r="N38" s="730" t="str">
        <f>VLOOKUP($A38,[22]旧高島町!$B$30:$T$52,10,FALSE)</f>
        <v>-</v>
      </c>
      <c r="O38" s="730" t="str">
        <f>VLOOKUP($A38,[22]旧高島町!$B$30:$T$52,11,FALSE)</f>
        <v>-</v>
      </c>
      <c r="P38" s="730" t="str">
        <f>VLOOKUP($A38,[22]旧高島町!$B$30:$T$52,12,FALSE)</f>
        <v>-</v>
      </c>
      <c r="Q38" s="730" t="str">
        <f>VLOOKUP($A38,[22]旧高島町!$B$30:$T$52,13,FALSE)</f>
        <v>-</v>
      </c>
      <c r="R38" s="730">
        <f>VLOOKUP($A38,[22]旧高島町!$B$30:$T$52,14,FALSE)</f>
        <v>1</v>
      </c>
      <c r="S38" s="730">
        <f>VLOOKUP($A38,[22]旧高島町!$B$30:$T$52,15,FALSE)</f>
        <v>11</v>
      </c>
      <c r="T38" s="730">
        <f>VLOOKUP($A38,[22]旧高島町!$B$30:$T$52,16,FALSE)</f>
        <v>11</v>
      </c>
      <c r="U38" s="730" t="str">
        <f>VLOOKUP($A38,[22]旧高島町!$B$30:$T$52,17,FALSE)</f>
        <v>-</v>
      </c>
      <c r="V38" s="730" t="str">
        <f>VLOOKUP($A38,[22]旧高島町!$B$30:$T$52,18,FALSE)</f>
        <v>-</v>
      </c>
      <c r="W38" s="730" t="str">
        <f>VLOOKUP($A38,[22]旧高島町!$B$30:$T$52,19,FALSE)</f>
        <v>-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VLOOKUP($A39,[22]旧高島町!$B$30:$T$52,2,FALSE)</f>
        <v>7</v>
      </c>
      <c r="G39" s="730">
        <f>VLOOKUP($A39,[22]旧高島町!$B$30:$T$52,3,FALSE)</f>
        <v>6</v>
      </c>
      <c r="H39" s="730">
        <f>VLOOKUP($A39,[22]旧高島町!$B$30:$T$52,4,FALSE)</f>
        <v>6</v>
      </c>
      <c r="I39" s="730">
        <f>VLOOKUP($A39,[22]旧高島町!$B$30:$T$52,5,FALSE)</f>
        <v>6</v>
      </c>
      <c r="J39" s="730" t="str">
        <f>VLOOKUP($A39,[22]旧高島町!$B$30:$T$52,6,FALSE)</f>
        <v>-</v>
      </c>
      <c r="K39" s="730" t="str">
        <f>VLOOKUP($A39,[22]旧高島町!$B$30:$T$52,7,FALSE)</f>
        <v>-</v>
      </c>
      <c r="L39" s="730" t="str">
        <f>VLOOKUP($A39,[22]旧高島町!$B$30:$T$52,8,FALSE)</f>
        <v>-</v>
      </c>
      <c r="M39" s="730" t="str">
        <f>VLOOKUP($A39,[22]旧高島町!$B$30:$T$52,9,FALSE)</f>
        <v>-</v>
      </c>
      <c r="N39" s="730" t="str">
        <f>VLOOKUP($A39,[22]旧高島町!$B$30:$T$52,10,FALSE)</f>
        <v>-</v>
      </c>
      <c r="O39" s="730" t="str">
        <f>VLOOKUP($A39,[22]旧高島町!$B$30:$T$52,11,FALSE)</f>
        <v>-</v>
      </c>
      <c r="P39" s="730" t="str">
        <f>VLOOKUP($A39,[22]旧高島町!$B$30:$T$52,12,FALSE)</f>
        <v>-</v>
      </c>
      <c r="Q39" s="730" t="str">
        <f>VLOOKUP($A39,[22]旧高島町!$B$30:$T$52,13,FALSE)</f>
        <v>-</v>
      </c>
      <c r="R39" s="730">
        <f>VLOOKUP($A39,[22]旧高島町!$B$30:$T$52,14,FALSE)</f>
        <v>1</v>
      </c>
      <c r="S39" s="730">
        <f>VLOOKUP($A39,[22]旧高島町!$B$30:$T$52,15,FALSE)</f>
        <v>6</v>
      </c>
      <c r="T39" s="730">
        <f>VLOOKUP($A39,[22]旧高島町!$B$30:$T$52,16,FALSE)</f>
        <v>6</v>
      </c>
      <c r="U39" s="730" t="str">
        <f>VLOOKUP($A39,[22]旧高島町!$B$30:$T$52,17,FALSE)</f>
        <v>-</v>
      </c>
      <c r="V39" s="730" t="str">
        <f>VLOOKUP($A39,[22]旧高島町!$B$30:$T$52,18,FALSE)</f>
        <v>-</v>
      </c>
      <c r="W39" s="730" t="str">
        <f>VLOOKUP($A39,[22]旧高島町!$B$30:$T$52,19,FALSE)</f>
        <v>-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VLOOKUP($A40,[22]旧高島町!$B$30:$T$52,2,FALSE)</f>
        <v>13</v>
      </c>
      <c r="G40" s="730">
        <f>VLOOKUP($A40,[22]旧高島町!$B$30:$T$52,3,FALSE)</f>
        <v>11</v>
      </c>
      <c r="H40" s="730">
        <f>VLOOKUP($A40,[22]旧高島町!$B$30:$T$52,4,FALSE)</f>
        <v>11</v>
      </c>
      <c r="I40" s="730">
        <f>VLOOKUP($A40,[22]旧高島町!$B$30:$T$52,5,FALSE)</f>
        <v>11</v>
      </c>
      <c r="J40" s="730" t="str">
        <f>VLOOKUP($A40,[22]旧高島町!$B$30:$T$52,6,FALSE)</f>
        <v>-</v>
      </c>
      <c r="K40" s="730" t="str">
        <f>VLOOKUP($A40,[22]旧高島町!$B$30:$T$52,7,FALSE)</f>
        <v>-</v>
      </c>
      <c r="L40" s="730" t="str">
        <f>VLOOKUP($A40,[22]旧高島町!$B$30:$T$52,8,FALSE)</f>
        <v>-</v>
      </c>
      <c r="M40" s="730" t="str">
        <f>VLOOKUP($A40,[22]旧高島町!$B$30:$T$52,9,FALSE)</f>
        <v>-</v>
      </c>
      <c r="N40" s="730">
        <f>VLOOKUP($A40,[22]旧高島町!$B$30:$T$52,10,FALSE)</f>
        <v>1</v>
      </c>
      <c r="O40" s="730" t="str">
        <f>VLOOKUP($A40,[22]旧高島町!$B$30:$T$52,11,FALSE)</f>
        <v>-</v>
      </c>
      <c r="P40" s="730" t="str">
        <f>VLOOKUP($A40,[22]旧高島町!$B$30:$T$52,12,FALSE)</f>
        <v>-</v>
      </c>
      <c r="Q40" s="730">
        <f>VLOOKUP($A40,[22]旧高島町!$B$30:$T$52,13,FALSE)</f>
        <v>1</v>
      </c>
      <c r="R40" s="730">
        <f>VLOOKUP($A40,[22]旧高島町!$B$30:$T$52,14,FALSE)</f>
        <v>1</v>
      </c>
      <c r="S40" s="730">
        <f>VLOOKUP($A40,[22]旧高島町!$B$30:$T$52,15,FALSE)</f>
        <v>9</v>
      </c>
      <c r="T40" s="730">
        <f>VLOOKUP($A40,[22]旧高島町!$B$30:$T$52,16,FALSE)</f>
        <v>9</v>
      </c>
      <c r="U40" s="730" t="str">
        <f>VLOOKUP($A40,[22]旧高島町!$B$30:$T$52,17,FALSE)</f>
        <v>-</v>
      </c>
      <c r="V40" s="730" t="str">
        <f>VLOOKUP($A40,[22]旧高島町!$B$30:$T$52,18,FALSE)</f>
        <v>-</v>
      </c>
      <c r="W40" s="730" t="str">
        <f>VLOOKUP($A40,[22]旧高島町!$B$30:$T$52,19,FALSE)</f>
        <v>-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VLOOKUP($A41,[22]旧高島町!$B$30:$T$52,2,FALSE)</f>
        <v>10</v>
      </c>
      <c r="G41" s="730">
        <f>VLOOKUP($A41,[22]旧高島町!$B$30:$T$52,3,FALSE)</f>
        <v>7</v>
      </c>
      <c r="H41" s="730">
        <f>VLOOKUP($A41,[22]旧高島町!$B$30:$T$52,4,FALSE)</f>
        <v>7</v>
      </c>
      <c r="I41" s="730">
        <f>VLOOKUP($A41,[22]旧高島町!$B$30:$T$52,5,FALSE)</f>
        <v>5</v>
      </c>
      <c r="J41" s="730">
        <f>VLOOKUP($A41,[22]旧高島町!$B$30:$T$52,6,FALSE)</f>
        <v>1</v>
      </c>
      <c r="K41" s="730" t="str">
        <f>VLOOKUP($A41,[22]旧高島町!$B$30:$T$52,7,FALSE)</f>
        <v>-</v>
      </c>
      <c r="L41" s="730">
        <f>VLOOKUP($A41,[22]旧高島町!$B$30:$T$52,8,FALSE)</f>
        <v>1</v>
      </c>
      <c r="M41" s="730" t="str">
        <f>VLOOKUP($A41,[22]旧高島町!$B$30:$T$52,9,FALSE)</f>
        <v>-</v>
      </c>
      <c r="N41" s="730">
        <f>VLOOKUP($A41,[22]旧高島町!$B$30:$T$52,10,FALSE)</f>
        <v>1</v>
      </c>
      <c r="O41" s="730" t="str">
        <f>VLOOKUP($A41,[22]旧高島町!$B$30:$T$52,11,FALSE)</f>
        <v>-</v>
      </c>
      <c r="P41" s="730" t="str">
        <f>VLOOKUP($A41,[22]旧高島町!$B$30:$T$52,12,FALSE)</f>
        <v>-</v>
      </c>
      <c r="Q41" s="730">
        <f>VLOOKUP($A41,[22]旧高島町!$B$30:$T$52,13,FALSE)</f>
        <v>1</v>
      </c>
      <c r="R41" s="730">
        <f>VLOOKUP($A41,[22]旧高島町!$B$30:$T$52,14,FALSE)</f>
        <v>2</v>
      </c>
      <c r="S41" s="730">
        <f>VLOOKUP($A41,[22]旧高島町!$B$30:$T$52,15,FALSE)</f>
        <v>6</v>
      </c>
      <c r="T41" s="730">
        <f>VLOOKUP($A41,[22]旧高島町!$B$30:$T$52,16,FALSE)</f>
        <v>4</v>
      </c>
      <c r="U41" s="730">
        <f>VLOOKUP($A41,[22]旧高島町!$B$30:$T$52,17,FALSE)</f>
        <v>1</v>
      </c>
      <c r="V41" s="730" t="str">
        <f>VLOOKUP($A41,[22]旧高島町!$B$30:$T$52,18,FALSE)</f>
        <v>-</v>
      </c>
      <c r="W41" s="730">
        <f>VLOOKUP($A41,[22]旧高島町!$B$30:$T$52,19,FALSE)</f>
        <v>1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VLOOKUP($A42,[22]旧高島町!$B$30:$T$52,2,FALSE)</f>
        <v>17</v>
      </c>
      <c r="G42" s="730">
        <f>VLOOKUP($A42,[22]旧高島町!$B$30:$T$52,3,FALSE)</f>
        <v>7</v>
      </c>
      <c r="H42" s="730">
        <f>VLOOKUP($A42,[22]旧高島町!$B$30:$T$52,4,FALSE)</f>
        <v>7</v>
      </c>
      <c r="I42" s="730">
        <f>VLOOKUP($A42,[22]旧高島町!$B$30:$T$52,5,FALSE)</f>
        <v>7</v>
      </c>
      <c r="J42" s="730" t="str">
        <f>VLOOKUP($A42,[22]旧高島町!$B$30:$T$52,6,FALSE)</f>
        <v>-</v>
      </c>
      <c r="K42" s="730" t="str">
        <f>VLOOKUP($A42,[22]旧高島町!$B$30:$T$52,7,FALSE)</f>
        <v>-</v>
      </c>
      <c r="L42" s="730" t="str">
        <f>VLOOKUP($A42,[22]旧高島町!$B$30:$T$52,8,FALSE)</f>
        <v>-</v>
      </c>
      <c r="M42" s="730" t="str">
        <f>VLOOKUP($A42,[22]旧高島町!$B$30:$T$52,9,FALSE)</f>
        <v>-</v>
      </c>
      <c r="N42" s="730">
        <f>VLOOKUP($A42,[22]旧高島町!$B$30:$T$52,10,FALSE)</f>
        <v>9</v>
      </c>
      <c r="O42" s="730">
        <f>VLOOKUP($A42,[22]旧高島町!$B$30:$T$52,11,FALSE)</f>
        <v>1</v>
      </c>
      <c r="P42" s="730" t="str">
        <f>VLOOKUP($A42,[22]旧高島町!$B$30:$T$52,12,FALSE)</f>
        <v>-</v>
      </c>
      <c r="Q42" s="730">
        <f>VLOOKUP($A42,[22]旧高島町!$B$30:$T$52,13,FALSE)</f>
        <v>8</v>
      </c>
      <c r="R42" s="730">
        <f>VLOOKUP($A42,[22]旧高島町!$B$30:$T$52,14,FALSE)</f>
        <v>1</v>
      </c>
      <c r="S42" s="730">
        <f>VLOOKUP($A42,[22]旧高島町!$B$30:$T$52,15,FALSE)</f>
        <v>7</v>
      </c>
      <c r="T42" s="730">
        <f>VLOOKUP($A42,[22]旧高島町!$B$30:$T$52,16,FALSE)</f>
        <v>7</v>
      </c>
      <c r="U42" s="730" t="str">
        <f>VLOOKUP($A42,[22]旧高島町!$B$30:$T$52,17,FALSE)</f>
        <v>-</v>
      </c>
      <c r="V42" s="730" t="str">
        <f>VLOOKUP($A42,[22]旧高島町!$B$30:$T$52,18,FALSE)</f>
        <v>-</v>
      </c>
      <c r="W42" s="730" t="str">
        <f>VLOOKUP($A42,[22]旧高島町!$B$30:$T$52,19,FALSE)</f>
        <v>-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VLOOKUP($A43,[22]旧高島町!$B$30:$T$52,2,FALSE)</f>
        <v>16</v>
      </c>
      <c r="G43" s="730">
        <f>VLOOKUP($A43,[22]旧高島町!$B$30:$T$52,3,FALSE)</f>
        <v>3</v>
      </c>
      <c r="H43" s="730">
        <f>VLOOKUP($A43,[22]旧高島町!$B$30:$T$52,4,FALSE)</f>
        <v>3</v>
      </c>
      <c r="I43" s="730">
        <f>VLOOKUP($A43,[22]旧高島町!$B$30:$T$52,5,FALSE)</f>
        <v>1</v>
      </c>
      <c r="J43" s="730">
        <f>VLOOKUP($A43,[22]旧高島町!$B$30:$T$52,6,FALSE)</f>
        <v>1</v>
      </c>
      <c r="K43" s="730" t="str">
        <f>VLOOKUP($A43,[22]旧高島町!$B$30:$T$52,7,FALSE)</f>
        <v>-</v>
      </c>
      <c r="L43" s="730">
        <f>VLOOKUP($A43,[22]旧高島町!$B$30:$T$52,8,FALSE)</f>
        <v>1</v>
      </c>
      <c r="M43" s="730" t="str">
        <f>VLOOKUP($A43,[22]旧高島町!$B$30:$T$52,9,FALSE)</f>
        <v>-</v>
      </c>
      <c r="N43" s="730">
        <f>VLOOKUP($A43,[22]旧高島町!$B$30:$T$52,10,FALSE)</f>
        <v>10</v>
      </c>
      <c r="O43" s="730">
        <f>VLOOKUP($A43,[22]旧高島町!$B$30:$T$52,11,FALSE)</f>
        <v>1</v>
      </c>
      <c r="P43" s="730" t="str">
        <f>VLOOKUP($A43,[22]旧高島町!$B$30:$T$52,12,FALSE)</f>
        <v>-</v>
      </c>
      <c r="Q43" s="730">
        <f>VLOOKUP($A43,[22]旧高島町!$B$30:$T$52,13,FALSE)</f>
        <v>9</v>
      </c>
      <c r="R43" s="730">
        <f>VLOOKUP($A43,[22]旧高島町!$B$30:$T$52,14,FALSE)</f>
        <v>3</v>
      </c>
      <c r="S43" s="730">
        <f>VLOOKUP($A43,[22]旧高島町!$B$30:$T$52,15,FALSE)</f>
        <v>1</v>
      </c>
      <c r="T43" s="730" t="str">
        <f>VLOOKUP($A43,[22]旧高島町!$B$30:$T$52,16,FALSE)</f>
        <v>-</v>
      </c>
      <c r="U43" s="730">
        <f>VLOOKUP($A43,[22]旧高島町!$B$30:$T$52,17,FALSE)</f>
        <v>1</v>
      </c>
      <c r="V43" s="730" t="str">
        <f>VLOOKUP($A43,[22]旧高島町!$B$30:$T$52,18,FALSE)</f>
        <v>-</v>
      </c>
      <c r="W43" s="730" t="str">
        <f>VLOOKUP($A43,[22]旧高島町!$B$30:$T$52,19,FALSE)</f>
        <v>-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VLOOKUP($A44,[22]旧高島町!$B$30:$T$52,2,FALSE)</f>
        <v>9</v>
      </c>
      <c r="G44" s="730">
        <f>VLOOKUP($A44,[22]旧高島町!$B$30:$T$52,3,FALSE)</f>
        <v>1</v>
      </c>
      <c r="H44" s="730">
        <f>VLOOKUP($A44,[22]旧高島町!$B$30:$T$52,4,FALSE)</f>
        <v>1</v>
      </c>
      <c r="I44" s="730">
        <f>VLOOKUP($A44,[22]旧高島町!$B$30:$T$52,5,FALSE)</f>
        <v>1</v>
      </c>
      <c r="J44" s="730" t="str">
        <f>VLOOKUP($A44,[22]旧高島町!$B$30:$T$52,6,FALSE)</f>
        <v>-</v>
      </c>
      <c r="K44" s="730" t="str">
        <f>VLOOKUP($A44,[22]旧高島町!$B$30:$T$52,7,FALSE)</f>
        <v>-</v>
      </c>
      <c r="L44" s="730" t="str">
        <f>VLOOKUP($A44,[22]旧高島町!$B$30:$T$52,8,FALSE)</f>
        <v>-</v>
      </c>
      <c r="M44" s="730" t="str">
        <f>VLOOKUP($A44,[22]旧高島町!$B$30:$T$52,9,FALSE)</f>
        <v>-</v>
      </c>
      <c r="N44" s="730">
        <f>VLOOKUP($A44,[22]旧高島町!$B$30:$T$52,10,FALSE)</f>
        <v>6</v>
      </c>
      <c r="O44" s="730" t="str">
        <f>VLOOKUP($A44,[22]旧高島町!$B$30:$T$52,11,FALSE)</f>
        <v>-</v>
      </c>
      <c r="P44" s="730" t="str">
        <f>VLOOKUP($A44,[22]旧高島町!$B$30:$T$52,12,FALSE)</f>
        <v>-</v>
      </c>
      <c r="Q44" s="730">
        <f>VLOOKUP($A44,[22]旧高島町!$B$30:$T$52,13,FALSE)</f>
        <v>6</v>
      </c>
      <c r="R44" s="730">
        <f>VLOOKUP($A44,[22]旧高島町!$B$30:$T$52,14,FALSE)</f>
        <v>2</v>
      </c>
      <c r="S44" s="730">
        <f>VLOOKUP($A44,[22]旧高島町!$B$30:$T$52,15,FALSE)</f>
        <v>1</v>
      </c>
      <c r="T44" s="730">
        <f>VLOOKUP($A44,[22]旧高島町!$B$30:$T$52,16,FALSE)</f>
        <v>1</v>
      </c>
      <c r="U44" s="730" t="str">
        <f>VLOOKUP($A44,[22]旧高島町!$B$30:$T$52,17,FALSE)</f>
        <v>-</v>
      </c>
      <c r="V44" s="730" t="str">
        <f>VLOOKUP($A44,[22]旧高島町!$B$30:$T$52,18,FALSE)</f>
        <v>-</v>
      </c>
      <c r="W44" s="730" t="str">
        <f>VLOOKUP($A44,[22]旧高島町!$B$30:$T$52,19,FALSE)</f>
        <v>-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VLOOKUP($A45,[22]旧高島町!$B$30:$T$52,2,FALSE)</f>
        <v>14</v>
      </c>
      <c r="G45" s="730">
        <f>VLOOKUP($A45,[22]旧高島町!$B$30:$T$52,3,FALSE)</f>
        <v>1</v>
      </c>
      <c r="H45" s="730">
        <f>VLOOKUP($A45,[22]旧高島町!$B$30:$T$52,4,FALSE)</f>
        <v>1</v>
      </c>
      <c r="I45" s="730">
        <f>VLOOKUP($A45,[22]旧高島町!$B$30:$T$52,5,FALSE)</f>
        <v>1</v>
      </c>
      <c r="J45" s="730" t="str">
        <f>VLOOKUP($A45,[22]旧高島町!$B$30:$T$52,6,FALSE)</f>
        <v>-</v>
      </c>
      <c r="K45" s="730" t="str">
        <f>VLOOKUP($A45,[22]旧高島町!$B$30:$T$52,7,FALSE)</f>
        <v>-</v>
      </c>
      <c r="L45" s="730" t="str">
        <f>VLOOKUP($A45,[22]旧高島町!$B$30:$T$52,8,FALSE)</f>
        <v>-</v>
      </c>
      <c r="M45" s="730" t="str">
        <f>VLOOKUP($A45,[22]旧高島町!$B$30:$T$52,9,FALSE)</f>
        <v>-</v>
      </c>
      <c r="N45" s="730">
        <f>VLOOKUP($A45,[22]旧高島町!$B$30:$T$52,10,FALSE)</f>
        <v>7</v>
      </c>
      <c r="O45" s="730" t="str">
        <f>VLOOKUP($A45,[22]旧高島町!$B$30:$T$52,11,FALSE)</f>
        <v>-</v>
      </c>
      <c r="P45" s="730" t="str">
        <f>VLOOKUP($A45,[22]旧高島町!$B$30:$T$52,12,FALSE)</f>
        <v>-</v>
      </c>
      <c r="Q45" s="730">
        <f>VLOOKUP($A45,[22]旧高島町!$B$30:$T$52,13,FALSE)</f>
        <v>7</v>
      </c>
      <c r="R45" s="730">
        <f>VLOOKUP($A45,[22]旧高島町!$B$30:$T$52,14,FALSE)</f>
        <v>6</v>
      </c>
      <c r="S45" s="730" t="str">
        <f>VLOOKUP($A45,[22]旧高島町!$B$30:$T$52,15,FALSE)</f>
        <v>-</v>
      </c>
      <c r="T45" s="730" t="str">
        <f>VLOOKUP($A45,[22]旧高島町!$B$30:$T$52,16,FALSE)</f>
        <v>-</v>
      </c>
      <c r="U45" s="730" t="str">
        <f>VLOOKUP($A45,[22]旧高島町!$B$30:$T$52,17,FALSE)</f>
        <v>-</v>
      </c>
      <c r="V45" s="730" t="str">
        <f>VLOOKUP($A45,[22]旧高島町!$B$30:$T$52,18,FALSE)</f>
        <v>-</v>
      </c>
      <c r="W45" s="730" t="str">
        <f>VLOOKUP($A45,[22]旧高島町!$B$30:$T$52,19,FALSE)</f>
        <v>-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VLOOKUP($A46,[22]旧高島町!$B$30:$T$52,2,FALSE)</f>
        <v>12</v>
      </c>
      <c r="G46" s="730" t="str">
        <f>VLOOKUP($A46,[22]旧高島町!$B$30:$T$52,3,FALSE)</f>
        <v>-</v>
      </c>
      <c r="H46" s="730" t="str">
        <f>VLOOKUP($A46,[22]旧高島町!$B$30:$T$52,4,FALSE)</f>
        <v>-</v>
      </c>
      <c r="I46" s="730" t="str">
        <f>VLOOKUP($A46,[22]旧高島町!$B$30:$T$52,5,FALSE)</f>
        <v>-</v>
      </c>
      <c r="J46" s="730" t="str">
        <f>VLOOKUP($A46,[22]旧高島町!$B$30:$T$52,6,FALSE)</f>
        <v>-</v>
      </c>
      <c r="K46" s="730" t="str">
        <f>VLOOKUP($A46,[22]旧高島町!$B$30:$T$52,7,FALSE)</f>
        <v>-</v>
      </c>
      <c r="L46" s="730" t="str">
        <f>VLOOKUP($A46,[22]旧高島町!$B$30:$T$52,8,FALSE)</f>
        <v>-</v>
      </c>
      <c r="M46" s="730" t="str">
        <f>VLOOKUP($A46,[22]旧高島町!$B$30:$T$52,9,FALSE)</f>
        <v>-</v>
      </c>
      <c r="N46" s="730">
        <f>VLOOKUP($A46,[22]旧高島町!$B$30:$T$52,10,FALSE)</f>
        <v>8</v>
      </c>
      <c r="O46" s="730" t="str">
        <f>VLOOKUP($A46,[22]旧高島町!$B$30:$T$52,11,FALSE)</f>
        <v>-</v>
      </c>
      <c r="P46" s="730" t="str">
        <f>VLOOKUP($A46,[22]旧高島町!$B$30:$T$52,12,FALSE)</f>
        <v>-</v>
      </c>
      <c r="Q46" s="730">
        <f>VLOOKUP($A46,[22]旧高島町!$B$30:$T$52,13,FALSE)</f>
        <v>8</v>
      </c>
      <c r="R46" s="730">
        <f>VLOOKUP($A46,[22]旧高島町!$B$30:$T$52,14,FALSE)</f>
        <v>4</v>
      </c>
      <c r="S46" s="730" t="str">
        <f>VLOOKUP($A46,[22]旧高島町!$B$30:$T$52,15,FALSE)</f>
        <v>-</v>
      </c>
      <c r="T46" s="730" t="str">
        <f>VLOOKUP($A46,[22]旧高島町!$B$30:$T$52,16,FALSE)</f>
        <v>-</v>
      </c>
      <c r="U46" s="730" t="str">
        <f>VLOOKUP($A46,[22]旧高島町!$B$30:$T$52,17,FALSE)</f>
        <v>-</v>
      </c>
      <c r="V46" s="730" t="str">
        <f>VLOOKUP($A46,[22]旧高島町!$B$30:$T$52,18,FALSE)</f>
        <v>-</v>
      </c>
      <c r="W46" s="730" t="str">
        <f>VLOOKUP($A46,[22]旧高島町!$B$30:$T$52,19,FALSE)</f>
        <v>-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VLOOKUP($A48,[22]旧高島町!$B$30:$T$52,2,FALSE)</f>
        <v>69</v>
      </c>
      <c r="G48" s="730">
        <f>VLOOKUP($A48,[22]旧高島町!$B$30:$T$52,3,FALSE)</f>
        <v>58</v>
      </c>
      <c r="H48" s="730">
        <f>VLOOKUP($A48,[22]旧高島町!$B$30:$T$52,4,FALSE)</f>
        <v>57</v>
      </c>
      <c r="I48" s="730">
        <f>VLOOKUP($A48,[22]旧高島町!$B$30:$T$52,5,FALSE)</f>
        <v>53</v>
      </c>
      <c r="J48" s="730">
        <f>VLOOKUP($A48,[22]旧高島町!$B$30:$T$52,6,FALSE)</f>
        <v>2</v>
      </c>
      <c r="K48" s="730" t="str">
        <f>VLOOKUP($A48,[22]旧高島町!$B$30:$T$52,7,FALSE)</f>
        <v>-</v>
      </c>
      <c r="L48" s="730">
        <f>VLOOKUP($A48,[22]旧高島町!$B$30:$T$52,8,FALSE)</f>
        <v>2</v>
      </c>
      <c r="M48" s="730">
        <f>VLOOKUP($A48,[22]旧高島町!$B$30:$T$52,9,FALSE)</f>
        <v>1</v>
      </c>
      <c r="N48" s="730">
        <f>VLOOKUP($A48,[22]旧高島町!$B$30:$T$52,10,FALSE)</f>
        <v>3</v>
      </c>
      <c r="O48" s="730" t="str">
        <f>VLOOKUP($A48,[22]旧高島町!$B$30:$T$52,11,FALSE)</f>
        <v>-</v>
      </c>
      <c r="P48" s="730">
        <f>VLOOKUP($A48,[22]旧高島町!$B$30:$T$52,12,FALSE)</f>
        <v>1</v>
      </c>
      <c r="Q48" s="730">
        <f>VLOOKUP($A48,[22]旧高島町!$B$30:$T$52,13,FALSE)</f>
        <v>2</v>
      </c>
      <c r="R48" s="730">
        <f>VLOOKUP($A48,[22]旧高島町!$B$30:$T$52,14,FALSE)</f>
        <v>8</v>
      </c>
      <c r="S48" s="730">
        <f>VLOOKUP($A48,[22]旧高島町!$B$30:$T$52,15,FALSE)</f>
        <v>48</v>
      </c>
      <c r="T48" s="730">
        <f>VLOOKUP($A48,[22]旧高島町!$B$30:$T$52,16,FALSE)</f>
        <v>46</v>
      </c>
      <c r="U48" s="730">
        <f>VLOOKUP($A48,[22]旧高島町!$B$30:$T$52,17,FALSE)</f>
        <v>1</v>
      </c>
      <c r="V48" s="730" t="str">
        <f>VLOOKUP($A48,[22]旧高島町!$B$30:$T$52,18,FALSE)</f>
        <v>-</v>
      </c>
      <c r="W48" s="730">
        <f>VLOOKUP($A48,[22]旧高島町!$B$30:$T$52,19,FALSE)</f>
        <v>1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VLOOKUP($A49,[22]旧高島町!$B$30:$T$52,2,FALSE)</f>
        <v>68</v>
      </c>
      <c r="G49" s="730">
        <f>VLOOKUP($A49,[22]旧高島町!$B$30:$T$52,3,FALSE)</f>
        <v>12</v>
      </c>
      <c r="H49" s="730">
        <f>VLOOKUP($A49,[22]旧高島町!$B$30:$T$52,4,FALSE)</f>
        <v>12</v>
      </c>
      <c r="I49" s="730">
        <f>VLOOKUP($A49,[22]旧高島町!$B$30:$T$52,5,FALSE)</f>
        <v>10</v>
      </c>
      <c r="J49" s="730">
        <f>VLOOKUP($A49,[22]旧高島町!$B$30:$T$52,6,FALSE)</f>
        <v>1</v>
      </c>
      <c r="K49" s="730" t="str">
        <f>VLOOKUP($A49,[22]旧高島町!$B$30:$T$52,7,FALSE)</f>
        <v>-</v>
      </c>
      <c r="L49" s="730">
        <f>VLOOKUP($A49,[22]旧高島町!$B$30:$T$52,8,FALSE)</f>
        <v>1</v>
      </c>
      <c r="M49" s="730" t="str">
        <f>VLOOKUP($A49,[22]旧高島町!$B$30:$T$52,9,FALSE)</f>
        <v>-</v>
      </c>
      <c r="N49" s="730">
        <f>VLOOKUP($A49,[22]旧高島町!$B$30:$T$52,10,FALSE)</f>
        <v>40</v>
      </c>
      <c r="O49" s="730">
        <f>VLOOKUP($A49,[22]旧高島町!$B$30:$T$52,11,FALSE)</f>
        <v>2</v>
      </c>
      <c r="P49" s="730" t="str">
        <f>VLOOKUP($A49,[22]旧高島町!$B$30:$T$52,12,FALSE)</f>
        <v>-</v>
      </c>
      <c r="Q49" s="730">
        <f>VLOOKUP($A49,[22]旧高島町!$B$30:$T$52,13,FALSE)</f>
        <v>38</v>
      </c>
      <c r="R49" s="730">
        <f>VLOOKUP($A49,[22]旧高島町!$B$30:$T$52,14,FALSE)</f>
        <v>16</v>
      </c>
      <c r="S49" s="730">
        <f>VLOOKUP($A49,[22]旧高島町!$B$30:$T$52,15,FALSE)</f>
        <v>9</v>
      </c>
      <c r="T49" s="730">
        <f>VLOOKUP($A49,[22]旧高島町!$B$30:$T$52,16,FALSE)</f>
        <v>8</v>
      </c>
      <c r="U49" s="730">
        <f>VLOOKUP($A49,[22]旧高島町!$B$30:$T$52,17,FALSE)</f>
        <v>1</v>
      </c>
      <c r="V49" s="730" t="str">
        <f>VLOOKUP($A49,[22]旧高島町!$B$30:$T$52,18,FALSE)</f>
        <v>-</v>
      </c>
      <c r="W49" s="730" t="str">
        <f>VLOOKUP($A49,[22]旧高島町!$B$30:$T$52,19,FALSE)</f>
        <v>-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VLOOKUP($A50,[22]旧高島町!$B$30:$T$52,2,FALSE)</f>
        <v>33</v>
      </c>
      <c r="G50" s="730">
        <f>VLOOKUP($A50,[22]旧高島町!$B$30:$T$52,3,FALSE)</f>
        <v>10</v>
      </c>
      <c r="H50" s="730">
        <f>VLOOKUP($A50,[22]旧高島町!$B$30:$T$52,4,FALSE)</f>
        <v>10</v>
      </c>
      <c r="I50" s="730">
        <f>VLOOKUP($A50,[22]旧高島町!$B$30:$T$52,5,FALSE)</f>
        <v>8</v>
      </c>
      <c r="J50" s="730">
        <f>VLOOKUP($A50,[22]旧高島町!$B$30:$T$52,6,FALSE)</f>
        <v>1</v>
      </c>
      <c r="K50" s="730" t="str">
        <f>VLOOKUP($A50,[22]旧高島町!$B$30:$T$52,7,FALSE)</f>
        <v>-</v>
      </c>
      <c r="L50" s="730">
        <f>VLOOKUP($A50,[22]旧高島町!$B$30:$T$52,8,FALSE)</f>
        <v>1</v>
      </c>
      <c r="M50" s="730" t="str">
        <f>VLOOKUP($A50,[22]旧高島町!$B$30:$T$52,9,FALSE)</f>
        <v>-</v>
      </c>
      <c r="N50" s="730">
        <f>VLOOKUP($A50,[22]旧高島町!$B$30:$T$52,10,FALSE)</f>
        <v>19</v>
      </c>
      <c r="O50" s="730">
        <f>VLOOKUP($A50,[22]旧高島町!$B$30:$T$52,11,FALSE)</f>
        <v>2</v>
      </c>
      <c r="P50" s="730" t="str">
        <f>VLOOKUP($A50,[22]旧高島町!$B$30:$T$52,12,FALSE)</f>
        <v>-</v>
      </c>
      <c r="Q50" s="730">
        <f>VLOOKUP($A50,[22]旧高島町!$B$30:$T$52,13,FALSE)</f>
        <v>17</v>
      </c>
      <c r="R50" s="730">
        <f>VLOOKUP($A50,[22]旧高島町!$B$30:$T$52,14,FALSE)</f>
        <v>4</v>
      </c>
      <c r="S50" s="730">
        <f>VLOOKUP($A50,[22]旧高島町!$B$30:$T$52,15,FALSE)</f>
        <v>8</v>
      </c>
      <c r="T50" s="730">
        <f>VLOOKUP($A50,[22]旧高島町!$B$30:$T$52,16,FALSE)</f>
        <v>7</v>
      </c>
      <c r="U50" s="730">
        <f>VLOOKUP($A50,[22]旧高島町!$B$30:$T$52,17,FALSE)</f>
        <v>1</v>
      </c>
      <c r="V50" s="730" t="str">
        <f>VLOOKUP($A50,[22]旧高島町!$B$30:$T$52,18,FALSE)</f>
        <v>-</v>
      </c>
      <c r="W50" s="730" t="str">
        <f>VLOOKUP($A50,[22]旧高島町!$B$30:$T$52,19,FALSE)</f>
        <v>-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VLOOKUP($A51,[22]旧高島町!$B$30:$T$52,2,FALSE)</f>
        <v>35</v>
      </c>
      <c r="G51" s="730">
        <f>VLOOKUP($A51,[22]旧高島町!$B$30:$T$52,3,FALSE)</f>
        <v>2</v>
      </c>
      <c r="H51" s="730">
        <f>VLOOKUP($A51,[22]旧高島町!$B$30:$T$52,4,FALSE)</f>
        <v>2</v>
      </c>
      <c r="I51" s="730">
        <f>VLOOKUP($A51,[22]旧高島町!$B$30:$T$52,5,FALSE)</f>
        <v>2</v>
      </c>
      <c r="J51" s="730" t="str">
        <f>VLOOKUP($A51,[22]旧高島町!$B$30:$T$52,6,FALSE)</f>
        <v>-</v>
      </c>
      <c r="K51" s="730" t="str">
        <f>VLOOKUP($A51,[22]旧高島町!$B$30:$T$52,7,FALSE)</f>
        <v>-</v>
      </c>
      <c r="L51" s="730" t="str">
        <f>VLOOKUP($A51,[22]旧高島町!$B$30:$T$52,8,FALSE)</f>
        <v>-</v>
      </c>
      <c r="M51" s="730" t="str">
        <f>VLOOKUP($A51,[22]旧高島町!$B$30:$T$52,9,FALSE)</f>
        <v>-</v>
      </c>
      <c r="N51" s="730">
        <f>VLOOKUP($A51,[22]旧高島町!$B$30:$T$52,10,FALSE)</f>
        <v>21</v>
      </c>
      <c r="O51" s="730" t="str">
        <f>VLOOKUP($A51,[22]旧高島町!$B$30:$T$52,11,FALSE)</f>
        <v>-</v>
      </c>
      <c r="P51" s="730" t="str">
        <f>VLOOKUP($A51,[22]旧高島町!$B$30:$T$52,12,FALSE)</f>
        <v>-</v>
      </c>
      <c r="Q51" s="730">
        <f>VLOOKUP($A51,[22]旧高島町!$B$30:$T$52,13,FALSE)</f>
        <v>21</v>
      </c>
      <c r="R51" s="730">
        <f>VLOOKUP($A51,[22]旧高島町!$B$30:$T$52,14,FALSE)</f>
        <v>12</v>
      </c>
      <c r="S51" s="730">
        <f>VLOOKUP($A51,[22]旧高島町!$B$30:$T$52,15,FALSE)</f>
        <v>1</v>
      </c>
      <c r="T51" s="730">
        <f>VLOOKUP($A51,[22]旧高島町!$B$30:$T$52,16,FALSE)</f>
        <v>1</v>
      </c>
      <c r="U51" s="730" t="str">
        <f>VLOOKUP($A51,[22]旧高島町!$B$30:$T$52,17,FALSE)</f>
        <v>-</v>
      </c>
      <c r="V51" s="730" t="str">
        <f>VLOOKUP($A51,[22]旧高島町!$B$30:$T$52,18,FALSE)</f>
        <v>-</v>
      </c>
      <c r="W51" s="730" t="str">
        <f>VLOOKUP($A51,[22]旧高島町!$B$30:$T$52,19,FALSE)</f>
        <v>-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VLOOKUP($A53,[22]旧高島町!$B$54:$T$76,2,FALSE)</f>
        <v>155</v>
      </c>
      <c r="G53" s="730">
        <f>VLOOKUP($A53,[22]旧高島町!$B$54:$T$76,3,FALSE)</f>
        <v>54</v>
      </c>
      <c r="H53" s="730">
        <f>VLOOKUP($A53,[22]旧高島町!$B$54:$T$76,4,FALSE)</f>
        <v>54</v>
      </c>
      <c r="I53" s="730">
        <f>VLOOKUP($A53,[22]旧高島町!$B$54:$T$76,5,FALSE)</f>
        <v>43</v>
      </c>
      <c r="J53" s="730">
        <f>VLOOKUP($A53,[22]旧高島町!$B$54:$T$76,6,FALSE)</f>
        <v>8</v>
      </c>
      <c r="K53" s="730" t="str">
        <f>VLOOKUP($A53,[22]旧高島町!$B$54:$T$76,7,FALSE)</f>
        <v>-</v>
      </c>
      <c r="L53" s="730">
        <f>VLOOKUP($A53,[22]旧高島町!$B$54:$T$76,8,FALSE)</f>
        <v>3</v>
      </c>
      <c r="M53" s="730" t="str">
        <f>VLOOKUP($A53,[22]旧高島町!$B$54:$T$76,9,FALSE)</f>
        <v>-</v>
      </c>
      <c r="N53" s="730">
        <f>VLOOKUP($A53,[22]旧高島町!$B$54:$T$76,10,FALSE)</f>
        <v>66</v>
      </c>
      <c r="O53" s="730">
        <f>VLOOKUP($A53,[22]旧高島町!$B$54:$T$76,11,FALSE)</f>
        <v>22</v>
      </c>
      <c r="P53" s="730">
        <f>VLOOKUP($A53,[22]旧高島町!$B$54:$T$76,12,FALSE)</f>
        <v>1</v>
      </c>
      <c r="Q53" s="730">
        <f>VLOOKUP($A53,[22]旧高島町!$B$54:$T$76,13,FALSE)</f>
        <v>43</v>
      </c>
      <c r="R53" s="730">
        <f>VLOOKUP($A53,[22]旧高島町!$B$54:$T$76,14,FALSE)</f>
        <v>35</v>
      </c>
      <c r="S53" s="730">
        <f>VLOOKUP($A53,[22]旧高島町!$B$54:$T$76,15,FALSE)</f>
        <v>46</v>
      </c>
      <c r="T53" s="730">
        <f>VLOOKUP($A53,[22]旧高島町!$B$54:$T$76,16,FALSE)</f>
        <v>37</v>
      </c>
      <c r="U53" s="730">
        <f>VLOOKUP($A53,[22]旧高島町!$B$54:$T$76,17,FALSE)</f>
        <v>7</v>
      </c>
      <c r="V53" s="730" t="str">
        <f>VLOOKUP($A53,[22]旧高島町!$B$54:$T$76,18,FALSE)</f>
        <v>-</v>
      </c>
      <c r="W53" s="730">
        <f>VLOOKUP($A53,[22]旧高島町!$B$54:$T$76,19,FALSE)</f>
        <v>2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VLOOKUP($A54,[22]旧高島町!$B$54:$T$76,2,FALSE)</f>
        <v>2</v>
      </c>
      <c r="G54" s="730" t="str">
        <f>VLOOKUP($A54,[22]旧高島町!$B$54:$T$76,3,FALSE)</f>
        <v>-</v>
      </c>
      <c r="H54" s="730" t="str">
        <f>VLOOKUP($A54,[22]旧高島町!$B$54:$T$76,4,FALSE)</f>
        <v>-</v>
      </c>
      <c r="I54" s="730" t="str">
        <f>VLOOKUP($A54,[22]旧高島町!$B$54:$T$76,5,FALSE)</f>
        <v>-</v>
      </c>
      <c r="J54" s="730" t="str">
        <f>VLOOKUP($A54,[22]旧高島町!$B$54:$T$76,6,FALSE)</f>
        <v>-</v>
      </c>
      <c r="K54" s="730" t="str">
        <f>VLOOKUP($A54,[22]旧高島町!$B$54:$T$76,7,FALSE)</f>
        <v>-</v>
      </c>
      <c r="L54" s="730" t="str">
        <f>VLOOKUP($A54,[22]旧高島町!$B$54:$T$76,8,FALSE)</f>
        <v>-</v>
      </c>
      <c r="M54" s="730" t="str">
        <f>VLOOKUP($A54,[22]旧高島町!$B$54:$T$76,9,FALSE)</f>
        <v>-</v>
      </c>
      <c r="N54" s="730">
        <f>VLOOKUP($A54,[22]旧高島町!$B$54:$T$76,10,FALSE)</f>
        <v>1</v>
      </c>
      <c r="O54" s="730" t="str">
        <f>VLOOKUP($A54,[22]旧高島町!$B$54:$T$76,11,FALSE)</f>
        <v>-</v>
      </c>
      <c r="P54" s="730">
        <f>VLOOKUP($A54,[22]旧高島町!$B$54:$T$76,12,FALSE)</f>
        <v>1</v>
      </c>
      <c r="Q54" s="730" t="str">
        <f>VLOOKUP($A54,[22]旧高島町!$B$54:$T$76,13,FALSE)</f>
        <v>-</v>
      </c>
      <c r="R54" s="730">
        <f>VLOOKUP($A54,[22]旧高島町!$B$54:$T$76,14,FALSE)</f>
        <v>1</v>
      </c>
      <c r="S54" s="730" t="str">
        <f>VLOOKUP($A54,[22]旧高島町!$B$54:$T$76,15,FALSE)</f>
        <v>-</v>
      </c>
      <c r="T54" s="730" t="str">
        <f>VLOOKUP($A54,[22]旧高島町!$B$54:$T$76,16,FALSE)</f>
        <v>-</v>
      </c>
      <c r="U54" s="730" t="str">
        <f>VLOOKUP($A54,[22]旧高島町!$B$54:$T$76,17,FALSE)</f>
        <v>-</v>
      </c>
      <c r="V54" s="730" t="str">
        <f>VLOOKUP($A54,[22]旧高島町!$B$54:$T$76,18,FALSE)</f>
        <v>-</v>
      </c>
      <c r="W54" s="730" t="str">
        <f>VLOOKUP($A54,[22]旧高島町!$B$54:$T$76,19,FALSE)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 t="str">
        <f>VLOOKUP($A55,[22]旧高島町!$B$54:$T$76,2,FALSE)</f>
        <v>-</v>
      </c>
      <c r="G55" s="730" t="str">
        <f>VLOOKUP($A55,[22]旧高島町!$B$54:$T$76,3,FALSE)</f>
        <v>-</v>
      </c>
      <c r="H55" s="730" t="str">
        <f>VLOOKUP($A55,[22]旧高島町!$B$54:$T$76,4,FALSE)</f>
        <v>-</v>
      </c>
      <c r="I55" s="730" t="str">
        <f>VLOOKUP($A55,[22]旧高島町!$B$54:$T$76,5,FALSE)</f>
        <v>-</v>
      </c>
      <c r="J55" s="730" t="str">
        <f>VLOOKUP($A55,[22]旧高島町!$B$54:$T$76,6,FALSE)</f>
        <v>-</v>
      </c>
      <c r="K55" s="730" t="str">
        <f>VLOOKUP($A55,[22]旧高島町!$B$54:$T$76,7,FALSE)</f>
        <v>-</v>
      </c>
      <c r="L55" s="730" t="str">
        <f>VLOOKUP($A55,[22]旧高島町!$B$54:$T$76,8,FALSE)</f>
        <v>-</v>
      </c>
      <c r="M55" s="730" t="str">
        <f>VLOOKUP($A55,[22]旧高島町!$B$54:$T$76,9,FALSE)</f>
        <v>-</v>
      </c>
      <c r="N55" s="730" t="str">
        <f>VLOOKUP($A55,[22]旧高島町!$B$54:$T$76,10,FALSE)</f>
        <v>-</v>
      </c>
      <c r="O55" s="730" t="str">
        <f>VLOOKUP($A55,[22]旧高島町!$B$54:$T$76,11,FALSE)</f>
        <v>-</v>
      </c>
      <c r="P55" s="730" t="str">
        <f>VLOOKUP($A55,[22]旧高島町!$B$54:$T$76,12,FALSE)</f>
        <v>-</v>
      </c>
      <c r="Q55" s="730" t="str">
        <f>VLOOKUP($A55,[22]旧高島町!$B$54:$T$76,13,FALSE)</f>
        <v>-</v>
      </c>
      <c r="R55" s="730" t="str">
        <f>VLOOKUP($A55,[22]旧高島町!$B$54:$T$76,14,FALSE)</f>
        <v>-</v>
      </c>
      <c r="S55" s="730" t="str">
        <f>VLOOKUP($A55,[22]旧高島町!$B$54:$T$76,15,FALSE)</f>
        <v>-</v>
      </c>
      <c r="T55" s="730" t="str">
        <f>VLOOKUP($A55,[22]旧高島町!$B$54:$T$76,16,FALSE)</f>
        <v>-</v>
      </c>
      <c r="U55" s="730" t="str">
        <f>VLOOKUP($A55,[22]旧高島町!$B$54:$T$76,17,FALSE)</f>
        <v>-</v>
      </c>
      <c r="V55" s="730" t="str">
        <f>VLOOKUP($A55,[22]旧高島町!$B$54:$T$76,18,FALSE)</f>
        <v>-</v>
      </c>
      <c r="W55" s="730" t="str">
        <f>VLOOKUP($A55,[22]旧高島町!$B$54:$T$76,19,FALSE)</f>
        <v>-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VLOOKUP($A56,[22]旧高島町!$B$54:$T$76,2,FALSE)</f>
        <v>5</v>
      </c>
      <c r="G56" s="730">
        <f>VLOOKUP($A56,[22]旧高島町!$B$54:$T$76,3,FALSE)</f>
        <v>5</v>
      </c>
      <c r="H56" s="730">
        <f>VLOOKUP($A56,[22]旧高島町!$B$54:$T$76,4,FALSE)</f>
        <v>5</v>
      </c>
      <c r="I56" s="730">
        <f>VLOOKUP($A56,[22]旧高島町!$B$54:$T$76,5,FALSE)</f>
        <v>5</v>
      </c>
      <c r="J56" s="730" t="str">
        <f>VLOOKUP($A56,[22]旧高島町!$B$54:$T$76,6,FALSE)</f>
        <v>-</v>
      </c>
      <c r="K56" s="730" t="str">
        <f>VLOOKUP($A56,[22]旧高島町!$B$54:$T$76,7,FALSE)</f>
        <v>-</v>
      </c>
      <c r="L56" s="730" t="str">
        <f>VLOOKUP($A56,[22]旧高島町!$B$54:$T$76,8,FALSE)</f>
        <v>-</v>
      </c>
      <c r="M56" s="730" t="str">
        <f>VLOOKUP($A56,[22]旧高島町!$B$54:$T$76,9,FALSE)</f>
        <v>-</v>
      </c>
      <c r="N56" s="730" t="str">
        <f>VLOOKUP($A56,[22]旧高島町!$B$54:$T$76,10,FALSE)</f>
        <v>-</v>
      </c>
      <c r="O56" s="730" t="str">
        <f>VLOOKUP($A56,[22]旧高島町!$B$54:$T$76,11,FALSE)</f>
        <v>-</v>
      </c>
      <c r="P56" s="730" t="str">
        <f>VLOOKUP($A56,[22]旧高島町!$B$54:$T$76,12,FALSE)</f>
        <v>-</v>
      </c>
      <c r="Q56" s="730" t="str">
        <f>VLOOKUP($A56,[22]旧高島町!$B$54:$T$76,13,FALSE)</f>
        <v>-</v>
      </c>
      <c r="R56" s="730" t="str">
        <f>VLOOKUP($A56,[22]旧高島町!$B$54:$T$76,14,FALSE)</f>
        <v>-</v>
      </c>
      <c r="S56" s="730">
        <f>VLOOKUP($A56,[22]旧高島町!$B$54:$T$76,15,FALSE)</f>
        <v>5</v>
      </c>
      <c r="T56" s="730">
        <f>VLOOKUP($A56,[22]旧高島町!$B$54:$T$76,16,FALSE)</f>
        <v>5</v>
      </c>
      <c r="U56" s="730" t="str">
        <f>VLOOKUP($A56,[22]旧高島町!$B$54:$T$76,17,FALSE)</f>
        <v>-</v>
      </c>
      <c r="V56" s="730" t="str">
        <f>VLOOKUP($A56,[22]旧高島町!$B$54:$T$76,18,FALSE)</f>
        <v>-</v>
      </c>
      <c r="W56" s="730" t="str">
        <f>VLOOKUP($A56,[22]旧高島町!$B$54:$T$76,19,FALSE)</f>
        <v>-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VLOOKUP($A57,[22]旧高島町!$B$54:$T$76,2,FALSE)</f>
        <v>3</v>
      </c>
      <c r="G57" s="730">
        <f>VLOOKUP($A57,[22]旧高島町!$B$54:$T$76,3,FALSE)</f>
        <v>1</v>
      </c>
      <c r="H57" s="730">
        <f>VLOOKUP($A57,[22]旧高島町!$B$54:$T$76,4,FALSE)</f>
        <v>1</v>
      </c>
      <c r="I57" s="730">
        <f>VLOOKUP($A57,[22]旧高島町!$B$54:$T$76,5,FALSE)</f>
        <v>1</v>
      </c>
      <c r="J57" s="730" t="str">
        <f>VLOOKUP($A57,[22]旧高島町!$B$54:$T$76,6,FALSE)</f>
        <v>-</v>
      </c>
      <c r="K57" s="730" t="str">
        <f>VLOOKUP($A57,[22]旧高島町!$B$54:$T$76,7,FALSE)</f>
        <v>-</v>
      </c>
      <c r="L57" s="730" t="str">
        <f>VLOOKUP($A57,[22]旧高島町!$B$54:$T$76,8,FALSE)</f>
        <v>-</v>
      </c>
      <c r="M57" s="730" t="str">
        <f>VLOOKUP($A57,[22]旧高島町!$B$54:$T$76,9,FALSE)</f>
        <v>-</v>
      </c>
      <c r="N57" s="730">
        <f>VLOOKUP($A57,[22]旧高島町!$B$54:$T$76,10,FALSE)</f>
        <v>2</v>
      </c>
      <c r="O57" s="730">
        <f>VLOOKUP($A57,[22]旧高島町!$B$54:$T$76,11,FALSE)</f>
        <v>2</v>
      </c>
      <c r="P57" s="730" t="str">
        <f>VLOOKUP($A57,[22]旧高島町!$B$54:$T$76,12,FALSE)</f>
        <v>-</v>
      </c>
      <c r="Q57" s="730" t="str">
        <f>VLOOKUP($A57,[22]旧高島町!$B$54:$T$76,13,FALSE)</f>
        <v>-</v>
      </c>
      <c r="R57" s="730" t="str">
        <f>VLOOKUP($A57,[22]旧高島町!$B$54:$T$76,14,FALSE)</f>
        <v>-</v>
      </c>
      <c r="S57" s="730">
        <f>VLOOKUP($A57,[22]旧高島町!$B$54:$T$76,15,FALSE)</f>
        <v>1</v>
      </c>
      <c r="T57" s="730">
        <f>VLOOKUP($A57,[22]旧高島町!$B$54:$T$76,16,FALSE)</f>
        <v>1</v>
      </c>
      <c r="U57" s="730" t="str">
        <f>VLOOKUP($A57,[22]旧高島町!$B$54:$T$76,17,FALSE)</f>
        <v>-</v>
      </c>
      <c r="V57" s="730" t="str">
        <f>VLOOKUP($A57,[22]旧高島町!$B$54:$T$76,18,FALSE)</f>
        <v>-</v>
      </c>
      <c r="W57" s="730" t="str">
        <f>VLOOKUP($A57,[22]旧高島町!$B$54:$T$76,19,FALSE)</f>
        <v>-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VLOOKUP($A58,[22]旧高島町!$B$54:$T$76,2,FALSE)</f>
        <v>10</v>
      </c>
      <c r="G58" s="730">
        <f>VLOOKUP($A58,[22]旧高島町!$B$54:$T$76,3,FALSE)</f>
        <v>4</v>
      </c>
      <c r="H58" s="730">
        <f>VLOOKUP($A58,[22]旧高島町!$B$54:$T$76,4,FALSE)</f>
        <v>4</v>
      </c>
      <c r="I58" s="730">
        <f>VLOOKUP($A58,[22]旧高島町!$B$54:$T$76,5,FALSE)</f>
        <v>3</v>
      </c>
      <c r="J58" s="730">
        <f>VLOOKUP($A58,[22]旧高島町!$B$54:$T$76,6,FALSE)</f>
        <v>1</v>
      </c>
      <c r="K58" s="730" t="str">
        <f>VLOOKUP($A58,[22]旧高島町!$B$54:$T$76,7,FALSE)</f>
        <v>-</v>
      </c>
      <c r="L58" s="730" t="str">
        <f>VLOOKUP($A58,[22]旧高島町!$B$54:$T$76,8,FALSE)</f>
        <v>-</v>
      </c>
      <c r="M58" s="730" t="str">
        <f>VLOOKUP($A58,[22]旧高島町!$B$54:$T$76,9,FALSE)</f>
        <v>-</v>
      </c>
      <c r="N58" s="730">
        <f>VLOOKUP($A58,[22]旧高島町!$B$54:$T$76,10,FALSE)</f>
        <v>4</v>
      </c>
      <c r="O58" s="730">
        <f>VLOOKUP($A58,[22]旧高島町!$B$54:$T$76,11,FALSE)</f>
        <v>4</v>
      </c>
      <c r="P58" s="730" t="str">
        <f>VLOOKUP($A58,[22]旧高島町!$B$54:$T$76,12,FALSE)</f>
        <v>-</v>
      </c>
      <c r="Q58" s="730" t="str">
        <f>VLOOKUP($A58,[22]旧高島町!$B$54:$T$76,13,FALSE)</f>
        <v>-</v>
      </c>
      <c r="R58" s="730">
        <f>VLOOKUP($A58,[22]旧高島町!$B$54:$T$76,14,FALSE)</f>
        <v>2</v>
      </c>
      <c r="S58" s="730">
        <f>VLOOKUP($A58,[22]旧高島町!$B$54:$T$76,15,FALSE)</f>
        <v>3</v>
      </c>
      <c r="T58" s="730">
        <f>VLOOKUP($A58,[22]旧高島町!$B$54:$T$76,16,FALSE)</f>
        <v>2</v>
      </c>
      <c r="U58" s="730">
        <f>VLOOKUP($A58,[22]旧高島町!$B$54:$T$76,17,FALSE)</f>
        <v>1</v>
      </c>
      <c r="V58" s="730" t="str">
        <f>VLOOKUP($A58,[22]旧高島町!$B$54:$T$76,18,FALSE)</f>
        <v>-</v>
      </c>
      <c r="W58" s="730" t="str">
        <f>VLOOKUP($A58,[22]旧高島町!$B$54:$T$76,19,FALSE)</f>
        <v>-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VLOOKUP($A59,[22]旧高島町!$B$54:$T$76,2,FALSE)</f>
        <v>8</v>
      </c>
      <c r="G59" s="730">
        <f>VLOOKUP($A59,[22]旧高島町!$B$54:$T$76,3,FALSE)</f>
        <v>7</v>
      </c>
      <c r="H59" s="730">
        <f>VLOOKUP($A59,[22]旧高島町!$B$54:$T$76,4,FALSE)</f>
        <v>7</v>
      </c>
      <c r="I59" s="730">
        <f>VLOOKUP($A59,[22]旧高島町!$B$54:$T$76,5,FALSE)</f>
        <v>7</v>
      </c>
      <c r="J59" s="730" t="str">
        <f>VLOOKUP($A59,[22]旧高島町!$B$54:$T$76,6,FALSE)</f>
        <v>-</v>
      </c>
      <c r="K59" s="730" t="str">
        <f>VLOOKUP($A59,[22]旧高島町!$B$54:$T$76,7,FALSE)</f>
        <v>-</v>
      </c>
      <c r="L59" s="730" t="str">
        <f>VLOOKUP($A59,[22]旧高島町!$B$54:$T$76,8,FALSE)</f>
        <v>-</v>
      </c>
      <c r="M59" s="730" t="str">
        <f>VLOOKUP($A59,[22]旧高島町!$B$54:$T$76,9,FALSE)</f>
        <v>-</v>
      </c>
      <c r="N59" s="730">
        <f>VLOOKUP($A59,[22]旧高島町!$B$54:$T$76,10,FALSE)</f>
        <v>1</v>
      </c>
      <c r="O59" s="730" t="str">
        <f>VLOOKUP($A59,[22]旧高島町!$B$54:$T$76,11,FALSE)</f>
        <v>-</v>
      </c>
      <c r="P59" s="730" t="str">
        <f>VLOOKUP($A59,[22]旧高島町!$B$54:$T$76,12,FALSE)</f>
        <v>-</v>
      </c>
      <c r="Q59" s="730">
        <f>VLOOKUP($A59,[22]旧高島町!$B$54:$T$76,13,FALSE)</f>
        <v>1</v>
      </c>
      <c r="R59" s="730" t="str">
        <f>VLOOKUP($A59,[22]旧高島町!$B$54:$T$76,14,FALSE)</f>
        <v>-</v>
      </c>
      <c r="S59" s="730">
        <f>VLOOKUP($A59,[22]旧高島町!$B$54:$T$76,15,FALSE)</f>
        <v>6</v>
      </c>
      <c r="T59" s="730">
        <f>VLOOKUP($A59,[22]旧高島町!$B$54:$T$76,16,FALSE)</f>
        <v>6</v>
      </c>
      <c r="U59" s="730" t="str">
        <f>VLOOKUP($A59,[22]旧高島町!$B$54:$T$76,17,FALSE)</f>
        <v>-</v>
      </c>
      <c r="V59" s="730" t="str">
        <f>VLOOKUP($A59,[22]旧高島町!$B$54:$T$76,18,FALSE)</f>
        <v>-</v>
      </c>
      <c r="W59" s="730" t="str">
        <f>VLOOKUP($A59,[22]旧高島町!$B$54:$T$76,19,FALSE)</f>
        <v>-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VLOOKUP($A60,[22]旧高島町!$B$54:$T$76,2,FALSE)</f>
        <v>9</v>
      </c>
      <c r="G60" s="730">
        <f>VLOOKUP($A60,[22]旧高島町!$B$54:$T$76,3,FALSE)</f>
        <v>8</v>
      </c>
      <c r="H60" s="730">
        <f>VLOOKUP($A60,[22]旧高島町!$B$54:$T$76,4,FALSE)</f>
        <v>8</v>
      </c>
      <c r="I60" s="730">
        <f>VLOOKUP($A60,[22]旧高島町!$B$54:$T$76,5,FALSE)</f>
        <v>8</v>
      </c>
      <c r="J60" s="730" t="str">
        <f>VLOOKUP($A60,[22]旧高島町!$B$54:$T$76,6,FALSE)</f>
        <v>-</v>
      </c>
      <c r="K60" s="730" t="str">
        <f>VLOOKUP($A60,[22]旧高島町!$B$54:$T$76,7,FALSE)</f>
        <v>-</v>
      </c>
      <c r="L60" s="730" t="str">
        <f>VLOOKUP($A60,[22]旧高島町!$B$54:$T$76,8,FALSE)</f>
        <v>-</v>
      </c>
      <c r="M60" s="730" t="str">
        <f>VLOOKUP($A60,[22]旧高島町!$B$54:$T$76,9,FALSE)</f>
        <v>-</v>
      </c>
      <c r="N60" s="730" t="str">
        <f>VLOOKUP($A60,[22]旧高島町!$B$54:$T$76,10,FALSE)</f>
        <v>-</v>
      </c>
      <c r="O60" s="730" t="str">
        <f>VLOOKUP($A60,[22]旧高島町!$B$54:$T$76,11,FALSE)</f>
        <v>-</v>
      </c>
      <c r="P60" s="730" t="str">
        <f>VLOOKUP($A60,[22]旧高島町!$B$54:$T$76,12,FALSE)</f>
        <v>-</v>
      </c>
      <c r="Q60" s="730" t="str">
        <f>VLOOKUP($A60,[22]旧高島町!$B$54:$T$76,13,FALSE)</f>
        <v>-</v>
      </c>
      <c r="R60" s="730">
        <f>VLOOKUP($A60,[22]旧高島町!$B$54:$T$76,14,FALSE)</f>
        <v>1</v>
      </c>
      <c r="S60" s="730">
        <f>VLOOKUP($A60,[22]旧高島町!$B$54:$T$76,15,FALSE)</f>
        <v>8</v>
      </c>
      <c r="T60" s="730">
        <f>VLOOKUP($A60,[22]旧高島町!$B$54:$T$76,16,FALSE)</f>
        <v>8</v>
      </c>
      <c r="U60" s="730" t="str">
        <f>VLOOKUP($A60,[22]旧高島町!$B$54:$T$76,17,FALSE)</f>
        <v>-</v>
      </c>
      <c r="V60" s="730" t="str">
        <f>VLOOKUP($A60,[22]旧高島町!$B$54:$T$76,18,FALSE)</f>
        <v>-</v>
      </c>
      <c r="W60" s="730" t="str">
        <f>VLOOKUP($A60,[22]旧高島町!$B$54:$T$76,19,FALSE)</f>
        <v>-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VLOOKUP($A61,[22]旧高島町!$B$54:$T$76,2,FALSE)</f>
        <v>10</v>
      </c>
      <c r="G61" s="730">
        <f>VLOOKUP($A61,[22]旧高島町!$B$54:$T$76,3,FALSE)</f>
        <v>7</v>
      </c>
      <c r="H61" s="730">
        <f>VLOOKUP($A61,[22]旧高島町!$B$54:$T$76,4,FALSE)</f>
        <v>7</v>
      </c>
      <c r="I61" s="730">
        <f>VLOOKUP($A61,[22]旧高島町!$B$54:$T$76,5,FALSE)</f>
        <v>6</v>
      </c>
      <c r="J61" s="730" t="str">
        <f>VLOOKUP($A61,[22]旧高島町!$B$54:$T$76,6,FALSE)</f>
        <v>-</v>
      </c>
      <c r="K61" s="730" t="str">
        <f>VLOOKUP($A61,[22]旧高島町!$B$54:$T$76,7,FALSE)</f>
        <v>-</v>
      </c>
      <c r="L61" s="730">
        <f>VLOOKUP($A61,[22]旧高島町!$B$54:$T$76,8,FALSE)</f>
        <v>1</v>
      </c>
      <c r="M61" s="730" t="str">
        <f>VLOOKUP($A61,[22]旧高島町!$B$54:$T$76,9,FALSE)</f>
        <v>-</v>
      </c>
      <c r="N61" s="730">
        <f>VLOOKUP($A61,[22]旧高島町!$B$54:$T$76,10,FALSE)</f>
        <v>2</v>
      </c>
      <c r="O61" s="730" t="str">
        <f>VLOOKUP($A61,[22]旧高島町!$B$54:$T$76,11,FALSE)</f>
        <v>-</v>
      </c>
      <c r="P61" s="730" t="str">
        <f>VLOOKUP($A61,[22]旧高島町!$B$54:$T$76,12,FALSE)</f>
        <v>-</v>
      </c>
      <c r="Q61" s="730">
        <f>VLOOKUP($A61,[22]旧高島町!$B$54:$T$76,13,FALSE)</f>
        <v>2</v>
      </c>
      <c r="R61" s="730">
        <f>VLOOKUP($A61,[22]旧高島町!$B$54:$T$76,14,FALSE)</f>
        <v>1</v>
      </c>
      <c r="S61" s="730">
        <f>VLOOKUP($A61,[22]旧高島町!$B$54:$T$76,15,FALSE)</f>
        <v>7</v>
      </c>
      <c r="T61" s="730">
        <f>VLOOKUP($A61,[22]旧高島町!$B$54:$T$76,16,FALSE)</f>
        <v>6</v>
      </c>
      <c r="U61" s="730" t="str">
        <f>VLOOKUP($A61,[22]旧高島町!$B$54:$T$76,17,FALSE)</f>
        <v>-</v>
      </c>
      <c r="V61" s="730" t="str">
        <f>VLOOKUP($A61,[22]旧高島町!$B$54:$T$76,18,FALSE)</f>
        <v>-</v>
      </c>
      <c r="W61" s="730">
        <f>VLOOKUP($A61,[22]旧高島町!$B$54:$T$76,19,FALSE)</f>
        <v>1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VLOOKUP($A62,[22]旧高島町!$B$54:$T$76,2,FALSE)</f>
        <v>8</v>
      </c>
      <c r="G62" s="730">
        <f>VLOOKUP($A62,[22]旧高島町!$B$54:$T$76,3,FALSE)</f>
        <v>5</v>
      </c>
      <c r="H62" s="730">
        <f>VLOOKUP($A62,[22]旧高島町!$B$54:$T$76,4,FALSE)</f>
        <v>5</v>
      </c>
      <c r="I62" s="730">
        <f>VLOOKUP($A62,[22]旧高島町!$B$54:$T$76,5,FALSE)</f>
        <v>5</v>
      </c>
      <c r="J62" s="730" t="str">
        <f>VLOOKUP($A62,[22]旧高島町!$B$54:$T$76,6,FALSE)</f>
        <v>-</v>
      </c>
      <c r="K62" s="730" t="str">
        <f>VLOOKUP($A62,[22]旧高島町!$B$54:$T$76,7,FALSE)</f>
        <v>-</v>
      </c>
      <c r="L62" s="730" t="str">
        <f>VLOOKUP($A62,[22]旧高島町!$B$54:$T$76,8,FALSE)</f>
        <v>-</v>
      </c>
      <c r="M62" s="730" t="str">
        <f>VLOOKUP($A62,[22]旧高島町!$B$54:$T$76,9,FALSE)</f>
        <v>-</v>
      </c>
      <c r="N62" s="730">
        <f>VLOOKUP($A62,[22]旧高島町!$B$54:$T$76,10,FALSE)</f>
        <v>2</v>
      </c>
      <c r="O62" s="730" t="str">
        <f>VLOOKUP($A62,[22]旧高島町!$B$54:$T$76,11,FALSE)</f>
        <v>-</v>
      </c>
      <c r="P62" s="730" t="str">
        <f>VLOOKUP($A62,[22]旧高島町!$B$54:$T$76,12,FALSE)</f>
        <v>-</v>
      </c>
      <c r="Q62" s="730">
        <f>VLOOKUP($A62,[22]旧高島町!$B$54:$T$76,13,FALSE)</f>
        <v>2</v>
      </c>
      <c r="R62" s="730">
        <f>VLOOKUP($A62,[22]旧高島町!$B$54:$T$76,14,FALSE)</f>
        <v>1</v>
      </c>
      <c r="S62" s="730">
        <f>VLOOKUP($A62,[22]旧高島町!$B$54:$T$76,15,FALSE)</f>
        <v>3</v>
      </c>
      <c r="T62" s="730">
        <f>VLOOKUP($A62,[22]旧高島町!$B$54:$T$76,16,FALSE)</f>
        <v>3</v>
      </c>
      <c r="U62" s="730" t="str">
        <f>VLOOKUP($A62,[22]旧高島町!$B$54:$T$76,17,FALSE)</f>
        <v>-</v>
      </c>
      <c r="V62" s="730" t="str">
        <f>VLOOKUP($A62,[22]旧高島町!$B$54:$T$76,18,FALSE)</f>
        <v>-</v>
      </c>
      <c r="W62" s="730" t="str">
        <f>VLOOKUP($A62,[22]旧高島町!$B$54:$T$76,19,FALSE)</f>
        <v>-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VLOOKUP($A63,[22]旧高島町!$B$54:$T$76,2,FALSE)</f>
        <v>9</v>
      </c>
      <c r="G63" s="730">
        <f>VLOOKUP($A63,[22]旧高島町!$B$54:$T$76,3,FALSE)</f>
        <v>5</v>
      </c>
      <c r="H63" s="730">
        <f>VLOOKUP($A63,[22]旧高島町!$B$54:$T$76,4,FALSE)</f>
        <v>5</v>
      </c>
      <c r="I63" s="730">
        <f>VLOOKUP($A63,[22]旧高島町!$B$54:$T$76,5,FALSE)</f>
        <v>3</v>
      </c>
      <c r="J63" s="730">
        <f>VLOOKUP($A63,[22]旧高島町!$B$54:$T$76,6,FALSE)</f>
        <v>2</v>
      </c>
      <c r="K63" s="730" t="str">
        <f>VLOOKUP($A63,[22]旧高島町!$B$54:$T$76,7,FALSE)</f>
        <v>-</v>
      </c>
      <c r="L63" s="730" t="str">
        <f>VLOOKUP($A63,[22]旧高島町!$B$54:$T$76,8,FALSE)</f>
        <v>-</v>
      </c>
      <c r="M63" s="730" t="str">
        <f>VLOOKUP($A63,[22]旧高島町!$B$54:$T$76,9,FALSE)</f>
        <v>-</v>
      </c>
      <c r="N63" s="730">
        <f>VLOOKUP($A63,[22]旧高島町!$B$54:$T$76,10,FALSE)</f>
        <v>3</v>
      </c>
      <c r="O63" s="730">
        <f>VLOOKUP($A63,[22]旧高島町!$B$54:$T$76,11,FALSE)</f>
        <v>2</v>
      </c>
      <c r="P63" s="730" t="str">
        <f>VLOOKUP($A63,[22]旧高島町!$B$54:$T$76,12,FALSE)</f>
        <v>-</v>
      </c>
      <c r="Q63" s="730">
        <f>VLOOKUP($A63,[22]旧高島町!$B$54:$T$76,13,FALSE)</f>
        <v>1</v>
      </c>
      <c r="R63" s="730">
        <f>VLOOKUP($A63,[22]旧高島町!$B$54:$T$76,14,FALSE)</f>
        <v>1</v>
      </c>
      <c r="S63" s="730">
        <f>VLOOKUP($A63,[22]旧高島町!$B$54:$T$76,15,FALSE)</f>
        <v>4</v>
      </c>
      <c r="T63" s="730">
        <f>VLOOKUP($A63,[22]旧高島町!$B$54:$T$76,16,FALSE)</f>
        <v>2</v>
      </c>
      <c r="U63" s="730">
        <f>VLOOKUP($A63,[22]旧高島町!$B$54:$T$76,17,FALSE)</f>
        <v>2</v>
      </c>
      <c r="V63" s="730" t="str">
        <f>VLOOKUP($A63,[22]旧高島町!$B$54:$T$76,18,FALSE)</f>
        <v>-</v>
      </c>
      <c r="W63" s="730" t="str">
        <f>VLOOKUP($A63,[22]旧高島町!$B$54:$T$76,19,FALSE)</f>
        <v>-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VLOOKUP($A64,[22]旧高島町!$B$54:$T$76,2,FALSE)</f>
        <v>19</v>
      </c>
      <c r="G64" s="730">
        <f>VLOOKUP($A64,[22]旧高島町!$B$54:$T$76,3,FALSE)</f>
        <v>7</v>
      </c>
      <c r="H64" s="730">
        <f>VLOOKUP($A64,[22]旧高島町!$B$54:$T$76,4,FALSE)</f>
        <v>7</v>
      </c>
      <c r="I64" s="730">
        <f>VLOOKUP($A64,[22]旧高島町!$B$54:$T$76,5,FALSE)</f>
        <v>4</v>
      </c>
      <c r="J64" s="730">
        <f>VLOOKUP($A64,[22]旧高島町!$B$54:$T$76,6,FALSE)</f>
        <v>3</v>
      </c>
      <c r="K64" s="730" t="str">
        <f>VLOOKUP($A64,[22]旧高島町!$B$54:$T$76,7,FALSE)</f>
        <v>-</v>
      </c>
      <c r="L64" s="730" t="str">
        <f>VLOOKUP($A64,[22]旧高島町!$B$54:$T$76,8,FALSE)</f>
        <v>-</v>
      </c>
      <c r="M64" s="730" t="str">
        <f>VLOOKUP($A64,[22]旧高島町!$B$54:$T$76,9,FALSE)</f>
        <v>-</v>
      </c>
      <c r="N64" s="730">
        <f>VLOOKUP($A64,[22]旧高島町!$B$54:$T$76,10,FALSE)</f>
        <v>10</v>
      </c>
      <c r="O64" s="730">
        <f>VLOOKUP($A64,[22]旧高島町!$B$54:$T$76,11,FALSE)</f>
        <v>4</v>
      </c>
      <c r="P64" s="730" t="str">
        <f>VLOOKUP($A64,[22]旧高島町!$B$54:$T$76,12,FALSE)</f>
        <v>-</v>
      </c>
      <c r="Q64" s="730">
        <f>VLOOKUP($A64,[22]旧高島町!$B$54:$T$76,13,FALSE)</f>
        <v>6</v>
      </c>
      <c r="R64" s="730">
        <f>VLOOKUP($A64,[22]旧高島町!$B$54:$T$76,14,FALSE)</f>
        <v>2</v>
      </c>
      <c r="S64" s="730">
        <f>VLOOKUP($A64,[22]旧高島町!$B$54:$T$76,15,FALSE)</f>
        <v>6</v>
      </c>
      <c r="T64" s="730">
        <f>VLOOKUP($A64,[22]旧高島町!$B$54:$T$76,16,FALSE)</f>
        <v>4</v>
      </c>
      <c r="U64" s="730">
        <f>VLOOKUP($A64,[22]旧高島町!$B$54:$T$76,17,FALSE)</f>
        <v>2</v>
      </c>
      <c r="V64" s="730" t="str">
        <f>VLOOKUP($A64,[22]旧高島町!$B$54:$T$76,18,FALSE)</f>
        <v>-</v>
      </c>
      <c r="W64" s="730" t="str">
        <f>VLOOKUP($A64,[22]旧高島町!$B$54:$T$76,19,FALSE)</f>
        <v>-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VLOOKUP($A65,[22]旧高島町!$B$54:$T$76,2,FALSE)</f>
        <v>13</v>
      </c>
      <c r="G65" s="730">
        <f>VLOOKUP($A65,[22]旧高島町!$B$54:$T$76,3,FALSE)</f>
        <v>2</v>
      </c>
      <c r="H65" s="730">
        <f>VLOOKUP($A65,[22]旧高島町!$B$54:$T$76,4,FALSE)</f>
        <v>2</v>
      </c>
      <c r="I65" s="730" t="str">
        <f>VLOOKUP($A65,[22]旧高島町!$B$54:$T$76,5,FALSE)</f>
        <v>-</v>
      </c>
      <c r="J65" s="730">
        <f>VLOOKUP($A65,[22]旧高島町!$B$54:$T$76,6,FALSE)</f>
        <v>1</v>
      </c>
      <c r="K65" s="730" t="str">
        <f>VLOOKUP($A65,[22]旧高島町!$B$54:$T$76,7,FALSE)</f>
        <v>-</v>
      </c>
      <c r="L65" s="730">
        <f>VLOOKUP($A65,[22]旧高島町!$B$54:$T$76,8,FALSE)</f>
        <v>1</v>
      </c>
      <c r="M65" s="730" t="str">
        <f>VLOOKUP($A65,[22]旧高島町!$B$54:$T$76,9,FALSE)</f>
        <v>-</v>
      </c>
      <c r="N65" s="730">
        <f>VLOOKUP($A65,[22]旧高島町!$B$54:$T$76,10,FALSE)</f>
        <v>7</v>
      </c>
      <c r="O65" s="730">
        <f>VLOOKUP($A65,[22]旧高島町!$B$54:$T$76,11,FALSE)</f>
        <v>3</v>
      </c>
      <c r="P65" s="730" t="str">
        <f>VLOOKUP($A65,[22]旧高島町!$B$54:$T$76,12,FALSE)</f>
        <v>-</v>
      </c>
      <c r="Q65" s="730">
        <f>VLOOKUP($A65,[22]旧高島町!$B$54:$T$76,13,FALSE)</f>
        <v>4</v>
      </c>
      <c r="R65" s="730">
        <f>VLOOKUP($A65,[22]旧高島町!$B$54:$T$76,14,FALSE)</f>
        <v>4</v>
      </c>
      <c r="S65" s="730">
        <f>VLOOKUP($A65,[22]旧高島町!$B$54:$T$76,15,FALSE)</f>
        <v>2</v>
      </c>
      <c r="T65" s="730" t="str">
        <f>VLOOKUP($A65,[22]旧高島町!$B$54:$T$76,16,FALSE)</f>
        <v>-</v>
      </c>
      <c r="U65" s="730">
        <f>VLOOKUP($A65,[22]旧高島町!$B$54:$T$76,17,FALSE)</f>
        <v>1</v>
      </c>
      <c r="V65" s="730" t="str">
        <f>VLOOKUP($A65,[22]旧高島町!$B$54:$T$76,18,FALSE)</f>
        <v>-</v>
      </c>
      <c r="W65" s="730">
        <f>VLOOKUP($A65,[22]旧高島町!$B$54:$T$76,19,FALSE)</f>
        <v>1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VLOOKUP($A66,[22]旧高島町!$B$54:$T$76,2,FALSE)</f>
        <v>21</v>
      </c>
      <c r="G66" s="730">
        <f>VLOOKUP($A66,[22]旧高島町!$B$54:$T$76,3,FALSE)</f>
        <v>3</v>
      </c>
      <c r="H66" s="730">
        <f>VLOOKUP($A66,[22]旧高島町!$B$54:$T$76,4,FALSE)</f>
        <v>3</v>
      </c>
      <c r="I66" s="730">
        <f>VLOOKUP($A66,[22]旧高島町!$B$54:$T$76,5,FALSE)</f>
        <v>1</v>
      </c>
      <c r="J66" s="730">
        <f>VLOOKUP($A66,[22]旧高島町!$B$54:$T$76,6,FALSE)</f>
        <v>1</v>
      </c>
      <c r="K66" s="730" t="str">
        <f>VLOOKUP($A66,[22]旧高島町!$B$54:$T$76,7,FALSE)</f>
        <v>-</v>
      </c>
      <c r="L66" s="730">
        <f>VLOOKUP($A66,[22]旧高島町!$B$54:$T$76,8,FALSE)</f>
        <v>1</v>
      </c>
      <c r="M66" s="730" t="str">
        <f>VLOOKUP($A66,[22]旧高島町!$B$54:$T$76,9,FALSE)</f>
        <v>-</v>
      </c>
      <c r="N66" s="730">
        <f>VLOOKUP($A66,[22]旧高島町!$B$54:$T$76,10,FALSE)</f>
        <v>11</v>
      </c>
      <c r="O66" s="730">
        <f>VLOOKUP($A66,[22]旧高島町!$B$54:$T$76,11,FALSE)</f>
        <v>4</v>
      </c>
      <c r="P66" s="730" t="str">
        <f>VLOOKUP($A66,[22]旧高島町!$B$54:$T$76,12,FALSE)</f>
        <v>-</v>
      </c>
      <c r="Q66" s="730">
        <f>VLOOKUP($A66,[22]旧高島町!$B$54:$T$76,13,FALSE)</f>
        <v>7</v>
      </c>
      <c r="R66" s="730">
        <f>VLOOKUP($A66,[22]旧高島町!$B$54:$T$76,14,FALSE)</f>
        <v>7</v>
      </c>
      <c r="S66" s="730">
        <f>VLOOKUP($A66,[22]旧高島町!$B$54:$T$76,15,FALSE)</f>
        <v>1</v>
      </c>
      <c r="T66" s="730" t="str">
        <f>VLOOKUP($A66,[22]旧高島町!$B$54:$T$76,16,FALSE)</f>
        <v>-</v>
      </c>
      <c r="U66" s="730">
        <f>VLOOKUP($A66,[22]旧高島町!$B$54:$T$76,17,FALSE)</f>
        <v>1</v>
      </c>
      <c r="V66" s="730" t="str">
        <f>VLOOKUP($A66,[22]旧高島町!$B$54:$T$76,18,FALSE)</f>
        <v>-</v>
      </c>
      <c r="W66" s="730" t="str">
        <f>VLOOKUP($A66,[22]旧高島町!$B$54:$T$76,19,FALSE)</f>
        <v>-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VLOOKUP($A67,[22]旧高島町!$B$54:$T$76,2,FALSE)</f>
        <v>18</v>
      </c>
      <c r="G67" s="730" t="str">
        <f>VLOOKUP($A67,[22]旧高島町!$B$54:$T$76,3,FALSE)</f>
        <v>-</v>
      </c>
      <c r="H67" s="730" t="str">
        <f>VLOOKUP($A67,[22]旧高島町!$B$54:$T$76,4,FALSE)</f>
        <v>-</v>
      </c>
      <c r="I67" s="730" t="str">
        <f>VLOOKUP($A67,[22]旧高島町!$B$54:$T$76,5,FALSE)</f>
        <v>-</v>
      </c>
      <c r="J67" s="730" t="str">
        <f>VLOOKUP($A67,[22]旧高島町!$B$54:$T$76,6,FALSE)</f>
        <v>-</v>
      </c>
      <c r="K67" s="730" t="str">
        <f>VLOOKUP($A67,[22]旧高島町!$B$54:$T$76,7,FALSE)</f>
        <v>-</v>
      </c>
      <c r="L67" s="730" t="str">
        <f>VLOOKUP($A67,[22]旧高島町!$B$54:$T$76,8,FALSE)</f>
        <v>-</v>
      </c>
      <c r="M67" s="730" t="str">
        <f>VLOOKUP($A67,[22]旧高島町!$B$54:$T$76,9,FALSE)</f>
        <v>-</v>
      </c>
      <c r="N67" s="730">
        <f>VLOOKUP($A67,[22]旧高島町!$B$54:$T$76,10,FALSE)</f>
        <v>9</v>
      </c>
      <c r="O67" s="730">
        <f>VLOOKUP($A67,[22]旧高島町!$B$54:$T$76,11,FALSE)</f>
        <v>1</v>
      </c>
      <c r="P67" s="730" t="str">
        <f>VLOOKUP($A67,[22]旧高島町!$B$54:$T$76,12,FALSE)</f>
        <v>-</v>
      </c>
      <c r="Q67" s="730">
        <f>VLOOKUP($A67,[22]旧高島町!$B$54:$T$76,13,FALSE)</f>
        <v>8</v>
      </c>
      <c r="R67" s="730">
        <f>VLOOKUP($A67,[22]旧高島町!$B$54:$T$76,14,FALSE)</f>
        <v>9</v>
      </c>
      <c r="S67" s="730" t="str">
        <f>VLOOKUP($A67,[22]旧高島町!$B$54:$T$76,15,FALSE)</f>
        <v>-</v>
      </c>
      <c r="T67" s="730" t="str">
        <f>VLOOKUP($A67,[22]旧高島町!$B$54:$T$76,16,FALSE)</f>
        <v>-</v>
      </c>
      <c r="U67" s="730" t="str">
        <f>VLOOKUP($A67,[22]旧高島町!$B$54:$T$76,17,FALSE)</f>
        <v>-</v>
      </c>
      <c r="V67" s="730" t="str">
        <f>VLOOKUP($A67,[22]旧高島町!$B$54:$T$76,18,FALSE)</f>
        <v>-</v>
      </c>
      <c r="W67" s="730" t="str">
        <f>VLOOKUP($A67,[22]旧高島町!$B$54:$T$76,19,FALSE)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VLOOKUP($A68,[22]旧高島町!$B$54:$T$76,2,FALSE)</f>
        <v>20</v>
      </c>
      <c r="G68" s="730" t="str">
        <f>VLOOKUP($A68,[22]旧高島町!$B$54:$T$76,3,FALSE)</f>
        <v>-</v>
      </c>
      <c r="H68" s="730" t="str">
        <f>VLOOKUP($A68,[22]旧高島町!$B$54:$T$76,4,FALSE)</f>
        <v>-</v>
      </c>
      <c r="I68" s="730" t="str">
        <f>VLOOKUP($A68,[22]旧高島町!$B$54:$T$76,5,FALSE)</f>
        <v>-</v>
      </c>
      <c r="J68" s="730" t="str">
        <f>VLOOKUP($A68,[22]旧高島町!$B$54:$T$76,6,FALSE)</f>
        <v>-</v>
      </c>
      <c r="K68" s="730" t="str">
        <f>VLOOKUP($A68,[22]旧高島町!$B$54:$T$76,7,FALSE)</f>
        <v>-</v>
      </c>
      <c r="L68" s="730" t="str">
        <f>VLOOKUP($A68,[22]旧高島町!$B$54:$T$76,8,FALSE)</f>
        <v>-</v>
      </c>
      <c r="M68" s="730" t="str">
        <f>VLOOKUP($A68,[22]旧高島町!$B$54:$T$76,9,FALSE)</f>
        <v>-</v>
      </c>
      <c r="N68" s="730">
        <f>VLOOKUP($A68,[22]旧高島町!$B$54:$T$76,10,FALSE)</f>
        <v>14</v>
      </c>
      <c r="O68" s="730">
        <f>VLOOKUP($A68,[22]旧高島町!$B$54:$T$76,11,FALSE)</f>
        <v>2</v>
      </c>
      <c r="P68" s="730" t="str">
        <f>VLOOKUP($A68,[22]旧高島町!$B$54:$T$76,12,FALSE)</f>
        <v>-</v>
      </c>
      <c r="Q68" s="730">
        <f>VLOOKUP($A68,[22]旧高島町!$B$54:$T$76,13,FALSE)</f>
        <v>12</v>
      </c>
      <c r="R68" s="730">
        <f>VLOOKUP($A68,[22]旧高島町!$B$54:$T$76,14,FALSE)</f>
        <v>6</v>
      </c>
      <c r="S68" s="730" t="str">
        <f>VLOOKUP($A68,[22]旧高島町!$B$54:$T$76,15,FALSE)</f>
        <v>-</v>
      </c>
      <c r="T68" s="730" t="str">
        <f>VLOOKUP($A68,[22]旧高島町!$B$54:$T$76,16,FALSE)</f>
        <v>-</v>
      </c>
      <c r="U68" s="730" t="str">
        <f>VLOOKUP($A68,[22]旧高島町!$B$54:$T$76,17,FALSE)</f>
        <v>-</v>
      </c>
      <c r="V68" s="730" t="str">
        <f>VLOOKUP($A68,[22]旧高島町!$B$54:$T$76,18,FALSE)</f>
        <v>-</v>
      </c>
      <c r="W68" s="730" t="str">
        <f>VLOOKUP($A68,[22]旧高島町!$B$54:$T$76,19,FALSE)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VLOOKUP($A70,[22]旧高島町!$B$54:$T$76,2,FALSE)</f>
        <v>64</v>
      </c>
      <c r="G70" s="730">
        <f>VLOOKUP($A70,[22]旧高島町!$B$54:$T$76,3,FALSE)</f>
        <v>42</v>
      </c>
      <c r="H70" s="730">
        <f>VLOOKUP($A70,[22]旧高島町!$B$54:$T$76,4,FALSE)</f>
        <v>42</v>
      </c>
      <c r="I70" s="730">
        <f>VLOOKUP($A70,[22]旧高島町!$B$54:$T$76,5,FALSE)</f>
        <v>38</v>
      </c>
      <c r="J70" s="730">
        <f>VLOOKUP($A70,[22]旧高島町!$B$54:$T$76,6,FALSE)</f>
        <v>3</v>
      </c>
      <c r="K70" s="730" t="str">
        <f>VLOOKUP($A70,[22]旧高島町!$B$54:$T$76,7,FALSE)</f>
        <v>-</v>
      </c>
      <c r="L70" s="730">
        <f>VLOOKUP($A70,[22]旧高島町!$B$54:$T$76,8,FALSE)</f>
        <v>1</v>
      </c>
      <c r="M70" s="730" t="str">
        <f>VLOOKUP($A70,[22]旧高島町!$B$54:$T$76,9,FALSE)</f>
        <v>-</v>
      </c>
      <c r="N70" s="730">
        <f>VLOOKUP($A70,[22]旧高島町!$B$54:$T$76,10,FALSE)</f>
        <v>15</v>
      </c>
      <c r="O70" s="730">
        <f>VLOOKUP($A70,[22]旧高島町!$B$54:$T$76,11,FALSE)</f>
        <v>8</v>
      </c>
      <c r="P70" s="730">
        <f>VLOOKUP($A70,[22]旧高島町!$B$54:$T$76,12,FALSE)</f>
        <v>1</v>
      </c>
      <c r="Q70" s="730">
        <f>VLOOKUP($A70,[22]旧高島町!$B$54:$T$76,13,FALSE)</f>
        <v>6</v>
      </c>
      <c r="R70" s="730">
        <f>VLOOKUP($A70,[22]旧高島町!$B$54:$T$76,14,FALSE)</f>
        <v>7</v>
      </c>
      <c r="S70" s="730">
        <f>VLOOKUP($A70,[22]旧高島町!$B$54:$T$76,15,FALSE)</f>
        <v>37</v>
      </c>
      <c r="T70" s="730">
        <f>VLOOKUP($A70,[22]旧高島町!$B$54:$T$76,16,FALSE)</f>
        <v>33</v>
      </c>
      <c r="U70" s="730">
        <f>VLOOKUP($A70,[22]旧高島町!$B$54:$T$76,17,FALSE)</f>
        <v>3</v>
      </c>
      <c r="V70" s="730" t="str">
        <f>VLOOKUP($A70,[22]旧高島町!$B$54:$T$76,18,FALSE)</f>
        <v>-</v>
      </c>
      <c r="W70" s="730">
        <f>VLOOKUP($A70,[22]旧高島町!$B$54:$T$76,19,FALSE)</f>
        <v>1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VLOOKUP($A71,[22]旧高島町!$B$54:$T$76,2,FALSE)</f>
        <v>91</v>
      </c>
      <c r="G71" s="730">
        <f>VLOOKUP($A71,[22]旧高島町!$B$54:$T$76,3,FALSE)</f>
        <v>12</v>
      </c>
      <c r="H71" s="730">
        <f>VLOOKUP($A71,[22]旧高島町!$B$54:$T$76,4,FALSE)</f>
        <v>12</v>
      </c>
      <c r="I71" s="730">
        <f>VLOOKUP($A71,[22]旧高島町!$B$54:$T$76,5,FALSE)</f>
        <v>5</v>
      </c>
      <c r="J71" s="730">
        <f>VLOOKUP($A71,[22]旧高島町!$B$54:$T$76,6,FALSE)</f>
        <v>5</v>
      </c>
      <c r="K71" s="730" t="str">
        <f>VLOOKUP($A71,[22]旧高島町!$B$54:$T$76,7,FALSE)</f>
        <v>-</v>
      </c>
      <c r="L71" s="730">
        <f>VLOOKUP($A71,[22]旧高島町!$B$54:$T$76,8,FALSE)</f>
        <v>2</v>
      </c>
      <c r="M71" s="730" t="str">
        <f>VLOOKUP($A71,[22]旧高島町!$B$54:$T$76,9,FALSE)</f>
        <v>-</v>
      </c>
      <c r="N71" s="730">
        <f>VLOOKUP($A71,[22]旧高島町!$B$54:$T$76,10,FALSE)</f>
        <v>51</v>
      </c>
      <c r="O71" s="730">
        <f>VLOOKUP($A71,[22]旧高島町!$B$54:$T$76,11,FALSE)</f>
        <v>14</v>
      </c>
      <c r="P71" s="730" t="str">
        <f>VLOOKUP($A71,[22]旧高島町!$B$54:$T$76,12,FALSE)</f>
        <v>-</v>
      </c>
      <c r="Q71" s="730">
        <f>VLOOKUP($A71,[22]旧高島町!$B$54:$T$76,13,FALSE)</f>
        <v>37</v>
      </c>
      <c r="R71" s="730">
        <f>VLOOKUP($A71,[22]旧高島町!$B$54:$T$76,14,FALSE)</f>
        <v>28</v>
      </c>
      <c r="S71" s="730">
        <f>VLOOKUP($A71,[22]旧高島町!$B$54:$T$76,15,FALSE)</f>
        <v>9</v>
      </c>
      <c r="T71" s="730">
        <f>VLOOKUP($A71,[22]旧高島町!$B$54:$T$76,16,FALSE)</f>
        <v>4</v>
      </c>
      <c r="U71" s="730">
        <f>VLOOKUP($A71,[22]旧高島町!$B$54:$T$76,17,FALSE)</f>
        <v>4</v>
      </c>
      <c r="V71" s="730" t="str">
        <f>VLOOKUP($A71,[22]旧高島町!$B$54:$T$76,18,FALSE)</f>
        <v>-</v>
      </c>
      <c r="W71" s="730">
        <f>VLOOKUP($A71,[22]旧高島町!$B$54:$T$76,19,FALSE)</f>
        <v>1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VLOOKUP($A72,[22]旧高島町!$B$54:$T$76,2,FALSE)</f>
        <v>32</v>
      </c>
      <c r="G72" s="730">
        <f>VLOOKUP($A72,[22]旧高島町!$B$54:$T$76,3,FALSE)</f>
        <v>9</v>
      </c>
      <c r="H72" s="730">
        <f>VLOOKUP($A72,[22]旧高島町!$B$54:$T$76,4,FALSE)</f>
        <v>9</v>
      </c>
      <c r="I72" s="730">
        <f>VLOOKUP($A72,[22]旧高島町!$B$54:$T$76,5,FALSE)</f>
        <v>4</v>
      </c>
      <c r="J72" s="730">
        <f>VLOOKUP($A72,[22]旧高島町!$B$54:$T$76,6,FALSE)</f>
        <v>4</v>
      </c>
      <c r="K72" s="730" t="str">
        <f>VLOOKUP($A72,[22]旧高島町!$B$54:$T$76,7,FALSE)</f>
        <v>-</v>
      </c>
      <c r="L72" s="730">
        <f>VLOOKUP($A72,[22]旧高島町!$B$54:$T$76,8,FALSE)</f>
        <v>1</v>
      </c>
      <c r="M72" s="730" t="str">
        <f>VLOOKUP($A72,[22]旧高島町!$B$54:$T$76,9,FALSE)</f>
        <v>-</v>
      </c>
      <c r="N72" s="730">
        <f>VLOOKUP($A72,[22]旧高島町!$B$54:$T$76,10,FALSE)</f>
        <v>17</v>
      </c>
      <c r="O72" s="730">
        <f>VLOOKUP($A72,[22]旧高島町!$B$54:$T$76,11,FALSE)</f>
        <v>7</v>
      </c>
      <c r="P72" s="730" t="str">
        <f>VLOOKUP($A72,[22]旧高島町!$B$54:$T$76,12,FALSE)</f>
        <v>-</v>
      </c>
      <c r="Q72" s="730">
        <f>VLOOKUP($A72,[22]旧高島町!$B$54:$T$76,13,FALSE)</f>
        <v>10</v>
      </c>
      <c r="R72" s="730">
        <f>VLOOKUP($A72,[22]旧高島町!$B$54:$T$76,14,FALSE)</f>
        <v>6</v>
      </c>
      <c r="S72" s="730">
        <f>VLOOKUP($A72,[22]旧高島町!$B$54:$T$76,15,FALSE)</f>
        <v>8</v>
      </c>
      <c r="T72" s="730">
        <f>VLOOKUP($A72,[22]旧高島町!$B$54:$T$76,16,FALSE)</f>
        <v>4</v>
      </c>
      <c r="U72" s="730">
        <f>VLOOKUP($A72,[22]旧高島町!$B$54:$T$76,17,FALSE)</f>
        <v>3</v>
      </c>
      <c r="V72" s="730" t="str">
        <f>VLOOKUP($A72,[22]旧高島町!$B$54:$T$76,18,FALSE)</f>
        <v>-</v>
      </c>
      <c r="W72" s="730">
        <f>VLOOKUP($A72,[22]旧高島町!$B$54:$T$76,19,FALSE)</f>
        <v>1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VLOOKUP($A73,[22]旧高島町!$B$54:$T$76,2,FALSE)</f>
        <v>59</v>
      </c>
      <c r="G73" s="730">
        <f>VLOOKUP($A73,[22]旧高島町!$B$54:$T$76,3,FALSE)</f>
        <v>3</v>
      </c>
      <c r="H73" s="730">
        <f>VLOOKUP($A73,[22]旧高島町!$B$54:$T$76,4,FALSE)</f>
        <v>3</v>
      </c>
      <c r="I73" s="730">
        <f>VLOOKUP($A73,[22]旧高島町!$B$54:$T$76,5,FALSE)</f>
        <v>1</v>
      </c>
      <c r="J73" s="730">
        <f>VLOOKUP($A73,[22]旧高島町!$B$54:$T$76,6,FALSE)</f>
        <v>1</v>
      </c>
      <c r="K73" s="730" t="str">
        <f>VLOOKUP($A73,[22]旧高島町!$B$54:$T$76,7,FALSE)</f>
        <v>-</v>
      </c>
      <c r="L73" s="730">
        <f>VLOOKUP($A73,[22]旧高島町!$B$54:$T$76,8,FALSE)</f>
        <v>1</v>
      </c>
      <c r="M73" s="730" t="str">
        <f>VLOOKUP($A73,[22]旧高島町!$B$54:$T$76,9,FALSE)</f>
        <v>-</v>
      </c>
      <c r="N73" s="730">
        <f>VLOOKUP($A73,[22]旧高島町!$B$54:$T$76,10,FALSE)</f>
        <v>34</v>
      </c>
      <c r="O73" s="730">
        <f>VLOOKUP($A73,[22]旧高島町!$B$54:$T$76,11,FALSE)</f>
        <v>7</v>
      </c>
      <c r="P73" s="730" t="str">
        <f>VLOOKUP($A73,[22]旧高島町!$B$54:$T$76,12,FALSE)</f>
        <v>-</v>
      </c>
      <c r="Q73" s="730">
        <f>VLOOKUP($A73,[22]旧高島町!$B$54:$T$76,13,FALSE)</f>
        <v>27</v>
      </c>
      <c r="R73" s="730">
        <f>VLOOKUP($A73,[22]旧高島町!$B$54:$T$76,14,FALSE)</f>
        <v>22</v>
      </c>
      <c r="S73" s="730">
        <f>VLOOKUP($A73,[22]旧高島町!$B$54:$T$76,15,FALSE)</f>
        <v>1</v>
      </c>
      <c r="T73" s="730" t="str">
        <f>VLOOKUP($A73,[22]旧高島町!$B$54:$T$76,16,FALSE)</f>
        <v>-</v>
      </c>
      <c r="U73" s="730">
        <f>VLOOKUP($A73,[22]旧高島町!$B$54:$T$76,17,FALSE)</f>
        <v>1</v>
      </c>
      <c r="V73" s="730" t="str">
        <f>VLOOKUP($A73,[22]旧高島町!$B$54:$T$76,18,FALSE)</f>
        <v>-</v>
      </c>
      <c r="W73" s="730" t="str">
        <f>VLOOKUP($A73,[22]旧高島町!$B$54:$T$76,19,FALSE)</f>
        <v>-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9239C-2C7B-4687-BAC8-A54C879BFCA5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809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VLOOKUP($A9,[22]旧野母崎町!$B$6:$T$28,2,FALSE)</f>
        <v>4314</v>
      </c>
      <c r="G9" s="730">
        <f>VLOOKUP($A9,[22]旧野母崎町!$B$6:$T$28,3,FALSE)</f>
        <v>2022</v>
      </c>
      <c r="H9" s="730">
        <f>VLOOKUP($A9,[22]旧野母崎町!$B$6:$T$28,4,FALSE)</f>
        <v>1908</v>
      </c>
      <c r="I9" s="730">
        <f>VLOOKUP($A9,[22]旧野母崎町!$B$6:$T$28,5,FALSE)</f>
        <v>1625</v>
      </c>
      <c r="J9" s="730">
        <f>VLOOKUP($A9,[22]旧野母崎町!$B$6:$T$28,6,FALSE)</f>
        <v>215</v>
      </c>
      <c r="K9" s="730">
        <f>VLOOKUP($A9,[22]旧野母崎町!$B$6:$T$28,7,FALSE)</f>
        <v>10</v>
      </c>
      <c r="L9" s="730">
        <f>VLOOKUP($A9,[22]旧野母崎町!$B$6:$T$28,8,FALSE)</f>
        <v>58</v>
      </c>
      <c r="M9" s="730">
        <f>VLOOKUP($A9,[22]旧野母崎町!$B$6:$T$28,9,FALSE)</f>
        <v>114</v>
      </c>
      <c r="N9" s="730">
        <f>VLOOKUP($A9,[22]旧野母崎町!$B$6:$T$28,10,FALSE)</f>
        <v>2227</v>
      </c>
      <c r="O9" s="730">
        <f>VLOOKUP($A9,[22]旧野母崎町!$B$6:$T$28,11,FALSE)</f>
        <v>700</v>
      </c>
      <c r="P9" s="730">
        <f>VLOOKUP($A9,[22]旧野母崎町!$B$6:$T$28,12,FALSE)</f>
        <v>102</v>
      </c>
      <c r="Q9" s="730">
        <f>VLOOKUP($A9,[22]旧野母崎町!$B$6:$T$28,13,FALSE)</f>
        <v>1425</v>
      </c>
      <c r="R9" s="730">
        <f>VLOOKUP($A9,[22]旧野母崎町!$B$6:$T$28,14,FALSE)</f>
        <v>65</v>
      </c>
      <c r="S9" s="730">
        <f>VLOOKUP($A9,[22]旧野母崎町!$B$6:$T$28,15,FALSE)</f>
        <v>1521</v>
      </c>
      <c r="T9" s="730">
        <f>VLOOKUP($A9,[22]旧野母崎町!$B$6:$T$28,16,FALSE)</f>
        <v>1327</v>
      </c>
      <c r="U9" s="730">
        <f>VLOOKUP($A9,[22]旧野母崎町!$B$6:$T$28,17,FALSE)</f>
        <v>146</v>
      </c>
      <c r="V9" s="730">
        <f>VLOOKUP($A9,[22]旧野母崎町!$B$6:$T$28,18,FALSE)</f>
        <v>9</v>
      </c>
      <c r="W9" s="730">
        <f>VLOOKUP($A9,[22]旧野母崎町!$B$6:$T$28,19,FALSE)</f>
        <v>39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VLOOKUP($A10,[22]旧野母崎町!$B$6:$T$28,2,FALSE)</f>
        <v>113</v>
      </c>
      <c r="G10" s="730">
        <f>VLOOKUP($A10,[22]旧野母崎町!$B$6:$T$28,3,FALSE)</f>
        <v>21</v>
      </c>
      <c r="H10" s="730">
        <f>VLOOKUP($A10,[22]旧野母崎町!$B$6:$T$28,4,FALSE)</f>
        <v>21</v>
      </c>
      <c r="I10" s="730">
        <f>VLOOKUP($A10,[22]旧野母崎町!$B$6:$T$28,5,FALSE)</f>
        <v>16</v>
      </c>
      <c r="J10" s="730" t="str">
        <f>VLOOKUP($A10,[22]旧野母崎町!$B$6:$T$28,6,FALSE)</f>
        <v>-</v>
      </c>
      <c r="K10" s="730">
        <f>VLOOKUP($A10,[22]旧野母崎町!$B$6:$T$28,7,FALSE)</f>
        <v>5</v>
      </c>
      <c r="L10" s="730" t="str">
        <f>VLOOKUP($A10,[22]旧野母崎町!$B$6:$T$28,8,FALSE)</f>
        <v>-</v>
      </c>
      <c r="M10" s="730" t="str">
        <f>VLOOKUP($A10,[22]旧野母崎町!$B$6:$T$28,9,FALSE)</f>
        <v>-</v>
      </c>
      <c r="N10" s="730">
        <f>VLOOKUP($A10,[22]旧野母崎町!$B$6:$T$28,10,FALSE)</f>
        <v>91</v>
      </c>
      <c r="O10" s="730" t="str">
        <f>VLOOKUP($A10,[22]旧野母崎町!$B$6:$T$28,11,FALSE)</f>
        <v>-</v>
      </c>
      <c r="P10" s="730">
        <f>VLOOKUP($A10,[22]旧野母崎町!$B$6:$T$28,12,FALSE)</f>
        <v>90</v>
      </c>
      <c r="Q10" s="730">
        <f>VLOOKUP($A10,[22]旧野母崎町!$B$6:$T$28,13,FALSE)</f>
        <v>1</v>
      </c>
      <c r="R10" s="730">
        <f>VLOOKUP($A10,[22]旧野母崎町!$B$6:$T$28,14,FALSE)</f>
        <v>1</v>
      </c>
      <c r="S10" s="730">
        <f>VLOOKUP($A10,[22]旧野母崎町!$B$6:$T$28,15,FALSE)</f>
        <v>21</v>
      </c>
      <c r="T10" s="730">
        <f>VLOOKUP($A10,[22]旧野母崎町!$B$6:$T$28,16,FALSE)</f>
        <v>16</v>
      </c>
      <c r="U10" s="730" t="str">
        <f>VLOOKUP($A10,[22]旧野母崎町!$B$6:$T$28,17,FALSE)</f>
        <v>-</v>
      </c>
      <c r="V10" s="730">
        <f>VLOOKUP($A10,[22]旧野母崎町!$B$6:$T$28,18,FALSE)</f>
        <v>5</v>
      </c>
      <c r="W10" s="730" t="str">
        <f>VLOOKUP($A10,[22]旧野母崎町!$B$6:$T$28,19,FALSE)</f>
        <v>-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VLOOKUP($A11,[22]旧野母崎町!$B$6:$T$28,2,FALSE)</f>
        <v>104</v>
      </c>
      <c r="G11" s="730">
        <f>VLOOKUP($A11,[22]旧野母崎町!$B$6:$T$28,3,FALSE)</f>
        <v>91</v>
      </c>
      <c r="H11" s="730">
        <f>VLOOKUP($A11,[22]旧野母崎町!$B$6:$T$28,4,FALSE)</f>
        <v>80</v>
      </c>
      <c r="I11" s="730">
        <f>VLOOKUP($A11,[22]旧野母崎町!$B$6:$T$28,5,FALSE)</f>
        <v>74</v>
      </c>
      <c r="J11" s="730">
        <f>VLOOKUP($A11,[22]旧野母崎町!$B$6:$T$28,6,FALSE)</f>
        <v>1</v>
      </c>
      <c r="K11" s="730">
        <f>VLOOKUP($A11,[22]旧野母崎町!$B$6:$T$28,7,FALSE)</f>
        <v>3</v>
      </c>
      <c r="L11" s="730">
        <f>VLOOKUP($A11,[22]旧野母崎町!$B$6:$T$28,8,FALSE)</f>
        <v>2</v>
      </c>
      <c r="M11" s="730">
        <f>VLOOKUP($A11,[22]旧野母崎町!$B$6:$T$28,9,FALSE)</f>
        <v>11</v>
      </c>
      <c r="N11" s="730">
        <f>VLOOKUP($A11,[22]旧野母崎町!$B$6:$T$28,10,FALSE)</f>
        <v>13</v>
      </c>
      <c r="O11" s="730">
        <f>VLOOKUP($A11,[22]旧野母崎町!$B$6:$T$28,11,FALSE)</f>
        <v>1</v>
      </c>
      <c r="P11" s="730">
        <f>VLOOKUP($A11,[22]旧野母崎町!$B$6:$T$28,12,FALSE)</f>
        <v>11</v>
      </c>
      <c r="Q11" s="730">
        <f>VLOOKUP($A11,[22]旧野母崎町!$B$6:$T$28,13,FALSE)</f>
        <v>1</v>
      </c>
      <c r="R11" s="730" t="str">
        <f>VLOOKUP($A11,[22]旧野母崎町!$B$6:$T$28,14,FALSE)</f>
        <v>-</v>
      </c>
      <c r="S11" s="730">
        <f>VLOOKUP($A11,[22]旧野母崎町!$B$6:$T$28,15,FALSE)</f>
        <v>76</v>
      </c>
      <c r="T11" s="730">
        <f>VLOOKUP($A11,[22]旧野母崎町!$B$6:$T$28,16,FALSE)</f>
        <v>70</v>
      </c>
      <c r="U11" s="730">
        <f>VLOOKUP($A11,[22]旧野母崎町!$B$6:$T$28,17,FALSE)</f>
        <v>1</v>
      </c>
      <c r="V11" s="730">
        <f>VLOOKUP($A11,[22]旧野母崎町!$B$6:$T$28,18,FALSE)</f>
        <v>3</v>
      </c>
      <c r="W11" s="730">
        <f>VLOOKUP($A11,[22]旧野母崎町!$B$6:$T$28,19,FALSE)</f>
        <v>2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VLOOKUP($A12,[22]旧野母崎町!$B$6:$T$28,2,FALSE)</f>
        <v>109</v>
      </c>
      <c r="G12" s="730">
        <f>VLOOKUP($A12,[22]旧野母崎町!$B$6:$T$28,3,FALSE)</f>
        <v>100</v>
      </c>
      <c r="H12" s="730">
        <f>VLOOKUP($A12,[22]旧野母崎町!$B$6:$T$28,4,FALSE)</f>
        <v>92</v>
      </c>
      <c r="I12" s="730">
        <f>VLOOKUP($A12,[22]旧野母崎町!$B$6:$T$28,5,FALSE)</f>
        <v>87</v>
      </c>
      <c r="J12" s="730">
        <f>VLOOKUP($A12,[22]旧野母崎町!$B$6:$T$28,6,FALSE)</f>
        <v>2</v>
      </c>
      <c r="K12" s="730" t="str">
        <f>VLOOKUP($A12,[22]旧野母崎町!$B$6:$T$28,7,FALSE)</f>
        <v>-</v>
      </c>
      <c r="L12" s="730">
        <f>VLOOKUP($A12,[22]旧野母崎町!$B$6:$T$28,8,FALSE)</f>
        <v>3</v>
      </c>
      <c r="M12" s="730">
        <f>VLOOKUP($A12,[22]旧野母崎町!$B$6:$T$28,9,FALSE)</f>
        <v>8</v>
      </c>
      <c r="N12" s="730">
        <f>VLOOKUP($A12,[22]旧野母崎町!$B$6:$T$28,10,FALSE)</f>
        <v>5</v>
      </c>
      <c r="O12" s="730">
        <f>VLOOKUP($A12,[22]旧野母崎町!$B$6:$T$28,11,FALSE)</f>
        <v>4</v>
      </c>
      <c r="P12" s="730" t="str">
        <f>VLOOKUP($A12,[22]旧野母崎町!$B$6:$T$28,12,FALSE)</f>
        <v>-</v>
      </c>
      <c r="Q12" s="730">
        <f>VLOOKUP($A12,[22]旧野母崎町!$B$6:$T$28,13,FALSE)</f>
        <v>1</v>
      </c>
      <c r="R12" s="730">
        <f>VLOOKUP($A12,[22]旧野母崎町!$B$6:$T$28,14,FALSE)</f>
        <v>4</v>
      </c>
      <c r="S12" s="730">
        <f>VLOOKUP($A12,[22]旧野母崎町!$B$6:$T$28,15,FALSE)</f>
        <v>86</v>
      </c>
      <c r="T12" s="730">
        <f>VLOOKUP($A12,[22]旧野母崎町!$B$6:$T$28,16,FALSE)</f>
        <v>81</v>
      </c>
      <c r="U12" s="730">
        <f>VLOOKUP($A12,[22]旧野母崎町!$B$6:$T$28,17,FALSE)</f>
        <v>2</v>
      </c>
      <c r="V12" s="730" t="str">
        <f>VLOOKUP($A12,[22]旧野母崎町!$B$6:$T$28,18,FALSE)</f>
        <v>-</v>
      </c>
      <c r="W12" s="730">
        <f>VLOOKUP($A12,[22]旧野母崎町!$B$6:$T$28,19,FALSE)</f>
        <v>3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VLOOKUP($A13,[22]旧野母崎町!$B$6:$T$28,2,FALSE)</f>
        <v>118</v>
      </c>
      <c r="G13" s="730">
        <f>VLOOKUP($A13,[22]旧野母崎町!$B$6:$T$28,3,FALSE)</f>
        <v>102</v>
      </c>
      <c r="H13" s="730">
        <f>VLOOKUP($A13,[22]旧野母崎町!$B$6:$T$28,4,FALSE)</f>
        <v>94</v>
      </c>
      <c r="I13" s="730">
        <f>VLOOKUP($A13,[22]旧野母崎町!$B$6:$T$28,5,FALSE)</f>
        <v>91</v>
      </c>
      <c r="J13" s="730">
        <f>VLOOKUP($A13,[22]旧野母崎町!$B$6:$T$28,6,FALSE)</f>
        <v>2</v>
      </c>
      <c r="K13" s="730" t="str">
        <f>VLOOKUP($A13,[22]旧野母崎町!$B$6:$T$28,7,FALSE)</f>
        <v>-</v>
      </c>
      <c r="L13" s="730">
        <f>VLOOKUP($A13,[22]旧野母崎町!$B$6:$T$28,8,FALSE)</f>
        <v>1</v>
      </c>
      <c r="M13" s="730">
        <f>VLOOKUP($A13,[22]旧野母崎町!$B$6:$T$28,9,FALSE)</f>
        <v>8</v>
      </c>
      <c r="N13" s="730">
        <f>VLOOKUP($A13,[22]旧野母崎町!$B$6:$T$28,10,FALSE)</f>
        <v>12</v>
      </c>
      <c r="O13" s="730">
        <f>VLOOKUP($A13,[22]旧野母崎町!$B$6:$T$28,11,FALSE)</f>
        <v>8</v>
      </c>
      <c r="P13" s="730" t="str">
        <f>VLOOKUP($A13,[22]旧野母崎町!$B$6:$T$28,12,FALSE)</f>
        <v>-</v>
      </c>
      <c r="Q13" s="730">
        <f>VLOOKUP($A13,[22]旧野母崎町!$B$6:$T$28,13,FALSE)</f>
        <v>4</v>
      </c>
      <c r="R13" s="730">
        <f>VLOOKUP($A13,[22]旧野母崎町!$B$6:$T$28,14,FALSE)</f>
        <v>4</v>
      </c>
      <c r="S13" s="730">
        <f>VLOOKUP($A13,[22]旧野母崎町!$B$6:$T$28,15,FALSE)</f>
        <v>84</v>
      </c>
      <c r="T13" s="730">
        <f>VLOOKUP($A13,[22]旧野母崎町!$B$6:$T$28,16,FALSE)</f>
        <v>83</v>
      </c>
      <c r="U13" s="730">
        <f>VLOOKUP($A13,[22]旧野母崎町!$B$6:$T$28,17,FALSE)</f>
        <v>1</v>
      </c>
      <c r="V13" s="730" t="str">
        <f>VLOOKUP($A13,[22]旧野母崎町!$B$6:$T$28,18,FALSE)</f>
        <v>-</v>
      </c>
      <c r="W13" s="730" t="str">
        <f>VLOOKUP($A13,[22]旧野母崎町!$B$6:$T$28,19,FALSE)</f>
        <v>-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VLOOKUP($A14,[22]旧野母崎町!$B$6:$T$28,2,FALSE)</f>
        <v>147</v>
      </c>
      <c r="G14" s="730">
        <f>VLOOKUP($A14,[22]旧野母崎町!$B$6:$T$28,3,FALSE)</f>
        <v>128</v>
      </c>
      <c r="H14" s="730">
        <f>VLOOKUP($A14,[22]旧野母崎町!$B$6:$T$28,4,FALSE)</f>
        <v>123</v>
      </c>
      <c r="I14" s="730">
        <f>VLOOKUP($A14,[22]旧野母崎町!$B$6:$T$28,5,FALSE)</f>
        <v>116</v>
      </c>
      <c r="J14" s="730">
        <f>VLOOKUP($A14,[22]旧野母崎町!$B$6:$T$28,6,FALSE)</f>
        <v>6</v>
      </c>
      <c r="K14" s="730" t="str">
        <f>VLOOKUP($A14,[22]旧野母崎町!$B$6:$T$28,7,FALSE)</f>
        <v>-</v>
      </c>
      <c r="L14" s="730">
        <f>VLOOKUP($A14,[22]旧野母崎町!$B$6:$T$28,8,FALSE)</f>
        <v>1</v>
      </c>
      <c r="M14" s="730">
        <f>VLOOKUP($A14,[22]旧野母崎町!$B$6:$T$28,9,FALSE)</f>
        <v>5</v>
      </c>
      <c r="N14" s="730">
        <f>VLOOKUP($A14,[22]旧野母崎町!$B$6:$T$28,10,FALSE)</f>
        <v>17</v>
      </c>
      <c r="O14" s="730">
        <f>VLOOKUP($A14,[22]旧野母崎町!$B$6:$T$28,11,FALSE)</f>
        <v>8</v>
      </c>
      <c r="P14" s="730">
        <f>VLOOKUP($A14,[22]旧野母崎町!$B$6:$T$28,12,FALSE)</f>
        <v>1</v>
      </c>
      <c r="Q14" s="730">
        <f>VLOOKUP($A14,[22]旧野母崎町!$B$6:$T$28,13,FALSE)</f>
        <v>8</v>
      </c>
      <c r="R14" s="730">
        <f>VLOOKUP($A14,[22]旧野母崎町!$B$6:$T$28,14,FALSE)</f>
        <v>2</v>
      </c>
      <c r="S14" s="730">
        <f>VLOOKUP($A14,[22]旧野母崎町!$B$6:$T$28,15,FALSE)</f>
        <v>110</v>
      </c>
      <c r="T14" s="730">
        <f>VLOOKUP($A14,[22]旧野母崎町!$B$6:$T$28,16,FALSE)</f>
        <v>103</v>
      </c>
      <c r="U14" s="730">
        <f>VLOOKUP($A14,[22]旧野母崎町!$B$6:$T$28,17,FALSE)</f>
        <v>6</v>
      </c>
      <c r="V14" s="730" t="str">
        <f>VLOOKUP($A14,[22]旧野母崎町!$B$6:$T$28,18,FALSE)</f>
        <v>-</v>
      </c>
      <c r="W14" s="730">
        <f>VLOOKUP($A14,[22]旧野母崎町!$B$6:$T$28,19,FALSE)</f>
        <v>1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VLOOKUP($A15,[22]旧野母崎町!$B$6:$T$28,2,FALSE)</f>
        <v>163</v>
      </c>
      <c r="G15" s="730">
        <f>VLOOKUP($A15,[22]旧野母崎町!$B$6:$T$28,3,FALSE)</f>
        <v>141</v>
      </c>
      <c r="H15" s="730">
        <f>VLOOKUP($A15,[22]旧野母崎町!$B$6:$T$28,4,FALSE)</f>
        <v>130</v>
      </c>
      <c r="I15" s="730">
        <f>VLOOKUP($A15,[22]旧野母崎町!$B$6:$T$28,5,FALSE)</f>
        <v>121</v>
      </c>
      <c r="J15" s="730">
        <f>VLOOKUP($A15,[22]旧野母崎町!$B$6:$T$28,6,FALSE)</f>
        <v>6</v>
      </c>
      <c r="K15" s="730" t="str">
        <f>VLOOKUP($A15,[22]旧野母崎町!$B$6:$T$28,7,FALSE)</f>
        <v>-</v>
      </c>
      <c r="L15" s="730">
        <f>VLOOKUP($A15,[22]旧野母崎町!$B$6:$T$28,8,FALSE)</f>
        <v>3</v>
      </c>
      <c r="M15" s="730">
        <f>VLOOKUP($A15,[22]旧野母崎町!$B$6:$T$28,9,FALSE)</f>
        <v>11</v>
      </c>
      <c r="N15" s="730">
        <f>VLOOKUP($A15,[22]旧野母崎町!$B$6:$T$28,10,FALSE)</f>
        <v>17</v>
      </c>
      <c r="O15" s="730">
        <f>VLOOKUP($A15,[22]旧野母崎町!$B$6:$T$28,11,FALSE)</f>
        <v>10</v>
      </c>
      <c r="P15" s="730" t="str">
        <f>VLOOKUP($A15,[22]旧野母崎町!$B$6:$T$28,12,FALSE)</f>
        <v>-</v>
      </c>
      <c r="Q15" s="730">
        <f>VLOOKUP($A15,[22]旧野母崎町!$B$6:$T$28,13,FALSE)</f>
        <v>7</v>
      </c>
      <c r="R15" s="730">
        <f>VLOOKUP($A15,[22]旧野母崎町!$B$6:$T$28,14,FALSE)</f>
        <v>5</v>
      </c>
      <c r="S15" s="730">
        <f>VLOOKUP($A15,[22]旧野母崎町!$B$6:$T$28,15,FALSE)</f>
        <v>117</v>
      </c>
      <c r="T15" s="730">
        <f>VLOOKUP($A15,[22]旧野母崎町!$B$6:$T$28,16,FALSE)</f>
        <v>109</v>
      </c>
      <c r="U15" s="730">
        <f>VLOOKUP($A15,[22]旧野母崎町!$B$6:$T$28,17,FALSE)</f>
        <v>6</v>
      </c>
      <c r="V15" s="730" t="str">
        <f>VLOOKUP($A15,[22]旧野母崎町!$B$6:$T$28,18,FALSE)</f>
        <v>-</v>
      </c>
      <c r="W15" s="730">
        <f>VLOOKUP($A15,[22]旧野母崎町!$B$6:$T$28,19,FALSE)</f>
        <v>2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VLOOKUP($A16,[22]旧野母崎町!$B$6:$T$28,2,FALSE)</f>
        <v>225</v>
      </c>
      <c r="G16" s="730">
        <f>VLOOKUP($A16,[22]旧野母崎町!$B$6:$T$28,3,FALSE)</f>
        <v>201</v>
      </c>
      <c r="H16" s="730">
        <f>VLOOKUP($A16,[22]旧野母崎町!$B$6:$T$28,4,FALSE)</f>
        <v>192</v>
      </c>
      <c r="I16" s="730">
        <f>VLOOKUP($A16,[22]旧野母崎町!$B$6:$T$28,5,FALSE)</f>
        <v>168</v>
      </c>
      <c r="J16" s="730">
        <f>VLOOKUP($A16,[22]旧野母崎町!$B$6:$T$28,6,FALSE)</f>
        <v>20</v>
      </c>
      <c r="K16" s="730" t="str">
        <f>VLOOKUP($A16,[22]旧野母崎町!$B$6:$T$28,7,FALSE)</f>
        <v>-</v>
      </c>
      <c r="L16" s="730">
        <f>VLOOKUP($A16,[22]旧野母崎町!$B$6:$T$28,8,FALSE)</f>
        <v>4</v>
      </c>
      <c r="M16" s="730">
        <f>VLOOKUP($A16,[22]旧野母崎町!$B$6:$T$28,9,FALSE)</f>
        <v>9</v>
      </c>
      <c r="N16" s="730">
        <f>VLOOKUP($A16,[22]旧野母崎町!$B$6:$T$28,10,FALSE)</f>
        <v>21</v>
      </c>
      <c r="O16" s="730">
        <f>VLOOKUP($A16,[22]旧野母崎町!$B$6:$T$28,11,FALSE)</f>
        <v>14</v>
      </c>
      <c r="P16" s="730" t="str">
        <f>VLOOKUP($A16,[22]旧野母崎町!$B$6:$T$28,12,FALSE)</f>
        <v>-</v>
      </c>
      <c r="Q16" s="730">
        <f>VLOOKUP($A16,[22]旧野母崎町!$B$6:$T$28,13,FALSE)</f>
        <v>7</v>
      </c>
      <c r="R16" s="730">
        <f>VLOOKUP($A16,[22]旧野母崎町!$B$6:$T$28,14,FALSE)</f>
        <v>3</v>
      </c>
      <c r="S16" s="730">
        <f>VLOOKUP($A16,[22]旧野母崎町!$B$6:$T$28,15,FALSE)</f>
        <v>173</v>
      </c>
      <c r="T16" s="730">
        <f>VLOOKUP($A16,[22]旧野母崎町!$B$6:$T$28,16,FALSE)</f>
        <v>150</v>
      </c>
      <c r="U16" s="730">
        <f>VLOOKUP($A16,[22]旧野母崎町!$B$6:$T$28,17,FALSE)</f>
        <v>20</v>
      </c>
      <c r="V16" s="730" t="str">
        <f>VLOOKUP($A16,[22]旧野母崎町!$B$6:$T$28,18,FALSE)</f>
        <v>-</v>
      </c>
      <c r="W16" s="730">
        <f>VLOOKUP($A16,[22]旧野母崎町!$B$6:$T$28,19,FALSE)</f>
        <v>3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VLOOKUP($A17,[22]旧野母崎町!$B$6:$T$28,2,FALSE)</f>
        <v>217</v>
      </c>
      <c r="G17" s="730">
        <f>VLOOKUP($A17,[22]旧野母崎町!$B$6:$T$28,3,FALSE)</f>
        <v>179</v>
      </c>
      <c r="H17" s="730">
        <f>VLOOKUP($A17,[22]旧野母崎町!$B$6:$T$28,4,FALSE)</f>
        <v>168</v>
      </c>
      <c r="I17" s="730">
        <f>VLOOKUP($A17,[22]旧野母崎町!$B$6:$T$28,5,FALSE)</f>
        <v>141</v>
      </c>
      <c r="J17" s="730">
        <f>VLOOKUP($A17,[22]旧野母崎町!$B$6:$T$28,6,FALSE)</f>
        <v>26</v>
      </c>
      <c r="K17" s="730" t="str">
        <f>VLOOKUP($A17,[22]旧野母崎町!$B$6:$T$28,7,FALSE)</f>
        <v>-</v>
      </c>
      <c r="L17" s="730">
        <f>VLOOKUP($A17,[22]旧野母崎町!$B$6:$T$28,8,FALSE)</f>
        <v>1</v>
      </c>
      <c r="M17" s="730">
        <f>VLOOKUP($A17,[22]旧野母崎町!$B$6:$T$28,9,FALSE)</f>
        <v>11</v>
      </c>
      <c r="N17" s="730">
        <f>VLOOKUP($A17,[22]旧野母崎町!$B$6:$T$28,10,FALSE)</f>
        <v>33</v>
      </c>
      <c r="O17" s="730">
        <f>VLOOKUP($A17,[22]旧野母崎町!$B$6:$T$28,11,FALSE)</f>
        <v>24</v>
      </c>
      <c r="P17" s="730" t="str">
        <f>VLOOKUP($A17,[22]旧野母崎町!$B$6:$T$28,12,FALSE)</f>
        <v>-</v>
      </c>
      <c r="Q17" s="730">
        <f>VLOOKUP($A17,[22]旧野母崎町!$B$6:$T$28,13,FALSE)</f>
        <v>9</v>
      </c>
      <c r="R17" s="730">
        <f>VLOOKUP($A17,[22]旧野母崎町!$B$6:$T$28,14,FALSE)</f>
        <v>5</v>
      </c>
      <c r="S17" s="730">
        <f>VLOOKUP($A17,[22]旧野母崎町!$B$6:$T$28,15,FALSE)</f>
        <v>146</v>
      </c>
      <c r="T17" s="730">
        <f>VLOOKUP($A17,[22]旧野母崎町!$B$6:$T$28,16,FALSE)</f>
        <v>126</v>
      </c>
      <c r="U17" s="730">
        <f>VLOOKUP($A17,[22]旧野母崎町!$B$6:$T$28,17,FALSE)</f>
        <v>20</v>
      </c>
      <c r="V17" s="730" t="str">
        <f>VLOOKUP($A17,[22]旧野母崎町!$B$6:$T$28,18,FALSE)</f>
        <v>-</v>
      </c>
      <c r="W17" s="730" t="str">
        <f>VLOOKUP($A17,[22]旧野母崎町!$B$6:$T$28,19,FALSE)</f>
        <v>-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VLOOKUP($A18,[22]旧野母崎町!$B$6:$T$28,2,FALSE)</f>
        <v>312</v>
      </c>
      <c r="G18" s="730">
        <f>VLOOKUP($A18,[22]旧野母崎町!$B$6:$T$28,3,FALSE)</f>
        <v>259</v>
      </c>
      <c r="H18" s="730">
        <f>VLOOKUP($A18,[22]旧野母崎町!$B$6:$T$28,4,FALSE)</f>
        <v>242</v>
      </c>
      <c r="I18" s="730">
        <f>VLOOKUP($A18,[22]旧野母崎町!$B$6:$T$28,5,FALSE)</f>
        <v>219</v>
      </c>
      <c r="J18" s="730">
        <f>VLOOKUP($A18,[22]旧野母崎町!$B$6:$T$28,6,FALSE)</f>
        <v>18</v>
      </c>
      <c r="K18" s="730" t="str">
        <f>VLOOKUP($A18,[22]旧野母崎町!$B$6:$T$28,7,FALSE)</f>
        <v>-</v>
      </c>
      <c r="L18" s="730">
        <f>VLOOKUP($A18,[22]旧野母崎町!$B$6:$T$28,8,FALSE)</f>
        <v>5</v>
      </c>
      <c r="M18" s="730">
        <f>VLOOKUP($A18,[22]旧野母崎町!$B$6:$T$28,9,FALSE)</f>
        <v>17</v>
      </c>
      <c r="N18" s="730">
        <f>VLOOKUP($A18,[22]旧野母崎町!$B$6:$T$28,10,FALSE)</f>
        <v>50</v>
      </c>
      <c r="O18" s="730">
        <f>VLOOKUP($A18,[22]旧野母崎町!$B$6:$T$28,11,FALSE)</f>
        <v>44</v>
      </c>
      <c r="P18" s="730" t="str">
        <f>VLOOKUP($A18,[22]旧野母崎町!$B$6:$T$28,12,FALSE)</f>
        <v>-</v>
      </c>
      <c r="Q18" s="730">
        <f>VLOOKUP($A18,[22]旧野母崎町!$B$6:$T$28,13,FALSE)</f>
        <v>6</v>
      </c>
      <c r="R18" s="730">
        <f>VLOOKUP($A18,[22]旧野母崎町!$B$6:$T$28,14,FALSE)</f>
        <v>3</v>
      </c>
      <c r="S18" s="730">
        <f>VLOOKUP($A18,[22]旧野母崎町!$B$6:$T$28,15,FALSE)</f>
        <v>202</v>
      </c>
      <c r="T18" s="730">
        <f>VLOOKUP($A18,[22]旧野母崎町!$B$6:$T$28,16,FALSE)</f>
        <v>188</v>
      </c>
      <c r="U18" s="730">
        <f>VLOOKUP($A18,[22]旧野母崎町!$B$6:$T$28,17,FALSE)</f>
        <v>10</v>
      </c>
      <c r="V18" s="730" t="str">
        <f>VLOOKUP($A18,[22]旧野母崎町!$B$6:$T$28,18,FALSE)</f>
        <v>-</v>
      </c>
      <c r="W18" s="730">
        <f>VLOOKUP($A18,[22]旧野母崎町!$B$6:$T$28,19,FALSE)</f>
        <v>4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VLOOKUP($A19,[22]旧野母崎町!$B$6:$T$28,2,FALSE)</f>
        <v>417</v>
      </c>
      <c r="G19" s="730">
        <f>VLOOKUP($A19,[22]旧野母崎町!$B$6:$T$28,3,FALSE)</f>
        <v>280</v>
      </c>
      <c r="H19" s="730">
        <f>VLOOKUP($A19,[22]旧野母崎町!$B$6:$T$28,4,FALSE)</f>
        <v>266</v>
      </c>
      <c r="I19" s="730">
        <f>VLOOKUP($A19,[22]旧野母崎町!$B$6:$T$28,5,FALSE)</f>
        <v>223</v>
      </c>
      <c r="J19" s="730">
        <f>VLOOKUP($A19,[22]旧野母崎町!$B$6:$T$28,6,FALSE)</f>
        <v>32</v>
      </c>
      <c r="K19" s="730">
        <f>VLOOKUP($A19,[22]旧野母崎町!$B$6:$T$28,7,FALSE)</f>
        <v>2</v>
      </c>
      <c r="L19" s="730">
        <f>VLOOKUP($A19,[22]旧野母崎町!$B$6:$T$28,8,FALSE)</f>
        <v>9</v>
      </c>
      <c r="M19" s="730">
        <f>VLOOKUP($A19,[22]旧野母崎町!$B$6:$T$28,9,FALSE)</f>
        <v>14</v>
      </c>
      <c r="N19" s="730">
        <f>VLOOKUP($A19,[22]旧野母崎町!$B$6:$T$28,10,FALSE)</f>
        <v>128</v>
      </c>
      <c r="O19" s="730">
        <f>VLOOKUP($A19,[22]旧野母崎町!$B$6:$T$28,11,FALSE)</f>
        <v>78</v>
      </c>
      <c r="P19" s="730" t="str">
        <f>VLOOKUP($A19,[22]旧野母崎町!$B$6:$T$28,12,FALSE)</f>
        <v>-</v>
      </c>
      <c r="Q19" s="730">
        <f>VLOOKUP($A19,[22]旧野母崎町!$B$6:$T$28,13,FALSE)</f>
        <v>50</v>
      </c>
      <c r="R19" s="730">
        <f>VLOOKUP($A19,[22]旧野母崎町!$B$6:$T$28,14,FALSE)</f>
        <v>9</v>
      </c>
      <c r="S19" s="730">
        <f>VLOOKUP($A19,[22]旧野母崎町!$B$6:$T$28,15,FALSE)</f>
        <v>215</v>
      </c>
      <c r="T19" s="730">
        <f>VLOOKUP($A19,[22]旧野母崎町!$B$6:$T$28,16,FALSE)</f>
        <v>183</v>
      </c>
      <c r="U19" s="730">
        <f>VLOOKUP($A19,[22]旧野母崎町!$B$6:$T$28,17,FALSE)</f>
        <v>23</v>
      </c>
      <c r="V19" s="730">
        <f>VLOOKUP($A19,[22]旧野母崎町!$B$6:$T$28,18,FALSE)</f>
        <v>1</v>
      </c>
      <c r="W19" s="730">
        <f>VLOOKUP($A19,[22]旧野母崎町!$B$6:$T$28,19,FALSE)</f>
        <v>8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VLOOKUP($A20,[22]旧野母崎町!$B$6:$T$28,2,FALSE)</f>
        <v>630</v>
      </c>
      <c r="G20" s="730">
        <f>VLOOKUP($A20,[22]旧野母崎町!$B$6:$T$28,3,FALSE)</f>
        <v>286</v>
      </c>
      <c r="H20" s="730">
        <f>VLOOKUP($A20,[22]旧野母崎町!$B$6:$T$28,4,FALSE)</f>
        <v>273</v>
      </c>
      <c r="I20" s="730">
        <f>VLOOKUP($A20,[22]旧野母崎町!$B$6:$T$28,5,FALSE)</f>
        <v>206</v>
      </c>
      <c r="J20" s="730">
        <f>VLOOKUP($A20,[22]旧野母崎町!$B$6:$T$28,6,FALSE)</f>
        <v>51</v>
      </c>
      <c r="K20" s="730" t="str">
        <f>VLOOKUP($A20,[22]旧野母崎町!$B$6:$T$28,7,FALSE)</f>
        <v>-</v>
      </c>
      <c r="L20" s="730">
        <f>VLOOKUP($A20,[22]旧野母崎町!$B$6:$T$28,8,FALSE)</f>
        <v>16</v>
      </c>
      <c r="M20" s="730">
        <f>VLOOKUP($A20,[22]旧野母崎町!$B$6:$T$28,9,FALSE)</f>
        <v>13</v>
      </c>
      <c r="N20" s="730">
        <f>VLOOKUP($A20,[22]旧野母崎町!$B$6:$T$28,10,FALSE)</f>
        <v>335</v>
      </c>
      <c r="O20" s="730">
        <f>VLOOKUP($A20,[22]旧野母崎町!$B$6:$T$28,11,FALSE)</f>
        <v>142</v>
      </c>
      <c r="P20" s="730" t="str">
        <f>VLOOKUP($A20,[22]旧野母崎町!$B$6:$T$28,12,FALSE)</f>
        <v>-</v>
      </c>
      <c r="Q20" s="730">
        <f>VLOOKUP($A20,[22]旧野母崎町!$B$6:$T$28,13,FALSE)</f>
        <v>193</v>
      </c>
      <c r="R20" s="730">
        <f>VLOOKUP($A20,[22]旧野母崎町!$B$6:$T$28,14,FALSE)</f>
        <v>9</v>
      </c>
      <c r="S20" s="730">
        <f>VLOOKUP($A20,[22]旧野母崎町!$B$6:$T$28,15,FALSE)</f>
        <v>179</v>
      </c>
      <c r="T20" s="730">
        <f>VLOOKUP($A20,[22]旧野母崎町!$B$6:$T$28,16,FALSE)</f>
        <v>134</v>
      </c>
      <c r="U20" s="730">
        <f>VLOOKUP($A20,[22]旧野母崎町!$B$6:$T$28,17,FALSE)</f>
        <v>34</v>
      </c>
      <c r="V20" s="730" t="str">
        <f>VLOOKUP($A20,[22]旧野母崎町!$B$6:$T$28,18,FALSE)</f>
        <v>-</v>
      </c>
      <c r="W20" s="730">
        <f>VLOOKUP($A20,[22]旧野母崎町!$B$6:$T$28,19,FALSE)</f>
        <v>11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VLOOKUP($A21,[22]旧野母崎町!$B$6:$T$28,2,FALSE)</f>
        <v>557</v>
      </c>
      <c r="G21" s="730">
        <f>VLOOKUP($A21,[22]旧野母崎町!$B$6:$T$28,3,FALSE)</f>
        <v>152</v>
      </c>
      <c r="H21" s="730">
        <f>VLOOKUP($A21,[22]旧野母崎町!$B$6:$T$28,4,FALSE)</f>
        <v>145</v>
      </c>
      <c r="I21" s="730">
        <f>VLOOKUP($A21,[22]旧野母崎町!$B$6:$T$28,5,FALSE)</f>
        <v>110</v>
      </c>
      <c r="J21" s="730">
        <f>VLOOKUP($A21,[22]旧野母崎町!$B$6:$T$28,6,FALSE)</f>
        <v>28</v>
      </c>
      <c r="K21" s="730" t="str">
        <f>VLOOKUP($A21,[22]旧野母崎町!$B$6:$T$28,7,FALSE)</f>
        <v>-</v>
      </c>
      <c r="L21" s="730">
        <f>VLOOKUP($A21,[22]旧野母崎町!$B$6:$T$28,8,FALSE)</f>
        <v>7</v>
      </c>
      <c r="M21" s="730">
        <f>VLOOKUP($A21,[22]旧野母崎町!$B$6:$T$28,9,FALSE)</f>
        <v>7</v>
      </c>
      <c r="N21" s="730">
        <f>VLOOKUP($A21,[22]旧野母崎町!$B$6:$T$28,10,FALSE)</f>
        <v>401</v>
      </c>
      <c r="O21" s="730">
        <f>VLOOKUP($A21,[22]旧野母崎町!$B$6:$T$28,11,FALSE)</f>
        <v>125</v>
      </c>
      <c r="P21" s="730" t="str">
        <f>VLOOKUP($A21,[22]旧野母崎町!$B$6:$T$28,12,FALSE)</f>
        <v>-</v>
      </c>
      <c r="Q21" s="730">
        <f>VLOOKUP($A21,[22]旧野母崎町!$B$6:$T$28,13,FALSE)</f>
        <v>276</v>
      </c>
      <c r="R21" s="730">
        <f>VLOOKUP($A21,[22]旧野母崎町!$B$6:$T$28,14,FALSE)</f>
        <v>4</v>
      </c>
      <c r="S21" s="730">
        <f>VLOOKUP($A21,[22]旧野母崎町!$B$6:$T$28,15,FALSE)</f>
        <v>79</v>
      </c>
      <c r="T21" s="730">
        <f>VLOOKUP($A21,[22]旧野母崎町!$B$6:$T$28,16,FALSE)</f>
        <v>65</v>
      </c>
      <c r="U21" s="730">
        <f>VLOOKUP($A21,[22]旧野母崎町!$B$6:$T$28,17,FALSE)</f>
        <v>12</v>
      </c>
      <c r="V21" s="730" t="str">
        <f>VLOOKUP($A21,[22]旧野母崎町!$B$6:$T$28,18,FALSE)</f>
        <v>-</v>
      </c>
      <c r="W21" s="730">
        <f>VLOOKUP($A21,[22]旧野母崎町!$B$6:$T$28,19,FALSE)</f>
        <v>2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VLOOKUP($A22,[22]旧野母崎町!$B$6:$T$28,2,FALSE)</f>
        <v>353</v>
      </c>
      <c r="G22" s="730">
        <f>VLOOKUP($A22,[22]旧野母崎町!$B$6:$T$28,3,FALSE)</f>
        <v>51</v>
      </c>
      <c r="H22" s="730">
        <f>VLOOKUP($A22,[22]旧野母崎町!$B$6:$T$28,4,FALSE)</f>
        <v>51</v>
      </c>
      <c r="I22" s="730">
        <f>VLOOKUP($A22,[22]旧野母崎町!$B$6:$T$28,5,FALSE)</f>
        <v>31</v>
      </c>
      <c r="J22" s="730">
        <f>VLOOKUP($A22,[22]旧野母崎町!$B$6:$T$28,6,FALSE)</f>
        <v>15</v>
      </c>
      <c r="K22" s="730" t="str">
        <f>VLOOKUP($A22,[22]旧野母崎町!$B$6:$T$28,7,FALSE)</f>
        <v>-</v>
      </c>
      <c r="L22" s="730">
        <f>VLOOKUP($A22,[22]旧野母崎町!$B$6:$T$28,8,FALSE)</f>
        <v>5</v>
      </c>
      <c r="M22" s="730" t="str">
        <f>VLOOKUP($A22,[22]旧野母崎町!$B$6:$T$28,9,FALSE)</f>
        <v>-</v>
      </c>
      <c r="N22" s="730">
        <f>VLOOKUP($A22,[22]旧野母崎町!$B$6:$T$28,10,FALSE)</f>
        <v>295</v>
      </c>
      <c r="O22" s="730">
        <f>VLOOKUP($A22,[22]旧野母崎町!$B$6:$T$28,11,FALSE)</f>
        <v>76</v>
      </c>
      <c r="P22" s="730" t="str">
        <f>VLOOKUP($A22,[22]旧野母崎町!$B$6:$T$28,12,FALSE)</f>
        <v>-</v>
      </c>
      <c r="Q22" s="730">
        <f>VLOOKUP($A22,[22]旧野母崎町!$B$6:$T$28,13,FALSE)</f>
        <v>219</v>
      </c>
      <c r="R22" s="730">
        <f>VLOOKUP($A22,[22]旧野母崎町!$B$6:$T$28,14,FALSE)</f>
        <v>7</v>
      </c>
      <c r="S22" s="730">
        <f>VLOOKUP($A22,[22]旧野母崎町!$B$6:$T$28,15,FALSE)</f>
        <v>26</v>
      </c>
      <c r="T22" s="730">
        <f>VLOOKUP($A22,[22]旧野母崎町!$B$6:$T$28,16,FALSE)</f>
        <v>14</v>
      </c>
      <c r="U22" s="730">
        <f>VLOOKUP($A22,[22]旧野母崎町!$B$6:$T$28,17,FALSE)</f>
        <v>9</v>
      </c>
      <c r="V22" s="730" t="str">
        <f>VLOOKUP($A22,[22]旧野母崎町!$B$6:$T$28,18,FALSE)</f>
        <v>-</v>
      </c>
      <c r="W22" s="730">
        <f>VLOOKUP($A22,[22]旧野母崎町!$B$6:$T$28,19,FALSE)</f>
        <v>3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VLOOKUP($A23,[22]旧野母崎町!$B$6:$T$28,2,FALSE)</f>
        <v>361</v>
      </c>
      <c r="G23" s="730">
        <f>VLOOKUP($A23,[22]旧野母崎町!$B$6:$T$28,3,FALSE)</f>
        <v>24</v>
      </c>
      <c r="H23" s="730">
        <f>VLOOKUP($A23,[22]旧野母崎町!$B$6:$T$28,4,FALSE)</f>
        <v>24</v>
      </c>
      <c r="I23" s="730">
        <f>VLOOKUP($A23,[22]旧野母崎町!$B$6:$T$28,5,FALSE)</f>
        <v>17</v>
      </c>
      <c r="J23" s="730">
        <f>VLOOKUP($A23,[22]旧野母崎町!$B$6:$T$28,6,FALSE)</f>
        <v>7</v>
      </c>
      <c r="K23" s="730" t="str">
        <f>VLOOKUP($A23,[22]旧野母崎町!$B$6:$T$28,7,FALSE)</f>
        <v>-</v>
      </c>
      <c r="L23" s="730" t="str">
        <f>VLOOKUP($A23,[22]旧野母崎町!$B$6:$T$28,8,FALSE)</f>
        <v>-</v>
      </c>
      <c r="M23" s="730" t="str">
        <f>VLOOKUP($A23,[22]旧野母崎町!$B$6:$T$28,9,FALSE)</f>
        <v>-</v>
      </c>
      <c r="N23" s="730">
        <f>VLOOKUP($A23,[22]旧野母崎町!$B$6:$T$28,10,FALSE)</f>
        <v>333</v>
      </c>
      <c r="O23" s="730">
        <f>VLOOKUP($A23,[22]旧野母崎町!$B$6:$T$28,11,FALSE)</f>
        <v>86</v>
      </c>
      <c r="P23" s="730" t="str">
        <f>VLOOKUP($A23,[22]旧野母崎町!$B$6:$T$28,12,FALSE)</f>
        <v>-</v>
      </c>
      <c r="Q23" s="730">
        <f>VLOOKUP($A23,[22]旧野母崎町!$B$6:$T$28,13,FALSE)</f>
        <v>247</v>
      </c>
      <c r="R23" s="730">
        <f>VLOOKUP($A23,[22]旧野母崎町!$B$6:$T$28,14,FALSE)</f>
        <v>4</v>
      </c>
      <c r="S23" s="730">
        <f>VLOOKUP($A23,[22]旧野母崎町!$B$6:$T$28,15,FALSE)</f>
        <v>4</v>
      </c>
      <c r="T23" s="730">
        <f>VLOOKUP($A23,[22]旧野母崎町!$B$6:$T$28,16,FALSE)</f>
        <v>2</v>
      </c>
      <c r="U23" s="730">
        <f>VLOOKUP($A23,[22]旧野母崎町!$B$6:$T$28,17,FALSE)</f>
        <v>2</v>
      </c>
      <c r="V23" s="730" t="str">
        <f>VLOOKUP($A23,[22]旧野母崎町!$B$6:$T$28,18,FALSE)</f>
        <v>-</v>
      </c>
      <c r="W23" s="730" t="str">
        <f>VLOOKUP($A23,[22]旧野母崎町!$B$6:$T$28,19,FALSE)</f>
        <v>-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VLOOKUP($A24,[22]旧野母崎町!$B$6:$T$28,2,FALSE)</f>
        <v>488</v>
      </c>
      <c r="G24" s="730">
        <f>VLOOKUP($A24,[22]旧野母崎町!$B$6:$T$28,3,FALSE)</f>
        <v>7</v>
      </c>
      <c r="H24" s="730">
        <f>VLOOKUP($A24,[22]旧野母崎町!$B$6:$T$28,4,FALSE)</f>
        <v>7</v>
      </c>
      <c r="I24" s="730">
        <f>VLOOKUP($A24,[22]旧野母崎町!$B$6:$T$28,5,FALSE)</f>
        <v>5</v>
      </c>
      <c r="J24" s="730">
        <f>VLOOKUP($A24,[22]旧野母崎町!$B$6:$T$28,6,FALSE)</f>
        <v>1</v>
      </c>
      <c r="K24" s="730" t="str">
        <f>VLOOKUP($A24,[22]旧野母崎町!$B$6:$T$28,7,FALSE)</f>
        <v>-</v>
      </c>
      <c r="L24" s="730">
        <f>VLOOKUP($A24,[22]旧野母崎町!$B$6:$T$28,8,FALSE)</f>
        <v>1</v>
      </c>
      <c r="M24" s="730" t="str">
        <f>VLOOKUP($A24,[22]旧野母崎町!$B$6:$T$28,9,FALSE)</f>
        <v>-</v>
      </c>
      <c r="N24" s="730">
        <f>VLOOKUP($A24,[22]旧野母崎町!$B$6:$T$28,10,FALSE)</f>
        <v>476</v>
      </c>
      <c r="O24" s="730">
        <f>VLOOKUP($A24,[22]旧野母崎町!$B$6:$T$28,11,FALSE)</f>
        <v>80</v>
      </c>
      <c r="P24" s="730" t="str">
        <f>VLOOKUP($A24,[22]旧野母崎町!$B$6:$T$28,12,FALSE)</f>
        <v>-</v>
      </c>
      <c r="Q24" s="730">
        <f>VLOOKUP($A24,[22]旧野母崎町!$B$6:$T$28,13,FALSE)</f>
        <v>396</v>
      </c>
      <c r="R24" s="730">
        <f>VLOOKUP($A24,[22]旧野母崎町!$B$6:$T$28,14,FALSE)</f>
        <v>5</v>
      </c>
      <c r="S24" s="730">
        <f>VLOOKUP($A24,[22]旧野母崎町!$B$6:$T$28,15,FALSE)</f>
        <v>3</v>
      </c>
      <c r="T24" s="730">
        <f>VLOOKUP($A24,[22]旧野母崎町!$B$6:$T$28,16,FALSE)</f>
        <v>3</v>
      </c>
      <c r="U24" s="730" t="str">
        <f>VLOOKUP($A24,[22]旧野母崎町!$B$6:$T$28,17,FALSE)</f>
        <v>-</v>
      </c>
      <c r="V24" s="730" t="str">
        <f>VLOOKUP($A24,[22]旧野母崎町!$B$6:$T$28,18,FALSE)</f>
        <v>-</v>
      </c>
      <c r="W24" s="730" t="str">
        <f>VLOOKUP($A24,[22]旧野母崎町!$B$6:$T$28,19,FALSE)</f>
        <v>-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VLOOKUP($A26,[22]旧野母崎町!$B$6:$T$28,2,FALSE)</f>
        <v>1925</v>
      </c>
      <c r="G26" s="730">
        <f>VLOOKUP($A26,[22]旧野母崎町!$B$6:$T$28,3,FALSE)</f>
        <v>1502</v>
      </c>
      <c r="H26" s="730">
        <f>VLOOKUP($A26,[22]旧野母崎町!$B$6:$T$28,4,FALSE)</f>
        <v>1408</v>
      </c>
      <c r="I26" s="730">
        <f>VLOOKUP($A26,[22]旧野母崎町!$B$6:$T$28,5,FALSE)</f>
        <v>1256</v>
      </c>
      <c r="J26" s="730">
        <f>VLOOKUP($A26,[22]旧野母崎町!$B$6:$T$28,6,FALSE)</f>
        <v>113</v>
      </c>
      <c r="K26" s="730">
        <f>VLOOKUP($A26,[22]旧野母崎町!$B$6:$T$28,7,FALSE)</f>
        <v>10</v>
      </c>
      <c r="L26" s="730">
        <f>VLOOKUP($A26,[22]旧野母崎町!$B$6:$T$28,8,FALSE)</f>
        <v>29</v>
      </c>
      <c r="M26" s="730">
        <f>VLOOKUP($A26,[22]旧野母崎町!$B$6:$T$28,9,FALSE)</f>
        <v>94</v>
      </c>
      <c r="N26" s="730">
        <f>VLOOKUP($A26,[22]旧野母崎町!$B$6:$T$28,10,FALSE)</f>
        <v>387</v>
      </c>
      <c r="O26" s="730">
        <f>VLOOKUP($A26,[22]旧野母崎町!$B$6:$T$28,11,FALSE)</f>
        <v>191</v>
      </c>
      <c r="P26" s="730">
        <f>VLOOKUP($A26,[22]旧野母崎町!$B$6:$T$28,12,FALSE)</f>
        <v>102</v>
      </c>
      <c r="Q26" s="730">
        <f>VLOOKUP($A26,[22]旧野母崎町!$B$6:$T$28,13,FALSE)</f>
        <v>94</v>
      </c>
      <c r="R26" s="730">
        <f>VLOOKUP($A26,[22]旧野母崎町!$B$6:$T$28,14,FALSE)</f>
        <v>36</v>
      </c>
      <c r="S26" s="730">
        <f>VLOOKUP($A26,[22]旧野母崎町!$B$6:$T$28,15,FALSE)</f>
        <v>1230</v>
      </c>
      <c r="T26" s="730">
        <f>VLOOKUP($A26,[22]旧野母崎町!$B$6:$T$28,16,FALSE)</f>
        <v>1109</v>
      </c>
      <c r="U26" s="730">
        <f>VLOOKUP($A26,[22]旧野母崎町!$B$6:$T$28,17,FALSE)</f>
        <v>89</v>
      </c>
      <c r="V26" s="730">
        <f>VLOOKUP($A26,[22]旧野母崎町!$B$6:$T$28,18,FALSE)</f>
        <v>9</v>
      </c>
      <c r="W26" s="730">
        <f>VLOOKUP($A26,[22]旧野母崎町!$B$6:$T$28,19,FALSE)</f>
        <v>23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VLOOKUP($A27,[22]旧野母崎町!$B$6:$T$28,2,FALSE)</f>
        <v>2389</v>
      </c>
      <c r="G27" s="730">
        <f>VLOOKUP($A27,[22]旧野母崎町!$B$6:$T$28,3,FALSE)</f>
        <v>520</v>
      </c>
      <c r="H27" s="730">
        <f>VLOOKUP($A27,[22]旧野母崎町!$B$6:$T$28,4,FALSE)</f>
        <v>500</v>
      </c>
      <c r="I27" s="730">
        <f>VLOOKUP($A27,[22]旧野母崎町!$B$6:$T$28,5,FALSE)</f>
        <v>369</v>
      </c>
      <c r="J27" s="730">
        <f>VLOOKUP($A27,[22]旧野母崎町!$B$6:$T$28,6,FALSE)</f>
        <v>102</v>
      </c>
      <c r="K27" s="730" t="str">
        <f>VLOOKUP($A27,[22]旧野母崎町!$B$6:$T$28,7,FALSE)</f>
        <v>-</v>
      </c>
      <c r="L27" s="730">
        <f>VLOOKUP($A27,[22]旧野母崎町!$B$6:$T$28,8,FALSE)</f>
        <v>29</v>
      </c>
      <c r="M27" s="730">
        <f>VLOOKUP($A27,[22]旧野母崎町!$B$6:$T$28,9,FALSE)</f>
        <v>20</v>
      </c>
      <c r="N27" s="730">
        <f>VLOOKUP($A27,[22]旧野母崎町!$B$6:$T$28,10,FALSE)</f>
        <v>1840</v>
      </c>
      <c r="O27" s="730">
        <f>VLOOKUP($A27,[22]旧野母崎町!$B$6:$T$28,11,FALSE)</f>
        <v>509</v>
      </c>
      <c r="P27" s="730" t="str">
        <f>VLOOKUP($A27,[22]旧野母崎町!$B$6:$T$28,12,FALSE)</f>
        <v>-</v>
      </c>
      <c r="Q27" s="730">
        <f>VLOOKUP($A27,[22]旧野母崎町!$B$6:$T$28,13,FALSE)</f>
        <v>1331</v>
      </c>
      <c r="R27" s="730">
        <f>VLOOKUP($A27,[22]旧野母崎町!$B$6:$T$28,14,FALSE)</f>
        <v>29</v>
      </c>
      <c r="S27" s="730">
        <f>VLOOKUP($A27,[22]旧野母崎町!$B$6:$T$28,15,FALSE)</f>
        <v>291</v>
      </c>
      <c r="T27" s="730">
        <f>VLOOKUP($A27,[22]旧野母崎町!$B$6:$T$28,16,FALSE)</f>
        <v>218</v>
      </c>
      <c r="U27" s="730">
        <f>VLOOKUP($A27,[22]旧野母崎町!$B$6:$T$28,17,FALSE)</f>
        <v>57</v>
      </c>
      <c r="V27" s="730" t="str">
        <f>VLOOKUP($A27,[22]旧野母崎町!$B$6:$T$28,18,FALSE)</f>
        <v>-</v>
      </c>
      <c r="W27" s="730">
        <f>VLOOKUP($A27,[22]旧野母崎町!$B$6:$T$28,19,FALSE)</f>
        <v>16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VLOOKUP($A28,[22]旧野母崎町!$B$6:$T$28,2,FALSE)</f>
        <v>1187</v>
      </c>
      <c r="G28" s="730">
        <f>VLOOKUP($A28,[22]旧野母崎町!$B$6:$T$28,3,FALSE)</f>
        <v>438</v>
      </c>
      <c r="H28" s="730">
        <f>VLOOKUP($A28,[22]旧野母崎町!$B$6:$T$28,4,FALSE)</f>
        <v>418</v>
      </c>
      <c r="I28" s="730">
        <f>VLOOKUP($A28,[22]旧野母崎町!$B$6:$T$28,5,FALSE)</f>
        <v>316</v>
      </c>
      <c r="J28" s="730">
        <f>VLOOKUP($A28,[22]旧野母崎町!$B$6:$T$28,6,FALSE)</f>
        <v>79</v>
      </c>
      <c r="K28" s="730" t="str">
        <f>VLOOKUP($A28,[22]旧野母崎町!$B$6:$T$28,7,FALSE)</f>
        <v>-</v>
      </c>
      <c r="L28" s="730">
        <f>VLOOKUP($A28,[22]旧野母崎町!$B$6:$T$28,8,FALSE)</f>
        <v>23</v>
      </c>
      <c r="M28" s="730">
        <f>VLOOKUP($A28,[22]旧野母崎町!$B$6:$T$28,9,FALSE)</f>
        <v>20</v>
      </c>
      <c r="N28" s="730">
        <f>VLOOKUP($A28,[22]旧野母崎町!$B$6:$T$28,10,FALSE)</f>
        <v>736</v>
      </c>
      <c r="O28" s="730">
        <f>VLOOKUP($A28,[22]旧野母崎町!$B$6:$T$28,11,FALSE)</f>
        <v>267</v>
      </c>
      <c r="P28" s="730" t="str">
        <f>VLOOKUP($A28,[22]旧野母崎町!$B$6:$T$28,12,FALSE)</f>
        <v>-</v>
      </c>
      <c r="Q28" s="730">
        <f>VLOOKUP($A28,[22]旧野母崎町!$B$6:$T$28,13,FALSE)</f>
        <v>469</v>
      </c>
      <c r="R28" s="730">
        <f>VLOOKUP($A28,[22]旧野母崎町!$B$6:$T$28,14,FALSE)</f>
        <v>13</v>
      </c>
      <c r="S28" s="730">
        <f>VLOOKUP($A28,[22]旧野母崎町!$B$6:$T$28,15,FALSE)</f>
        <v>258</v>
      </c>
      <c r="T28" s="730">
        <f>VLOOKUP($A28,[22]旧野母崎町!$B$6:$T$28,16,FALSE)</f>
        <v>199</v>
      </c>
      <c r="U28" s="730">
        <f>VLOOKUP($A28,[22]旧野母崎町!$B$6:$T$28,17,FALSE)</f>
        <v>46</v>
      </c>
      <c r="V28" s="730" t="str">
        <f>VLOOKUP($A28,[22]旧野母崎町!$B$6:$T$28,18,FALSE)</f>
        <v>-</v>
      </c>
      <c r="W28" s="730">
        <f>VLOOKUP($A28,[22]旧野母崎町!$B$6:$T$28,19,FALSE)</f>
        <v>13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VLOOKUP($A29,[22]旧野母崎町!$B$6:$T$28,2,FALSE)</f>
        <v>1202</v>
      </c>
      <c r="G29" s="730">
        <f>VLOOKUP($A29,[22]旧野母崎町!$B$6:$T$28,3,FALSE)</f>
        <v>82</v>
      </c>
      <c r="H29" s="730">
        <f>VLOOKUP($A29,[22]旧野母崎町!$B$6:$T$28,4,FALSE)</f>
        <v>82</v>
      </c>
      <c r="I29" s="730">
        <f>VLOOKUP($A29,[22]旧野母崎町!$B$6:$T$28,5,FALSE)</f>
        <v>53</v>
      </c>
      <c r="J29" s="730">
        <f>VLOOKUP($A29,[22]旧野母崎町!$B$6:$T$28,6,FALSE)</f>
        <v>23</v>
      </c>
      <c r="K29" s="730" t="str">
        <f>VLOOKUP($A29,[22]旧野母崎町!$B$6:$T$28,7,FALSE)</f>
        <v>-</v>
      </c>
      <c r="L29" s="730">
        <f>VLOOKUP($A29,[22]旧野母崎町!$B$6:$T$28,8,FALSE)</f>
        <v>6</v>
      </c>
      <c r="M29" s="730" t="str">
        <f>VLOOKUP($A29,[22]旧野母崎町!$B$6:$T$28,9,FALSE)</f>
        <v>-</v>
      </c>
      <c r="N29" s="730">
        <f>VLOOKUP($A29,[22]旧野母崎町!$B$6:$T$28,10,FALSE)</f>
        <v>1104</v>
      </c>
      <c r="O29" s="730">
        <f>VLOOKUP($A29,[22]旧野母崎町!$B$6:$T$28,11,FALSE)</f>
        <v>242</v>
      </c>
      <c r="P29" s="730" t="str">
        <f>VLOOKUP($A29,[22]旧野母崎町!$B$6:$T$28,12,FALSE)</f>
        <v>-</v>
      </c>
      <c r="Q29" s="730">
        <f>VLOOKUP($A29,[22]旧野母崎町!$B$6:$T$28,13,FALSE)</f>
        <v>862</v>
      </c>
      <c r="R29" s="730">
        <f>VLOOKUP($A29,[22]旧野母崎町!$B$6:$T$28,14,FALSE)</f>
        <v>16</v>
      </c>
      <c r="S29" s="730">
        <f>VLOOKUP($A29,[22]旧野母崎町!$B$6:$T$28,15,FALSE)</f>
        <v>33</v>
      </c>
      <c r="T29" s="730">
        <f>VLOOKUP($A29,[22]旧野母崎町!$B$6:$T$28,16,FALSE)</f>
        <v>19</v>
      </c>
      <c r="U29" s="730">
        <f>VLOOKUP($A29,[22]旧野母崎町!$B$6:$T$28,17,FALSE)</f>
        <v>11</v>
      </c>
      <c r="V29" s="730" t="str">
        <f>VLOOKUP($A29,[22]旧野母崎町!$B$6:$T$28,18,FALSE)</f>
        <v>-</v>
      </c>
      <c r="W29" s="730">
        <f>VLOOKUP($A29,[22]旧野母崎町!$B$6:$T$28,19,FALSE)</f>
        <v>3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VLOOKUP($A31,[22]旧野母崎町!$B$30:$T$52,2,FALSE)</f>
        <v>1961</v>
      </c>
      <c r="G31" s="730">
        <f>VLOOKUP($A31,[22]旧野母崎町!$B$30:$T$52,3,FALSE)</f>
        <v>1074</v>
      </c>
      <c r="H31" s="730">
        <f>VLOOKUP($A31,[22]旧野母崎町!$B$30:$T$52,4,FALSE)</f>
        <v>994</v>
      </c>
      <c r="I31" s="730">
        <f>VLOOKUP($A31,[22]旧野母崎町!$B$30:$T$52,5,FALSE)</f>
        <v>933</v>
      </c>
      <c r="J31" s="730">
        <f>VLOOKUP($A31,[22]旧野母崎町!$B$30:$T$52,6,FALSE)</f>
        <v>23</v>
      </c>
      <c r="K31" s="730">
        <f>VLOOKUP($A31,[22]旧野母崎町!$B$30:$T$52,7,FALSE)</f>
        <v>2</v>
      </c>
      <c r="L31" s="730">
        <f>VLOOKUP($A31,[22]旧野母崎町!$B$30:$T$52,8,FALSE)</f>
        <v>36</v>
      </c>
      <c r="M31" s="730">
        <f>VLOOKUP($A31,[22]旧野母崎町!$B$30:$T$52,9,FALSE)</f>
        <v>80</v>
      </c>
      <c r="N31" s="730">
        <f>VLOOKUP($A31,[22]旧野母崎町!$B$30:$T$52,10,FALSE)</f>
        <v>847</v>
      </c>
      <c r="O31" s="730">
        <f>VLOOKUP($A31,[22]旧野母崎町!$B$30:$T$52,11,FALSE)</f>
        <v>105</v>
      </c>
      <c r="P31" s="730">
        <f>VLOOKUP($A31,[22]旧野母崎町!$B$30:$T$52,12,FALSE)</f>
        <v>59</v>
      </c>
      <c r="Q31" s="730">
        <f>VLOOKUP($A31,[22]旧野母崎町!$B$30:$T$52,13,FALSE)</f>
        <v>683</v>
      </c>
      <c r="R31" s="730">
        <f>VLOOKUP($A31,[22]旧野母崎町!$B$30:$T$52,14,FALSE)</f>
        <v>40</v>
      </c>
      <c r="S31" s="730">
        <f>VLOOKUP($A31,[22]旧野母崎町!$B$30:$T$52,15,FALSE)</f>
        <v>737</v>
      </c>
      <c r="T31" s="730">
        <f>VLOOKUP($A31,[22]旧野母崎町!$B$30:$T$52,16,FALSE)</f>
        <v>702</v>
      </c>
      <c r="U31" s="730">
        <f>VLOOKUP($A31,[22]旧野母崎町!$B$30:$T$52,17,FALSE)</f>
        <v>12</v>
      </c>
      <c r="V31" s="730">
        <f>VLOOKUP($A31,[22]旧野母崎町!$B$30:$T$52,18,FALSE)</f>
        <v>2</v>
      </c>
      <c r="W31" s="730">
        <f>VLOOKUP($A31,[22]旧野母崎町!$B$30:$T$52,19,FALSE)</f>
        <v>21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VLOOKUP($A32,[22]旧野母崎町!$B$30:$T$52,2,FALSE)</f>
        <v>62</v>
      </c>
      <c r="G32" s="730">
        <f>VLOOKUP($A32,[22]旧野母崎町!$B$30:$T$52,3,FALSE)</f>
        <v>8</v>
      </c>
      <c r="H32" s="730">
        <f>VLOOKUP($A32,[22]旧野母崎町!$B$30:$T$52,4,FALSE)</f>
        <v>8</v>
      </c>
      <c r="I32" s="730">
        <f>VLOOKUP($A32,[22]旧野母崎町!$B$30:$T$52,5,FALSE)</f>
        <v>8</v>
      </c>
      <c r="J32" s="730" t="str">
        <f>VLOOKUP($A32,[22]旧野母崎町!$B$30:$T$52,6,FALSE)</f>
        <v>-</v>
      </c>
      <c r="K32" s="730" t="str">
        <f>VLOOKUP($A32,[22]旧野母崎町!$B$30:$T$52,7,FALSE)</f>
        <v>-</v>
      </c>
      <c r="L32" s="730" t="str">
        <f>VLOOKUP($A32,[22]旧野母崎町!$B$30:$T$52,8,FALSE)</f>
        <v>-</v>
      </c>
      <c r="M32" s="730" t="str">
        <f>VLOOKUP($A32,[22]旧野母崎町!$B$30:$T$52,9,FALSE)</f>
        <v>-</v>
      </c>
      <c r="N32" s="730">
        <f>VLOOKUP($A32,[22]旧野母崎町!$B$30:$T$52,10,FALSE)</f>
        <v>53</v>
      </c>
      <c r="O32" s="730" t="str">
        <f>VLOOKUP($A32,[22]旧野母崎町!$B$30:$T$52,11,FALSE)</f>
        <v>-</v>
      </c>
      <c r="P32" s="730">
        <f>VLOOKUP($A32,[22]旧野母崎町!$B$30:$T$52,12,FALSE)</f>
        <v>53</v>
      </c>
      <c r="Q32" s="730" t="str">
        <f>VLOOKUP($A32,[22]旧野母崎町!$B$30:$T$52,13,FALSE)</f>
        <v>-</v>
      </c>
      <c r="R32" s="730">
        <f>VLOOKUP($A32,[22]旧野母崎町!$B$30:$T$52,14,FALSE)</f>
        <v>1</v>
      </c>
      <c r="S32" s="730">
        <f>VLOOKUP($A32,[22]旧野母崎町!$B$30:$T$52,15,FALSE)</f>
        <v>8</v>
      </c>
      <c r="T32" s="730">
        <f>VLOOKUP($A32,[22]旧野母崎町!$B$30:$T$52,16,FALSE)</f>
        <v>8</v>
      </c>
      <c r="U32" s="730" t="str">
        <f>VLOOKUP($A32,[22]旧野母崎町!$B$30:$T$52,17,FALSE)</f>
        <v>-</v>
      </c>
      <c r="V32" s="730" t="str">
        <f>VLOOKUP($A32,[22]旧野母崎町!$B$30:$T$52,18,FALSE)</f>
        <v>-</v>
      </c>
      <c r="W32" s="730" t="str">
        <f>VLOOKUP($A32,[22]旧野母崎町!$B$30:$T$52,19,FALSE)</f>
        <v>-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VLOOKUP($A33,[22]旧野母崎町!$B$30:$T$52,2,FALSE)</f>
        <v>48</v>
      </c>
      <c r="G33" s="730">
        <f>VLOOKUP($A33,[22]旧野母崎町!$B$30:$T$52,3,FALSE)</f>
        <v>43</v>
      </c>
      <c r="H33" s="730">
        <f>VLOOKUP($A33,[22]旧野母崎町!$B$30:$T$52,4,FALSE)</f>
        <v>39</v>
      </c>
      <c r="I33" s="730">
        <f>VLOOKUP($A33,[22]旧野母崎町!$B$30:$T$52,5,FALSE)</f>
        <v>37</v>
      </c>
      <c r="J33" s="730" t="str">
        <f>VLOOKUP($A33,[22]旧野母崎町!$B$30:$T$52,6,FALSE)</f>
        <v>-</v>
      </c>
      <c r="K33" s="730">
        <f>VLOOKUP($A33,[22]旧野母崎町!$B$30:$T$52,7,FALSE)</f>
        <v>1</v>
      </c>
      <c r="L33" s="730">
        <f>VLOOKUP($A33,[22]旧野母崎町!$B$30:$T$52,8,FALSE)</f>
        <v>1</v>
      </c>
      <c r="M33" s="730">
        <f>VLOOKUP($A33,[22]旧野母崎町!$B$30:$T$52,9,FALSE)</f>
        <v>4</v>
      </c>
      <c r="N33" s="730">
        <f>VLOOKUP($A33,[22]旧野母崎町!$B$30:$T$52,10,FALSE)</f>
        <v>5</v>
      </c>
      <c r="O33" s="730" t="str">
        <f>VLOOKUP($A33,[22]旧野母崎町!$B$30:$T$52,11,FALSE)</f>
        <v>-</v>
      </c>
      <c r="P33" s="730">
        <f>VLOOKUP($A33,[22]旧野母崎町!$B$30:$T$52,12,FALSE)</f>
        <v>5</v>
      </c>
      <c r="Q33" s="730" t="str">
        <f>VLOOKUP($A33,[22]旧野母崎町!$B$30:$T$52,13,FALSE)</f>
        <v>-</v>
      </c>
      <c r="R33" s="730" t="str">
        <f>VLOOKUP($A33,[22]旧野母崎町!$B$30:$T$52,14,FALSE)</f>
        <v>-</v>
      </c>
      <c r="S33" s="730">
        <f>VLOOKUP($A33,[22]旧野母崎町!$B$30:$T$52,15,FALSE)</f>
        <v>37</v>
      </c>
      <c r="T33" s="730">
        <f>VLOOKUP($A33,[22]旧野母崎町!$B$30:$T$52,16,FALSE)</f>
        <v>35</v>
      </c>
      <c r="U33" s="730" t="str">
        <f>VLOOKUP($A33,[22]旧野母崎町!$B$30:$T$52,17,FALSE)</f>
        <v>-</v>
      </c>
      <c r="V33" s="730">
        <f>VLOOKUP($A33,[22]旧野母崎町!$B$30:$T$52,18,FALSE)</f>
        <v>1</v>
      </c>
      <c r="W33" s="730">
        <f>VLOOKUP($A33,[22]旧野母崎町!$B$30:$T$52,19,FALSE)</f>
        <v>1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VLOOKUP($A34,[22]旧野母崎町!$B$30:$T$52,2,FALSE)</f>
        <v>47</v>
      </c>
      <c r="G34" s="730">
        <f>VLOOKUP($A34,[22]旧野母崎町!$B$30:$T$52,3,FALSE)</f>
        <v>46</v>
      </c>
      <c r="H34" s="730">
        <f>VLOOKUP($A34,[22]旧野母崎町!$B$30:$T$52,4,FALSE)</f>
        <v>40</v>
      </c>
      <c r="I34" s="730">
        <f>VLOOKUP($A34,[22]旧野母崎町!$B$30:$T$52,5,FALSE)</f>
        <v>40</v>
      </c>
      <c r="J34" s="730" t="str">
        <f>VLOOKUP($A34,[22]旧野母崎町!$B$30:$T$52,6,FALSE)</f>
        <v>-</v>
      </c>
      <c r="K34" s="730" t="str">
        <f>VLOOKUP($A34,[22]旧野母崎町!$B$30:$T$52,7,FALSE)</f>
        <v>-</v>
      </c>
      <c r="L34" s="730" t="str">
        <f>VLOOKUP($A34,[22]旧野母崎町!$B$30:$T$52,8,FALSE)</f>
        <v>-</v>
      </c>
      <c r="M34" s="730">
        <f>VLOOKUP($A34,[22]旧野母崎町!$B$30:$T$52,9,FALSE)</f>
        <v>6</v>
      </c>
      <c r="N34" s="730" t="str">
        <f>VLOOKUP($A34,[22]旧野母崎町!$B$30:$T$52,10,FALSE)</f>
        <v>-</v>
      </c>
      <c r="O34" s="730" t="str">
        <f>VLOOKUP($A34,[22]旧野母崎町!$B$30:$T$52,11,FALSE)</f>
        <v>-</v>
      </c>
      <c r="P34" s="730" t="str">
        <f>VLOOKUP($A34,[22]旧野母崎町!$B$30:$T$52,12,FALSE)</f>
        <v>-</v>
      </c>
      <c r="Q34" s="730" t="str">
        <f>VLOOKUP($A34,[22]旧野母崎町!$B$30:$T$52,13,FALSE)</f>
        <v>-</v>
      </c>
      <c r="R34" s="730">
        <f>VLOOKUP($A34,[22]旧野母崎町!$B$30:$T$52,14,FALSE)</f>
        <v>1</v>
      </c>
      <c r="S34" s="730">
        <f>VLOOKUP($A34,[22]旧野母崎町!$B$30:$T$52,15,FALSE)</f>
        <v>35</v>
      </c>
      <c r="T34" s="730">
        <f>VLOOKUP($A34,[22]旧野母崎町!$B$30:$T$52,16,FALSE)</f>
        <v>35</v>
      </c>
      <c r="U34" s="730" t="str">
        <f>VLOOKUP($A34,[22]旧野母崎町!$B$30:$T$52,17,FALSE)</f>
        <v>-</v>
      </c>
      <c r="V34" s="730" t="str">
        <f>VLOOKUP($A34,[22]旧野母崎町!$B$30:$T$52,18,FALSE)</f>
        <v>-</v>
      </c>
      <c r="W34" s="730" t="str">
        <f>VLOOKUP($A34,[22]旧野母崎町!$B$30:$T$52,19,FALSE)</f>
        <v>-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VLOOKUP($A35,[22]旧野母崎町!$B$30:$T$52,2,FALSE)</f>
        <v>53</v>
      </c>
      <c r="G35" s="730">
        <f>VLOOKUP($A35,[22]旧野母崎町!$B$30:$T$52,3,FALSE)</f>
        <v>49</v>
      </c>
      <c r="H35" s="730">
        <f>VLOOKUP($A35,[22]旧野母崎町!$B$30:$T$52,4,FALSE)</f>
        <v>43</v>
      </c>
      <c r="I35" s="730">
        <f>VLOOKUP($A35,[22]旧野母崎町!$B$30:$T$52,5,FALSE)</f>
        <v>43</v>
      </c>
      <c r="J35" s="730" t="str">
        <f>VLOOKUP($A35,[22]旧野母崎町!$B$30:$T$52,6,FALSE)</f>
        <v>-</v>
      </c>
      <c r="K35" s="730" t="str">
        <f>VLOOKUP($A35,[22]旧野母崎町!$B$30:$T$52,7,FALSE)</f>
        <v>-</v>
      </c>
      <c r="L35" s="730" t="str">
        <f>VLOOKUP($A35,[22]旧野母崎町!$B$30:$T$52,8,FALSE)</f>
        <v>-</v>
      </c>
      <c r="M35" s="730">
        <f>VLOOKUP($A35,[22]旧野母崎町!$B$30:$T$52,9,FALSE)</f>
        <v>6</v>
      </c>
      <c r="N35" s="730">
        <f>VLOOKUP($A35,[22]旧野母崎町!$B$30:$T$52,10,FALSE)</f>
        <v>1</v>
      </c>
      <c r="O35" s="730">
        <f>VLOOKUP($A35,[22]旧野母崎町!$B$30:$T$52,11,FALSE)</f>
        <v>1</v>
      </c>
      <c r="P35" s="730" t="str">
        <f>VLOOKUP($A35,[22]旧野母崎町!$B$30:$T$52,12,FALSE)</f>
        <v>-</v>
      </c>
      <c r="Q35" s="730" t="str">
        <f>VLOOKUP($A35,[22]旧野母崎町!$B$30:$T$52,13,FALSE)</f>
        <v>-</v>
      </c>
      <c r="R35" s="730">
        <f>VLOOKUP($A35,[22]旧野母崎町!$B$30:$T$52,14,FALSE)</f>
        <v>3</v>
      </c>
      <c r="S35" s="730">
        <f>VLOOKUP($A35,[22]旧野母崎町!$B$30:$T$52,15,FALSE)</f>
        <v>40</v>
      </c>
      <c r="T35" s="730">
        <f>VLOOKUP($A35,[22]旧野母崎町!$B$30:$T$52,16,FALSE)</f>
        <v>40</v>
      </c>
      <c r="U35" s="730" t="str">
        <f>VLOOKUP($A35,[22]旧野母崎町!$B$30:$T$52,17,FALSE)</f>
        <v>-</v>
      </c>
      <c r="V35" s="730" t="str">
        <f>VLOOKUP($A35,[22]旧野母崎町!$B$30:$T$52,18,FALSE)</f>
        <v>-</v>
      </c>
      <c r="W35" s="730" t="str">
        <f>VLOOKUP($A35,[22]旧野母崎町!$B$30:$T$52,19,FALSE)</f>
        <v>-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VLOOKUP($A36,[22]旧野母崎町!$B$30:$T$52,2,FALSE)</f>
        <v>76</v>
      </c>
      <c r="G36" s="730">
        <f>VLOOKUP($A36,[22]旧野母崎町!$B$30:$T$52,3,FALSE)</f>
        <v>67</v>
      </c>
      <c r="H36" s="730">
        <f>VLOOKUP($A36,[22]旧野母崎町!$B$30:$T$52,4,FALSE)</f>
        <v>62</v>
      </c>
      <c r="I36" s="730">
        <f>VLOOKUP($A36,[22]旧野母崎町!$B$30:$T$52,5,FALSE)</f>
        <v>61</v>
      </c>
      <c r="J36" s="730" t="str">
        <f>VLOOKUP($A36,[22]旧野母崎町!$B$30:$T$52,6,FALSE)</f>
        <v>-</v>
      </c>
      <c r="K36" s="730" t="str">
        <f>VLOOKUP($A36,[22]旧野母崎町!$B$30:$T$52,7,FALSE)</f>
        <v>-</v>
      </c>
      <c r="L36" s="730">
        <f>VLOOKUP($A36,[22]旧野母崎町!$B$30:$T$52,8,FALSE)</f>
        <v>1</v>
      </c>
      <c r="M36" s="730">
        <f>VLOOKUP($A36,[22]旧野母崎町!$B$30:$T$52,9,FALSE)</f>
        <v>5</v>
      </c>
      <c r="N36" s="730">
        <f>VLOOKUP($A36,[22]旧野母崎町!$B$30:$T$52,10,FALSE)</f>
        <v>8</v>
      </c>
      <c r="O36" s="730">
        <f>VLOOKUP($A36,[22]旧野母崎町!$B$30:$T$52,11,FALSE)</f>
        <v>1</v>
      </c>
      <c r="P36" s="730">
        <f>VLOOKUP($A36,[22]旧野母崎町!$B$30:$T$52,12,FALSE)</f>
        <v>1</v>
      </c>
      <c r="Q36" s="730">
        <f>VLOOKUP($A36,[22]旧野母崎町!$B$30:$T$52,13,FALSE)</f>
        <v>6</v>
      </c>
      <c r="R36" s="730">
        <f>VLOOKUP($A36,[22]旧野母崎町!$B$30:$T$52,14,FALSE)</f>
        <v>1</v>
      </c>
      <c r="S36" s="730">
        <f>VLOOKUP($A36,[22]旧野母崎町!$B$30:$T$52,15,FALSE)</f>
        <v>53</v>
      </c>
      <c r="T36" s="730">
        <f>VLOOKUP($A36,[22]旧野母崎町!$B$30:$T$52,16,FALSE)</f>
        <v>52</v>
      </c>
      <c r="U36" s="730" t="str">
        <f>VLOOKUP($A36,[22]旧野母崎町!$B$30:$T$52,17,FALSE)</f>
        <v>-</v>
      </c>
      <c r="V36" s="730" t="str">
        <f>VLOOKUP($A36,[22]旧野母崎町!$B$30:$T$52,18,FALSE)</f>
        <v>-</v>
      </c>
      <c r="W36" s="730">
        <f>VLOOKUP($A36,[22]旧野母崎町!$B$30:$T$52,19,FALSE)</f>
        <v>1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VLOOKUP($A37,[22]旧野母崎町!$B$30:$T$52,2,FALSE)</f>
        <v>77</v>
      </c>
      <c r="G37" s="730">
        <f>VLOOKUP($A37,[22]旧野母崎町!$B$30:$T$52,3,FALSE)</f>
        <v>69</v>
      </c>
      <c r="H37" s="730">
        <f>VLOOKUP($A37,[22]旧野母崎町!$B$30:$T$52,4,FALSE)</f>
        <v>62</v>
      </c>
      <c r="I37" s="730">
        <f>VLOOKUP($A37,[22]旧野母崎町!$B$30:$T$52,5,FALSE)</f>
        <v>61</v>
      </c>
      <c r="J37" s="730" t="str">
        <f>VLOOKUP($A37,[22]旧野母崎町!$B$30:$T$52,6,FALSE)</f>
        <v>-</v>
      </c>
      <c r="K37" s="730" t="str">
        <f>VLOOKUP($A37,[22]旧野母崎町!$B$30:$T$52,7,FALSE)</f>
        <v>-</v>
      </c>
      <c r="L37" s="730">
        <f>VLOOKUP($A37,[22]旧野母崎町!$B$30:$T$52,8,FALSE)</f>
        <v>1</v>
      </c>
      <c r="M37" s="730">
        <f>VLOOKUP($A37,[22]旧野母崎町!$B$30:$T$52,9,FALSE)</f>
        <v>7</v>
      </c>
      <c r="N37" s="730">
        <f>VLOOKUP($A37,[22]旧野母崎町!$B$30:$T$52,10,FALSE)</f>
        <v>5</v>
      </c>
      <c r="O37" s="730" t="str">
        <f>VLOOKUP($A37,[22]旧野母崎町!$B$30:$T$52,11,FALSE)</f>
        <v>-</v>
      </c>
      <c r="P37" s="730" t="str">
        <f>VLOOKUP($A37,[22]旧野母崎町!$B$30:$T$52,12,FALSE)</f>
        <v>-</v>
      </c>
      <c r="Q37" s="730">
        <f>VLOOKUP($A37,[22]旧野母崎町!$B$30:$T$52,13,FALSE)</f>
        <v>5</v>
      </c>
      <c r="R37" s="730">
        <f>VLOOKUP($A37,[22]旧野母崎町!$B$30:$T$52,14,FALSE)</f>
        <v>3</v>
      </c>
      <c r="S37" s="730">
        <f>VLOOKUP($A37,[22]旧野母崎町!$B$30:$T$52,15,FALSE)</f>
        <v>54</v>
      </c>
      <c r="T37" s="730">
        <f>VLOOKUP($A37,[22]旧野母崎町!$B$30:$T$52,16,FALSE)</f>
        <v>53</v>
      </c>
      <c r="U37" s="730" t="str">
        <f>VLOOKUP($A37,[22]旧野母崎町!$B$30:$T$52,17,FALSE)</f>
        <v>-</v>
      </c>
      <c r="V37" s="730" t="str">
        <f>VLOOKUP($A37,[22]旧野母崎町!$B$30:$T$52,18,FALSE)</f>
        <v>-</v>
      </c>
      <c r="W37" s="730">
        <f>VLOOKUP($A37,[22]旧野母崎町!$B$30:$T$52,19,FALSE)</f>
        <v>1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VLOOKUP($A38,[22]旧野母崎町!$B$30:$T$52,2,FALSE)</f>
        <v>120</v>
      </c>
      <c r="G38" s="730">
        <f>VLOOKUP($A38,[22]旧野母崎町!$B$30:$T$52,3,FALSE)</f>
        <v>109</v>
      </c>
      <c r="H38" s="730">
        <f>VLOOKUP($A38,[22]旧野母崎町!$B$30:$T$52,4,FALSE)</f>
        <v>101</v>
      </c>
      <c r="I38" s="730">
        <f>VLOOKUP($A38,[22]旧野母崎町!$B$30:$T$52,5,FALSE)</f>
        <v>99</v>
      </c>
      <c r="J38" s="730" t="str">
        <f>VLOOKUP($A38,[22]旧野母崎町!$B$30:$T$52,6,FALSE)</f>
        <v>-</v>
      </c>
      <c r="K38" s="730" t="str">
        <f>VLOOKUP($A38,[22]旧野母崎町!$B$30:$T$52,7,FALSE)</f>
        <v>-</v>
      </c>
      <c r="L38" s="730">
        <f>VLOOKUP($A38,[22]旧野母崎町!$B$30:$T$52,8,FALSE)</f>
        <v>2</v>
      </c>
      <c r="M38" s="730">
        <f>VLOOKUP($A38,[22]旧野母崎町!$B$30:$T$52,9,FALSE)</f>
        <v>8</v>
      </c>
      <c r="N38" s="730">
        <f>VLOOKUP($A38,[22]旧野母崎町!$B$30:$T$52,10,FALSE)</f>
        <v>8</v>
      </c>
      <c r="O38" s="730">
        <f>VLOOKUP($A38,[22]旧野母崎町!$B$30:$T$52,11,FALSE)</f>
        <v>2</v>
      </c>
      <c r="P38" s="730" t="str">
        <f>VLOOKUP($A38,[22]旧野母崎町!$B$30:$T$52,12,FALSE)</f>
        <v>-</v>
      </c>
      <c r="Q38" s="730">
        <f>VLOOKUP($A38,[22]旧野母崎町!$B$30:$T$52,13,FALSE)</f>
        <v>6</v>
      </c>
      <c r="R38" s="730">
        <f>VLOOKUP($A38,[22]旧野母崎町!$B$30:$T$52,14,FALSE)</f>
        <v>3</v>
      </c>
      <c r="S38" s="730">
        <f>VLOOKUP($A38,[22]旧野母崎町!$B$30:$T$52,15,FALSE)</f>
        <v>84</v>
      </c>
      <c r="T38" s="730">
        <f>VLOOKUP($A38,[22]旧野母崎町!$B$30:$T$52,16,FALSE)</f>
        <v>83</v>
      </c>
      <c r="U38" s="730" t="str">
        <f>VLOOKUP($A38,[22]旧野母崎町!$B$30:$T$52,17,FALSE)</f>
        <v>-</v>
      </c>
      <c r="V38" s="730" t="str">
        <f>VLOOKUP($A38,[22]旧野母崎町!$B$30:$T$52,18,FALSE)</f>
        <v>-</v>
      </c>
      <c r="W38" s="730">
        <f>VLOOKUP($A38,[22]旧野母崎町!$B$30:$T$52,19,FALSE)</f>
        <v>1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VLOOKUP($A39,[22]旧野母崎町!$B$30:$T$52,2,FALSE)</f>
        <v>105</v>
      </c>
      <c r="G39" s="730">
        <f>VLOOKUP($A39,[22]旧野母崎町!$B$30:$T$52,3,FALSE)</f>
        <v>89</v>
      </c>
      <c r="H39" s="730">
        <f>VLOOKUP($A39,[22]旧野母崎町!$B$30:$T$52,4,FALSE)</f>
        <v>80</v>
      </c>
      <c r="I39" s="730">
        <f>VLOOKUP($A39,[22]旧野母崎町!$B$30:$T$52,5,FALSE)</f>
        <v>78</v>
      </c>
      <c r="J39" s="730">
        <f>VLOOKUP($A39,[22]旧野母崎町!$B$30:$T$52,6,FALSE)</f>
        <v>1</v>
      </c>
      <c r="K39" s="730" t="str">
        <f>VLOOKUP($A39,[22]旧野母崎町!$B$30:$T$52,7,FALSE)</f>
        <v>-</v>
      </c>
      <c r="L39" s="730">
        <f>VLOOKUP($A39,[22]旧野母崎町!$B$30:$T$52,8,FALSE)</f>
        <v>1</v>
      </c>
      <c r="M39" s="730">
        <f>VLOOKUP($A39,[22]旧野母崎町!$B$30:$T$52,9,FALSE)</f>
        <v>9</v>
      </c>
      <c r="N39" s="730">
        <f>VLOOKUP($A39,[22]旧野母崎町!$B$30:$T$52,10,FALSE)</f>
        <v>11</v>
      </c>
      <c r="O39" s="730">
        <f>VLOOKUP($A39,[22]旧野母崎町!$B$30:$T$52,11,FALSE)</f>
        <v>4</v>
      </c>
      <c r="P39" s="730" t="str">
        <f>VLOOKUP($A39,[22]旧野母崎町!$B$30:$T$52,12,FALSE)</f>
        <v>-</v>
      </c>
      <c r="Q39" s="730">
        <f>VLOOKUP($A39,[22]旧野母崎町!$B$30:$T$52,13,FALSE)</f>
        <v>7</v>
      </c>
      <c r="R39" s="730">
        <f>VLOOKUP($A39,[22]旧野母崎町!$B$30:$T$52,14,FALSE)</f>
        <v>5</v>
      </c>
      <c r="S39" s="730">
        <f>VLOOKUP($A39,[22]旧野母崎町!$B$30:$T$52,15,FALSE)</f>
        <v>68</v>
      </c>
      <c r="T39" s="730">
        <f>VLOOKUP($A39,[22]旧野母崎町!$B$30:$T$52,16,FALSE)</f>
        <v>68</v>
      </c>
      <c r="U39" s="730" t="str">
        <f>VLOOKUP($A39,[22]旧野母崎町!$B$30:$T$52,17,FALSE)</f>
        <v>-</v>
      </c>
      <c r="V39" s="730" t="str">
        <f>VLOOKUP($A39,[22]旧野母崎町!$B$30:$T$52,18,FALSE)</f>
        <v>-</v>
      </c>
      <c r="W39" s="730" t="str">
        <f>VLOOKUP($A39,[22]旧野母崎町!$B$30:$T$52,19,FALSE)</f>
        <v>-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VLOOKUP($A40,[22]旧野母崎町!$B$30:$T$52,2,FALSE)</f>
        <v>143</v>
      </c>
      <c r="G40" s="730">
        <f>VLOOKUP($A40,[22]旧野母崎町!$B$30:$T$52,3,FALSE)</f>
        <v>130</v>
      </c>
      <c r="H40" s="730">
        <f>VLOOKUP($A40,[22]旧野母崎町!$B$30:$T$52,4,FALSE)</f>
        <v>117</v>
      </c>
      <c r="I40" s="730">
        <f>VLOOKUP($A40,[22]旧野母崎町!$B$30:$T$52,5,FALSE)</f>
        <v>114</v>
      </c>
      <c r="J40" s="730">
        <f>VLOOKUP($A40,[22]旧野母崎町!$B$30:$T$52,6,FALSE)</f>
        <v>1</v>
      </c>
      <c r="K40" s="730" t="str">
        <f>VLOOKUP($A40,[22]旧野母崎町!$B$30:$T$52,7,FALSE)</f>
        <v>-</v>
      </c>
      <c r="L40" s="730">
        <f>VLOOKUP($A40,[22]旧野母崎町!$B$30:$T$52,8,FALSE)</f>
        <v>2</v>
      </c>
      <c r="M40" s="730">
        <f>VLOOKUP($A40,[22]旧野母崎町!$B$30:$T$52,9,FALSE)</f>
        <v>13</v>
      </c>
      <c r="N40" s="730">
        <f>VLOOKUP($A40,[22]旧野母崎町!$B$30:$T$52,10,FALSE)</f>
        <v>11</v>
      </c>
      <c r="O40" s="730">
        <f>VLOOKUP($A40,[22]旧野母崎町!$B$30:$T$52,11,FALSE)</f>
        <v>8</v>
      </c>
      <c r="P40" s="730" t="str">
        <f>VLOOKUP($A40,[22]旧野母崎町!$B$30:$T$52,12,FALSE)</f>
        <v>-</v>
      </c>
      <c r="Q40" s="730">
        <f>VLOOKUP($A40,[22]旧野母崎町!$B$30:$T$52,13,FALSE)</f>
        <v>3</v>
      </c>
      <c r="R40" s="730">
        <f>VLOOKUP($A40,[22]旧野母崎町!$B$30:$T$52,14,FALSE)</f>
        <v>2</v>
      </c>
      <c r="S40" s="730">
        <f>VLOOKUP($A40,[22]旧野母崎町!$B$30:$T$52,15,FALSE)</f>
        <v>98</v>
      </c>
      <c r="T40" s="730">
        <f>VLOOKUP($A40,[22]旧野母崎町!$B$30:$T$52,16,FALSE)</f>
        <v>95</v>
      </c>
      <c r="U40" s="730">
        <f>VLOOKUP($A40,[22]旧野母崎町!$B$30:$T$52,17,FALSE)</f>
        <v>1</v>
      </c>
      <c r="V40" s="730" t="str">
        <f>VLOOKUP($A40,[22]旧野母崎町!$B$30:$T$52,18,FALSE)</f>
        <v>-</v>
      </c>
      <c r="W40" s="730">
        <f>VLOOKUP($A40,[22]旧野母崎町!$B$30:$T$52,19,FALSE)</f>
        <v>2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VLOOKUP($A41,[22]旧野母崎町!$B$30:$T$52,2,FALSE)</f>
        <v>211</v>
      </c>
      <c r="G41" s="730">
        <f>VLOOKUP($A41,[22]旧野母崎町!$B$30:$T$52,3,FALSE)</f>
        <v>153</v>
      </c>
      <c r="H41" s="730">
        <f>VLOOKUP($A41,[22]旧野母崎町!$B$30:$T$52,4,FALSE)</f>
        <v>148</v>
      </c>
      <c r="I41" s="730">
        <f>VLOOKUP($A41,[22]旧野母崎町!$B$30:$T$52,5,FALSE)</f>
        <v>138</v>
      </c>
      <c r="J41" s="730">
        <f>VLOOKUP($A41,[22]旧野母崎町!$B$30:$T$52,6,FALSE)</f>
        <v>2</v>
      </c>
      <c r="K41" s="730">
        <f>VLOOKUP($A41,[22]旧野母崎町!$B$30:$T$52,7,FALSE)</f>
        <v>1</v>
      </c>
      <c r="L41" s="730">
        <f>VLOOKUP($A41,[22]旧野母崎町!$B$30:$T$52,8,FALSE)</f>
        <v>7</v>
      </c>
      <c r="M41" s="730">
        <f>VLOOKUP($A41,[22]旧野母崎町!$B$30:$T$52,9,FALSE)</f>
        <v>5</v>
      </c>
      <c r="N41" s="730">
        <f>VLOOKUP($A41,[22]旧野母崎町!$B$30:$T$52,10,FALSE)</f>
        <v>52</v>
      </c>
      <c r="O41" s="730">
        <f>VLOOKUP($A41,[22]旧野母崎町!$B$30:$T$52,11,FALSE)</f>
        <v>13</v>
      </c>
      <c r="P41" s="730" t="str">
        <f>VLOOKUP($A41,[22]旧野母崎町!$B$30:$T$52,12,FALSE)</f>
        <v>-</v>
      </c>
      <c r="Q41" s="730">
        <f>VLOOKUP($A41,[22]旧野母崎町!$B$30:$T$52,13,FALSE)</f>
        <v>39</v>
      </c>
      <c r="R41" s="730">
        <f>VLOOKUP($A41,[22]旧野母崎町!$B$30:$T$52,14,FALSE)</f>
        <v>6</v>
      </c>
      <c r="S41" s="730">
        <f>VLOOKUP($A41,[22]旧野母崎町!$B$30:$T$52,15,FALSE)</f>
        <v>112</v>
      </c>
      <c r="T41" s="730">
        <f>VLOOKUP($A41,[22]旧野母崎町!$B$30:$T$52,16,FALSE)</f>
        <v>104</v>
      </c>
      <c r="U41" s="730">
        <f>VLOOKUP($A41,[22]旧野母崎町!$B$30:$T$52,17,FALSE)</f>
        <v>1</v>
      </c>
      <c r="V41" s="730">
        <f>VLOOKUP($A41,[22]旧野母崎町!$B$30:$T$52,18,FALSE)</f>
        <v>1</v>
      </c>
      <c r="W41" s="730">
        <f>VLOOKUP($A41,[22]旧野母崎町!$B$30:$T$52,19,FALSE)</f>
        <v>6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VLOOKUP($A42,[22]旧野母崎町!$B$30:$T$52,2,FALSE)</f>
        <v>317</v>
      </c>
      <c r="G42" s="730">
        <f>VLOOKUP($A42,[22]旧野母崎町!$B$30:$T$52,3,FALSE)</f>
        <v>167</v>
      </c>
      <c r="H42" s="730">
        <f>VLOOKUP($A42,[22]旧野母崎町!$B$30:$T$52,4,FALSE)</f>
        <v>156</v>
      </c>
      <c r="I42" s="730">
        <f>VLOOKUP($A42,[22]旧野母崎町!$B$30:$T$52,5,FALSE)</f>
        <v>140</v>
      </c>
      <c r="J42" s="730">
        <f>VLOOKUP($A42,[22]旧野母崎町!$B$30:$T$52,6,FALSE)</f>
        <v>5</v>
      </c>
      <c r="K42" s="730" t="str">
        <f>VLOOKUP($A42,[22]旧野母崎町!$B$30:$T$52,7,FALSE)</f>
        <v>-</v>
      </c>
      <c r="L42" s="730">
        <f>VLOOKUP($A42,[22]旧野母崎町!$B$30:$T$52,8,FALSE)</f>
        <v>11</v>
      </c>
      <c r="M42" s="730">
        <f>VLOOKUP($A42,[22]旧野母崎町!$B$30:$T$52,9,FALSE)</f>
        <v>11</v>
      </c>
      <c r="N42" s="730">
        <f>VLOOKUP($A42,[22]旧野母崎町!$B$30:$T$52,10,FALSE)</f>
        <v>146</v>
      </c>
      <c r="O42" s="730">
        <f>VLOOKUP($A42,[22]旧野母崎町!$B$30:$T$52,11,FALSE)</f>
        <v>19</v>
      </c>
      <c r="P42" s="730" t="str">
        <f>VLOOKUP($A42,[22]旧野母崎町!$B$30:$T$52,12,FALSE)</f>
        <v>-</v>
      </c>
      <c r="Q42" s="730">
        <f>VLOOKUP($A42,[22]旧野母崎町!$B$30:$T$52,13,FALSE)</f>
        <v>127</v>
      </c>
      <c r="R42" s="730">
        <f>VLOOKUP($A42,[22]旧野母崎町!$B$30:$T$52,14,FALSE)</f>
        <v>4</v>
      </c>
      <c r="S42" s="730">
        <f>VLOOKUP($A42,[22]旧野母崎町!$B$30:$T$52,15,FALSE)</f>
        <v>89</v>
      </c>
      <c r="T42" s="730">
        <f>VLOOKUP($A42,[22]旧野母崎町!$B$30:$T$52,16,FALSE)</f>
        <v>80</v>
      </c>
      <c r="U42" s="730">
        <f>VLOOKUP($A42,[22]旧野母崎町!$B$30:$T$52,17,FALSE)</f>
        <v>3</v>
      </c>
      <c r="V42" s="730" t="str">
        <f>VLOOKUP($A42,[22]旧野母崎町!$B$30:$T$52,18,FALSE)</f>
        <v>-</v>
      </c>
      <c r="W42" s="730">
        <f>VLOOKUP($A42,[22]旧野母崎町!$B$30:$T$52,19,FALSE)</f>
        <v>6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VLOOKUP($A43,[22]旧野母崎町!$B$30:$T$52,2,FALSE)</f>
        <v>292</v>
      </c>
      <c r="G43" s="730">
        <f>VLOOKUP($A43,[22]旧野母崎町!$B$30:$T$52,3,FALSE)</f>
        <v>100</v>
      </c>
      <c r="H43" s="730">
        <f>VLOOKUP($A43,[22]旧野母崎町!$B$30:$T$52,4,FALSE)</f>
        <v>94</v>
      </c>
      <c r="I43" s="730">
        <f>VLOOKUP($A43,[22]旧野母崎町!$B$30:$T$52,5,FALSE)</f>
        <v>82</v>
      </c>
      <c r="J43" s="730">
        <f>VLOOKUP($A43,[22]旧野母崎町!$B$30:$T$52,6,FALSE)</f>
        <v>6</v>
      </c>
      <c r="K43" s="730" t="str">
        <f>VLOOKUP($A43,[22]旧野母崎町!$B$30:$T$52,7,FALSE)</f>
        <v>-</v>
      </c>
      <c r="L43" s="730">
        <f>VLOOKUP($A43,[22]旧野母崎町!$B$30:$T$52,8,FALSE)</f>
        <v>6</v>
      </c>
      <c r="M43" s="730">
        <f>VLOOKUP($A43,[22]旧野母崎町!$B$30:$T$52,9,FALSE)</f>
        <v>6</v>
      </c>
      <c r="N43" s="730">
        <f>VLOOKUP($A43,[22]旧野母崎町!$B$30:$T$52,10,FALSE)</f>
        <v>189</v>
      </c>
      <c r="O43" s="730">
        <f>VLOOKUP($A43,[22]旧野母崎町!$B$30:$T$52,11,FALSE)</f>
        <v>25</v>
      </c>
      <c r="P43" s="730" t="str">
        <f>VLOOKUP($A43,[22]旧野母崎町!$B$30:$T$52,12,FALSE)</f>
        <v>-</v>
      </c>
      <c r="Q43" s="730">
        <f>VLOOKUP($A43,[22]旧野母崎町!$B$30:$T$52,13,FALSE)</f>
        <v>164</v>
      </c>
      <c r="R43" s="730">
        <f>VLOOKUP($A43,[22]旧野母崎町!$B$30:$T$52,14,FALSE)</f>
        <v>3</v>
      </c>
      <c r="S43" s="730">
        <f>VLOOKUP($A43,[22]旧野母崎町!$B$30:$T$52,15,FALSE)</f>
        <v>45</v>
      </c>
      <c r="T43" s="730">
        <f>VLOOKUP($A43,[22]旧野母崎町!$B$30:$T$52,16,FALSE)</f>
        <v>42</v>
      </c>
      <c r="U43" s="730">
        <f>VLOOKUP($A43,[22]旧野母崎町!$B$30:$T$52,17,FALSE)</f>
        <v>2</v>
      </c>
      <c r="V43" s="730" t="str">
        <f>VLOOKUP($A43,[22]旧野母崎町!$B$30:$T$52,18,FALSE)</f>
        <v>-</v>
      </c>
      <c r="W43" s="730">
        <f>VLOOKUP($A43,[22]旧野母崎町!$B$30:$T$52,19,FALSE)</f>
        <v>1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VLOOKUP($A44,[22]旧野母崎町!$B$30:$T$52,2,FALSE)</f>
        <v>136</v>
      </c>
      <c r="G44" s="730">
        <f>VLOOKUP($A44,[22]旧野母崎町!$B$30:$T$52,3,FALSE)</f>
        <v>28</v>
      </c>
      <c r="H44" s="730">
        <f>VLOOKUP($A44,[22]旧野母崎町!$B$30:$T$52,4,FALSE)</f>
        <v>28</v>
      </c>
      <c r="I44" s="730">
        <f>VLOOKUP($A44,[22]旧野母崎町!$B$30:$T$52,5,FALSE)</f>
        <v>18</v>
      </c>
      <c r="J44" s="730">
        <f>VLOOKUP($A44,[22]旧野母崎町!$B$30:$T$52,6,FALSE)</f>
        <v>6</v>
      </c>
      <c r="K44" s="730" t="str">
        <f>VLOOKUP($A44,[22]旧野母崎町!$B$30:$T$52,7,FALSE)</f>
        <v>-</v>
      </c>
      <c r="L44" s="730">
        <f>VLOOKUP($A44,[22]旧野母崎町!$B$30:$T$52,8,FALSE)</f>
        <v>4</v>
      </c>
      <c r="M44" s="730" t="str">
        <f>VLOOKUP($A44,[22]旧野母崎町!$B$30:$T$52,9,FALSE)</f>
        <v>-</v>
      </c>
      <c r="N44" s="730">
        <f>VLOOKUP($A44,[22]旧野母崎町!$B$30:$T$52,10,FALSE)</f>
        <v>104</v>
      </c>
      <c r="O44" s="730">
        <f>VLOOKUP($A44,[22]旧野母崎町!$B$30:$T$52,11,FALSE)</f>
        <v>8</v>
      </c>
      <c r="P44" s="730" t="str">
        <f>VLOOKUP($A44,[22]旧野母崎町!$B$30:$T$52,12,FALSE)</f>
        <v>-</v>
      </c>
      <c r="Q44" s="730">
        <f>VLOOKUP($A44,[22]旧野母崎町!$B$30:$T$52,13,FALSE)</f>
        <v>96</v>
      </c>
      <c r="R44" s="730">
        <f>VLOOKUP($A44,[22]旧野母崎町!$B$30:$T$52,14,FALSE)</f>
        <v>4</v>
      </c>
      <c r="S44" s="730">
        <f>VLOOKUP($A44,[22]旧野母崎町!$B$30:$T$52,15,FALSE)</f>
        <v>11</v>
      </c>
      <c r="T44" s="730">
        <f>VLOOKUP($A44,[22]旧野母崎町!$B$30:$T$52,16,FALSE)</f>
        <v>5</v>
      </c>
      <c r="U44" s="730">
        <f>VLOOKUP($A44,[22]旧野母崎町!$B$30:$T$52,17,FALSE)</f>
        <v>4</v>
      </c>
      <c r="V44" s="730" t="str">
        <f>VLOOKUP($A44,[22]旧野母崎町!$B$30:$T$52,18,FALSE)</f>
        <v>-</v>
      </c>
      <c r="W44" s="730">
        <f>VLOOKUP($A44,[22]旧野母崎町!$B$30:$T$52,19,FALSE)</f>
        <v>2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VLOOKUP($A45,[22]旧野母崎町!$B$30:$T$52,2,FALSE)</f>
        <v>141</v>
      </c>
      <c r="G45" s="730">
        <f>VLOOKUP($A45,[22]旧野母崎町!$B$30:$T$52,3,FALSE)</f>
        <v>13</v>
      </c>
      <c r="H45" s="730">
        <f>VLOOKUP($A45,[22]旧野母崎町!$B$30:$T$52,4,FALSE)</f>
        <v>13</v>
      </c>
      <c r="I45" s="730">
        <f>VLOOKUP($A45,[22]旧野母崎町!$B$30:$T$52,5,FALSE)</f>
        <v>11</v>
      </c>
      <c r="J45" s="730">
        <f>VLOOKUP($A45,[22]旧野母崎町!$B$30:$T$52,6,FALSE)</f>
        <v>2</v>
      </c>
      <c r="K45" s="730" t="str">
        <f>VLOOKUP($A45,[22]旧野母崎町!$B$30:$T$52,7,FALSE)</f>
        <v>-</v>
      </c>
      <c r="L45" s="730" t="str">
        <f>VLOOKUP($A45,[22]旧野母崎町!$B$30:$T$52,8,FALSE)</f>
        <v>-</v>
      </c>
      <c r="M45" s="730" t="str">
        <f>VLOOKUP($A45,[22]旧野母崎町!$B$30:$T$52,9,FALSE)</f>
        <v>-</v>
      </c>
      <c r="N45" s="730">
        <f>VLOOKUP($A45,[22]旧野母崎町!$B$30:$T$52,10,FALSE)</f>
        <v>127</v>
      </c>
      <c r="O45" s="730">
        <f>VLOOKUP($A45,[22]旧野母崎町!$B$30:$T$52,11,FALSE)</f>
        <v>12</v>
      </c>
      <c r="P45" s="730" t="str">
        <f>VLOOKUP($A45,[22]旧野母崎町!$B$30:$T$52,12,FALSE)</f>
        <v>-</v>
      </c>
      <c r="Q45" s="730">
        <f>VLOOKUP($A45,[22]旧野母崎町!$B$30:$T$52,13,FALSE)</f>
        <v>115</v>
      </c>
      <c r="R45" s="730">
        <f>VLOOKUP($A45,[22]旧野母崎町!$B$30:$T$52,14,FALSE)</f>
        <v>1</v>
      </c>
      <c r="S45" s="730">
        <f>VLOOKUP($A45,[22]旧野母崎町!$B$30:$T$52,15,FALSE)</f>
        <v>1</v>
      </c>
      <c r="T45" s="730" t="str">
        <f>VLOOKUP($A45,[22]旧野母崎町!$B$30:$T$52,16,FALSE)</f>
        <v>-</v>
      </c>
      <c r="U45" s="730">
        <f>VLOOKUP($A45,[22]旧野母崎町!$B$30:$T$52,17,FALSE)</f>
        <v>1</v>
      </c>
      <c r="V45" s="730" t="str">
        <f>VLOOKUP($A45,[22]旧野母崎町!$B$30:$T$52,18,FALSE)</f>
        <v>-</v>
      </c>
      <c r="W45" s="730" t="str">
        <f>VLOOKUP($A45,[22]旧野母崎町!$B$30:$T$52,19,FALSE)</f>
        <v>-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VLOOKUP($A46,[22]旧野母崎町!$B$30:$T$52,2,FALSE)</f>
        <v>133</v>
      </c>
      <c r="G46" s="730">
        <f>VLOOKUP($A46,[22]旧野母崎町!$B$30:$T$52,3,FALSE)</f>
        <v>3</v>
      </c>
      <c r="H46" s="730">
        <f>VLOOKUP($A46,[22]旧野母崎町!$B$30:$T$52,4,FALSE)</f>
        <v>3</v>
      </c>
      <c r="I46" s="730">
        <f>VLOOKUP($A46,[22]旧野母崎町!$B$30:$T$52,5,FALSE)</f>
        <v>3</v>
      </c>
      <c r="J46" s="730" t="str">
        <f>VLOOKUP($A46,[22]旧野母崎町!$B$30:$T$52,6,FALSE)</f>
        <v>-</v>
      </c>
      <c r="K46" s="730" t="str">
        <f>VLOOKUP($A46,[22]旧野母崎町!$B$30:$T$52,7,FALSE)</f>
        <v>-</v>
      </c>
      <c r="L46" s="730" t="str">
        <f>VLOOKUP($A46,[22]旧野母崎町!$B$30:$T$52,8,FALSE)</f>
        <v>-</v>
      </c>
      <c r="M46" s="730" t="str">
        <f>VLOOKUP($A46,[22]旧野母崎町!$B$30:$T$52,9,FALSE)</f>
        <v>-</v>
      </c>
      <c r="N46" s="730">
        <f>VLOOKUP($A46,[22]旧野母崎町!$B$30:$T$52,10,FALSE)</f>
        <v>127</v>
      </c>
      <c r="O46" s="730">
        <f>VLOOKUP($A46,[22]旧野母崎町!$B$30:$T$52,11,FALSE)</f>
        <v>12</v>
      </c>
      <c r="P46" s="730" t="str">
        <f>VLOOKUP($A46,[22]旧野母崎町!$B$30:$T$52,12,FALSE)</f>
        <v>-</v>
      </c>
      <c r="Q46" s="730">
        <f>VLOOKUP($A46,[22]旧野母崎町!$B$30:$T$52,13,FALSE)</f>
        <v>115</v>
      </c>
      <c r="R46" s="730">
        <f>VLOOKUP($A46,[22]旧野母崎町!$B$30:$T$52,14,FALSE)</f>
        <v>3</v>
      </c>
      <c r="S46" s="730">
        <f>VLOOKUP($A46,[22]旧野母崎町!$B$30:$T$52,15,FALSE)</f>
        <v>2</v>
      </c>
      <c r="T46" s="730">
        <f>VLOOKUP($A46,[22]旧野母崎町!$B$30:$T$52,16,FALSE)</f>
        <v>2</v>
      </c>
      <c r="U46" s="730" t="str">
        <f>VLOOKUP($A46,[22]旧野母崎町!$B$30:$T$52,17,FALSE)</f>
        <v>-</v>
      </c>
      <c r="V46" s="730" t="str">
        <f>VLOOKUP($A46,[22]旧野母崎町!$B$30:$T$52,18,FALSE)</f>
        <v>-</v>
      </c>
      <c r="W46" s="730" t="str">
        <f>VLOOKUP($A46,[22]旧野母崎町!$B$30:$T$52,19,FALSE)</f>
        <v>-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VLOOKUP($A48,[22]旧野母崎町!$B$30:$T$52,2,FALSE)</f>
        <v>942</v>
      </c>
      <c r="G48" s="730">
        <f>VLOOKUP($A48,[22]旧野母崎町!$B$30:$T$52,3,FALSE)</f>
        <v>763</v>
      </c>
      <c r="H48" s="730">
        <f>VLOOKUP($A48,[22]旧野母崎町!$B$30:$T$52,4,FALSE)</f>
        <v>700</v>
      </c>
      <c r="I48" s="730">
        <f>VLOOKUP($A48,[22]旧野母崎町!$B$30:$T$52,5,FALSE)</f>
        <v>679</v>
      </c>
      <c r="J48" s="730">
        <f>VLOOKUP($A48,[22]旧野母崎町!$B$30:$T$52,6,FALSE)</f>
        <v>4</v>
      </c>
      <c r="K48" s="730">
        <f>VLOOKUP($A48,[22]旧野母崎町!$B$30:$T$52,7,FALSE)</f>
        <v>2</v>
      </c>
      <c r="L48" s="730">
        <f>VLOOKUP($A48,[22]旧野母崎町!$B$30:$T$52,8,FALSE)</f>
        <v>15</v>
      </c>
      <c r="M48" s="730">
        <f>VLOOKUP($A48,[22]旧野母崎町!$B$30:$T$52,9,FALSE)</f>
        <v>63</v>
      </c>
      <c r="N48" s="730">
        <f>VLOOKUP($A48,[22]旧野母崎町!$B$30:$T$52,10,FALSE)</f>
        <v>154</v>
      </c>
      <c r="O48" s="730">
        <f>VLOOKUP($A48,[22]旧野母崎町!$B$30:$T$52,11,FALSE)</f>
        <v>29</v>
      </c>
      <c r="P48" s="730">
        <f>VLOOKUP($A48,[22]旧野母崎町!$B$30:$T$52,12,FALSE)</f>
        <v>59</v>
      </c>
      <c r="Q48" s="730">
        <f>VLOOKUP($A48,[22]旧野母崎町!$B$30:$T$52,13,FALSE)</f>
        <v>66</v>
      </c>
      <c r="R48" s="730">
        <f>VLOOKUP($A48,[22]旧野母崎町!$B$30:$T$52,14,FALSE)</f>
        <v>25</v>
      </c>
      <c r="S48" s="730">
        <f>VLOOKUP($A48,[22]旧野母崎町!$B$30:$T$52,15,FALSE)</f>
        <v>589</v>
      </c>
      <c r="T48" s="730">
        <f>VLOOKUP($A48,[22]旧野母崎町!$B$30:$T$52,16,FALSE)</f>
        <v>573</v>
      </c>
      <c r="U48" s="730">
        <f>VLOOKUP($A48,[22]旧野母崎町!$B$30:$T$52,17,FALSE)</f>
        <v>2</v>
      </c>
      <c r="V48" s="730">
        <f>VLOOKUP($A48,[22]旧野母崎町!$B$30:$T$52,18,FALSE)</f>
        <v>2</v>
      </c>
      <c r="W48" s="730">
        <f>VLOOKUP($A48,[22]旧野母崎町!$B$30:$T$52,19,FALSE)</f>
        <v>12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VLOOKUP($A49,[22]旧野母崎町!$B$30:$T$52,2,FALSE)</f>
        <v>1019</v>
      </c>
      <c r="G49" s="730">
        <f>VLOOKUP($A49,[22]旧野母崎町!$B$30:$T$52,3,FALSE)</f>
        <v>311</v>
      </c>
      <c r="H49" s="730">
        <f>VLOOKUP($A49,[22]旧野母崎町!$B$30:$T$52,4,FALSE)</f>
        <v>294</v>
      </c>
      <c r="I49" s="730">
        <f>VLOOKUP($A49,[22]旧野母崎町!$B$30:$T$52,5,FALSE)</f>
        <v>254</v>
      </c>
      <c r="J49" s="730">
        <f>VLOOKUP($A49,[22]旧野母崎町!$B$30:$T$52,6,FALSE)</f>
        <v>19</v>
      </c>
      <c r="K49" s="730" t="str">
        <f>VLOOKUP($A49,[22]旧野母崎町!$B$30:$T$52,7,FALSE)</f>
        <v>-</v>
      </c>
      <c r="L49" s="730">
        <f>VLOOKUP($A49,[22]旧野母崎町!$B$30:$T$52,8,FALSE)</f>
        <v>21</v>
      </c>
      <c r="M49" s="730">
        <f>VLOOKUP($A49,[22]旧野母崎町!$B$30:$T$52,9,FALSE)</f>
        <v>17</v>
      </c>
      <c r="N49" s="730">
        <f>VLOOKUP($A49,[22]旧野母崎町!$B$30:$T$52,10,FALSE)</f>
        <v>693</v>
      </c>
      <c r="O49" s="730">
        <f>VLOOKUP($A49,[22]旧野母崎町!$B$30:$T$52,11,FALSE)</f>
        <v>76</v>
      </c>
      <c r="P49" s="730" t="str">
        <f>VLOOKUP($A49,[22]旧野母崎町!$B$30:$T$52,12,FALSE)</f>
        <v>-</v>
      </c>
      <c r="Q49" s="730">
        <f>VLOOKUP($A49,[22]旧野母崎町!$B$30:$T$52,13,FALSE)</f>
        <v>617</v>
      </c>
      <c r="R49" s="730">
        <f>VLOOKUP($A49,[22]旧野母崎町!$B$30:$T$52,14,FALSE)</f>
        <v>15</v>
      </c>
      <c r="S49" s="730">
        <f>VLOOKUP($A49,[22]旧野母崎町!$B$30:$T$52,15,FALSE)</f>
        <v>148</v>
      </c>
      <c r="T49" s="730">
        <f>VLOOKUP($A49,[22]旧野母崎町!$B$30:$T$52,16,FALSE)</f>
        <v>129</v>
      </c>
      <c r="U49" s="730">
        <f>VLOOKUP($A49,[22]旧野母崎町!$B$30:$T$52,17,FALSE)</f>
        <v>10</v>
      </c>
      <c r="V49" s="730" t="str">
        <f>VLOOKUP($A49,[22]旧野母崎町!$B$30:$T$52,18,FALSE)</f>
        <v>-</v>
      </c>
      <c r="W49" s="730">
        <f>VLOOKUP($A49,[22]旧野母崎町!$B$30:$T$52,19,FALSE)</f>
        <v>9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VLOOKUP($A50,[22]旧野母崎町!$B$30:$T$52,2,FALSE)</f>
        <v>609</v>
      </c>
      <c r="G50" s="730">
        <f>VLOOKUP($A50,[22]旧野母崎町!$B$30:$T$52,3,FALSE)</f>
        <v>267</v>
      </c>
      <c r="H50" s="730">
        <f>VLOOKUP($A50,[22]旧野母崎町!$B$30:$T$52,4,FALSE)</f>
        <v>250</v>
      </c>
      <c r="I50" s="730">
        <f>VLOOKUP($A50,[22]旧野母崎町!$B$30:$T$52,5,FALSE)</f>
        <v>222</v>
      </c>
      <c r="J50" s="730">
        <f>VLOOKUP($A50,[22]旧野母崎町!$B$30:$T$52,6,FALSE)</f>
        <v>11</v>
      </c>
      <c r="K50" s="730" t="str">
        <f>VLOOKUP($A50,[22]旧野母崎町!$B$30:$T$52,7,FALSE)</f>
        <v>-</v>
      </c>
      <c r="L50" s="730">
        <f>VLOOKUP($A50,[22]旧野母崎町!$B$30:$T$52,8,FALSE)</f>
        <v>17</v>
      </c>
      <c r="M50" s="730">
        <f>VLOOKUP($A50,[22]旧野母崎町!$B$30:$T$52,9,FALSE)</f>
        <v>17</v>
      </c>
      <c r="N50" s="730">
        <f>VLOOKUP($A50,[22]旧野母崎町!$B$30:$T$52,10,FALSE)</f>
        <v>335</v>
      </c>
      <c r="O50" s="730">
        <f>VLOOKUP($A50,[22]旧野母崎町!$B$30:$T$52,11,FALSE)</f>
        <v>44</v>
      </c>
      <c r="P50" s="730" t="str">
        <f>VLOOKUP($A50,[22]旧野母崎町!$B$30:$T$52,12,FALSE)</f>
        <v>-</v>
      </c>
      <c r="Q50" s="730">
        <f>VLOOKUP($A50,[22]旧野母崎町!$B$30:$T$52,13,FALSE)</f>
        <v>291</v>
      </c>
      <c r="R50" s="730">
        <f>VLOOKUP($A50,[22]旧野母崎町!$B$30:$T$52,14,FALSE)</f>
        <v>7</v>
      </c>
      <c r="S50" s="730">
        <f>VLOOKUP($A50,[22]旧野母崎町!$B$30:$T$52,15,FALSE)</f>
        <v>134</v>
      </c>
      <c r="T50" s="730">
        <f>VLOOKUP($A50,[22]旧野母崎町!$B$30:$T$52,16,FALSE)</f>
        <v>122</v>
      </c>
      <c r="U50" s="730">
        <f>VLOOKUP($A50,[22]旧野母崎町!$B$30:$T$52,17,FALSE)</f>
        <v>5</v>
      </c>
      <c r="V50" s="730" t="str">
        <f>VLOOKUP($A50,[22]旧野母崎町!$B$30:$T$52,18,FALSE)</f>
        <v>-</v>
      </c>
      <c r="W50" s="730">
        <f>VLOOKUP($A50,[22]旧野母崎町!$B$30:$T$52,19,FALSE)</f>
        <v>7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VLOOKUP($A51,[22]旧野母崎町!$B$30:$T$52,2,FALSE)</f>
        <v>410</v>
      </c>
      <c r="G51" s="730">
        <f>VLOOKUP($A51,[22]旧野母崎町!$B$30:$T$52,3,FALSE)</f>
        <v>44</v>
      </c>
      <c r="H51" s="730">
        <f>VLOOKUP($A51,[22]旧野母崎町!$B$30:$T$52,4,FALSE)</f>
        <v>44</v>
      </c>
      <c r="I51" s="730">
        <f>VLOOKUP($A51,[22]旧野母崎町!$B$30:$T$52,5,FALSE)</f>
        <v>32</v>
      </c>
      <c r="J51" s="730">
        <f>VLOOKUP($A51,[22]旧野母崎町!$B$30:$T$52,6,FALSE)</f>
        <v>8</v>
      </c>
      <c r="K51" s="730" t="str">
        <f>VLOOKUP($A51,[22]旧野母崎町!$B$30:$T$52,7,FALSE)</f>
        <v>-</v>
      </c>
      <c r="L51" s="730">
        <f>VLOOKUP($A51,[22]旧野母崎町!$B$30:$T$52,8,FALSE)</f>
        <v>4</v>
      </c>
      <c r="M51" s="730" t="str">
        <f>VLOOKUP($A51,[22]旧野母崎町!$B$30:$T$52,9,FALSE)</f>
        <v>-</v>
      </c>
      <c r="N51" s="730">
        <f>VLOOKUP($A51,[22]旧野母崎町!$B$30:$T$52,10,FALSE)</f>
        <v>358</v>
      </c>
      <c r="O51" s="730">
        <f>VLOOKUP($A51,[22]旧野母崎町!$B$30:$T$52,11,FALSE)</f>
        <v>32</v>
      </c>
      <c r="P51" s="730" t="str">
        <f>VLOOKUP($A51,[22]旧野母崎町!$B$30:$T$52,12,FALSE)</f>
        <v>-</v>
      </c>
      <c r="Q51" s="730">
        <f>VLOOKUP($A51,[22]旧野母崎町!$B$30:$T$52,13,FALSE)</f>
        <v>326</v>
      </c>
      <c r="R51" s="730">
        <f>VLOOKUP($A51,[22]旧野母崎町!$B$30:$T$52,14,FALSE)</f>
        <v>8</v>
      </c>
      <c r="S51" s="730">
        <f>VLOOKUP($A51,[22]旧野母崎町!$B$30:$T$52,15,FALSE)</f>
        <v>14</v>
      </c>
      <c r="T51" s="730">
        <f>VLOOKUP($A51,[22]旧野母崎町!$B$30:$T$52,16,FALSE)</f>
        <v>7</v>
      </c>
      <c r="U51" s="730">
        <f>VLOOKUP($A51,[22]旧野母崎町!$B$30:$T$52,17,FALSE)</f>
        <v>5</v>
      </c>
      <c r="V51" s="730" t="str">
        <f>VLOOKUP($A51,[22]旧野母崎町!$B$30:$T$52,18,FALSE)</f>
        <v>-</v>
      </c>
      <c r="W51" s="730">
        <f>VLOOKUP($A51,[22]旧野母崎町!$B$30:$T$52,19,FALSE)</f>
        <v>2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VLOOKUP($A53,[22]旧野母崎町!$B$54:$T$76,2,FALSE)</f>
        <v>2353</v>
      </c>
      <c r="G53" s="730">
        <f>VLOOKUP($A53,[22]旧野母崎町!$B$54:$T$76,3,FALSE)</f>
        <v>948</v>
      </c>
      <c r="H53" s="730">
        <f>VLOOKUP($A53,[22]旧野母崎町!$B$54:$T$76,4,FALSE)</f>
        <v>914</v>
      </c>
      <c r="I53" s="730">
        <f>VLOOKUP($A53,[22]旧野母崎町!$B$54:$T$76,5,FALSE)</f>
        <v>692</v>
      </c>
      <c r="J53" s="730">
        <f>VLOOKUP($A53,[22]旧野母崎町!$B$54:$T$76,6,FALSE)</f>
        <v>192</v>
      </c>
      <c r="K53" s="730">
        <f>VLOOKUP($A53,[22]旧野母崎町!$B$54:$T$76,7,FALSE)</f>
        <v>8</v>
      </c>
      <c r="L53" s="730">
        <f>VLOOKUP($A53,[22]旧野母崎町!$B$54:$T$76,8,FALSE)</f>
        <v>22</v>
      </c>
      <c r="M53" s="730">
        <f>VLOOKUP($A53,[22]旧野母崎町!$B$54:$T$76,9,FALSE)</f>
        <v>34</v>
      </c>
      <c r="N53" s="730">
        <f>VLOOKUP($A53,[22]旧野母崎町!$B$54:$T$76,10,FALSE)</f>
        <v>1380</v>
      </c>
      <c r="O53" s="730">
        <f>VLOOKUP($A53,[22]旧野母崎町!$B$54:$T$76,11,FALSE)</f>
        <v>595</v>
      </c>
      <c r="P53" s="730">
        <f>VLOOKUP($A53,[22]旧野母崎町!$B$54:$T$76,12,FALSE)</f>
        <v>43</v>
      </c>
      <c r="Q53" s="730">
        <f>VLOOKUP($A53,[22]旧野母崎町!$B$54:$T$76,13,FALSE)</f>
        <v>742</v>
      </c>
      <c r="R53" s="730">
        <f>VLOOKUP($A53,[22]旧野母崎町!$B$54:$T$76,14,FALSE)</f>
        <v>25</v>
      </c>
      <c r="S53" s="730">
        <f>VLOOKUP($A53,[22]旧野母崎町!$B$54:$T$76,15,FALSE)</f>
        <v>784</v>
      </c>
      <c r="T53" s="730">
        <f>VLOOKUP($A53,[22]旧野母崎町!$B$54:$T$76,16,FALSE)</f>
        <v>625</v>
      </c>
      <c r="U53" s="730">
        <f>VLOOKUP($A53,[22]旧野母崎町!$B$54:$T$76,17,FALSE)</f>
        <v>134</v>
      </c>
      <c r="V53" s="730">
        <f>VLOOKUP($A53,[22]旧野母崎町!$B$54:$T$76,18,FALSE)</f>
        <v>7</v>
      </c>
      <c r="W53" s="730">
        <f>VLOOKUP($A53,[22]旧野母崎町!$B$54:$T$76,19,FALSE)</f>
        <v>18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VLOOKUP($A54,[22]旧野母崎町!$B$54:$T$76,2,FALSE)</f>
        <v>51</v>
      </c>
      <c r="G54" s="730">
        <f>VLOOKUP($A54,[22]旧野母崎町!$B$54:$T$76,3,FALSE)</f>
        <v>13</v>
      </c>
      <c r="H54" s="730">
        <f>VLOOKUP($A54,[22]旧野母崎町!$B$54:$T$76,4,FALSE)</f>
        <v>13</v>
      </c>
      <c r="I54" s="730">
        <f>VLOOKUP($A54,[22]旧野母崎町!$B$54:$T$76,5,FALSE)</f>
        <v>8</v>
      </c>
      <c r="J54" s="730" t="str">
        <f>VLOOKUP($A54,[22]旧野母崎町!$B$54:$T$76,6,FALSE)</f>
        <v>-</v>
      </c>
      <c r="K54" s="730">
        <f>VLOOKUP($A54,[22]旧野母崎町!$B$54:$T$76,7,FALSE)</f>
        <v>5</v>
      </c>
      <c r="L54" s="730" t="str">
        <f>VLOOKUP($A54,[22]旧野母崎町!$B$54:$T$76,8,FALSE)</f>
        <v>-</v>
      </c>
      <c r="M54" s="730" t="str">
        <f>VLOOKUP($A54,[22]旧野母崎町!$B$54:$T$76,9,FALSE)</f>
        <v>-</v>
      </c>
      <c r="N54" s="730">
        <f>VLOOKUP($A54,[22]旧野母崎町!$B$54:$T$76,10,FALSE)</f>
        <v>38</v>
      </c>
      <c r="O54" s="730" t="str">
        <f>VLOOKUP($A54,[22]旧野母崎町!$B$54:$T$76,11,FALSE)</f>
        <v>-</v>
      </c>
      <c r="P54" s="730">
        <f>VLOOKUP($A54,[22]旧野母崎町!$B$54:$T$76,12,FALSE)</f>
        <v>37</v>
      </c>
      <c r="Q54" s="730">
        <f>VLOOKUP($A54,[22]旧野母崎町!$B$54:$T$76,13,FALSE)</f>
        <v>1</v>
      </c>
      <c r="R54" s="730" t="str">
        <f>VLOOKUP($A54,[22]旧野母崎町!$B$54:$T$76,14,FALSE)</f>
        <v>-</v>
      </c>
      <c r="S54" s="730">
        <f>VLOOKUP($A54,[22]旧野母崎町!$B$54:$T$76,15,FALSE)</f>
        <v>13</v>
      </c>
      <c r="T54" s="730">
        <f>VLOOKUP($A54,[22]旧野母崎町!$B$54:$T$76,16,FALSE)</f>
        <v>8</v>
      </c>
      <c r="U54" s="730" t="str">
        <f>VLOOKUP($A54,[22]旧野母崎町!$B$54:$T$76,17,FALSE)</f>
        <v>-</v>
      </c>
      <c r="V54" s="730">
        <f>VLOOKUP($A54,[22]旧野母崎町!$B$54:$T$76,18,FALSE)</f>
        <v>5</v>
      </c>
      <c r="W54" s="730" t="str">
        <f>VLOOKUP($A54,[22]旧野母崎町!$B$54:$T$76,19,FALSE)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VLOOKUP($A55,[22]旧野母崎町!$B$54:$T$76,2,FALSE)</f>
        <v>56</v>
      </c>
      <c r="G55" s="730">
        <f>VLOOKUP($A55,[22]旧野母崎町!$B$54:$T$76,3,FALSE)</f>
        <v>48</v>
      </c>
      <c r="H55" s="730">
        <f>VLOOKUP($A55,[22]旧野母崎町!$B$54:$T$76,4,FALSE)</f>
        <v>41</v>
      </c>
      <c r="I55" s="730">
        <f>VLOOKUP($A55,[22]旧野母崎町!$B$54:$T$76,5,FALSE)</f>
        <v>37</v>
      </c>
      <c r="J55" s="730">
        <f>VLOOKUP($A55,[22]旧野母崎町!$B$54:$T$76,6,FALSE)</f>
        <v>1</v>
      </c>
      <c r="K55" s="730">
        <f>VLOOKUP($A55,[22]旧野母崎町!$B$54:$T$76,7,FALSE)</f>
        <v>2</v>
      </c>
      <c r="L55" s="730">
        <f>VLOOKUP($A55,[22]旧野母崎町!$B$54:$T$76,8,FALSE)</f>
        <v>1</v>
      </c>
      <c r="M55" s="730">
        <f>VLOOKUP($A55,[22]旧野母崎町!$B$54:$T$76,9,FALSE)</f>
        <v>7</v>
      </c>
      <c r="N55" s="730">
        <f>VLOOKUP($A55,[22]旧野母崎町!$B$54:$T$76,10,FALSE)</f>
        <v>8</v>
      </c>
      <c r="O55" s="730">
        <f>VLOOKUP($A55,[22]旧野母崎町!$B$54:$T$76,11,FALSE)</f>
        <v>1</v>
      </c>
      <c r="P55" s="730">
        <f>VLOOKUP($A55,[22]旧野母崎町!$B$54:$T$76,12,FALSE)</f>
        <v>6</v>
      </c>
      <c r="Q55" s="730">
        <f>VLOOKUP($A55,[22]旧野母崎町!$B$54:$T$76,13,FALSE)</f>
        <v>1</v>
      </c>
      <c r="R55" s="730" t="str">
        <f>VLOOKUP($A55,[22]旧野母崎町!$B$54:$T$76,14,FALSE)</f>
        <v>-</v>
      </c>
      <c r="S55" s="730">
        <f>VLOOKUP($A55,[22]旧野母崎町!$B$54:$T$76,15,FALSE)</f>
        <v>39</v>
      </c>
      <c r="T55" s="730">
        <f>VLOOKUP($A55,[22]旧野母崎町!$B$54:$T$76,16,FALSE)</f>
        <v>35</v>
      </c>
      <c r="U55" s="730">
        <f>VLOOKUP($A55,[22]旧野母崎町!$B$54:$T$76,17,FALSE)</f>
        <v>1</v>
      </c>
      <c r="V55" s="730">
        <f>VLOOKUP($A55,[22]旧野母崎町!$B$54:$T$76,18,FALSE)</f>
        <v>2</v>
      </c>
      <c r="W55" s="730">
        <f>VLOOKUP($A55,[22]旧野母崎町!$B$54:$T$76,19,FALSE)</f>
        <v>1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VLOOKUP($A56,[22]旧野母崎町!$B$54:$T$76,2,FALSE)</f>
        <v>62</v>
      </c>
      <c r="G56" s="730">
        <f>VLOOKUP($A56,[22]旧野母崎町!$B$54:$T$76,3,FALSE)</f>
        <v>54</v>
      </c>
      <c r="H56" s="730">
        <f>VLOOKUP($A56,[22]旧野母崎町!$B$54:$T$76,4,FALSE)</f>
        <v>52</v>
      </c>
      <c r="I56" s="730">
        <f>VLOOKUP($A56,[22]旧野母崎町!$B$54:$T$76,5,FALSE)</f>
        <v>47</v>
      </c>
      <c r="J56" s="730">
        <f>VLOOKUP($A56,[22]旧野母崎町!$B$54:$T$76,6,FALSE)</f>
        <v>2</v>
      </c>
      <c r="K56" s="730" t="str">
        <f>VLOOKUP($A56,[22]旧野母崎町!$B$54:$T$76,7,FALSE)</f>
        <v>-</v>
      </c>
      <c r="L56" s="730">
        <f>VLOOKUP($A56,[22]旧野母崎町!$B$54:$T$76,8,FALSE)</f>
        <v>3</v>
      </c>
      <c r="M56" s="730">
        <f>VLOOKUP($A56,[22]旧野母崎町!$B$54:$T$76,9,FALSE)</f>
        <v>2</v>
      </c>
      <c r="N56" s="730">
        <f>VLOOKUP($A56,[22]旧野母崎町!$B$54:$T$76,10,FALSE)</f>
        <v>5</v>
      </c>
      <c r="O56" s="730">
        <f>VLOOKUP($A56,[22]旧野母崎町!$B$54:$T$76,11,FALSE)</f>
        <v>4</v>
      </c>
      <c r="P56" s="730" t="str">
        <f>VLOOKUP($A56,[22]旧野母崎町!$B$54:$T$76,12,FALSE)</f>
        <v>-</v>
      </c>
      <c r="Q56" s="730">
        <f>VLOOKUP($A56,[22]旧野母崎町!$B$54:$T$76,13,FALSE)</f>
        <v>1</v>
      </c>
      <c r="R56" s="730">
        <f>VLOOKUP($A56,[22]旧野母崎町!$B$54:$T$76,14,FALSE)</f>
        <v>3</v>
      </c>
      <c r="S56" s="730">
        <f>VLOOKUP($A56,[22]旧野母崎町!$B$54:$T$76,15,FALSE)</f>
        <v>51</v>
      </c>
      <c r="T56" s="730">
        <f>VLOOKUP($A56,[22]旧野母崎町!$B$54:$T$76,16,FALSE)</f>
        <v>46</v>
      </c>
      <c r="U56" s="730">
        <f>VLOOKUP($A56,[22]旧野母崎町!$B$54:$T$76,17,FALSE)</f>
        <v>2</v>
      </c>
      <c r="V56" s="730" t="str">
        <f>VLOOKUP($A56,[22]旧野母崎町!$B$54:$T$76,18,FALSE)</f>
        <v>-</v>
      </c>
      <c r="W56" s="730">
        <f>VLOOKUP($A56,[22]旧野母崎町!$B$54:$T$76,19,FALSE)</f>
        <v>3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VLOOKUP($A57,[22]旧野母崎町!$B$54:$T$76,2,FALSE)</f>
        <v>65</v>
      </c>
      <c r="G57" s="730">
        <f>VLOOKUP($A57,[22]旧野母崎町!$B$54:$T$76,3,FALSE)</f>
        <v>53</v>
      </c>
      <c r="H57" s="730">
        <f>VLOOKUP($A57,[22]旧野母崎町!$B$54:$T$76,4,FALSE)</f>
        <v>51</v>
      </c>
      <c r="I57" s="730">
        <f>VLOOKUP($A57,[22]旧野母崎町!$B$54:$T$76,5,FALSE)</f>
        <v>48</v>
      </c>
      <c r="J57" s="730">
        <f>VLOOKUP($A57,[22]旧野母崎町!$B$54:$T$76,6,FALSE)</f>
        <v>2</v>
      </c>
      <c r="K57" s="730" t="str">
        <f>VLOOKUP($A57,[22]旧野母崎町!$B$54:$T$76,7,FALSE)</f>
        <v>-</v>
      </c>
      <c r="L57" s="730">
        <f>VLOOKUP($A57,[22]旧野母崎町!$B$54:$T$76,8,FALSE)</f>
        <v>1</v>
      </c>
      <c r="M57" s="730">
        <f>VLOOKUP($A57,[22]旧野母崎町!$B$54:$T$76,9,FALSE)</f>
        <v>2</v>
      </c>
      <c r="N57" s="730">
        <f>VLOOKUP($A57,[22]旧野母崎町!$B$54:$T$76,10,FALSE)</f>
        <v>11</v>
      </c>
      <c r="O57" s="730">
        <f>VLOOKUP($A57,[22]旧野母崎町!$B$54:$T$76,11,FALSE)</f>
        <v>7</v>
      </c>
      <c r="P57" s="730" t="str">
        <f>VLOOKUP($A57,[22]旧野母崎町!$B$54:$T$76,12,FALSE)</f>
        <v>-</v>
      </c>
      <c r="Q57" s="730">
        <f>VLOOKUP($A57,[22]旧野母崎町!$B$54:$T$76,13,FALSE)</f>
        <v>4</v>
      </c>
      <c r="R57" s="730">
        <f>VLOOKUP($A57,[22]旧野母崎町!$B$54:$T$76,14,FALSE)</f>
        <v>1</v>
      </c>
      <c r="S57" s="730">
        <f>VLOOKUP($A57,[22]旧野母崎町!$B$54:$T$76,15,FALSE)</f>
        <v>44</v>
      </c>
      <c r="T57" s="730">
        <f>VLOOKUP($A57,[22]旧野母崎町!$B$54:$T$76,16,FALSE)</f>
        <v>43</v>
      </c>
      <c r="U57" s="730">
        <f>VLOOKUP($A57,[22]旧野母崎町!$B$54:$T$76,17,FALSE)</f>
        <v>1</v>
      </c>
      <c r="V57" s="730" t="str">
        <f>VLOOKUP($A57,[22]旧野母崎町!$B$54:$T$76,18,FALSE)</f>
        <v>-</v>
      </c>
      <c r="W57" s="730" t="str">
        <f>VLOOKUP($A57,[22]旧野母崎町!$B$54:$T$76,19,FALSE)</f>
        <v>-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VLOOKUP($A58,[22]旧野母崎町!$B$54:$T$76,2,FALSE)</f>
        <v>71</v>
      </c>
      <c r="G58" s="730">
        <f>VLOOKUP($A58,[22]旧野母崎町!$B$54:$T$76,3,FALSE)</f>
        <v>61</v>
      </c>
      <c r="H58" s="730">
        <f>VLOOKUP($A58,[22]旧野母崎町!$B$54:$T$76,4,FALSE)</f>
        <v>61</v>
      </c>
      <c r="I58" s="730">
        <f>VLOOKUP($A58,[22]旧野母崎町!$B$54:$T$76,5,FALSE)</f>
        <v>55</v>
      </c>
      <c r="J58" s="730">
        <f>VLOOKUP($A58,[22]旧野母崎町!$B$54:$T$76,6,FALSE)</f>
        <v>6</v>
      </c>
      <c r="K58" s="730" t="str">
        <f>VLOOKUP($A58,[22]旧野母崎町!$B$54:$T$76,7,FALSE)</f>
        <v>-</v>
      </c>
      <c r="L58" s="730" t="str">
        <f>VLOOKUP($A58,[22]旧野母崎町!$B$54:$T$76,8,FALSE)</f>
        <v>-</v>
      </c>
      <c r="M58" s="730" t="str">
        <f>VLOOKUP($A58,[22]旧野母崎町!$B$54:$T$76,9,FALSE)</f>
        <v>-</v>
      </c>
      <c r="N58" s="730">
        <f>VLOOKUP($A58,[22]旧野母崎町!$B$54:$T$76,10,FALSE)</f>
        <v>9</v>
      </c>
      <c r="O58" s="730">
        <f>VLOOKUP($A58,[22]旧野母崎町!$B$54:$T$76,11,FALSE)</f>
        <v>7</v>
      </c>
      <c r="P58" s="730" t="str">
        <f>VLOOKUP($A58,[22]旧野母崎町!$B$54:$T$76,12,FALSE)</f>
        <v>-</v>
      </c>
      <c r="Q58" s="730">
        <f>VLOOKUP($A58,[22]旧野母崎町!$B$54:$T$76,13,FALSE)</f>
        <v>2</v>
      </c>
      <c r="R58" s="730">
        <f>VLOOKUP($A58,[22]旧野母崎町!$B$54:$T$76,14,FALSE)</f>
        <v>1</v>
      </c>
      <c r="S58" s="730">
        <f>VLOOKUP($A58,[22]旧野母崎町!$B$54:$T$76,15,FALSE)</f>
        <v>57</v>
      </c>
      <c r="T58" s="730">
        <f>VLOOKUP($A58,[22]旧野母崎町!$B$54:$T$76,16,FALSE)</f>
        <v>51</v>
      </c>
      <c r="U58" s="730">
        <f>VLOOKUP($A58,[22]旧野母崎町!$B$54:$T$76,17,FALSE)</f>
        <v>6</v>
      </c>
      <c r="V58" s="730" t="str">
        <f>VLOOKUP($A58,[22]旧野母崎町!$B$54:$T$76,18,FALSE)</f>
        <v>-</v>
      </c>
      <c r="W58" s="730" t="str">
        <f>VLOOKUP($A58,[22]旧野母崎町!$B$54:$T$76,19,FALSE)</f>
        <v>-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VLOOKUP($A59,[22]旧野母崎町!$B$54:$T$76,2,FALSE)</f>
        <v>86</v>
      </c>
      <c r="G59" s="730">
        <f>VLOOKUP($A59,[22]旧野母崎町!$B$54:$T$76,3,FALSE)</f>
        <v>72</v>
      </c>
      <c r="H59" s="730">
        <f>VLOOKUP($A59,[22]旧野母崎町!$B$54:$T$76,4,FALSE)</f>
        <v>68</v>
      </c>
      <c r="I59" s="730">
        <f>VLOOKUP($A59,[22]旧野母崎町!$B$54:$T$76,5,FALSE)</f>
        <v>60</v>
      </c>
      <c r="J59" s="730">
        <f>VLOOKUP($A59,[22]旧野母崎町!$B$54:$T$76,6,FALSE)</f>
        <v>6</v>
      </c>
      <c r="K59" s="730" t="str">
        <f>VLOOKUP($A59,[22]旧野母崎町!$B$54:$T$76,7,FALSE)</f>
        <v>-</v>
      </c>
      <c r="L59" s="730">
        <f>VLOOKUP($A59,[22]旧野母崎町!$B$54:$T$76,8,FALSE)</f>
        <v>2</v>
      </c>
      <c r="M59" s="730">
        <f>VLOOKUP($A59,[22]旧野母崎町!$B$54:$T$76,9,FALSE)</f>
        <v>4</v>
      </c>
      <c r="N59" s="730">
        <f>VLOOKUP($A59,[22]旧野母崎町!$B$54:$T$76,10,FALSE)</f>
        <v>12</v>
      </c>
      <c r="O59" s="730">
        <f>VLOOKUP($A59,[22]旧野母崎町!$B$54:$T$76,11,FALSE)</f>
        <v>10</v>
      </c>
      <c r="P59" s="730" t="str">
        <f>VLOOKUP($A59,[22]旧野母崎町!$B$54:$T$76,12,FALSE)</f>
        <v>-</v>
      </c>
      <c r="Q59" s="730">
        <f>VLOOKUP($A59,[22]旧野母崎町!$B$54:$T$76,13,FALSE)</f>
        <v>2</v>
      </c>
      <c r="R59" s="730">
        <f>VLOOKUP($A59,[22]旧野母崎町!$B$54:$T$76,14,FALSE)</f>
        <v>2</v>
      </c>
      <c r="S59" s="730">
        <f>VLOOKUP($A59,[22]旧野母崎町!$B$54:$T$76,15,FALSE)</f>
        <v>63</v>
      </c>
      <c r="T59" s="730">
        <f>VLOOKUP($A59,[22]旧野母崎町!$B$54:$T$76,16,FALSE)</f>
        <v>56</v>
      </c>
      <c r="U59" s="730">
        <f>VLOOKUP($A59,[22]旧野母崎町!$B$54:$T$76,17,FALSE)</f>
        <v>6</v>
      </c>
      <c r="V59" s="730" t="str">
        <f>VLOOKUP($A59,[22]旧野母崎町!$B$54:$T$76,18,FALSE)</f>
        <v>-</v>
      </c>
      <c r="W59" s="730">
        <f>VLOOKUP($A59,[22]旧野母崎町!$B$54:$T$76,19,FALSE)</f>
        <v>1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VLOOKUP($A60,[22]旧野母崎町!$B$54:$T$76,2,FALSE)</f>
        <v>105</v>
      </c>
      <c r="G60" s="730">
        <f>VLOOKUP($A60,[22]旧野母崎町!$B$54:$T$76,3,FALSE)</f>
        <v>92</v>
      </c>
      <c r="H60" s="730">
        <f>VLOOKUP($A60,[22]旧野母崎町!$B$54:$T$76,4,FALSE)</f>
        <v>91</v>
      </c>
      <c r="I60" s="730">
        <f>VLOOKUP($A60,[22]旧野母崎町!$B$54:$T$76,5,FALSE)</f>
        <v>69</v>
      </c>
      <c r="J60" s="730">
        <f>VLOOKUP($A60,[22]旧野母崎町!$B$54:$T$76,6,FALSE)</f>
        <v>20</v>
      </c>
      <c r="K60" s="730" t="str">
        <f>VLOOKUP($A60,[22]旧野母崎町!$B$54:$T$76,7,FALSE)</f>
        <v>-</v>
      </c>
      <c r="L60" s="730">
        <f>VLOOKUP($A60,[22]旧野母崎町!$B$54:$T$76,8,FALSE)</f>
        <v>2</v>
      </c>
      <c r="M60" s="730">
        <f>VLOOKUP($A60,[22]旧野母崎町!$B$54:$T$76,9,FALSE)</f>
        <v>1</v>
      </c>
      <c r="N60" s="730">
        <f>VLOOKUP($A60,[22]旧野母崎町!$B$54:$T$76,10,FALSE)</f>
        <v>13</v>
      </c>
      <c r="O60" s="730">
        <f>VLOOKUP($A60,[22]旧野母崎町!$B$54:$T$76,11,FALSE)</f>
        <v>12</v>
      </c>
      <c r="P60" s="730" t="str">
        <f>VLOOKUP($A60,[22]旧野母崎町!$B$54:$T$76,12,FALSE)</f>
        <v>-</v>
      </c>
      <c r="Q60" s="730">
        <f>VLOOKUP($A60,[22]旧野母崎町!$B$54:$T$76,13,FALSE)</f>
        <v>1</v>
      </c>
      <c r="R60" s="730" t="str">
        <f>VLOOKUP($A60,[22]旧野母崎町!$B$54:$T$76,14,FALSE)</f>
        <v>-</v>
      </c>
      <c r="S60" s="730">
        <f>VLOOKUP($A60,[22]旧野母崎町!$B$54:$T$76,15,FALSE)</f>
        <v>89</v>
      </c>
      <c r="T60" s="730">
        <f>VLOOKUP($A60,[22]旧野母崎町!$B$54:$T$76,16,FALSE)</f>
        <v>67</v>
      </c>
      <c r="U60" s="730">
        <f>VLOOKUP($A60,[22]旧野母崎町!$B$54:$T$76,17,FALSE)</f>
        <v>20</v>
      </c>
      <c r="V60" s="730" t="str">
        <f>VLOOKUP($A60,[22]旧野母崎町!$B$54:$T$76,18,FALSE)</f>
        <v>-</v>
      </c>
      <c r="W60" s="730">
        <f>VLOOKUP($A60,[22]旧野母崎町!$B$54:$T$76,19,FALSE)</f>
        <v>2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VLOOKUP($A61,[22]旧野母崎町!$B$54:$T$76,2,FALSE)</f>
        <v>112</v>
      </c>
      <c r="G61" s="730">
        <f>VLOOKUP($A61,[22]旧野母崎町!$B$54:$T$76,3,FALSE)</f>
        <v>90</v>
      </c>
      <c r="H61" s="730">
        <f>VLOOKUP($A61,[22]旧野母崎町!$B$54:$T$76,4,FALSE)</f>
        <v>88</v>
      </c>
      <c r="I61" s="730">
        <f>VLOOKUP($A61,[22]旧野母崎町!$B$54:$T$76,5,FALSE)</f>
        <v>63</v>
      </c>
      <c r="J61" s="730">
        <f>VLOOKUP($A61,[22]旧野母崎町!$B$54:$T$76,6,FALSE)</f>
        <v>25</v>
      </c>
      <c r="K61" s="730" t="str">
        <f>VLOOKUP($A61,[22]旧野母崎町!$B$54:$T$76,7,FALSE)</f>
        <v>-</v>
      </c>
      <c r="L61" s="730" t="str">
        <f>VLOOKUP($A61,[22]旧野母崎町!$B$54:$T$76,8,FALSE)</f>
        <v>-</v>
      </c>
      <c r="M61" s="730">
        <f>VLOOKUP($A61,[22]旧野母崎町!$B$54:$T$76,9,FALSE)</f>
        <v>2</v>
      </c>
      <c r="N61" s="730">
        <f>VLOOKUP($A61,[22]旧野母崎町!$B$54:$T$76,10,FALSE)</f>
        <v>22</v>
      </c>
      <c r="O61" s="730">
        <f>VLOOKUP($A61,[22]旧野母崎町!$B$54:$T$76,11,FALSE)</f>
        <v>20</v>
      </c>
      <c r="P61" s="730" t="str">
        <f>VLOOKUP($A61,[22]旧野母崎町!$B$54:$T$76,12,FALSE)</f>
        <v>-</v>
      </c>
      <c r="Q61" s="730">
        <f>VLOOKUP($A61,[22]旧野母崎町!$B$54:$T$76,13,FALSE)</f>
        <v>2</v>
      </c>
      <c r="R61" s="730" t="str">
        <f>VLOOKUP($A61,[22]旧野母崎町!$B$54:$T$76,14,FALSE)</f>
        <v>-</v>
      </c>
      <c r="S61" s="730">
        <f>VLOOKUP($A61,[22]旧野母崎町!$B$54:$T$76,15,FALSE)</f>
        <v>78</v>
      </c>
      <c r="T61" s="730">
        <f>VLOOKUP($A61,[22]旧野母崎町!$B$54:$T$76,16,FALSE)</f>
        <v>58</v>
      </c>
      <c r="U61" s="730">
        <f>VLOOKUP($A61,[22]旧野母崎町!$B$54:$T$76,17,FALSE)</f>
        <v>20</v>
      </c>
      <c r="V61" s="730" t="str">
        <f>VLOOKUP($A61,[22]旧野母崎町!$B$54:$T$76,18,FALSE)</f>
        <v>-</v>
      </c>
      <c r="W61" s="730" t="str">
        <f>VLOOKUP($A61,[22]旧野母崎町!$B$54:$T$76,19,FALSE)</f>
        <v>-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VLOOKUP($A62,[22]旧野母崎町!$B$54:$T$76,2,FALSE)</f>
        <v>169</v>
      </c>
      <c r="G62" s="730">
        <f>VLOOKUP($A62,[22]旧野母崎町!$B$54:$T$76,3,FALSE)</f>
        <v>129</v>
      </c>
      <c r="H62" s="730">
        <f>VLOOKUP($A62,[22]旧野母崎町!$B$54:$T$76,4,FALSE)</f>
        <v>125</v>
      </c>
      <c r="I62" s="730">
        <f>VLOOKUP($A62,[22]旧野母崎町!$B$54:$T$76,5,FALSE)</f>
        <v>105</v>
      </c>
      <c r="J62" s="730">
        <f>VLOOKUP($A62,[22]旧野母崎町!$B$54:$T$76,6,FALSE)</f>
        <v>17</v>
      </c>
      <c r="K62" s="730" t="str">
        <f>VLOOKUP($A62,[22]旧野母崎町!$B$54:$T$76,7,FALSE)</f>
        <v>-</v>
      </c>
      <c r="L62" s="730">
        <f>VLOOKUP($A62,[22]旧野母崎町!$B$54:$T$76,8,FALSE)</f>
        <v>3</v>
      </c>
      <c r="M62" s="730">
        <f>VLOOKUP($A62,[22]旧野母崎町!$B$54:$T$76,9,FALSE)</f>
        <v>4</v>
      </c>
      <c r="N62" s="730">
        <f>VLOOKUP($A62,[22]旧野母崎町!$B$54:$T$76,10,FALSE)</f>
        <v>39</v>
      </c>
      <c r="O62" s="730">
        <f>VLOOKUP($A62,[22]旧野母崎町!$B$54:$T$76,11,FALSE)</f>
        <v>36</v>
      </c>
      <c r="P62" s="730" t="str">
        <f>VLOOKUP($A62,[22]旧野母崎町!$B$54:$T$76,12,FALSE)</f>
        <v>-</v>
      </c>
      <c r="Q62" s="730">
        <f>VLOOKUP($A62,[22]旧野母崎町!$B$54:$T$76,13,FALSE)</f>
        <v>3</v>
      </c>
      <c r="R62" s="730">
        <f>VLOOKUP($A62,[22]旧野母崎町!$B$54:$T$76,14,FALSE)</f>
        <v>1</v>
      </c>
      <c r="S62" s="730">
        <f>VLOOKUP($A62,[22]旧野母崎町!$B$54:$T$76,15,FALSE)</f>
        <v>104</v>
      </c>
      <c r="T62" s="730">
        <f>VLOOKUP($A62,[22]旧野母崎町!$B$54:$T$76,16,FALSE)</f>
        <v>93</v>
      </c>
      <c r="U62" s="730">
        <f>VLOOKUP($A62,[22]旧野母崎町!$B$54:$T$76,17,FALSE)</f>
        <v>9</v>
      </c>
      <c r="V62" s="730" t="str">
        <f>VLOOKUP($A62,[22]旧野母崎町!$B$54:$T$76,18,FALSE)</f>
        <v>-</v>
      </c>
      <c r="W62" s="730">
        <f>VLOOKUP($A62,[22]旧野母崎町!$B$54:$T$76,19,FALSE)</f>
        <v>2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VLOOKUP($A63,[22]旧野母崎町!$B$54:$T$76,2,FALSE)</f>
        <v>206</v>
      </c>
      <c r="G63" s="730">
        <f>VLOOKUP($A63,[22]旧野母崎町!$B$54:$T$76,3,FALSE)</f>
        <v>127</v>
      </c>
      <c r="H63" s="730">
        <f>VLOOKUP($A63,[22]旧野母崎町!$B$54:$T$76,4,FALSE)</f>
        <v>118</v>
      </c>
      <c r="I63" s="730">
        <f>VLOOKUP($A63,[22]旧野母崎町!$B$54:$T$76,5,FALSE)</f>
        <v>85</v>
      </c>
      <c r="J63" s="730">
        <f>VLOOKUP($A63,[22]旧野母崎町!$B$54:$T$76,6,FALSE)</f>
        <v>30</v>
      </c>
      <c r="K63" s="730">
        <f>VLOOKUP($A63,[22]旧野母崎町!$B$54:$T$76,7,FALSE)</f>
        <v>1</v>
      </c>
      <c r="L63" s="730">
        <f>VLOOKUP($A63,[22]旧野母崎町!$B$54:$T$76,8,FALSE)</f>
        <v>2</v>
      </c>
      <c r="M63" s="730">
        <f>VLOOKUP($A63,[22]旧野母崎町!$B$54:$T$76,9,FALSE)</f>
        <v>9</v>
      </c>
      <c r="N63" s="730">
        <f>VLOOKUP($A63,[22]旧野母崎町!$B$54:$T$76,10,FALSE)</f>
        <v>76</v>
      </c>
      <c r="O63" s="730">
        <f>VLOOKUP($A63,[22]旧野母崎町!$B$54:$T$76,11,FALSE)</f>
        <v>65</v>
      </c>
      <c r="P63" s="730" t="str">
        <f>VLOOKUP($A63,[22]旧野母崎町!$B$54:$T$76,12,FALSE)</f>
        <v>-</v>
      </c>
      <c r="Q63" s="730">
        <f>VLOOKUP($A63,[22]旧野母崎町!$B$54:$T$76,13,FALSE)</f>
        <v>11</v>
      </c>
      <c r="R63" s="730">
        <f>VLOOKUP($A63,[22]旧野母崎町!$B$54:$T$76,14,FALSE)</f>
        <v>3</v>
      </c>
      <c r="S63" s="730">
        <f>VLOOKUP($A63,[22]旧野母崎町!$B$54:$T$76,15,FALSE)</f>
        <v>103</v>
      </c>
      <c r="T63" s="730">
        <f>VLOOKUP($A63,[22]旧野母崎町!$B$54:$T$76,16,FALSE)</f>
        <v>79</v>
      </c>
      <c r="U63" s="730">
        <f>VLOOKUP($A63,[22]旧野母崎町!$B$54:$T$76,17,FALSE)</f>
        <v>22</v>
      </c>
      <c r="V63" s="730" t="str">
        <f>VLOOKUP($A63,[22]旧野母崎町!$B$54:$T$76,18,FALSE)</f>
        <v>-</v>
      </c>
      <c r="W63" s="730">
        <f>VLOOKUP($A63,[22]旧野母崎町!$B$54:$T$76,19,FALSE)</f>
        <v>2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VLOOKUP($A64,[22]旧野母崎町!$B$54:$T$76,2,FALSE)</f>
        <v>313</v>
      </c>
      <c r="G64" s="730">
        <f>VLOOKUP($A64,[22]旧野母崎町!$B$54:$T$76,3,FALSE)</f>
        <v>119</v>
      </c>
      <c r="H64" s="730">
        <f>VLOOKUP($A64,[22]旧野母崎町!$B$54:$T$76,4,FALSE)</f>
        <v>117</v>
      </c>
      <c r="I64" s="730">
        <f>VLOOKUP($A64,[22]旧野母崎町!$B$54:$T$76,5,FALSE)</f>
        <v>66</v>
      </c>
      <c r="J64" s="730">
        <f>VLOOKUP($A64,[22]旧野母崎町!$B$54:$T$76,6,FALSE)</f>
        <v>46</v>
      </c>
      <c r="K64" s="730" t="str">
        <f>VLOOKUP($A64,[22]旧野母崎町!$B$54:$T$76,7,FALSE)</f>
        <v>-</v>
      </c>
      <c r="L64" s="730">
        <f>VLOOKUP($A64,[22]旧野母崎町!$B$54:$T$76,8,FALSE)</f>
        <v>5</v>
      </c>
      <c r="M64" s="730">
        <f>VLOOKUP($A64,[22]旧野母崎町!$B$54:$T$76,9,FALSE)</f>
        <v>2</v>
      </c>
      <c r="N64" s="730">
        <f>VLOOKUP($A64,[22]旧野母崎町!$B$54:$T$76,10,FALSE)</f>
        <v>189</v>
      </c>
      <c r="O64" s="730">
        <f>VLOOKUP($A64,[22]旧野母崎町!$B$54:$T$76,11,FALSE)</f>
        <v>123</v>
      </c>
      <c r="P64" s="730" t="str">
        <f>VLOOKUP($A64,[22]旧野母崎町!$B$54:$T$76,12,FALSE)</f>
        <v>-</v>
      </c>
      <c r="Q64" s="730">
        <f>VLOOKUP($A64,[22]旧野母崎町!$B$54:$T$76,13,FALSE)</f>
        <v>66</v>
      </c>
      <c r="R64" s="730">
        <f>VLOOKUP($A64,[22]旧野母崎町!$B$54:$T$76,14,FALSE)</f>
        <v>5</v>
      </c>
      <c r="S64" s="730">
        <f>VLOOKUP($A64,[22]旧野母崎町!$B$54:$T$76,15,FALSE)</f>
        <v>90</v>
      </c>
      <c r="T64" s="730">
        <f>VLOOKUP($A64,[22]旧野母崎町!$B$54:$T$76,16,FALSE)</f>
        <v>54</v>
      </c>
      <c r="U64" s="730">
        <f>VLOOKUP($A64,[22]旧野母崎町!$B$54:$T$76,17,FALSE)</f>
        <v>31</v>
      </c>
      <c r="V64" s="730" t="str">
        <f>VLOOKUP($A64,[22]旧野母崎町!$B$54:$T$76,18,FALSE)</f>
        <v>-</v>
      </c>
      <c r="W64" s="730">
        <f>VLOOKUP($A64,[22]旧野母崎町!$B$54:$T$76,19,FALSE)</f>
        <v>5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VLOOKUP($A65,[22]旧野母崎町!$B$54:$T$76,2,FALSE)</f>
        <v>265</v>
      </c>
      <c r="G65" s="730">
        <f>VLOOKUP($A65,[22]旧野母崎町!$B$54:$T$76,3,FALSE)</f>
        <v>52</v>
      </c>
      <c r="H65" s="730">
        <f>VLOOKUP($A65,[22]旧野母崎町!$B$54:$T$76,4,FALSE)</f>
        <v>51</v>
      </c>
      <c r="I65" s="730">
        <f>VLOOKUP($A65,[22]旧野母崎町!$B$54:$T$76,5,FALSE)</f>
        <v>28</v>
      </c>
      <c r="J65" s="730">
        <f>VLOOKUP($A65,[22]旧野母崎町!$B$54:$T$76,6,FALSE)</f>
        <v>22</v>
      </c>
      <c r="K65" s="730" t="str">
        <f>VLOOKUP($A65,[22]旧野母崎町!$B$54:$T$76,7,FALSE)</f>
        <v>-</v>
      </c>
      <c r="L65" s="730">
        <f>VLOOKUP($A65,[22]旧野母崎町!$B$54:$T$76,8,FALSE)</f>
        <v>1</v>
      </c>
      <c r="M65" s="730">
        <f>VLOOKUP($A65,[22]旧野母崎町!$B$54:$T$76,9,FALSE)</f>
        <v>1</v>
      </c>
      <c r="N65" s="730">
        <f>VLOOKUP($A65,[22]旧野母崎町!$B$54:$T$76,10,FALSE)</f>
        <v>212</v>
      </c>
      <c r="O65" s="730">
        <f>VLOOKUP($A65,[22]旧野母崎町!$B$54:$T$76,11,FALSE)</f>
        <v>100</v>
      </c>
      <c r="P65" s="730" t="str">
        <f>VLOOKUP($A65,[22]旧野母崎町!$B$54:$T$76,12,FALSE)</f>
        <v>-</v>
      </c>
      <c r="Q65" s="730">
        <f>VLOOKUP($A65,[22]旧野母崎町!$B$54:$T$76,13,FALSE)</f>
        <v>112</v>
      </c>
      <c r="R65" s="730">
        <f>VLOOKUP($A65,[22]旧野母崎町!$B$54:$T$76,14,FALSE)</f>
        <v>1</v>
      </c>
      <c r="S65" s="730">
        <f>VLOOKUP($A65,[22]旧野母崎町!$B$54:$T$76,15,FALSE)</f>
        <v>34</v>
      </c>
      <c r="T65" s="730">
        <f>VLOOKUP($A65,[22]旧野母崎町!$B$54:$T$76,16,FALSE)</f>
        <v>23</v>
      </c>
      <c r="U65" s="730">
        <f>VLOOKUP($A65,[22]旧野母崎町!$B$54:$T$76,17,FALSE)</f>
        <v>10</v>
      </c>
      <c r="V65" s="730" t="str">
        <f>VLOOKUP($A65,[22]旧野母崎町!$B$54:$T$76,18,FALSE)</f>
        <v>-</v>
      </c>
      <c r="W65" s="730">
        <f>VLOOKUP($A65,[22]旧野母崎町!$B$54:$T$76,19,FALSE)</f>
        <v>1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VLOOKUP($A66,[22]旧野母崎町!$B$54:$T$76,2,FALSE)</f>
        <v>217</v>
      </c>
      <c r="G66" s="730">
        <f>VLOOKUP($A66,[22]旧野母崎町!$B$54:$T$76,3,FALSE)</f>
        <v>23</v>
      </c>
      <c r="H66" s="730">
        <f>VLOOKUP($A66,[22]旧野母崎町!$B$54:$T$76,4,FALSE)</f>
        <v>23</v>
      </c>
      <c r="I66" s="730">
        <f>VLOOKUP($A66,[22]旧野母崎町!$B$54:$T$76,5,FALSE)</f>
        <v>13</v>
      </c>
      <c r="J66" s="730">
        <f>VLOOKUP($A66,[22]旧野母崎町!$B$54:$T$76,6,FALSE)</f>
        <v>9</v>
      </c>
      <c r="K66" s="730" t="str">
        <f>VLOOKUP($A66,[22]旧野母崎町!$B$54:$T$76,7,FALSE)</f>
        <v>-</v>
      </c>
      <c r="L66" s="730">
        <f>VLOOKUP($A66,[22]旧野母崎町!$B$54:$T$76,8,FALSE)</f>
        <v>1</v>
      </c>
      <c r="M66" s="730" t="str">
        <f>VLOOKUP($A66,[22]旧野母崎町!$B$54:$T$76,9,FALSE)</f>
        <v>-</v>
      </c>
      <c r="N66" s="730">
        <f>VLOOKUP($A66,[22]旧野母崎町!$B$54:$T$76,10,FALSE)</f>
        <v>191</v>
      </c>
      <c r="O66" s="730">
        <f>VLOOKUP($A66,[22]旧野母崎町!$B$54:$T$76,11,FALSE)</f>
        <v>68</v>
      </c>
      <c r="P66" s="730" t="str">
        <f>VLOOKUP($A66,[22]旧野母崎町!$B$54:$T$76,12,FALSE)</f>
        <v>-</v>
      </c>
      <c r="Q66" s="730">
        <f>VLOOKUP($A66,[22]旧野母崎町!$B$54:$T$76,13,FALSE)</f>
        <v>123</v>
      </c>
      <c r="R66" s="730">
        <f>VLOOKUP($A66,[22]旧野母崎町!$B$54:$T$76,14,FALSE)</f>
        <v>3</v>
      </c>
      <c r="S66" s="730">
        <f>VLOOKUP($A66,[22]旧野母崎町!$B$54:$T$76,15,FALSE)</f>
        <v>15</v>
      </c>
      <c r="T66" s="730">
        <f>VLOOKUP($A66,[22]旧野母崎町!$B$54:$T$76,16,FALSE)</f>
        <v>9</v>
      </c>
      <c r="U66" s="730">
        <f>VLOOKUP($A66,[22]旧野母崎町!$B$54:$T$76,17,FALSE)</f>
        <v>5</v>
      </c>
      <c r="V66" s="730" t="str">
        <f>VLOOKUP($A66,[22]旧野母崎町!$B$54:$T$76,18,FALSE)</f>
        <v>-</v>
      </c>
      <c r="W66" s="730">
        <f>VLOOKUP($A66,[22]旧野母崎町!$B$54:$T$76,19,FALSE)</f>
        <v>1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VLOOKUP($A67,[22]旧野母崎町!$B$54:$T$76,2,FALSE)</f>
        <v>220</v>
      </c>
      <c r="G67" s="730">
        <f>VLOOKUP($A67,[22]旧野母崎町!$B$54:$T$76,3,FALSE)</f>
        <v>11</v>
      </c>
      <c r="H67" s="730">
        <f>VLOOKUP($A67,[22]旧野母崎町!$B$54:$T$76,4,FALSE)</f>
        <v>11</v>
      </c>
      <c r="I67" s="730">
        <f>VLOOKUP($A67,[22]旧野母崎町!$B$54:$T$76,5,FALSE)</f>
        <v>6</v>
      </c>
      <c r="J67" s="730">
        <f>VLOOKUP($A67,[22]旧野母崎町!$B$54:$T$76,6,FALSE)</f>
        <v>5</v>
      </c>
      <c r="K67" s="730" t="str">
        <f>VLOOKUP($A67,[22]旧野母崎町!$B$54:$T$76,7,FALSE)</f>
        <v>-</v>
      </c>
      <c r="L67" s="730" t="str">
        <f>VLOOKUP($A67,[22]旧野母崎町!$B$54:$T$76,8,FALSE)</f>
        <v>-</v>
      </c>
      <c r="M67" s="730" t="str">
        <f>VLOOKUP($A67,[22]旧野母崎町!$B$54:$T$76,9,FALSE)</f>
        <v>-</v>
      </c>
      <c r="N67" s="730">
        <f>VLOOKUP($A67,[22]旧野母崎町!$B$54:$T$76,10,FALSE)</f>
        <v>206</v>
      </c>
      <c r="O67" s="730">
        <f>VLOOKUP($A67,[22]旧野母崎町!$B$54:$T$76,11,FALSE)</f>
        <v>74</v>
      </c>
      <c r="P67" s="730" t="str">
        <f>VLOOKUP($A67,[22]旧野母崎町!$B$54:$T$76,12,FALSE)</f>
        <v>-</v>
      </c>
      <c r="Q67" s="730">
        <f>VLOOKUP($A67,[22]旧野母崎町!$B$54:$T$76,13,FALSE)</f>
        <v>132</v>
      </c>
      <c r="R67" s="730">
        <f>VLOOKUP($A67,[22]旧野母崎町!$B$54:$T$76,14,FALSE)</f>
        <v>3</v>
      </c>
      <c r="S67" s="730">
        <f>VLOOKUP($A67,[22]旧野母崎町!$B$54:$T$76,15,FALSE)</f>
        <v>3</v>
      </c>
      <c r="T67" s="730">
        <f>VLOOKUP($A67,[22]旧野母崎町!$B$54:$T$76,16,FALSE)</f>
        <v>2</v>
      </c>
      <c r="U67" s="730">
        <f>VLOOKUP($A67,[22]旧野母崎町!$B$54:$T$76,17,FALSE)</f>
        <v>1</v>
      </c>
      <c r="V67" s="730" t="str">
        <f>VLOOKUP($A67,[22]旧野母崎町!$B$54:$T$76,18,FALSE)</f>
        <v>-</v>
      </c>
      <c r="W67" s="730" t="str">
        <f>VLOOKUP($A67,[22]旧野母崎町!$B$54:$T$76,19,FALSE)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VLOOKUP($A68,[22]旧野母崎町!$B$54:$T$76,2,FALSE)</f>
        <v>355</v>
      </c>
      <c r="G68" s="730">
        <f>VLOOKUP($A68,[22]旧野母崎町!$B$54:$T$76,3,FALSE)</f>
        <v>4</v>
      </c>
      <c r="H68" s="730">
        <f>VLOOKUP($A68,[22]旧野母崎町!$B$54:$T$76,4,FALSE)</f>
        <v>4</v>
      </c>
      <c r="I68" s="730">
        <f>VLOOKUP($A68,[22]旧野母崎町!$B$54:$T$76,5,FALSE)</f>
        <v>2</v>
      </c>
      <c r="J68" s="730">
        <f>VLOOKUP($A68,[22]旧野母崎町!$B$54:$T$76,6,FALSE)</f>
        <v>1</v>
      </c>
      <c r="K68" s="730" t="str">
        <f>VLOOKUP($A68,[22]旧野母崎町!$B$54:$T$76,7,FALSE)</f>
        <v>-</v>
      </c>
      <c r="L68" s="730">
        <f>VLOOKUP($A68,[22]旧野母崎町!$B$54:$T$76,8,FALSE)</f>
        <v>1</v>
      </c>
      <c r="M68" s="730" t="str">
        <f>VLOOKUP($A68,[22]旧野母崎町!$B$54:$T$76,9,FALSE)</f>
        <v>-</v>
      </c>
      <c r="N68" s="730">
        <f>VLOOKUP($A68,[22]旧野母崎町!$B$54:$T$76,10,FALSE)</f>
        <v>349</v>
      </c>
      <c r="O68" s="730">
        <f>VLOOKUP($A68,[22]旧野母崎町!$B$54:$T$76,11,FALSE)</f>
        <v>68</v>
      </c>
      <c r="P68" s="730" t="str">
        <f>VLOOKUP($A68,[22]旧野母崎町!$B$54:$T$76,12,FALSE)</f>
        <v>-</v>
      </c>
      <c r="Q68" s="730">
        <f>VLOOKUP($A68,[22]旧野母崎町!$B$54:$T$76,13,FALSE)</f>
        <v>281</v>
      </c>
      <c r="R68" s="730">
        <f>VLOOKUP($A68,[22]旧野母崎町!$B$54:$T$76,14,FALSE)</f>
        <v>2</v>
      </c>
      <c r="S68" s="730">
        <f>VLOOKUP($A68,[22]旧野母崎町!$B$54:$T$76,15,FALSE)</f>
        <v>1</v>
      </c>
      <c r="T68" s="730">
        <f>VLOOKUP($A68,[22]旧野母崎町!$B$54:$T$76,16,FALSE)</f>
        <v>1</v>
      </c>
      <c r="U68" s="730" t="str">
        <f>VLOOKUP($A68,[22]旧野母崎町!$B$54:$T$76,17,FALSE)</f>
        <v>-</v>
      </c>
      <c r="V68" s="730" t="str">
        <f>VLOOKUP($A68,[22]旧野母崎町!$B$54:$T$76,18,FALSE)</f>
        <v>-</v>
      </c>
      <c r="W68" s="730" t="str">
        <f>VLOOKUP($A68,[22]旧野母崎町!$B$54:$T$76,19,FALSE)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VLOOKUP($A70,[22]旧野母崎町!$B$54:$T$76,2,FALSE)</f>
        <v>983</v>
      </c>
      <c r="G70" s="730">
        <f>VLOOKUP($A70,[22]旧野母崎町!$B$54:$T$76,3,FALSE)</f>
        <v>739</v>
      </c>
      <c r="H70" s="730">
        <f>VLOOKUP($A70,[22]旧野母崎町!$B$54:$T$76,4,FALSE)</f>
        <v>708</v>
      </c>
      <c r="I70" s="730">
        <f>VLOOKUP($A70,[22]旧野母崎町!$B$54:$T$76,5,FALSE)</f>
        <v>577</v>
      </c>
      <c r="J70" s="730">
        <f>VLOOKUP($A70,[22]旧野母崎町!$B$54:$T$76,6,FALSE)</f>
        <v>109</v>
      </c>
      <c r="K70" s="730">
        <f>VLOOKUP($A70,[22]旧野母崎町!$B$54:$T$76,7,FALSE)</f>
        <v>8</v>
      </c>
      <c r="L70" s="730">
        <f>VLOOKUP($A70,[22]旧野母崎町!$B$54:$T$76,8,FALSE)</f>
        <v>14</v>
      </c>
      <c r="M70" s="730">
        <f>VLOOKUP($A70,[22]旧野母崎町!$B$54:$T$76,9,FALSE)</f>
        <v>31</v>
      </c>
      <c r="N70" s="730">
        <f>VLOOKUP($A70,[22]旧野母崎町!$B$54:$T$76,10,FALSE)</f>
        <v>233</v>
      </c>
      <c r="O70" s="730">
        <f>VLOOKUP($A70,[22]旧野母崎町!$B$54:$T$76,11,FALSE)</f>
        <v>162</v>
      </c>
      <c r="P70" s="730">
        <f>VLOOKUP($A70,[22]旧野母崎町!$B$54:$T$76,12,FALSE)</f>
        <v>43</v>
      </c>
      <c r="Q70" s="730">
        <f>VLOOKUP($A70,[22]旧野母崎町!$B$54:$T$76,13,FALSE)</f>
        <v>28</v>
      </c>
      <c r="R70" s="730">
        <f>VLOOKUP($A70,[22]旧野母崎町!$B$54:$T$76,14,FALSE)</f>
        <v>11</v>
      </c>
      <c r="S70" s="730">
        <f>VLOOKUP($A70,[22]旧野母崎町!$B$54:$T$76,15,FALSE)</f>
        <v>641</v>
      </c>
      <c r="T70" s="730">
        <f>VLOOKUP($A70,[22]旧野母崎町!$B$54:$T$76,16,FALSE)</f>
        <v>536</v>
      </c>
      <c r="U70" s="730">
        <f>VLOOKUP($A70,[22]旧野母崎町!$B$54:$T$76,17,FALSE)</f>
        <v>87</v>
      </c>
      <c r="V70" s="730">
        <f>VLOOKUP($A70,[22]旧野母崎町!$B$54:$T$76,18,FALSE)</f>
        <v>7</v>
      </c>
      <c r="W70" s="730">
        <f>VLOOKUP($A70,[22]旧野母崎町!$B$54:$T$76,19,FALSE)</f>
        <v>11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VLOOKUP($A71,[22]旧野母崎町!$B$54:$T$76,2,FALSE)</f>
        <v>1370</v>
      </c>
      <c r="G71" s="730">
        <f>VLOOKUP($A71,[22]旧野母崎町!$B$54:$T$76,3,FALSE)</f>
        <v>209</v>
      </c>
      <c r="H71" s="730">
        <f>VLOOKUP($A71,[22]旧野母崎町!$B$54:$T$76,4,FALSE)</f>
        <v>206</v>
      </c>
      <c r="I71" s="730">
        <f>VLOOKUP($A71,[22]旧野母崎町!$B$54:$T$76,5,FALSE)</f>
        <v>115</v>
      </c>
      <c r="J71" s="730">
        <f>VLOOKUP($A71,[22]旧野母崎町!$B$54:$T$76,6,FALSE)</f>
        <v>83</v>
      </c>
      <c r="K71" s="730" t="str">
        <f>VLOOKUP($A71,[22]旧野母崎町!$B$54:$T$76,7,FALSE)</f>
        <v>-</v>
      </c>
      <c r="L71" s="730">
        <f>VLOOKUP($A71,[22]旧野母崎町!$B$54:$T$76,8,FALSE)</f>
        <v>8</v>
      </c>
      <c r="M71" s="730">
        <f>VLOOKUP($A71,[22]旧野母崎町!$B$54:$T$76,9,FALSE)</f>
        <v>3</v>
      </c>
      <c r="N71" s="730">
        <f>VLOOKUP($A71,[22]旧野母崎町!$B$54:$T$76,10,FALSE)</f>
        <v>1147</v>
      </c>
      <c r="O71" s="730">
        <f>VLOOKUP($A71,[22]旧野母崎町!$B$54:$T$76,11,FALSE)</f>
        <v>433</v>
      </c>
      <c r="P71" s="730" t="str">
        <f>VLOOKUP($A71,[22]旧野母崎町!$B$54:$T$76,12,FALSE)</f>
        <v>-</v>
      </c>
      <c r="Q71" s="730">
        <f>VLOOKUP($A71,[22]旧野母崎町!$B$54:$T$76,13,FALSE)</f>
        <v>714</v>
      </c>
      <c r="R71" s="730">
        <f>VLOOKUP($A71,[22]旧野母崎町!$B$54:$T$76,14,FALSE)</f>
        <v>14</v>
      </c>
      <c r="S71" s="730">
        <f>VLOOKUP($A71,[22]旧野母崎町!$B$54:$T$76,15,FALSE)</f>
        <v>143</v>
      </c>
      <c r="T71" s="730">
        <f>VLOOKUP($A71,[22]旧野母崎町!$B$54:$T$76,16,FALSE)</f>
        <v>89</v>
      </c>
      <c r="U71" s="730">
        <f>VLOOKUP($A71,[22]旧野母崎町!$B$54:$T$76,17,FALSE)</f>
        <v>47</v>
      </c>
      <c r="V71" s="730" t="str">
        <f>VLOOKUP($A71,[22]旧野母崎町!$B$54:$T$76,18,FALSE)</f>
        <v>-</v>
      </c>
      <c r="W71" s="730">
        <f>VLOOKUP($A71,[22]旧野母崎町!$B$54:$T$76,19,FALSE)</f>
        <v>7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VLOOKUP($A72,[22]旧野母崎町!$B$54:$T$76,2,FALSE)</f>
        <v>578</v>
      </c>
      <c r="G72" s="730">
        <f>VLOOKUP($A72,[22]旧野母崎町!$B$54:$T$76,3,FALSE)</f>
        <v>171</v>
      </c>
      <c r="H72" s="730">
        <f>VLOOKUP($A72,[22]旧野母崎町!$B$54:$T$76,4,FALSE)</f>
        <v>168</v>
      </c>
      <c r="I72" s="730">
        <f>VLOOKUP($A72,[22]旧野母崎町!$B$54:$T$76,5,FALSE)</f>
        <v>94</v>
      </c>
      <c r="J72" s="730">
        <f>VLOOKUP($A72,[22]旧野母崎町!$B$54:$T$76,6,FALSE)</f>
        <v>68</v>
      </c>
      <c r="K72" s="730" t="str">
        <f>VLOOKUP($A72,[22]旧野母崎町!$B$54:$T$76,7,FALSE)</f>
        <v>-</v>
      </c>
      <c r="L72" s="730">
        <f>VLOOKUP($A72,[22]旧野母崎町!$B$54:$T$76,8,FALSE)</f>
        <v>6</v>
      </c>
      <c r="M72" s="730">
        <f>VLOOKUP($A72,[22]旧野母崎町!$B$54:$T$76,9,FALSE)</f>
        <v>3</v>
      </c>
      <c r="N72" s="730">
        <f>VLOOKUP($A72,[22]旧野母崎町!$B$54:$T$76,10,FALSE)</f>
        <v>401</v>
      </c>
      <c r="O72" s="730">
        <f>VLOOKUP($A72,[22]旧野母崎町!$B$54:$T$76,11,FALSE)</f>
        <v>223</v>
      </c>
      <c r="P72" s="730" t="str">
        <f>VLOOKUP($A72,[22]旧野母崎町!$B$54:$T$76,12,FALSE)</f>
        <v>-</v>
      </c>
      <c r="Q72" s="730">
        <f>VLOOKUP($A72,[22]旧野母崎町!$B$54:$T$76,13,FALSE)</f>
        <v>178</v>
      </c>
      <c r="R72" s="730">
        <f>VLOOKUP($A72,[22]旧野母崎町!$B$54:$T$76,14,FALSE)</f>
        <v>6</v>
      </c>
      <c r="S72" s="730">
        <f>VLOOKUP($A72,[22]旧野母崎町!$B$54:$T$76,15,FALSE)</f>
        <v>124</v>
      </c>
      <c r="T72" s="730">
        <f>VLOOKUP($A72,[22]旧野母崎町!$B$54:$T$76,16,FALSE)</f>
        <v>77</v>
      </c>
      <c r="U72" s="730">
        <f>VLOOKUP($A72,[22]旧野母崎町!$B$54:$T$76,17,FALSE)</f>
        <v>41</v>
      </c>
      <c r="V72" s="730" t="str">
        <f>VLOOKUP($A72,[22]旧野母崎町!$B$54:$T$76,18,FALSE)</f>
        <v>-</v>
      </c>
      <c r="W72" s="730">
        <f>VLOOKUP($A72,[22]旧野母崎町!$B$54:$T$76,19,FALSE)</f>
        <v>6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VLOOKUP($A73,[22]旧野母崎町!$B$54:$T$76,2,FALSE)</f>
        <v>792</v>
      </c>
      <c r="G73" s="730">
        <f>VLOOKUP($A73,[22]旧野母崎町!$B$54:$T$76,3,FALSE)</f>
        <v>38</v>
      </c>
      <c r="H73" s="730">
        <f>VLOOKUP($A73,[22]旧野母崎町!$B$54:$T$76,4,FALSE)</f>
        <v>38</v>
      </c>
      <c r="I73" s="730">
        <f>VLOOKUP($A73,[22]旧野母崎町!$B$54:$T$76,5,FALSE)</f>
        <v>21</v>
      </c>
      <c r="J73" s="730">
        <f>VLOOKUP($A73,[22]旧野母崎町!$B$54:$T$76,6,FALSE)</f>
        <v>15</v>
      </c>
      <c r="K73" s="730" t="str">
        <f>VLOOKUP($A73,[22]旧野母崎町!$B$54:$T$76,7,FALSE)</f>
        <v>-</v>
      </c>
      <c r="L73" s="730">
        <f>VLOOKUP($A73,[22]旧野母崎町!$B$54:$T$76,8,FALSE)</f>
        <v>2</v>
      </c>
      <c r="M73" s="730" t="str">
        <f>VLOOKUP($A73,[22]旧野母崎町!$B$54:$T$76,9,FALSE)</f>
        <v>-</v>
      </c>
      <c r="N73" s="730">
        <f>VLOOKUP($A73,[22]旧野母崎町!$B$54:$T$76,10,FALSE)</f>
        <v>746</v>
      </c>
      <c r="O73" s="730">
        <f>VLOOKUP($A73,[22]旧野母崎町!$B$54:$T$76,11,FALSE)</f>
        <v>210</v>
      </c>
      <c r="P73" s="730" t="str">
        <f>VLOOKUP($A73,[22]旧野母崎町!$B$54:$T$76,12,FALSE)</f>
        <v>-</v>
      </c>
      <c r="Q73" s="730">
        <f>VLOOKUP($A73,[22]旧野母崎町!$B$54:$T$76,13,FALSE)</f>
        <v>536</v>
      </c>
      <c r="R73" s="730">
        <f>VLOOKUP($A73,[22]旧野母崎町!$B$54:$T$76,14,FALSE)</f>
        <v>8</v>
      </c>
      <c r="S73" s="730">
        <f>VLOOKUP($A73,[22]旧野母崎町!$B$54:$T$76,15,FALSE)</f>
        <v>19</v>
      </c>
      <c r="T73" s="730">
        <f>VLOOKUP($A73,[22]旧野母崎町!$B$54:$T$76,16,FALSE)</f>
        <v>12</v>
      </c>
      <c r="U73" s="730">
        <f>VLOOKUP($A73,[22]旧野母崎町!$B$54:$T$76,17,FALSE)</f>
        <v>6</v>
      </c>
      <c r="V73" s="730" t="str">
        <f>VLOOKUP($A73,[22]旧野母崎町!$B$54:$T$76,18,FALSE)</f>
        <v>-</v>
      </c>
      <c r="W73" s="730">
        <f>VLOOKUP($A73,[22]旧野母崎町!$B$54:$T$76,19,FALSE)</f>
        <v>1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FE54C-605B-4762-A52F-A931FCD9AB17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810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VLOOKUP($A9,[22]旧三和町!$B$6:$T$28,2,FALSE)</f>
        <v>8939</v>
      </c>
      <c r="G9" s="730">
        <f>VLOOKUP($A9,[22]旧三和町!$B$6:$T$28,3,FALSE)</f>
        <v>4011</v>
      </c>
      <c r="H9" s="730">
        <f>VLOOKUP($A9,[22]旧三和町!$B$6:$T$28,4,FALSE)</f>
        <v>3834</v>
      </c>
      <c r="I9" s="730">
        <f>VLOOKUP($A9,[22]旧三和町!$B$6:$T$28,5,FALSE)</f>
        <v>3288</v>
      </c>
      <c r="J9" s="730">
        <f>VLOOKUP($A9,[22]旧三和町!$B$6:$T$28,6,FALSE)</f>
        <v>425</v>
      </c>
      <c r="K9" s="730">
        <f>VLOOKUP($A9,[22]旧三和町!$B$6:$T$28,7,FALSE)</f>
        <v>19</v>
      </c>
      <c r="L9" s="730">
        <f>VLOOKUP($A9,[22]旧三和町!$B$6:$T$28,8,FALSE)</f>
        <v>102</v>
      </c>
      <c r="M9" s="730">
        <f>VLOOKUP($A9,[22]旧三和町!$B$6:$T$28,9,FALSE)</f>
        <v>177</v>
      </c>
      <c r="N9" s="730">
        <f>VLOOKUP($A9,[22]旧三和町!$B$6:$T$28,10,FALSE)</f>
        <v>4540</v>
      </c>
      <c r="O9" s="730">
        <f>VLOOKUP($A9,[22]旧三和町!$B$6:$T$28,11,FALSE)</f>
        <v>1147</v>
      </c>
      <c r="P9" s="730">
        <f>VLOOKUP($A9,[22]旧三和町!$B$6:$T$28,12,FALSE)</f>
        <v>285</v>
      </c>
      <c r="Q9" s="730">
        <f>VLOOKUP($A9,[22]旧三和町!$B$6:$T$28,13,FALSE)</f>
        <v>3108</v>
      </c>
      <c r="R9" s="730">
        <f>VLOOKUP($A9,[22]旧三和町!$B$6:$T$28,14,FALSE)</f>
        <v>388</v>
      </c>
      <c r="S9" s="730">
        <f>VLOOKUP($A9,[22]旧三和町!$B$6:$T$28,15,FALSE)</f>
        <v>3239</v>
      </c>
      <c r="T9" s="730">
        <f>VLOOKUP($A9,[22]旧三和町!$B$6:$T$28,16,FALSE)</f>
        <v>2834</v>
      </c>
      <c r="U9" s="730">
        <f>VLOOKUP($A9,[22]旧三和町!$B$6:$T$28,17,FALSE)</f>
        <v>313</v>
      </c>
      <c r="V9" s="730">
        <f>VLOOKUP($A9,[22]旧三和町!$B$6:$T$28,18,FALSE)</f>
        <v>19</v>
      </c>
      <c r="W9" s="730">
        <f>VLOOKUP($A9,[22]旧三和町!$B$6:$T$28,19,FALSE)</f>
        <v>73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VLOOKUP($A10,[22]旧三和町!$B$6:$T$28,2,FALSE)</f>
        <v>306</v>
      </c>
      <c r="G10" s="730">
        <f>VLOOKUP($A10,[22]旧三和町!$B$6:$T$28,3,FALSE)</f>
        <v>32</v>
      </c>
      <c r="H10" s="730">
        <f>VLOOKUP($A10,[22]旧三和町!$B$6:$T$28,4,FALSE)</f>
        <v>28</v>
      </c>
      <c r="I10" s="730">
        <f>VLOOKUP($A10,[22]旧三和町!$B$6:$T$28,5,FALSE)</f>
        <v>24</v>
      </c>
      <c r="J10" s="730" t="str">
        <f>VLOOKUP($A10,[22]旧三和町!$B$6:$T$28,6,FALSE)</f>
        <v>-</v>
      </c>
      <c r="K10" s="730">
        <f>VLOOKUP($A10,[22]旧三和町!$B$6:$T$28,7,FALSE)</f>
        <v>4</v>
      </c>
      <c r="L10" s="730" t="str">
        <f>VLOOKUP($A10,[22]旧三和町!$B$6:$T$28,8,FALSE)</f>
        <v>-</v>
      </c>
      <c r="M10" s="730">
        <f>VLOOKUP($A10,[22]旧三和町!$B$6:$T$28,9,FALSE)</f>
        <v>4</v>
      </c>
      <c r="N10" s="730">
        <f>VLOOKUP($A10,[22]旧三和町!$B$6:$T$28,10,FALSE)</f>
        <v>254</v>
      </c>
      <c r="O10" s="730">
        <f>VLOOKUP($A10,[22]旧三和町!$B$6:$T$28,11,FALSE)</f>
        <v>1</v>
      </c>
      <c r="P10" s="730">
        <f>VLOOKUP($A10,[22]旧三和町!$B$6:$T$28,12,FALSE)</f>
        <v>250</v>
      </c>
      <c r="Q10" s="730">
        <f>VLOOKUP($A10,[22]旧三和町!$B$6:$T$28,13,FALSE)</f>
        <v>3</v>
      </c>
      <c r="R10" s="730">
        <f>VLOOKUP($A10,[22]旧三和町!$B$6:$T$28,14,FALSE)</f>
        <v>20</v>
      </c>
      <c r="S10" s="730">
        <f>VLOOKUP($A10,[22]旧三和町!$B$6:$T$28,15,FALSE)</f>
        <v>28</v>
      </c>
      <c r="T10" s="730">
        <f>VLOOKUP($A10,[22]旧三和町!$B$6:$T$28,16,FALSE)</f>
        <v>24</v>
      </c>
      <c r="U10" s="730" t="str">
        <f>VLOOKUP($A10,[22]旧三和町!$B$6:$T$28,17,FALSE)</f>
        <v>-</v>
      </c>
      <c r="V10" s="730">
        <f>VLOOKUP($A10,[22]旧三和町!$B$6:$T$28,18,FALSE)</f>
        <v>4</v>
      </c>
      <c r="W10" s="730" t="str">
        <f>VLOOKUP($A10,[22]旧三和町!$B$6:$T$28,19,FALSE)</f>
        <v>-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VLOOKUP($A11,[22]旧三和町!$B$6:$T$28,2,FALSE)</f>
        <v>217</v>
      </c>
      <c r="G11" s="730">
        <f>VLOOKUP($A11,[22]旧三和町!$B$6:$T$28,3,FALSE)</f>
        <v>150</v>
      </c>
      <c r="H11" s="730">
        <f>VLOOKUP($A11,[22]旧三和町!$B$6:$T$28,4,FALSE)</f>
        <v>141</v>
      </c>
      <c r="I11" s="730">
        <f>VLOOKUP($A11,[22]旧三和町!$B$6:$T$28,5,FALSE)</f>
        <v>125</v>
      </c>
      <c r="J11" s="730">
        <f>VLOOKUP($A11,[22]旧三和町!$B$6:$T$28,6,FALSE)</f>
        <v>2</v>
      </c>
      <c r="K11" s="730">
        <f>VLOOKUP($A11,[22]旧三和町!$B$6:$T$28,7,FALSE)</f>
        <v>11</v>
      </c>
      <c r="L11" s="730">
        <f>VLOOKUP($A11,[22]旧三和町!$B$6:$T$28,8,FALSE)</f>
        <v>3</v>
      </c>
      <c r="M11" s="730">
        <f>VLOOKUP($A11,[22]旧三和町!$B$6:$T$28,9,FALSE)</f>
        <v>9</v>
      </c>
      <c r="N11" s="730">
        <f>VLOOKUP($A11,[22]旧三和町!$B$6:$T$28,10,FALSE)</f>
        <v>49</v>
      </c>
      <c r="O11" s="730">
        <f>VLOOKUP($A11,[22]旧三和町!$B$6:$T$28,11,FALSE)</f>
        <v>2</v>
      </c>
      <c r="P11" s="730">
        <f>VLOOKUP($A11,[22]旧三和町!$B$6:$T$28,12,FALSE)</f>
        <v>29</v>
      </c>
      <c r="Q11" s="730">
        <f>VLOOKUP($A11,[22]旧三和町!$B$6:$T$28,13,FALSE)</f>
        <v>18</v>
      </c>
      <c r="R11" s="730">
        <f>VLOOKUP($A11,[22]旧三和町!$B$6:$T$28,14,FALSE)</f>
        <v>18</v>
      </c>
      <c r="S11" s="730">
        <f>VLOOKUP($A11,[22]旧三和町!$B$6:$T$28,15,FALSE)</f>
        <v>129</v>
      </c>
      <c r="T11" s="730">
        <f>VLOOKUP($A11,[22]旧三和町!$B$6:$T$28,16,FALSE)</f>
        <v>114</v>
      </c>
      <c r="U11" s="730">
        <f>VLOOKUP($A11,[22]旧三和町!$B$6:$T$28,17,FALSE)</f>
        <v>1</v>
      </c>
      <c r="V11" s="730">
        <f>VLOOKUP($A11,[22]旧三和町!$B$6:$T$28,18,FALSE)</f>
        <v>11</v>
      </c>
      <c r="W11" s="730">
        <f>VLOOKUP($A11,[22]旧三和町!$B$6:$T$28,19,FALSE)</f>
        <v>3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VLOOKUP($A12,[22]旧三和町!$B$6:$T$28,2,FALSE)</f>
        <v>228</v>
      </c>
      <c r="G12" s="730">
        <f>VLOOKUP($A12,[22]旧三和町!$B$6:$T$28,3,FALSE)</f>
        <v>185</v>
      </c>
      <c r="H12" s="730">
        <f>VLOOKUP($A12,[22]旧三和町!$B$6:$T$28,4,FALSE)</f>
        <v>171</v>
      </c>
      <c r="I12" s="730">
        <f>VLOOKUP($A12,[22]旧三和町!$B$6:$T$28,5,FALSE)</f>
        <v>160</v>
      </c>
      <c r="J12" s="730">
        <f>VLOOKUP($A12,[22]旧三和町!$B$6:$T$28,6,FALSE)</f>
        <v>3</v>
      </c>
      <c r="K12" s="730">
        <f>VLOOKUP($A12,[22]旧三和町!$B$6:$T$28,7,FALSE)</f>
        <v>1</v>
      </c>
      <c r="L12" s="730">
        <f>VLOOKUP($A12,[22]旧三和町!$B$6:$T$28,8,FALSE)</f>
        <v>7</v>
      </c>
      <c r="M12" s="730">
        <f>VLOOKUP($A12,[22]旧三和町!$B$6:$T$28,9,FALSE)</f>
        <v>14</v>
      </c>
      <c r="N12" s="730">
        <f>VLOOKUP($A12,[22]旧三和町!$B$6:$T$28,10,FALSE)</f>
        <v>25</v>
      </c>
      <c r="O12" s="730">
        <f>VLOOKUP($A12,[22]旧三和町!$B$6:$T$28,11,FALSE)</f>
        <v>13</v>
      </c>
      <c r="P12" s="730" t="str">
        <f>VLOOKUP($A12,[22]旧三和町!$B$6:$T$28,12,FALSE)</f>
        <v>-</v>
      </c>
      <c r="Q12" s="730">
        <f>VLOOKUP($A12,[22]旧三和町!$B$6:$T$28,13,FALSE)</f>
        <v>12</v>
      </c>
      <c r="R12" s="730">
        <f>VLOOKUP($A12,[22]旧三和町!$B$6:$T$28,14,FALSE)</f>
        <v>18</v>
      </c>
      <c r="S12" s="730">
        <f>VLOOKUP($A12,[22]旧三和町!$B$6:$T$28,15,FALSE)</f>
        <v>161</v>
      </c>
      <c r="T12" s="730">
        <f>VLOOKUP($A12,[22]旧三和町!$B$6:$T$28,16,FALSE)</f>
        <v>150</v>
      </c>
      <c r="U12" s="730">
        <f>VLOOKUP($A12,[22]旧三和町!$B$6:$T$28,17,FALSE)</f>
        <v>3</v>
      </c>
      <c r="V12" s="730">
        <f>VLOOKUP($A12,[22]旧三和町!$B$6:$T$28,18,FALSE)</f>
        <v>1</v>
      </c>
      <c r="W12" s="730">
        <f>VLOOKUP($A12,[22]旧三和町!$B$6:$T$28,19,FALSE)</f>
        <v>7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VLOOKUP($A13,[22]旧三和町!$B$6:$T$28,2,FALSE)</f>
        <v>286</v>
      </c>
      <c r="G13" s="730">
        <f>VLOOKUP($A13,[22]旧三和町!$B$6:$T$28,3,FALSE)</f>
        <v>235</v>
      </c>
      <c r="H13" s="730">
        <f>VLOOKUP($A13,[22]旧三和町!$B$6:$T$28,4,FALSE)</f>
        <v>224</v>
      </c>
      <c r="I13" s="730">
        <f>VLOOKUP($A13,[22]旧三和町!$B$6:$T$28,5,FALSE)</f>
        <v>206</v>
      </c>
      <c r="J13" s="730">
        <f>VLOOKUP($A13,[22]旧三和町!$B$6:$T$28,6,FALSE)</f>
        <v>11</v>
      </c>
      <c r="K13" s="730">
        <f>VLOOKUP($A13,[22]旧三和町!$B$6:$T$28,7,FALSE)</f>
        <v>1</v>
      </c>
      <c r="L13" s="730">
        <f>VLOOKUP($A13,[22]旧三和町!$B$6:$T$28,8,FALSE)</f>
        <v>6</v>
      </c>
      <c r="M13" s="730">
        <f>VLOOKUP($A13,[22]旧三和町!$B$6:$T$28,9,FALSE)</f>
        <v>11</v>
      </c>
      <c r="N13" s="730">
        <f>VLOOKUP($A13,[22]旧三和町!$B$6:$T$28,10,FALSE)</f>
        <v>29</v>
      </c>
      <c r="O13" s="730">
        <f>VLOOKUP($A13,[22]旧三和町!$B$6:$T$28,11,FALSE)</f>
        <v>14</v>
      </c>
      <c r="P13" s="730" t="str">
        <f>VLOOKUP($A13,[22]旧三和町!$B$6:$T$28,12,FALSE)</f>
        <v>-</v>
      </c>
      <c r="Q13" s="730">
        <f>VLOOKUP($A13,[22]旧三和町!$B$6:$T$28,13,FALSE)</f>
        <v>15</v>
      </c>
      <c r="R13" s="730">
        <f>VLOOKUP($A13,[22]旧三和町!$B$6:$T$28,14,FALSE)</f>
        <v>22</v>
      </c>
      <c r="S13" s="730">
        <f>VLOOKUP($A13,[22]旧三和町!$B$6:$T$28,15,FALSE)</f>
        <v>203</v>
      </c>
      <c r="T13" s="730">
        <f>VLOOKUP($A13,[22]旧三和町!$B$6:$T$28,16,FALSE)</f>
        <v>189</v>
      </c>
      <c r="U13" s="730">
        <f>VLOOKUP($A13,[22]旧三和町!$B$6:$T$28,17,FALSE)</f>
        <v>8</v>
      </c>
      <c r="V13" s="730">
        <f>VLOOKUP($A13,[22]旧三和町!$B$6:$T$28,18,FALSE)</f>
        <v>1</v>
      </c>
      <c r="W13" s="730">
        <f>VLOOKUP($A13,[22]旧三和町!$B$6:$T$28,19,FALSE)</f>
        <v>5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VLOOKUP($A14,[22]旧三和町!$B$6:$T$28,2,FALSE)</f>
        <v>466</v>
      </c>
      <c r="G14" s="730">
        <f>VLOOKUP($A14,[22]旧三和町!$B$6:$T$28,3,FALSE)</f>
        <v>369</v>
      </c>
      <c r="H14" s="730">
        <f>VLOOKUP($A14,[22]旧三和町!$B$6:$T$28,4,FALSE)</f>
        <v>348</v>
      </c>
      <c r="I14" s="730">
        <f>VLOOKUP($A14,[22]旧三和町!$B$6:$T$28,5,FALSE)</f>
        <v>314</v>
      </c>
      <c r="J14" s="730">
        <f>VLOOKUP($A14,[22]旧三和町!$B$6:$T$28,6,FALSE)</f>
        <v>22</v>
      </c>
      <c r="K14" s="730">
        <f>VLOOKUP($A14,[22]旧三和町!$B$6:$T$28,7,FALSE)</f>
        <v>1</v>
      </c>
      <c r="L14" s="730">
        <f>VLOOKUP($A14,[22]旧三和町!$B$6:$T$28,8,FALSE)</f>
        <v>11</v>
      </c>
      <c r="M14" s="730">
        <f>VLOOKUP($A14,[22]旧三和町!$B$6:$T$28,9,FALSE)</f>
        <v>21</v>
      </c>
      <c r="N14" s="730">
        <f>VLOOKUP($A14,[22]旧三和町!$B$6:$T$28,10,FALSE)</f>
        <v>77</v>
      </c>
      <c r="O14" s="730">
        <f>VLOOKUP($A14,[22]旧三和町!$B$6:$T$28,11,FALSE)</f>
        <v>32</v>
      </c>
      <c r="P14" s="730">
        <f>VLOOKUP($A14,[22]旧三和町!$B$6:$T$28,12,FALSE)</f>
        <v>2</v>
      </c>
      <c r="Q14" s="730">
        <f>VLOOKUP($A14,[22]旧三和町!$B$6:$T$28,13,FALSE)</f>
        <v>43</v>
      </c>
      <c r="R14" s="730">
        <f>VLOOKUP($A14,[22]旧三和町!$B$6:$T$28,14,FALSE)</f>
        <v>20</v>
      </c>
      <c r="S14" s="730">
        <f>VLOOKUP($A14,[22]旧三和町!$B$6:$T$28,15,FALSE)</f>
        <v>323</v>
      </c>
      <c r="T14" s="730">
        <f>VLOOKUP($A14,[22]旧三和町!$B$6:$T$28,16,FALSE)</f>
        <v>292</v>
      </c>
      <c r="U14" s="730">
        <f>VLOOKUP($A14,[22]旧三和町!$B$6:$T$28,17,FALSE)</f>
        <v>19</v>
      </c>
      <c r="V14" s="730">
        <f>VLOOKUP($A14,[22]旧三和町!$B$6:$T$28,18,FALSE)</f>
        <v>1</v>
      </c>
      <c r="W14" s="730">
        <f>VLOOKUP($A14,[22]旧三和町!$B$6:$T$28,19,FALSE)</f>
        <v>11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VLOOKUP($A15,[22]旧三和町!$B$6:$T$28,2,FALSE)</f>
        <v>510</v>
      </c>
      <c r="G15" s="730">
        <f>VLOOKUP($A15,[22]旧三和町!$B$6:$T$28,3,FALSE)</f>
        <v>409</v>
      </c>
      <c r="H15" s="730">
        <f>VLOOKUP($A15,[22]旧三和町!$B$6:$T$28,4,FALSE)</f>
        <v>392</v>
      </c>
      <c r="I15" s="730">
        <f>VLOOKUP($A15,[22]旧三和町!$B$6:$T$28,5,FALSE)</f>
        <v>345</v>
      </c>
      <c r="J15" s="730">
        <f>VLOOKUP($A15,[22]旧三和町!$B$6:$T$28,6,FALSE)</f>
        <v>38</v>
      </c>
      <c r="K15" s="730">
        <f>VLOOKUP($A15,[22]旧三和町!$B$6:$T$28,7,FALSE)</f>
        <v>1</v>
      </c>
      <c r="L15" s="730">
        <f>VLOOKUP($A15,[22]旧三和町!$B$6:$T$28,8,FALSE)</f>
        <v>8</v>
      </c>
      <c r="M15" s="730">
        <f>VLOOKUP($A15,[22]旧三和町!$B$6:$T$28,9,FALSE)</f>
        <v>17</v>
      </c>
      <c r="N15" s="730">
        <f>VLOOKUP($A15,[22]旧三和町!$B$6:$T$28,10,FALSE)</f>
        <v>74</v>
      </c>
      <c r="O15" s="730">
        <f>VLOOKUP($A15,[22]旧三和町!$B$6:$T$28,11,FALSE)</f>
        <v>25</v>
      </c>
      <c r="P15" s="730">
        <f>VLOOKUP($A15,[22]旧三和町!$B$6:$T$28,12,FALSE)</f>
        <v>1</v>
      </c>
      <c r="Q15" s="730">
        <f>VLOOKUP($A15,[22]旧三和町!$B$6:$T$28,13,FALSE)</f>
        <v>48</v>
      </c>
      <c r="R15" s="730">
        <f>VLOOKUP($A15,[22]旧三和町!$B$6:$T$28,14,FALSE)</f>
        <v>27</v>
      </c>
      <c r="S15" s="730">
        <f>VLOOKUP($A15,[22]旧三和町!$B$6:$T$28,15,FALSE)</f>
        <v>361</v>
      </c>
      <c r="T15" s="730">
        <f>VLOOKUP($A15,[22]旧三和町!$B$6:$T$28,16,FALSE)</f>
        <v>318</v>
      </c>
      <c r="U15" s="730">
        <f>VLOOKUP($A15,[22]旧三和町!$B$6:$T$28,17,FALSE)</f>
        <v>36</v>
      </c>
      <c r="V15" s="730">
        <f>VLOOKUP($A15,[22]旧三和町!$B$6:$T$28,18,FALSE)</f>
        <v>1</v>
      </c>
      <c r="W15" s="730">
        <f>VLOOKUP($A15,[22]旧三和町!$B$6:$T$28,19,FALSE)</f>
        <v>6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VLOOKUP($A16,[22]旧三和町!$B$6:$T$28,2,FALSE)</f>
        <v>561</v>
      </c>
      <c r="G16" s="730">
        <f>VLOOKUP($A16,[22]旧三和町!$B$6:$T$28,3,FALSE)</f>
        <v>456</v>
      </c>
      <c r="H16" s="730">
        <f>VLOOKUP($A16,[22]旧三和町!$B$6:$T$28,4,FALSE)</f>
        <v>433</v>
      </c>
      <c r="I16" s="730">
        <f>VLOOKUP($A16,[22]旧三和町!$B$6:$T$28,5,FALSE)</f>
        <v>393</v>
      </c>
      <c r="J16" s="730">
        <f>VLOOKUP($A16,[22]旧三和町!$B$6:$T$28,6,FALSE)</f>
        <v>35</v>
      </c>
      <c r="K16" s="730" t="str">
        <f>VLOOKUP($A16,[22]旧三和町!$B$6:$T$28,7,FALSE)</f>
        <v>-</v>
      </c>
      <c r="L16" s="730">
        <f>VLOOKUP($A16,[22]旧三和町!$B$6:$T$28,8,FALSE)</f>
        <v>5</v>
      </c>
      <c r="M16" s="730">
        <f>VLOOKUP($A16,[22]旧三和町!$B$6:$T$28,9,FALSE)</f>
        <v>23</v>
      </c>
      <c r="N16" s="730">
        <f>VLOOKUP($A16,[22]旧三和町!$B$6:$T$28,10,FALSE)</f>
        <v>85</v>
      </c>
      <c r="O16" s="730">
        <f>VLOOKUP($A16,[22]旧三和町!$B$6:$T$28,11,FALSE)</f>
        <v>28</v>
      </c>
      <c r="P16" s="730" t="str">
        <f>VLOOKUP($A16,[22]旧三和町!$B$6:$T$28,12,FALSE)</f>
        <v>-</v>
      </c>
      <c r="Q16" s="730">
        <f>VLOOKUP($A16,[22]旧三和町!$B$6:$T$28,13,FALSE)</f>
        <v>57</v>
      </c>
      <c r="R16" s="730">
        <f>VLOOKUP($A16,[22]旧三和町!$B$6:$T$28,14,FALSE)</f>
        <v>20</v>
      </c>
      <c r="S16" s="730">
        <f>VLOOKUP($A16,[22]旧三和町!$B$6:$T$28,15,FALSE)</f>
        <v>379</v>
      </c>
      <c r="T16" s="730">
        <f>VLOOKUP($A16,[22]旧三和町!$B$6:$T$28,16,FALSE)</f>
        <v>345</v>
      </c>
      <c r="U16" s="730">
        <f>VLOOKUP($A16,[22]旧三和町!$B$6:$T$28,17,FALSE)</f>
        <v>30</v>
      </c>
      <c r="V16" s="730" t="str">
        <f>VLOOKUP($A16,[22]旧三和町!$B$6:$T$28,18,FALSE)</f>
        <v>-</v>
      </c>
      <c r="W16" s="730">
        <f>VLOOKUP($A16,[22]旧三和町!$B$6:$T$28,19,FALSE)</f>
        <v>4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VLOOKUP($A17,[22]旧三和町!$B$6:$T$28,2,FALSE)</f>
        <v>521</v>
      </c>
      <c r="G17" s="730">
        <f>VLOOKUP($A17,[22]旧三和町!$B$6:$T$28,3,FALSE)</f>
        <v>402</v>
      </c>
      <c r="H17" s="730">
        <f>VLOOKUP($A17,[22]旧三和町!$B$6:$T$28,4,FALSE)</f>
        <v>383</v>
      </c>
      <c r="I17" s="730">
        <f>VLOOKUP($A17,[22]旧三和町!$B$6:$T$28,5,FALSE)</f>
        <v>337</v>
      </c>
      <c r="J17" s="730">
        <f>VLOOKUP($A17,[22]旧三和町!$B$6:$T$28,6,FALSE)</f>
        <v>42</v>
      </c>
      <c r="K17" s="730" t="str">
        <f>VLOOKUP($A17,[22]旧三和町!$B$6:$T$28,7,FALSE)</f>
        <v>-</v>
      </c>
      <c r="L17" s="730">
        <f>VLOOKUP($A17,[22]旧三和町!$B$6:$T$28,8,FALSE)</f>
        <v>4</v>
      </c>
      <c r="M17" s="730">
        <f>VLOOKUP($A17,[22]旧三和町!$B$6:$T$28,9,FALSE)</f>
        <v>19</v>
      </c>
      <c r="N17" s="730">
        <f>VLOOKUP($A17,[22]旧三和町!$B$6:$T$28,10,FALSE)</f>
        <v>95</v>
      </c>
      <c r="O17" s="730">
        <f>VLOOKUP($A17,[22]旧三和町!$B$6:$T$28,11,FALSE)</f>
        <v>39</v>
      </c>
      <c r="P17" s="730">
        <f>VLOOKUP($A17,[22]旧三和町!$B$6:$T$28,12,FALSE)</f>
        <v>1</v>
      </c>
      <c r="Q17" s="730">
        <f>VLOOKUP($A17,[22]旧三和町!$B$6:$T$28,13,FALSE)</f>
        <v>55</v>
      </c>
      <c r="R17" s="730">
        <f>VLOOKUP($A17,[22]旧三和町!$B$6:$T$28,14,FALSE)</f>
        <v>24</v>
      </c>
      <c r="S17" s="730">
        <f>VLOOKUP($A17,[22]旧三和町!$B$6:$T$28,15,FALSE)</f>
        <v>340</v>
      </c>
      <c r="T17" s="730">
        <f>VLOOKUP($A17,[22]旧三和町!$B$6:$T$28,16,FALSE)</f>
        <v>304</v>
      </c>
      <c r="U17" s="730">
        <f>VLOOKUP($A17,[22]旧三和町!$B$6:$T$28,17,FALSE)</f>
        <v>33</v>
      </c>
      <c r="V17" s="730" t="str">
        <f>VLOOKUP($A17,[22]旧三和町!$B$6:$T$28,18,FALSE)</f>
        <v>-</v>
      </c>
      <c r="W17" s="730">
        <f>VLOOKUP($A17,[22]旧三和町!$B$6:$T$28,19,FALSE)</f>
        <v>3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VLOOKUP($A18,[22]旧三和町!$B$6:$T$28,2,FALSE)</f>
        <v>610</v>
      </c>
      <c r="G18" s="730">
        <f>VLOOKUP($A18,[22]旧三和町!$B$6:$T$28,3,FALSE)</f>
        <v>441</v>
      </c>
      <c r="H18" s="730">
        <f>VLOOKUP($A18,[22]旧三和町!$B$6:$T$28,4,FALSE)</f>
        <v>433</v>
      </c>
      <c r="I18" s="730">
        <f>VLOOKUP($A18,[22]旧三和町!$B$6:$T$28,5,FALSE)</f>
        <v>374</v>
      </c>
      <c r="J18" s="730">
        <f>VLOOKUP($A18,[22]旧三和町!$B$6:$T$28,6,FALSE)</f>
        <v>51</v>
      </c>
      <c r="K18" s="730" t="str">
        <f>VLOOKUP($A18,[22]旧三和町!$B$6:$T$28,7,FALSE)</f>
        <v>-</v>
      </c>
      <c r="L18" s="730">
        <f>VLOOKUP($A18,[22]旧三和町!$B$6:$T$28,8,FALSE)</f>
        <v>8</v>
      </c>
      <c r="M18" s="730">
        <f>VLOOKUP($A18,[22]旧三和町!$B$6:$T$28,9,FALSE)</f>
        <v>8</v>
      </c>
      <c r="N18" s="730">
        <f>VLOOKUP($A18,[22]旧三和町!$B$6:$T$28,10,FALSE)</f>
        <v>140</v>
      </c>
      <c r="O18" s="730">
        <f>VLOOKUP($A18,[22]旧三和町!$B$6:$T$28,11,FALSE)</f>
        <v>62</v>
      </c>
      <c r="P18" s="730">
        <f>VLOOKUP($A18,[22]旧三和町!$B$6:$T$28,12,FALSE)</f>
        <v>1</v>
      </c>
      <c r="Q18" s="730">
        <f>VLOOKUP($A18,[22]旧三和町!$B$6:$T$28,13,FALSE)</f>
        <v>77</v>
      </c>
      <c r="R18" s="730">
        <f>VLOOKUP($A18,[22]旧三和町!$B$6:$T$28,14,FALSE)</f>
        <v>29</v>
      </c>
      <c r="S18" s="730">
        <f>VLOOKUP($A18,[22]旧三和町!$B$6:$T$28,15,FALSE)</f>
        <v>375</v>
      </c>
      <c r="T18" s="730">
        <f>VLOOKUP($A18,[22]旧三和町!$B$6:$T$28,16,FALSE)</f>
        <v>329</v>
      </c>
      <c r="U18" s="730">
        <f>VLOOKUP($A18,[22]旧三和町!$B$6:$T$28,17,FALSE)</f>
        <v>39</v>
      </c>
      <c r="V18" s="730" t="str">
        <f>VLOOKUP($A18,[22]旧三和町!$B$6:$T$28,18,FALSE)</f>
        <v>-</v>
      </c>
      <c r="W18" s="730">
        <f>VLOOKUP($A18,[22]旧三和町!$B$6:$T$28,19,FALSE)</f>
        <v>7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VLOOKUP($A19,[22]旧三和町!$B$6:$T$28,2,FALSE)</f>
        <v>838</v>
      </c>
      <c r="G19" s="730">
        <f>VLOOKUP($A19,[22]旧三和町!$B$6:$T$28,3,FALSE)</f>
        <v>531</v>
      </c>
      <c r="H19" s="730">
        <f>VLOOKUP($A19,[22]旧三和町!$B$6:$T$28,4,FALSE)</f>
        <v>511</v>
      </c>
      <c r="I19" s="730">
        <f>VLOOKUP($A19,[22]旧三和町!$B$6:$T$28,5,FALSE)</f>
        <v>430</v>
      </c>
      <c r="J19" s="730">
        <f>VLOOKUP($A19,[22]旧三和町!$B$6:$T$28,6,FALSE)</f>
        <v>69</v>
      </c>
      <c r="K19" s="730" t="str">
        <f>VLOOKUP($A19,[22]旧三和町!$B$6:$T$28,7,FALSE)</f>
        <v>-</v>
      </c>
      <c r="L19" s="730">
        <f>VLOOKUP($A19,[22]旧三和町!$B$6:$T$28,8,FALSE)</f>
        <v>12</v>
      </c>
      <c r="M19" s="730">
        <f>VLOOKUP($A19,[22]旧三和町!$B$6:$T$28,9,FALSE)</f>
        <v>20</v>
      </c>
      <c r="N19" s="730">
        <f>VLOOKUP($A19,[22]旧三和町!$B$6:$T$28,10,FALSE)</f>
        <v>278</v>
      </c>
      <c r="O19" s="730">
        <f>VLOOKUP($A19,[22]旧三和町!$B$6:$T$28,11,FALSE)</f>
        <v>141</v>
      </c>
      <c r="P19" s="730" t="str">
        <f>VLOOKUP($A19,[22]旧三和町!$B$6:$T$28,12,FALSE)</f>
        <v>-</v>
      </c>
      <c r="Q19" s="730">
        <f>VLOOKUP($A19,[22]旧三和町!$B$6:$T$28,13,FALSE)</f>
        <v>137</v>
      </c>
      <c r="R19" s="730">
        <f>VLOOKUP($A19,[22]旧三和町!$B$6:$T$28,14,FALSE)</f>
        <v>29</v>
      </c>
      <c r="S19" s="730">
        <f>VLOOKUP($A19,[22]旧三和町!$B$6:$T$28,15,FALSE)</f>
        <v>433</v>
      </c>
      <c r="T19" s="730">
        <f>VLOOKUP($A19,[22]旧三和町!$B$6:$T$28,16,FALSE)</f>
        <v>371</v>
      </c>
      <c r="U19" s="730">
        <f>VLOOKUP($A19,[22]旧三和町!$B$6:$T$28,17,FALSE)</f>
        <v>52</v>
      </c>
      <c r="V19" s="730" t="str">
        <f>VLOOKUP($A19,[22]旧三和町!$B$6:$T$28,18,FALSE)</f>
        <v>-</v>
      </c>
      <c r="W19" s="730">
        <f>VLOOKUP($A19,[22]旧三和町!$B$6:$T$28,19,FALSE)</f>
        <v>10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VLOOKUP($A20,[22]旧三和町!$B$6:$T$28,2,FALSE)</f>
        <v>1197</v>
      </c>
      <c r="G20" s="730">
        <f>VLOOKUP($A20,[22]旧三和町!$B$6:$T$28,3,FALSE)</f>
        <v>457</v>
      </c>
      <c r="H20" s="730">
        <f>VLOOKUP($A20,[22]旧三和町!$B$6:$T$28,4,FALSE)</f>
        <v>432</v>
      </c>
      <c r="I20" s="730">
        <f>VLOOKUP($A20,[22]旧三和町!$B$6:$T$28,5,FALSE)</f>
        <v>330</v>
      </c>
      <c r="J20" s="730">
        <f>VLOOKUP($A20,[22]旧三和町!$B$6:$T$28,6,FALSE)</f>
        <v>84</v>
      </c>
      <c r="K20" s="730" t="str">
        <f>VLOOKUP($A20,[22]旧三和町!$B$6:$T$28,7,FALSE)</f>
        <v>-</v>
      </c>
      <c r="L20" s="730">
        <f>VLOOKUP($A20,[22]旧三和町!$B$6:$T$28,8,FALSE)</f>
        <v>18</v>
      </c>
      <c r="M20" s="730">
        <f>VLOOKUP($A20,[22]旧三和町!$B$6:$T$28,9,FALSE)</f>
        <v>25</v>
      </c>
      <c r="N20" s="730">
        <f>VLOOKUP($A20,[22]旧三和町!$B$6:$T$28,10,FALSE)</f>
        <v>691</v>
      </c>
      <c r="O20" s="730">
        <f>VLOOKUP($A20,[22]旧三和町!$B$6:$T$28,11,FALSE)</f>
        <v>261</v>
      </c>
      <c r="P20" s="730" t="str">
        <f>VLOOKUP($A20,[22]旧三和町!$B$6:$T$28,12,FALSE)</f>
        <v>-</v>
      </c>
      <c r="Q20" s="730">
        <f>VLOOKUP($A20,[22]旧三和町!$B$6:$T$28,13,FALSE)</f>
        <v>430</v>
      </c>
      <c r="R20" s="730">
        <f>VLOOKUP($A20,[22]旧三和町!$B$6:$T$28,14,FALSE)</f>
        <v>49</v>
      </c>
      <c r="S20" s="730">
        <f>VLOOKUP($A20,[22]旧三和町!$B$6:$T$28,15,FALSE)</f>
        <v>316</v>
      </c>
      <c r="T20" s="730">
        <f>VLOOKUP($A20,[22]旧三和町!$B$6:$T$28,16,FALSE)</f>
        <v>246</v>
      </c>
      <c r="U20" s="730">
        <f>VLOOKUP($A20,[22]旧三和町!$B$6:$T$28,17,FALSE)</f>
        <v>62</v>
      </c>
      <c r="V20" s="730" t="str">
        <f>VLOOKUP($A20,[22]旧三和町!$B$6:$T$28,18,FALSE)</f>
        <v>-</v>
      </c>
      <c r="W20" s="730">
        <f>VLOOKUP($A20,[22]旧三和町!$B$6:$T$28,19,FALSE)</f>
        <v>8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VLOOKUP($A21,[22]旧三和町!$B$6:$T$28,2,FALSE)</f>
        <v>1146</v>
      </c>
      <c r="G21" s="730">
        <f>VLOOKUP($A21,[22]旧三和町!$B$6:$T$28,3,FALSE)</f>
        <v>242</v>
      </c>
      <c r="H21" s="730">
        <f>VLOOKUP($A21,[22]旧三和町!$B$6:$T$28,4,FALSE)</f>
        <v>238</v>
      </c>
      <c r="I21" s="730">
        <f>VLOOKUP($A21,[22]旧三和町!$B$6:$T$28,5,FALSE)</f>
        <v>181</v>
      </c>
      <c r="J21" s="730">
        <f>VLOOKUP($A21,[22]旧三和町!$B$6:$T$28,6,FALSE)</f>
        <v>47</v>
      </c>
      <c r="K21" s="730" t="str">
        <f>VLOOKUP($A21,[22]旧三和町!$B$6:$T$28,7,FALSE)</f>
        <v>-</v>
      </c>
      <c r="L21" s="730">
        <f>VLOOKUP($A21,[22]旧三和町!$B$6:$T$28,8,FALSE)</f>
        <v>10</v>
      </c>
      <c r="M21" s="730">
        <f>VLOOKUP($A21,[22]旧三和町!$B$6:$T$28,9,FALSE)</f>
        <v>4</v>
      </c>
      <c r="N21" s="730">
        <f>VLOOKUP($A21,[22]旧三和町!$B$6:$T$28,10,FALSE)</f>
        <v>854</v>
      </c>
      <c r="O21" s="730">
        <f>VLOOKUP($A21,[22]旧三和町!$B$6:$T$28,11,FALSE)</f>
        <v>221</v>
      </c>
      <c r="P21" s="730" t="str">
        <f>VLOOKUP($A21,[22]旧三和町!$B$6:$T$28,12,FALSE)</f>
        <v>-</v>
      </c>
      <c r="Q21" s="730">
        <f>VLOOKUP($A21,[22]旧三和町!$B$6:$T$28,13,FALSE)</f>
        <v>633</v>
      </c>
      <c r="R21" s="730">
        <f>VLOOKUP($A21,[22]旧三和町!$B$6:$T$28,14,FALSE)</f>
        <v>50</v>
      </c>
      <c r="S21" s="730">
        <f>VLOOKUP($A21,[22]旧三和町!$B$6:$T$28,15,FALSE)</f>
        <v>152</v>
      </c>
      <c r="T21" s="730">
        <f>VLOOKUP($A21,[22]旧三和町!$B$6:$T$28,16,FALSE)</f>
        <v>124</v>
      </c>
      <c r="U21" s="730">
        <f>VLOOKUP($A21,[22]旧三和町!$B$6:$T$28,17,FALSE)</f>
        <v>21</v>
      </c>
      <c r="V21" s="730" t="str">
        <f>VLOOKUP($A21,[22]旧三和町!$B$6:$T$28,18,FALSE)</f>
        <v>-</v>
      </c>
      <c r="W21" s="730">
        <f>VLOOKUP($A21,[22]旧三和町!$B$6:$T$28,19,FALSE)</f>
        <v>7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VLOOKUP($A22,[22]旧三和町!$B$6:$T$28,2,FALSE)</f>
        <v>695</v>
      </c>
      <c r="G22" s="730">
        <f>VLOOKUP($A22,[22]旧三和町!$B$6:$T$28,3,FALSE)</f>
        <v>67</v>
      </c>
      <c r="H22" s="730">
        <f>VLOOKUP($A22,[22]旧三和町!$B$6:$T$28,4,FALSE)</f>
        <v>65</v>
      </c>
      <c r="I22" s="730">
        <f>VLOOKUP($A22,[22]旧三和町!$B$6:$T$28,5,FALSE)</f>
        <v>45</v>
      </c>
      <c r="J22" s="730">
        <f>VLOOKUP($A22,[22]旧三和町!$B$6:$T$28,6,FALSE)</f>
        <v>15</v>
      </c>
      <c r="K22" s="730" t="str">
        <f>VLOOKUP($A22,[22]旧三和町!$B$6:$T$28,7,FALSE)</f>
        <v>-</v>
      </c>
      <c r="L22" s="730">
        <f>VLOOKUP($A22,[22]旧三和町!$B$6:$T$28,8,FALSE)</f>
        <v>5</v>
      </c>
      <c r="M22" s="730">
        <f>VLOOKUP($A22,[22]旧三和町!$B$6:$T$28,9,FALSE)</f>
        <v>2</v>
      </c>
      <c r="N22" s="730">
        <f>VLOOKUP($A22,[22]旧三和町!$B$6:$T$28,10,FALSE)</f>
        <v>604</v>
      </c>
      <c r="O22" s="730">
        <f>VLOOKUP($A22,[22]旧三和町!$B$6:$T$28,11,FALSE)</f>
        <v>132</v>
      </c>
      <c r="P22" s="730">
        <f>VLOOKUP($A22,[22]旧三和町!$B$6:$T$28,12,FALSE)</f>
        <v>1</v>
      </c>
      <c r="Q22" s="730">
        <f>VLOOKUP($A22,[22]旧三和町!$B$6:$T$28,13,FALSE)</f>
        <v>471</v>
      </c>
      <c r="R22" s="730">
        <f>VLOOKUP($A22,[22]旧三和町!$B$6:$T$28,14,FALSE)</f>
        <v>24</v>
      </c>
      <c r="S22" s="730">
        <f>VLOOKUP($A22,[22]旧三和町!$B$6:$T$28,15,FALSE)</f>
        <v>28</v>
      </c>
      <c r="T22" s="730">
        <f>VLOOKUP($A22,[22]旧三和町!$B$6:$T$28,16,FALSE)</f>
        <v>19</v>
      </c>
      <c r="U22" s="730">
        <f>VLOOKUP($A22,[22]旧三和町!$B$6:$T$28,17,FALSE)</f>
        <v>8</v>
      </c>
      <c r="V22" s="730" t="str">
        <f>VLOOKUP($A22,[22]旧三和町!$B$6:$T$28,18,FALSE)</f>
        <v>-</v>
      </c>
      <c r="W22" s="730">
        <f>VLOOKUP($A22,[22]旧三和町!$B$6:$T$28,19,FALSE)</f>
        <v>1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VLOOKUP($A23,[22]旧三和町!$B$6:$T$28,2,FALSE)</f>
        <v>557</v>
      </c>
      <c r="G23" s="730">
        <f>VLOOKUP($A23,[22]旧三和町!$B$6:$T$28,3,FALSE)</f>
        <v>25</v>
      </c>
      <c r="H23" s="730">
        <f>VLOOKUP($A23,[22]旧三和町!$B$6:$T$28,4,FALSE)</f>
        <v>25</v>
      </c>
      <c r="I23" s="730">
        <f>VLOOKUP($A23,[22]旧三和町!$B$6:$T$28,5,FALSE)</f>
        <v>18</v>
      </c>
      <c r="J23" s="730">
        <f>VLOOKUP($A23,[22]旧三和町!$B$6:$T$28,6,FALSE)</f>
        <v>3</v>
      </c>
      <c r="K23" s="730" t="str">
        <f>VLOOKUP($A23,[22]旧三和町!$B$6:$T$28,7,FALSE)</f>
        <v>-</v>
      </c>
      <c r="L23" s="730">
        <f>VLOOKUP($A23,[22]旧三和町!$B$6:$T$28,8,FALSE)</f>
        <v>4</v>
      </c>
      <c r="M23" s="730" t="str">
        <f>VLOOKUP($A23,[22]旧三和町!$B$6:$T$28,9,FALSE)</f>
        <v>-</v>
      </c>
      <c r="N23" s="730">
        <f>VLOOKUP($A23,[22]旧三和町!$B$6:$T$28,10,FALSE)</f>
        <v>512</v>
      </c>
      <c r="O23" s="730">
        <f>VLOOKUP($A23,[22]旧三和町!$B$6:$T$28,11,FALSE)</f>
        <v>92</v>
      </c>
      <c r="P23" s="730" t="str">
        <f>VLOOKUP($A23,[22]旧三和町!$B$6:$T$28,12,FALSE)</f>
        <v>-</v>
      </c>
      <c r="Q23" s="730">
        <f>VLOOKUP($A23,[22]旧三和町!$B$6:$T$28,13,FALSE)</f>
        <v>420</v>
      </c>
      <c r="R23" s="730">
        <f>VLOOKUP($A23,[22]旧三和町!$B$6:$T$28,14,FALSE)</f>
        <v>20</v>
      </c>
      <c r="S23" s="730">
        <f>VLOOKUP($A23,[22]旧三和町!$B$6:$T$28,15,FALSE)</f>
        <v>10</v>
      </c>
      <c r="T23" s="730">
        <f>VLOOKUP($A23,[22]旧三和町!$B$6:$T$28,16,FALSE)</f>
        <v>8</v>
      </c>
      <c r="U23" s="730">
        <f>VLOOKUP($A23,[22]旧三和町!$B$6:$T$28,17,FALSE)</f>
        <v>1</v>
      </c>
      <c r="V23" s="730" t="str">
        <f>VLOOKUP($A23,[22]旧三和町!$B$6:$T$28,18,FALSE)</f>
        <v>-</v>
      </c>
      <c r="W23" s="730">
        <f>VLOOKUP($A23,[22]旧三和町!$B$6:$T$28,19,FALSE)</f>
        <v>1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VLOOKUP($A24,[22]旧三和町!$B$6:$T$28,2,FALSE)</f>
        <v>801</v>
      </c>
      <c r="G24" s="730">
        <f>VLOOKUP($A24,[22]旧三和町!$B$6:$T$28,3,FALSE)</f>
        <v>10</v>
      </c>
      <c r="H24" s="730">
        <f>VLOOKUP($A24,[22]旧三和町!$B$6:$T$28,4,FALSE)</f>
        <v>10</v>
      </c>
      <c r="I24" s="730">
        <f>VLOOKUP($A24,[22]旧三和町!$B$6:$T$28,5,FALSE)</f>
        <v>6</v>
      </c>
      <c r="J24" s="730">
        <f>VLOOKUP($A24,[22]旧三和町!$B$6:$T$28,6,FALSE)</f>
        <v>3</v>
      </c>
      <c r="K24" s="730" t="str">
        <f>VLOOKUP($A24,[22]旧三和町!$B$6:$T$28,7,FALSE)</f>
        <v>-</v>
      </c>
      <c r="L24" s="730">
        <f>VLOOKUP($A24,[22]旧三和町!$B$6:$T$28,8,FALSE)</f>
        <v>1</v>
      </c>
      <c r="M24" s="730" t="str">
        <f>VLOOKUP($A24,[22]旧三和町!$B$6:$T$28,9,FALSE)</f>
        <v>-</v>
      </c>
      <c r="N24" s="730">
        <f>VLOOKUP($A24,[22]旧三和町!$B$6:$T$28,10,FALSE)</f>
        <v>773</v>
      </c>
      <c r="O24" s="730">
        <f>VLOOKUP($A24,[22]旧三和町!$B$6:$T$28,11,FALSE)</f>
        <v>84</v>
      </c>
      <c r="P24" s="730" t="str">
        <f>VLOOKUP($A24,[22]旧三和町!$B$6:$T$28,12,FALSE)</f>
        <v>-</v>
      </c>
      <c r="Q24" s="730">
        <f>VLOOKUP($A24,[22]旧三和町!$B$6:$T$28,13,FALSE)</f>
        <v>689</v>
      </c>
      <c r="R24" s="730">
        <f>VLOOKUP($A24,[22]旧三和町!$B$6:$T$28,14,FALSE)</f>
        <v>18</v>
      </c>
      <c r="S24" s="730">
        <f>VLOOKUP($A24,[22]旧三和町!$B$6:$T$28,15,FALSE)</f>
        <v>1</v>
      </c>
      <c r="T24" s="730">
        <f>VLOOKUP($A24,[22]旧三和町!$B$6:$T$28,16,FALSE)</f>
        <v>1</v>
      </c>
      <c r="U24" s="730" t="str">
        <f>VLOOKUP($A24,[22]旧三和町!$B$6:$T$28,17,FALSE)</f>
        <v>-</v>
      </c>
      <c r="V24" s="730" t="str">
        <f>VLOOKUP($A24,[22]旧三和町!$B$6:$T$28,18,FALSE)</f>
        <v>-</v>
      </c>
      <c r="W24" s="730" t="str">
        <f>VLOOKUP($A24,[22]旧三和町!$B$6:$T$28,19,FALSE)</f>
        <v>-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VLOOKUP($A26,[22]旧三和町!$B$6:$T$28,2,FALSE)</f>
        <v>4543</v>
      </c>
      <c r="G26" s="730">
        <f>VLOOKUP($A26,[22]旧三和町!$B$6:$T$28,3,FALSE)</f>
        <v>3210</v>
      </c>
      <c r="H26" s="730">
        <f>VLOOKUP($A26,[22]旧三和町!$B$6:$T$28,4,FALSE)</f>
        <v>3064</v>
      </c>
      <c r="I26" s="730">
        <f>VLOOKUP($A26,[22]旧三和町!$B$6:$T$28,5,FALSE)</f>
        <v>2708</v>
      </c>
      <c r="J26" s="730">
        <f>VLOOKUP($A26,[22]旧三和町!$B$6:$T$28,6,FALSE)</f>
        <v>273</v>
      </c>
      <c r="K26" s="730">
        <f>VLOOKUP($A26,[22]旧三和町!$B$6:$T$28,7,FALSE)</f>
        <v>19</v>
      </c>
      <c r="L26" s="730">
        <f>VLOOKUP($A26,[22]旧三和町!$B$6:$T$28,8,FALSE)</f>
        <v>64</v>
      </c>
      <c r="M26" s="730">
        <f>VLOOKUP($A26,[22]旧三和町!$B$6:$T$28,9,FALSE)</f>
        <v>146</v>
      </c>
      <c r="N26" s="730">
        <f>VLOOKUP($A26,[22]旧三和町!$B$6:$T$28,10,FALSE)</f>
        <v>1106</v>
      </c>
      <c r="O26" s="730">
        <f>VLOOKUP($A26,[22]旧三和町!$B$6:$T$28,11,FALSE)</f>
        <v>357</v>
      </c>
      <c r="P26" s="730">
        <f>VLOOKUP($A26,[22]旧三和町!$B$6:$T$28,12,FALSE)</f>
        <v>284</v>
      </c>
      <c r="Q26" s="730">
        <f>VLOOKUP($A26,[22]旧三和町!$B$6:$T$28,13,FALSE)</f>
        <v>465</v>
      </c>
      <c r="R26" s="730">
        <f>VLOOKUP($A26,[22]旧三和町!$B$6:$T$28,14,FALSE)</f>
        <v>227</v>
      </c>
      <c r="S26" s="730">
        <f>VLOOKUP($A26,[22]旧三和町!$B$6:$T$28,15,FALSE)</f>
        <v>2732</v>
      </c>
      <c r="T26" s="730">
        <f>VLOOKUP($A26,[22]旧三和町!$B$6:$T$28,16,FALSE)</f>
        <v>2436</v>
      </c>
      <c r="U26" s="730">
        <f>VLOOKUP($A26,[22]旧三和町!$B$6:$T$28,17,FALSE)</f>
        <v>221</v>
      </c>
      <c r="V26" s="730">
        <f>VLOOKUP($A26,[22]旧三和町!$B$6:$T$28,18,FALSE)</f>
        <v>19</v>
      </c>
      <c r="W26" s="730">
        <f>VLOOKUP($A26,[22]旧三和町!$B$6:$T$28,19,FALSE)</f>
        <v>56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VLOOKUP($A27,[22]旧三和町!$B$6:$T$28,2,FALSE)</f>
        <v>4396</v>
      </c>
      <c r="G27" s="730">
        <f>VLOOKUP($A27,[22]旧三和町!$B$6:$T$28,3,FALSE)</f>
        <v>801</v>
      </c>
      <c r="H27" s="730">
        <f>VLOOKUP($A27,[22]旧三和町!$B$6:$T$28,4,FALSE)</f>
        <v>770</v>
      </c>
      <c r="I27" s="730">
        <f>VLOOKUP($A27,[22]旧三和町!$B$6:$T$28,5,FALSE)</f>
        <v>580</v>
      </c>
      <c r="J27" s="730">
        <f>VLOOKUP($A27,[22]旧三和町!$B$6:$T$28,6,FALSE)</f>
        <v>152</v>
      </c>
      <c r="K27" s="730" t="str">
        <f>VLOOKUP($A27,[22]旧三和町!$B$6:$T$28,7,FALSE)</f>
        <v>-</v>
      </c>
      <c r="L27" s="730">
        <f>VLOOKUP($A27,[22]旧三和町!$B$6:$T$28,8,FALSE)</f>
        <v>38</v>
      </c>
      <c r="M27" s="730">
        <f>VLOOKUP($A27,[22]旧三和町!$B$6:$T$28,9,FALSE)</f>
        <v>31</v>
      </c>
      <c r="N27" s="730">
        <f>VLOOKUP($A27,[22]旧三和町!$B$6:$T$28,10,FALSE)</f>
        <v>3434</v>
      </c>
      <c r="O27" s="730">
        <f>VLOOKUP($A27,[22]旧三和町!$B$6:$T$28,11,FALSE)</f>
        <v>790</v>
      </c>
      <c r="P27" s="730">
        <f>VLOOKUP($A27,[22]旧三和町!$B$6:$T$28,12,FALSE)</f>
        <v>1</v>
      </c>
      <c r="Q27" s="730">
        <f>VLOOKUP($A27,[22]旧三和町!$B$6:$T$28,13,FALSE)</f>
        <v>2643</v>
      </c>
      <c r="R27" s="730">
        <f>VLOOKUP($A27,[22]旧三和町!$B$6:$T$28,14,FALSE)</f>
        <v>161</v>
      </c>
      <c r="S27" s="730">
        <f>VLOOKUP($A27,[22]旧三和町!$B$6:$T$28,15,FALSE)</f>
        <v>507</v>
      </c>
      <c r="T27" s="730">
        <f>VLOOKUP($A27,[22]旧三和町!$B$6:$T$28,16,FALSE)</f>
        <v>398</v>
      </c>
      <c r="U27" s="730">
        <f>VLOOKUP($A27,[22]旧三和町!$B$6:$T$28,17,FALSE)</f>
        <v>92</v>
      </c>
      <c r="V27" s="730" t="str">
        <f>VLOOKUP($A27,[22]旧三和町!$B$6:$T$28,18,FALSE)</f>
        <v>-</v>
      </c>
      <c r="W27" s="730">
        <f>VLOOKUP($A27,[22]旧三和町!$B$6:$T$28,19,FALSE)</f>
        <v>17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VLOOKUP($A28,[22]旧三和町!$B$6:$T$28,2,FALSE)</f>
        <v>2343</v>
      </c>
      <c r="G28" s="730">
        <f>VLOOKUP($A28,[22]旧三和町!$B$6:$T$28,3,FALSE)</f>
        <v>699</v>
      </c>
      <c r="H28" s="730">
        <f>VLOOKUP($A28,[22]旧三和町!$B$6:$T$28,4,FALSE)</f>
        <v>670</v>
      </c>
      <c r="I28" s="730">
        <f>VLOOKUP($A28,[22]旧三和町!$B$6:$T$28,5,FALSE)</f>
        <v>511</v>
      </c>
      <c r="J28" s="730">
        <f>VLOOKUP($A28,[22]旧三和町!$B$6:$T$28,6,FALSE)</f>
        <v>131</v>
      </c>
      <c r="K28" s="730" t="str">
        <f>VLOOKUP($A28,[22]旧三和町!$B$6:$T$28,7,FALSE)</f>
        <v>-</v>
      </c>
      <c r="L28" s="730">
        <f>VLOOKUP($A28,[22]旧三和町!$B$6:$T$28,8,FALSE)</f>
        <v>28</v>
      </c>
      <c r="M28" s="730">
        <f>VLOOKUP($A28,[22]旧三和町!$B$6:$T$28,9,FALSE)</f>
        <v>29</v>
      </c>
      <c r="N28" s="730">
        <f>VLOOKUP($A28,[22]旧三和町!$B$6:$T$28,10,FALSE)</f>
        <v>1545</v>
      </c>
      <c r="O28" s="730">
        <f>VLOOKUP($A28,[22]旧三和町!$B$6:$T$28,11,FALSE)</f>
        <v>482</v>
      </c>
      <c r="P28" s="730" t="str">
        <f>VLOOKUP($A28,[22]旧三和町!$B$6:$T$28,12,FALSE)</f>
        <v>-</v>
      </c>
      <c r="Q28" s="730">
        <f>VLOOKUP($A28,[22]旧三和町!$B$6:$T$28,13,FALSE)</f>
        <v>1063</v>
      </c>
      <c r="R28" s="730">
        <f>VLOOKUP($A28,[22]旧三和町!$B$6:$T$28,14,FALSE)</f>
        <v>99</v>
      </c>
      <c r="S28" s="730">
        <f>VLOOKUP($A28,[22]旧三和町!$B$6:$T$28,15,FALSE)</f>
        <v>468</v>
      </c>
      <c r="T28" s="730">
        <f>VLOOKUP($A28,[22]旧三和町!$B$6:$T$28,16,FALSE)</f>
        <v>370</v>
      </c>
      <c r="U28" s="730">
        <f>VLOOKUP($A28,[22]旧三和町!$B$6:$T$28,17,FALSE)</f>
        <v>83</v>
      </c>
      <c r="V28" s="730" t="str">
        <f>VLOOKUP($A28,[22]旧三和町!$B$6:$T$28,18,FALSE)</f>
        <v>-</v>
      </c>
      <c r="W28" s="730">
        <f>VLOOKUP($A28,[22]旧三和町!$B$6:$T$28,19,FALSE)</f>
        <v>15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VLOOKUP($A29,[22]旧三和町!$B$6:$T$28,2,FALSE)</f>
        <v>2053</v>
      </c>
      <c r="G29" s="730">
        <f>VLOOKUP($A29,[22]旧三和町!$B$6:$T$28,3,FALSE)</f>
        <v>102</v>
      </c>
      <c r="H29" s="730">
        <f>VLOOKUP($A29,[22]旧三和町!$B$6:$T$28,4,FALSE)</f>
        <v>100</v>
      </c>
      <c r="I29" s="730">
        <f>VLOOKUP($A29,[22]旧三和町!$B$6:$T$28,5,FALSE)</f>
        <v>69</v>
      </c>
      <c r="J29" s="730">
        <f>VLOOKUP($A29,[22]旧三和町!$B$6:$T$28,6,FALSE)</f>
        <v>21</v>
      </c>
      <c r="K29" s="730" t="str">
        <f>VLOOKUP($A29,[22]旧三和町!$B$6:$T$28,7,FALSE)</f>
        <v>-</v>
      </c>
      <c r="L29" s="730">
        <f>VLOOKUP($A29,[22]旧三和町!$B$6:$T$28,8,FALSE)</f>
        <v>10</v>
      </c>
      <c r="M29" s="730">
        <f>VLOOKUP($A29,[22]旧三和町!$B$6:$T$28,9,FALSE)</f>
        <v>2</v>
      </c>
      <c r="N29" s="730">
        <f>VLOOKUP($A29,[22]旧三和町!$B$6:$T$28,10,FALSE)</f>
        <v>1889</v>
      </c>
      <c r="O29" s="730">
        <f>VLOOKUP($A29,[22]旧三和町!$B$6:$T$28,11,FALSE)</f>
        <v>308</v>
      </c>
      <c r="P29" s="730">
        <f>VLOOKUP($A29,[22]旧三和町!$B$6:$T$28,12,FALSE)</f>
        <v>1</v>
      </c>
      <c r="Q29" s="730">
        <f>VLOOKUP($A29,[22]旧三和町!$B$6:$T$28,13,FALSE)</f>
        <v>1580</v>
      </c>
      <c r="R29" s="730">
        <f>VLOOKUP($A29,[22]旧三和町!$B$6:$T$28,14,FALSE)</f>
        <v>62</v>
      </c>
      <c r="S29" s="730">
        <f>VLOOKUP($A29,[22]旧三和町!$B$6:$T$28,15,FALSE)</f>
        <v>39</v>
      </c>
      <c r="T29" s="730">
        <f>VLOOKUP($A29,[22]旧三和町!$B$6:$T$28,16,FALSE)</f>
        <v>28</v>
      </c>
      <c r="U29" s="730">
        <f>VLOOKUP($A29,[22]旧三和町!$B$6:$T$28,17,FALSE)</f>
        <v>9</v>
      </c>
      <c r="V29" s="730" t="str">
        <f>VLOOKUP($A29,[22]旧三和町!$B$6:$T$28,18,FALSE)</f>
        <v>-</v>
      </c>
      <c r="W29" s="730">
        <f>VLOOKUP($A29,[22]旧三和町!$B$6:$T$28,19,FALSE)</f>
        <v>2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VLOOKUP($A31,[22]旧三和町!$B$30:$T$52,2,FALSE)</f>
        <v>4091</v>
      </c>
      <c r="G31" s="730">
        <f>VLOOKUP($A31,[22]旧三和町!$B$30:$T$52,3,FALSE)</f>
        <v>2097</v>
      </c>
      <c r="H31" s="730">
        <f>VLOOKUP($A31,[22]旧三和町!$B$30:$T$52,4,FALSE)</f>
        <v>1987</v>
      </c>
      <c r="I31" s="730">
        <f>VLOOKUP($A31,[22]旧三和町!$B$30:$T$52,5,FALSE)</f>
        <v>1884</v>
      </c>
      <c r="J31" s="730">
        <f>VLOOKUP($A31,[22]旧三和町!$B$30:$T$52,6,FALSE)</f>
        <v>37</v>
      </c>
      <c r="K31" s="730">
        <f>VLOOKUP($A31,[22]旧三和町!$B$30:$T$52,7,FALSE)</f>
        <v>8</v>
      </c>
      <c r="L31" s="730">
        <f>VLOOKUP($A31,[22]旧三和町!$B$30:$T$52,8,FALSE)</f>
        <v>58</v>
      </c>
      <c r="M31" s="730">
        <f>VLOOKUP($A31,[22]旧三和町!$B$30:$T$52,9,FALSE)</f>
        <v>110</v>
      </c>
      <c r="N31" s="730">
        <f>VLOOKUP($A31,[22]旧三和町!$B$30:$T$52,10,FALSE)</f>
        <v>1784</v>
      </c>
      <c r="O31" s="730">
        <f>VLOOKUP($A31,[22]旧三和町!$B$30:$T$52,11,FALSE)</f>
        <v>145</v>
      </c>
      <c r="P31" s="730">
        <f>VLOOKUP($A31,[22]旧三和町!$B$30:$T$52,12,FALSE)</f>
        <v>140</v>
      </c>
      <c r="Q31" s="730">
        <f>VLOOKUP($A31,[22]旧三和町!$B$30:$T$52,13,FALSE)</f>
        <v>1499</v>
      </c>
      <c r="R31" s="730">
        <f>VLOOKUP($A31,[22]旧三和町!$B$30:$T$52,14,FALSE)</f>
        <v>210</v>
      </c>
      <c r="S31" s="730">
        <f>VLOOKUP($A31,[22]旧三和町!$B$30:$T$52,15,FALSE)</f>
        <v>1594</v>
      </c>
      <c r="T31" s="730">
        <f>VLOOKUP($A31,[22]旧三和町!$B$30:$T$52,16,FALSE)</f>
        <v>1529</v>
      </c>
      <c r="U31" s="730">
        <f>VLOOKUP($A31,[22]旧三和町!$B$30:$T$52,17,FALSE)</f>
        <v>22</v>
      </c>
      <c r="V31" s="730">
        <f>VLOOKUP($A31,[22]旧三和町!$B$30:$T$52,18,FALSE)</f>
        <v>8</v>
      </c>
      <c r="W31" s="730">
        <f>VLOOKUP($A31,[22]旧三和町!$B$30:$T$52,19,FALSE)</f>
        <v>35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VLOOKUP($A32,[22]旧三和町!$B$30:$T$52,2,FALSE)</f>
        <v>152</v>
      </c>
      <c r="G32" s="730">
        <f>VLOOKUP($A32,[22]旧三和町!$B$30:$T$52,3,FALSE)</f>
        <v>15</v>
      </c>
      <c r="H32" s="730">
        <f>VLOOKUP($A32,[22]旧三和町!$B$30:$T$52,4,FALSE)</f>
        <v>12</v>
      </c>
      <c r="I32" s="730">
        <f>VLOOKUP($A32,[22]旧三和町!$B$30:$T$52,5,FALSE)</f>
        <v>10</v>
      </c>
      <c r="J32" s="730" t="str">
        <f>VLOOKUP($A32,[22]旧三和町!$B$30:$T$52,6,FALSE)</f>
        <v>-</v>
      </c>
      <c r="K32" s="730">
        <f>VLOOKUP($A32,[22]旧三和町!$B$30:$T$52,7,FALSE)</f>
        <v>2</v>
      </c>
      <c r="L32" s="730" t="str">
        <f>VLOOKUP($A32,[22]旧三和町!$B$30:$T$52,8,FALSE)</f>
        <v>-</v>
      </c>
      <c r="M32" s="730">
        <f>VLOOKUP($A32,[22]旧三和町!$B$30:$T$52,9,FALSE)</f>
        <v>3</v>
      </c>
      <c r="N32" s="730">
        <f>VLOOKUP($A32,[22]旧三和町!$B$30:$T$52,10,FALSE)</f>
        <v>126</v>
      </c>
      <c r="O32" s="730" t="str">
        <f>VLOOKUP($A32,[22]旧三和町!$B$30:$T$52,11,FALSE)</f>
        <v>-</v>
      </c>
      <c r="P32" s="730">
        <f>VLOOKUP($A32,[22]旧三和町!$B$30:$T$52,12,FALSE)</f>
        <v>124</v>
      </c>
      <c r="Q32" s="730">
        <f>VLOOKUP($A32,[22]旧三和町!$B$30:$T$52,13,FALSE)</f>
        <v>2</v>
      </c>
      <c r="R32" s="730">
        <f>VLOOKUP($A32,[22]旧三和町!$B$30:$T$52,14,FALSE)</f>
        <v>11</v>
      </c>
      <c r="S32" s="730">
        <f>VLOOKUP($A32,[22]旧三和町!$B$30:$T$52,15,FALSE)</f>
        <v>12</v>
      </c>
      <c r="T32" s="730">
        <f>VLOOKUP($A32,[22]旧三和町!$B$30:$T$52,16,FALSE)</f>
        <v>10</v>
      </c>
      <c r="U32" s="730" t="str">
        <f>VLOOKUP($A32,[22]旧三和町!$B$30:$T$52,17,FALSE)</f>
        <v>-</v>
      </c>
      <c r="V32" s="730">
        <f>VLOOKUP($A32,[22]旧三和町!$B$30:$T$52,18,FALSE)</f>
        <v>2</v>
      </c>
      <c r="W32" s="730" t="str">
        <f>VLOOKUP($A32,[22]旧三和町!$B$30:$T$52,19,FALSE)</f>
        <v>-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VLOOKUP($A33,[22]旧三和町!$B$30:$T$52,2,FALSE)</f>
        <v>116</v>
      </c>
      <c r="G33" s="730">
        <f>VLOOKUP($A33,[22]旧三和町!$B$30:$T$52,3,FALSE)</f>
        <v>78</v>
      </c>
      <c r="H33" s="730">
        <f>VLOOKUP($A33,[22]旧三和町!$B$30:$T$52,4,FALSE)</f>
        <v>74</v>
      </c>
      <c r="I33" s="730">
        <f>VLOOKUP($A33,[22]旧三和町!$B$30:$T$52,5,FALSE)</f>
        <v>68</v>
      </c>
      <c r="J33" s="730" t="str">
        <f>VLOOKUP($A33,[22]旧三和町!$B$30:$T$52,6,FALSE)</f>
        <v>-</v>
      </c>
      <c r="K33" s="730">
        <f>VLOOKUP($A33,[22]旧三和町!$B$30:$T$52,7,FALSE)</f>
        <v>6</v>
      </c>
      <c r="L33" s="730" t="str">
        <f>VLOOKUP($A33,[22]旧三和町!$B$30:$T$52,8,FALSE)</f>
        <v>-</v>
      </c>
      <c r="M33" s="730">
        <f>VLOOKUP($A33,[22]旧三和町!$B$30:$T$52,9,FALSE)</f>
        <v>4</v>
      </c>
      <c r="N33" s="730">
        <f>VLOOKUP($A33,[22]旧三和町!$B$30:$T$52,10,FALSE)</f>
        <v>28</v>
      </c>
      <c r="O33" s="730" t="str">
        <f>VLOOKUP($A33,[22]旧三和町!$B$30:$T$52,11,FALSE)</f>
        <v>-</v>
      </c>
      <c r="P33" s="730">
        <f>VLOOKUP($A33,[22]旧三和町!$B$30:$T$52,12,FALSE)</f>
        <v>16</v>
      </c>
      <c r="Q33" s="730">
        <f>VLOOKUP($A33,[22]旧三和町!$B$30:$T$52,13,FALSE)</f>
        <v>12</v>
      </c>
      <c r="R33" s="730">
        <f>VLOOKUP($A33,[22]旧三和町!$B$30:$T$52,14,FALSE)</f>
        <v>10</v>
      </c>
      <c r="S33" s="730">
        <f>VLOOKUP($A33,[22]旧三和町!$B$30:$T$52,15,FALSE)</f>
        <v>67</v>
      </c>
      <c r="T33" s="730">
        <f>VLOOKUP($A33,[22]旧三和町!$B$30:$T$52,16,FALSE)</f>
        <v>61</v>
      </c>
      <c r="U33" s="730" t="str">
        <f>VLOOKUP($A33,[22]旧三和町!$B$30:$T$52,17,FALSE)</f>
        <v>-</v>
      </c>
      <c r="V33" s="730">
        <f>VLOOKUP($A33,[22]旧三和町!$B$30:$T$52,18,FALSE)</f>
        <v>6</v>
      </c>
      <c r="W33" s="730" t="str">
        <f>VLOOKUP($A33,[22]旧三和町!$B$30:$T$52,19,FALSE)</f>
        <v>-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VLOOKUP($A34,[22]旧三和町!$B$30:$T$52,2,FALSE)</f>
        <v>105</v>
      </c>
      <c r="G34" s="730">
        <f>VLOOKUP($A34,[22]旧三和町!$B$30:$T$52,3,FALSE)</f>
        <v>91</v>
      </c>
      <c r="H34" s="730">
        <f>VLOOKUP($A34,[22]旧三和町!$B$30:$T$52,4,FALSE)</f>
        <v>82</v>
      </c>
      <c r="I34" s="730">
        <f>VLOOKUP($A34,[22]旧三和町!$B$30:$T$52,5,FALSE)</f>
        <v>81</v>
      </c>
      <c r="J34" s="730" t="str">
        <f>VLOOKUP($A34,[22]旧三和町!$B$30:$T$52,6,FALSE)</f>
        <v>-</v>
      </c>
      <c r="K34" s="730" t="str">
        <f>VLOOKUP($A34,[22]旧三和町!$B$30:$T$52,7,FALSE)</f>
        <v>-</v>
      </c>
      <c r="L34" s="730">
        <f>VLOOKUP($A34,[22]旧三和町!$B$30:$T$52,8,FALSE)</f>
        <v>1</v>
      </c>
      <c r="M34" s="730">
        <f>VLOOKUP($A34,[22]旧三和町!$B$30:$T$52,9,FALSE)</f>
        <v>9</v>
      </c>
      <c r="N34" s="730">
        <f>VLOOKUP($A34,[22]旧三和町!$B$30:$T$52,10,FALSE)</f>
        <v>3</v>
      </c>
      <c r="O34" s="730" t="str">
        <f>VLOOKUP($A34,[22]旧三和町!$B$30:$T$52,11,FALSE)</f>
        <v>-</v>
      </c>
      <c r="P34" s="730" t="str">
        <f>VLOOKUP($A34,[22]旧三和町!$B$30:$T$52,12,FALSE)</f>
        <v>-</v>
      </c>
      <c r="Q34" s="730">
        <f>VLOOKUP($A34,[22]旧三和町!$B$30:$T$52,13,FALSE)</f>
        <v>3</v>
      </c>
      <c r="R34" s="730">
        <f>VLOOKUP($A34,[22]旧三和町!$B$30:$T$52,14,FALSE)</f>
        <v>11</v>
      </c>
      <c r="S34" s="730">
        <f>VLOOKUP($A34,[22]旧三和町!$B$30:$T$52,15,FALSE)</f>
        <v>76</v>
      </c>
      <c r="T34" s="730">
        <f>VLOOKUP($A34,[22]旧三和町!$B$30:$T$52,16,FALSE)</f>
        <v>75</v>
      </c>
      <c r="U34" s="730" t="str">
        <f>VLOOKUP($A34,[22]旧三和町!$B$30:$T$52,17,FALSE)</f>
        <v>-</v>
      </c>
      <c r="V34" s="730" t="str">
        <f>VLOOKUP($A34,[22]旧三和町!$B$30:$T$52,18,FALSE)</f>
        <v>-</v>
      </c>
      <c r="W34" s="730">
        <f>VLOOKUP($A34,[22]旧三和町!$B$30:$T$52,19,FALSE)</f>
        <v>1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VLOOKUP($A35,[22]旧三和町!$B$30:$T$52,2,FALSE)</f>
        <v>148</v>
      </c>
      <c r="G35" s="730">
        <f>VLOOKUP($A35,[22]旧三和町!$B$30:$T$52,3,FALSE)</f>
        <v>126</v>
      </c>
      <c r="H35" s="730">
        <f>VLOOKUP($A35,[22]旧三和町!$B$30:$T$52,4,FALSE)</f>
        <v>117</v>
      </c>
      <c r="I35" s="730">
        <f>VLOOKUP($A35,[22]旧三和町!$B$30:$T$52,5,FALSE)</f>
        <v>115</v>
      </c>
      <c r="J35" s="730">
        <f>VLOOKUP($A35,[22]旧三和町!$B$30:$T$52,6,FALSE)</f>
        <v>1</v>
      </c>
      <c r="K35" s="730" t="str">
        <f>VLOOKUP($A35,[22]旧三和町!$B$30:$T$52,7,FALSE)</f>
        <v>-</v>
      </c>
      <c r="L35" s="730">
        <f>VLOOKUP($A35,[22]旧三和町!$B$30:$T$52,8,FALSE)</f>
        <v>1</v>
      </c>
      <c r="M35" s="730">
        <f>VLOOKUP($A35,[22]旧三和町!$B$30:$T$52,9,FALSE)</f>
        <v>9</v>
      </c>
      <c r="N35" s="730">
        <f>VLOOKUP($A35,[22]旧三和町!$B$30:$T$52,10,FALSE)</f>
        <v>8</v>
      </c>
      <c r="O35" s="730" t="str">
        <f>VLOOKUP($A35,[22]旧三和町!$B$30:$T$52,11,FALSE)</f>
        <v>-</v>
      </c>
      <c r="P35" s="730" t="str">
        <f>VLOOKUP($A35,[22]旧三和町!$B$30:$T$52,12,FALSE)</f>
        <v>-</v>
      </c>
      <c r="Q35" s="730">
        <f>VLOOKUP($A35,[22]旧三和町!$B$30:$T$52,13,FALSE)</f>
        <v>8</v>
      </c>
      <c r="R35" s="730">
        <f>VLOOKUP($A35,[22]旧三和町!$B$30:$T$52,14,FALSE)</f>
        <v>14</v>
      </c>
      <c r="S35" s="730">
        <f>VLOOKUP($A35,[22]旧三和町!$B$30:$T$52,15,FALSE)</f>
        <v>105</v>
      </c>
      <c r="T35" s="730">
        <f>VLOOKUP($A35,[22]旧三和町!$B$30:$T$52,16,FALSE)</f>
        <v>103</v>
      </c>
      <c r="U35" s="730">
        <f>VLOOKUP($A35,[22]旧三和町!$B$30:$T$52,17,FALSE)</f>
        <v>1</v>
      </c>
      <c r="V35" s="730" t="str">
        <f>VLOOKUP($A35,[22]旧三和町!$B$30:$T$52,18,FALSE)</f>
        <v>-</v>
      </c>
      <c r="W35" s="730">
        <f>VLOOKUP($A35,[22]旧三和町!$B$30:$T$52,19,FALSE)</f>
        <v>1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VLOOKUP($A36,[22]旧三和町!$B$30:$T$52,2,FALSE)</f>
        <v>221</v>
      </c>
      <c r="G36" s="730">
        <f>VLOOKUP($A36,[22]旧三和町!$B$30:$T$52,3,FALSE)</f>
        <v>181</v>
      </c>
      <c r="H36" s="730">
        <f>VLOOKUP($A36,[22]旧三和町!$B$30:$T$52,4,FALSE)</f>
        <v>172</v>
      </c>
      <c r="I36" s="730">
        <f>VLOOKUP($A36,[22]旧三和町!$B$30:$T$52,5,FALSE)</f>
        <v>170</v>
      </c>
      <c r="J36" s="730">
        <f>VLOOKUP($A36,[22]旧三和町!$B$30:$T$52,6,FALSE)</f>
        <v>1</v>
      </c>
      <c r="K36" s="730" t="str">
        <f>VLOOKUP($A36,[22]旧三和町!$B$30:$T$52,7,FALSE)</f>
        <v>-</v>
      </c>
      <c r="L36" s="730">
        <f>VLOOKUP($A36,[22]旧三和町!$B$30:$T$52,8,FALSE)</f>
        <v>1</v>
      </c>
      <c r="M36" s="730">
        <f>VLOOKUP($A36,[22]旧三和町!$B$30:$T$52,9,FALSE)</f>
        <v>9</v>
      </c>
      <c r="N36" s="730">
        <f>VLOOKUP($A36,[22]旧三和町!$B$30:$T$52,10,FALSE)</f>
        <v>30</v>
      </c>
      <c r="O36" s="730">
        <f>VLOOKUP($A36,[22]旧三和町!$B$30:$T$52,11,FALSE)</f>
        <v>3</v>
      </c>
      <c r="P36" s="730" t="str">
        <f>VLOOKUP($A36,[22]旧三和町!$B$30:$T$52,12,FALSE)</f>
        <v>-</v>
      </c>
      <c r="Q36" s="730">
        <f>VLOOKUP($A36,[22]旧三和町!$B$30:$T$52,13,FALSE)</f>
        <v>27</v>
      </c>
      <c r="R36" s="730">
        <f>VLOOKUP($A36,[22]旧三和町!$B$30:$T$52,14,FALSE)</f>
        <v>10</v>
      </c>
      <c r="S36" s="730">
        <f>VLOOKUP($A36,[22]旧三和町!$B$30:$T$52,15,FALSE)</f>
        <v>156</v>
      </c>
      <c r="T36" s="730">
        <f>VLOOKUP($A36,[22]旧三和町!$B$30:$T$52,16,FALSE)</f>
        <v>154</v>
      </c>
      <c r="U36" s="730">
        <f>VLOOKUP($A36,[22]旧三和町!$B$30:$T$52,17,FALSE)</f>
        <v>1</v>
      </c>
      <c r="V36" s="730" t="str">
        <f>VLOOKUP($A36,[22]旧三和町!$B$30:$T$52,18,FALSE)</f>
        <v>-</v>
      </c>
      <c r="W36" s="730">
        <f>VLOOKUP($A36,[22]旧三和町!$B$30:$T$52,19,FALSE)</f>
        <v>1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VLOOKUP($A37,[22]旧三和町!$B$30:$T$52,2,FALSE)</f>
        <v>258</v>
      </c>
      <c r="G37" s="730">
        <f>VLOOKUP($A37,[22]旧三和町!$B$30:$T$52,3,FALSE)</f>
        <v>210</v>
      </c>
      <c r="H37" s="730">
        <f>VLOOKUP($A37,[22]旧三和町!$B$30:$T$52,4,FALSE)</f>
        <v>197</v>
      </c>
      <c r="I37" s="730">
        <f>VLOOKUP($A37,[22]旧三和町!$B$30:$T$52,5,FALSE)</f>
        <v>191</v>
      </c>
      <c r="J37" s="730">
        <f>VLOOKUP($A37,[22]旧三和町!$B$30:$T$52,6,FALSE)</f>
        <v>2</v>
      </c>
      <c r="K37" s="730" t="str">
        <f>VLOOKUP($A37,[22]旧三和町!$B$30:$T$52,7,FALSE)</f>
        <v>-</v>
      </c>
      <c r="L37" s="730">
        <f>VLOOKUP($A37,[22]旧三和町!$B$30:$T$52,8,FALSE)</f>
        <v>4</v>
      </c>
      <c r="M37" s="730">
        <f>VLOOKUP($A37,[22]旧三和町!$B$30:$T$52,9,FALSE)</f>
        <v>13</v>
      </c>
      <c r="N37" s="730">
        <f>VLOOKUP($A37,[22]旧三和町!$B$30:$T$52,10,FALSE)</f>
        <v>33</v>
      </c>
      <c r="O37" s="730">
        <f>VLOOKUP($A37,[22]旧三和町!$B$30:$T$52,11,FALSE)</f>
        <v>2</v>
      </c>
      <c r="P37" s="730" t="str">
        <f>VLOOKUP($A37,[22]旧三和町!$B$30:$T$52,12,FALSE)</f>
        <v>-</v>
      </c>
      <c r="Q37" s="730">
        <f>VLOOKUP($A37,[22]旧三和町!$B$30:$T$52,13,FALSE)</f>
        <v>31</v>
      </c>
      <c r="R37" s="730">
        <f>VLOOKUP($A37,[22]旧三和町!$B$30:$T$52,14,FALSE)</f>
        <v>15</v>
      </c>
      <c r="S37" s="730">
        <f>VLOOKUP($A37,[22]旧三和町!$B$30:$T$52,15,FALSE)</f>
        <v>173</v>
      </c>
      <c r="T37" s="730">
        <f>VLOOKUP($A37,[22]旧三和町!$B$30:$T$52,16,FALSE)</f>
        <v>169</v>
      </c>
      <c r="U37" s="730">
        <f>VLOOKUP($A37,[22]旧三和町!$B$30:$T$52,17,FALSE)</f>
        <v>2</v>
      </c>
      <c r="V37" s="730" t="str">
        <f>VLOOKUP($A37,[22]旧三和町!$B$30:$T$52,18,FALSE)</f>
        <v>-</v>
      </c>
      <c r="W37" s="730">
        <f>VLOOKUP($A37,[22]旧三和町!$B$30:$T$52,19,FALSE)</f>
        <v>2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VLOOKUP($A38,[22]旧三和町!$B$30:$T$52,2,FALSE)</f>
        <v>270</v>
      </c>
      <c r="G38" s="730">
        <f>VLOOKUP($A38,[22]旧三和町!$B$30:$T$52,3,FALSE)</f>
        <v>230</v>
      </c>
      <c r="H38" s="730">
        <f>VLOOKUP($A38,[22]旧三和町!$B$30:$T$52,4,FALSE)</f>
        <v>221</v>
      </c>
      <c r="I38" s="730">
        <f>VLOOKUP($A38,[22]旧三和町!$B$30:$T$52,5,FALSE)</f>
        <v>217</v>
      </c>
      <c r="J38" s="730">
        <f>VLOOKUP($A38,[22]旧三和町!$B$30:$T$52,6,FALSE)</f>
        <v>1</v>
      </c>
      <c r="K38" s="730" t="str">
        <f>VLOOKUP($A38,[22]旧三和町!$B$30:$T$52,7,FALSE)</f>
        <v>-</v>
      </c>
      <c r="L38" s="730">
        <f>VLOOKUP($A38,[22]旧三和町!$B$30:$T$52,8,FALSE)</f>
        <v>3</v>
      </c>
      <c r="M38" s="730">
        <f>VLOOKUP($A38,[22]旧三和町!$B$30:$T$52,9,FALSE)</f>
        <v>9</v>
      </c>
      <c r="N38" s="730">
        <f>VLOOKUP($A38,[22]旧三和町!$B$30:$T$52,10,FALSE)</f>
        <v>30</v>
      </c>
      <c r="O38" s="730">
        <f>VLOOKUP($A38,[22]旧三和町!$B$30:$T$52,11,FALSE)</f>
        <v>3</v>
      </c>
      <c r="P38" s="730" t="str">
        <f>VLOOKUP($A38,[22]旧三和町!$B$30:$T$52,12,FALSE)</f>
        <v>-</v>
      </c>
      <c r="Q38" s="730">
        <f>VLOOKUP($A38,[22]旧三和町!$B$30:$T$52,13,FALSE)</f>
        <v>27</v>
      </c>
      <c r="R38" s="730">
        <f>VLOOKUP($A38,[22]旧三和町!$B$30:$T$52,14,FALSE)</f>
        <v>10</v>
      </c>
      <c r="S38" s="730">
        <f>VLOOKUP($A38,[22]旧三和町!$B$30:$T$52,15,FALSE)</f>
        <v>179</v>
      </c>
      <c r="T38" s="730">
        <f>VLOOKUP($A38,[22]旧三和町!$B$30:$T$52,16,FALSE)</f>
        <v>176</v>
      </c>
      <c r="U38" s="730">
        <f>VLOOKUP($A38,[22]旧三和町!$B$30:$T$52,17,FALSE)</f>
        <v>1</v>
      </c>
      <c r="V38" s="730" t="str">
        <f>VLOOKUP($A38,[22]旧三和町!$B$30:$T$52,18,FALSE)</f>
        <v>-</v>
      </c>
      <c r="W38" s="730">
        <f>VLOOKUP($A38,[22]旧三和町!$B$30:$T$52,19,FALSE)</f>
        <v>2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VLOOKUP($A39,[22]旧三和町!$B$30:$T$52,2,FALSE)</f>
        <v>243</v>
      </c>
      <c r="G39" s="730">
        <f>VLOOKUP($A39,[22]旧三和町!$B$30:$T$52,3,FALSE)</f>
        <v>201</v>
      </c>
      <c r="H39" s="730">
        <f>VLOOKUP($A39,[22]旧三和町!$B$30:$T$52,4,FALSE)</f>
        <v>190</v>
      </c>
      <c r="I39" s="730">
        <f>VLOOKUP($A39,[22]旧三和町!$B$30:$T$52,5,FALSE)</f>
        <v>188</v>
      </c>
      <c r="J39" s="730" t="str">
        <f>VLOOKUP($A39,[22]旧三和町!$B$30:$T$52,6,FALSE)</f>
        <v>-</v>
      </c>
      <c r="K39" s="730" t="str">
        <f>VLOOKUP($A39,[22]旧三和町!$B$30:$T$52,7,FALSE)</f>
        <v>-</v>
      </c>
      <c r="L39" s="730">
        <f>VLOOKUP($A39,[22]旧三和町!$B$30:$T$52,8,FALSE)</f>
        <v>2</v>
      </c>
      <c r="M39" s="730">
        <f>VLOOKUP($A39,[22]旧三和町!$B$30:$T$52,9,FALSE)</f>
        <v>11</v>
      </c>
      <c r="N39" s="730">
        <f>VLOOKUP($A39,[22]旧三和町!$B$30:$T$52,10,FALSE)</f>
        <v>30</v>
      </c>
      <c r="O39" s="730">
        <f>VLOOKUP($A39,[22]旧三和町!$B$30:$T$52,11,FALSE)</f>
        <v>4</v>
      </c>
      <c r="P39" s="730" t="str">
        <f>VLOOKUP($A39,[22]旧三和町!$B$30:$T$52,12,FALSE)</f>
        <v>-</v>
      </c>
      <c r="Q39" s="730">
        <f>VLOOKUP($A39,[22]旧三和町!$B$30:$T$52,13,FALSE)</f>
        <v>26</v>
      </c>
      <c r="R39" s="730">
        <f>VLOOKUP($A39,[22]旧三和町!$B$30:$T$52,14,FALSE)</f>
        <v>12</v>
      </c>
      <c r="S39" s="730">
        <f>VLOOKUP($A39,[22]旧三和町!$B$30:$T$52,15,FALSE)</f>
        <v>163</v>
      </c>
      <c r="T39" s="730">
        <f>VLOOKUP($A39,[22]旧三和町!$B$30:$T$52,16,FALSE)</f>
        <v>162</v>
      </c>
      <c r="U39" s="730" t="str">
        <f>VLOOKUP($A39,[22]旧三和町!$B$30:$T$52,17,FALSE)</f>
        <v>-</v>
      </c>
      <c r="V39" s="730" t="str">
        <f>VLOOKUP($A39,[22]旧三和町!$B$30:$T$52,18,FALSE)</f>
        <v>-</v>
      </c>
      <c r="W39" s="730">
        <f>VLOOKUP($A39,[22]旧三和町!$B$30:$T$52,19,FALSE)</f>
        <v>1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VLOOKUP($A40,[22]旧三和町!$B$30:$T$52,2,FALSE)</f>
        <v>280</v>
      </c>
      <c r="G40" s="730">
        <f>VLOOKUP($A40,[22]旧三和町!$B$30:$T$52,3,FALSE)</f>
        <v>206</v>
      </c>
      <c r="H40" s="730">
        <f>VLOOKUP($A40,[22]旧三和町!$B$30:$T$52,4,FALSE)</f>
        <v>200</v>
      </c>
      <c r="I40" s="730">
        <f>VLOOKUP($A40,[22]旧三和町!$B$30:$T$52,5,FALSE)</f>
        <v>193</v>
      </c>
      <c r="J40" s="730">
        <f>VLOOKUP($A40,[22]旧三和町!$B$30:$T$52,6,FALSE)</f>
        <v>1</v>
      </c>
      <c r="K40" s="730" t="str">
        <f>VLOOKUP($A40,[22]旧三和町!$B$30:$T$52,7,FALSE)</f>
        <v>-</v>
      </c>
      <c r="L40" s="730">
        <f>VLOOKUP($A40,[22]旧三和町!$B$30:$T$52,8,FALSE)</f>
        <v>6</v>
      </c>
      <c r="M40" s="730">
        <f>VLOOKUP($A40,[22]旧三和町!$B$30:$T$52,9,FALSE)</f>
        <v>6</v>
      </c>
      <c r="N40" s="730">
        <f>VLOOKUP($A40,[22]旧三和町!$B$30:$T$52,10,FALSE)</f>
        <v>54</v>
      </c>
      <c r="O40" s="730">
        <f>VLOOKUP($A40,[22]旧三和町!$B$30:$T$52,11,FALSE)</f>
        <v>5</v>
      </c>
      <c r="P40" s="730" t="str">
        <f>VLOOKUP($A40,[22]旧三和町!$B$30:$T$52,12,FALSE)</f>
        <v>-</v>
      </c>
      <c r="Q40" s="730">
        <f>VLOOKUP($A40,[22]旧三和町!$B$30:$T$52,13,FALSE)</f>
        <v>49</v>
      </c>
      <c r="R40" s="730">
        <f>VLOOKUP($A40,[22]旧三和町!$B$30:$T$52,14,FALSE)</f>
        <v>20</v>
      </c>
      <c r="S40" s="730">
        <f>VLOOKUP($A40,[22]旧三和町!$B$30:$T$52,15,FALSE)</f>
        <v>168</v>
      </c>
      <c r="T40" s="730">
        <f>VLOOKUP($A40,[22]旧三和町!$B$30:$T$52,16,FALSE)</f>
        <v>162</v>
      </c>
      <c r="U40" s="730" t="str">
        <f>VLOOKUP($A40,[22]旧三和町!$B$30:$T$52,17,FALSE)</f>
        <v>-</v>
      </c>
      <c r="V40" s="730" t="str">
        <f>VLOOKUP($A40,[22]旧三和町!$B$30:$T$52,18,FALSE)</f>
        <v>-</v>
      </c>
      <c r="W40" s="730">
        <f>VLOOKUP($A40,[22]旧三和町!$B$30:$T$52,19,FALSE)</f>
        <v>6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VLOOKUP($A41,[22]旧三和町!$B$30:$T$52,2,FALSE)</f>
        <v>404</v>
      </c>
      <c r="G41" s="730">
        <f>VLOOKUP($A41,[22]旧三和町!$B$30:$T$52,3,FALSE)</f>
        <v>292</v>
      </c>
      <c r="H41" s="730">
        <f>VLOOKUP($A41,[22]旧三和町!$B$30:$T$52,4,FALSE)</f>
        <v>279</v>
      </c>
      <c r="I41" s="730">
        <f>VLOOKUP($A41,[22]旧三和町!$B$30:$T$52,5,FALSE)</f>
        <v>268</v>
      </c>
      <c r="J41" s="730">
        <f>VLOOKUP($A41,[22]旧三和町!$B$30:$T$52,6,FALSE)</f>
        <v>3</v>
      </c>
      <c r="K41" s="730" t="str">
        <f>VLOOKUP($A41,[22]旧三和町!$B$30:$T$52,7,FALSE)</f>
        <v>-</v>
      </c>
      <c r="L41" s="730">
        <f>VLOOKUP($A41,[22]旧三和町!$B$30:$T$52,8,FALSE)</f>
        <v>8</v>
      </c>
      <c r="M41" s="730">
        <f>VLOOKUP($A41,[22]旧三和町!$B$30:$T$52,9,FALSE)</f>
        <v>13</v>
      </c>
      <c r="N41" s="730">
        <f>VLOOKUP($A41,[22]旧三和町!$B$30:$T$52,10,FALSE)</f>
        <v>97</v>
      </c>
      <c r="O41" s="730">
        <f>VLOOKUP($A41,[22]旧三和町!$B$30:$T$52,11,FALSE)</f>
        <v>16</v>
      </c>
      <c r="P41" s="730" t="str">
        <f>VLOOKUP($A41,[22]旧三和町!$B$30:$T$52,12,FALSE)</f>
        <v>-</v>
      </c>
      <c r="Q41" s="730">
        <f>VLOOKUP($A41,[22]旧三和町!$B$30:$T$52,13,FALSE)</f>
        <v>81</v>
      </c>
      <c r="R41" s="730">
        <f>VLOOKUP($A41,[22]旧三和町!$B$30:$T$52,14,FALSE)</f>
        <v>15</v>
      </c>
      <c r="S41" s="730">
        <f>VLOOKUP($A41,[22]旧三和町!$B$30:$T$52,15,FALSE)</f>
        <v>230</v>
      </c>
      <c r="T41" s="730">
        <f>VLOOKUP($A41,[22]旧三和町!$B$30:$T$52,16,FALSE)</f>
        <v>220</v>
      </c>
      <c r="U41" s="730">
        <f>VLOOKUP($A41,[22]旧三和町!$B$30:$T$52,17,FALSE)</f>
        <v>3</v>
      </c>
      <c r="V41" s="730" t="str">
        <f>VLOOKUP($A41,[22]旧三和町!$B$30:$T$52,18,FALSE)</f>
        <v>-</v>
      </c>
      <c r="W41" s="730">
        <f>VLOOKUP($A41,[22]旧三和町!$B$30:$T$52,19,FALSE)</f>
        <v>7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VLOOKUP($A42,[22]旧三和町!$B$30:$T$52,2,FALSE)</f>
        <v>570</v>
      </c>
      <c r="G42" s="730">
        <f>VLOOKUP($A42,[22]旧三和町!$B$30:$T$52,3,FALSE)</f>
        <v>257</v>
      </c>
      <c r="H42" s="730">
        <f>VLOOKUP($A42,[22]旧三和町!$B$30:$T$52,4,FALSE)</f>
        <v>237</v>
      </c>
      <c r="I42" s="730">
        <f>VLOOKUP($A42,[22]旧三和町!$B$30:$T$52,5,FALSE)</f>
        <v>207</v>
      </c>
      <c r="J42" s="730">
        <f>VLOOKUP($A42,[22]旧三和町!$B$30:$T$52,6,FALSE)</f>
        <v>15</v>
      </c>
      <c r="K42" s="730" t="str">
        <f>VLOOKUP($A42,[22]旧三和町!$B$30:$T$52,7,FALSE)</f>
        <v>-</v>
      </c>
      <c r="L42" s="730">
        <f>VLOOKUP($A42,[22]旧三和町!$B$30:$T$52,8,FALSE)</f>
        <v>15</v>
      </c>
      <c r="M42" s="730">
        <f>VLOOKUP($A42,[22]旧三和町!$B$30:$T$52,9,FALSE)</f>
        <v>20</v>
      </c>
      <c r="N42" s="730">
        <f>VLOOKUP($A42,[22]旧三和町!$B$30:$T$52,10,FALSE)</f>
        <v>282</v>
      </c>
      <c r="O42" s="730">
        <f>VLOOKUP($A42,[22]旧三和町!$B$30:$T$52,11,FALSE)</f>
        <v>31</v>
      </c>
      <c r="P42" s="730" t="str">
        <f>VLOOKUP($A42,[22]旧三和町!$B$30:$T$52,12,FALSE)</f>
        <v>-</v>
      </c>
      <c r="Q42" s="730">
        <f>VLOOKUP($A42,[22]旧三和町!$B$30:$T$52,13,FALSE)</f>
        <v>251</v>
      </c>
      <c r="R42" s="730">
        <f>VLOOKUP($A42,[22]旧三和町!$B$30:$T$52,14,FALSE)</f>
        <v>31</v>
      </c>
      <c r="S42" s="730">
        <f>VLOOKUP($A42,[22]旧三和町!$B$30:$T$52,15,FALSE)</f>
        <v>157</v>
      </c>
      <c r="T42" s="730">
        <f>VLOOKUP($A42,[22]旧三和町!$B$30:$T$52,16,FALSE)</f>
        <v>142</v>
      </c>
      <c r="U42" s="730">
        <f>VLOOKUP($A42,[22]旧三和町!$B$30:$T$52,17,FALSE)</f>
        <v>8</v>
      </c>
      <c r="V42" s="730" t="str">
        <f>VLOOKUP($A42,[22]旧三和町!$B$30:$T$52,18,FALSE)</f>
        <v>-</v>
      </c>
      <c r="W42" s="730">
        <f>VLOOKUP($A42,[22]旧三和町!$B$30:$T$52,19,FALSE)</f>
        <v>7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VLOOKUP($A43,[22]旧三和町!$B$30:$T$52,2,FALSE)</f>
        <v>576</v>
      </c>
      <c r="G43" s="730">
        <f>VLOOKUP($A43,[22]旧三和町!$B$30:$T$52,3,FALSE)</f>
        <v>150</v>
      </c>
      <c r="H43" s="730">
        <f>VLOOKUP($A43,[22]旧三和町!$B$30:$T$52,4,FALSE)</f>
        <v>147</v>
      </c>
      <c r="I43" s="730">
        <f>VLOOKUP($A43,[22]旧三和町!$B$30:$T$52,5,FALSE)</f>
        <v>133</v>
      </c>
      <c r="J43" s="730">
        <f>VLOOKUP($A43,[22]旧三和町!$B$30:$T$52,6,FALSE)</f>
        <v>7</v>
      </c>
      <c r="K43" s="730" t="str">
        <f>VLOOKUP($A43,[22]旧三和町!$B$30:$T$52,7,FALSE)</f>
        <v>-</v>
      </c>
      <c r="L43" s="730">
        <f>VLOOKUP($A43,[22]旧三和町!$B$30:$T$52,8,FALSE)</f>
        <v>7</v>
      </c>
      <c r="M43" s="730">
        <f>VLOOKUP($A43,[22]旧三和町!$B$30:$T$52,9,FALSE)</f>
        <v>3</v>
      </c>
      <c r="N43" s="730">
        <f>VLOOKUP($A43,[22]旧三和町!$B$30:$T$52,10,FALSE)</f>
        <v>400</v>
      </c>
      <c r="O43" s="730">
        <f>VLOOKUP($A43,[22]旧三和町!$B$30:$T$52,11,FALSE)</f>
        <v>34</v>
      </c>
      <c r="P43" s="730" t="str">
        <f>VLOOKUP($A43,[22]旧三和町!$B$30:$T$52,12,FALSE)</f>
        <v>-</v>
      </c>
      <c r="Q43" s="730">
        <f>VLOOKUP($A43,[22]旧三和町!$B$30:$T$52,13,FALSE)</f>
        <v>366</v>
      </c>
      <c r="R43" s="730">
        <f>VLOOKUP($A43,[22]旧三和町!$B$30:$T$52,14,FALSE)</f>
        <v>26</v>
      </c>
      <c r="S43" s="730">
        <f>VLOOKUP($A43,[22]旧三和町!$B$30:$T$52,15,FALSE)</f>
        <v>91</v>
      </c>
      <c r="T43" s="730">
        <f>VLOOKUP($A43,[22]旧三和町!$B$30:$T$52,16,FALSE)</f>
        <v>82</v>
      </c>
      <c r="U43" s="730">
        <f>VLOOKUP($A43,[22]旧三和町!$B$30:$T$52,17,FALSE)</f>
        <v>4</v>
      </c>
      <c r="V43" s="730" t="str">
        <f>VLOOKUP($A43,[22]旧三和町!$B$30:$T$52,18,FALSE)</f>
        <v>-</v>
      </c>
      <c r="W43" s="730">
        <f>VLOOKUP($A43,[22]旧三和町!$B$30:$T$52,19,FALSE)</f>
        <v>5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VLOOKUP($A44,[22]旧三和町!$B$30:$T$52,2,FALSE)</f>
        <v>326</v>
      </c>
      <c r="G44" s="730">
        <f>VLOOKUP($A44,[22]旧三和町!$B$30:$T$52,3,FALSE)</f>
        <v>34</v>
      </c>
      <c r="H44" s="730">
        <f>VLOOKUP($A44,[22]旧三和町!$B$30:$T$52,4,FALSE)</f>
        <v>33</v>
      </c>
      <c r="I44" s="730">
        <f>VLOOKUP($A44,[22]旧三和町!$B$30:$T$52,5,FALSE)</f>
        <v>26</v>
      </c>
      <c r="J44" s="730">
        <f>VLOOKUP($A44,[22]旧三和町!$B$30:$T$52,6,FALSE)</f>
        <v>2</v>
      </c>
      <c r="K44" s="730" t="str">
        <f>VLOOKUP($A44,[22]旧三和町!$B$30:$T$52,7,FALSE)</f>
        <v>-</v>
      </c>
      <c r="L44" s="730">
        <f>VLOOKUP($A44,[22]旧三和町!$B$30:$T$52,8,FALSE)</f>
        <v>5</v>
      </c>
      <c r="M44" s="730">
        <f>VLOOKUP($A44,[22]旧三和町!$B$30:$T$52,9,FALSE)</f>
        <v>1</v>
      </c>
      <c r="N44" s="730">
        <f>VLOOKUP($A44,[22]旧三和町!$B$30:$T$52,10,FALSE)</f>
        <v>280</v>
      </c>
      <c r="O44" s="730">
        <f>VLOOKUP($A44,[22]旧三和町!$B$30:$T$52,11,FALSE)</f>
        <v>27</v>
      </c>
      <c r="P44" s="730" t="str">
        <f>VLOOKUP($A44,[22]旧三和町!$B$30:$T$52,12,FALSE)</f>
        <v>-</v>
      </c>
      <c r="Q44" s="730">
        <f>VLOOKUP($A44,[22]旧三和町!$B$30:$T$52,13,FALSE)</f>
        <v>253</v>
      </c>
      <c r="R44" s="730">
        <f>VLOOKUP($A44,[22]旧三和町!$B$30:$T$52,14,FALSE)</f>
        <v>12</v>
      </c>
      <c r="S44" s="730">
        <f>VLOOKUP($A44,[22]旧三和町!$B$30:$T$52,15,FALSE)</f>
        <v>10</v>
      </c>
      <c r="T44" s="730">
        <f>VLOOKUP($A44,[22]旧三和町!$B$30:$T$52,16,FALSE)</f>
        <v>8</v>
      </c>
      <c r="U44" s="730">
        <f>VLOOKUP($A44,[22]旧三和町!$B$30:$T$52,17,FALSE)</f>
        <v>1</v>
      </c>
      <c r="V44" s="730" t="str">
        <f>VLOOKUP($A44,[22]旧三和町!$B$30:$T$52,18,FALSE)</f>
        <v>-</v>
      </c>
      <c r="W44" s="730">
        <f>VLOOKUP($A44,[22]旧三和町!$B$30:$T$52,19,FALSE)</f>
        <v>1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VLOOKUP($A45,[22]旧三和町!$B$30:$T$52,2,FALSE)</f>
        <v>209</v>
      </c>
      <c r="G45" s="730">
        <f>VLOOKUP($A45,[22]旧三和町!$B$30:$T$52,3,FALSE)</f>
        <v>20</v>
      </c>
      <c r="H45" s="730">
        <f>VLOOKUP($A45,[22]旧三和町!$B$30:$T$52,4,FALSE)</f>
        <v>20</v>
      </c>
      <c r="I45" s="730">
        <f>VLOOKUP($A45,[22]旧三和町!$B$30:$T$52,5,FALSE)</f>
        <v>13</v>
      </c>
      <c r="J45" s="730">
        <f>VLOOKUP($A45,[22]旧三和町!$B$30:$T$52,6,FALSE)</f>
        <v>3</v>
      </c>
      <c r="K45" s="730" t="str">
        <f>VLOOKUP($A45,[22]旧三和町!$B$30:$T$52,7,FALSE)</f>
        <v>-</v>
      </c>
      <c r="L45" s="730">
        <f>VLOOKUP($A45,[22]旧三和町!$B$30:$T$52,8,FALSE)</f>
        <v>4</v>
      </c>
      <c r="M45" s="730" t="str">
        <f>VLOOKUP($A45,[22]旧三和町!$B$30:$T$52,9,FALSE)</f>
        <v>-</v>
      </c>
      <c r="N45" s="730">
        <f>VLOOKUP($A45,[22]旧三和町!$B$30:$T$52,10,FALSE)</f>
        <v>181</v>
      </c>
      <c r="O45" s="730">
        <f>VLOOKUP($A45,[22]旧三和町!$B$30:$T$52,11,FALSE)</f>
        <v>8</v>
      </c>
      <c r="P45" s="730" t="str">
        <f>VLOOKUP($A45,[22]旧三和町!$B$30:$T$52,12,FALSE)</f>
        <v>-</v>
      </c>
      <c r="Q45" s="730">
        <f>VLOOKUP($A45,[22]旧三和町!$B$30:$T$52,13,FALSE)</f>
        <v>173</v>
      </c>
      <c r="R45" s="730">
        <f>VLOOKUP($A45,[22]旧三和町!$B$30:$T$52,14,FALSE)</f>
        <v>8</v>
      </c>
      <c r="S45" s="730">
        <f>VLOOKUP($A45,[22]旧三和町!$B$30:$T$52,15,FALSE)</f>
        <v>6</v>
      </c>
      <c r="T45" s="730">
        <f>VLOOKUP($A45,[22]旧三和町!$B$30:$T$52,16,FALSE)</f>
        <v>4</v>
      </c>
      <c r="U45" s="730">
        <f>VLOOKUP($A45,[22]旧三和町!$B$30:$T$52,17,FALSE)</f>
        <v>1</v>
      </c>
      <c r="V45" s="730" t="str">
        <f>VLOOKUP($A45,[22]旧三和町!$B$30:$T$52,18,FALSE)</f>
        <v>-</v>
      </c>
      <c r="W45" s="730">
        <f>VLOOKUP($A45,[22]旧三和町!$B$30:$T$52,19,FALSE)</f>
        <v>1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VLOOKUP($A46,[22]旧三和町!$B$30:$T$52,2,FALSE)</f>
        <v>213</v>
      </c>
      <c r="G46" s="730">
        <f>VLOOKUP($A46,[22]旧三和町!$B$30:$T$52,3,FALSE)</f>
        <v>6</v>
      </c>
      <c r="H46" s="730">
        <f>VLOOKUP($A46,[22]旧三和町!$B$30:$T$52,4,FALSE)</f>
        <v>6</v>
      </c>
      <c r="I46" s="730">
        <f>VLOOKUP($A46,[22]旧三和町!$B$30:$T$52,5,FALSE)</f>
        <v>4</v>
      </c>
      <c r="J46" s="730">
        <f>VLOOKUP($A46,[22]旧三和町!$B$30:$T$52,6,FALSE)</f>
        <v>1</v>
      </c>
      <c r="K46" s="730" t="str">
        <f>VLOOKUP($A46,[22]旧三和町!$B$30:$T$52,7,FALSE)</f>
        <v>-</v>
      </c>
      <c r="L46" s="730">
        <f>VLOOKUP($A46,[22]旧三和町!$B$30:$T$52,8,FALSE)</f>
        <v>1</v>
      </c>
      <c r="M46" s="730" t="str">
        <f>VLOOKUP($A46,[22]旧三和町!$B$30:$T$52,9,FALSE)</f>
        <v>-</v>
      </c>
      <c r="N46" s="730">
        <f>VLOOKUP($A46,[22]旧三和町!$B$30:$T$52,10,FALSE)</f>
        <v>202</v>
      </c>
      <c r="O46" s="730">
        <f>VLOOKUP($A46,[22]旧三和町!$B$30:$T$52,11,FALSE)</f>
        <v>12</v>
      </c>
      <c r="P46" s="730" t="str">
        <f>VLOOKUP($A46,[22]旧三和町!$B$30:$T$52,12,FALSE)</f>
        <v>-</v>
      </c>
      <c r="Q46" s="730">
        <f>VLOOKUP($A46,[22]旧三和町!$B$30:$T$52,13,FALSE)</f>
        <v>190</v>
      </c>
      <c r="R46" s="730">
        <f>VLOOKUP($A46,[22]旧三和町!$B$30:$T$52,14,FALSE)</f>
        <v>5</v>
      </c>
      <c r="S46" s="730">
        <f>VLOOKUP($A46,[22]旧三和町!$B$30:$T$52,15,FALSE)</f>
        <v>1</v>
      </c>
      <c r="T46" s="730">
        <f>VLOOKUP($A46,[22]旧三和町!$B$30:$T$52,16,FALSE)</f>
        <v>1</v>
      </c>
      <c r="U46" s="730" t="str">
        <f>VLOOKUP($A46,[22]旧三和町!$B$30:$T$52,17,FALSE)</f>
        <v>-</v>
      </c>
      <c r="V46" s="730" t="str">
        <f>VLOOKUP($A46,[22]旧三和町!$B$30:$T$52,18,FALSE)</f>
        <v>-</v>
      </c>
      <c r="W46" s="730" t="str">
        <f>VLOOKUP($A46,[22]旧三和町!$B$30:$T$52,19,FALSE)</f>
        <v>-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VLOOKUP($A48,[22]旧三和町!$B$30:$T$52,2,FALSE)</f>
        <v>2197</v>
      </c>
      <c r="G48" s="730">
        <f>VLOOKUP($A48,[22]旧三和町!$B$30:$T$52,3,FALSE)</f>
        <v>1630</v>
      </c>
      <c r="H48" s="730">
        <f>VLOOKUP($A48,[22]旧三和町!$B$30:$T$52,4,FALSE)</f>
        <v>1544</v>
      </c>
      <c r="I48" s="730">
        <f>VLOOKUP($A48,[22]旧三和町!$B$30:$T$52,5,FALSE)</f>
        <v>1501</v>
      </c>
      <c r="J48" s="730">
        <f>VLOOKUP($A48,[22]旧三和町!$B$30:$T$52,6,FALSE)</f>
        <v>9</v>
      </c>
      <c r="K48" s="730">
        <f>VLOOKUP($A48,[22]旧三和町!$B$30:$T$52,7,FALSE)</f>
        <v>8</v>
      </c>
      <c r="L48" s="730">
        <f>VLOOKUP($A48,[22]旧三和町!$B$30:$T$52,8,FALSE)</f>
        <v>26</v>
      </c>
      <c r="M48" s="730">
        <f>VLOOKUP($A48,[22]旧三和町!$B$30:$T$52,9,FALSE)</f>
        <v>86</v>
      </c>
      <c r="N48" s="730">
        <f>VLOOKUP($A48,[22]旧三和町!$B$30:$T$52,10,FALSE)</f>
        <v>439</v>
      </c>
      <c r="O48" s="730">
        <f>VLOOKUP($A48,[22]旧三和町!$B$30:$T$52,11,FALSE)</f>
        <v>33</v>
      </c>
      <c r="P48" s="730">
        <f>VLOOKUP($A48,[22]旧三和町!$B$30:$T$52,12,FALSE)</f>
        <v>140</v>
      </c>
      <c r="Q48" s="730">
        <f>VLOOKUP($A48,[22]旧三和町!$B$30:$T$52,13,FALSE)</f>
        <v>266</v>
      </c>
      <c r="R48" s="730">
        <f>VLOOKUP($A48,[22]旧三和町!$B$30:$T$52,14,FALSE)</f>
        <v>128</v>
      </c>
      <c r="S48" s="730">
        <f>VLOOKUP($A48,[22]旧三和町!$B$30:$T$52,15,FALSE)</f>
        <v>1329</v>
      </c>
      <c r="T48" s="730">
        <f>VLOOKUP($A48,[22]旧三和町!$B$30:$T$52,16,FALSE)</f>
        <v>1292</v>
      </c>
      <c r="U48" s="730">
        <f>VLOOKUP($A48,[22]旧三和町!$B$30:$T$52,17,FALSE)</f>
        <v>8</v>
      </c>
      <c r="V48" s="730">
        <f>VLOOKUP($A48,[22]旧三和町!$B$30:$T$52,18,FALSE)</f>
        <v>8</v>
      </c>
      <c r="W48" s="730">
        <f>VLOOKUP($A48,[22]旧三和町!$B$30:$T$52,19,FALSE)</f>
        <v>21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VLOOKUP($A49,[22]旧三和町!$B$30:$T$52,2,FALSE)</f>
        <v>1894</v>
      </c>
      <c r="G49" s="730">
        <f>VLOOKUP($A49,[22]旧三和町!$B$30:$T$52,3,FALSE)</f>
        <v>467</v>
      </c>
      <c r="H49" s="730">
        <f>VLOOKUP($A49,[22]旧三和町!$B$30:$T$52,4,FALSE)</f>
        <v>443</v>
      </c>
      <c r="I49" s="730">
        <f>VLOOKUP($A49,[22]旧三和町!$B$30:$T$52,5,FALSE)</f>
        <v>383</v>
      </c>
      <c r="J49" s="730">
        <f>VLOOKUP($A49,[22]旧三和町!$B$30:$T$52,6,FALSE)</f>
        <v>28</v>
      </c>
      <c r="K49" s="730" t="str">
        <f>VLOOKUP($A49,[22]旧三和町!$B$30:$T$52,7,FALSE)</f>
        <v>-</v>
      </c>
      <c r="L49" s="730">
        <f>VLOOKUP($A49,[22]旧三和町!$B$30:$T$52,8,FALSE)</f>
        <v>32</v>
      </c>
      <c r="M49" s="730">
        <f>VLOOKUP($A49,[22]旧三和町!$B$30:$T$52,9,FALSE)</f>
        <v>24</v>
      </c>
      <c r="N49" s="730">
        <f>VLOOKUP($A49,[22]旧三和町!$B$30:$T$52,10,FALSE)</f>
        <v>1345</v>
      </c>
      <c r="O49" s="730">
        <f>VLOOKUP($A49,[22]旧三和町!$B$30:$T$52,11,FALSE)</f>
        <v>112</v>
      </c>
      <c r="P49" s="730" t="str">
        <f>VLOOKUP($A49,[22]旧三和町!$B$30:$T$52,12,FALSE)</f>
        <v>-</v>
      </c>
      <c r="Q49" s="730">
        <f>VLOOKUP($A49,[22]旧三和町!$B$30:$T$52,13,FALSE)</f>
        <v>1233</v>
      </c>
      <c r="R49" s="730">
        <f>VLOOKUP($A49,[22]旧三和町!$B$30:$T$52,14,FALSE)</f>
        <v>82</v>
      </c>
      <c r="S49" s="730">
        <f>VLOOKUP($A49,[22]旧三和町!$B$30:$T$52,15,FALSE)</f>
        <v>265</v>
      </c>
      <c r="T49" s="730">
        <f>VLOOKUP($A49,[22]旧三和町!$B$30:$T$52,16,FALSE)</f>
        <v>237</v>
      </c>
      <c r="U49" s="730">
        <f>VLOOKUP($A49,[22]旧三和町!$B$30:$T$52,17,FALSE)</f>
        <v>14</v>
      </c>
      <c r="V49" s="730" t="str">
        <f>VLOOKUP($A49,[22]旧三和町!$B$30:$T$52,18,FALSE)</f>
        <v>-</v>
      </c>
      <c r="W49" s="730">
        <f>VLOOKUP($A49,[22]旧三和町!$B$30:$T$52,19,FALSE)</f>
        <v>14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VLOOKUP($A50,[22]旧三和町!$B$30:$T$52,2,FALSE)</f>
        <v>1146</v>
      </c>
      <c r="G50" s="730">
        <f>VLOOKUP($A50,[22]旧三和町!$B$30:$T$52,3,FALSE)</f>
        <v>407</v>
      </c>
      <c r="H50" s="730">
        <f>VLOOKUP($A50,[22]旧三和町!$B$30:$T$52,4,FALSE)</f>
        <v>384</v>
      </c>
      <c r="I50" s="730">
        <f>VLOOKUP($A50,[22]旧三和町!$B$30:$T$52,5,FALSE)</f>
        <v>340</v>
      </c>
      <c r="J50" s="730">
        <f>VLOOKUP($A50,[22]旧三和町!$B$30:$T$52,6,FALSE)</f>
        <v>22</v>
      </c>
      <c r="K50" s="730" t="str">
        <f>VLOOKUP($A50,[22]旧三和町!$B$30:$T$52,7,FALSE)</f>
        <v>-</v>
      </c>
      <c r="L50" s="730">
        <f>VLOOKUP($A50,[22]旧三和町!$B$30:$T$52,8,FALSE)</f>
        <v>22</v>
      </c>
      <c r="M50" s="730">
        <f>VLOOKUP($A50,[22]旧三和町!$B$30:$T$52,9,FALSE)</f>
        <v>23</v>
      </c>
      <c r="N50" s="730">
        <f>VLOOKUP($A50,[22]旧三和町!$B$30:$T$52,10,FALSE)</f>
        <v>682</v>
      </c>
      <c r="O50" s="730">
        <f>VLOOKUP($A50,[22]旧三和町!$B$30:$T$52,11,FALSE)</f>
        <v>65</v>
      </c>
      <c r="P50" s="730" t="str">
        <f>VLOOKUP($A50,[22]旧三和町!$B$30:$T$52,12,FALSE)</f>
        <v>-</v>
      </c>
      <c r="Q50" s="730">
        <f>VLOOKUP($A50,[22]旧三和町!$B$30:$T$52,13,FALSE)</f>
        <v>617</v>
      </c>
      <c r="R50" s="730">
        <f>VLOOKUP($A50,[22]旧三和町!$B$30:$T$52,14,FALSE)</f>
        <v>57</v>
      </c>
      <c r="S50" s="730">
        <f>VLOOKUP($A50,[22]旧三和町!$B$30:$T$52,15,FALSE)</f>
        <v>248</v>
      </c>
      <c r="T50" s="730">
        <f>VLOOKUP($A50,[22]旧三和町!$B$30:$T$52,16,FALSE)</f>
        <v>224</v>
      </c>
      <c r="U50" s="730">
        <f>VLOOKUP($A50,[22]旧三和町!$B$30:$T$52,17,FALSE)</f>
        <v>12</v>
      </c>
      <c r="V50" s="730" t="str">
        <f>VLOOKUP($A50,[22]旧三和町!$B$30:$T$52,18,FALSE)</f>
        <v>-</v>
      </c>
      <c r="W50" s="730">
        <f>VLOOKUP($A50,[22]旧三和町!$B$30:$T$52,19,FALSE)</f>
        <v>12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VLOOKUP($A51,[22]旧三和町!$B$30:$T$52,2,FALSE)</f>
        <v>748</v>
      </c>
      <c r="G51" s="730">
        <f>VLOOKUP($A51,[22]旧三和町!$B$30:$T$52,3,FALSE)</f>
        <v>60</v>
      </c>
      <c r="H51" s="730">
        <f>VLOOKUP($A51,[22]旧三和町!$B$30:$T$52,4,FALSE)</f>
        <v>59</v>
      </c>
      <c r="I51" s="730">
        <f>VLOOKUP($A51,[22]旧三和町!$B$30:$T$52,5,FALSE)</f>
        <v>43</v>
      </c>
      <c r="J51" s="730">
        <f>VLOOKUP($A51,[22]旧三和町!$B$30:$T$52,6,FALSE)</f>
        <v>6</v>
      </c>
      <c r="K51" s="730" t="str">
        <f>VLOOKUP($A51,[22]旧三和町!$B$30:$T$52,7,FALSE)</f>
        <v>-</v>
      </c>
      <c r="L51" s="730">
        <f>VLOOKUP($A51,[22]旧三和町!$B$30:$T$52,8,FALSE)</f>
        <v>10</v>
      </c>
      <c r="M51" s="730">
        <f>VLOOKUP($A51,[22]旧三和町!$B$30:$T$52,9,FALSE)</f>
        <v>1</v>
      </c>
      <c r="N51" s="730">
        <f>VLOOKUP($A51,[22]旧三和町!$B$30:$T$52,10,FALSE)</f>
        <v>663</v>
      </c>
      <c r="O51" s="730">
        <f>VLOOKUP($A51,[22]旧三和町!$B$30:$T$52,11,FALSE)</f>
        <v>47</v>
      </c>
      <c r="P51" s="730" t="str">
        <f>VLOOKUP($A51,[22]旧三和町!$B$30:$T$52,12,FALSE)</f>
        <v>-</v>
      </c>
      <c r="Q51" s="730">
        <f>VLOOKUP($A51,[22]旧三和町!$B$30:$T$52,13,FALSE)</f>
        <v>616</v>
      </c>
      <c r="R51" s="730">
        <f>VLOOKUP($A51,[22]旧三和町!$B$30:$T$52,14,FALSE)</f>
        <v>25</v>
      </c>
      <c r="S51" s="730">
        <f>VLOOKUP($A51,[22]旧三和町!$B$30:$T$52,15,FALSE)</f>
        <v>17</v>
      </c>
      <c r="T51" s="730">
        <f>VLOOKUP($A51,[22]旧三和町!$B$30:$T$52,16,FALSE)</f>
        <v>13</v>
      </c>
      <c r="U51" s="730">
        <f>VLOOKUP($A51,[22]旧三和町!$B$30:$T$52,17,FALSE)</f>
        <v>2</v>
      </c>
      <c r="V51" s="730" t="str">
        <f>VLOOKUP($A51,[22]旧三和町!$B$30:$T$52,18,FALSE)</f>
        <v>-</v>
      </c>
      <c r="W51" s="730">
        <f>VLOOKUP($A51,[22]旧三和町!$B$30:$T$52,19,FALSE)</f>
        <v>2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VLOOKUP($A53,[22]旧三和町!$B$54:$T$76,2,FALSE)</f>
        <v>4848</v>
      </c>
      <c r="G53" s="730">
        <f>VLOOKUP($A53,[22]旧三和町!$B$54:$T$76,3,FALSE)</f>
        <v>1914</v>
      </c>
      <c r="H53" s="730">
        <f>VLOOKUP($A53,[22]旧三和町!$B$54:$T$76,4,FALSE)</f>
        <v>1847</v>
      </c>
      <c r="I53" s="730">
        <f>VLOOKUP($A53,[22]旧三和町!$B$54:$T$76,5,FALSE)</f>
        <v>1404</v>
      </c>
      <c r="J53" s="730">
        <f>VLOOKUP($A53,[22]旧三和町!$B$54:$T$76,6,FALSE)</f>
        <v>388</v>
      </c>
      <c r="K53" s="730">
        <f>VLOOKUP($A53,[22]旧三和町!$B$54:$T$76,7,FALSE)</f>
        <v>11</v>
      </c>
      <c r="L53" s="730">
        <f>VLOOKUP($A53,[22]旧三和町!$B$54:$T$76,8,FALSE)</f>
        <v>44</v>
      </c>
      <c r="M53" s="730">
        <f>VLOOKUP($A53,[22]旧三和町!$B$54:$T$76,9,FALSE)</f>
        <v>67</v>
      </c>
      <c r="N53" s="730">
        <f>VLOOKUP($A53,[22]旧三和町!$B$54:$T$76,10,FALSE)</f>
        <v>2756</v>
      </c>
      <c r="O53" s="730">
        <f>VLOOKUP($A53,[22]旧三和町!$B$54:$T$76,11,FALSE)</f>
        <v>1002</v>
      </c>
      <c r="P53" s="730">
        <f>VLOOKUP($A53,[22]旧三和町!$B$54:$T$76,12,FALSE)</f>
        <v>145</v>
      </c>
      <c r="Q53" s="730">
        <f>VLOOKUP($A53,[22]旧三和町!$B$54:$T$76,13,FALSE)</f>
        <v>1609</v>
      </c>
      <c r="R53" s="730">
        <f>VLOOKUP($A53,[22]旧三和町!$B$54:$T$76,14,FALSE)</f>
        <v>178</v>
      </c>
      <c r="S53" s="730">
        <f>VLOOKUP($A53,[22]旧三和町!$B$54:$T$76,15,FALSE)</f>
        <v>1645</v>
      </c>
      <c r="T53" s="730">
        <f>VLOOKUP($A53,[22]旧三和町!$B$54:$T$76,16,FALSE)</f>
        <v>1305</v>
      </c>
      <c r="U53" s="730">
        <f>VLOOKUP($A53,[22]旧三和町!$B$54:$T$76,17,FALSE)</f>
        <v>291</v>
      </c>
      <c r="V53" s="730">
        <f>VLOOKUP($A53,[22]旧三和町!$B$54:$T$76,18,FALSE)</f>
        <v>11</v>
      </c>
      <c r="W53" s="730">
        <f>VLOOKUP($A53,[22]旧三和町!$B$54:$T$76,19,FALSE)</f>
        <v>38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VLOOKUP($A54,[22]旧三和町!$B$54:$T$76,2,FALSE)</f>
        <v>154</v>
      </c>
      <c r="G54" s="730">
        <f>VLOOKUP($A54,[22]旧三和町!$B$54:$T$76,3,FALSE)</f>
        <v>17</v>
      </c>
      <c r="H54" s="730">
        <f>VLOOKUP($A54,[22]旧三和町!$B$54:$T$76,4,FALSE)</f>
        <v>16</v>
      </c>
      <c r="I54" s="730">
        <f>VLOOKUP($A54,[22]旧三和町!$B$54:$T$76,5,FALSE)</f>
        <v>14</v>
      </c>
      <c r="J54" s="730" t="str">
        <f>VLOOKUP($A54,[22]旧三和町!$B$54:$T$76,6,FALSE)</f>
        <v>-</v>
      </c>
      <c r="K54" s="730">
        <f>VLOOKUP($A54,[22]旧三和町!$B$54:$T$76,7,FALSE)</f>
        <v>2</v>
      </c>
      <c r="L54" s="730" t="str">
        <f>VLOOKUP($A54,[22]旧三和町!$B$54:$T$76,8,FALSE)</f>
        <v>-</v>
      </c>
      <c r="M54" s="730">
        <f>VLOOKUP($A54,[22]旧三和町!$B$54:$T$76,9,FALSE)</f>
        <v>1</v>
      </c>
      <c r="N54" s="730">
        <f>VLOOKUP($A54,[22]旧三和町!$B$54:$T$76,10,FALSE)</f>
        <v>128</v>
      </c>
      <c r="O54" s="730">
        <f>VLOOKUP($A54,[22]旧三和町!$B$54:$T$76,11,FALSE)</f>
        <v>1</v>
      </c>
      <c r="P54" s="730">
        <f>VLOOKUP($A54,[22]旧三和町!$B$54:$T$76,12,FALSE)</f>
        <v>126</v>
      </c>
      <c r="Q54" s="730">
        <f>VLOOKUP($A54,[22]旧三和町!$B$54:$T$76,13,FALSE)</f>
        <v>1</v>
      </c>
      <c r="R54" s="730">
        <f>VLOOKUP($A54,[22]旧三和町!$B$54:$T$76,14,FALSE)</f>
        <v>9</v>
      </c>
      <c r="S54" s="730">
        <f>VLOOKUP($A54,[22]旧三和町!$B$54:$T$76,15,FALSE)</f>
        <v>16</v>
      </c>
      <c r="T54" s="730">
        <f>VLOOKUP($A54,[22]旧三和町!$B$54:$T$76,16,FALSE)</f>
        <v>14</v>
      </c>
      <c r="U54" s="730" t="str">
        <f>VLOOKUP($A54,[22]旧三和町!$B$54:$T$76,17,FALSE)</f>
        <v>-</v>
      </c>
      <c r="V54" s="730">
        <f>VLOOKUP($A54,[22]旧三和町!$B$54:$T$76,18,FALSE)</f>
        <v>2</v>
      </c>
      <c r="W54" s="730" t="str">
        <f>VLOOKUP($A54,[22]旧三和町!$B$54:$T$76,19,FALSE)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VLOOKUP($A55,[22]旧三和町!$B$54:$T$76,2,FALSE)</f>
        <v>101</v>
      </c>
      <c r="G55" s="730">
        <f>VLOOKUP($A55,[22]旧三和町!$B$54:$T$76,3,FALSE)</f>
        <v>72</v>
      </c>
      <c r="H55" s="730">
        <f>VLOOKUP($A55,[22]旧三和町!$B$54:$T$76,4,FALSE)</f>
        <v>67</v>
      </c>
      <c r="I55" s="730">
        <f>VLOOKUP($A55,[22]旧三和町!$B$54:$T$76,5,FALSE)</f>
        <v>57</v>
      </c>
      <c r="J55" s="730">
        <f>VLOOKUP($A55,[22]旧三和町!$B$54:$T$76,6,FALSE)</f>
        <v>2</v>
      </c>
      <c r="K55" s="730">
        <f>VLOOKUP($A55,[22]旧三和町!$B$54:$T$76,7,FALSE)</f>
        <v>5</v>
      </c>
      <c r="L55" s="730">
        <f>VLOOKUP($A55,[22]旧三和町!$B$54:$T$76,8,FALSE)</f>
        <v>3</v>
      </c>
      <c r="M55" s="730">
        <f>VLOOKUP($A55,[22]旧三和町!$B$54:$T$76,9,FALSE)</f>
        <v>5</v>
      </c>
      <c r="N55" s="730">
        <f>VLOOKUP($A55,[22]旧三和町!$B$54:$T$76,10,FALSE)</f>
        <v>21</v>
      </c>
      <c r="O55" s="730">
        <f>VLOOKUP($A55,[22]旧三和町!$B$54:$T$76,11,FALSE)</f>
        <v>2</v>
      </c>
      <c r="P55" s="730">
        <f>VLOOKUP($A55,[22]旧三和町!$B$54:$T$76,12,FALSE)</f>
        <v>13</v>
      </c>
      <c r="Q55" s="730">
        <f>VLOOKUP($A55,[22]旧三和町!$B$54:$T$76,13,FALSE)</f>
        <v>6</v>
      </c>
      <c r="R55" s="730">
        <f>VLOOKUP($A55,[22]旧三和町!$B$54:$T$76,14,FALSE)</f>
        <v>8</v>
      </c>
      <c r="S55" s="730">
        <f>VLOOKUP($A55,[22]旧三和町!$B$54:$T$76,15,FALSE)</f>
        <v>62</v>
      </c>
      <c r="T55" s="730">
        <f>VLOOKUP($A55,[22]旧三和町!$B$54:$T$76,16,FALSE)</f>
        <v>53</v>
      </c>
      <c r="U55" s="730">
        <f>VLOOKUP($A55,[22]旧三和町!$B$54:$T$76,17,FALSE)</f>
        <v>1</v>
      </c>
      <c r="V55" s="730">
        <f>VLOOKUP($A55,[22]旧三和町!$B$54:$T$76,18,FALSE)</f>
        <v>5</v>
      </c>
      <c r="W55" s="730">
        <f>VLOOKUP($A55,[22]旧三和町!$B$54:$T$76,19,FALSE)</f>
        <v>3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VLOOKUP($A56,[22]旧三和町!$B$54:$T$76,2,FALSE)</f>
        <v>123</v>
      </c>
      <c r="G56" s="730">
        <f>VLOOKUP($A56,[22]旧三和町!$B$54:$T$76,3,FALSE)</f>
        <v>94</v>
      </c>
      <c r="H56" s="730">
        <f>VLOOKUP($A56,[22]旧三和町!$B$54:$T$76,4,FALSE)</f>
        <v>89</v>
      </c>
      <c r="I56" s="730">
        <f>VLOOKUP($A56,[22]旧三和町!$B$54:$T$76,5,FALSE)</f>
        <v>79</v>
      </c>
      <c r="J56" s="730">
        <f>VLOOKUP($A56,[22]旧三和町!$B$54:$T$76,6,FALSE)</f>
        <v>3</v>
      </c>
      <c r="K56" s="730">
        <f>VLOOKUP($A56,[22]旧三和町!$B$54:$T$76,7,FALSE)</f>
        <v>1</v>
      </c>
      <c r="L56" s="730">
        <f>VLOOKUP($A56,[22]旧三和町!$B$54:$T$76,8,FALSE)</f>
        <v>6</v>
      </c>
      <c r="M56" s="730">
        <f>VLOOKUP($A56,[22]旧三和町!$B$54:$T$76,9,FALSE)</f>
        <v>5</v>
      </c>
      <c r="N56" s="730">
        <f>VLOOKUP($A56,[22]旧三和町!$B$54:$T$76,10,FALSE)</f>
        <v>22</v>
      </c>
      <c r="O56" s="730">
        <f>VLOOKUP($A56,[22]旧三和町!$B$54:$T$76,11,FALSE)</f>
        <v>13</v>
      </c>
      <c r="P56" s="730" t="str">
        <f>VLOOKUP($A56,[22]旧三和町!$B$54:$T$76,12,FALSE)</f>
        <v>-</v>
      </c>
      <c r="Q56" s="730">
        <f>VLOOKUP($A56,[22]旧三和町!$B$54:$T$76,13,FALSE)</f>
        <v>9</v>
      </c>
      <c r="R56" s="730">
        <f>VLOOKUP($A56,[22]旧三和町!$B$54:$T$76,14,FALSE)</f>
        <v>7</v>
      </c>
      <c r="S56" s="730">
        <f>VLOOKUP($A56,[22]旧三和町!$B$54:$T$76,15,FALSE)</f>
        <v>85</v>
      </c>
      <c r="T56" s="730">
        <f>VLOOKUP($A56,[22]旧三和町!$B$54:$T$76,16,FALSE)</f>
        <v>75</v>
      </c>
      <c r="U56" s="730">
        <f>VLOOKUP($A56,[22]旧三和町!$B$54:$T$76,17,FALSE)</f>
        <v>3</v>
      </c>
      <c r="V56" s="730">
        <f>VLOOKUP($A56,[22]旧三和町!$B$54:$T$76,18,FALSE)</f>
        <v>1</v>
      </c>
      <c r="W56" s="730">
        <f>VLOOKUP($A56,[22]旧三和町!$B$54:$T$76,19,FALSE)</f>
        <v>6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VLOOKUP($A57,[22]旧三和町!$B$54:$T$76,2,FALSE)</f>
        <v>138</v>
      </c>
      <c r="G57" s="730">
        <f>VLOOKUP($A57,[22]旧三和町!$B$54:$T$76,3,FALSE)</f>
        <v>109</v>
      </c>
      <c r="H57" s="730">
        <f>VLOOKUP($A57,[22]旧三和町!$B$54:$T$76,4,FALSE)</f>
        <v>107</v>
      </c>
      <c r="I57" s="730">
        <f>VLOOKUP($A57,[22]旧三和町!$B$54:$T$76,5,FALSE)</f>
        <v>91</v>
      </c>
      <c r="J57" s="730">
        <f>VLOOKUP($A57,[22]旧三和町!$B$54:$T$76,6,FALSE)</f>
        <v>10</v>
      </c>
      <c r="K57" s="730">
        <f>VLOOKUP($A57,[22]旧三和町!$B$54:$T$76,7,FALSE)</f>
        <v>1</v>
      </c>
      <c r="L57" s="730">
        <f>VLOOKUP($A57,[22]旧三和町!$B$54:$T$76,8,FALSE)</f>
        <v>5</v>
      </c>
      <c r="M57" s="730">
        <f>VLOOKUP($A57,[22]旧三和町!$B$54:$T$76,9,FALSE)</f>
        <v>2</v>
      </c>
      <c r="N57" s="730">
        <f>VLOOKUP($A57,[22]旧三和町!$B$54:$T$76,10,FALSE)</f>
        <v>21</v>
      </c>
      <c r="O57" s="730">
        <f>VLOOKUP($A57,[22]旧三和町!$B$54:$T$76,11,FALSE)</f>
        <v>14</v>
      </c>
      <c r="P57" s="730" t="str">
        <f>VLOOKUP($A57,[22]旧三和町!$B$54:$T$76,12,FALSE)</f>
        <v>-</v>
      </c>
      <c r="Q57" s="730">
        <f>VLOOKUP($A57,[22]旧三和町!$B$54:$T$76,13,FALSE)</f>
        <v>7</v>
      </c>
      <c r="R57" s="730">
        <f>VLOOKUP($A57,[22]旧三和町!$B$54:$T$76,14,FALSE)</f>
        <v>8</v>
      </c>
      <c r="S57" s="730">
        <f>VLOOKUP($A57,[22]旧三和町!$B$54:$T$76,15,FALSE)</f>
        <v>98</v>
      </c>
      <c r="T57" s="730">
        <f>VLOOKUP($A57,[22]旧三和町!$B$54:$T$76,16,FALSE)</f>
        <v>86</v>
      </c>
      <c r="U57" s="730">
        <f>VLOOKUP($A57,[22]旧三和町!$B$54:$T$76,17,FALSE)</f>
        <v>7</v>
      </c>
      <c r="V57" s="730">
        <f>VLOOKUP($A57,[22]旧三和町!$B$54:$T$76,18,FALSE)</f>
        <v>1</v>
      </c>
      <c r="W57" s="730">
        <f>VLOOKUP($A57,[22]旧三和町!$B$54:$T$76,19,FALSE)</f>
        <v>4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VLOOKUP($A58,[22]旧三和町!$B$54:$T$76,2,FALSE)</f>
        <v>245</v>
      </c>
      <c r="G58" s="730">
        <f>VLOOKUP($A58,[22]旧三和町!$B$54:$T$76,3,FALSE)</f>
        <v>188</v>
      </c>
      <c r="H58" s="730">
        <f>VLOOKUP($A58,[22]旧三和町!$B$54:$T$76,4,FALSE)</f>
        <v>176</v>
      </c>
      <c r="I58" s="730">
        <f>VLOOKUP($A58,[22]旧三和町!$B$54:$T$76,5,FALSE)</f>
        <v>144</v>
      </c>
      <c r="J58" s="730">
        <f>VLOOKUP($A58,[22]旧三和町!$B$54:$T$76,6,FALSE)</f>
        <v>21</v>
      </c>
      <c r="K58" s="730">
        <f>VLOOKUP($A58,[22]旧三和町!$B$54:$T$76,7,FALSE)</f>
        <v>1</v>
      </c>
      <c r="L58" s="730">
        <f>VLOOKUP($A58,[22]旧三和町!$B$54:$T$76,8,FALSE)</f>
        <v>10</v>
      </c>
      <c r="M58" s="730">
        <f>VLOOKUP($A58,[22]旧三和町!$B$54:$T$76,9,FALSE)</f>
        <v>12</v>
      </c>
      <c r="N58" s="730">
        <f>VLOOKUP($A58,[22]旧三和町!$B$54:$T$76,10,FALSE)</f>
        <v>47</v>
      </c>
      <c r="O58" s="730">
        <f>VLOOKUP($A58,[22]旧三和町!$B$54:$T$76,11,FALSE)</f>
        <v>29</v>
      </c>
      <c r="P58" s="730">
        <f>VLOOKUP($A58,[22]旧三和町!$B$54:$T$76,12,FALSE)</f>
        <v>2</v>
      </c>
      <c r="Q58" s="730">
        <f>VLOOKUP($A58,[22]旧三和町!$B$54:$T$76,13,FALSE)</f>
        <v>16</v>
      </c>
      <c r="R58" s="730">
        <f>VLOOKUP($A58,[22]旧三和町!$B$54:$T$76,14,FALSE)</f>
        <v>10</v>
      </c>
      <c r="S58" s="730">
        <f>VLOOKUP($A58,[22]旧三和町!$B$54:$T$76,15,FALSE)</f>
        <v>167</v>
      </c>
      <c r="T58" s="730">
        <f>VLOOKUP($A58,[22]旧三和町!$B$54:$T$76,16,FALSE)</f>
        <v>138</v>
      </c>
      <c r="U58" s="730">
        <f>VLOOKUP($A58,[22]旧三和町!$B$54:$T$76,17,FALSE)</f>
        <v>18</v>
      </c>
      <c r="V58" s="730">
        <f>VLOOKUP($A58,[22]旧三和町!$B$54:$T$76,18,FALSE)</f>
        <v>1</v>
      </c>
      <c r="W58" s="730">
        <f>VLOOKUP($A58,[22]旧三和町!$B$54:$T$76,19,FALSE)</f>
        <v>10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VLOOKUP($A59,[22]旧三和町!$B$54:$T$76,2,FALSE)</f>
        <v>252</v>
      </c>
      <c r="G59" s="730">
        <f>VLOOKUP($A59,[22]旧三和町!$B$54:$T$76,3,FALSE)</f>
        <v>199</v>
      </c>
      <c r="H59" s="730">
        <f>VLOOKUP($A59,[22]旧三和町!$B$54:$T$76,4,FALSE)</f>
        <v>195</v>
      </c>
      <c r="I59" s="730">
        <f>VLOOKUP($A59,[22]旧三和町!$B$54:$T$76,5,FALSE)</f>
        <v>154</v>
      </c>
      <c r="J59" s="730">
        <f>VLOOKUP($A59,[22]旧三和町!$B$54:$T$76,6,FALSE)</f>
        <v>36</v>
      </c>
      <c r="K59" s="730">
        <f>VLOOKUP($A59,[22]旧三和町!$B$54:$T$76,7,FALSE)</f>
        <v>1</v>
      </c>
      <c r="L59" s="730">
        <f>VLOOKUP($A59,[22]旧三和町!$B$54:$T$76,8,FALSE)</f>
        <v>4</v>
      </c>
      <c r="M59" s="730">
        <f>VLOOKUP($A59,[22]旧三和町!$B$54:$T$76,9,FALSE)</f>
        <v>4</v>
      </c>
      <c r="N59" s="730">
        <f>VLOOKUP($A59,[22]旧三和町!$B$54:$T$76,10,FALSE)</f>
        <v>41</v>
      </c>
      <c r="O59" s="730">
        <f>VLOOKUP($A59,[22]旧三和町!$B$54:$T$76,11,FALSE)</f>
        <v>23</v>
      </c>
      <c r="P59" s="730">
        <f>VLOOKUP($A59,[22]旧三和町!$B$54:$T$76,12,FALSE)</f>
        <v>1</v>
      </c>
      <c r="Q59" s="730">
        <f>VLOOKUP($A59,[22]旧三和町!$B$54:$T$76,13,FALSE)</f>
        <v>17</v>
      </c>
      <c r="R59" s="730">
        <f>VLOOKUP($A59,[22]旧三和町!$B$54:$T$76,14,FALSE)</f>
        <v>12</v>
      </c>
      <c r="S59" s="730">
        <f>VLOOKUP($A59,[22]旧三和町!$B$54:$T$76,15,FALSE)</f>
        <v>188</v>
      </c>
      <c r="T59" s="730">
        <f>VLOOKUP($A59,[22]旧三和町!$B$54:$T$76,16,FALSE)</f>
        <v>149</v>
      </c>
      <c r="U59" s="730">
        <f>VLOOKUP($A59,[22]旧三和町!$B$54:$T$76,17,FALSE)</f>
        <v>34</v>
      </c>
      <c r="V59" s="730">
        <f>VLOOKUP($A59,[22]旧三和町!$B$54:$T$76,18,FALSE)</f>
        <v>1</v>
      </c>
      <c r="W59" s="730">
        <f>VLOOKUP($A59,[22]旧三和町!$B$54:$T$76,19,FALSE)</f>
        <v>4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VLOOKUP($A60,[22]旧三和町!$B$54:$T$76,2,FALSE)</f>
        <v>291</v>
      </c>
      <c r="G60" s="730">
        <f>VLOOKUP($A60,[22]旧三和町!$B$54:$T$76,3,FALSE)</f>
        <v>226</v>
      </c>
      <c r="H60" s="730">
        <f>VLOOKUP($A60,[22]旧三和町!$B$54:$T$76,4,FALSE)</f>
        <v>212</v>
      </c>
      <c r="I60" s="730">
        <f>VLOOKUP($A60,[22]旧三和町!$B$54:$T$76,5,FALSE)</f>
        <v>176</v>
      </c>
      <c r="J60" s="730">
        <f>VLOOKUP($A60,[22]旧三和町!$B$54:$T$76,6,FALSE)</f>
        <v>34</v>
      </c>
      <c r="K60" s="730" t="str">
        <f>VLOOKUP($A60,[22]旧三和町!$B$54:$T$76,7,FALSE)</f>
        <v>-</v>
      </c>
      <c r="L60" s="730">
        <f>VLOOKUP($A60,[22]旧三和町!$B$54:$T$76,8,FALSE)</f>
        <v>2</v>
      </c>
      <c r="M60" s="730">
        <f>VLOOKUP($A60,[22]旧三和町!$B$54:$T$76,9,FALSE)</f>
        <v>14</v>
      </c>
      <c r="N60" s="730">
        <f>VLOOKUP($A60,[22]旧三和町!$B$54:$T$76,10,FALSE)</f>
        <v>55</v>
      </c>
      <c r="O60" s="730">
        <f>VLOOKUP($A60,[22]旧三和町!$B$54:$T$76,11,FALSE)</f>
        <v>25</v>
      </c>
      <c r="P60" s="730" t="str">
        <f>VLOOKUP($A60,[22]旧三和町!$B$54:$T$76,12,FALSE)</f>
        <v>-</v>
      </c>
      <c r="Q60" s="730">
        <f>VLOOKUP($A60,[22]旧三和町!$B$54:$T$76,13,FALSE)</f>
        <v>30</v>
      </c>
      <c r="R60" s="730">
        <f>VLOOKUP($A60,[22]旧三和町!$B$54:$T$76,14,FALSE)</f>
        <v>10</v>
      </c>
      <c r="S60" s="730">
        <f>VLOOKUP($A60,[22]旧三和町!$B$54:$T$76,15,FALSE)</f>
        <v>200</v>
      </c>
      <c r="T60" s="730">
        <f>VLOOKUP($A60,[22]旧三和町!$B$54:$T$76,16,FALSE)</f>
        <v>169</v>
      </c>
      <c r="U60" s="730">
        <f>VLOOKUP($A60,[22]旧三和町!$B$54:$T$76,17,FALSE)</f>
        <v>29</v>
      </c>
      <c r="V60" s="730" t="str">
        <f>VLOOKUP($A60,[22]旧三和町!$B$54:$T$76,18,FALSE)</f>
        <v>-</v>
      </c>
      <c r="W60" s="730">
        <f>VLOOKUP($A60,[22]旧三和町!$B$54:$T$76,19,FALSE)</f>
        <v>2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VLOOKUP($A61,[22]旧三和町!$B$54:$T$76,2,FALSE)</f>
        <v>278</v>
      </c>
      <c r="G61" s="730">
        <f>VLOOKUP($A61,[22]旧三和町!$B$54:$T$76,3,FALSE)</f>
        <v>201</v>
      </c>
      <c r="H61" s="730">
        <f>VLOOKUP($A61,[22]旧三和町!$B$54:$T$76,4,FALSE)</f>
        <v>193</v>
      </c>
      <c r="I61" s="730">
        <f>VLOOKUP($A61,[22]旧三和町!$B$54:$T$76,5,FALSE)</f>
        <v>149</v>
      </c>
      <c r="J61" s="730">
        <f>VLOOKUP($A61,[22]旧三和町!$B$54:$T$76,6,FALSE)</f>
        <v>42</v>
      </c>
      <c r="K61" s="730" t="str">
        <f>VLOOKUP($A61,[22]旧三和町!$B$54:$T$76,7,FALSE)</f>
        <v>-</v>
      </c>
      <c r="L61" s="730">
        <f>VLOOKUP($A61,[22]旧三和町!$B$54:$T$76,8,FALSE)</f>
        <v>2</v>
      </c>
      <c r="M61" s="730">
        <f>VLOOKUP($A61,[22]旧三和町!$B$54:$T$76,9,FALSE)</f>
        <v>8</v>
      </c>
      <c r="N61" s="730">
        <f>VLOOKUP($A61,[22]旧三和町!$B$54:$T$76,10,FALSE)</f>
        <v>65</v>
      </c>
      <c r="O61" s="730">
        <f>VLOOKUP($A61,[22]旧三和町!$B$54:$T$76,11,FALSE)</f>
        <v>35</v>
      </c>
      <c r="P61" s="730">
        <f>VLOOKUP($A61,[22]旧三和町!$B$54:$T$76,12,FALSE)</f>
        <v>1</v>
      </c>
      <c r="Q61" s="730">
        <f>VLOOKUP($A61,[22]旧三和町!$B$54:$T$76,13,FALSE)</f>
        <v>29</v>
      </c>
      <c r="R61" s="730">
        <f>VLOOKUP($A61,[22]旧三和町!$B$54:$T$76,14,FALSE)</f>
        <v>12</v>
      </c>
      <c r="S61" s="730">
        <f>VLOOKUP($A61,[22]旧三和町!$B$54:$T$76,15,FALSE)</f>
        <v>177</v>
      </c>
      <c r="T61" s="730">
        <f>VLOOKUP($A61,[22]旧三和町!$B$54:$T$76,16,FALSE)</f>
        <v>142</v>
      </c>
      <c r="U61" s="730">
        <f>VLOOKUP($A61,[22]旧三和町!$B$54:$T$76,17,FALSE)</f>
        <v>33</v>
      </c>
      <c r="V61" s="730" t="str">
        <f>VLOOKUP($A61,[22]旧三和町!$B$54:$T$76,18,FALSE)</f>
        <v>-</v>
      </c>
      <c r="W61" s="730">
        <f>VLOOKUP($A61,[22]旧三和町!$B$54:$T$76,19,FALSE)</f>
        <v>2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VLOOKUP($A62,[22]旧三和町!$B$54:$T$76,2,FALSE)</f>
        <v>330</v>
      </c>
      <c r="G62" s="730">
        <f>VLOOKUP($A62,[22]旧三和町!$B$54:$T$76,3,FALSE)</f>
        <v>235</v>
      </c>
      <c r="H62" s="730">
        <f>VLOOKUP($A62,[22]旧三和町!$B$54:$T$76,4,FALSE)</f>
        <v>233</v>
      </c>
      <c r="I62" s="730">
        <f>VLOOKUP($A62,[22]旧三和町!$B$54:$T$76,5,FALSE)</f>
        <v>181</v>
      </c>
      <c r="J62" s="730">
        <f>VLOOKUP($A62,[22]旧三和町!$B$54:$T$76,6,FALSE)</f>
        <v>50</v>
      </c>
      <c r="K62" s="730" t="str">
        <f>VLOOKUP($A62,[22]旧三和町!$B$54:$T$76,7,FALSE)</f>
        <v>-</v>
      </c>
      <c r="L62" s="730">
        <f>VLOOKUP($A62,[22]旧三和町!$B$54:$T$76,8,FALSE)</f>
        <v>2</v>
      </c>
      <c r="M62" s="730">
        <f>VLOOKUP($A62,[22]旧三和町!$B$54:$T$76,9,FALSE)</f>
        <v>2</v>
      </c>
      <c r="N62" s="730">
        <f>VLOOKUP($A62,[22]旧三和町!$B$54:$T$76,10,FALSE)</f>
        <v>86</v>
      </c>
      <c r="O62" s="730">
        <f>VLOOKUP($A62,[22]旧三和町!$B$54:$T$76,11,FALSE)</f>
        <v>57</v>
      </c>
      <c r="P62" s="730">
        <f>VLOOKUP($A62,[22]旧三和町!$B$54:$T$76,12,FALSE)</f>
        <v>1</v>
      </c>
      <c r="Q62" s="730">
        <f>VLOOKUP($A62,[22]旧三和町!$B$54:$T$76,13,FALSE)</f>
        <v>28</v>
      </c>
      <c r="R62" s="730">
        <f>VLOOKUP($A62,[22]旧三和町!$B$54:$T$76,14,FALSE)</f>
        <v>9</v>
      </c>
      <c r="S62" s="730">
        <f>VLOOKUP($A62,[22]旧三和町!$B$54:$T$76,15,FALSE)</f>
        <v>207</v>
      </c>
      <c r="T62" s="730">
        <f>VLOOKUP($A62,[22]旧三和町!$B$54:$T$76,16,FALSE)</f>
        <v>167</v>
      </c>
      <c r="U62" s="730">
        <f>VLOOKUP($A62,[22]旧三和町!$B$54:$T$76,17,FALSE)</f>
        <v>39</v>
      </c>
      <c r="V62" s="730" t="str">
        <f>VLOOKUP($A62,[22]旧三和町!$B$54:$T$76,18,FALSE)</f>
        <v>-</v>
      </c>
      <c r="W62" s="730">
        <f>VLOOKUP($A62,[22]旧三和町!$B$54:$T$76,19,FALSE)</f>
        <v>1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VLOOKUP($A63,[22]旧三和町!$B$54:$T$76,2,FALSE)</f>
        <v>434</v>
      </c>
      <c r="G63" s="730">
        <f>VLOOKUP($A63,[22]旧三和町!$B$54:$T$76,3,FALSE)</f>
        <v>239</v>
      </c>
      <c r="H63" s="730">
        <f>VLOOKUP($A63,[22]旧三和町!$B$54:$T$76,4,FALSE)</f>
        <v>232</v>
      </c>
      <c r="I63" s="730">
        <f>VLOOKUP($A63,[22]旧三和町!$B$54:$T$76,5,FALSE)</f>
        <v>162</v>
      </c>
      <c r="J63" s="730">
        <f>VLOOKUP($A63,[22]旧三和町!$B$54:$T$76,6,FALSE)</f>
        <v>66</v>
      </c>
      <c r="K63" s="730" t="str">
        <f>VLOOKUP($A63,[22]旧三和町!$B$54:$T$76,7,FALSE)</f>
        <v>-</v>
      </c>
      <c r="L63" s="730">
        <f>VLOOKUP($A63,[22]旧三和町!$B$54:$T$76,8,FALSE)</f>
        <v>4</v>
      </c>
      <c r="M63" s="730">
        <f>VLOOKUP($A63,[22]旧三和町!$B$54:$T$76,9,FALSE)</f>
        <v>7</v>
      </c>
      <c r="N63" s="730">
        <f>VLOOKUP($A63,[22]旧三和町!$B$54:$T$76,10,FALSE)</f>
        <v>181</v>
      </c>
      <c r="O63" s="730">
        <f>VLOOKUP($A63,[22]旧三和町!$B$54:$T$76,11,FALSE)</f>
        <v>125</v>
      </c>
      <c r="P63" s="730" t="str">
        <f>VLOOKUP($A63,[22]旧三和町!$B$54:$T$76,12,FALSE)</f>
        <v>-</v>
      </c>
      <c r="Q63" s="730">
        <f>VLOOKUP($A63,[22]旧三和町!$B$54:$T$76,13,FALSE)</f>
        <v>56</v>
      </c>
      <c r="R63" s="730">
        <f>VLOOKUP($A63,[22]旧三和町!$B$54:$T$76,14,FALSE)</f>
        <v>14</v>
      </c>
      <c r="S63" s="730">
        <f>VLOOKUP($A63,[22]旧三和町!$B$54:$T$76,15,FALSE)</f>
        <v>203</v>
      </c>
      <c r="T63" s="730">
        <f>VLOOKUP($A63,[22]旧三和町!$B$54:$T$76,16,FALSE)</f>
        <v>151</v>
      </c>
      <c r="U63" s="730">
        <f>VLOOKUP($A63,[22]旧三和町!$B$54:$T$76,17,FALSE)</f>
        <v>49</v>
      </c>
      <c r="V63" s="730" t="str">
        <f>VLOOKUP($A63,[22]旧三和町!$B$54:$T$76,18,FALSE)</f>
        <v>-</v>
      </c>
      <c r="W63" s="730">
        <f>VLOOKUP($A63,[22]旧三和町!$B$54:$T$76,19,FALSE)</f>
        <v>3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VLOOKUP($A64,[22]旧三和町!$B$54:$T$76,2,FALSE)</f>
        <v>627</v>
      </c>
      <c r="G64" s="730">
        <f>VLOOKUP($A64,[22]旧三和町!$B$54:$T$76,3,FALSE)</f>
        <v>200</v>
      </c>
      <c r="H64" s="730">
        <f>VLOOKUP($A64,[22]旧三和町!$B$54:$T$76,4,FALSE)</f>
        <v>195</v>
      </c>
      <c r="I64" s="730">
        <f>VLOOKUP($A64,[22]旧三和町!$B$54:$T$76,5,FALSE)</f>
        <v>123</v>
      </c>
      <c r="J64" s="730">
        <f>VLOOKUP($A64,[22]旧三和町!$B$54:$T$76,6,FALSE)</f>
        <v>69</v>
      </c>
      <c r="K64" s="730" t="str">
        <f>VLOOKUP($A64,[22]旧三和町!$B$54:$T$76,7,FALSE)</f>
        <v>-</v>
      </c>
      <c r="L64" s="730">
        <f>VLOOKUP($A64,[22]旧三和町!$B$54:$T$76,8,FALSE)</f>
        <v>3</v>
      </c>
      <c r="M64" s="730">
        <f>VLOOKUP($A64,[22]旧三和町!$B$54:$T$76,9,FALSE)</f>
        <v>5</v>
      </c>
      <c r="N64" s="730">
        <f>VLOOKUP($A64,[22]旧三和町!$B$54:$T$76,10,FALSE)</f>
        <v>409</v>
      </c>
      <c r="O64" s="730">
        <f>VLOOKUP($A64,[22]旧三和町!$B$54:$T$76,11,FALSE)</f>
        <v>230</v>
      </c>
      <c r="P64" s="730" t="str">
        <f>VLOOKUP($A64,[22]旧三和町!$B$54:$T$76,12,FALSE)</f>
        <v>-</v>
      </c>
      <c r="Q64" s="730">
        <f>VLOOKUP($A64,[22]旧三和町!$B$54:$T$76,13,FALSE)</f>
        <v>179</v>
      </c>
      <c r="R64" s="730">
        <f>VLOOKUP($A64,[22]旧三和町!$B$54:$T$76,14,FALSE)</f>
        <v>18</v>
      </c>
      <c r="S64" s="730">
        <f>VLOOKUP($A64,[22]旧三和町!$B$54:$T$76,15,FALSE)</f>
        <v>159</v>
      </c>
      <c r="T64" s="730">
        <f>VLOOKUP($A64,[22]旧三和町!$B$54:$T$76,16,FALSE)</f>
        <v>104</v>
      </c>
      <c r="U64" s="730">
        <f>VLOOKUP($A64,[22]旧三和町!$B$54:$T$76,17,FALSE)</f>
        <v>54</v>
      </c>
      <c r="V64" s="730" t="str">
        <f>VLOOKUP($A64,[22]旧三和町!$B$54:$T$76,18,FALSE)</f>
        <v>-</v>
      </c>
      <c r="W64" s="730">
        <f>VLOOKUP($A64,[22]旧三和町!$B$54:$T$76,19,FALSE)</f>
        <v>1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VLOOKUP($A65,[22]旧三和町!$B$54:$T$76,2,FALSE)</f>
        <v>570</v>
      </c>
      <c r="G65" s="730">
        <f>VLOOKUP($A65,[22]旧三和町!$B$54:$T$76,3,FALSE)</f>
        <v>92</v>
      </c>
      <c r="H65" s="730">
        <f>VLOOKUP($A65,[22]旧三和町!$B$54:$T$76,4,FALSE)</f>
        <v>91</v>
      </c>
      <c r="I65" s="730">
        <f>VLOOKUP($A65,[22]旧三和町!$B$54:$T$76,5,FALSE)</f>
        <v>48</v>
      </c>
      <c r="J65" s="730">
        <f>VLOOKUP($A65,[22]旧三和町!$B$54:$T$76,6,FALSE)</f>
        <v>40</v>
      </c>
      <c r="K65" s="730" t="str">
        <f>VLOOKUP($A65,[22]旧三和町!$B$54:$T$76,7,FALSE)</f>
        <v>-</v>
      </c>
      <c r="L65" s="730">
        <f>VLOOKUP($A65,[22]旧三和町!$B$54:$T$76,8,FALSE)</f>
        <v>3</v>
      </c>
      <c r="M65" s="730">
        <f>VLOOKUP($A65,[22]旧三和町!$B$54:$T$76,9,FALSE)</f>
        <v>1</v>
      </c>
      <c r="N65" s="730">
        <f>VLOOKUP($A65,[22]旧三和町!$B$54:$T$76,10,FALSE)</f>
        <v>454</v>
      </c>
      <c r="O65" s="730">
        <f>VLOOKUP($A65,[22]旧三和町!$B$54:$T$76,11,FALSE)</f>
        <v>187</v>
      </c>
      <c r="P65" s="730" t="str">
        <f>VLOOKUP($A65,[22]旧三和町!$B$54:$T$76,12,FALSE)</f>
        <v>-</v>
      </c>
      <c r="Q65" s="730">
        <f>VLOOKUP($A65,[22]旧三和町!$B$54:$T$76,13,FALSE)</f>
        <v>267</v>
      </c>
      <c r="R65" s="730">
        <f>VLOOKUP($A65,[22]旧三和町!$B$54:$T$76,14,FALSE)</f>
        <v>24</v>
      </c>
      <c r="S65" s="730">
        <f>VLOOKUP($A65,[22]旧三和町!$B$54:$T$76,15,FALSE)</f>
        <v>61</v>
      </c>
      <c r="T65" s="730">
        <f>VLOOKUP($A65,[22]旧三和町!$B$54:$T$76,16,FALSE)</f>
        <v>42</v>
      </c>
      <c r="U65" s="730">
        <f>VLOOKUP($A65,[22]旧三和町!$B$54:$T$76,17,FALSE)</f>
        <v>17</v>
      </c>
      <c r="V65" s="730" t="str">
        <f>VLOOKUP($A65,[22]旧三和町!$B$54:$T$76,18,FALSE)</f>
        <v>-</v>
      </c>
      <c r="W65" s="730">
        <f>VLOOKUP($A65,[22]旧三和町!$B$54:$T$76,19,FALSE)</f>
        <v>2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VLOOKUP($A66,[22]旧三和町!$B$54:$T$76,2,FALSE)</f>
        <v>369</v>
      </c>
      <c r="G66" s="730">
        <f>VLOOKUP($A66,[22]旧三和町!$B$54:$T$76,3,FALSE)</f>
        <v>33</v>
      </c>
      <c r="H66" s="730">
        <f>VLOOKUP($A66,[22]旧三和町!$B$54:$T$76,4,FALSE)</f>
        <v>32</v>
      </c>
      <c r="I66" s="730">
        <f>VLOOKUP($A66,[22]旧三和町!$B$54:$T$76,5,FALSE)</f>
        <v>19</v>
      </c>
      <c r="J66" s="730">
        <f>VLOOKUP($A66,[22]旧三和町!$B$54:$T$76,6,FALSE)</f>
        <v>13</v>
      </c>
      <c r="K66" s="730" t="str">
        <f>VLOOKUP($A66,[22]旧三和町!$B$54:$T$76,7,FALSE)</f>
        <v>-</v>
      </c>
      <c r="L66" s="730" t="str">
        <f>VLOOKUP($A66,[22]旧三和町!$B$54:$T$76,8,FALSE)</f>
        <v>-</v>
      </c>
      <c r="M66" s="730">
        <f>VLOOKUP($A66,[22]旧三和町!$B$54:$T$76,9,FALSE)</f>
        <v>1</v>
      </c>
      <c r="N66" s="730">
        <f>VLOOKUP($A66,[22]旧三和町!$B$54:$T$76,10,FALSE)</f>
        <v>324</v>
      </c>
      <c r="O66" s="730">
        <f>VLOOKUP($A66,[22]旧三和町!$B$54:$T$76,11,FALSE)</f>
        <v>105</v>
      </c>
      <c r="P66" s="730">
        <f>VLOOKUP($A66,[22]旧三和町!$B$54:$T$76,12,FALSE)</f>
        <v>1</v>
      </c>
      <c r="Q66" s="730">
        <f>VLOOKUP($A66,[22]旧三和町!$B$54:$T$76,13,FALSE)</f>
        <v>218</v>
      </c>
      <c r="R66" s="730">
        <f>VLOOKUP($A66,[22]旧三和町!$B$54:$T$76,14,FALSE)</f>
        <v>12</v>
      </c>
      <c r="S66" s="730">
        <f>VLOOKUP($A66,[22]旧三和町!$B$54:$T$76,15,FALSE)</f>
        <v>18</v>
      </c>
      <c r="T66" s="730">
        <f>VLOOKUP($A66,[22]旧三和町!$B$54:$T$76,16,FALSE)</f>
        <v>11</v>
      </c>
      <c r="U66" s="730">
        <f>VLOOKUP($A66,[22]旧三和町!$B$54:$T$76,17,FALSE)</f>
        <v>7</v>
      </c>
      <c r="V66" s="730" t="str">
        <f>VLOOKUP($A66,[22]旧三和町!$B$54:$T$76,18,FALSE)</f>
        <v>-</v>
      </c>
      <c r="W66" s="730" t="str">
        <f>VLOOKUP($A66,[22]旧三和町!$B$54:$T$76,19,FALSE)</f>
        <v>-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VLOOKUP($A67,[22]旧三和町!$B$54:$T$76,2,FALSE)</f>
        <v>348</v>
      </c>
      <c r="G67" s="730">
        <f>VLOOKUP($A67,[22]旧三和町!$B$54:$T$76,3,FALSE)</f>
        <v>5</v>
      </c>
      <c r="H67" s="730">
        <f>VLOOKUP($A67,[22]旧三和町!$B$54:$T$76,4,FALSE)</f>
        <v>5</v>
      </c>
      <c r="I67" s="730">
        <f>VLOOKUP($A67,[22]旧三和町!$B$54:$T$76,5,FALSE)</f>
        <v>5</v>
      </c>
      <c r="J67" s="730" t="str">
        <f>VLOOKUP($A67,[22]旧三和町!$B$54:$T$76,6,FALSE)</f>
        <v>-</v>
      </c>
      <c r="K67" s="730" t="str">
        <f>VLOOKUP($A67,[22]旧三和町!$B$54:$T$76,7,FALSE)</f>
        <v>-</v>
      </c>
      <c r="L67" s="730" t="str">
        <f>VLOOKUP($A67,[22]旧三和町!$B$54:$T$76,8,FALSE)</f>
        <v>-</v>
      </c>
      <c r="M67" s="730" t="str">
        <f>VLOOKUP($A67,[22]旧三和町!$B$54:$T$76,9,FALSE)</f>
        <v>-</v>
      </c>
      <c r="N67" s="730">
        <f>VLOOKUP($A67,[22]旧三和町!$B$54:$T$76,10,FALSE)</f>
        <v>331</v>
      </c>
      <c r="O67" s="730">
        <f>VLOOKUP($A67,[22]旧三和町!$B$54:$T$76,11,FALSE)</f>
        <v>84</v>
      </c>
      <c r="P67" s="730" t="str">
        <f>VLOOKUP($A67,[22]旧三和町!$B$54:$T$76,12,FALSE)</f>
        <v>-</v>
      </c>
      <c r="Q67" s="730">
        <f>VLOOKUP($A67,[22]旧三和町!$B$54:$T$76,13,FALSE)</f>
        <v>247</v>
      </c>
      <c r="R67" s="730">
        <f>VLOOKUP($A67,[22]旧三和町!$B$54:$T$76,14,FALSE)</f>
        <v>12</v>
      </c>
      <c r="S67" s="730">
        <f>VLOOKUP($A67,[22]旧三和町!$B$54:$T$76,15,FALSE)</f>
        <v>4</v>
      </c>
      <c r="T67" s="730">
        <f>VLOOKUP($A67,[22]旧三和町!$B$54:$T$76,16,FALSE)</f>
        <v>4</v>
      </c>
      <c r="U67" s="730" t="str">
        <f>VLOOKUP($A67,[22]旧三和町!$B$54:$T$76,17,FALSE)</f>
        <v>-</v>
      </c>
      <c r="V67" s="730" t="str">
        <f>VLOOKUP($A67,[22]旧三和町!$B$54:$T$76,18,FALSE)</f>
        <v>-</v>
      </c>
      <c r="W67" s="730" t="str">
        <f>VLOOKUP($A67,[22]旧三和町!$B$54:$T$76,19,FALSE)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VLOOKUP($A68,[22]旧三和町!$B$54:$T$76,2,FALSE)</f>
        <v>588</v>
      </c>
      <c r="G68" s="730">
        <f>VLOOKUP($A68,[22]旧三和町!$B$54:$T$76,3,FALSE)</f>
        <v>4</v>
      </c>
      <c r="H68" s="730">
        <f>VLOOKUP($A68,[22]旧三和町!$B$54:$T$76,4,FALSE)</f>
        <v>4</v>
      </c>
      <c r="I68" s="730">
        <f>VLOOKUP($A68,[22]旧三和町!$B$54:$T$76,5,FALSE)</f>
        <v>2</v>
      </c>
      <c r="J68" s="730">
        <f>VLOOKUP($A68,[22]旧三和町!$B$54:$T$76,6,FALSE)</f>
        <v>2</v>
      </c>
      <c r="K68" s="730" t="str">
        <f>VLOOKUP($A68,[22]旧三和町!$B$54:$T$76,7,FALSE)</f>
        <v>-</v>
      </c>
      <c r="L68" s="730" t="str">
        <f>VLOOKUP($A68,[22]旧三和町!$B$54:$T$76,8,FALSE)</f>
        <v>-</v>
      </c>
      <c r="M68" s="730" t="str">
        <f>VLOOKUP($A68,[22]旧三和町!$B$54:$T$76,9,FALSE)</f>
        <v>-</v>
      </c>
      <c r="N68" s="730">
        <f>VLOOKUP($A68,[22]旧三和町!$B$54:$T$76,10,FALSE)</f>
        <v>571</v>
      </c>
      <c r="O68" s="730">
        <f>VLOOKUP($A68,[22]旧三和町!$B$54:$T$76,11,FALSE)</f>
        <v>72</v>
      </c>
      <c r="P68" s="730" t="str">
        <f>VLOOKUP($A68,[22]旧三和町!$B$54:$T$76,12,FALSE)</f>
        <v>-</v>
      </c>
      <c r="Q68" s="730">
        <f>VLOOKUP($A68,[22]旧三和町!$B$54:$T$76,13,FALSE)</f>
        <v>499</v>
      </c>
      <c r="R68" s="730">
        <f>VLOOKUP($A68,[22]旧三和町!$B$54:$T$76,14,FALSE)</f>
        <v>13</v>
      </c>
      <c r="S68" s="730" t="str">
        <f>VLOOKUP($A68,[22]旧三和町!$B$54:$T$76,15,FALSE)</f>
        <v>-</v>
      </c>
      <c r="T68" s="730" t="str">
        <f>VLOOKUP($A68,[22]旧三和町!$B$54:$T$76,16,FALSE)</f>
        <v>-</v>
      </c>
      <c r="U68" s="730" t="str">
        <f>VLOOKUP($A68,[22]旧三和町!$B$54:$T$76,17,FALSE)</f>
        <v>-</v>
      </c>
      <c r="V68" s="730" t="str">
        <f>VLOOKUP($A68,[22]旧三和町!$B$54:$T$76,18,FALSE)</f>
        <v>-</v>
      </c>
      <c r="W68" s="730" t="str">
        <f>VLOOKUP($A68,[22]旧三和町!$B$54:$T$76,19,FALSE)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VLOOKUP($A70,[22]旧三和町!$B$54:$T$76,2,FALSE)</f>
        <v>2346</v>
      </c>
      <c r="G70" s="730">
        <f>VLOOKUP($A70,[22]旧三和町!$B$54:$T$76,3,FALSE)</f>
        <v>1580</v>
      </c>
      <c r="H70" s="730">
        <f>VLOOKUP($A70,[22]旧三和町!$B$54:$T$76,4,FALSE)</f>
        <v>1520</v>
      </c>
      <c r="I70" s="730">
        <f>VLOOKUP($A70,[22]旧三和町!$B$54:$T$76,5,FALSE)</f>
        <v>1207</v>
      </c>
      <c r="J70" s="730">
        <f>VLOOKUP($A70,[22]旧三和町!$B$54:$T$76,6,FALSE)</f>
        <v>264</v>
      </c>
      <c r="K70" s="730">
        <f>VLOOKUP($A70,[22]旧三和町!$B$54:$T$76,7,FALSE)</f>
        <v>11</v>
      </c>
      <c r="L70" s="730">
        <f>VLOOKUP($A70,[22]旧三和町!$B$54:$T$76,8,FALSE)</f>
        <v>38</v>
      </c>
      <c r="M70" s="730">
        <f>VLOOKUP($A70,[22]旧三和町!$B$54:$T$76,9,FALSE)</f>
        <v>60</v>
      </c>
      <c r="N70" s="730">
        <f>VLOOKUP($A70,[22]旧三和町!$B$54:$T$76,10,FALSE)</f>
        <v>667</v>
      </c>
      <c r="O70" s="730">
        <f>VLOOKUP($A70,[22]旧三和町!$B$54:$T$76,11,FALSE)</f>
        <v>324</v>
      </c>
      <c r="P70" s="730">
        <f>VLOOKUP($A70,[22]旧三和町!$B$54:$T$76,12,FALSE)</f>
        <v>144</v>
      </c>
      <c r="Q70" s="730">
        <f>VLOOKUP($A70,[22]旧三和町!$B$54:$T$76,13,FALSE)</f>
        <v>199</v>
      </c>
      <c r="R70" s="730">
        <f>VLOOKUP($A70,[22]旧三和町!$B$54:$T$76,14,FALSE)</f>
        <v>99</v>
      </c>
      <c r="S70" s="730">
        <f>VLOOKUP($A70,[22]旧三和町!$B$54:$T$76,15,FALSE)</f>
        <v>1403</v>
      </c>
      <c r="T70" s="730">
        <f>VLOOKUP($A70,[22]旧三和町!$B$54:$T$76,16,FALSE)</f>
        <v>1144</v>
      </c>
      <c r="U70" s="730">
        <f>VLOOKUP($A70,[22]旧三和町!$B$54:$T$76,17,FALSE)</f>
        <v>213</v>
      </c>
      <c r="V70" s="730">
        <f>VLOOKUP($A70,[22]旧三和町!$B$54:$T$76,18,FALSE)</f>
        <v>11</v>
      </c>
      <c r="W70" s="730">
        <f>VLOOKUP($A70,[22]旧三和町!$B$54:$T$76,19,FALSE)</f>
        <v>35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VLOOKUP($A71,[22]旧三和町!$B$54:$T$76,2,FALSE)</f>
        <v>2502</v>
      </c>
      <c r="G71" s="730">
        <f>VLOOKUP($A71,[22]旧三和町!$B$54:$T$76,3,FALSE)</f>
        <v>334</v>
      </c>
      <c r="H71" s="730">
        <f>VLOOKUP($A71,[22]旧三和町!$B$54:$T$76,4,FALSE)</f>
        <v>327</v>
      </c>
      <c r="I71" s="730">
        <f>VLOOKUP($A71,[22]旧三和町!$B$54:$T$76,5,FALSE)</f>
        <v>197</v>
      </c>
      <c r="J71" s="730">
        <f>VLOOKUP($A71,[22]旧三和町!$B$54:$T$76,6,FALSE)</f>
        <v>124</v>
      </c>
      <c r="K71" s="730" t="str">
        <f>VLOOKUP($A71,[22]旧三和町!$B$54:$T$76,7,FALSE)</f>
        <v>-</v>
      </c>
      <c r="L71" s="730">
        <f>VLOOKUP($A71,[22]旧三和町!$B$54:$T$76,8,FALSE)</f>
        <v>6</v>
      </c>
      <c r="M71" s="730">
        <f>VLOOKUP($A71,[22]旧三和町!$B$54:$T$76,9,FALSE)</f>
        <v>7</v>
      </c>
      <c r="N71" s="730">
        <f>VLOOKUP($A71,[22]旧三和町!$B$54:$T$76,10,FALSE)</f>
        <v>2089</v>
      </c>
      <c r="O71" s="730">
        <f>VLOOKUP($A71,[22]旧三和町!$B$54:$T$76,11,FALSE)</f>
        <v>678</v>
      </c>
      <c r="P71" s="730">
        <f>VLOOKUP($A71,[22]旧三和町!$B$54:$T$76,12,FALSE)</f>
        <v>1</v>
      </c>
      <c r="Q71" s="730">
        <f>VLOOKUP($A71,[22]旧三和町!$B$54:$T$76,13,FALSE)</f>
        <v>1410</v>
      </c>
      <c r="R71" s="730">
        <f>VLOOKUP($A71,[22]旧三和町!$B$54:$T$76,14,FALSE)</f>
        <v>79</v>
      </c>
      <c r="S71" s="730">
        <f>VLOOKUP($A71,[22]旧三和町!$B$54:$T$76,15,FALSE)</f>
        <v>242</v>
      </c>
      <c r="T71" s="730">
        <f>VLOOKUP($A71,[22]旧三和町!$B$54:$T$76,16,FALSE)</f>
        <v>161</v>
      </c>
      <c r="U71" s="730">
        <f>VLOOKUP($A71,[22]旧三和町!$B$54:$T$76,17,FALSE)</f>
        <v>78</v>
      </c>
      <c r="V71" s="730" t="str">
        <f>VLOOKUP($A71,[22]旧三和町!$B$54:$T$76,18,FALSE)</f>
        <v>-</v>
      </c>
      <c r="W71" s="730">
        <f>VLOOKUP($A71,[22]旧三和町!$B$54:$T$76,19,FALSE)</f>
        <v>3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VLOOKUP($A72,[22]旧三和町!$B$54:$T$76,2,FALSE)</f>
        <v>1197</v>
      </c>
      <c r="G72" s="730">
        <f>VLOOKUP($A72,[22]旧三和町!$B$54:$T$76,3,FALSE)</f>
        <v>292</v>
      </c>
      <c r="H72" s="730">
        <f>VLOOKUP($A72,[22]旧三和町!$B$54:$T$76,4,FALSE)</f>
        <v>286</v>
      </c>
      <c r="I72" s="730">
        <f>VLOOKUP($A72,[22]旧三和町!$B$54:$T$76,5,FALSE)</f>
        <v>171</v>
      </c>
      <c r="J72" s="730">
        <f>VLOOKUP($A72,[22]旧三和町!$B$54:$T$76,6,FALSE)</f>
        <v>109</v>
      </c>
      <c r="K72" s="730" t="str">
        <f>VLOOKUP($A72,[22]旧三和町!$B$54:$T$76,7,FALSE)</f>
        <v>-</v>
      </c>
      <c r="L72" s="730">
        <f>VLOOKUP($A72,[22]旧三和町!$B$54:$T$76,8,FALSE)</f>
        <v>6</v>
      </c>
      <c r="M72" s="730">
        <f>VLOOKUP($A72,[22]旧三和町!$B$54:$T$76,9,FALSE)</f>
        <v>6</v>
      </c>
      <c r="N72" s="730">
        <f>VLOOKUP($A72,[22]旧三和町!$B$54:$T$76,10,FALSE)</f>
        <v>863</v>
      </c>
      <c r="O72" s="730">
        <f>VLOOKUP($A72,[22]旧三和町!$B$54:$T$76,11,FALSE)</f>
        <v>417</v>
      </c>
      <c r="P72" s="730" t="str">
        <f>VLOOKUP($A72,[22]旧三和町!$B$54:$T$76,12,FALSE)</f>
        <v>-</v>
      </c>
      <c r="Q72" s="730">
        <f>VLOOKUP($A72,[22]旧三和町!$B$54:$T$76,13,FALSE)</f>
        <v>446</v>
      </c>
      <c r="R72" s="730">
        <f>VLOOKUP($A72,[22]旧三和町!$B$54:$T$76,14,FALSE)</f>
        <v>42</v>
      </c>
      <c r="S72" s="730">
        <f>VLOOKUP($A72,[22]旧三和町!$B$54:$T$76,15,FALSE)</f>
        <v>220</v>
      </c>
      <c r="T72" s="730">
        <f>VLOOKUP($A72,[22]旧三和町!$B$54:$T$76,16,FALSE)</f>
        <v>146</v>
      </c>
      <c r="U72" s="730">
        <f>VLOOKUP($A72,[22]旧三和町!$B$54:$T$76,17,FALSE)</f>
        <v>71</v>
      </c>
      <c r="V72" s="730" t="str">
        <f>VLOOKUP($A72,[22]旧三和町!$B$54:$T$76,18,FALSE)</f>
        <v>-</v>
      </c>
      <c r="W72" s="730">
        <f>VLOOKUP($A72,[22]旧三和町!$B$54:$T$76,19,FALSE)</f>
        <v>3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VLOOKUP($A73,[22]旧三和町!$B$54:$T$76,2,FALSE)</f>
        <v>1305</v>
      </c>
      <c r="G73" s="730">
        <f>VLOOKUP($A73,[22]旧三和町!$B$54:$T$76,3,FALSE)</f>
        <v>42</v>
      </c>
      <c r="H73" s="730">
        <f>VLOOKUP($A73,[22]旧三和町!$B$54:$T$76,4,FALSE)</f>
        <v>41</v>
      </c>
      <c r="I73" s="730">
        <f>VLOOKUP($A73,[22]旧三和町!$B$54:$T$76,5,FALSE)</f>
        <v>26</v>
      </c>
      <c r="J73" s="730">
        <f>VLOOKUP($A73,[22]旧三和町!$B$54:$T$76,6,FALSE)</f>
        <v>15</v>
      </c>
      <c r="K73" s="730" t="str">
        <f>VLOOKUP($A73,[22]旧三和町!$B$54:$T$76,7,FALSE)</f>
        <v>-</v>
      </c>
      <c r="L73" s="730" t="str">
        <f>VLOOKUP($A73,[22]旧三和町!$B$54:$T$76,8,FALSE)</f>
        <v>-</v>
      </c>
      <c r="M73" s="730">
        <f>VLOOKUP($A73,[22]旧三和町!$B$54:$T$76,9,FALSE)</f>
        <v>1</v>
      </c>
      <c r="N73" s="730">
        <f>VLOOKUP($A73,[22]旧三和町!$B$54:$T$76,10,FALSE)</f>
        <v>1226</v>
      </c>
      <c r="O73" s="730">
        <f>VLOOKUP($A73,[22]旧三和町!$B$54:$T$76,11,FALSE)</f>
        <v>261</v>
      </c>
      <c r="P73" s="730">
        <f>VLOOKUP($A73,[22]旧三和町!$B$54:$T$76,12,FALSE)</f>
        <v>1</v>
      </c>
      <c r="Q73" s="730">
        <f>VLOOKUP($A73,[22]旧三和町!$B$54:$T$76,13,FALSE)</f>
        <v>964</v>
      </c>
      <c r="R73" s="730">
        <f>VLOOKUP($A73,[22]旧三和町!$B$54:$T$76,14,FALSE)</f>
        <v>37</v>
      </c>
      <c r="S73" s="730">
        <f>VLOOKUP($A73,[22]旧三和町!$B$54:$T$76,15,FALSE)</f>
        <v>22</v>
      </c>
      <c r="T73" s="730">
        <f>VLOOKUP($A73,[22]旧三和町!$B$54:$T$76,16,FALSE)</f>
        <v>15</v>
      </c>
      <c r="U73" s="730">
        <f>VLOOKUP($A73,[22]旧三和町!$B$54:$T$76,17,FALSE)</f>
        <v>7</v>
      </c>
      <c r="V73" s="730" t="str">
        <f>VLOOKUP($A73,[22]旧三和町!$B$54:$T$76,18,FALSE)</f>
        <v>-</v>
      </c>
      <c r="W73" s="730" t="str">
        <f>VLOOKUP($A73,[22]旧三和町!$B$54:$T$76,19,FALSE)</f>
        <v>-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CBC2-891C-4959-9773-C6E2969237FF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811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VLOOKUP($A9,[22]旧琴海町!$B$6:$T$28,2,FALSE)</f>
        <v>10059</v>
      </c>
      <c r="G9" s="730">
        <f>VLOOKUP($A9,[22]旧琴海町!$B$6:$T$28,3,FALSE)</f>
        <v>5838</v>
      </c>
      <c r="H9" s="730">
        <f>VLOOKUP($A9,[22]旧琴海町!$B$6:$T$28,4,FALSE)</f>
        <v>5666</v>
      </c>
      <c r="I9" s="730">
        <f>VLOOKUP($A9,[22]旧琴海町!$B$6:$T$28,5,FALSE)</f>
        <v>4816</v>
      </c>
      <c r="J9" s="730">
        <f>VLOOKUP($A9,[22]旧琴海町!$B$6:$T$28,6,FALSE)</f>
        <v>649</v>
      </c>
      <c r="K9" s="730">
        <f>VLOOKUP($A9,[22]旧琴海町!$B$6:$T$28,7,FALSE)</f>
        <v>37</v>
      </c>
      <c r="L9" s="730">
        <f>VLOOKUP($A9,[22]旧琴海町!$B$6:$T$28,8,FALSE)</f>
        <v>164</v>
      </c>
      <c r="M9" s="730">
        <f>VLOOKUP($A9,[22]旧琴海町!$B$6:$T$28,9,FALSE)</f>
        <v>172</v>
      </c>
      <c r="N9" s="730">
        <f>VLOOKUP($A9,[22]旧琴海町!$B$6:$T$28,10,FALSE)</f>
        <v>3711</v>
      </c>
      <c r="O9" s="730">
        <f>VLOOKUP($A9,[22]旧琴海町!$B$6:$T$28,11,FALSE)</f>
        <v>1176</v>
      </c>
      <c r="P9" s="730">
        <f>VLOOKUP($A9,[22]旧琴海町!$B$6:$T$28,12,FALSE)</f>
        <v>398</v>
      </c>
      <c r="Q9" s="730">
        <f>VLOOKUP($A9,[22]旧琴海町!$B$6:$T$28,13,FALSE)</f>
        <v>2137</v>
      </c>
      <c r="R9" s="730">
        <f>VLOOKUP($A9,[22]旧琴海町!$B$6:$T$28,14,FALSE)</f>
        <v>510</v>
      </c>
      <c r="S9" s="730">
        <f>VLOOKUP($A9,[22]旧琴海町!$B$6:$T$28,15,FALSE)</f>
        <v>4494</v>
      </c>
      <c r="T9" s="730">
        <f>VLOOKUP($A9,[22]旧琴海町!$B$6:$T$28,16,FALSE)</f>
        <v>3928</v>
      </c>
      <c r="U9" s="730">
        <f>VLOOKUP($A9,[22]旧琴海町!$B$6:$T$28,17,FALSE)</f>
        <v>428</v>
      </c>
      <c r="V9" s="730">
        <f>VLOOKUP($A9,[22]旧琴海町!$B$6:$T$28,18,FALSE)</f>
        <v>37</v>
      </c>
      <c r="W9" s="730">
        <f>VLOOKUP($A9,[22]旧琴海町!$B$6:$T$28,19,FALSE)</f>
        <v>101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VLOOKUP($A10,[22]旧琴海町!$B$6:$T$28,2,FALSE)</f>
        <v>473</v>
      </c>
      <c r="G10" s="730">
        <f>VLOOKUP($A10,[22]旧琴海町!$B$6:$T$28,3,FALSE)</f>
        <v>86</v>
      </c>
      <c r="H10" s="730">
        <f>VLOOKUP($A10,[22]旧琴海町!$B$6:$T$28,4,FALSE)</f>
        <v>80</v>
      </c>
      <c r="I10" s="730">
        <f>VLOOKUP($A10,[22]旧琴海町!$B$6:$T$28,5,FALSE)</f>
        <v>59</v>
      </c>
      <c r="J10" s="730">
        <f>VLOOKUP($A10,[22]旧琴海町!$B$6:$T$28,6,FALSE)</f>
        <v>1</v>
      </c>
      <c r="K10" s="730">
        <f>VLOOKUP($A10,[22]旧琴海町!$B$6:$T$28,7,FALSE)</f>
        <v>19</v>
      </c>
      <c r="L10" s="730">
        <f>VLOOKUP($A10,[22]旧琴海町!$B$6:$T$28,8,FALSE)</f>
        <v>1</v>
      </c>
      <c r="M10" s="730">
        <f>VLOOKUP($A10,[22]旧琴海町!$B$6:$T$28,9,FALSE)</f>
        <v>6</v>
      </c>
      <c r="N10" s="730">
        <f>VLOOKUP($A10,[22]旧琴海町!$B$6:$T$28,10,FALSE)</f>
        <v>366</v>
      </c>
      <c r="O10" s="730">
        <f>VLOOKUP($A10,[22]旧琴海町!$B$6:$T$28,11,FALSE)</f>
        <v>3</v>
      </c>
      <c r="P10" s="730">
        <f>VLOOKUP($A10,[22]旧琴海町!$B$6:$T$28,12,FALSE)</f>
        <v>355</v>
      </c>
      <c r="Q10" s="730">
        <f>VLOOKUP($A10,[22]旧琴海町!$B$6:$T$28,13,FALSE)</f>
        <v>8</v>
      </c>
      <c r="R10" s="730">
        <f>VLOOKUP($A10,[22]旧琴海町!$B$6:$T$28,14,FALSE)</f>
        <v>21</v>
      </c>
      <c r="S10" s="730">
        <f>VLOOKUP($A10,[22]旧琴海町!$B$6:$T$28,15,FALSE)</f>
        <v>78</v>
      </c>
      <c r="T10" s="730">
        <f>VLOOKUP($A10,[22]旧琴海町!$B$6:$T$28,16,FALSE)</f>
        <v>57</v>
      </c>
      <c r="U10" s="730">
        <f>VLOOKUP($A10,[22]旧琴海町!$B$6:$T$28,17,FALSE)</f>
        <v>1</v>
      </c>
      <c r="V10" s="730">
        <f>VLOOKUP($A10,[22]旧琴海町!$B$6:$T$28,18,FALSE)</f>
        <v>19</v>
      </c>
      <c r="W10" s="730">
        <f>VLOOKUP($A10,[22]旧琴海町!$B$6:$T$28,19,FALSE)</f>
        <v>1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VLOOKUP($A11,[22]旧琴海町!$B$6:$T$28,2,FALSE)</f>
        <v>390</v>
      </c>
      <c r="G11" s="730">
        <f>VLOOKUP($A11,[22]旧琴海町!$B$6:$T$28,3,FALSE)</f>
        <v>306</v>
      </c>
      <c r="H11" s="730">
        <f>VLOOKUP($A11,[22]旧琴海町!$B$6:$T$28,4,FALSE)</f>
        <v>292</v>
      </c>
      <c r="I11" s="730">
        <f>VLOOKUP($A11,[22]旧琴海町!$B$6:$T$28,5,FALSE)</f>
        <v>262</v>
      </c>
      <c r="J11" s="730">
        <f>VLOOKUP($A11,[22]旧琴海町!$B$6:$T$28,6,FALSE)</f>
        <v>9</v>
      </c>
      <c r="K11" s="730">
        <f>VLOOKUP($A11,[22]旧琴海町!$B$6:$T$28,7,FALSE)</f>
        <v>15</v>
      </c>
      <c r="L11" s="730">
        <f>VLOOKUP($A11,[22]旧琴海町!$B$6:$T$28,8,FALSE)</f>
        <v>6</v>
      </c>
      <c r="M11" s="730">
        <f>VLOOKUP($A11,[22]旧琴海町!$B$6:$T$28,9,FALSE)</f>
        <v>14</v>
      </c>
      <c r="N11" s="730">
        <f>VLOOKUP($A11,[22]旧琴海町!$B$6:$T$28,10,FALSE)</f>
        <v>53</v>
      </c>
      <c r="O11" s="730">
        <f>VLOOKUP($A11,[22]旧琴海町!$B$6:$T$28,11,FALSE)</f>
        <v>9</v>
      </c>
      <c r="P11" s="730">
        <f>VLOOKUP($A11,[22]旧琴海町!$B$6:$T$28,12,FALSE)</f>
        <v>37</v>
      </c>
      <c r="Q11" s="730">
        <f>VLOOKUP($A11,[22]旧琴海町!$B$6:$T$28,13,FALSE)</f>
        <v>7</v>
      </c>
      <c r="R11" s="730">
        <f>VLOOKUP($A11,[22]旧琴海町!$B$6:$T$28,14,FALSE)</f>
        <v>31</v>
      </c>
      <c r="S11" s="730">
        <f>VLOOKUP($A11,[22]旧琴海町!$B$6:$T$28,15,FALSE)</f>
        <v>270</v>
      </c>
      <c r="T11" s="730">
        <f>VLOOKUP($A11,[22]旧琴海町!$B$6:$T$28,16,FALSE)</f>
        <v>240</v>
      </c>
      <c r="U11" s="730">
        <f>VLOOKUP($A11,[22]旧琴海町!$B$6:$T$28,17,FALSE)</f>
        <v>9</v>
      </c>
      <c r="V11" s="730">
        <f>VLOOKUP($A11,[22]旧琴海町!$B$6:$T$28,18,FALSE)</f>
        <v>15</v>
      </c>
      <c r="W11" s="730">
        <f>VLOOKUP($A11,[22]旧琴海町!$B$6:$T$28,19,FALSE)</f>
        <v>6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VLOOKUP($A12,[22]旧琴海町!$B$6:$T$28,2,FALSE)</f>
        <v>400</v>
      </c>
      <c r="G12" s="730">
        <f>VLOOKUP($A12,[22]旧琴海町!$B$6:$T$28,3,FALSE)</f>
        <v>351</v>
      </c>
      <c r="H12" s="730">
        <f>VLOOKUP($A12,[22]旧琴海町!$B$6:$T$28,4,FALSE)</f>
        <v>337</v>
      </c>
      <c r="I12" s="730">
        <f>VLOOKUP($A12,[22]旧琴海町!$B$6:$T$28,5,FALSE)</f>
        <v>311</v>
      </c>
      <c r="J12" s="730">
        <f>VLOOKUP($A12,[22]旧琴海町!$B$6:$T$28,6,FALSE)</f>
        <v>14</v>
      </c>
      <c r="K12" s="730">
        <f>VLOOKUP($A12,[22]旧琴海町!$B$6:$T$28,7,FALSE)</f>
        <v>1</v>
      </c>
      <c r="L12" s="730">
        <f>VLOOKUP($A12,[22]旧琴海町!$B$6:$T$28,8,FALSE)</f>
        <v>11</v>
      </c>
      <c r="M12" s="730">
        <f>VLOOKUP($A12,[22]旧琴海町!$B$6:$T$28,9,FALSE)</f>
        <v>14</v>
      </c>
      <c r="N12" s="730">
        <f>VLOOKUP($A12,[22]旧琴海町!$B$6:$T$28,10,FALSE)</f>
        <v>29</v>
      </c>
      <c r="O12" s="730">
        <f>VLOOKUP($A12,[22]旧琴海町!$B$6:$T$28,11,FALSE)</f>
        <v>21</v>
      </c>
      <c r="P12" s="730">
        <f>VLOOKUP($A12,[22]旧琴海町!$B$6:$T$28,12,FALSE)</f>
        <v>2</v>
      </c>
      <c r="Q12" s="730">
        <f>VLOOKUP($A12,[22]旧琴海町!$B$6:$T$28,13,FALSE)</f>
        <v>6</v>
      </c>
      <c r="R12" s="730">
        <f>VLOOKUP($A12,[22]旧琴海町!$B$6:$T$28,14,FALSE)</f>
        <v>20</v>
      </c>
      <c r="S12" s="730">
        <f>VLOOKUP($A12,[22]旧琴海町!$B$6:$T$28,15,FALSE)</f>
        <v>311</v>
      </c>
      <c r="T12" s="730">
        <f>VLOOKUP($A12,[22]旧琴海町!$B$6:$T$28,16,FALSE)</f>
        <v>287</v>
      </c>
      <c r="U12" s="730">
        <f>VLOOKUP($A12,[22]旧琴海町!$B$6:$T$28,17,FALSE)</f>
        <v>12</v>
      </c>
      <c r="V12" s="730">
        <f>VLOOKUP($A12,[22]旧琴海町!$B$6:$T$28,18,FALSE)</f>
        <v>1</v>
      </c>
      <c r="W12" s="730">
        <f>VLOOKUP($A12,[22]旧琴海町!$B$6:$T$28,19,FALSE)</f>
        <v>11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VLOOKUP($A13,[22]旧琴海町!$B$6:$T$28,2,FALSE)</f>
        <v>524</v>
      </c>
      <c r="G13" s="730">
        <f>VLOOKUP($A13,[22]旧琴海町!$B$6:$T$28,3,FALSE)</f>
        <v>443</v>
      </c>
      <c r="H13" s="730">
        <f>VLOOKUP($A13,[22]旧琴海町!$B$6:$T$28,4,FALSE)</f>
        <v>424</v>
      </c>
      <c r="I13" s="730">
        <f>VLOOKUP($A13,[22]旧琴海町!$B$6:$T$28,5,FALSE)</f>
        <v>377</v>
      </c>
      <c r="J13" s="730">
        <f>VLOOKUP($A13,[22]旧琴海町!$B$6:$T$28,6,FALSE)</f>
        <v>28</v>
      </c>
      <c r="K13" s="730" t="str">
        <f>VLOOKUP($A13,[22]旧琴海町!$B$6:$T$28,7,FALSE)</f>
        <v>-</v>
      </c>
      <c r="L13" s="730">
        <f>VLOOKUP($A13,[22]旧琴海町!$B$6:$T$28,8,FALSE)</f>
        <v>19</v>
      </c>
      <c r="M13" s="730">
        <f>VLOOKUP($A13,[22]旧琴海町!$B$6:$T$28,9,FALSE)</f>
        <v>19</v>
      </c>
      <c r="N13" s="730">
        <f>VLOOKUP($A13,[22]旧琴海町!$B$6:$T$28,10,FALSE)</f>
        <v>49</v>
      </c>
      <c r="O13" s="730">
        <f>VLOOKUP($A13,[22]旧琴海町!$B$6:$T$28,11,FALSE)</f>
        <v>38</v>
      </c>
      <c r="P13" s="730">
        <f>VLOOKUP($A13,[22]旧琴海町!$B$6:$T$28,12,FALSE)</f>
        <v>4</v>
      </c>
      <c r="Q13" s="730">
        <f>VLOOKUP($A13,[22]旧琴海町!$B$6:$T$28,13,FALSE)</f>
        <v>7</v>
      </c>
      <c r="R13" s="730">
        <f>VLOOKUP($A13,[22]旧琴海町!$B$6:$T$28,14,FALSE)</f>
        <v>32</v>
      </c>
      <c r="S13" s="730">
        <f>VLOOKUP($A13,[22]旧琴海町!$B$6:$T$28,15,FALSE)</f>
        <v>389</v>
      </c>
      <c r="T13" s="730">
        <f>VLOOKUP($A13,[22]旧琴海町!$B$6:$T$28,16,FALSE)</f>
        <v>346</v>
      </c>
      <c r="U13" s="730">
        <f>VLOOKUP($A13,[22]旧琴海町!$B$6:$T$28,17,FALSE)</f>
        <v>25</v>
      </c>
      <c r="V13" s="730" t="str">
        <f>VLOOKUP($A13,[22]旧琴海町!$B$6:$T$28,18,FALSE)</f>
        <v>-</v>
      </c>
      <c r="W13" s="730">
        <f>VLOOKUP($A13,[22]旧琴海町!$B$6:$T$28,19,FALSE)</f>
        <v>18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VLOOKUP($A14,[22]旧琴海町!$B$6:$T$28,2,FALSE)</f>
        <v>553</v>
      </c>
      <c r="G14" s="730">
        <f>VLOOKUP($A14,[22]旧琴海町!$B$6:$T$28,3,FALSE)</f>
        <v>479</v>
      </c>
      <c r="H14" s="730">
        <f>VLOOKUP($A14,[22]旧琴海町!$B$6:$T$28,4,FALSE)</f>
        <v>460</v>
      </c>
      <c r="I14" s="730">
        <f>VLOOKUP($A14,[22]旧琴海町!$B$6:$T$28,5,FALSE)</f>
        <v>421</v>
      </c>
      <c r="J14" s="730">
        <f>VLOOKUP($A14,[22]旧琴海町!$B$6:$T$28,6,FALSE)</f>
        <v>33</v>
      </c>
      <c r="K14" s="730" t="str">
        <f>VLOOKUP($A14,[22]旧琴海町!$B$6:$T$28,7,FALSE)</f>
        <v>-</v>
      </c>
      <c r="L14" s="730">
        <f>VLOOKUP($A14,[22]旧琴海町!$B$6:$T$28,8,FALSE)</f>
        <v>6</v>
      </c>
      <c r="M14" s="730">
        <f>VLOOKUP($A14,[22]旧琴海町!$B$6:$T$28,9,FALSE)</f>
        <v>19</v>
      </c>
      <c r="N14" s="730">
        <f>VLOOKUP($A14,[22]旧琴海町!$B$6:$T$28,10,FALSE)</f>
        <v>33</v>
      </c>
      <c r="O14" s="730">
        <f>VLOOKUP($A14,[22]旧琴海町!$B$6:$T$28,11,FALSE)</f>
        <v>27</v>
      </c>
      <c r="P14" s="730" t="str">
        <f>VLOOKUP($A14,[22]旧琴海町!$B$6:$T$28,12,FALSE)</f>
        <v>-</v>
      </c>
      <c r="Q14" s="730">
        <f>VLOOKUP($A14,[22]旧琴海町!$B$6:$T$28,13,FALSE)</f>
        <v>6</v>
      </c>
      <c r="R14" s="730">
        <f>VLOOKUP($A14,[22]旧琴海町!$B$6:$T$28,14,FALSE)</f>
        <v>41</v>
      </c>
      <c r="S14" s="730">
        <f>VLOOKUP($A14,[22]旧琴海町!$B$6:$T$28,15,FALSE)</f>
        <v>404</v>
      </c>
      <c r="T14" s="730">
        <f>VLOOKUP($A14,[22]旧琴海町!$B$6:$T$28,16,FALSE)</f>
        <v>376</v>
      </c>
      <c r="U14" s="730">
        <f>VLOOKUP($A14,[22]旧琴海町!$B$6:$T$28,17,FALSE)</f>
        <v>24</v>
      </c>
      <c r="V14" s="730" t="str">
        <f>VLOOKUP($A14,[22]旧琴海町!$B$6:$T$28,18,FALSE)</f>
        <v>-</v>
      </c>
      <c r="W14" s="730">
        <f>VLOOKUP($A14,[22]旧琴海町!$B$6:$T$28,19,FALSE)</f>
        <v>4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VLOOKUP($A15,[22]旧琴海町!$B$6:$T$28,2,FALSE)</f>
        <v>609</v>
      </c>
      <c r="G15" s="730">
        <f>VLOOKUP($A15,[22]旧琴海町!$B$6:$T$28,3,FALSE)</f>
        <v>519</v>
      </c>
      <c r="H15" s="730">
        <f>VLOOKUP($A15,[22]旧琴海町!$B$6:$T$28,4,FALSE)</f>
        <v>500</v>
      </c>
      <c r="I15" s="730">
        <f>VLOOKUP($A15,[22]旧琴海町!$B$6:$T$28,5,FALSE)</f>
        <v>456</v>
      </c>
      <c r="J15" s="730">
        <f>VLOOKUP($A15,[22]旧琴海町!$B$6:$T$28,6,FALSE)</f>
        <v>35</v>
      </c>
      <c r="K15" s="730" t="str">
        <f>VLOOKUP($A15,[22]旧琴海町!$B$6:$T$28,7,FALSE)</f>
        <v>-</v>
      </c>
      <c r="L15" s="730">
        <f>VLOOKUP($A15,[22]旧琴海町!$B$6:$T$28,8,FALSE)</f>
        <v>9</v>
      </c>
      <c r="M15" s="730">
        <f>VLOOKUP($A15,[22]旧琴海町!$B$6:$T$28,9,FALSE)</f>
        <v>19</v>
      </c>
      <c r="N15" s="730">
        <f>VLOOKUP($A15,[22]旧琴海町!$B$6:$T$28,10,FALSE)</f>
        <v>49</v>
      </c>
      <c r="O15" s="730">
        <f>VLOOKUP($A15,[22]旧琴海町!$B$6:$T$28,11,FALSE)</f>
        <v>35</v>
      </c>
      <c r="P15" s="730" t="str">
        <f>VLOOKUP($A15,[22]旧琴海町!$B$6:$T$28,12,FALSE)</f>
        <v>-</v>
      </c>
      <c r="Q15" s="730">
        <f>VLOOKUP($A15,[22]旧琴海町!$B$6:$T$28,13,FALSE)</f>
        <v>14</v>
      </c>
      <c r="R15" s="730">
        <f>VLOOKUP($A15,[22]旧琴海町!$B$6:$T$28,14,FALSE)</f>
        <v>41</v>
      </c>
      <c r="S15" s="730">
        <f>VLOOKUP($A15,[22]旧琴海町!$B$6:$T$28,15,FALSE)</f>
        <v>429</v>
      </c>
      <c r="T15" s="730">
        <f>VLOOKUP($A15,[22]旧琴海町!$B$6:$T$28,16,FALSE)</f>
        <v>392</v>
      </c>
      <c r="U15" s="730">
        <f>VLOOKUP($A15,[22]旧琴海町!$B$6:$T$28,17,FALSE)</f>
        <v>29</v>
      </c>
      <c r="V15" s="730" t="str">
        <f>VLOOKUP($A15,[22]旧琴海町!$B$6:$T$28,18,FALSE)</f>
        <v>-</v>
      </c>
      <c r="W15" s="730">
        <f>VLOOKUP($A15,[22]旧琴海町!$B$6:$T$28,19,FALSE)</f>
        <v>8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VLOOKUP($A16,[22]旧琴海町!$B$6:$T$28,2,FALSE)</f>
        <v>730</v>
      </c>
      <c r="G16" s="730">
        <f>VLOOKUP($A16,[22]旧琴海町!$B$6:$T$28,3,FALSE)</f>
        <v>634</v>
      </c>
      <c r="H16" s="730">
        <f>VLOOKUP($A16,[22]旧琴海町!$B$6:$T$28,4,FALSE)</f>
        <v>615</v>
      </c>
      <c r="I16" s="730">
        <f>VLOOKUP($A16,[22]旧琴海町!$B$6:$T$28,5,FALSE)</f>
        <v>542</v>
      </c>
      <c r="J16" s="730">
        <f>VLOOKUP($A16,[22]旧琴海町!$B$6:$T$28,6,FALSE)</f>
        <v>63</v>
      </c>
      <c r="K16" s="730">
        <f>VLOOKUP($A16,[22]旧琴海町!$B$6:$T$28,7,FALSE)</f>
        <v>1</v>
      </c>
      <c r="L16" s="730">
        <f>VLOOKUP($A16,[22]旧琴海町!$B$6:$T$28,8,FALSE)</f>
        <v>9</v>
      </c>
      <c r="M16" s="730">
        <f>VLOOKUP($A16,[22]旧琴海町!$B$6:$T$28,9,FALSE)</f>
        <v>19</v>
      </c>
      <c r="N16" s="730">
        <f>VLOOKUP($A16,[22]旧琴海町!$B$6:$T$28,10,FALSE)</f>
        <v>60</v>
      </c>
      <c r="O16" s="730">
        <f>VLOOKUP($A16,[22]旧琴海町!$B$6:$T$28,11,FALSE)</f>
        <v>46</v>
      </c>
      <c r="P16" s="730" t="str">
        <f>VLOOKUP($A16,[22]旧琴海町!$B$6:$T$28,12,FALSE)</f>
        <v>-</v>
      </c>
      <c r="Q16" s="730">
        <f>VLOOKUP($A16,[22]旧琴海町!$B$6:$T$28,13,FALSE)</f>
        <v>14</v>
      </c>
      <c r="R16" s="730">
        <f>VLOOKUP($A16,[22]旧琴海町!$B$6:$T$28,14,FALSE)</f>
        <v>36</v>
      </c>
      <c r="S16" s="730">
        <f>VLOOKUP($A16,[22]旧琴海町!$B$6:$T$28,15,FALSE)</f>
        <v>525</v>
      </c>
      <c r="T16" s="730">
        <f>VLOOKUP($A16,[22]旧琴海町!$B$6:$T$28,16,FALSE)</f>
        <v>470</v>
      </c>
      <c r="U16" s="730">
        <f>VLOOKUP($A16,[22]旧琴海町!$B$6:$T$28,17,FALSE)</f>
        <v>48</v>
      </c>
      <c r="V16" s="730">
        <f>VLOOKUP($A16,[22]旧琴海町!$B$6:$T$28,18,FALSE)</f>
        <v>1</v>
      </c>
      <c r="W16" s="730">
        <f>VLOOKUP($A16,[22]旧琴海町!$B$6:$T$28,19,FALSE)</f>
        <v>6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VLOOKUP($A17,[22]旧琴海町!$B$6:$T$28,2,FALSE)</f>
        <v>662</v>
      </c>
      <c r="G17" s="730">
        <f>VLOOKUP($A17,[22]旧琴海町!$B$6:$T$28,3,FALSE)</f>
        <v>558</v>
      </c>
      <c r="H17" s="730">
        <f>VLOOKUP($A17,[22]旧琴海町!$B$6:$T$28,4,FALSE)</f>
        <v>544</v>
      </c>
      <c r="I17" s="730">
        <f>VLOOKUP($A17,[22]旧琴海町!$B$6:$T$28,5,FALSE)</f>
        <v>475</v>
      </c>
      <c r="J17" s="730">
        <f>VLOOKUP($A17,[22]旧琴海町!$B$6:$T$28,6,FALSE)</f>
        <v>55</v>
      </c>
      <c r="K17" s="730">
        <f>VLOOKUP($A17,[22]旧琴海町!$B$6:$T$28,7,FALSE)</f>
        <v>1</v>
      </c>
      <c r="L17" s="730">
        <f>VLOOKUP($A17,[22]旧琴海町!$B$6:$T$28,8,FALSE)</f>
        <v>13</v>
      </c>
      <c r="M17" s="730">
        <f>VLOOKUP($A17,[22]旧琴海町!$B$6:$T$28,9,FALSE)</f>
        <v>14</v>
      </c>
      <c r="N17" s="730">
        <f>VLOOKUP($A17,[22]旧琴海町!$B$6:$T$28,10,FALSE)</f>
        <v>77</v>
      </c>
      <c r="O17" s="730">
        <f>VLOOKUP($A17,[22]旧琴海町!$B$6:$T$28,11,FALSE)</f>
        <v>57</v>
      </c>
      <c r="P17" s="730" t="str">
        <f>VLOOKUP($A17,[22]旧琴海町!$B$6:$T$28,12,FALSE)</f>
        <v>-</v>
      </c>
      <c r="Q17" s="730">
        <f>VLOOKUP($A17,[22]旧琴海町!$B$6:$T$28,13,FALSE)</f>
        <v>20</v>
      </c>
      <c r="R17" s="730">
        <f>VLOOKUP($A17,[22]旧琴海町!$B$6:$T$28,14,FALSE)</f>
        <v>27</v>
      </c>
      <c r="S17" s="730">
        <f>VLOOKUP($A17,[22]旧琴海町!$B$6:$T$28,15,FALSE)</f>
        <v>480</v>
      </c>
      <c r="T17" s="730">
        <f>VLOOKUP($A17,[22]旧琴海町!$B$6:$T$28,16,FALSE)</f>
        <v>419</v>
      </c>
      <c r="U17" s="730">
        <f>VLOOKUP($A17,[22]旧琴海町!$B$6:$T$28,17,FALSE)</f>
        <v>50</v>
      </c>
      <c r="V17" s="730">
        <f>VLOOKUP($A17,[22]旧琴海町!$B$6:$T$28,18,FALSE)</f>
        <v>1</v>
      </c>
      <c r="W17" s="730">
        <f>VLOOKUP($A17,[22]旧琴海町!$B$6:$T$28,19,FALSE)</f>
        <v>10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VLOOKUP($A18,[22]旧琴海町!$B$6:$T$28,2,FALSE)</f>
        <v>777</v>
      </c>
      <c r="G18" s="730">
        <f>VLOOKUP($A18,[22]旧琴海町!$B$6:$T$28,3,FALSE)</f>
        <v>659</v>
      </c>
      <c r="H18" s="730">
        <f>VLOOKUP($A18,[22]旧琴海町!$B$6:$T$28,4,FALSE)</f>
        <v>645</v>
      </c>
      <c r="I18" s="730">
        <f>VLOOKUP($A18,[22]旧琴海町!$B$6:$T$28,5,FALSE)</f>
        <v>566</v>
      </c>
      <c r="J18" s="730">
        <f>VLOOKUP($A18,[22]旧琴海町!$B$6:$T$28,6,FALSE)</f>
        <v>65</v>
      </c>
      <c r="K18" s="730" t="str">
        <f>VLOOKUP($A18,[22]旧琴海町!$B$6:$T$28,7,FALSE)</f>
        <v>-</v>
      </c>
      <c r="L18" s="730">
        <f>VLOOKUP($A18,[22]旧琴海町!$B$6:$T$28,8,FALSE)</f>
        <v>14</v>
      </c>
      <c r="M18" s="730">
        <f>VLOOKUP($A18,[22]旧琴海町!$B$6:$T$28,9,FALSE)</f>
        <v>14</v>
      </c>
      <c r="N18" s="730">
        <f>VLOOKUP($A18,[22]旧琴海町!$B$6:$T$28,10,FALSE)</f>
        <v>98</v>
      </c>
      <c r="O18" s="730">
        <f>VLOOKUP($A18,[22]旧琴海町!$B$6:$T$28,11,FALSE)</f>
        <v>78</v>
      </c>
      <c r="P18" s="730" t="str">
        <f>VLOOKUP($A18,[22]旧琴海町!$B$6:$T$28,12,FALSE)</f>
        <v>-</v>
      </c>
      <c r="Q18" s="730">
        <f>VLOOKUP($A18,[22]旧琴海町!$B$6:$T$28,13,FALSE)</f>
        <v>20</v>
      </c>
      <c r="R18" s="730">
        <f>VLOOKUP($A18,[22]旧琴海町!$B$6:$T$28,14,FALSE)</f>
        <v>20</v>
      </c>
      <c r="S18" s="730">
        <f>VLOOKUP($A18,[22]旧琴海町!$B$6:$T$28,15,FALSE)</f>
        <v>532</v>
      </c>
      <c r="T18" s="730">
        <f>VLOOKUP($A18,[22]旧琴海町!$B$6:$T$28,16,FALSE)</f>
        <v>472</v>
      </c>
      <c r="U18" s="730">
        <f>VLOOKUP($A18,[22]旧琴海町!$B$6:$T$28,17,FALSE)</f>
        <v>50</v>
      </c>
      <c r="V18" s="730" t="str">
        <f>VLOOKUP($A18,[22]旧琴海町!$B$6:$T$28,18,FALSE)</f>
        <v>-</v>
      </c>
      <c r="W18" s="730">
        <f>VLOOKUP($A18,[22]旧琴海町!$B$6:$T$28,19,FALSE)</f>
        <v>10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VLOOKUP($A19,[22]旧琴海町!$B$6:$T$28,2,FALSE)</f>
        <v>869</v>
      </c>
      <c r="G19" s="730">
        <f>VLOOKUP($A19,[22]旧琴海町!$B$6:$T$28,3,FALSE)</f>
        <v>669</v>
      </c>
      <c r="H19" s="730">
        <f>VLOOKUP($A19,[22]旧琴海町!$B$6:$T$28,4,FALSE)</f>
        <v>647</v>
      </c>
      <c r="I19" s="730">
        <f>VLOOKUP($A19,[22]旧琴海町!$B$6:$T$28,5,FALSE)</f>
        <v>536</v>
      </c>
      <c r="J19" s="730">
        <f>VLOOKUP($A19,[22]旧琴海町!$B$6:$T$28,6,FALSE)</f>
        <v>93</v>
      </c>
      <c r="K19" s="730" t="str">
        <f>VLOOKUP($A19,[22]旧琴海町!$B$6:$T$28,7,FALSE)</f>
        <v>-</v>
      </c>
      <c r="L19" s="730">
        <f>VLOOKUP($A19,[22]旧琴海町!$B$6:$T$28,8,FALSE)</f>
        <v>18</v>
      </c>
      <c r="M19" s="730">
        <f>VLOOKUP($A19,[22]旧琴海町!$B$6:$T$28,9,FALSE)</f>
        <v>22</v>
      </c>
      <c r="N19" s="730">
        <f>VLOOKUP($A19,[22]旧琴海町!$B$6:$T$28,10,FALSE)</f>
        <v>174</v>
      </c>
      <c r="O19" s="730">
        <f>VLOOKUP($A19,[22]旧琴海町!$B$6:$T$28,11,FALSE)</f>
        <v>104</v>
      </c>
      <c r="P19" s="730" t="str">
        <f>VLOOKUP($A19,[22]旧琴海町!$B$6:$T$28,12,FALSE)</f>
        <v>-</v>
      </c>
      <c r="Q19" s="730">
        <f>VLOOKUP($A19,[22]旧琴海町!$B$6:$T$28,13,FALSE)</f>
        <v>70</v>
      </c>
      <c r="R19" s="730">
        <f>VLOOKUP($A19,[22]旧琴海町!$B$6:$T$28,14,FALSE)</f>
        <v>26</v>
      </c>
      <c r="S19" s="730">
        <f>VLOOKUP($A19,[22]旧琴海町!$B$6:$T$28,15,FALSE)</f>
        <v>520</v>
      </c>
      <c r="T19" s="730">
        <f>VLOOKUP($A19,[22]旧琴海町!$B$6:$T$28,16,FALSE)</f>
        <v>438</v>
      </c>
      <c r="U19" s="730">
        <f>VLOOKUP($A19,[22]旧琴海町!$B$6:$T$28,17,FALSE)</f>
        <v>69</v>
      </c>
      <c r="V19" s="730" t="str">
        <f>VLOOKUP($A19,[22]旧琴海町!$B$6:$T$28,18,FALSE)</f>
        <v>-</v>
      </c>
      <c r="W19" s="730">
        <f>VLOOKUP($A19,[22]旧琴海町!$B$6:$T$28,19,FALSE)</f>
        <v>13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VLOOKUP($A20,[22]旧琴海町!$B$6:$T$28,2,FALSE)</f>
        <v>969</v>
      </c>
      <c r="G20" s="730">
        <f>VLOOKUP($A20,[22]旧琴海町!$B$6:$T$28,3,FALSE)</f>
        <v>495</v>
      </c>
      <c r="H20" s="730">
        <f>VLOOKUP($A20,[22]旧琴海町!$B$6:$T$28,4,FALSE)</f>
        <v>487</v>
      </c>
      <c r="I20" s="730">
        <f>VLOOKUP($A20,[22]旧琴海町!$B$6:$T$28,5,FALSE)</f>
        <v>377</v>
      </c>
      <c r="J20" s="730">
        <f>VLOOKUP($A20,[22]旧琴海町!$B$6:$T$28,6,FALSE)</f>
        <v>96</v>
      </c>
      <c r="K20" s="730" t="str">
        <f>VLOOKUP($A20,[22]旧琴海町!$B$6:$T$28,7,FALSE)</f>
        <v>-</v>
      </c>
      <c r="L20" s="730">
        <f>VLOOKUP($A20,[22]旧琴海町!$B$6:$T$28,8,FALSE)</f>
        <v>14</v>
      </c>
      <c r="M20" s="730">
        <f>VLOOKUP($A20,[22]旧琴海町!$B$6:$T$28,9,FALSE)</f>
        <v>8</v>
      </c>
      <c r="N20" s="730">
        <f>VLOOKUP($A20,[22]旧琴海町!$B$6:$T$28,10,FALSE)</f>
        <v>433</v>
      </c>
      <c r="O20" s="730">
        <f>VLOOKUP($A20,[22]旧琴海町!$B$6:$T$28,11,FALSE)</f>
        <v>205</v>
      </c>
      <c r="P20" s="730" t="str">
        <f>VLOOKUP($A20,[22]旧琴海町!$B$6:$T$28,12,FALSE)</f>
        <v>-</v>
      </c>
      <c r="Q20" s="730">
        <f>VLOOKUP($A20,[22]旧琴海町!$B$6:$T$28,13,FALSE)</f>
        <v>228</v>
      </c>
      <c r="R20" s="730">
        <f>VLOOKUP($A20,[22]旧琴海町!$B$6:$T$28,14,FALSE)</f>
        <v>41</v>
      </c>
      <c r="S20" s="730">
        <f>VLOOKUP($A20,[22]旧琴海町!$B$6:$T$28,15,FALSE)</f>
        <v>302</v>
      </c>
      <c r="T20" s="730">
        <f>VLOOKUP($A20,[22]旧琴海町!$B$6:$T$28,16,FALSE)</f>
        <v>243</v>
      </c>
      <c r="U20" s="730">
        <f>VLOOKUP($A20,[22]旧琴海町!$B$6:$T$28,17,FALSE)</f>
        <v>53</v>
      </c>
      <c r="V20" s="730" t="str">
        <f>VLOOKUP($A20,[22]旧琴海町!$B$6:$T$28,18,FALSE)</f>
        <v>-</v>
      </c>
      <c r="W20" s="730">
        <f>VLOOKUP($A20,[22]旧琴海町!$B$6:$T$28,19,FALSE)</f>
        <v>6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VLOOKUP($A21,[22]旧琴海町!$B$6:$T$28,2,FALSE)</f>
        <v>1091</v>
      </c>
      <c r="G21" s="730">
        <f>VLOOKUP($A21,[22]旧琴海町!$B$6:$T$28,3,FALSE)</f>
        <v>377</v>
      </c>
      <c r="H21" s="730">
        <f>VLOOKUP($A21,[22]旧琴海町!$B$6:$T$28,4,FALSE)</f>
        <v>374</v>
      </c>
      <c r="I21" s="730">
        <f>VLOOKUP($A21,[22]旧琴海町!$B$6:$T$28,5,FALSE)</f>
        <v>254</v>
      </c>
      <c r="J21" s="730">
        <f>VLOOKUP($A21,[22]旧琴海町!$B$6:$T$28,6,FALSE)</f>
        <v>98</v>
      </c>
      <c r="K21" s="730" t="str">
        <f>VLOOKUP($A21,[22]旧琴海町!$B$6:$T$28,7,FALSE)</f>
        <v>-</v>
      </c>
      <c r="L21" s="730">
        <f>VLOOKUP($A21,[22]旧琴海町!$B$6:$T$28,8,FALSE)</f>
        <v>22</v>
      </c>
      <c r="M21" s="730">
        <f>VLOOKUP($A21,[22]旧琴海町!$B$6:$T$28,9,FALSE)</f>
        <v>3</v>
      </c>
      <c r="N21" s="730">
        <f>VLOOKUP($A21,[22]旧琴海町!$B$6:$T$28,10,FALSE)</f>
        <v>658</v>
      </c>
      <c r="O21" s="730">
        <f>VLOOKUP($A21,[22]旧琴海町!$B$6:$T$28,11,FALSE)</f>
        <v>220</v>
      </c>
      <c r="P21" s="730" t="str">
        <f>VLOOKUP($A21,[22]旧琴海町!$B$6:$T$28,12,FALSE)</f>
        <v>-</v>
      </c>
      <c r="Q21" s="730">
        <f>VLOOKUP($A21,[22]旧琴海町!$B$6:$T$28,13,FALSE)</f>
        <v>438</v>
      </c>
      <c r="R21" s="730">
        <f>VLOOKUP($A21,[22]旧琴海町!$B$6:$T$28,14,FALSE)</f>
        <v>56</v>
      </c>
      <c r="S21" s="730">
        <f>VLOOKUP($A21,[22]旧琴海町!$B$6:$T$28,15,FALSE)</f>
        <v>188</v>
      </c>
      <c r="T21" s="730">
        <f>VLOOKUP($A21,[22]旧琴海町!$B$6:$T$28,16,FALSE)</f>
        <v>134</v>
      </c>
      <c r="U21" s="730">
        <f>VLOOKUP($A21,[22]旧琴海町!$B$6:$T$28,17,FALSE)</f>
        <v>49</v>
      </c>
      <c r="V21" s="730" t="str">
        <f>VLOOKUP($A21,[22]旧琴海町!$B$6:$T$28,18,FALSE)</f>
        <v>-</v>
      </c>
      <c r="W21" s="730">
        <f>VLOOKUP($A21,[22]旧琴海町!$B$6:$T$28,19,FALSE)</f>
        <v>5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VLOOKUP($A22,[22]旧琴海町!$B$6:$T$28,2,FALSE)</f>
        <v>751</v>
      </c>
      <c r="G22" s="730">
        <f>VLOOKUP($A22,[22]旧琴海町!$B$6:$T$28,3,FALSE)</f>
        <v>150</v>
      </c>
      <c r="H22" s="730">
        <f>VLOOKUP($A22,[22]旧琴海町!$B$6:$T$28,4,FALSE)</f>
        <v>149</v>
      </c>
      <c r="I22" s="730">
        <f>VLOOKUP($A22,[22]旧琴海町!$B$6:$T$28,5,FALSE)</f>
        <v>111</v>
      </c>
      <c r="J22" s="730">
        <f>VLOOKUP($A22,[22]旧琴海町!$B$6:$T$28,6,FALSE)</f>
        <v>30</v>
      </c>
      <c r="K22" s="730" t="str">
        <f>VLOOKUP($A22,[22]旧琴海町!$B$6:$T$28,7,FALSE)</f>
        <v>-</v>
      </c>
      <c r="L22" s="730">
        <f>VLOOKUP($A22,[22]旧琴海町!$B$6:$T$28,8,FALSE)</f>
        <v>8</v>
      </c>
      <c r="M22" s="730">
        <f>VLOOKUP($A22,[22]旧琴海町!$B$6:$T$28,9,FALSE)</f>
        <v>1</v>
      </c>
      <c r="N22" s="730">
        <f>VLOOKUP($A22,[22]旧琴海町!$B$6:$T$28,10,FALSE)</f>
        <v>548</v>
      </c>
      <c r="O22" s="730">
        <f>VLOOKUP($A22,[22]旧琴海町!$B$6:$T$28,11,FALSE)</f>
        <v>166</v>
      </c>
      <c r="P22" s="730" t="str">
        <f>VLOOKUP($A22,[22]旧琴海町!$B$6:$T$28,12,FALSE)</f>
        <v>-</v>
      </c>
      <c r="Q22" s="730">
        <f>VLOOKUP($A22,[22]旧琴海町!$B$6:$T$28,13,FALSE)</f>
        <v>382</v>
      </c>
      <c r="R22" s="730">
        <f>VLOOKUP($A22,[22]旧琴海町!$B$6:$T$28,14,FALSE)</f>
        <v>53</v>
      </c>
      <c r="S22" s="730">
        <f>VLOOKUP($A22,[22]旧琴海町!$B$6:$T$28,15,FALSE)</f>
        <v>53</v>
      </c>
      <c r="T22" s="730">
        <f>VLOOKUP($A22,[22]旧琴海町!$B$6:$T$28,16,FALSE)</f>
        <v>47</v>
      </c>
      <c r="U22" s="730">
        <f>VLOOKUP($A22,[22]旧琴海町!$B$6:$T$28,17,FALSE)</f>
        <v>4</v>
      </c>
      <c r="V22" s="730" t="str">
        <f>VLOOKUP($A22,[22]旧琴海町!$B$6:$T$28,18,FALSE)</f>
        <v>-</v>
      </c>
      <c r="W22" s="730">
        <f>VLOOKUP($A22,[22]旧琴海町!$B$6:$T$28,19,FALSE)</f>
        <v>2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VLOOKUP($A23,[22]旧琴海町!$B$6:$T$28,2,FALSE)</f>
        <v>589</v>
      </c>
      <c r="G23" s="730">
        <f>VLOOKUP($A23,[22]旧琴海町!$B$6:$T$28,3,FALSE)</f>
        <v>73</v>
      </c>
      <c r="H23" s="730">
        <f>VLOOKUP($A23,[22]旧琴海町!$B$6:$T$28,4,FALSE)</f>
        <v>73</v>
      </c>
      <c r="I23" s="730">
        <f>VLOOKUP($A23,[22]旧琴海町!$B$6:$T$28,5,FALSE)</f>
        <v>47</v>
      </c>
      <c r="J23" s="730">
        <f>VLOOKUP($A23,[22]旧琴海町!$B$6:$T$28,6,FALSE)</f>
        <v>19</v>
      </c>
      <c r="K23" s="730" t="str">
        <f>VLOOKUP($A23,[22]旧琴海町!$B$6:$T$28,7,FALSE)</f>
        <v>-</v>
      </c>
      <c r="L23" s="730">
        <f>VLOOKUP($A23,[22]旧琴海町!$B$6:$T$28,8,FALSE)</f>
        <v>7</v>
      </c>
      <c r="M23" s="730" t="str">
        <f>VLOOKUP($A23,[22]旧琴海町!$B$6:$T$28,9,FALSE)</f>
        <v>-</v>
      </c>
      <c r="N23" s="730">
        <f>VLOOKUP($A23,[22]旧琴海町!$B$6:$T$28,10,FALSE)</f>
        <v>481</v>
      </c>
      <c r="O23" s="730">
        <f>VLOOKUP($A23,[22]旧琴海町!$B$6:$T$28,11,FALSE)</f>
        <v>105</v>
      </c>
      <c r="P23" s="730" t="str">
        <f>VLOOKUP($A23,[22]旧琴海町!$B$6:$T$28,12,FALSE)</f>
        <v>-</v>
      </c>
      <c r="Q23" s="730">
        <f>VLOOKUP($A23,[22]旧琴海町!$B$6:$T$28,13,FALSE)</f>
        <v>376</v>
      </c>
      <c r="R23" s="730">
        <f>VLOOKUP($A23,[22]旧琴海町!$B$6:$T$28,14,FALSE)</f>
        <v>35</v>
      </c>
      <c r="S23" s="730">
        <f>VLOOKUP($A23,[22]旧琴海町!$B$6:$T$28,15,FALSE)</f>
        <v>10</v>
      </c>
      <c r="T23" s="730">
        <f>VLOOKUP($A23,[22]旧琴海町!$B$6:$T$28,16,FALSE)</f>
        <v>5</v>
      </c>
      <c r="U23" s="730">
        <f>VLOOKUP($A23,[22]旧琴海町!$B$6:$T$28,17,FALSE)</f>
        <v>5</v>
      </c>
      <c r="V23" s="730" t="str">
        <f>VLOOKUP($A23,[22]旧琴海町!$B$6:$T$28,18,FALSE)</f>
        <v>-</v>
      </c>
      <c r="W23" s="730" t="str">
        <f>VLOOKUP($A23,[22]旧琴海町!$B$6:$T$28,19,FALSE)</f>
        <v>-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VLOOKUP($A24,[22]旧琴海町!$B$6:$T$28,2,FALSE)</f>
        <v>672</v>
      </c>
      <c r="G24" s="730">
        <f>VLOOKUP($A24,[22]旧琴海町!$B$6:$T$28,3,FALSE)</f>
        <v>39</v>
      </c>
      <c r="H24" s="730">
        <f>VLOOKUP($A24,[22]旧琴海町!$B$6:$T$28,4,FALSE)</f>
        <v>39</v>
      </c>
      <c r="I24" s="730">
        <f>VLOOKUP($A24,[22]旧琴海町!$B$6:$T$28,5,FALSE)</f>
        <v>22</v>
      </c>
      <c r="J24" s="730">
        <f>VLOOKUP($A24,[22]旧琴海町!$B$6:$T$28,6,FALSE)</f>
        <v>10</v>
      </c>
      <c r="K24" s="730" t="str">
        <f>VLOOKUP($A24,[22]旧琴海町!$B$6:$T$28,7,FALSE)</f>
        <v>-</v>
      </c>
      <c r="L24" s="730">
        <f>VLOOKUP($A24,[22]旧琴海町!$B$6:$T$28,8,FALSE)</f>
        <v>7</v>
      </c>
      <c r="M24" s="730" t="str">
        <f>VLOOKUP($A24,[22]旧琴海町!$B$6:$T$28,9,FALSE)</f>
        <v>-</v>
      </c>
      <c r="N24" s="730">
        <f>VLOOKUP($A24,[22]旧琴海町!$B$6:$T$28,10,FALSE)</f>
        <v>603</v>
      </c>
      <c r="O24" s="730">
        <f>VLOOKUP($A24,[22]旧琴海町!$B$6:$T$28,11,FALSE)</f>
        <v>62</v>
      </c>
      <c r="P24" s="730" t="str">
        <f>VLOOKUP($A24,[22]旧琴海町!$B$6:$T$28,12,FALSE)</f>
        <v>-</v>
      </c>
      <c r="Q24" s="730">
        <f>VLOOKUP($A24,[22]旧琴海町!$B$6:$T$28,13,FALSE)</f>
        <v>541</v>
      </c>
      <c r="R24" s="730">
        <f>VLOOKUP($A24,[22]旧琴海町!$B$6:$T$28,14,FALSE)</f>
        <v>30</v>
      </c>
      <c r="S24" s="730">
        <f>VLOOKUP($A24,[22]旧琴海町!$B$6:$T$28,15,FALSE)</f>
        <v>3</v>
      </c>
      <c r="T24" s="730">
        <f>VLOOKUP($A24,[22]旧琴海町!$B$6:$T$28,16,FALSE)</f>
        <v>2</v>
      </c>
      <c r="U24" s="730" t="str">
        <f>VLOOKUP($A24,[22]旧琴海町!$B$6:$T$28,17,FALSE)</f>
        <v>-</v>
      </c>
      <c r="V24" s="730" t="str">
        <f>VLOOKUP($A24,[22]旧琴海町!$B$6:$T$28,18,FALSE)</f>
        <v>-</v>
      </c>
      <c r="W24" s="730">
        <f>VLOOKUP($A24,[22]旧琴海町!$B$6:$T$28,19,FALSE)</f>
        <v>1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VLOOKUP($A26,[22]旧琴海町!$B$6:$T$28,2,FALSE)</f>
        <v>5987</v>
      </c>
      <c r="G26" s="730">
        <f>VLOOKUP($A26,[22]旧琴海町!$B$6:$T$28,3,FALSE)</f>
        <v>4704</v>
      </c>
      <c r="H26" s="730">
        <f>VLOOKUP($A26,[22]旧琴海町!$B$6:$T$28,4,FALSE)</f>
        <v>4544</v>
      </c>
      <c r="I26" s="730">
        <f>VLOOKUP($A26,[22]旧琴海町!$B$6:$T$28,5,FALSE)</f>
        <v>4005</v>
      </c>
      <c r="J26" s="730">
        <f>VLOOKUP($A26,[22]旧琴海町!$B$6:$T$28,6,FALSE)</f>
        <v>396</v>
      </c>
      <c r="K26" s="730">
        <f>VLOOKUP($A26,[22]旧琴海町!$B$6:$T$28,7,FALSE)</f>
        <v>37</v>
      </c>
      <c r="L26" s="730">
        <f>VLOOKUP($A26,[22]旧琴海町!$B$6:$T$28,8,FALSE)</f>
        <v>106</v>
      </c>
      <c r="M26" s="730">
        <f>VLOOKUP($A26,[22]旧琴海町!$B$6:$T$28,9,FALSE)</f>
        <v>160</v>
      </c>
      <c r="N26" s="730">
        <f>VLOOKUP($A26,[22]旧琴海町!$B$6:$T$28,10,FALSE)</f>
        <v>988</v>
      </c>
      <c r="O26" s="730">
        <f>VLOOKUP($A26,[22]旧琴海町!$B$6:$T$28,11,FALSE)</f>
        <v>418</v>
      </c>
      <c r="P26" s="730">
        <f>VLOOKUP($A26,[22]旧琴海町!$B$6:$T$28,12,FALSE)</f>
        <v>398</v>
      </c>
      <c r="Q26" s="730">
        <f>VLOOKUP($A26,[22]旧琴海町!$B$6:$T$28,13,FALSE)</f>
        <v>172</v>
      </c>
      <c r="R26" s="730">
        <f>VLOOKUP($A26,[22]旧琴海町!$B$6:$T$28,14,FALSE)</f>
        <v>295</v>
      </c>
      <c r="S26" s="730">
        <f>VLOOKUP($A26,[22]旧琴海町!$B$6:$T$28,15,FALSE)</f>
        <v>3938</v>
      </c>
      <c r="T26" s="730">
        <f>VLOOKUP($A26,[22]旧琴海町!$B$6:$T$28,16,FALSE)</f>
        <v>3497</v>
      </c>
      <c r="U26" s="730">
        <f>VLOOKUP($A26,[22]旧琴海町!$B$6:$T$28,17,FALSE)</f>
        <v>317</v>
      </c>
      <c r="V26" s="730">
        <f>VLOOKUP($A26,[22]旧琴海町!$B$6:$T$28,18,FALSE)</f>
        <v>37</v>
      </c>
      <c r="W26" s="730">
        <f>VLOOKUP($A26,[22]旧琴海町!$B$6:$T$28,19,FALSE)</f>
        <v>87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VLOOKUP($A27,[22]旧琴海町!$B$6:$T$28,2,FALSE)</f>
        <v>4072</v>
      </c>
      <c r="G27" s="730">
        <f>VLOOKUP($A27,[22]旧琴海町!$B$6:$T$28,3,FALSE)</f>
        <v>1134</v>
      </c>
      <c r="H27" s="730">
        <f>VLOOKUP($A27,[22]旧琴海町!$B$6:$T$28,4,FALSE)</f>
        <v>1122</v>
      </c>
      <c r="I27" s="730">
        <f>VLOOKUP($A27,[22]旧琴海町!$B$6:$T$28,5,FALSE)</f>
        <v>811</v>
      </c>
      <c r="J27" s="730">
        <f>VLOOKUP($A27,[22]旧琴海町!$B$6:$T$28,6,FALSE)</f>
        <v>253</v>
      </c>
      <c r="K27" s="730" t="str">
        <f>VLOOKUP($A27,[22]旧琴海町!$B$6:$T$28,7,FALSE)</f>
        <v>-</v>
      </c>
      <c r="L27" s="730">
        <f>VLOOKUP($A27,[22]旧琴海町!$B$6:$T$28,8,FALSE)</f>
        <v>58</v>
      </c>
      <c r="M27" s="730">
        <f>VLOOKUP($A27,[22]旧琴海町!$B$6:$T$28,9,FALSE)</f>
        <v>12</v>
      </c>
      <c r="N27" s="730">
        <f>VLOOKUP($A27,[22]旧琴海町!$B$6:$T$28,10,FALSE)</f>
        <v>2723</v>
      </c>
      <c r="O27" s="730">
        <f>VLOOKUP($A27,[22]旧琴海町!$B$6:$T$28,11,FALSE)</f>
        <v>758</v>
      </c>
      <c r="P27" s="730" t="str">
        <f>VLOOKUP($A27,[22]旧琴海町!$B$6:$T$28,12,FALSE)</f>
        <v>-</v>
      </c>
      <c r="Q27" s="730">
        <f>VLOOKUP($A27,[22]旧琴海町!$B$6:$T$28,13,FALSE)</f>
        <v>1965</v>
      </c>
      <c r="R27" s="730">
        <f>VLOOKUP($A27,[22]旧琴海町!$B$6:$T$28,14,FALSE)</f>
        <v>215</v>
      </c>
      <c r="S27" s="730">
        <f>VLOOKUP($A27,[22]旧琴海町!$B$6:$T$28,15,FALSE)</f>
        <v>556</v>
      </c>
      <c r="T27" s="730">
        <f>VLOOKUP($A27,[22]旧琴海町!$B$6:$T$28,16,FALSE)</f>
        <v>431</v>
      </c>
      <c r="U27" s="730">
        <f>VLOOKUP($A27,[22]旧琴海町!$B$6:$T$28,17,FALSE)</f>
        <v>111</v>
      </c>
      <c r="V27" s="730" t="str">
        <f>VLOOKUP($A27,[22]旧琴海町!$B$6:$T$28,18,FALSE)</f>
        <v>-</v>
      </c>
      <c r="W27" s="730">
        <f>VLOOKUP($A27,[22]旧琴海町!$B$6:$T$28,19,FALSE)</f>
        <v>14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VLOOKUP($A28,[22]旧琴海町!$B$6:$T$28,2,FALSE)</f>
        <v>2060</v>
      </c>
      <c r="G28" s="730">
        <f>VLOOKUP($A28,[22]旧琴海町!$B$6:$T$28,3,FALSE)</f>
        <v>872</v>
      </c>
      <c r="H28" s="730">
        <f>VLOOKUP($A28,[22]旧琴海町!$B$6:$T$28,4,FALSE)</f>
        <v>861</v>
      </c>
      <c r="I28" s="730">
        <f>VLOOKUP($A28,[22]旧琴海町!$B$6:$T$28,5,FALSE)</f>
        <v>631</v>
      </c>
      <c r="J28" s="730">
        <f>VLOOKUP($A28,[22]旧琴海町!$B$6:$T$28,6,FALSE)</f>
        <v>194</v>
      </c>
      <c r="K28" s="730" t="str">
        <f>VLOOKUP($A28,[22]旧琴海町!$B$6:$T$28,7,FALSE)</f>
        <v>-</v>
      </c>
      <c r="L28" s="730">
        <f>VLOOKUP($A28,[22]旧琴海町!$B$6:$T$28,8,FALSE)</f>
        <v>36</v>
      </c>
      <c r="M28" s="730">
        <f>VLOOKUP($A28,[22]旧琴海町!$B$6:$T$28,9,FALSE)</f>
        <v>11</v>
      </c>
      <c r="N28" s="730">
        <f>VLOOKUP($A28,[22]旧琴海町!$B$6:$T$28,10,FALSE)</f>
        <v>1091</v>
      </c>
      <c r="O28" s="730">
        <f>VLOOKUP($A28,[22]旧琴海町!$B$6:$T$28,11,FALSE)</f>
        <v>425</v>
      </c>
      <c r="P28" s="730" t="str">
        <f>VLOOKUP($A28,[22]旧琴海町!$B$6:$T$28,12,FALSE)</f>
        <v>-</v>
      </c>
      <c r="Q28" s="730">
        <f>VLOOKUP($A28,[22]旧琴海町!$B$6:$T$28,13,FALSE)</f>
        <v>666</v>
      </c>
      <c r="R28" s="730">
        <f>VLOOKUP($A28,[22]旧琴海町!$B$6:$T$28,14,FALSE)</f>
        <v>97</v>
      </c>
      <c r="S28" s="730">
        <f>VLOOKUP($A28,[22]旧琴海町!$B$6:$T$28,15,FALSE)</f>
        <v>490</v>
      </c>
      <c r="T28" s="730">
        <f>VLOOKUP($A28,[22]旧琴海町!$B$6:$T$28,16,FALSE)</f>
        <v>377</v>
      </c>
      <c r="U28" s="730">
        <f>VLOOKUP($A28,[22]旧琴海町!$B$6:$T$28,17,FALSE)</f>
        <v>102</v>
      </c>
      <c r="V28" s="730" t="str">
        <f>VLOOKUP($A28,[22]旧琴海町!$B$6:$T$28,18,FALSE)</f>
        <v>-</v>
      </c>
      <c r="W28" s="730">
        <f>VLOOKUP($A28,[22]旧琴海町!$B$6:$T$28,19,FALSE)</f>
        <v>11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VLOOKUP($A29,[22]旧琴海町!$B$6:$T$28,2,FALSE)</f>
        <v>2012</v>
      </c>
      <c r="G29" s="730">
        <f>VLOOKUP($A29,[22]旧琴海町!$B$6:$T$28,3,FALSE)</f>
        <v>262</v>
      </c>
      <c r="H29" s="730">
        <f>VLOOKUP($A29,[22]旧琴海町!$B$6:$T$28,4,FALSE)</f>
        <v>261</v>
      </c>
      <c r="I29" s="730">
        <f>VLOOKUP($A29,[22]旧琴海町!$B$6:$T$28,5,FALSE)</f>
        <v>180</v>
      </c>
      <c r="J29" s="730">
        <f>VLOOKUP($A29,[22]旧琴海町!$B$6:$T$28,6,FALSE)</f>
        <v>59</v>
      </c>
      <c r="K29" s="730" t="str">
        <f>VLOOKUP($A29,[22]旧琴海町!$B$6:$T$28,7,FALSE)</f>
        <v>-</v>
      </c>
      <c r="L29" s="730">
        <f>VLOOKUP($A29,[22]旧琴海町!$B$6:$T$28,8,FALSE)</f>
        <v>22</v>
      </c>
      <c r="M29" s="730">
        <f>VLOOKUP($A29,[22]旧琴海町!$B$6:$T$28,9,FALSE)</f>
        <v>1</v>
      </c>
      <c r="N29" s="730">
        <f>VLOOKUP($A29,[22]旧琴海町!$B$6:$T$28,10,FALSE)</f>
        <v>1632</v>
      </c>
      <c r="O29" s="730">
        <f>VLOOKUP($A29,[22]旧琴海町!$B$6:$T$28,11,FALSE)</f>
        <v>333</v>
      </c>
      <c r="P29" s="730" t="str">
        <f>VLOOKUP($A29,[22]旧琴海町!$B$6:$T$28,12,FALSE)</f>
        <v>-</v>
      </c>
      <c r="Q29" s="730">
        <f>VLOOKUP($A29,[22]旧琴海町!$B$6:$T$28,13,FALSE)</f>
        <v>1299</v>
      </c>
      <c r="R29" s="730">
        <f>VLOOKUP($A29,[22]旧琴海町!$B$6:$T$28,14,FALSE)</f>
        <v>118</v>
      </c>
      <c r="S29" s="730">
        <f>VLOOKUP($A29,[22]旧琴海町!$B$6:$T$28,15,FALSE)</f>
        <v>66</v>
      </c>
      <c r="T29" s="730">
        <f>VLOOKUP($A29,[22]旧琴海町!$B$6:$T$28,16,FALSE)</f>
        <v>54</v>
      </c>
      <c r="U29" s="730">
        <f>VLOOKUP($A29,[22]旧琴海町!$B$6:$T$28,17,FALSE)</f>
        <v>9</v>
      </c>
      <c r="V29" s="730" t="str">
        <f>VLOOKUP($A29,[22]旧琴海町!$B$6:$T$28,18,FALSE)</f>
        <v>-</v>
      </c>
      <c r="W29" s="730">
        <f>VLOOKUP($A29,[22]旧琴海町!$B$6:$T$28,19,FALSE)</f>
        <v>3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VLOOKUP($A31,[22]旧琴海町!$B$30:$T$52,2,FALSE)</f>
        <v>4699</v>
      </c>
      <c r="G31" s="730">
        <f>VLOOKUP($A31,[22]旧琴海町!$B$30:$T$52,3,FALSE)</f>
        <v>3074</v>
      </c>
      <c r="H31" s="730">
        <f>VLOOKUP($A31,[22]旧琴海町!$B$30:$T$52,4,FALSE)</f>
        <v>2968</v>
      </c>
      <c r="I31" s="730">
        <f>VLOOKUP($A31,[22]旧琴海町!$B$30:$T$52,5,FALSE)</f>
        <v>2797</v>
      </c>
      <c r="J31" s="730">
        <f>VLOOKUP($A31,[22]旧琴海町!$B$30:$T$52,6,FALSE)</f>
        <v>66</v>
      </c>
      <c r="K31" s="730">
        <f>VLOOKUP($A31,[22]旧琴海町!$B$30:$T$52,7,FALSE)</f>
        <v>19</v>
      </c>
      <c r="L31" s="730">
        <f>VLOOKUP($A31,[22]旧琴海町!$B$30:$T$52,8,FALSE)</f>
        <v>86</v>
      </c>
      <c r="M31" s="730">
        <f>VLOOKUP($A31,[22]旧琴海町!$B$30:$T$52,9,FALSE)</f>
        <v>106</v>
      </c>
      <c r="N31" s="730">
        <f>VLOOKUP($A31,[22]旧琴海町!$B$30:$T$52,10,FALSE)</f>
        <v>1381</v>
      </c>
      <c r="O31" s="730">
        <f>VLOOKUP($A31,[22]旧琴海町!$B$30:$T$52,11,FALSE)</f>
        <v>164</v>
      </c>
      <c r="P31" s="730">
        <f>VLOOKUP($A31,[22]旧琴海町!$B$30:$T$52,12,FALSE)</f>
        <v>183</v>
      </c>
      <c r="Q31" s="730">
        <f>VLOOKUP($A31,[22]旧琴海町!$B$30:$T$52,13,FALSE)</f>
        <v>1034</v>
      </c>
      <c r="R31" s="730">
        <f>VLOOKUP($A31,[22]旧琴海町!$B$30:$T$52,14,FALSE)</f>
        <v>244</v>
      </c>
      <c r="S31" s="730">
        <f>VLOOKUP($A31,[22]旧琴海町!$B$30:$T$52,15,FALSE)</f>
        <v>2228</v>
      </c>
      <c r="T31" s="730">
        <f>VLOOKUP($A31,[22]旧琴海町!$B$30:$T$52,16,FALSE)</f>
        <v>2142</v>
      </c>
      <c r="U31" s="730">
        <f>VLOOKUP($A31,[22]旧琴海町!$B$30:$T$52,17,FALSE)</f>
        <v>27</v>
      </c>
      <c r="V31" s="730">
        <f>VLOOKUP($A31,[22]旧琴海町!$B$30:$T$52,18,FALSE)</f>
        <v>19</v>
      </c>
      <c r="W31" s="730">
        <f>VLOOKUP($A31,[22]旧琴海町!$B$30:$T$52,19,FALSE)</f>
        <v>40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VLOOKUP($A32,[22]旧琴海町!$B$30:$T$52,2,FALSE)</f>
        <v>215</v>
      </c>
      <c r="G32" s="730">
        <f>VLOOKUP($A32,[22]旧琴海町!$B$30:$T$52,3,FALSE)</f>
        <v>41</v>
      </c>
      <c r="H32" s="730">
        <f>VLOOKUP($A32,[22]旧琴海町!$B$30:$T$52,4,FALSE)</f>
        <v>40</v>
      </c>
      <c r="I32" s="730">
        <f>VLOOKUP($A32,[22]旧琴海町!$B$30:$T$52,5,FALSE)</f>
        <v>29</v>
      </c>
      <c r="J32" s="730" t="str">
        <f>VLOOKUP($A32,[22]旧琴海町!$B$30:$T$52,6,FALSE)</f>
        <v>-</v>
      </c>
      <c r="K32" s="730">
        <f>VLOOKUP($A32,[22]旧琴海町!$B$30:$T$52,7,FALSE)</f>
        <v>10</v>
      </c>
      <c r="L32" s="730">
        <f>VLOOKUP($A32,[22]旧琴海町!$B$30:$T$52,8,FALSE)</f>
        <v>1</v>
      </c>
      <c r="M32" s="730">
        <f>VLOOKUP($A32,[22]旧琴海町!$B$30:$T$52,9,FALSE)</f>
        <v>1</v>
      </c>
      <c r="N32" s="730">
        <f>VLOOKUP($A32,[22]旧琴海町!$B$30:$T$52,10,FALSE)</f>
        <v>166</v>
      </c>
      <c r="O32" s="730" t="str">
        <f>VLOOKUP($A32,[22]旧琴海町!$B$30:$T$52,11,FALSE)</f>
        <v>-</v>
      </c>
      <c r="P32" s="730">
        <f>VLOOKUP($A32,[22]旧琴海町!$B$30:$T$52,12,FALSE)</f>
        <v>164</v>
      </c>
      <c r="Q32" s="730">
        <f>VLOOKUP($A32,[22]旧琴海町!$B$30:$T$52,13,FALSE)</f>
        <v>2</v>
      </c>
      <c r="R32" s="730">
        <f>VLOOKUP($A32,[22]旧琴海町!$B$30:$T$52,14,FALSE)</f>
        <v>8</v>
      </c>
      <c r="S32" s="730">
        <f>VLOOKUP($A32,[22]旧琴海町!$B$30:$T$52,15,FALSE)</f>
        <v>39</v>
      </c>
      <c r="T32" s="730">
        <f>VLOOKUP($A32,[22]旧琴海町!$B$30:$T$52,16,FALSE)</f>
        <v>28</v>
      </c>
      <c r="U32" s="730" t="str">
        <f>VLOOKUP($A32,[22]旧琴海町!$B$30:$T$52,17,FALSE)</f>
        <v>-</v>
      </c>
      <c r="V32" s="730">
        <f>VLOOKUP($A32,[22]旧琴海町!$B$30:$T$52,18,FALSE)</f>
        <v>10</v>
      </c>
      <c r="W32" s="730">
        <f>VLOOKUP($A32,[22]旧琴海町!$B$30:$T$52,19,FALSE)</f>
        <v>1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VLOOKUP($A33,[22]旧琴海町!$B$30:$T$52,2,FALSE)</f>
        <v>181</v>
      </c>
      <c r="G33" s="730">
        <f>VLOOKUP($A33,[22]旧琴海町!$B$30:$T$52,3,FALSE)</f>
        <v>147</v>
      </c>
      <c r="H33" s="730">
        <f>VLOOKUP($A33,[22]旧琴海町!$B$30:$T$52,4,FALSE)</f>
        <v>142</v>
      </c>
      <c r="I33" s="730">
        <f>VLOOKUP($A33,[22]旧琴海町!$B$30:$T$52,5,FALSE)</f>
        <v>134</v>
      </c>
      <c r="J33" s="730" t="str">
        <f>VLOOKUP($A33,[22]旧琴海町!$B$30:$T$52,6,FALSE)</f>
        <v>-</v>
      </c>
      <c r="K33" s="730">
        <f>VLOOKUP($A33,[22]旧琴海町!$B$30:$T$52,7,FALSE)</f>
        <v>7</v>
      </c>
      <c r="L33" s="730">
        <f>VLOOKUP($A33,[22]旧琴海町!$B$30:$T$52,8,FALSE)</f>
        <v>1</v>
      </c>
      <c r="M33" s="730">
        <f>VLOOKUP($A33,[22]旧琴海町!$B$30:$T$52,9,FALSE)</f>
        <v>5</v>
      </c>
      <c r="N33" s="730">
        <f>VLOOKUP($A33,[22]旧琴海町!$B$30:$T$52,10,FALSE)</f>
        <v>22</v>
      </c>
      <c r="O33" s="730">
        <f>VLOOKUP($A33,[22]旧琴海町!$B$30:$T$52,11,FALSE)</f>
        <v>1</v>
      </c>
      <c r="P33" s="730">
        <f>VLOOKUP($A33,[22]旧琴海町!$B$30:$T$52,12,FALSE)</f>
        <v>18</v>
      </c>
      <c r="Q33" s="730">
        <f>VLOOKUP($A33,[22]旧琴海町!$B$30:$T$52,13,FALSE)</f>
        <v>3</v>
      </c>
      <c r="R33" s="730">
        <f>VLOOKUP($A33,[22]旧琴海町!$B$30:$T$52,14,FALSE)</f>
        <v>12</v>
      </c>
      <c r="S33" s="730">
        <f>VLOOKUP($A33,[22]旧琴海町!$B$30:$T$52,15,FALSE)</f>
        <v>127</v>
      </c>
      <c r="T33" s="730">
        <f>VLOOKUP($A33,[22]旧琴海町!$B$30:$T$52,16,FALSE)</f>
        <v>119</v>
      </c>
      <c r="U33" s="730" t="str">
        <f>VLOOKUP($A33,[22]旧琴海町!$B$30:$T$52,17,FALSE)</f>
        <v>-</v>
      </c>
      <c r="V33" s="730">
        <f>VLOOKUP($A33,[22]旧琴海町!$B$30:$T$52,18,FALSE)</f>
        <v>7</v>
      </c>
      <c r="W33" s="730">
        <f>VLOOKUP($A33,[22]旧琴海町!$B$30:$T$52,19,FALSE)</f>
        <v>1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VLOOKUP($A34,[22]旧琴海町!$B$30:$T$52,2,FALSE)</f>
        <v>203</v>
      </c>
      <c r="G34" s="730">
        <f>VLOOKUP($A34,[22]旧琴海町!$B$30:$T$52,3,FALSE)</f>
        <v>188</v>
      </c>
      <c r="H34" s="730">
        <f>VLOOKUP($A34,[22]旧琴海町!$B$30:$T$52,4,FALSE)</f>
        <v>178</v>
      </c>
      <c r="I34" s="730">
        <f>VLOOKUP($A34,[22]旧琴海町!$B$30:$T$52,5,FALSE)</f>
        <v>173</v>
      </c>
      <c r="J34" s="730">
        <f>VLOOKUP($A34,[22]旧琴海町!$B$30:$T$52,6,FALSE)</f>
        <v>2</v>
      </c>
      <c r="K34" s="730">
        <f>VLOOKUP($A34,[22]旧琴海町!$B$30:$T$52,7,FALSE)</f>
        <v>1</v>
      </c>
      <c r="L34" s="730">
        <f>VLOOKUP($A34,[22]旧琴海町!$B$30:$T$52,8,FALSE)</f>
        <v>2</v>
      </c>
      <c r="M34" s="730">
        <f>VLOOKUP($A34,[22]旧琴海町!$B$30:$T$52,9,FALSE)</f>
        <v>10</v>
      </c>
      <c r="N34" s="730">
        <f>VLOOKUP($A34,[22]旧琴海町!$B$30:$T$52,10,FALSE)</f>
        <v>5</v>
      </c>
      <c r="O34" s="730">
        <f>VLOOKUP($A34,[22]旧琴海町!$B$30:$T$52,11,FALSE)</f>
        <v>2</v>
      </c>
      <c r="P34" s="730">
        <f>VLOOKUP($A34,[22]旧琴海町!$B$30:$T$52,12,FALSE)</f>
        <v>1</v>
      </c>
      <c r="Q34" s="730">
        <f>VLOOKUP($A34,[22]旧琴海町!$B$30:$T$52,13,FALSE)</f>
        <v>2</v>
      </c>
      <c r="R34" s="730">
        <f>VLOOKUP($A34,[22]旧琴海町!$B$30:$T$52,14,FALSE)</f>
        <v>10</v>
      </c>
      <c r="S34" s="730">
        <f>VLOOKUP($A34,[22]旧琴海町!$B$30:$T$52,15,FALSE)</f>
        <v>160</v>
      </c>
      <c r="T34" s="730">
        <f>VLOOKUP($A34,[22]旧琴海町!$B$30:$T$52,16,FALSE)</f>
        <v>155</v>
      </c>
      <c r="U34" s="730">
        <f>VLOOKUP($A34,[22]旧琴海町!$B$30:$T$52,17,FALSE)</f>
        <v>2</v>
      </c>
      <c r="V34" s="730">
        <f>VLOOKUP($A34,[22]旧琴海町!$B$30:$T$52,18,FALSE)</f>
        <v>1</v>
      </c>
      <c r="W34" s="730">
        <f>VLOOKUP($A34,[22]旧琴海町!$B$30:$T$52,19,FALSE)</f>
        <v>2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VLOOKUP($A35,[22]旧琴海町!$B$30:$T$52,2,FALSE)</f>
        <v>251</v>
      </c>
      <c r="G35" s="730">
        <f>VLOOKUP($A35,[22]旧琴海町!$B$30:$T$52,3,FALSE)</f>
        <v>227</v>
      </c>
      <c r="H35" s="730">
        <f>VLOOKUP($A35,[22]旧琴海町!$B$30:$T$52,4,FALSE)</f>
        <v>216</v>
      </c>
      <c r="I35" s="730">
        <f>VLOOKUP($A35,[22]旧琴海町!$B$30:$T$52,5,FALSE)</f>
        <v>214</v>
      </c>
      <c r="J35" s="730">
        <f>VLOOKUP($A35,[22]旧琴海町!$B$30:$T$52,6,FALSE)</f>
        <v>1</v>
      </c>
      <c r="K35" s="730" t="str">
        <f>VLOOKUP($A35,[22]旧琴海町!$B$30:$T$52,7,FALSE)</f>
        <v>-</v>
      </c>
      <c r="L35" s="730">
        <f>VLOOKUP($A35,[22]旧琴海町!$B$30:$T$52,8,FALSE)</f>
        <v>1</v>
      </c>
      <c r="M35" s="730">
        <f>VLOOKUP($A35,[22]旧琴海町!$B$30:$T$52,9,FALSE)</f>
        <v>11</v>
      </c>
      <c r="N35" s="730">
        <f>VLOOKUP($A35,[22]旧琴海町!$B$30:$T$52,10,FALSE)</f>
        <v>8</v>
      </c>
      <c r="O35" s="730">
        <f>VLOOKUP($A35,[22]旧琴海町!$B$30:$T$52,11,FALSE)</f>
        <v>3</v>
      </c>
      <c r="P35" s="730" t="str">
        <f>VLOOKUP($A35,[22]旧琴海町!$B$30:$T$52,12,FALSE)</f>
        <v>-</v>
      </c>
      <c r="Q35" s="730">
        <f>VLOOKUP($A35,[22]旧琴海町!$B$30:$T$52,13,FALSE)</f>
        <v>5</v>
      </c>
      <c r="R35" s="730">
        <f>VLOOKUP($A35,[22]旧琴海町!$B$30:$T$52,14,FALSE)</f>
        <v>16</v>
      </c>
      <c r="S35" s="730">
        <f>VLOOKUP($A35,[22]旧琴海町!$B$30:$T$52,15,FALSE)</f>
        <v>196</v>
      </c>
      <c r="T35" s="730">
        <f>VLOOKUP($A35,[22]旧琴海町!$B$30:$T$52,16,FALSE)</f>
        <v>194</v>
      </c>
      <c r="U35" s="730">
        <f>VLOOKUP($A35,[22]旧琴海町!$B$30:$T$52,17,FALSE)</f>
        <v>1</v>
      </c>
      <c r="V35" s="730" t="str">
        <f>VLOOKUP($A35,[22]旧琴海町!$B$30:$T$52,18,FALSE)</f>
        <v>-</v>
      </c>
      <c r="W35" s="730">
        <f>VLOOKUP($A35,[22]旧琴海町!$B$30:$T$52,19,FALSE)</f>
        <v>1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VLOOKUP($A36,[22]旧琴海町!$B$30:$T$52,2,FALSE)</f>
        <v>295</v>
      </c>
      <c r="G36" s="730">
        <f>VLOOKUP($A36,[22]旧琴海町!$B$30:$T$52,3,FALSE)</f>
        <v>269</v>
      </c>
      <c r="H36" s="730">
        <f>VLOOKUP($A36,[22]旧琴海町!$B$30:$T$52,4,FALSE)</f>
        <v>257</v>
      </c>
      <c r="I36" s="730">
        <f>VLOOKUP($A36,[22]旧琴海町!$B$30:$T$52,5,FALSE)</f>
        <v>256</v>
      </c>
      <c r="J36" s="730" t="str">
        <f>VLOOKUP($A36,[22]旧琴海町!$B$30:$T$52,6,FALSE)</f>
        <v>-</v>
      </c>
      <c r="K36" s="730" t="str">
        <f>VLOOKUP($A36,[22]旧琴海町!$B$30:$T$52,7,FALSE)</f>
        <v>-</v>
      </c>
      <c r="L36" s="730">
        <f>VLOOKUP($A36,[22]旧琴海町!$B$30:$T$52,8,FALSE)</f>
        <v>1</v>
      </c>
      <c r="M36" s="730">
        <f>VLOOKUP($A36,[22]旧琴海町!$B$30:$T$52,9,FALSE)</f>
        <v>12</v>
      </c>
      <c r="N36" s="730">
        <f>VLOOKUP($A36,[22]旧琴海町!$B$30:$T$52,10,FALSE)</f>
        <v>5</v>
      </c>
      <c r="O36" s="730">
        <f>VLOOKUP($A36,[22]旧琴海町!$B$30:$T$52,11,FALSE)</f>
        <v>1</v>
      </c>
      <c r="P36" s="730" t="str">
        <f>VLOOKUP($A36,[22]旧琴海町!$B$30:$T$52,12,FALSE)</f>
        <v>-</v>
      </c>
      <c r="Q36" s="730">
        <f>VLOOKUP($A36,[22]旧琴海町!$B$30:$T$52,13,FALSE)</f>
        <v>4</v>
      </c>
      <c r="R36" s="730">
        <f>VLOOKUP($A36,[22]旧琴海町!$B$30:$T$52,14,FALSE)</f>
        <v>21</v>
      </c>
      <c r="S36" s="730">
        <f>VLOOKUP($A36,[22]旧琴海町!$B$30:$T$52,15,FALSE)</f>
        <v>219</v>
      </c>
      <c r="T36" s="730">
        <f>VLOOKUP($A36,[22]旧琴海町!$B$30:$T$52,16,FALSE)</f>
        <v>219</v>
      </c>
      <c r="U36" s="730" t="str">
        <f>VLOOKUP($A36,[22]旧琴海町!$B$30:$T$52,17,FALSE)</f>
        <v>-</v>
      </c>
      <c r="V36" s="730" t="str">
        <f>VLOOKUP($A36,[22]旧琴海町!$B$30:$T$52,18,FALSE)</f>
        <v>-</v>
      </c>
      <c r="W36" s="730" t="str">
        <f>VLOOKUP($A36,[22]旧琴海町!$B$30:$T$52,19,FALSE)</f>
        <v>-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VLOOKUP($A37,[22]旧琴海町!$B$30:$T$52,2,FALSE)</f>
        <v>279</v>
      </c>
      <c r="G37" s="730">
        <f>VLOOKUP($A37,[22]旧琴海町!$B$30:$T$52,3,FALSE)</f>
        <v>255</v>
      </c>
      <c r="H37" s="730">
        <f>VLOOKUP($A37,[22]旧琴海町!$B$30:$T$52,4,FALSE)</f>
        <v>249</v>
      </c>
      <c r="I37" s="730">
        <f>VLOOKUP($A37,[22]旧琴海町!$B$30:$T$52,5,FALSE)</f>
        <v>246</v>
      </c>
      <c r="J37" s="730">
        <f>VLOOKUP($A37,[22]旧琴海町!$B$30:$T$52,6,FALSE)</f>
        <v>1</v>
      </c>
      <c r="K37" s="730" t="str">
        <f>VLOOKUP($A37,[22]旧琴海町!$B$30:$T$52,7,FALSE)</f>
        <v>-</v>
      </c>
      <c r="L37" s="730">
        <f>VLOOKUP($A37,[22]旧琴海町!$B$30:$T$52,8,FALSE)</f>
        <v>2</v>
      </c>
      <c r="M37" s="730">
        <f>VLOOKUP($A37,[22]旧琴海町!$B$30:$T$52,9,FALSE)</f>
        <v>6</v>
      </c>
      <c r="N37" s="730">
        <f>VLOOKUP($A37,[22]旧琴海町!$B$30:$T$52,10,FALSE)</f>
        <v>8</v>
      </c>
      <c r="O37" s="730">
        <f>VLOOKUP($A37,[22]旧琴海町!$B$30:$T$52,11,FALSE)</f>
        <v>2</v>
      </c>
      <c r="P37" s="730" t="str">
        <f>VLOOKUP($A37,[22]旧琴海町!$B$30:$T$52,12,FALSE)</f>
        <v>-</v>
      </c>
      <c r="Q37" s="730">
        <f>VLOOKUP($A37,[22]旧琴海町!$B$30:$T$52,13,FALSE)</f>
        <v>6</v>
      </c>
      <c r="R37" s="730">
        <f>VLOOKUP($A37,[22]旧琴海町!$B$30:$T$52,14,FALSE)</f>
        <v>16</v>
      </c>
      <c r="S37" s="730">
        <f>VLOOKUP($A37,[22]旧琴海町!$B$30:$T$52,15,FALSE)</f>
        <v>198</v>
      </c>
      <c r="T37" s="730">
        <f>VLOOKUP($A37,[22]旧琴海町!$B$30:$T$52,16,FALSE)</f>
        <v>196</v>
      </c>
      <c r="U37" s="730" t="str">
        <f>VLOOKUP($A37,[22]旧琴海町!$B$30:$T$52,17,FALSE)</f>
        <v>-</v>
      </c>
      <c r="V37" s="730" t="str">
        <f>VLOOKUP($A37,[22]旧琴海町!$B$30:$T$52,18,FALSE)</f>
        <v>-</v>
      </c>
      <c r="W37" s="730">
        <f>VLOOKUP($A37,[22]旧琴海町!$B$30:$T$52,19,FALSE)</f>
        <v>2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VLOOKUP($A38,[22]旧琴海町!$B$30:$T$52,2,FALSE)</f>
        <v>370</v>
      </c>
      <c r="G38" s="730">
        <f>VLOOKUP($A38,[22]旧琴海町!$B$30:$T$52,3,FALSE)</f>
        <v>333</v>
      </c>
      <c r="H38" s="730">
        <f>VLOOKUP($A38,[22]旧琴海町!$B$30:$T$52,4,FALSE)</f>
        <v>319</v>
      </c>
      <c r="I38" s="730">
        <f>VLOOKUP($A38,[22]旧琴海町!$B$30:$T$52,5,FALSE)</f>
        <v>308</v>
      </c>
      <c r="J38" s="730">
        <f>VLOOKUP($A38,[22]旧琴海町!$B$30:$T$52,6,FALSE)</f>
        <v>4</v>
      </c>
      <c r="K38" s="730">
        <f>VLOOKUP($A38,[22]旧琴海町!$B$30:$T$52,7,FALSE)</f>
        <v>1</v>
      </c>
      <c r="L38" s="730">
        <f>VLOOKUP($A38,[22]旧琴海町!$B$30:$T$52,8,FALSE)</f>
        <v>6</v>
      </c>
      <c r="M38" s="730">
        <f>VLOOKUP($A38,[22]旧琴海町!$B$30:$T$52,9,FALSE)</f>
        <v>14</v>
      </c>
      <c r="N38" s="730">
        <f>VLOOKUP($A38,[22]旧琴海町!$B$30:$T$52,10,FALSE)</f>
        <v>16</v>
      </c>
      <c r="O38" s="730">
        <f>VLOOKUP($A38,[22]旧琴海町!$B$30:$T$52,11,FALSE)</f>
        <v>5</v>
      </c>
      <c r="P38" s="730" t="str">
        <f>VLOOKUP($A38,[22]旧琴海町!$B$30:$T$52,12,FALSE)</f>
        <v>-</v>
      </c>
      <c r="Q38" s="730">
        <f>VLOOKUP($A38,[22]旧琴海町!$B$30:$T$52,13,FALSE)</f>
        <v>11</v>
      </c>
      <c r="R38" s="730">
        <f>VLOOKUP($A38,[22]旧琴海町!$B$30:$T$52,14,FALSE)</f>
        <v>21</v>
      </c>
      <c r="S38" s="730">
        <f>VLOOKUP($A38,[22]旧琴海町!$B$30:$T$52,15,FALSE)</f>
        <v>265</v>
      </c>
      <c r="T38" s="730">
        <f>VLOOKUP($A38,[22]旧琴海町!$B$30:$T$52,16,FALSE)</f>
        <v>259</v>
      </c>
      <c r="U38" s="730">
        <f>VLOOKUP($A38,[22]旧琴海町!$B$30:$T$52,17,FALSE)</f>
        <v>1</v>
      </c>
      <c r="V38" s="730">
        <f>VLOOKUP($A38,[22]旧琴海町!$B$30:$T$52,18,FALSE)</f>
        <v>1</v>
      </c>
      <c r="W38" s="730">
        <f>VLOOKUP($A38,[22]旧琴海町!$B$30:$T$52,19,FALSE)</f>
        <v>4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VLOOKUP($A39,[22]旧琴海町!$B$30:$T$52,2,FALSE)</f>
        <v>299</v>
      </c>
      <c r="G39" s="730">
        <f>VLOOKUP($A39,[22]旧琴海町!$B$30:$T$52,3,FALSE)</f>
        <v>271</v>
      </c>
      <c r="H39" s="730">
        <f>VLOOKUP($A39,[22]旧琴海町!$B$30:$T$52,4,FALSE)</f>
        <v>259</v>
      </c>
      <c r="I39" s="730">
        <f>VLOOKUP($A39,[22]旧琴海町!$B$30:$T$52,5,FALSE)</f>
        <v>248</v>
      </c>
      <c r="J39" s="730">
        <f>VLOOKUP($A39,[22]旧琴海町!$B$30:$T$52,6,FALSE)</f>
        <v>3</v>
      </c>
      <c r="K39" s="730" t="str">
        <f>VLOOKUP($A39,[22]旧琴海町!$B$30:$T$52,7,FALSE)</f>
        <v>-</v>
      </c>
      <c r="L39" s="730">
        <f>VLOOKUP($A39,[22]旧琴海町!$B$30:$T$52,8,FALSE)</f>
        <v>8</v>
      </c>
      <c r="M39" s="730">
        <f>VLOOKUP($A39,[22]旧琴海町!$B$30:$T$52,9,FALSE)</f>
        <v>12</v>
      </c>
      <c r="N39" s="730">
        <f>VLOOKUP($A39,[22]旧琴海町!$B$30:$T$52,10,FALSE)</f>
        <v>17</v>
      </c>
      <c r="O39" s="730">
        <f>VLOOKUP($A39,[22]旧琴海町!$B$30:$T$52,11,FALSE)</f>
        <v>2</v>
      </c>
      <c r="P39" s="730" t="str">
        <f>VLOOKUP($A39,[22]旧琴海町!$B$30:$T$52,12,FALSE)</f>
        <v>-</v>
      </c>
      <c r="Q39" s="730">
        <f>VLOOKUP($A39,[22]旧琴海町!$B$30:$T$52,13,FALSE)</f>
        <v>15</v>
      </c>
      <c r="R39" s="730">
        <f>VLOOKUP($A39,[22]旧琴海町!$B$30:$T$52,14,FALSE)</f>
        <v>11</v>
      </c>
      <c r="S39" s="730">
        <f>VLOOKUP($A39,[22]旧琴海町!$B$30:$T$52,15,FALSE)</f>
        <v>218</v>
      </c>
      <c r="T39" s="730">
        <f>VLOOKUP($A39,[22]旧琴海町!$B$30:$T$52,16,FALSE)</f>
        <v>210</v>
      </c>
      <c r="U39" s="730">
        <f>VLOOKUP($A39,[22]旧琴海町!$B$30:$T$52,17,FALSE)</f>
        <v>2</v>
      </c>
      <c r="V39" s="730" t="str">
        <f>VLOOKUP($A39,[22]旧琴海町!$B$30:$T$52,18,FALSE)</f>
        <v>-</v>
      </c>
      <c r="W39" s="730">
        <f>VLOOKUP($A39,[22]旧琴海町!$B$30:$T$52,19,FALSE)</f>
        <v>6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VLOOKUP($A40,[22]旧琴海町!$B$30:$T$52,2,FALSE)</f>
        <v>350</v>
      </c>
      <c r="G40" s="730">
        <f>VLOOKUP($A40,[22]旧琴海町!$B$30:$T$52,3,FALSE)</f>
        <v>316</v>
      </c>
      <c r="H40" s="730">
        <f>VLOOKUP($A40,[22]旧琴海町!$B$30:$T$52,4,FALSE)</f>
        <v>309</v>
      </c>
      <c r="I40" s="730">
        <f>VLOOKUP($A40,[22]旧琴海町!$B$30:$T$52,5,FALSE)</f>
        <v>299</v>
      </c>
      <c r="J40" s="730">
        <f>VLOOKUP($A40,[22]旧琴海町!$B$30:$T$52,6,FALSE)</f>
        <v>3</v>
      </c>
      <c r="K40" s="730" t="str">
        <f>VLOOKUP($A40,[22]旧琴海町!$B$30:$T$52,7,FALSE)</f>
        <v>-</v>
      </c>
      <c r="L40" s="730">
        <f>VLOOKUP($A40,[22]旧琴海町!$B$30:$T$52,8,FALSE)</f>
        <v>7</v>
      </c>
      <c r="M40" s="730">
        <f>VLOOKUP($A40,[22]旧琴海町!$B$30:$T$52,9,FALSE)</f>
        <v>7</v>
      </c>
      <c r="N40" s="730">
        <f>VLOOKUP($A40,[22]旧琴海町!$B$30:$T$52,10,FALSE)</f>
        <v>22</v>
      </c>
      <c r="O40" s="730">
        <f>VLOOKUP($A40,[22]旧琴海町!$B$30:$T$52,11,FALSE)</f>
        <v>7</v>
      </c>
      <c r="P40" s="730" t="str">
        <f>VLOOKUP($A40,[22]旧琴海町!$B$30:$T$52,12,FALSE)</f>
        <v>-</v>
      </c>
      <c r="Q40" s="730">
        <f>VLOOKUP($A40,[22]旧琴海町!$B$30:$T$52,13,FALSE)</f>
        <v>15</v>
      </c>
      <c r="R40" s="730">
        <f>VLOOKUP($A40,[22]旧琴海町!$B$30:$T$52,14,FALSE)</f>
        <v>12</v>
      </c>
      <c r="S40" s="730">
        <f>VLOOKUP($A40,[22]旧琴海町!$B$30:$T$52,15,FALSE)</f>
        <v>233</v>
      </c>
      <c r="T40" s="730">
        <f>VLOOKUP($A40,[22]旧琴海町!$B$30:$T$52,16,FALSE)</f>
        <v>230</v>
      </c>
      <c r="U40" s="730" t="str">
        <f>VLOOKUP($A40,[22]旧琴海町!$B$30:$T$52,17,FALSE)</f>
        <v>-</v>
      </c>
      <c r="V40" s="730" t="str">
        <f>VLOOKUP($A40,[22]旧琴海町!$B$30:$T$52,18,FALSE)</f>
        <v>-</v>
      </c>
      <c r="W40" s="730">
        <f>VLOOKUP($A40,[22]旧琴海町!$B$30:$T$52,19,FALSE)</f>
        <v>3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VLOOKUP($A41,[22]旧琴海町!$B$30:$T$52,2,FALSE)</f>
        <v>428</v>
      </c>
      <c r="G41" s="730">
        <f>VLOOKUP($A41,[22]旧琴海町!$B$30:$T$52,3,FALSE)</f>
        <v>348</v>
      </c>
      <c r="H41" s="730">
        <f>VLOOKUP($A41,[22]旧琴海町!$B$30:$T$52,4,FALSE)</f>
        <v>332</v>
      </c>
      <c r="I41" s="730">
        <f>VLOOKUP($A41,[22]旧琴海町!$B$30:$T$52,5,FALSE)</f>
        <v>318</v>
      </c>
      <c r="J41" s="730">
        <f>VLOOKUP($A41,[22]旧琴海町!$B$30:$T$52,6,FALSE)</f>
        <v>3</v>
      </c>
      <c r="K41" s="730" t="str">
        <f>VLOOKUP($A41,[22]旧琴海町!$B$30:$T$52,7,FALSE)</f>
        <v>-</v>
      </c>
      <c r="L41" s="730">
        <f>VLOOKUP($A41,[22]旧琴海町!$B$30:$T$52,8,FALSE)</f>
        <v>11</v>
      </c>
      <c r="M41" s="730">
        <f>VLOOKUP($A41,[22]旧琴海町!$B$30:$T$52,9,FALSE)</f>
        <v>16</v>
      </c>
      <c r="N41" s="730">
        <f>VLOOKUP($A41,[22]旧琴海町!$B$30:$T$52,10,FALSE)</f>
        <v>64</v>
      </c>
      <c r="O41" s="730">
        <f>VLOOKUP($A41,[22]旧琴海町!$B$30:$T$52,11,FALSE)</f>
        <v>14</v>
      </c>
      <c r="P41" s="730" t="str">
        <f>VLOOKUP($A41,[22]旧琴海町!$B$30:$T$52,12,FALSE)</f>
        <v>-</v>
      </c>
      <c r="Q41" s="730">
        <f>VLOOKUP($A41,[22]旧琴海町!$B$30:$T$52,13,FALSE)</f>
        <v>50</v>
      </c>
      <c r="R41" s="730">
        <f>VLOOKUP($A41,[22]旧琴海町!$B$30:$T$52,14,FALSE)</f>
        <v>16</v>
      </c>
      <c r="S41" s="730">
        <f>VLOOKUP($A41,[22]旧琴海町!$B$30:$T$52,15,FALSE)</f>
        <v>252</v>
      </c>
      <c r="T41" s="730">
        <f>VLOOKUP($A41,[22]旧琴海町!$B$30:$T$52,16,FALSE)</f>
        <v>243</v>
      </c>
      <c r="U41" s="730">
        <f>VLOOKUP($A41,[22]旧琴海町!$B$30:$T$52,17,FALSE)</f>
        <v>2</v>
      </c>
      <c r="V41" s="730" t="str">
        <f>VLOOKUP($A41,[22]旧琴海町!$B$30:$T$52,18,FALSE)</f>
        <v>-</v>
      </c>
      <c r="W41" s="730">
        <f>VLOOKUP($A41,[22]旧琴海町!$B$30:$T$52,19,FALSE)</f>
        <v>7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VLOOKUP($A42,[22]旧琴海町!$B$30:$T$52,2,FALSE)</f>
        <v>480</v>
      </c>
      <c r="G42" s="730">
        <f>VLOOKUP($A42,[22]旧琴海町!$B$30:$T$52,3,FALSE)</f>
        <v>296</v>
      </c>
      <c r="H42" s="730">
        <f>VLOOKUP($A42,[22]旧琴海町!$B$30:$T$52,4,FALSE)</f>
        <v>288</v>
      </c>
      <c r="I42" s="730">
        <f>VLOOKUP($A42,[22]旧琴海町!$B$30:$T$52,5,FALSE)</f>
        <v>266</v>
      </c>
      <c r="J42" s="730">
        <f>VLOOKUP($A42,[22]旧琴海町!$B$30:$T$52,6,FALSE)</f>
        <v>10</v>
      </c>
      <c r="K42" s="730" t="str">
        <f>VLOOKUP($A42,[22]旧琴海町!$B$30:$T$52,7,FALSE)</f>
        <v>-</v>
      </c>
      <c r="L42" s="730">
        <f>VLOOKUP($A42,[22]旧琴海町!$B$30:$T$52,8,FALSE)</f>
        <v>12</v>
      </c>
      <c r="M42" s="730">
        <f>VLOOKUP($A42,[22]旧琴海町!$B$30:$T$52,9,FALSE)</f>
        <v>8</v>
      </c>
      <c r="N42" s="730">
        <f>VLOOKUP($A42,[22]旧琴海町!$B$30:$T$52,10,FALSE)</f>
        <v>158</v>
      </c>
      <c r="O42" s="730">
        <f>VLOOKUP($A42,[22]旧琴海町!$B$30:$T$52,11,FALSE)</f>
        <v>24</v>
      </c>
      <c r="P42" s="730" t="str">
        <f>VLOOKUP($A42,[22]旧琴海町!$B$30:$T$52,12,FALSE)</f>
        <v>-</v>
      </c>
      <c r="Q42" s="730">
        <f>VLOOKUP($A42,[22]旧琴海町!$B$30:$T$52,13,FALSE)</f>
        <v>134</v>
      </c>
      <c r="R42" s="730">
        <f>VLOOKUP($A42,[22]旧琴海町!$B$30:$T$52,14,FALSE)</f>
        <v>26</v>
      </c>
      <c r="S42" s="730">
        <f>VLOOKUP($A42,[22]旧琴海町!$B$30:$T$52,15,FALSE)</f>
        <v>173</v>
      </c>
      <c r="T42" s="730">
        <f>VLOOKUP($A42,[22]旧琴海町!$B$30:$T$52,16,FALSE)</f>
        <v>161</v>
      </c>
      <c r="U42" s="730">
        <f>VLOOKUP($A42,[22]旧琴海町!$B$30:$T$52,17,FALSE)</f>
        <v>7</v>
      </c>
      <c r="V42" s="730" t="str">
        <f>VLOOKUP($A42,[22]旧琴海町!$B$30:$T$52,18,FALSE)</f>
        <v>-</v>
      </c>
      <c r="W42" s="730">
        <f>VLOOKUP($A42,[22]旧琴海町!$B$30:$T$52,19,FALSE)</f>
        <v>5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VLOOKUP($A43,[22]旧琴海町!$B$30:$T$52,2,FALSE)</f>
        <v>529</v>
      </c>
      <c r="G43" s="730">
        <f>VLOOKUP($A43,[22]旧琴海町!$B$30:$T$52,3,FALSE)</f>
        <v>219</v>
      </c>
      <c r="H43" s="730">
        <f>VLOOKUP($A43,[22]旧琴海町!$B$30:$T$52,4,FALSE)</f>
        <v>216</v>
      </c>
      <c r="I43" s="730">
        <f>VLOOKUP($A43,[22]旧琴海町!$B$30:$T$52,5,FALSE)</f>
        <v>177</v>
      </c>
      <c r="J43" s="730">
        <f>VLOOKUP($A43,[22]旧琴海町!$B$30:$T$52,6,FALSE)</f>
        <v>21</v>
      </c>
      <c r="K43" s="730" t="str">
        <f>VLOOKUP($A43,[22]旧琴海町!$B$30:$T$52,7,FALSE)</f>
        <v>-</v>
      </c>
      <c r="L43" s="730">
        <f>VLOOKUP($A43,[22]旧琴海町!$B$30:$T$52,8,FALSE)</f>
        <v>18</v>
      </c>
      <c r="M43" s="730">
        <f>VLOOKUP($A43,[22]旧琴海町!$B$30:$T$52,9,FALSE)</f>
        <v>3</v>
      </c>
      <c r="N43" s="730">
        <f>VLOOKUP($A43,[22]旧琴海町!$B$30:$T$52,10,FALSE)</f>
        <v>284</v>
      </c>
      <c r="O43" s="730">
        <f>VLOOKUP($A43,[22]旧琴海町!$B$30:$T$52,11,FALSE)</f>
        <v>30</v>
      </c>
      <c r="P43" s="730" t="str">
        <f>VLOOKUP($A43,[22]旧琴海町!$B$30:$T$52,12,FALSE)</f>
        <v>-</v>
      </c>
      <c r="Q43" s="730">
        <f>VLOOKUP($A43,[22]旧琴海町!$B$30:$T$52,13,FALSE)</f>
        <v>254</v>
      </c>
      <c r="R43" s="730">
        <f>VLOOKUP($A43,[22]旧琴海町!$B$30:$T$52,14,FALSE)</f>
        <v>26</v>
      </c>
      <c r="S43" s="730">
        <f>VLOOKUP($A43,[22]旧琴海町!$B$30:$T$52,15,FALSE)</f>
        <v>102</v>
      </c>
      <c r="T43" s="730">
        <f>VLOOKUP($A43,[22]旧琴海町!$B$30:$T$52,16,FALSE)</f>
        <v>89</v>
      </c>
      <c r="U43" s="730">
        <f>VLOOKUP($A43,[22]旧琴海町!$B$30:$T$52,17,FALSE)</f>
        <v>8</v>
      </c>
      <c r="V43" s="730" t="str">
        <f>VLOOKUP($A43,[22]旧琴海町!$B$30:$T$52,18,FALSE)</f>
        <v>-</v>
      </c>
      <c r="W43" s="730">
        <f>VLOOKUP($A43,[22]旧琴海町!$B$30:$T$52,19,FALSE)</f>
        <v>5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VLOOKUP($A44,[22]旧琴海町!$B$30:$T$52,2,FALSE)</f>
        <v>342</v>
      </c>
      <c r="G44" s="730">
        <f>VLOOKUP($A44,[22]旧琴海町!$B$30:$T$52,3,FALSE)</f>
        <v>89</v>
      </c>
      <c r="H44" s="730">
        <f>VLOOKUP($A44,[22]旧琴海町!$B$30:$T$52,4,FALSE)</f>
        <v>88</v>
      </c>
      <c r="I44" s="730">
        <f>VLOOKUP($A44,[22]旧琴海町!$B$30:$T$52,5,FALSE)</f>
        <v>75</v>
      </c>
      <c r="J44" s="730">
        <f>VLOOKUP($A44,[22]旧琴海町!$B$30:$T$52,6,FALSE)</f>
        <v>7</v>
      </c>
      <c r="K44" s="730" t="str">
        <f>VLOOKUP($A44,[22]旧琴海町!$B$30:$T$52,7,FALSE)</f>
        <v>-</v>
      </c>
      <c r="L44" s="730">
        <f>VLOOKUP($A44,[22]旧琴海町!$B$30:$T$52,8,FALSE)</f>
        <v>6</v>
      </c>
      <c r="M44" s="730">
        <f>VLOOKUP($A44,[22]旧琴海町!$B$30:$T$52,9,FALSE)</f>
        <v>1</v>
      </c>
      <c r="N44" s="730">
        <f>VLOOKUP($A44,[22]旧琴海町!$B$30:$T$52,10,FALSE)</f>
        <v>233</v>
      </c>
      <c r="O44" s="730">
        <f>VLOOKUP($A44,[22]旧琴海町!$B$30:$T$52,11,FALSE)</f>
        <v>35</v>
      </c>
      <c r="P44" s="730" t="str">
        <f>VLOOKUP($A44,[22]旧琴海町!$B$30:$T$52,12,FALSE)</f>
        <v>-</v>
      </c>
      <c r="Q44" s="730">
        <f>VLOOKUP($A44,[22]旧琴海町!$B$30:$T$52,13,FALSE)</f>
        <v>198</v>
      </c>
      <c r="R44" s="730">
        <f>VLOOKUP($A44,[22]旧琴海町!$B$30:$T$52,14,FALSE)</f>
        <v>20</v>
      </c>
      <c r="S44" s="730">
        <f>VLOOKUP($A44,[22]旧琴海町!$B$30:$T$52,15,FALSE)</f>
        <v>37</v>
      </c>
      <c r="T44" s="730">
        <f>VLOOKUP($A44,[22]旧琴海町!$B$30:$T$52,16,FALSE)</f>
        <v>34</v>
      </c>
      <c r="U44" s="730">
        <f>VLOOKUP($A44,[22]旧琴海町!$B$30:$T$52,17,FALSE)</f>
        <v>1</v>
      </c>
      <c r="V44" s="730" t="str">
        <f>VLOOKUP($A44,[22]旧琴海町!$B$30:$T$52,18,FALSE)</f>
        <v>-</v>
      </c>
      <c r="W44" s="730">
        <f>VLOOKUP($A44,[22]旧琴海町!$B$30:$T$52,19,FALSE)</f>
        <v>2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VLOOKUP($A45,[22]旧琴海町!$B$30:$T$52,2,FALSE)</f>
        <v>262</v>
      </c>
      <c r="G45" s="730">
        <f>VLOOKUP($A45,[22]旧琴海町!$B$30:$T$52,3,FALSE)</f>
        <v>48</v>
      </c>
      <c r="H45" s="730">
        <f>VLOOKUP($A45,[22]旧琴海町!$B$30:$T$52,4,FALSE)</f>
        <v>48</v>
      </c>
      <c r="I45" s="730">
        <f>VLOOKUP($A45,[22]旧琴海町!$B$30:$T$52,5,FALSE)</f>
        <v>35</v>
      </c>
      <c r="J45" s="730">
        <f>VLOOKUP($A45,[22]旧琴海町!$B$30:$T$52,6,FALSE)</f>
        <v>8</v>
      </c>
      <c r="K45" s="730" t="str">
        <f>VLOOKUP($A45,[22]旧琴海町!$B$30:$T$52,7,FALSE)</f>
        <v>-</v>
      </c>
      <c r="L45" s="730">
        <f>VLOOKUP($A45,[22]旧琴海町!$B$30:$T$52,8,FALSE)</f>
        <v>5</v>
      </c>
      <c r="M45" s="730" t="str">
        <f>VLOOKUP($A45,[22]旧琴海町!$B$30:$T$52,9,FALSE)</f>
        <v>-</v>
      </c>
      <c r="N45" s="730">
        <f>VLOOKUP($A45,[22]旧琴海町!$B$30:$T$52,10,FALSE)</f>
        <v>197</v>
      </c>
      <c r="O45" s="730">
        <f>VLOOKUP($A45,[22]旧琴海町!$B$30:$T$52,11,FALSE)</f>
        <v>26</v>
      </c>
      <c r="P45" s="730" t="str">
        <f>VLOOKUP($A45,[22]旧琴海町!$B$30:$T$52,12,FALSE)</f>
        <v>-</v>
      </c>
      <c r="Q45" s="730">
        <f>VLOOKUP($A45,[22]旧琴海町!$B$30:$T$52,13,FALSE)</f>
        <v>171</v>
      </c>
      <c r="R45" s="730">
        <f>VLOOKUP($A45,[22]旧琴海町!$B$30:$T$52,14,FALSE)</f>
        <v>17</v>
      </c>
      <c r="S45" s="730">
        <f>VLOOKUP($A45,[22]旧琴海町!$B$30:$T$52,15,FALSE)</f>
        <v>7</v>
      </c>
      <c r="T45" s="730">
        <f>VLOOKUP($A45,[22]旧琴海町!$B$30:$T$52,16,FALSE)</f>
        <v>4</v>
      </c>
      <c r="U45" s="730">
        <f>VLOOKUP($A45,[22]旧琴海町!$B$30:$T$52,17,FALSE)</f>
        <v>3</v>
      </c>
      <c r="V45" s="730" t="str">
        <f>VLOOKUP($A45,[22]旧琴海町!$B$30:$T$52,18,FALSE)</f>
        <v>-</v>
      </c>
      <c r="W45" s="730" t="str">
        <f>VLOOKUP($A45,[22]旧琴海町!$B$30:$T$52,19,FALSE)</f>
        <v>-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VLOOKUP($A46,[22]旧琴海町!$B$30:$T$52,2,FALSE)</f>
        <v>215</v>
      </c>
      <c r="G46" s="730">
        <f>VLOOKUP($A46,[22]旧琴海町!$B$30:$T$52,3,FALSE)</f>
        <v>27</v>
      </c>
      <c r="H46" s="730">
        <f>VLOOKUP($A46,[22]旧琴海町!$B$30:$T$52,4,FALSE)</f>
        <v>27</v>
      </c>
      <c r="I46" s="730">
        <f>VLOOKUP($A46,[22]旧琴海町!$B$30:$T$52,5,FALSE)</f>
        <v>19</v>
      </c>
      <c r="J46" s="730">
        <f>VLOOKUP($A46,[22]旧琴海町!$B$30:$T$52,6,FALSE)</f>
        <v>3</v>
      </c>
      <c r="K46" s="730" t="str">
        <f>VLOOKUP($A46,[22]旧琴海町!$B$30:$T$52,7,FALSE)</f>
        <v>-</v>
      </c>
      <c r="L46" s="730">
        <f>VLOOKUP($A46,[22]旧琴海町!$B$30:$T$52,8,FALSE)</f>
        <v>5</v>
      </c>
      <c r="M46" s="730" t="str">
        <f>VLOOKUP($A46,[22]旧琴海町!$B$30:$T$52,9,FALSE)</f>
        <v>-</v>
      </c>
      <c r="N46" s="730">
        <f>VLOOKUP($A46,[22]旧琴海町!$B$30:$T$52,10,FALSE)</f>
        <v>176</v>
      </c>
      <c r="O46" s="730">
        <f>VLOOKUP($A46,[22]旧琴海町!$B$30:$T$52,11,FALSE)</f>
        <v>12</v>
      </c>
      <c r="P46" s="730" t="str">
        <f>VLOOKUP($A46,[22]旧琴海町!$B$30:$T$52,12,FALSE)</f>
        <v>-</v>
      </c>
      <c r="Q46" s="730">
        <f>VLOOKUP($A46,[22]旧琴海町!$B$30:$T$52,13,FALSE)</f>
        <v>164</v>
      </c>
      <c r="R46" s="730">
        <f>VLOOKUP($A46,[22]旧琴海町!$B$30:$T$52,14,FALSE)</f>
        <v>12</v>
      </c>
      <c r="S46" s="730">
        <f>VLOOKUP($A46,[22]旧琴海町!$B$30:$T$52,15,FALSE)</f>
        <v>2</v>
      </c>
      <c r="T46" s="730">
        <f>VLOOKUP($A46,[22]旧琴海町!$B$30:$T$52,16,FALSE)</f>
        <v>1</v>
      </c>
      <c r="U46" s="730" t="str">
        <f>VLOOKUP($A46,[22]旧琴海町!$B$30:$T$52,17,FALSE)</f>
        <v>-</v>
      </c>
      <c r="V46" s="730" t="str">
        <f>VLOOKUP($A46,[22]旧琴海町!$B$30:$T$52,18,FALSE)</f>
        <v>-</v>
      </c>
      <c r="W46" s="730">
        <f>VLOOKUP($A46,[22]旧琴海町!$B$30:$T$52,19,FALSE)</f>
        <v>1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VLOOKUP($A48,[22]旧琴海町!$B$30:$T$52,2,FALSE)</f>
        <v>2871</v>
      </c>
      <c r="G48" s="730">
        <f>VLOOKUP($A48,[22]旧琴海町!$B$30:$T$52,3,FALSE)</f>
        <v>2395</v>
      </c>
      <c r="H48" s="730">
        <f>VLOOKUP($A48,[22]旧琴海町!$B$30:$T$52,4,FALSE)</f>
        <v>2301</v>
      </c>
      <c r="I48" s="730">
        <f>VLOOKUP($A48,[22]旧琴海町!$B$30:$T$52,5,FALSE)</f>
        <v>2225</v>
      </c>
      <c r="J48" s="730">
        <f>VLOOKUP($A48,[22]旧琴海町!$B$30:$T$52,6,FALSE)</f>
        <v>17</v>
      </c>
      <c r="K48" s="730">
        <f>VLOOKUP($A48,[22]旧琴海町!$B$30:$T$52,7,FALSE)</f>
        <v>19</v>
      </c>
      <c r="L48" s="730">
        <f>VLOOKUP($A48,[22]旧琴海町!$B$30:$T$52,8,FALSE)</f>
        <v>40</v>
      </c>
      <c r="M48" s="730">
        <f>VLOOKUP($A48,[22]旧琴海町!$B$30:$T$52,9,FALSE)</f>
        <v>94</v>
      </c>
      <c r="N48" s="730">
        <f>VLOOKUP($A48,[22]旧琴海町!$B$30:$T$52,10,FALSE)</f>
        <v>333</v>
      </c>
      <c r="O48" s="730">
        <f>VLOOKUP($A48,[22]旧琴海町!$B$30:$T$52,11,FALSE)</f>
        <v>37</v>
      </c>
      <c r="P48" s="730">
        <f>VLOOKUP($A48,[22]旧琴海町!$B$30:$T$52,12,FALSE)</f>
        <v>183</v>
      </c>
      <c r="Q48" s="730">
        <f>VLOOKUP($A48,[22]旧琴海町!$B$30:$T$52,13,FALSE)</f>
        <v>113</v>
      </c>
      <c r="R48" s="730">
        <f>VLOOKUP($A48,[22]旧琴海町!$B$30:$T$52,14,FALSE)</f>
        <v>143</v>
      </c>
      <c r="S48" s="730">
        <f>VLOOKUP($A48,[22]旧琴海町!$B$30:$T$52,15,FALSE)</f>
        <v>1907</v>
      </c>
      <c r="T48" s="730">
        <f>VLOOKUP($A48,[22]旧琴海町!$B$30:$T$52,16,FALSE)</f>
        <v>1853</v>
      </c>
      <c r="U48" s="730">
        <f>VLOOKUP($A48,[22]旧琴海町!$B$30:$T$52,17,FALSE)</f>
        <v>8</v>
      </c>
      <c r="V48" s="730">
        <f>VLOOKUP($A48,[22]旧琴海町!$B$30:$T$52,18,FALSE)</f>
        <v>19</v>
      </c>
      <c r="W48" s="730">
        <f>VLOOKUP($A48,[22]旧琴海町!$B$30:$T$52,19,FALSE)</f>
        <v>27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VLOOKUP($A49,[22]旧琴海町!$B$30:$T$52,2,FALSE)</f>
        <v>1828</v>
      </c>
      <c r="G49" s="730">
        <f>VLOOKUP($A49,[22]旧琴海町!$B$30:$T$52,3,FALSE)</f>
        <v>679</v>
      </c>
      <c r="H49" s="730">
        <f>VLOOKUP($A49,[22]旧琴海町!$B$30:$T$52,4,FALSE)</f>
        <v>667</v>
      </c>
      <c r="I49" s="730">
        <f>VLOOKUP($A49,[22]旧琴海町!$B$30:$T$52,5,FALSE)</f>
        <v>572</v>
      </c>
      <c r="J49" s="730">
        <f>VLOOKUP($A49,[22]旧琴海町!$B$30:$T$52,6,FALSE)</f>
        <v>49</v>
      </c>
      <c r="K49" s="730" t="str">
        <f>VLOOKUP($A49,[22]旧琴海町!$B$30:$T$52,7,FALSE)</f>
        <v>-</v>
      </c>
      <c r="L49" s="730">
        <f>VLOOKUP($A49,[22]旧琴海町!$B$30:$T$52,8,FALSE)</f>
        <v>46</v>
      </c>
      <c r="M49" s="730">
        <f>VLOOKUP($A49,[22]旧琴海町!$B$30:$T$52,9,FALSE)</f>
        <v>12</v>
      </c>
      <c r="N49" s="730">
        <f>VLOOKUP($A49,[22]旧琴海町!$B$30:$T$52,10,FALSE)</f>
        <v>1048</v>
      </c>
      <c r="O49" s="730">
        <f>VLOOKUP($A49,[22]旧琴海町!$B$30:$T$52,11,FALSE)</f>
        <v>127</v>
      </c>
      <c r="P49" s="730" t="str">
        <f>VLOOKUP($A49,[22]旧琴海町!$B$30:$T$52,12,FALSE)</f>
        <v>-</v>
      </c>
      <c r="Q49" s="730">
        <f>VLOOKUP($A49,[22]旧琴海町!$B$30:$T$52,13,FALSE)</f>
        <v>921</v>
      </c>
      <c r="R49" s="730">
        <f>VLOOKUP($A49,[22]旧琴海町!$B$30:$T$52,14,FALSE)</f>
        <v>101</v>
      </c>
      <c r="S49" s="730">
        <f>VLOOKUP($A49,[22]旧琴海町!$B$30:$T$52,15,FALSE)</f>
        <v>321</v>
      </c>
      <c r="T49" s="730">
        <f>VLOOKUP($A49,[22]旧琴海町!$B$30:$T$52,16,FALSE)</f>
        <v>289</v>
      </c>
      <c r="U49" s="730">
        <f>VLOOKUP($A49,[22]旧琴海町!$B$30:$T$52,17,FALSE)</f>
        <v>19</v>
      </c>
      <c r="V49" s="730" t="str">
        <f>VLOOKUP($A49,[22]旧琴海町!$B$30:$T$52,18,FALSE)</f>
        <v>-</v>
      </c>
      <c r="W49" s="730">
        <f>VLOOKUP($A49,[22]旧琴海町!$B$30:$T$52,19,FALSE)</f>
        <v>13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VLOOKUP($A50,[22]旧琴海町!$B$30:$T$52,2,FALSE)</f>
        <v>1009</v>
      </c>
      <c r="G50" s="730">
        <f>VLOOKUP($A50,[22]旧琴海町!$B$30:$T$52,3,FALSE)</f>
        <v>515</v>
      </c>
      <c r="H50" s="730">
        <f>VLOOKUP($A50,[22]旧琴海町!$B$30:$T$52,4,FALSE)</f>
        <v>504</v>
      </c>
      <c r="I50" s="730">
        <f>VLOOKUP($A50,[22]旧琴海町!$B$30:$T$52,5,FALSE)</f>
        <v>443</v>
      </c>
      <c r="J50" s="730">
        <f>VLOOKUP($A50,[22]旧琴海町!$B$30:$T$52,6,FALSE)</f>
        <v>31</v>
      </c>
      <c r="K50" s="730" t="str">
        <f>VLOOKUP($A50,[22]旧琴海町!$B$30:$T$52,7,FALSE)</f>
        <v>-</v>
      </c>
      <c r="L50" s="730">
        <f>VLOOKUP($A50,[22]旧琴海町!$B$30:$T$52,8,FALSE)</f>
        <v>30</v>
      </c>
      <c r="M50" s="730">
        <f>VLOOKUP($A50,[22]旧琴海町!$B$30:$T$52,9,FALSE)</f>
        <v>11</v>
      </c>
      <c r="N50" s="730">
        <f>VLOOKUP($A50,[22]旧琴海町!$B$30:$T$52,10,FALSE)</f>
        <v>442</v>
      </c>
      <c r="O50" s="730">
        <f>VLOOKUP($A50,[22]旧琴海町!$B$30:$T$52,11,FALSE)</f>
        <v>54</v>
      </c>
      <c r="P50" s="730" t="str">
        <f>VLOOKUP($A50,[22]旧琴海町!$B$30:$T$52,12,FALSE)</f>
        <v>-</v>
      </c>
      <c r="Q50" s="730">
        <f>VLOOKUP($A50,[22]旧琴海町!$B$30:$T$52,13,FALSE)</f>
        <v>388</v>
      </c>
      <c r="R50" s="730">
        <f>VLOOKUP($A50,[22]旧琴海町!$B$30:$T$52,14,FALSE)</f>
        <v>52</v>
      </c>
      <c r="S50" s="730">
        <f>VLOOKUP($A50,[22]旧琴海町!$B$30:$T$52,15,FALSE)</f>
        <v>275</v>
      </c>
      <c r="T50" s="730">
        <f>VLOOKUP($A50,[22]旧琴海町!$B$30:$T$52,16,FALSE)</f>
        <v>250</v>
      </c>
      <c r="U50" s="730">
        <f>VLOOKUP($A50,[22]旧琴海町!$B$30:$T$52,17,FALSE)</f>
        <v>15</v>
      </c>
      <c r="V50" s="730" t="str">
        <f>VLOOKUP($A50,[22]旧琴海町!$B$30:$T$52,18,FALSE)</f>
        <v>-</v>
      </c>
      <c r="W50" s="730">
        <f>VLOOKUP($A50,[22]旧琴海町!$B$30:$T$52,19,FALSE)</f>
        <v>10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VLOOKUP($A51,[22]旧琴海町!$B$30:$T$52,2,FALSE)</f>
        <v>819</v>
      </c>
      <c r="G51" s="730">
        <f>VLOOKUP($A51,[22]旧琴海町!$B$30:$T$52,3,FALSE)</f>
        <v>164</v>
      </c>
      <c r="H51" s="730">
        <f>VLOOKUP($A51,[22]旧琴海町!$B$30:$T$52,4,FALSE)</f>
        <v>163</v>
      </c>
      <c r="I51" s="730">
        <f>VLOOKUP($A51,[22]旧琴海町!$B$30:$T$52,5,FALSE)</f>
        <v>129</v>
      </c>
      <c r="J51" s="730">
        <f>VLOOKUP($A51,[22]旧琴海町!$B$30:$T$52,6,FALSE)</f>
        <v>18</v>
      </c>
      <c r="K51" s="730" t="str">
        <f>VLOOKUP($A51,[22]旧琴海町!$B$30:$T$52,7,FALSE)</f>
        <v>-</v>
      </c>
      <c r="L51" s="730">
        <f>VLOOKUP($A51,[22]旧琴海町!$B$30:$T$52,8,FALSE)</f>
        <v>16</v>
      </c>
      <c r="M51" s="730">
        <f>VLOOKUP($A51,[22]旧琴海町!$B$30:$T$52,9,FALSE)</f>
        <v>1</v>
      </c>
      <c r="N51" s="730">
        <f>VLOOKUP($A51,[22]旧琴海町!$B$30:$T$52,10,FALSE)</f>
        <v>606</v>
      </c>
      <c r="O51" s="730">
        <f>VLOOKUP($A51,[22]旧琴海町!$B$30:$T$52,11,FALSE)</f>
        <v>73</v>
      </c>
      <c r="P51" s="730" t="str">
        <f>VLOOKUP($A51,[22]旧琴海町!$B$30:$T$52,12,FALSE)</f>
        <v>-</v>
      </c>
      <c r="Q51" s="730">
        <f>VLOOKUP($A51,[22]旧琴海町!$B$30:$T$52,13,FALSE)</f>
        <v>533</v>
      </c>
      <c r="R51" s="730">
        <f>VLOOKUP($A51,[22]旧琴海町!$B$30:$T$52,14,FALSE)</f>
        <v>49</v>
      </c>
      <c r="S51" s="730">
        <f>VLOOKUP($A51,[22]旧琴海町!$B$30:$T$52,15,FALSE)</f>
        <v>46</v>
      </c>
      <c r="T51" s="730">
        <f>VLOOKUP($A51,[22]旧琴海町!$B$30:$T$52,16,FALSE)</f>
        <v>39</v>
      </c>
      <c r="U51" s="730">
        <f>VLOOKUP($A51,[22]旧琴海町!$B$30:$T$52,17,FALSE)</f>
        <v>4</v>
      </c>
      <c r="V51" s="730" t="str">
        <f>VLOOKUP($A51,[22]旧琴海町!$B$30:$T$52,18,FALSE)</f>
        <v>-</v>
      </c>
      <c r="W51" s="730">
        <f>VLOOKUP($A51,[22]旧琴海町!$B$30:$T$52,19,FALSE)</f>
        <v>3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VLOOKUP($A53,[22]旧琴海町!$B$54:$T$76,2,FALSE)</f>
        <v>5360</v>
      </c>
      <c r="G53" s="730">
        <f>VLOOKUP($A53,[22]旧琴海町!$B$54:$T$76,3,FALSE)</f>
        <v>2764</v>
      </c>
      <c r="H53" s="730">
        <f>VLOOKUP($A53,[22]旧琴海町!$B$54:$T$76,4,FALSE)</f>
        <v>2698</v>
      </c>
      <c r="I53" s="730">
        <f>VLOOKUP($A53,[22]旧琴海町!$B$54:$T$76,5,FALSE)</f>
        <v>2019</v>
      </c>
      <c r="J53" s="730">
        <f>VLOOKUP($A53,[22]旧琴海町!$B$54:$T$76,6,FALSE)</f>
        <v>583</v>
      </c>
      <c r="K53" s="730">
        <f>VLOOKUP($A53,[22]旧琴海町!$B$54:$T$76,7,FALSE)</f>
        <v>18</v>
      </c>
      <c r="L53" s="730">
        <f>VLOOKUP($A53,[22]旧琴海町!$B$54:$T$76,8,FALSE)</f>
        <v>78</v>
      </c>
      <c r="M53" s="730">
        <f>VLOOKUP($A53,[22]旧琴海町!$B$54:$T$76,9,FALSE)</f>
        <v>66</v>
      </c>
      <c r="N53" s="730">
        <f>VLOOKUP($A53,[22]旧琴海町!$B$54:$T$76,10,FALSE)</f>
        <v>2330</v>
      </c>
      <c r="O53" s="730">
        <f>VLOOKUP($A53,[22]旧琴海町!$B$54:$T$76,11,FALSE)</f>
        <v>1012</v>
      </c>
      <c r="P53" s="730">
        <f>VLOOKUP($A53,[22]旧琴海町!$B$54:$T$76,12,FALSE)</f>
        <v>215</v>
      </c>
      <c r="Q53" s="730">
        <f>VLOOKUP($A53,[22]旧琴海町!$B$54:$T$76,13,FALSE)</f>
        <v>1103</v>
      </c>
      <c r="R53" s="730">
        <f>VLOOKUP($A53,[22]旧琴海町!$B$54:$T$76,14,FALSE)</f>
        <v>266</v>
      </c>
      <c r="S53" s="730">
        <f>VLOOKUP($A53,[22]旧琴海町!$B$54:$T$76,15,FALSE)</f>
        <v>2266</v>
      </c>
      <c r="T53" s="730">
        <f>VLOOKUP($A53,[22]旧琴海町!$B$54:$T$76,16,FALSE)</f>
        <v>1786</v>
      </c>
      <c r="U53" s="730">
        <f>VLOOKUP($A53,[22]旧琴海町!$B$54:$T$76,17,FALSE)</f>
        <v>401</v>
      </c>
      <c r="V53" s="730">
        <f>VLOOKUP($A53,[22]旧琴海町!$B$54:$T$76,18,FALSE)</f>
        <v>18</v>
      </c>
      <c r="W53" s="730">
        <f>VLOOKUP($A53,[22]旧琴海町!$B$54:$T$76,19,FALSE)</f>
        <v>61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VLOOKUP($A54,[22]旧琴海町!$B$54:$T$76,2,FALSE)</f>
        <v>258</v>
      </c>
      <c r="G54" s="730">
        <f>VLOOKUP($A54,[22]旧琴海町!$B$54:$T$76,3,FALSE)</f>
        <v>45</v>
      </c>
      <c r="H54" s="730">
        <f>VLOOKUP($A54,[22]旧琴海町!$B$54:$T$76,4,FALSE)</f>
        <v>40</v>
      </c>
      <c r="I54" s="730">
        <f>VLOOKUP($A54,[22]旧琴海町!$B$54:$T$76,5,FALSE)</f>
        <v>30</v>
      </c>
      <c r="J54" s="730">
        <f>VLOOKUP($A54,[22]旧琴海町!$B$54:$T$76,6,FALSE)</f>
        <v>1</v>
      </c>
      <c r="K54" s="730">
        <f>VLOOKUP($A54,[22]旧琴海町!$B$54:$T$76,7,FALSE)</f>
        <v>9</v>
      </c>
      <c r="L54" s="730" t="str">
        <f>VLOOKUP($A54,[22]旧琴海町!$B$54:$T$76,8,FALSE)</f>
        <v>-</v>
      </c>
      <c r="M54" s="730">
        <f>VLOOKUP($A54,[22]旧琴海町!$B$54:$T$76,9,FALSE)</f>
        <v>5</v>
      </c>
      <c r="N54" s="730">
        <f>VLOOKUP($A54,[22]旧琴海町!$B$54:$T$76,10,FALSE)</f>
        <v>200</v>
      </c>
      <c r="O54" s="730">
        <f>VLOOKUP($A54,[22]旧琴海町!$B$54:$T$76,11,FALSE)</f>
        <v>3</v>
      </c>
      <c r="P54" s="730">
        <f>VLOOKUP($A54,[22]旧琴海町!$B$54:$T$76,12,FALSE)</f>
        <v>191</v>
      </c>
      <c r="Q54" s="730">
        <f>VLOOKUP($A54,[22]旧琴海町!$B$54:$T$76,13,FALSE)</f>
        <v>6</v>
      </c>
      <c r="R54" s="730">
        <f>VLOOKUP($A54,[22]旧琴海町!$B$54:$T$76,14,FALSE)</f>
        <v>13</v>
      </c>
      <c r="S54" s="730">
        <f>VLOOKUP($A54,[22]旧琴海町!$B$54:$T$76,15,FALSE)</f>
        <v>39</v>
      </c>
      <c r="T54" s="730">
        <f>VLOOKUP($A54,[22]旧琴海町!$B$54:$T$76,16,FALSE)</f>
        <v>29</v>
      </c>
      <c r="U54" s="730">
        <f>VLOOKUP($A54,[22]旧琴海町!$B$54:$T$76,17,FALSE)</f>
        <v>1</v>
      </c>
      <c r="V54" s="730">
        <f>VLOOKUP($A54,[22]旧琴海町!$B$54:$T$76,18,FALSE)</f>
        <v>9</v>
      </c>
      <c r="W54" s="730" t="str">
        <f>VLOOKUP($A54,[22]旧琴海町!$B$54:$T$76,19,FALSE)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VLOOKUP($A55,[22]旧琴海町!$B$54:$T$76,2,FALSE)</f>
        <v>209</v>
      </c>
      <c r="G55" s="730">
        <f>VLOOKUP($A55,[22]旧琴海町!$B$54:$T$76,3,FALSE)</f>
        <v>159</v>
      </c>
      <c r="H55" s="730">
        <f>VLOOKUP($A55,[22]旧琴海町!$B$54:$T$76,4,FALSE)</f>
        <v>150</v>
      </c>
      <c r="I55" s="730">
        <f>VLOOKUP($A55,[22]旧琴海町!$B$54:$T$76,5,FALSE)</f>
        <v>128</v>
      </c>
      <c r="J55" s="730">
        <f>VLOOKUP($A55,[22]旧琴海町!$B$54:$T$76,6,FALSE)</f>
        <v>9</v>
      </c>
      <c r="K55" s="730">
        <f>VLOOKUP($A55,[22]旧琴海町!$B$54:$T$76,7,FALSE)</f>
        <v>8</v>
      </c>
      <c r="L55" s="730">
        <f>VLOOKUP($A55,[22]旧琴海町!$B$54:$T$76,8,FALSE)</f>
        <v>5</v>
      </c>
      <c r="M55" s="730">
        <f>VLOOKUP($A55,[22]旧琴海町!$B$54:$T$76,9,FALSE)</f>
        <v>9</v>
      </c>
      <c r="N55" s="730">
        <f>VLOOKUP($A55,[22]旧琴海町!$B$54:$T$76,10,FALSE)</f>
        <v>31</v>
      </c>
      <c r="O55" s="730">
        <f>VLOOKUP($A55,[22]旧琴海町!$B$54:$T$76,11,FALSE)</f>
        <v>8</v>
      </c>
      <c r="P55" s="730">
        <f>VLOOKUP($A55,[22]旧琴海町!$B$54:$T$76,12,FALSE)</f>
        <v>19</v>
      </c>
      <c r="Q55" s="730">
        <f>VLOOKUP($A55,[22]旧琴海町!$B$54:$T$76,13,FALSE)</f>
        <v>4</v>
      </c>
      <c r="R55" s="730">
        <f>VLOOKUP($A55,[22]旧琴海町!$B$54:$T$76,14,FALSE)</f>
        <v>19</v>
      </c>
      <c r="S55" s="730">
        <f>VLOOKUP($A55,[22]旧琴海町!$B$54:$T$76,15,FALSE)</f>
        <v>143</v>
      </c>
      <c r="T55" s="730">
        <f>VLOOKUP($A55,[22]旧琴海町!$B$54:$T$76,16,FALSE)</f>
        <v>121</v>
      </c>
      <c r="U55" s="730">
        <f>VLOOKUP($A55,[22]旧琴海町!$B$54:$T$76,17,FALSE)</f>
        <v>9</v>
      </c>
      <c r="V55" s="730">
        <f>VLOOKUP($A55,[22]旧琴海町!$B$54:$T$76,18,FALSE)</f>
        <v>8</v>
      </c>
      <c r="W55" s="730">
        <f>VLOOKUP($A55,[22]旧琴海町!$B$54:$T$76,19,FALSE)</f>
        <v>5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VLOOKUP($A56,[22]旧琴海町!$B$54:$T$76,2,FALSE)</f>
        <v>197</v>
      </c>
      <c r="G56" s="730">
        <f>VLOOKUP($A56,[22]旧琴海町!$B$54:$T$76,3,FALSE)</f>
        <v>163</v>
      </c>
      <c r="H56" s="730">
        <f>VLOOKUP($A56,[22]旧琴海町!$B$54:$T$76,4,FALSE)</f>
        <v>159</v>
      </c>
      <c r="I56" s="730">
        <f>VLOOKUP($A56,[22]旧琴海町!$B$54:$T$76,5,FALSE)</f>
        <v>138</v>
      </c>
      <c r="J56" s="730">
        <f>VLOOKUP($A56,[22]旧琴海町!$B$54:$T$76,6,FALSE)</f>
        <v>12</v>
      </c>
      <c r="K56" s="730" t="str">
        <f>VLOOKUP($A56,[22]旧琴海町!$B$54:$T$76,7,FALSE)</f>
        <v>-</v>
      </c>
      <c r="L56" s="730">
        <f>VLOOKUP($A56,[22]旧琴海町!$B$54:$T$76,8,FALSE)</f>
        <v>9</v>
      </c>
      <c r="M56" s="730">
        <f>VLOOKUP($A56,[22]旧琴海町!$B$54:$T$76,9,FALSE)</f>
        <v>4</v>
      </c>
      <c r="N56" s="730">
        <f>VLOOKUP($A56,[22]旧琴海町!$B$54:$T$76,10,FALSE)</f>
        <v>24</v>
      </c>
      <c r="O56" s="730">
        <f>VLOOKUP($A56,[22]旧琴海町!$B$54:$T$76,11,FALSE)</f>
        <v>19</v>
      </c>
      <c r="P56" s="730">
        <f>VLOOKUP($A56,[22]旧琴海町!$B$54:$T$76,12,FALSE)</f>
        <v>1</v>
      </c>
      <c r="Q56" s="730">
        <f>VLOOKUP($A56,[22]旧琴海町!$B$54:$T$76,13,FALSE)</f>
        <v>4</v>
      </c>
      <c r="R56" s="730">
        <f>VLOOKUP($A56,[22]旧琴海町!$B$54:$T$76,14,FALSE)</f>
        <v>10</v>
      </c>
      <c r="S56" s="730">
        <f>VLOOKUP($A56,[22]旧琴海町!$B$54:$T$76,15,FALSE)</f>
        <v>151</v>
      </c>
      <c r="T56" s="730">
        <f>VLOOKUP($A56,[22]旧琴海町!$B$54:$T$76,16,FALSE)</f>
        <v>132</v>
      </c>
      <c r="U56" s="730">
        <f>VLOOKUP($A56,[22]旧琴海町!$B$54:$T$76,17,FALSE)</f>
        <v>10</v>
      </c>
      <c r="V56" s="730" t="str">
        <f>VLOOKUP($A56,[22]旧琴海町!$B$54:$T$76,18,FALSE)</f>
        <v>-</v>
      </c>
      <c r="W56" s="730">
        <f>VLOOKUP($A56,[22]旧琴海町!$B$54:$T$76,19,FALSE)</f>
        <v>9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VLOOKUP($A57,[22]旧琴海町!$B$54:$T$76,2,FALSE)</f>
        <v>273</v>
      </c>
      <c r="G57" s="730">
        <f>VLOOKUP($A57,[22]旧琴海町!$B$54:$T$76,3,FALSE)</f>
        <v>216</v>
      </c>
      <c r="H57" s="730">
        <f>VLOOKUP($A57,[22]旧琴海町!$B$54:$T$76,4,FALSE)</f>
        <v>208</v>
      </c>
      <c r="I57" s="730">
        <f>VLOOKUP($A57,[22]旧琴海町!$B$54:$T$76,5,FALSE)</f>
        <v>163</v>
      </c>
      <c r="J57" s="730">
        <f>VLOOKUP($A57,[22]旧琴海町!$B$54:$T$76,6,FALSE)</f>
        <v>27</v>
      </c>
      <c r="K57" s="730" t="str">
        <f>VLOOKUP($A57,[22]旧琴海町!$B$54:$T$76,7,FALSE)</f>
        <v>-</v>
      </c>
      <c r="L57" s="730">
        <f>VLOOKUP($A57,[22]旧琴海町!$B$54:$T$76,8,FALSE)</f>
        <v>18</v>
      </c>
      <c r="M57" s="730">
        <f>VLOOKUP($A57,[22]旧琴海町!$B$54:$T$76,9,FALSE)</f>
        <v>8</v>
      </c>
      <c r="N57" s="730">
        <f>VLOOKUP($A57,[22]旧琴海町!$B$54:$T$76,10,FALSE)</f>
        <v>41</v>
      </c>
      <c r="O57" s="730">
        <f>VLOOKUP($A57,[22]旧琴海町!$B$54:$T$76,11,FALSE)</f>
        <v>35</v>
      </c>
      <c r="P57" s="730">
        <f>VLOOKUP($A57,[22]旧琴海町!$B$54:$T$76,12,FALSE)</f>
        <v>4</v>
      </c>
      <c r="Q57" s="730">
        <f>VLOOKUP($A57,[22]旧琴海町!$B$54:$T$76,13,FALSE)</f>
        <v>2</v>
      </c>
      <c r="R57" s="730">
        <f>VLOOKUP($A57,[22]旧琴海町!$B$54:$T$76,14,FALSE)</f>
        <v>16</v>
      </c>
      <c r="S57" s="730">
        <f>VLOOKUP($A57,[22]旧琴海町!$B$54:$T$76,15,FALSE)</f>
        <v>193</v>
      </c>
      <c r="T57" s="730">
        <f>VLOOKUP($A57,[22]旧琴海町!$B$54:$T$76,16,FALSE)</f>
        <v>152</v>
      </c>
      <c r="U57" s="730">
        <f>VLOOKUP($A57,[22]旧琴海町!$B$54:$T$76,17,FALSE)</f>
        <v>24</v>
      </c>
      <c r="V57" s="730" t="str">
        <f>VLOOKUP($A57,[22]旧琴海町!$B$54:$T$76,18,FALSE)</f>
        <v>-</v>
      </c>
      <c r="W57" s="730">
        <f>VLOOKUP($A57,[22]旧琴海町!$B$54:$T$76,19,FALSE)</f>
        <v>17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VLOOKUP($A58,[22]旧琴海町!$B$54:$T$76,2,FALSE)</f>
        <v>258</v>
      </c>
      <c r="G58" s="730">
        <f>VLOOKUP($A58,[22]旧琴海町!$B$54:$T$76,3,FALSE)</f>
        <v>210</v>
      </c>
      <c r="H58" s="730">
        <f>VLOOKUP($A58,[22]旧琴海町!$B$54:$T$76,4,FALSE)</f>
        <v>203</v>
      </c>
      <c r="I58" s="730">
        <f>VLOOKUP($A58,[22]旧琴海町!$B$54:$T$76,5,FALSE)</f>
        <v>165</v>
      </c>
      <c r="J58" s="730">
        <f>VLOOKUP($A58,[22]旧琴海町!$B$54:$T$76,6,FALSE)</f>
        <v>33</v>
      </c>
      <c r="K58" s="730" t="str">
        <f>VLOOKUP($A58,[22]旧琴海町!$B$54:$T$76,7,FALSE)</f>
        <v>-</v>
      </c>
      <c r="L58" s="730">
        <f>VLOOKUP($A58,[22]旧琴海町!$B$54:$T$76,8,FALSE)</f>
        <v>5</v>
      </c>
      <c r="M58" s="730">
        <f>VLOOKUP($A58,[22]旧琴海町!$B$54:$T$76,9,FALSE)</f>
        <v>7</v>
      </c>
      <c r="N58" s="730">
        <f>VLOOKUP($A58,[22]旧琴海町!$B$54:$T$76,10,FALSE)</f>
        <v>28</v>
      </c>
      <c r="O58" s="730">
        <f>VLOOKUP($A58,[22]旧琴海町!$B$54:$T$76,11,FALSE)</f>
        <v>26</v>
      </c>
      <c r="P58" s="730" t="str">
        <f>VLOOKUP($A58,[22]旧琴海町!$B$54:$T$76,12,FALSE)</f>
        <v>-</v>
      </c>
      <c r="Q58" s="730">
        <f>VLOOKUP($A58,[22]旧琴海町!$B$54:$T$76,13,FALSE)</f>
        <v>2</v>
      </c>
      <c r="R58" s="730">
        <f>VLOOKUP($A58,[22]旧琴海町!$B$54:$T$76,14,FALSE)</f>
        <v>20</v>
      </c>
      <c r="S58" s="730">
        <f>VLOOKUP($A58,[22]旧琴海町!$B$54:$T$76,15,FALSE)</f>
        <v>185</v>
      </c>
      <c r="T58" s="730">
        <f>VLOOKUP($A58,[22]旧琴海町!$B$54:$T$76,16,FALSE)</f>
        <v>157</v>
      </c>
      <c r="U58" s="730">
        <f>VLOOKUP($A58,[22]旧琴海町!$B$54:$T$76,17,FALSE)</f>
        <v>24</v>
      </c>
      <c r="V58" s="730" t="str">
        <f>VLOOKUP($A58,[22]旧琴海町!$B$54:$T$76,18,FALSE)</f>
        <v>-</v>
      </c>
      <c r="W58" s="730">
        <f>VLOOKUP($A58,[22]旧琴海町!$B$54:$T$76,19,FALSE)</f>
        <v>4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VLOOKUP($A59,[22]旧琴海町!$B$54:$T$76,2,FALSE)</f>
        <v>330</v>
      </c>
      <c r="G59" s="730">
        <f>VLOOKUP($A59,[22]旧琴海町!$B$54:$T$76,3,FALSE)</f>
        <v>264</v>
      </c>
      <c r="H59" s="730">
        <f>VLOOKUP($A59,[22]旧琴海町!$B$54:$T$76,4,FALSE)</f>
        <v>251</v>
      </c>
      <c r="I59" s="730">
        <f>VLOOKUP($A59,[22]旧琴海町!$B$54:$T$76,5,FALSE)</f>
        <v>210</v>
      </c>
      <c r="J59" s="730">
        <f>VLOOKUP($A59,[22]旧琴海町!$B$54:$T$76,6,FALSE)</f>
        <v>34</v>
      </c>
      <c r="K59" s="730" t="str">
        <f>VLOOKUP($A59,[22]旧琴海町!$B$54:$T$76,7,FALSE)</f>
        <v>-</v>
      </c>
      <c r="L59" s="730">
        <f>VLOOKUP($A59,[22]旧琴海町!$B$54:$T$76,8,FALSE)</f>
        <v>7</v>
      </c>
      <c r="M59" s="730">
        <f>VLOOKUP($A59,[22]旧琴海町!$B$54:$T$76,9,FALSE)</f>
        <v>13</v>
      </c>
      <c r="N59" s="730">
        <f>VLOOKUP($A59,[22]旧琴海町!$B$54:$T$76,10,FALSE)</f>
        <v>41</v>
      </c>
      <c r="O59" s="730">
        <f>VLOOKUP($A59,[22]旧琴海町!$B$54:$T$76,11,FALSE)</f>
        <v>33</v>
      </c>
      <c r="P59" s="730" t="str">
        <f>VLOOKUP($A59,[22]旧琴海町!$B$54:$T$76,12,FALSE)</f>
        <v>-</v>
      </c>
      <c r="Q59" s="730">
        <f>VLOOKUP($A59,[22]旧琴海町!$B$54:$T$76,13,FALSE)</f>
        <v>8</v>
      </c>
      <c r="R59" s="730">
        <f>VLOOKUP($A59,[22]旧琴海町!$B$54:$T$76,14,FALSE)</f>
        <v>25</v>
      </c>
      <c r="S59" s="730">
        <f>VLOOKUP($A59,[22]旧琴海町!$B$54:$T$76,15,FALSE)</f>
        <v>231</v>
      </c>
      <c r="T59" s="730">
        <f>VLOOKUP($A59,[22]旧琴海町!$B$54:$T$76,16,FALSE)</f>
        <v>196</v>
      </c>
      <c r="U59" s="730">
        <f>VLOOKUP($A59,[22]旧琴海町!$B$54:$T$76,17,FALSE)</f>
        <v>29</v>
      </c>
      <c r="V59" s="730" t="str">
        <f>VLOOKUP($A59,[22]旧琴海町!$B$54:$T$76,18,FALSE)</f>
        <v>-</v>
      </c>
      <c r="W59" s="730">
        <f>VLOOKUP($A59,[22]旧琴海町!$B$54:$T$76,19,FALSE)</f>
        <v>6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VLOOKUP($A60,[22]旧琴海町!$B$54:$T$76,2,FALSE)</f>
        <v>360</v>
      </c>
      <c r="G60" s="730">
        <f>VLOOKUP($A60,[22]旧琴海町!$B$54:$T$76,3,FALSE)</f>
        <v>301</v>
      </c>
      <c r="H60" s="730">
        <f>VLOOKUP($A60,[22]旧琴海町!$B$54:$T$76,4,FALSE)</f>
        <v>296</v>
      </c>
      <c r="I60" s="730">
        <f>VLOOKUP($A60,[22]旧琴海町!$B$54:$T$76,5,FALSE)</f>
        <v>234</v>
      </c>
      <c r="J60" s="730">
        <f>VLOOKUP($A60,[22]旧琴海町!$B$54:$T$76,6,FALSE)</f>
        <v>59</v>
      </c>
      <c r="K60" s="730" t="str">
        <f>VLOOKUP($A60,[22]旧琴海町!$B$54:$T$76,7,FALSE)</f>
        <v>-</v>
      </c>
      <c r="L60" s="730">
        <f>VLOOKUP($A60,[22]旧琴海町!$B$54:$T$76,8,FALSE)</f>
        <v>3</v>
      </c>
      <c r="M60" s="730">
        <f>VLOOKUP($A60,[22]旧琴海町!$B$54:$T$76,9,FALSE)</f>
        <v>5</v>
      </c>
      <c r="N60" s="730">
        <f>VLOOKUP($A60,[22]旧琴海町!$B$54:$T$76,10,FALSE)</f>
        <v>44</v>
      </c>
      <c r="O60" s="730">
        <f>VLOOKUP($A60,[22]旧琴海町!$B$54:$T$76,11,FALSE)</f>
        <v>41</v>
      </c>
      <c r="P60" s="730" t="str">
        <f>VLOOKUP($A60,[22]旧琴海町!$B$54:$T$76,12,FALSE)</f>
        <v>-</v>
      </c>
      <c r="Q60" s="730">
        <f>VLOOKUP($A60,[22]旧琴海町!$B$54:$T$76,13,FALSE)</f>
        <v>3</v>
      </c>
      <c r="R60" s="730">
        <f>VLOOKUP($A60,[22]旧琴海町!$B$54:$T$76,14,FALSE)</f>
        <v>15</v>
      </c>
      <c r="S60" s="730">
        <f>VLOOKUP($A60,[22]旧琴海町!$B$54:$T$76,15,FALSE)</f>
        <v>260</v>
      </c>
      <c r="T60" s="730">
        <f>VLOOKUP($A60,[22]旧琴海町!$B$54:$T$76,16,FALSE)</f>
        <v>211</v>
      </c>
      <c r="U60" s="730">
        <f>VLOOKUP($A60,[22]旧琴海町!$B$54:$T$76,17,FALSE)</f>
        <v>47</v>
      </c>
      <c r="V60" s="730" t="str">
        <f>VLOOKUP($A60,[22]旧琴海町!$B$54:$T$76,18,FALSE)</f>
        <v>-</v>
      </c>
      <c r="W60" s="730">
        <f>VLOOKUP($A60,[22]旧琴海町!$B$54:$T$76,19,FALSE)</f>
        <v>2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VLOOKUP($A61,[22]旧琴海町!$B$54:$T$76,2,FALSE)</f>
        <v>363</v>
      </c>
      <c r="G61" s="730">
        <f>VLOOKUP($A61,[22]旧琴海町!$B$54:$T$76,3,FALSE)</f>
        <v>287</v>
      </c>
      <c r="H61" s="730">
        <f>VLOOKUP($A61,[22]旧琴海町!$B$54:$T$76,4,FALSE)</f>
        <v>285</v>
      </c>
      <c r="I61" s="730">
        <f>VLOOKUP($A61,[22]旧琴海町!$B$54:$T$76,5,FALSE)</f>
        <v>227</v>
      </c>
      <c r="J61" s="730">
        <f>VLOOKUP($A61,[22]旧琴海町!$B$54:$T$76,6,FALSE)</f>
        <v>52</v>
      </c>
      <c r="K61" s="730">
        <f>VLOOKUP($A61,[22]旧琴海町!$B$54:$T$76,7,FALSE)</f>
        <v>1</v>
      </c>
      <c r="L61" s="730">
        <f>VLOOKUP($A61,[22]旧琴海町!$B$54:$T$76,8,FALSE)</f>
        <v>5</v>
      </c>
      <c r="M61" s="730">
        <f>VLOOKUP($A61,[22]旧琴海町!$B$54:$T$76,9,FALSE)</f>
        <v>2</v>
      </c>
      <c r="N61" s="730">
        <f>VLOOKUP($A61,[22]旧琴海町!$B$54:$T$76,10,FALSE)</f>
        <v>60</v>
      </c>
      <c r="O61" s="730">
        <f>VLOOKUP($A61,[22]旧琴海町!$B$54:$T$76,11,FALSE)</f>
        <v>55</v>
      </c>
      <c r="P61" s="730" t="str">
        <f>VLOOKUP($A61,[22]旧琴海町!$B$54:$T$76,12,FALSE)</f>
        <v>-</v>
      </c>
      <c r="Q61" s="730">
        <f>VLOOKUP($A61,[22]旧琴海町!$B$54:$T$76,13,FALSE)</f>
        <v>5</v>
      </c>
      <c r="R61" s="730">
        <f>VLOOKUP($A61,[22]旧琴海町!$B$54:$T$76,14,FALSE)</f>
        <v>16</v>
      </c>
      <c r="S61" s="730">
        <f>VLOOKUP($A61,[22]旧琴海町!$B$54:$T$76,15,FALSE)</f>
        <v>262</v>
      </c>
      <c r="T61" s="730">
        <f>VLOOKUP($A61,[22]旧琴海町!$B$54:$T$76,16,FALSE)</f>
        <v>209</v>
      </c>
      <c r="U61" s="730">
        <f>VLOOKUP($A61,[22]旧琴海町!$B$54:$T$76,17,FALSE)</f>
        <v>48</v>
      </c>
      <c r="V61" s="730">
        <f>VLOOKUP($A61,[22]旧琴海町!$B$54:$T$76,18,FALSE)</f>
        <v>1</v>
      </c>
      <c r="W61" s="730">
        <f>VLOOKUP($A61,[22]旧琴海町!$B$54:$T$76,19,FALSE)</f>
        <v>4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VLOOKUP($A62,[22]旧琴海町!$B$54:$T$76,2,FALSE)</f>
        <v>427</v>
      </c>
      <c r="G62" s="730">
        <f>VLOOKUP($A62,[22]旧琴海町!$B$54:$T$76,3,FALSE)</f>
        <v>343</v>
      </c>
      <c r="H62" s="730">
        <f>VLOOKUP($A62,[22]旧琴海町!$B$54:$T$76,4,FALSE)</f>
        <v>336</v>
      </c>
      <c r="I62" s="730">
        <f>VLOOKUP($A62,[22]旧琴海町!$B$54:$T$76,5,FALSE)</f>
        <v>267</v>
      </c>
      <c r="J62" s="730">
        <f>VLOOKUP($A62,[22]旧琴海町!$B$54:$T$76,6,FALSE)</f>
        <v>62</v>
      </c>
      <c r="K62" s="730" t="str">
        <f>VLOOKUP($A62,[22]旧琴海町!$B$54:$T$76,7,FALSE)</f>
        <v>-</v>
      </c>
      <c r="L62" s="730">
        <f>VLOOKUP($A62,[22]旧琴海町!$B$54:$T$76,8,FALSE)</f>
        <v>7</v>
      </c>
      <c r="M62" s="730">
        <f>VLOOKUP($A62,[22]旧琴海町!$B$54:$T$76,9,FALSE)</f>
        <v>7</v>
      </c>
      <c r="N62" s="730">
        <f>VLOOKUP($A62,[22]旧琴海町!$B$54:$T$76,10,FALSE)</f>
        <v>76</v>
      </c>
      <c r="O62" s="730">
        <f>VLOOKUP($A62,[22]旧琴海町!$B$54:$T$76,11,FALSE)</f>
        <v>71</v>
      </c>
      <c r="P62" s="730" t="str">
        <f>VLOOKUP($A62,[22]旧琴海町!$B$54:$T$76,12,FALSE)</f>
        <v>-</v>
      </c>
      <c r="Q62" s="730">
        <f>VLOOKUP($A62,[22]旧琴海町!$B$54:$T$76,13,FALSE)</f>
        <v>5</v>
      </c>
      <c r="R62" s="730">
        <f>VLOOKUP($A62,[22]旧琴海町!$B$54:$T$76,14,FALSE)</f>
        <v>8</v>
      </c>
      <c r="S62" s="730">
        <f>VLOOKUP($A62,[22]旧琴海町!$B$54:$T$76,15,FALSE)</f>
        <v>299</v>
      </c>
      <c r="T62" s="730">
        <f>VLOOKUP($A62,[22]旧琴海町!$B$54:$T$76,16,FALSE)</f>
        <v>242</v>
      </c>
      <c r="U62" s="730">
        <f>VLOOKUP($A62,[22]旧琴海町!$B$54:$T$76,17,FALSE)</f>
        <v>50</v>
      </c>
      <c r="V62" s="730" t="str">
        <f>VLOOKUP($A62,[22]旧琴海町!$B$54:$T$76,18,FALSE)</f>
        <v>-</v>
      </c>
      <c r="W62" s="730">
        <f>VLOOKUP($A62,[22]旧琴海町!$B$54:$T$76,19,FALSE)</f>
        <v>7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VLOOKUP($A63,[22]旧琴海町!$B$54:$T$76,2,FALSE)</f>
        <v>441</v>
      </c>
      <c r="G63" s="730">
        <f>VLOOKUP($A63,[22]旧琴海町!$B$54:$T$76,3,FALSE)</f>
        <v>321</v>
      </c>
      <c r="H63" s="730">
        <f>VLOOKUP($A63,[22]旧琴海町!$B$54:$T$76,4,FALSE)</f>
        <v>315</v>
      </c>
      <c r="I63" s="730">
        <f>VLOOKUP($A63,[22]旧琴海町!$B$54:$T$76,5,FALSE)</f>
        <v>218</v>
      </c>
      <c r="J63" s="730">
        <f>VLOOKUP($A63,[22]旧琴海町!$B$54:$T$76,6,FALSE)</f>
        <v>90</v>
      </c>
      <c r="K63" s="730" t="str">
        <f>VLOOKUP($A63,[22]旧琴海町!$B$54:$T$76,7,FALSE)</f>
        <v>-</v>
      </c>
      <c r="L63" s="730">
        <f>VLOOKUP($A63,[22]旧琴海町!$B$54:$T$76,8,FALSE)</f>
        <v>7</v>
      </c>
      <c r="M63" s="730">
        <f>VLOOKUP($A63,[22]旧琴海町!$B$54:$T$76,9,FALSE)</f>
        <v>6</v>
      </c>
      <c r="N63" s="730">
        <f>VLOOKUP($A63,[22]旧琴海町!$B$54:$T$76,10,FALSE)</f>
        <v>110</v>
      </c>
      <c r="O63" s="730">
        <f>VLOOKUP($A63,[22]旧琴海町!$B$54:$T$76,11,FALSE)</f>
        <v>90</v>
      </c>
      <c r="P63" s="730" t="str">
        <f>VLOOKUP($A63,[22]旧琴海町!$B$54:$T$76,12,FALSE)</f>
        <v>-</v>
      </c>
      <c r="Q63" s="730">
        <f>VLOOKUP($A63,[22]旧琴海町!$B$54:$T$76,13,FALSE)</f>
        <v>20</v>
      </c>
      <c r="R63" s="730">
        <f>VLOOKUP($A63,[22]旧琴海町!$B$54:$T$76,14,FALSE)</f>
        <v>10</v>
      </c>
      <c r="S63" s="730">
        <f>VLOOKUP($A63,[22]旧琴海町!$B$54:$T$76,15,FALSE)</f>
        <v>268</v>
      </c>
      <c r="T63" s="730">
        <f>VLOOKUP($A63,[22]旧琴海町!$B$54:$T$76,16,FALSE)</f>
        <v>195</v>
      </c>
      <c r="U63" s="730">
        <f>VLOOKUP($A63,[22]旧琴海町!$B$54:$T$76,17,FALSE)</f>
        <v>67</v>
      </c>
      <c r="V63" s="730" t="str">
        <f>VLOOKUP($A63,[22]旧琴海町!$B$54:$T$76,18,FALSE)</f>
        <v>-</v>
      </c>
      <c r="W63" s="730">
        <f>VLOOKUP($A63,[22]旧琴海町!$B$54:$T$76,19,FALSE)</f>
        <v>6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VLOOKUP($A64,[22]旧琴海町!$B$54:$T$76,2,FALSE)</f>
        <v>489</v>
      </c>
      <c r="G64" s="730">
        <f>VLOOKUP($A64,[22]旧琴海町!$B$54:$T$76,3,FALSE)</f>
        <v>199</v>
      </c>
      <c r="H64" s="730">
        <f>VLOOKUP($A64,[22]旧琴海町!$B$54:$T$76,4,FALSE)</f>
        <v>199</v>
      </c>
      <c r="I64" s="730">
        <f>VLOOKUP($A64,[22]旧琴海町!$B$54:$T$76,5,FALSE)</f>
        <v>111</v>
      </c>
      <c r="J64" s="730">
        <f>VLOOKUP($A64,[22]旧琴海町!$B$54:$T$76,6,FALSE)</f>
        <v>86</v>
      </c>
      <c r="K64" s="730" t="str">
        <f>VLOOKUP($A64,[22]旧琴海町!$B$54:$T$76,7,FALSE)</f>
        <v>-</v>
      </c>
      <c r="L64" s="730">
        <f>VLOOKUP($A64,[22]旧琴海町!$B$54:$T$76,8,FALSE)</f>
        <v>2</v>
      </c>
      <c r="M64" s="730" t="str">
        <f>VLOOKUP($A64,[22]旧琴海町!$B$54:$T$76,9,FALSE)</f>
        <v>-</v>
      </c>
      <c r="N64" s="730">
        <f>VLOOKUP($A64,[22]旧琴海町!$B$54:$T$76,10,FALSE)</f>
        <v>275</v>
      </c>
      <c r="O64" s="730">
        <f>VLOOKUP($A64,[22]旧琴海町!$B$54:$T$76,11,FALSE)</f>
        <v>181</v>
      </c>
      <c r="P64" s="730" t="str">
        <f>VLOOKUP($A64,[22]旧琴海町!$B$54:$T$76,12,FALSE)</f>
        <v>-</v>
      </c>
      <c r="Q64" s="730">
        <f>VLOOKUP($A64,[22]旧琴海町!$B$54:$T$76,13,FALSE)</f>
        <v>94</v>
      </c>
      <c r="R64" s="730">
        <f>VLOOKUP($A64,[22]旧琴海町!$B$54:$T$76,14,FALSE)</f>
        <v>15</v>
      </c>
      <c r="S64" s="730">
        <f>VLOOKUP($A64,[22]旧琴海町!$B$54:$T$76,15,FALSE)</f>
        <v>129</v>
      </c>
      <c r="T64" s="730">
        <f>VLOOKUP($A64,[22]旧琴海町!$B$54:$T$76,16,FALSE)</f>
        <v>82</v>
      </c>
      <c r="U64" s="730">
        <f>VLOOKUP($A64,[22]旧琴海町!$B$54:$T$76,17,FALSE)</f>
        <v>46</v>
      </c>
      <c r="V64" s="730" t="str">
        <f>VLOOKUP($A64,[22]旧琴海町!$B$54:$T$76,18,FALSE)</f>
        <v>-</v>
      </c>
      <c r="W64" s="730">
        <f>VLOOKUP($A64,[22]旧琴海町!$B$54:$T$76,19,FALSE)</f>
        <v>1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VLOOKUP($A65,[22]旧琴海町!$B$54:$T$76,2,FALSE)</f>
        <v>562</v>
      </c>
      <c r="G65" s="730">
        <f>VLOOKUP($A65,[22]旧琴海町!$B$54:$T$76,3,FALSE)</f>
        <v>158</v>
      </c>
      <c r="H65" s="730">
        <f>VLOOKUP($A65,[22]旧琴海町!$B$54:$T$76,4,FALSE)</f>
        <v>158</v>
      </c>
      <c r="I65" s="730">
        <f>VLOOKUP($A65,[22]旧琴海町!$B$54:$T$76,5,FALSE)</f>
        <v>77</v>
      </c>
      <c r="J65" s="730">
        <f>VLOOKUP($A65,[22]旧琴海町!$B$54:$T$76,6,FALSE)</f>
        <v>77</v>
      </c>
      <c r="K65" s="730" t="str">
        <f>VLOOKUP($A65,[22]旧琴海町!$B$54:$T$76,7,FALSE)</f>
        <v>-</v>
      </c>
      <c r="L65" s="730">
        <f>VLOOKUP($A65,[22]旧琴海町!$B$54:$T$76,8,FALSE)</f>
        <v>4</v>
      </c>
      <c r="M65" s="730" t="str">
        <f>VLOOKUP($A65,[22]旧琴海町!$B$54:$T$76,9,FALSE)</f>
        <v>-</v>
      </c>
      <c r="N65" s="730">
        <f>VLOOKUP($A65,[22]旧琴海町!$B$54:$T$76,10,FALSE)</f>
        <v>374</v>
      </c>
      <c r="O65" s="730">
        <f>VLOOKUP($A65,[22]旧琴海町!$B$54:$T$76,11,FALSE)</f>
        <v>190</v>
      </c>
      <c r="P65" s="730" t="str">
        <f>VLOOKUP($A65,[22]旧琴海町!$B$54:$T$76,12,FALSE)</f>
        <v>-</v>
      </c>
      <c r="Q65" s="730">
        <f>VLOOKUP($A65,[22]旧琴海町!$B$54:$T$76,13,FALSE)</f>
        <v>184</v>
      </c>
      <c r="R65" s="730">
        <f>VLOOKUP($A65,[22]旧琴海町!$B$54:$T$76,14,FALSE)</f>
        <v>30</v>
      </c>
      <c r="S65" s="730">
        <f>VLOOKUP($A65,[22]旧琴海町!$B$54:$T$76,15,FALSE)</f>
        <v>86</v>
      </c>
      <c r="T65" s="730">
        <f>VLOOKUP($A65,[22]旧琴海町!$B$54:$T$76,16,FALSE)</f>
        <v>45</v>
      </c>
      <c r="U65" s="730">
        <f>VLOOKUP($A65,[22]旧琴海町!$B$54:$T$76,17,FALSE)</f>
        <v>41</v>
      </c>
      <c r="V65" s="730" t="str">
        <f>VLOOKUP($A65,[22]旧琴海町!$B$54:$T$76,18,FALSE)</f>
        <v>-</v>
      </c>
      <c r="W65" s="730" t="str">
        <f>VLOOKUP($A65,[22]旧琴海町!$B$54:$T$76,19,FALSE)</f>
        <v>-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VLOOKUP($A66,[22]旧琴海町!$B$54:$T$76,2,FALSE)</f>
        <v>409</v>
      </c>
      <c r="G66" s="730">
        <f>VLOOKUP($A66,[22]旧琴海町!$B$54:$T$76,3,FALSE)</f>
        <v>61</v>
      </c>
      <c r="H66" s="730">
        <f>VLOOKUP($A66,[22]旧琴海町!$B$54:$T$76,4,FALSE)</f>
        <v>61</v>
      </c>
      <c r="I66" s="730">
        <f>VLOOKUP($A66,[22]旧琴海町!$B$54:$T$76,5,FALSE)</f>
        <v>36</v>
      </c>
      <c r="J66" s="730">
        <f>VLOOKUP($A66,[22]旧琴海町!$B$54:$T$76,6,FALSE)</f>
        <v>23</v>
      </c>
      <c r="K66" s="730" t="str">
        <f>VLOOKUP($A66,[22]旧琴海町!$B$54:$T$76,7,FALSE)</f>
        <v>-</v>
      </c>
      <c r="L66" s="730">
        <f>VLOOKUP($A66,[22]旧琴海町!$B$54:$T$76,8,FALSE)</f>
        <v>2</v>
      </c>
      <c r="M66" s="730" t="str">
        <f>VLOOKUP($A66,[22]旧琴海町!$B$54:$T$76,9,FALSE)</f>
        <v>-</v>
      </c>
      <c r="N66" s="730">
        <f>VLOOKUP($A66,[22]旧琴海町!$B$54:$T$76,10,FALSE)</f>
        <v>315</v>
      </c>
      <c r="O66" s="730">
        <f>VLOOKUP($A66,[22]旧琴海町!$B$54:$T$76,11,FALSE)</f>
        <v>131</v>
      </c>
      <c r="P66" s="730" t="str">
        <f>VLOOKUP($A66,[22]旧琴海町!$B$54:$T$76,12,FALSE)</f>
        <v>-</v>
      </c>
      <c r="Q66" s="730">
        <f>VLOOKUP($A66,[22]旧琴海町!$B$54:$T$76,13,FALSE)</f>
        <v>184</v>
      </c>
      <c r="R66" s="730">
        <f>VLOOKUP($A66,[22]旧琴海町!$B$54:$T$76,14,FALSE)</f>
        <v>33</v>
      </c>
      <c r="S66" s="730">
        <f>VLOOKUP($A66,[22]旧琴海町!$B$54:$T$76,15,FALSE)</f>
        <v>16</v>
      </c>
      <c r="T66" s="730">
        <f>VLOOKUP($A66,[22]旧琴海町!$B$54:$T$76,16,FALSE)</f>
        <v>13</v>
      </c>
      <c r="U66" s="730">
        <f>VLOOKUP($A66,[22]旧琴海町!$B$54:$T$76,17,FALSE)</f>
        <v>3</v>
      </c>
      <c r="V66" s="730" t="str">
        <f>VLOOKUP($A66,[22]旧琴海町!$B$54:$T$76,18,FALSE)</f>
        <v>-</v>
      </c>
      <c r="W66" s="730" t="str">
        <f>VLOOKUP($A66,[22]旧琴海町!$B$54:$T$76,19,FALSE)</f>
        <v>-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VLOOKUP($A67,[22]旧琴海町!$B$54:$T$76,2,FALSE)</f>
        <v>327</v>
      </c>
      <c r="G67" s="730">
        <f>VLOOKUP($A67,[22]旧琴海町!$B$54:$T$76,3,FALSE)</f>
        <v>25</v>
      </c>
      <c r="H67" s="730">
        <f>VLOOKUP($A67,[22]旧琴海町!$B$54:$T$76,4,FALSE)</f>
        <v>25</v>
      </c>
      <c r="I67" s="730">
        <f>VLOOKUP($A67,[22]旧琴海町!$B$54:$T$76,5,FALSE)</f>
        <v>12</v>
      </c>
      <c r="J67" s="730">
        <f>VLOOKUP($A67,[22]旧琴海町!$B$54:$T$76,6,FALSE)</f>
        <v>11</v>
      </c>
      <c r="K67" s="730" t="str">
        <f>VLOOKUP($A67,[22]旧琴海町!$B$54:$T$76,7,FALSE)</f>
        <v>-</v>
      </c>
      <c r="L67" s="730">
        <f>VLOOKUP($A67,[22]旧琴海町!$B$54:$T$76,8,FALSE)</f>
        <v>2</v>
      </c>
      <c r="M67" s="730" t="str">
        <f>VLOOKUP($A67,[22]旧琴海町!$B$54:$T$76,9,FALSE)</f>
        <v>-</v>
      </c>
      <c r="N67" s="730">
        <f>VLOOKUP($A67,[22]旧琴海町!$B$54:$T$76,10,FALSE)</f>
        <v>284</v>
      </c>
      <c r="O67" s="730">
        <f>VLOOKUP($A67,[22]旧琴海町!$B$54:$T$76,11,FALSE)</f>
        <v>79</v>
      </c>
      <c r="P67" s="730" t="str">
        <f>VLOOKUP($A67,[22]旧琴海町!$B$54:$T$76,12,FALSE)</f>
        <v>-</v>
      </c>
      <c r="Q67" s="730">
        <f>VLOOKUP($A67,[22]旧琴海町!$B$54:$T$76,13,FALSE)</f>
        <v>205</v>
      </c>
      <c r="R67" s="730">
        <f>VLOOKUP($A67,[22]旧琴海町!$B$54:$T$76,14,FALSE)</f>
        <v>18</v>
      </c>
      <c r="S67" s="730">
        <f>VLOOKUP($A67,[22]旧琴海町!$B$54:$T$76,15,FALSE)</f>
        <v>3</v>
      </c>
      <c r="T67" s="730">
        <f>VLOOKUP($A67,[22]旧琴海町!$B$54:$T$76,16,FALSE)</f>
        <v>1</v>
      </c>
      <c r="U67" s="730">
        <f>VLOOKUP($A67,[22]旧琴海町!$B$54:$T$76,17,FALSE)</f>
        <v>2</v>
      </c>
      <c r="V67" s="730" t="str">
        <f>VLOOKUP($A67,[22]旧琴海町!$B$54:$T$76,18,FALSE)</f>
        <v>-</v>
      </c>
      <c r="W67" s="730" t="str">
        <f>VLOOKUP($A67,[22]旧琴海町!$B$54:$T$76,19,FALSE)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VLOOKUP($A68,[22]旧琴海町!$B$54:$T$76,2,FALSE)</f>
        <v>457</v>
      </c>
      <c r="G68" s="730">
        <f>VLOOKUP($A68,[22]旧琴海町!$B$54:$T$76,3,FALSE)</f>
        <v>12</v>
      </c>
      <c r="H68" s="730">
        <f>VLOOKUP($A68,[22]旧琴海町!$B$54:$T$76,4,FALSE)</f>
        <v>12</v>
      </c>
      <c r="I68" s="730">
        <f>VLOOKUP($A68,[22]旧琴海町!$B$54:$T$76,5,FALSE)</f>
        <v>3</v>
      </c>
      <c r="J68" s="730">
        <f>VLOOKUP($A68,[22]旧琴海町!$B$54:$T$76,6,FALSE)</f>
        <v>7</v>
      </c>
      <c r="K68" s="730" t="str">
        <f>VLOOKUP($A68,[22]旧琴海町!$B$54:$T$76,7,FALSE)</f>
        <v>-</v>
      </c>
      <c r="L68" s="730">
        <f>VLOOKUP($A68,[22]旧琴海町!$B$54:$T$76,8,FALSE)</f>
        <v>2</v>
      </c>
      <c r="M68" s="730" t="str">
        <f>VLOOKUP($A68,[22]旧琴海町!$B$54:$T$76,9,FALSE)</f>
        <v>-</v>
      </c>
      <c r="N68" s="730">
        <f>VLOOKUP($A68,[22]旧琴海町!$B$54:$T$76,10,FALSE)</f>
        <v>427</v>
      </c>
      <c r="O68" s="730">
        <f>VLOOKUP($A68,[22]旧琴海町!$B$54:$T$76,11,FALSE)</f>
        <v>50</v>
      </c>
      <c r="P68" s="730" t="str">
        <f>VLOOKUP($A68,[22]旧琴海町!$B$54:$T$76,12,FALSE)</f>
        <v>-</v>
      </c>
      <c r="Q68" s="730">
        <f>VLOOKUP($A68,[22]旧琴海町!$B$54:$T$76,13,FALSE)</f>
        <v>377</v>
      </c>
      <c r="R68" s="730">
        <f>VLOOKUP($A68,[22]旧琴海町!$B$54:$T$76,14,FALSE)</f>
        <v>18</v>
      </c>
      <c r="S68" s="730">
        <f>VLOOKUP($A68,[22]旧琴海町!$B$54:$T$76,15,FALSE)</f>
        <v>1</v>
      </c>
      <c r="T68" s="730">
        <f>VLOOKUP($A68,[22]旧琴海町!$B$54:$T$76,16,FALSE)</f>
        <v>1</v>
      </c>
      <c r="U68" s="730" t="str">
        <f>VLOOKUP($A68,[22]旧琴海町!$B$54:$T$76,17,FALSE)</f>
        <v>-</v>
      </c>
      <c r="V68" s="730" t="str">
        <f>VLOOKUP($A68,[22]旧琴海町!$B$54:$T$76,18,FALSE)</f>
        <v>-</v>
      </c>
      <c r="W68" s="730" t="str">
        <f>VLOOKUP($A68,[22]旧琴海町!$B$54:$T$76,19,FALSE)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VLOOKUP($A70,[22]旧琴海町!$B$54:$T$76,2,FALSE)</f>
        <v>3116</v>
      </c>
      <c r="G70" s="730">
        <f>VLOOKUP($A70,[22]旧琴海町!$B$54:$T$76,3,FALSE)</f>
        <v>2309</v>
      </c>
      <c r="H70" s="730">
        <f>VLOOKUP($A70,[22]旧琴海町!$B$54:$T$76,4,FALSE)</f>
        <v>2243</v>
      </c>
      <c r="I70" s="730">
        <f>VLOOKUP($A70,[22]旧琴海町!$B$54:$T$76,5,FALSE)</f>
        <v>1780</v>
      </c>
      <c r="J70" s="730">
        <f>VLOOKUP($A70,[22]旧琴海町!$B$54:$T$76,6,FALSE)</f>
        <v>379</v>
      </c>
      <c r="K70" s="730">
        <f>VLOOKUP($A70,[22]旧琴海町!$B$54:$T$76,7,FALSE)</f>
        <v>18</v>
      </c>
      <c r="L70" s="730">
        <f>VLOOKUP($A70,[22]旧琴海町!$B$54:$T$76,8,FALSE)</f>
        <v>66</v>
      </c>
      <c r="M70" s="730">
        <f>VLOOKUP($A70,[22]旧琴海町!$B$54:$T$76,9,FALSE)</f>
        <v>66</v>
      </c>
      <c r="N70" s="730">
        <f>VLOOKUP($A70,[22]旧琴海町!$B$54:$T$76,10,FALSE)</f>
        <v>655</v>
      </c>
      <c r="O70" s="730">
        <f>VLOOKUP($A70,[22]旧琴海町!$B$54:$T$76,11,FALSE)</f>
        <v>381</v>
      </c>
      <c r="P70" s="730">
        <f>VLOOKUP($A70,[22]旧琴海町!$B$54:$T$76,12,FALSE)</f>
        <v>215</v>
      </c>
      <c r="Q70" s="730">
        <f>VLOOKUP($A70,[22]旧琴海町!$B$54:$T$76,13,FALSE)</f>
        <v>59</v>
      </c>
      <c r="R70" s="730">
        <f>VLOOKUP($A70,[22]旧琴海町!$B$54:$T$76,14,FALSE)</f>
        <v>152</v>
      </c>
      <c r="S70" s="730">
        <f>VLOOKUP($A70,[22]旧琴海町!$B$54:$T$76,15,FALSE)</f>
        <v>2031</v>
      </c>
      <c r="T70" s="730">
        <f>VLOOKUP($A70,[22]旧琴海町!$B$54:$T$76,16,FALSE)</f>
        <v>1644</v>
      </c>
      <c r="U70" s="730">
        <f>VLOOKUP($A70,[22]旧琴海町!$B$54:$T$76,17,FALSE)</f>
        <v>309</v>
      </c>
      <c r="V70" s="730">
        <f>VLOOKUP($A70,[22]旧琴海町!$B$54:$T$76,18,FALSE)</f>
        <v>18</v>
      </c>
      <c r="W70" s="730">
        <f>VLOOKUP($A70,[22]旧琴海町!$B$54:$T$76,19,FALSE)</f>
        <v>60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VLOOKUP($A71,[22]旧琴海町!$B$54:$T$76,2,FALSE)</f>
        <v>2244</v>
      </c>
      <c r="G71" s="730">
        <f>VLOOKUP($A71,[22]旧琴海町!$B$54:$T$76,3,FALSE)</f>
        <v>455</v>
      </c>
      <c r="H71" s="730">
        <f>VLOOKUP($A71,[22]旧琴海町!$B$54:$T$76,4,FALSE)</f>
        <v>455</v>
      </c>
      <c r="I71" s="730">
        <f>VLOOKUP($A71,[22]旧琴海町!$B$54:$T$76,5,FALSE)</f>
        <v>239</v>
      </c>
      <c r="J71" s="730">
        <f>VLOOKUP($A71,[22]旧琴海町!$B$54:$T$76,6,FALSE)</f>
        <v>204</v>
      </c>
      <c r="K71" s="730" t="str">
        <f>VLOOKUP($A71,[22]旧琴海町!$B$54:$T$76,7,FALSE)</f>
        <v>-</v>
      </c>
      <c r="L71" s="730">
        <f>VLOOKUP($A71,[22]旧琴海町!$B$54:$T$76,8,FALSE)</f>
        <v>12</v>
      </c>
      <c r="M71" s="730" t="str">
        <f>VLOOKUP($A71,[22]旧琴海町!$B$54:$T$76,9,FALSE)</f>
        <v>-</v>
      </c>
      <c r="N71" s="730">
        <f>VLOOKUP($A71,[22]旧琴海町!$B$54:$T$76,10,FALSE)</f>
        <v>1675</v>
      </c>
      <c r="O71" s="730">
        <f>VLOOKUP($A71,[22]旧琴海町!$B$54:$T$76,11,FALSE)</f>
        <v>631</v>
      </c>
      <c r="P71" s="730" t="str">
        <f>VLOOKUP($A71,[22]旧琴海町!$B$54:$T$76,12,FALSE)</f>
        <v>-</v>
      </c>
      <c r="Q71" s="730">
        <f>VLOOKUP($A71,[22]旧琴海町!$B$54:$T$76,13,FALSE)</f>
        <v>1044</v>
      </c>
      <c r="R71" s="730">
        <f>VLOOKUP($A71,[22]旧琴海町!$B$54:$T$76,14,FALSE)</f>
        <v>114</v>
      </c>
      <c r="S71" s="730">
        <f>VLOOKUP($A71,[22]旧琴海町!$B$54:$T$76,15,FALSE)</f>
        <v>235</v>
      </c>
      <c r="T71" s="730">
        <f>VLOOKUP($A71,[22]旧琴海町!$B$54:$T$76,16,FALSE)</f>
        <v>142</v>
      </c>
      <c r="U71" s="730">
        <f>VLOOKUP($A71,[22]旧琴海町!$B$54:$T$76,17,FALSE)</f>
        <v>92</v>
      </c>
      <c r="V71" s="730" t="str">
        <f>VLOOKUP($A71,[22]旧琴海町!$B$54:$T$76,18,FALSE)</f>
        <v>-</v>
      </c>
      <c r="W71" s="730">
        <f>VLOOKUP($A71,[22]旧琴海町!$B$54:$T$76,19,FALSE)</f>
        <v>1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VLOOKUP($A72,[22]旧琴海町!$B$54:$T$76,2,FALSE)</f>
        <v>1051</v>
      </c>
      <c r="G72" s="730">
        <f>VLOOKUP($A72,[22]旧琴海町!$B$54:$T$76,3,FALSE)</f>
        <v>357</v>
      </c>
      <c r="H72" s="730">
        <f>VLOOKUP($A72,[22]旧琴海町!$B$54:$T$76,4,FALSE)</f>
        <v>357</v>
      </c>
      <c r="I72" s="730">
        <f>VLOOKUP($A72,[22]旧琴海町!$B$54:$T$76,5,FALSE)</f>
        <v>188</v>
      </c>
      <c r="J72" s="730">
        <f>VLOOKUP($A72,[22]旧琴海町!$B$54:$T$76,6,FALSE)</f>
        <v>163</v>
      </c>
      <c r="K72" s="730" t="str">
        <f>VLOOKUP($A72,[22]旧琴海町!$B$54:$T$76,7,FALSE)</f>
        <v>-</v>
      </c>
      <c r="L72" s="730">
        <f>VLOOKUP($A72,[22]旧琴海町!$B$54:$T$76,8,FALSE)</f>
        <v>6</v>
      </c>
      <c r="M72" s="730" t="str">
        <f>VLOOKUP($A72,[22]旧琴海町!$B$54:$T$76,9,FALSE)</f>
        <v>-</v>
      </c>
      <c r="N72" s="730">
        <f>VLOOKUP($A72,[22]旧琴海町!$B$54:$T$76,10,FALSE)</f>
        <v>649</v>
      </c>
      <c r="O72" s="730">
        <f>VLOOKUP($A72,[22]旧琴海町!$B$54:$T$76,11,FALSE)</f>
        <v>371</v>
      </c>
      <c r="P72" s="730" t="str">
        <f>VLOOKUP($A72,[22]旧琴海町!$B$54:$T$76,12,FALSE)</f>
        <v>-</v>
      </c>
      <c r="Q72" s="730">
        <f>VLOOKUP($A72,[22]旧琴海町!$B$54:$T$76,13,FALSE)</f>
        <v>278</v>
      </c>
      <c r="R72" s="730">
        <f>VLOOKUP($A72,[22]旧琴海町!$B$54:$T$76,14,FALSE)</f>
        <v>45</v>
      </c>
      <c r="S72" s="730">
        <f>VLOOKUP($A72,[22]旧琴海町!$B$54:$T$76,15,FALSE)</f>
        <v>215</v>
      </c>
      <c r="T72" s="730">
        <f>VLOOKUP($A72,[22]旧琴海町!$B$54:$T$76,16,FALSE)</f>
        <v>127</v>
      </c>
      <c r="U72" s="730">
        <f>VLOOKUP($A72,[22]旧琴海町!$B$54:$T$76,17,FALSE)</f>
        <v>87</v>
      </c>
      <c r="V72" s="730" t="str">
        <f>VLOOKUP($A72,[22]旧琴海町!$B$54:$T$76,18,FALSE)</f>
        <v>-</v>
      </c>
      <c r="W72" s="730">
        <f>VLOOKUP($A72,[22]旧琴海町!$B$54:$T$76,19,FALSE)</f>
        <v>1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VLOOKUP($A73,[22]旧琴海町!$B$54:$T$76,2,FALSE)</f>
        <v>1193</v>
      </c>
      <c r="G73" s="730">
        <f>VLOOKUP($A73,[22]旧琴海町!$B$54:$T$76,3,FALSE)</f>
        <v>98</v>
      </c>
      <c r="H73" s="730">
        <f>VLOOKUP($A73,[22]旧琴海町!$B$54:$T$76,4,FALSE)</f>
        <v>98</v>
      </c>
      <c r="I73" s="730">
        <f>VLOOKUP($A73,[22]旧琴海町!$B$54:$T$76,5,FALSE)</f>
        <v>51</v>
      </c>
      <c r="J73" s="730">
        <f>VLOOKUP($A73,[22]旧琴海町!$B$54:$T$76,6,FALSE)</f>
        <v>41</v>
      </c>
      <c r="K73" s="730" t="str">
        <f>VLOOKUP($A73,[22]旧琴海町!$B$54:$T$76,7,FALSE)</f>
        <v>-</v>
      </c>
      <c r="L73" s="730">
        <f>VLOOKUP($A73,[22]旧琴海町!$B$54:$T$76,8,FALSE)</f>
        <v>6</v>
      </c>
      <c r="M73" s="730" t="str">
        <f>VLOOKUP($A73,[22]旧琴海町!$B$54:$T$76,9,FALSE)</f>
        <v>-</v>
      </c>
      <c r="N73" s="730">
        <f>VLOOKUP($A73,[22]旧琴海町!$B$54:$T$76,10,FALSE)</f>
        <v>1026</v>
      </c>
      <c r="O73" s="730">
        <f>VLOOKUP($A73,[22]旧琴海町!$B$54:$T$76,11,FALSE)</f>
        <v>260</v>
      </c>
      <c r="P73" s="730" t="str">
        <f>VLOOKUP($A73,[22]旧琴海町!$B$54:$T$76,12,FALSE)</f>
        <v>-</v>
      </c>
      <c r="Q73" s="730">
        <f>VLOOKUP($A73,[22]旧琴海町!$B$54:$T$76,13,FALSE)</f>
        <v>766</v>
      </c>
      <c r="R73" s="730">
        <f>VLOOKUP($A73,[22]旧琴海町!$B$54:$T$76,14,FALSE)</f>
        <v>69</v>
      </c>
      <c r="S73" s="730">
        <f>VLOOKUP($A73,[22]旧琴海町!$B$54:$T$76,15,FALSE)</f>
        <v>20</v>
      </c>
      <c r="T73" s="730">
        <f>VLOOKUP($A73,[22]旧琴海町!$B$54:$T$76,16,FALSE)</f>
        <v>15</v>
      </c>
      <c r="U73" s="730">
        <f>VLOOKUP($A73,[22]旧琴海町!$B$54:$T$76,17,FALSE)</f>
        <v>5</v>
      </c>
      <c r="V73" s="730" t="str">
        <f>VLOOKUP($A73,[22]旧琴海町!$B$54:$T$76,18,FALSE)</f>
        <v>-</v>
      </c>
      <c r="W73" s="730" t="str">
        <f>VLOOKUP($A73,[22]旧琴海町!$B$54:$T$76,19,FALSE)</f>
        <v>-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62CFF-DE37-4ED7-A9C1-4DCF1DE8983A}">
  <sheetPr>
    <pageSetUpPr fitToPage="1"/>
  </sheetPr>
  <dimension ref="A1:Y1131"/>
  <sheetViews>
    <sheetView showGridLines="0" view="pageBreakPreview" topLeftCell="B1" zoomScale="80" zoomScaleNormal="80" zoomScaleSheetLayoutView="80" workbookViewId="0">
      <selection activeCell="B1" sqref="B1"/>
    </sheetView>
  </sheetViews>
  <sheetFormatPr defaultColWidth="9.875" defaultRowHeight="14.65" customHeight="1"/>
  <cols>
    <col min="1" max="1" width="15.5" style="734" hidden="1" customWidth="1"/>
    <col min="2" max="3" width="1.5" style="738" customWidth="1"/>
    <col min="4" max="4" width="12" style="738" customWidth="1"/>
    <col min="5" max="5" width="2.625" style="738" customWidth="1"/>
    <col min="6" max="23" width="10.625" style="734" customWidth="1"/>
    <col min="24" max="27" width="10.75" style="734" customWidth="1"/>
    <col min="28" max="37" width="9.375" style="734" customWidth="1"/>
    <col min="38" max="16384" width="9.875" style="734"/>
  </cols>
  <sheetData>
    <row r="1" spans="1:25" s="286" customFormat="1" ht="18.75">
      <c r="E1" s="706"/>
      <c r="F1" s="706"/>
      <c r="G1" s="706"/>
      <c r="M1" s="707" t="s">
        <v>736</v>
      </c>
      <c r="N1" s="708" t="s">
        <v>812</v>
      </c>
      <c r="R1" s="289"/>
      <c r="S1" s="289"/>
      <c r="U1" s="706"/>
      <c r="V1" s="706"/>
      <c r="W1" s="706"/>
      <c r="X1" s="706"/>
      <c r="Y1" s="706"/>
    </row>
    <row r="2" spans="1:25" s="110" customFormat="1" ht="13.5" customHeight="1">
      <c r="B2" s="921" t="s">
        <v>738</v>
      </c>
      <c r="C2" s="921"/>
      <c r="D2" s="921"/>
      <c r="E2" s="1073"/>
      <c r="F2" s="1078" t="s">
        <v>739</v>
      </c>
      <c r="G2" s="1079"/>
      <c r="H2" s="1079"/>
      <c r="I2" s="1079"/>
      <c r="J2" s="1079"/>
      <c r="K2" s="1079"/>
      <c r="L2" s="1079"/>
      <c r="M2" s="1079"/>
      <c r="N2" s="572"/>
      <c r="O2" s="572"/>
      <c r="P2" s="572"/>
      <c r="Q2" s="572"/>
      <c r="R2" s="572"/>
      <c r="S2" s="572"/>
      <c r="T2" s="572"/>
      <c r="U2" s="572"/>
      <c r="V2" s="572"/>
      <c r="W2" s="572"/>
    </row>
    <row r="3" spans="1:25" s="110" customFormat="1" ht="14.25" customHeight="1">
      <c r="B3" s="1074"/>
      <c r="C3" s="1074"/>
      <c r="D3" s="1074"/>
      <c r="E3" s="1075"/>
      <c r="F3" s="709"/>
      <c r="G3" s="710" t="s">
        <v>212</v>
      </c>
      <c r="H3" s="1080" t="s">
        <v>740</v>
      </c>
      <c r="I3" s="1081"/>
      <c r="J3" s="493"/>
      <c r="K3" s="711"/>
      <c r="L3" s="711"/>
      <c r="M3" s="712"/>
      <c r="N3" s="712"/>
      <c r="O3" s="493"/>
      <c r="P3" s="711"/>
      <c r="Q3" s="711"/>
      <c r="R3" s="711"/>
      <c r="S3" s="1082" t="s">
        <v>741</v>
      </c>
      <c r="T3" s="1083"/>
      <c r="U3" s="1083"/>
      <c r="V3" s="1084"/>
      <c r="W3" s="532"/>
    </row>
    <row r="4" spans="1:25" s="110" customFormat="1" ht="14.25" customHeight="1">
      <c r="B4" s="1074"/>
      <c r="C4" s="1074"/>
      <c r="D4" s="1074"/>
      <c r="E4" s="1075"/>
      <c r="F4" s="714"/>
      <c r="G4" s="1008" t="s">
        <v>742</v>
      </c>
      <c r="H4" s="715"/>
      <c r="I4" s="712"/>
      <c r="J4" s="716" t="s">
        <v>743</v>
      </c>
      <c r="K4" s="712"/>
      <c r="L4" s="717"/>
      <c r="M4" s="718" t="s">
        <v>744</v>
      </c>
      <c r="N4" s="713" t="s">
        <v>745</v>
      </c>
      <c r="O4" s="1086"/>
      <c r="P4" s="1087"/>
      <c r="Q4" s="719" t="s">
        <v>212</v>
      </c>
      <c r="R4" s="1008" t="s">
        <v>746</v>
      </c>
      <c r="S4" s="1071" t="s">
        <v>747</v>
      </c>
      <c r="T4" s="1071" t="s">
        <v>748</v>
      </c>
      <c r="U4" s="1071" t="s">
        <v>749</v>
      </c>
      <c r="V4" s="1008" t="s">
        <v>750</v>
      </c>
      <c r="W4" s="544"/>
    </row>
    <row r="5" spans="1:25" s="110" customFormat="1" ht="12" customHeight="1">
      <c r="B5" s="1074"/>
      <c r="C5" s="1074"/>
      <c r="D5" s="1074"/>
      <c r="E5" s="1075"/>
      <c r="F5" s="543" t="s">
        <v>751</v>
      </c>
      <c r="G5" s="1009"/>
      <c r="H5" s="1067" t="s">
        <v>751</v>
      </c>
      <c r="I5" s="1067" t="s">
        <v>752</v>
      </c>
      <c r="J5" s="1008" t="s">
        <v>753</v>
      </c>
      <c r="K5" s="1067" t="s">
        <v>754</v>
      </c>
      <c r="L5" s="1008" t="s">
        <v>755</v>
      </c>
      <c r="M5" s="1067" t="s">
        <v>751</v>
      </c>
      <c r="N5" s="1067" t="s">
        <v>752</v>
      </c>
      <c r="O5" s="1008" t="s">
        <v>753</v>
      </c>
      <c r="P5" s="1067" t="s">
        <v>754</v>
      </c>
      <c r="Q5" s="1008" t="s">
        <v>755</v>
      </c>
      <c r="R5" s="1009"/>
      <c r="S5" s="1072"/>
      <c r="T5" s="1072"/>
      <c r="U5" s="1072"/>
      <c r="V5" s="1009"/>
      <c r="W5" s="544" t="s">
        <v>756</v>
      </c>
    </row>
    <row r="6" spans="1:25" s="110" customFormat="1" ht="25.5" customHeight="1">
      <c r="B6" s="1074"/>
      <c r="C6" s="1074"/>
      <c r="D6" s="1074"/>
      <c r="E6" s="1075"/>
      <c r="F6" s="497"/>
      <c r="G6" s="1009"/>
      <c r="H6" s="1068"/>
      <c r="I6" s="1068"/>
      <c r="J6" s="1009"/>
      <c r="K6" s="1068"/>
      <c r="L6" s="1009"/>
      <c r="M6" s="1068"/>
      <c r="N6" s="1068"/>
      <c r="O6" s="1009"/>
      <c r="P6" s="1068"/>
      <c r="Q6" s="1009"/>
      <c r="R6" s="1009"/>
      <c r="S6" s="1072"/>
      <c r="T6" s="1072"/>
      <c r="U6" s="1072"/>
      <c r="V6" s="1009"/>
      <c r="W6" s="722"/>
    </row>
    <row r="7" spans="1:25" s="338" customFormat="1" ht="2.25" customHeight="1">
      <c r="B7" s="1076"/>
      <c r="C7" s="1076"/>
      <c r="D7" s="1076"/>
      <c r="E7" s="1077"/>
      <c r="F7" s="724" t="s">
        <v>212</v>
      </c>
      <c r="G7" s="724" t="s">
        <v>212</v>
      </c>
      <c r="H7" s="724"/>
      <c r="I7" s="724"/>
      <c r="J7" s="724"/>
      <c r="K7" s="724"/>
      <c r="L7" s="725"/>
      <c r="M7" s="724"/>
      <c r="N7" s="724"/>
      <c r="O7" s="724"/>
      <c r="P7" s="724"/>
      <c r="Q7" s="725"/>
      <c r="R7" s="726"/>
      <c r="S7" s="726"/>
      <c r="T7" s="726"/>
      <c r="U7" s="726"/>
      <c r="V7" s="726"/>
      <c r="W7" s="726"/>
    </row>
    <row r="8" spans="1:25" s="338" customFormat="1" ht="7.5" customHeight="1">
      <c r="B8" s="500" t="s">
        <v>212</v>
      </c>
      <c r="C8" s="500"/>
      <c r="D8" s="500"/>
      <c r="E8" s="500"/>
      <c r="F8" s="614"/>
      <c r="G8" s="615"/>
      <c r="H8" s="615"/>
      <c r="I8" s="615"/>
      <c r="J8" s="615"/>
      <c r="K8" s="727"/>
      <c r="L8" s="727"/>
      <c r="M8" s="615"/>
      <c r="N8" s="615"/>
      <c r="O8" s="615"/>
      <c r="P8" s="727"/>
      <c r="Q8" s="727"/>
      <c r="R8" s="615"/>
      <c r="S8" s="615"/>
      <c r="T8" s="615"/>
      <c r="U8" s="615"/>
      <c r="V8" s="615"/>
    </row>
    <row r="9" spans="1:25" s="338" customFormat="1" ht="12" customHeight="1">
      <c r="A9" t="s">
        <v>256</v>
      </c>
      <c r="B9" s="206"/>
      <c r="C9" s="880" t="s">
        <v>757</v>
      </c>
      <c r="D9" s="1069"/>
      <c r="E9" s="728"/>
      <c r="F9" s="729">
        <f>VLOOKUP($A9,[22]旧外海町!$B$6:$T$28,2,FALSE)</f>
        <v>3255</v>
      </c>
      <c r="G9" s="730">
        <f>VLOOKUP($A9,[22]旧外海町!$B$6:$T$28,3,FALSE)</f>
        <v>1368</v>
      </c>
      <c r="H9" s="730">
        <f>VLOOKUP($A9,[22]旧外海町!$B$6:$T$28,4,FALSE)</f>
        <v>1314</v>
      </c>
      <c r="I9" s="730">
        <f>VLOOKUP($A9,[22]旧外海町!$B$6:$T$28,5,FALSE)</f>
        <v>1130</v>
      </c>
      <c r="J9" s="730">
        <f>VLOOKUP($A9,[22]旧外海町!$B$6:$T$28,6,FALSE)</f>
        <v>149</v>
      </c>
      <c r="K9" s="730">
        <f>VLOOKUP($A9,[22]旧外海町!$B$6:$T$28,7,FALSE)</f>
        <v>9</v>
      </c>
      <c r="L9" s="730">
        <f>VLOOKUP($A9,[22]旧外海町!$B$6:$T$28,8,FALSE)</f>
        <v>26</v>
      </c>
      <c r="M9" s="730">
        <f>VLOOKUP($A9,[22]旧外海町!$B$6:$T$28,9,FALSE)</f>
        <v>54</v>
      </c>
      <c r="N9" s="730">
        <f>VLOOKUP($A9,[22]旧外海町!$B$6:$T$28,10,FALSE)</f>
        <v>1810</v>
      </c>
      <c r="O9" s="730">
        <f>VLOOKUP($A9,[22]旧外海町!$B$6:$T$28,11,FALSE)</f>
        <v>422</v>
      </c>
      <c r="P9" s="730">
        <f>VLOOKUP($A9,[22]旧外海町!$B$6:$T$28,12,FALSE)</f>
        <v>79</v>
      </c>
      <c r="Q9" s="730">
        <f>VLOOKUP($A9,[22]旧外海町!$B$6:$T$28,13,FALSE)</f>
        <v>1309</v>
      </c>
      <c r="R9" s="730">
        <f>VLOOKUP($A9,[22]旧外海町!$B$6:$T$28,14,FALSE)</f>
        <v>77</v>
      </c>
      <c r="S9" s="730">
        <f>VLOOKUP($A9,[22]旧外海町!$B$6:$T$28,15,FALSE)</f>
        <v>1066</v>
      </c>
      <c r="T9" s="730">
        <f>VLOOKUP($A9,[22]旧外海町!$B$6:$T$28,16,FALSE)</f>
        <v>948</v>
      </c>
      <c r="U9" s="730">
        <f>VLOOKUP($A9,[22]旧外海町!$B$6:$T$28,17,FALSE)</f>
        <v>97</v>
      </c>
      <c r="V9" s="730">
        <f>VLOOKUP($A9,[22]旧外海町!$B$6:$T$28,18,FALSE)</f>
        <v>9</v>
      </c>
      <c r="W9" s="730">
        <f>VLOOKUP($A9,[22]旧外海町!$B$6:$T$28,19,FALSE)</f>
        <v>12</v>
      </c>
    </row>
    <row r="10" spans="1:25" s="338" customFormat="1" ht="13.5" customHeight="1">
      <c r="A10" t="s">
        <v>758</v>
      </c>
      <c r="B10" s="206"/>
      <c r="C10" s="206"/>
      <c r="D10" s="215" t="s">
        <v>759</v>
      </c>
      <c r="E10" s="213" t="s">
        <v>760</v>
      </c>
      <c r="F10" s="729">
        <f>VLOOKUP($A10,[22]旧外海町!$B$6:$T$28,2,FALSE)</f>
        <v>89</v>
      </c>
      <c r="G10" s="730">
        <f>VLOOKUP($A10,[22]旧外海町!$B$6:$T$28,3,FALSE)</f>
        <v>14</v>
      </c>
      <c r="H10" s="730">
        <f>VLOOKUP($A10,[22]旧外海町!$B$6:$T$28,4,FALSE)</f>
        <v>14</v>
      </c>
      <c r="I10" s="730">
        <f>VLOOKUP($A10,[22]旧外海町!$B$6:$T$28,5,FALSE)</f>
        <v>11</v>
      </c>
      <c r="J10" s="730" t="str">
        <f>VLOOKUP($A10,[22]旧外海町!$B$6:$T$28,6,FALSE)</f>
        <v>-</v>
      </c>
      <c r="K10" s="730">
        <f>VLOOKUP($A10,[22]旧外海町!$B$6:$T$28,7,FALSE)</f>
        <v>3</v>
      </c>
      <c r="L10" s="730" t="str">
        <f>VLOOKUP($A10,[22]旧外海町!$B$6:$T$28,8,FALSE)</f>
        <v>-</v>
      </c>
      <c r="M10" s="730" t="str">
        <f>VLOOKUP($A10,[22]旧外海町!$B$6:$T$28,9,FALSE)</f>
        <v>-</v>
      </c>
      <c r="N10" s="730">
        <f>VLOOKUP($A10,[22]旧外海町!$B$6:$T$28,10,FALSE)</f>
        <v>73</v>
      </c>
      <c r="O10" s="730" t="str">
        <f>VLOOKUP($A10,[22]旧外海町!$B$6:$T$28,11,FALSE)</f>
        <v>-</v>
      </c>
      <c r="P10" s="730">
        <f>VLOOKUP($A10,[22]旧外海町!$B$6:$T$28,12,FALSE)</f>
        <v>73</v>
      </c>
      <c r="Q10" s="730" t="str">
        <f>VLOOKUP($A10,[22]旧外海町!$B$6:$T$28,13,FALSE)</f>
        <v>-</v>
      </c>
      <c r="R10" s="730">
        <f>VLOOKUP($A10,[22]旧外海町!$B$6:$T$28,14,FALSE)</f>
        <v>2</v>
      </c>
      <c r="S10" s="730">
        <f>VLOOKUP($A10,[22]旧外海町!$B$6:$T$28,15,FALSE)</f>
        <v>14</v>
      </c>
      <c r="T10" s="730">
        <f>VLOOKUP($A10,[22]旧外海町!$B$6:$T$28,16,FALSE)</f>
        <v>11</v>
      </c>
      <c r="U10" s="730" t="str">
        <f>VLOOKUP($A10,[22]旧外海町!$B$6:$T$28,17,FALSE)</f>
        <v>-</v>
      </c>
      <c r="V10" s="730">
        <f>VLOOKUP($A10,[22]旧外海町!$B$6:$T$28,18,FALSE)</f>
        <v>3</v>
      </c>
      <c r="W10" s="730" t="str">
        <f>VLOOKUP($A10,[22]旧外海町!$B$6:$T$28,19,FALSE)</f>
        <v>-</v>
      </c>
    </row>
    <row r="11" spans="1:25" s="338" customFormat="1" ht="12" customHeight="1">
      <c r="A11" t="s">
        <v>761</v>
      </c>
      <c r="B11" s="206"/>
      <c r="C11" s="206"/>
      <c r="D11" s="215" t="s">
        <v>762</v>
      </c>
      <c r="E11" s="213"/>
      <c r="F11" s="729">
        <f>VLOOKUP($A11,[22]旧外海町!$B$6:$T$28,2,FALSE)</f>
        <v>70</v>
      </c>
      <c r="G11" s="730">
        <f>VLOOKUP($A11,[22]旧外海町!$B$6:$T$28,3,FALSE)</f>
        <v>60</v>
      </c>
      <c r="H11" s="730">
        <f>VLOOKUP($A11,[22]旧外海町!$B$6:$T$28,4,FALSE)</f>
        <v>58</v>
      </c>
      <c r="I11" s="730">
        <f>VLOOKUP($A11,[22]旧外海町!$B$6:$T$28,5,FALSE)</f>
        <v>52</v>
      </c>
      <c r="J11" s="730" t="str">
        <f>VLOOKUP($A11,[22]旧外海町!$B$6:$T$28,6,FALSE)</f>
        <v>-</v>
      </c>
      <c r="K11" s="730">
        <f>VLOOKUP($A11,[22]旧外海町!$B$6:$T$28,7,FALSE)</f>
        <v>6</v>
      </c>
      <c r="L11" s="730" t="str">
        <f>VLOOKUP($A11,[22]旧外海町!$B$6:$T$28,8,FALSE)</f>
        <v>-</v>
      </c>
      <c r="M11" s="730">
        <f>VLOOKUP($A11,[22]旧外海町!$B$6:$T$28,9,FALSE)</f>
        <v>2</v>
      </c>
      <c r="N11" s="730">
        <f>VLOOKUP($A11,[22]旧外海町!$B$6:$T$28,10,FALSE)</f>
        <v>8</v>
      </c>
      <c r="O11" s="730">
        <f>VLOOKUP($A11,[22]旧外海町!$B$6:$T$28,11,FALSE)</f>
        <v>4</v>
      </c>
      <c r="P11" s="730">
        <f>VLOOKUP($A11,[22]旧外海町!$B$6:$T$28,12,FALSE)</f>
        <v>4</v>
      </c>
      <c r="Q11" s="730" t="str">
        <f>VLOOKUP($A11,[22]旧外海町!$B$6:$T$28,13,FALSE)</f>
        <v>-</v>
      </c>
      <c r="R11" s="730">
        <f>VLOOKUP($A11,[22]旧外海町!$B$6:$T$28,14,FALSE)</f>
        <v>2</v>
      </c>
      <c r="S11" s="730">
        <f>VLOOKUP($A11,[22]旧外海町!$B$6:$T$28,15,FALSE)</f>
        <v>57</v>
      </c>
      <c r="T11" s="730">
        <f>VLOOKUP($A11,[22]旧外海町!$B$6:$T$28,16,FALSE)</f>
        <v>51</v>
      </c>
      <c r="U11" s="730" t="str">
        <f>VLOOKUP($A11,[22]旧外海町!$B$6:$T$28,17,FALSE)</f>
        <v>-</v>
      </c>
      <c r="V11" s="730">
        <f>VLOOKUP($A11,[22]旧外海町!$B$6:$T$28,18,FALSE)</f>
        <v>6</v>
      </c>
      <c r="W11" s="730" t="str">
        <f>VLOOKUP($A11,[22]旧外海町!$B$6:$T$28,19,FALSE)</f>
        <v>-</v>
      </c>
    </row>
    <row r="12" spans="1:25" s="338" customFormat="1" ht="12" customHeight="1">
      <c r="A12" t="s">
        <v>763</v>
      </c>
      <c r="B12" s="206"/>
      <c r="C12" s="206"/>
      <c r="D12" s="215" t="s">
        <v>764</v>
      </c>
      <c r="E12" s="213"/>
      <c r="F12" s="729">
        <f>VLOOKUP($A12,[22]旧外海町!$B$6:$T$28,2,FALSE)</f>
        <v>79</v>
      </c>
      <c r="G12" s="730">
        <f>VLOOKUP($A12,[22]旧外海町!$B$6:$T$28,3,FALSE)</f>
        <v>74</v>
      </c>
      <c r="H12" s="730">
        <f>VLOOKUP($A12,[22]旧外海町!$B$6:$T$28,4,FALSE)</f>
        <v>68</v>
      </c>
      <c r="I12" s="730">
        <f>VLOOKUP($A12,[22]旧外海町!$B$6:$T$28,5,FALSE)</f>
        <v>66</v>
      </c>
      <c r="J12" s="730">
        <f>VLOOKUP($A12,[22]旧外海町!$B$6:$T$28,6,FALSE)</f>
        <v>1</v>
      </c>
      <c r="K12" s="730" t="str">
        <f>VLOOKUP($A12,[22]旧外海町!$B$6:$T$28,7,FALSE)</f>
        <v>-</v>
      </c>
      <c r="L12" s="730">
        <f>VLOOKUP($A12,[22]旧外海町!$B$6:$T$28,8,FALSE)</f>
        <v>1</v>
      </c>
      <c r="M12" s="730">
        <f>VLOOKUP($A12,[22]旧外海町!$B$6:$T$28,9,FALSE)</f>
        <v>6</v>
      </c>
      <c r="N12" s="730">
        <f>VLOOKUP($A12,[22]旧外海町!$B$6:$T$28,10,FALSE)</f>
        <v>5</v>
      </c>
      <c r="O12" s="730">
        <f>VLOOKUP($A12,[22]旧外海町!$B$6:$T$28,11,FALSE)</f>
        <v>3</v>
      </c>
      <c r="P12" s="730">
        <f>VLOOKUP($A12,[22]旧外海町!$B$6:$T$28,12,FALSE)</f>
        <v>2</v>
      </c>
      <c r="Q12" s="730" t="str">
        <f>VLOOKUP($A12,[22]旧外海町!$B$6:$T$28,13,FALSE)</f>
        <v>-</v>
      </c>
      <c r="R12" s="730" t="str">
        <f>VLOOKUP($A12,[22]旧外海町!$B$6:$T$28,14,FALSE)</f>
        <v>-</v>
      </c>
      <c r="S12" s="730">
        <f>VLOOKUP($A12,[22]旧外海町!$B$6:$T$28,15,FALSE)</f>
        <v>65</v>
      </c>
      <c r="T12" s="730">
        <f>VLOOKUP($A12,[22]旧外海町!$B$6:$T$28,16,FALSE)</f>
        <v>63</v>
      </c>
      <c r="U12" s="730">
        <f>VLOOKUP($A12,[22]旧外海町!$B$6:$T$28,17,FALSE)</f>
        <v>1</v>
      </c>
      <c r="V12" s="730" t="str">
        <f>VLOOKUP($A12,[22]旧外海町!$B$6:$T$28,18,FALSE)</f>
        <v>-</v>
      </c>
      <c r="W12" s="730">
        <f>VLOOKUP($A12,[22]旧外海町!$B$6:$T$28,19,FALSE)</f>
        <v>1</v>
      </c>
    </row>
    <row r="13" spans="1:25" s="338" customFormat="1" ht="12" customHeight="1">
      <c r="A13" t="s">
        <v>765</v>
      </c>
      <c r="B13" s="206"/>
      <c r="C13" s="206"/>
      <c r="D13" s="215" t="s">
        <v>766</v>
      </c>
      <c r="E13" s="213"/>
      <c r="F13" s="729">
        <f>VLOOKUP($A13,[22]旧外海町!$B$6:$T$28,2,FALSE)</f>
        <v>67</v>
      </c>
      <c r="G13" s="730">
        <f>VLOOKUP($A13,[22]旧外海町!$B$6:$T$28,3,FALSE)</f>
        <v>55</v>
      </c>
      <c r="H13" s="730">
        <f>VLOOKUP($A13,[22]旧外海町!$B$6:$T$28,4,FALSE)</f>
        <v>50</v>
      </c>
      <c r="I13" s="730">
        <f>VLOOKUP($A13,[22]旧外海町!$B$6:$T$28,5,FALSE)</f>
        <v>49</v>
      </c>
      <c r="J13" s="730" t="str">
        <f>VLOOKUP($A13,[22]旧外海町!$B$6:$T$28,6,FALSE)</f>
        <v>-</v>
      </c>
      <c r="K13" s="730" t="str">
        <f>VLOOKUP($A13,[22]旧外海町!$B$6:$T$28,7,FALSE)</f>
        <v>-</v>
      </c>
      <c r="L13" s="730">
        <f>VLOOKUP($A13,[22]旧外海町!$B$6:$T$28,8,FALSE)</f>
        <v>1</v>
      </c>
      <c r="M13" s="730">
        <f>VLOOKUP($A13,[22]旧外海町!$B$6:$T$28,9,FALSE)</f>
        <v>5</v>
      </c>
      <c r="N13" s="730">
        <f>VLOOKUP($A13,[22]旧外海町!$B$6:$T$28,10,FALSE)</f>
        <v>9</v>
      </c>
      <c r="O13" s="730">
        <f>VLOOKUP($A13,[22]旧外海町!$B$6:$T$28,11,FALSE)</f>
        <v>3</v>
      </c>
      <c r="P13" s="730" t="str">
        <f>VLOOKUP($A13,[22]旧外海町!$B$6:$T$28,12,FALSE)</f>
        <v>-</v>
      </c>
      <c r="Q13" s="730">
        <f>VLOOKUP($A13,[22]旧外海町!$B$6:$T$28,13,FALSE)</f>
        <v>6</v>
      </c>
      <c r="R13" s="730">
        <f>VLOOKUP($A13,[22]旧外海町!$B$6:$T$28,14,FALSE)</f>
        <v>3</v>
      </c>
      <c r="S13" s="730">
        <f>VLOOKUP($A13,[22]旧外海町!$B$6:$T$28,15,FALSE)</f>
        <v>45</v>
      </c>
      <c r="T13" s="730">
        <f>VLOOKUP($A13,[22]旧外海町!$B$6:$T$28,16,FALSE)</f>
        <v>44</v>
      </c>
      <c r="U13" s="730" t="str">
        <f>VLOOKUP($A13,[22]旧外海町!$B$6:$T$28,17,FALSE)</f>
        <v>-</v>
      </c>
      <c r="V13" s="730" t="str">
        <f>VLOOKUP($A13,[22]旧外海町!$B$6:$T$28,18,FALSE)</f>
        <v>-</v>
      </c>
      <c r="W13" s="730">
        <f>VLOOKUP($A13,[22]旧外海町!$B$6:$T$28,19,FALSE)</f>
        <v>1</v>
      </c>
    </row>
    <row r="14" spans="1:25" s="338" customFormat="1" ht="12" customHeight="1">
      <c r="A14" t="s">
        <v>767</v>
      </c>
      <c r="B14" s="206"/>
      <c r="C14" s="206"/>
      <c r="D14" s="215" t="s">
        <v>768</v>
      </c>
      <c r="E14" s="213"/>
      <c r="F14" s="729">
        <f>VLOOKUP($A14,[22]旧外海町!$B$6:$T$28,2,FALSE)</f>
        <v>81</v>
      </c>
      <c r="G14" s="730">
        <f>VLOOKUP($A14,[22]旧外海町!$B$6:$T$28,3,FALSE)</f>
        <v>68</v>
      </c>
      <c r="H14" s="730">
        <f>VLOOKUP($A14,[22]旧外海町!$B$6:$T$28,4,FALSE)</f>
        <v>60</v>
      </c>
      <c r="I14" s="730">
        <f>VLOOKUP($A14,[22]旧外海町!$B$6:$T$28,5,FALSE)</f>
        <v>57</v>
      </c>
      <c r="J14" s="730">
        <f>VLOOKUP($A14,[22]旧外海町!$B$6:$T$28,6,FALSE)</f>
        <v>2</v>
      </c>
      <c r="K14" s="730" t="str">
        <f>VLOOKUP($A14,[22]旧外海町!$B$6:$T$28,7,FALSE)</f>
        <v>-</v>
      </c>
      <c r="L14" s="730">
        <f>VLOOKUP($A14,[22]旧外海町!$B$6:$T$28,8,FALSE)</f>
        <v>1</v>
      </c>
      <c r="M14" s="730">
        <f>VLOOKUP($A14,[22]旧外海町!$B$6:$T$28,9,FALSE)</f>
        <v>8</v>
      </c>
      <c r="N14" s="730">
        <f>VLOOKUP($A14,[22]旧外海町!$B$6:$T$28,10,FALSE)</f>
        <v>9</v>
      </c>
      <c r="O14" s="730">
        <f>VLOOKUP($A14,[22]旧外海町!$B$6:$T$28,11,FALSE)</f>
        <v>5</v>
      </c>
      <c r="P14" s="730" t="str">
        <f>VLOOKUP($A14,[22]旧外海町!$B$6:$T$28,12,FALSE)</f>
        <v>-</v>
      </c>
      <c r="Q14" s="730">
        <f>VLOOKUP($A14,[22]旧外海町!$B$6:$T$28,13,FALSE)</f>
        <v>4</v>
      </c>
      <c r="R14" s="730">
        <f>VLOOKUP($A14,[22]旧外海町!$B$6:$T$28,14,FALSE)</f>
        <v>4</v>
      </c>
      <c r="S14" s="730">
        <f>VLOOKUP($A14,[22]旧外海町!$B$6:$T$28,15,FALSE)</f>
        <v>56</v>
      </c>
      <c r="T14" s="730">
        <f>VLOOKUP($A14,[22]旧外海町!$B$6:$T$28,16,FALSE)</f>
        <v>55</v>
      </c>
      <c r="U14" s="730">
        <f>VLOOKUP($A14,[22]旧外海町!$B$6:$T$28,17,FALSE)</f>
        <v>1</v>
      </c>
      <c r="V14" s="730" t="str">
        <f>VLOOKUP($A14,[22]旧外海町!$B$6:$T$28,18,FALSE)</f>
        <v>-</v>
      </c>
      <c r="W14" s="730" t="str">
        <f>VLOOKUP($A14,[22]旧外海町!$B$6:$T$28,19,FALSE)</f>
        <v>-</v>
      </c>
    </row>
    <row r="15" spans="1:25" s="338" customFormat="1" ht="12" customHeight="1">
      <c r="A15" t="s">
        <v>769</v>
      </c>
      <c r="B15" s="206"/>
      <c r="C15" s="206"/>
      <c r="D15" s="215" t="s">
        <v>770</v>
      </c>
      <c r="E15" s="213"/>
      <c r="F15" s="729">
        <f>VLOOKUP($A15,[22]旧外海町!$B$6:$T$28,2,FALSE)</f>
        <v>136</v>
      </c>
      <c r="G15" s="730">
        <f>VLOOKUP($A15,[22]旧外海町!$B$6:$T$28,3,FALSE)</f>
        <v>118</v>
      </c>
      <c r="H15" s="730">
        <f>VLOOKUP($A15,[22]旧外海町!$B$6:$T$28,4,FALSE)</f>
        <v>113</v>
      </c>
      <c r="I15" s="730">
        <f>VLOOKUP($A15,[22]旧外海町!$B$6:$T$28,5,FALSE)</f>
        <v>105</v>
      </c>
      <c r="J15" s="730">
        <f>VLOOKUP($A15,[22]旧外海町!$B$6:$T$28,6,FALSE)</f>
        <v>8</v>
      </c>
      <c r="K15" s="730" t="str">
        <f>VLOOKUP($A15,[22]旧外海町!$B$6:$T$28,7,FALSE)</f>
        <v>-</v>
      </c>
      <c r="L15" s="730" t="str">
        <f>VLOOKUP($A15,[22]旧外海町!$B$6:$T$28,8,FALSE)</f>
        <v>-</v>
      </c>
      <c r="M15" s="730">
        <f>VLOOKUP($A15,[22]旧外海町!$B$6:$T$28,9,FALSE)</f>
        <v>5</v>
      </c>
      <c r="N15" s="730">
        <f>VLOOKUP($A15,[22]旧外海町!$B$6:$T$28,10,FALSE)</f>
        <v>10</v>
      </c>
      <c r="O15" s="730">
        <f>VLOOKUP($A15,[22]旧外海町!$B$6:$T$28,11,FALSE)</f>
        <v>9</v>
      </c>
      <c r="P15" s="730" t="str">
        <f>VLOOKUP($A15,[22]旧外海町!$B$6:$T$28,12,FALSE)</f>
        <v>-</v>
      </c>
      <c r="Q15" s="730">
        <f>VLOOKUP($A15,[22]旧外海町!$B$6:$T$28,13,FALSE)</f>
        <v>1</v>
      </c>
      <c r="R15" s="730">
        <f>VLOOKUP($A15,[22]旧外海町!$B$6:$T$28,14,FALSE)</f>
        <v>8</v>
      </c>
      <c r="S15" s="730">
        <f>VLOOKUP($A15,[22]旧外海町!$B$6:$T$28,15,FALSE)</f>
        <v>103</v>
      </c>
      <c r="T15" s="730">
        <f>VLOOKUP($A15,[22]旧外海町!$B$6:$T$28,16,FALSE)</f>
        <v>96</v>
      </c>
      <c r="U15" s="730">
        <f>VLOOKUP($A15,[22]旧外海町!$B$6:$T$28,17,FALSE)</f>
        <v>7</v>
      </c>
      <c r="V15" s="730" t="str">
        <f>VLOOKUP($A15,[22]旧外海町!$B$6:$T$28,18,FALSE)</f>
        <v>-</v>
      </c>
      <c r="W15" s="730" t="str">
        <f>VLOOKUP($A15,[22]旧外海町!$B$6:$T$28,19,FALSE)</f>
        <v>-</v>
      </c>
    </row>
    <row r="16" spans="1:25" s="338" customFormat="1" ht="12" customHeight="1">
      <c r="A16" t="s">
        <v>771</v>
      </c>
      <c r="B16" s="206"/>
      <c r="C16" s="206"/>
      <c r="D16" s="215" t="s">
        <v>772</v>
      </c>
      <c r="E16" s="213"/>
      <c r="F16" s="729">
        <f>VLOOKUP($A16,[22]旧外海町!$B$6:$T$28,2,FALSE)</f>
        <v>163</v>
      </c>
      <c r="G16" s="730">
        <f>VLOOKUP($A16,[22]旧外海町!$B$6:$T$28,3,FALSE)</f>
        <v>141</v>
      </c>
      <c r="H16" s="730">
        <f>VLOOKUP($A16,[22]旧外海町!$B$6:$T$28,4,FALSE)</f>
        <v>134</v>
      </c>
      <c r="I16" s="730">
        <f>VLOOKUP($A16,[22]旧外海町!$B$6:$T$28,5,FALSE)</f>
        <v>125</v>
      </c>
      <c r="J16" s="730">
        <f>VLOOKUP($A16,[22]旧外海町!$B$6:$T$28,6,FALSE)</f>
        <v>7</v>
      </c>
      <c r="K16" s="730" t="str">
        <f>VLOOKUP($A16,[22]旧外海町!$B$6:$T$28,7,FALSE)</f>
        <v>-</v>
      </c>
      <c r="L16" s="730">
        <f>VLOOKUP($A16,[22]旧外海町!$B$6:$T$28,8,FALSE)</f>
        <v>2</v>
      </c>
      <c r="M16" s="730">
        <f>VLOOKUP($A16,[22]旧外海町!$B$6:$T$28,9,FALSE)</f>
        <v>7</v>
      </c>
      <c r="N16" s="730">
        <f>VLOOKUP($A16,[22]旧外海町!$B$6:$T$28,10,FALSE)</f>
        <v>19</v>
      </c>
      <c r="O16" s="730">
        <f>VLOOKUP($A16,[22]旧外海町!$B$6:$T$28,11,FALSE)</f>
        <v>13</v>
      </c>
      <c r="P16" s="730" t="str">
        <f>VLOOKUP($A16,[22]旧外海町!$B$6:$T$28,12,FALSE)</f>
        <v>-</v>
      </c>
      <c r="Q16" s="730">
        <f>VLOOKUP($A16,[22]旧外海町!$B$6:$T$28,13,FALSE)</f>
        <v>6</v>
      </c>
      <c r="R16" s="730">
        <f>VLOOKUP($A16,[22]旧外海町!$B$6:$T$28,14,FALSE)</f>
        <v>3</v>
      </c>
      <c r="S16" s="730">
        <f>VLOOKUP($A16,[22]旧外海町!$B$6:$T$28,15,FALSE)</f>
        <v>120</v>
      </c>
      <c r="T16" s="730">
        <f>VLOOKUP($A16,[22]旧外海町!$B$6:$T$28,16,FALSE)</f>
        <v>115</v>
      </c>
      <c r="U16" s="730">
        <f>VLOOKUP($A16,[22]旧外海町!$B$6:$T$28,17,FALSE)</f>
        <v>3</v>
      </c>
      <c r="V16" s="730" t="str">
        <f>VLOOKUP($A16,[22]旧外海町!$B$6:$T$28,18,FALSE)</f>
        <v>-</v>
      </c>
      <c r="W16" s="730">
        <f>VLOOKUP($A16,[22]旧外海町!$B$6:$T$28,19,FALSE)</f>
        <v>2</v>
      </c>
    </row>
    <row r="17" spans="1:23" s="338" customFormat="1" ht="12" customHeight="1">
      <c r="A17" t="s">
        <v>773</v>
      </c>
      <c r="B17" s="206"/>
      <c r="C17" s="206"/>
      <c r="D17" s="215" t="s">
        <v>774</v>
      </c>
      <c r="E17" s="213"/>
      <c r="F17" s="729">
        <f>VLOOKUP($A17,[22]旧外海町!$B$6:$T$28,2,FALSE)</f>
        <v>160</v>
      </c>
      <c r="G17" s="730">
        <f>VLOOKUP($A17,[22]旧外海町!$B$6:$T$28,3,FALSE)</f>
        <v>125</v>
      </c>
      <c r="H17" s="730">
        <f>VLOOKUP($A17,[22]旧外海町!$B$6:$T$28,4,FALSE)</f>
        <v>120</v>
      </c>
      <c r="I17" s="730">
        <f>VLOOKUP($A17,[22]旧外海町!$B$6:$T$28,5,FALSE)</f>
        <v>107</v>
      </c>
      <c r="J17" s="730">
        <f>VLOOKUP($A17,[22]旧外海町!$B$6:$T$28,6,FALSE)</f>
        <v>10</v>
      </c>
      <c r="K17" s="730" t="str">
        <f>VLOOKUP($A17,[22]旧外海町!$B$6:$T$28,7,FALSE)</f>
        <v>-</v>
      </c>
      <c r="L17" s="730">
        <f>VLOOKUP($A17,[22]旧外海町!$B$6:$T$28,8,FALSE)</f>
        <v>3</v>
      </c>
      <c r="M17" s="730">
        <f>VLOOKUP($A17,[22]旧外海町!$B$6:$T$28,9,FALSE)</f>
        <v>5</v>
      </c>
      <c r="N17" s="730">
        <f>VLOOKUP($A17,[22]旧外海町!$B$6:$T$28,10,FALSE)</f>
        <v>32</v>
      </c>
      <c r="O17" s="730">
        <f>VLOOKUP($A17,[22]旧外海町!$B$6:$T$28,11,FALSE)</f>
        <v>20</v>
      </c>
      <c r="P17" s="730" t="str">
        <f>VLOOKUP($A17,[22]旧外海町!$B$6:$T$28,12,FALSE)</f>
        <v>-</v>
      </c>
      <c r="Q17" s="730">
        <f>VLOOKUP($A17,[22]旧外海町!$B$6:$T$28,13,FALSE)</f>
        <v>12</v>
      </c>
      <c r="R17" s="730">
        <f>VLOOKUP($A17,[22]旧外海町!$B$6:$T$28,14,FALSE)</f>
        <v>3</v>
      </c>
      <c r="S17" s="730">
        <f>VLOOKUP($A17,[22]旧外海町!$B$6:$T$28,15,FALSE)</f>
        <v>106</v>
      </c>
      <c r="T17" s="730">
        <f>VLOOKUP($A17,[22]旧外海町!$B$6:$T$28,16,FALSE)</f>
        <v>95</v>
      </c>
      <c r="U17" s="730">
        <f>VLOOKUP($A17,[22]旧外海町!$B$6:$T$28,17,FALSE)</f>
        <v>8</v>
      </c>
      <c r="V17" s="730" t="str">
        <f>VLOOKUP($A17,[22]旧外海町!$B$6:$T$28,18,FALSE)</f>
        <v>-</v>
      </c>
      <c r="W17" s="730">
        <f>VLOOKUP($A17,[22]旧外海町!$B$6:$T$28,19,FALSE)</f>
        <v>3</v>
      </c>
    </row>
    <row r="18" spans="1:23" s="338" customFormat="1" ht="12" customHeight="1">
      <c r="A18" t="s">
        <v>775</v>
      </c>
      <c r="B18" s="206"/>
      <c r="C18" s="206"/>
      <c r="D18" s="215" t="s">
        <v>776</v>
      </c>
      <c r="E18" s="213"/>
      <c r="F18" s="729">
        <f>VLOOKUP($A18,[22]旧外海町!$B$6:$T$28,2,FALSE)</f>
        <v>234</v>
      </c>
      <c r="G18" s="730">
        <f>VLOOKUP($A18,[22]旧外海町!$B$6:$T$28,3,FALSE)</f>
        <v>192</v>
      </c>
      <c r="H18" s="730">
        <f>VLOOKUP($A18,[22]旧外海町!$B$6:$T$28,4,FALSE)</f>
        <v>187</v>
      </c>
      <c r="I18" s="730">
        <f>VLOOKUP($A18,[22]旧外海町!$B$6:$T$28,5,FALSE)</f>
        <v>158</v>
      </c>
      <c r="J18" s="730">
        <f>VLOOKUP($A18,[22]旧外海町!$B$6:$T$28,6,FALSE)</f>
        <v>27</v>
      </c>
      <c r="K18" s="730" t="str">
        <f>VLOOKUP($A18,[22]旧外海町!$B$6:$T$28,7,FALSE)</f>
        <v>-</v>
      </c>
      <c r="L18" s="730">
        <f>VLOOKUP($A18,[22]旧外海町!$B$6:$T$28,8,FALSE)</f>
        <v>2</v>
      </c>
      <c r="M18" s="730">
        <f>VLOOKUP($A18,[22]旧外海町!$B$6:$T$28,9,FALSE)</f>
        <v>5</v>
      </c>
      <c r="N18" s="730">
        <f>VLOOKUP($A18,[22]旧外海町!$B$6:$T$28,10,FALSE)</f>
        <v>33</v>
      </c>
      <c r="O18" s="730">
        <f>VLOOKUP($A18,[22]旧外海町!$B$6:$T$28,11,FALSE)</f>
        <v>20</v>
      </c>
      <c r="P18" s="730" t="str">
        <f>VLOOKUP($A18,[22]旧外海町!$B$6:$T$28,12,FALSE)</f>
        <v>-</v>
      </c>
      <c r="Q18" s="730">
        <f>VLOOKUP($A18,[22]旧外海町!$B$6:$T$28,13,FALSE)</f>
        <v>13</v>
      </c>
      <c r="R18" s="730">
        <f>VLOOKUP($A18,[22]旧外海町!$B$6:$T$28,14,FALSE)</f>
        <v>9</v>
      </c>
      <c r="S18" s="730">
        <f>VLOOKUP($A18,[22]旧外海町!$B$6:$T$28,15,FALSE)</f>
        <v>159</v>
      </c>
      <c r="T18" s="730">
        <f>VLOOKUP($A18,[22]旧外海町!$B$6:$T$28,16,FALSE)</f>
        <v>134</v>
      </c>
      <c r="U18" s="730">
        <f>VLOOKUP($A18,[22]旧外海町!$B$6:$T$28,17,FALSE)</f>
        <v>23</v>
      </c>
      <c r="V18" s="730" t="str">
        <f>VLOOKUP($A18,[22]旧外海町!$B$6:$T$28,18,FALSE)</f>
        <v>-</v>
      </c>
      <c r="W18" s="730">
        <f>VLOOKUP($A18,[22]旧外海町!$B$6:$T$28,19,FALSE)</f>
        <v>2</v>
      </c>
    </row>
    <row r="19" spans="1:23" s="338" customFormat="1" ht="12" customHeight="1">
      <c r="A19" t="s">
        <v>777</v>
      </c>
      <c r="B19" s="206"/>
      <c r="C19" s="206"/>
      <c r="D19" s="215" t="s">
        <v>778</v>
      </c>
      <c r="E19" s="213"/>
      <c r="F19" s="729">
        <f>VLOOKUP($A19,[22]旧外海町!$B$6:$T$28,2,FALSE)</f>
        <v>300</v>
      </c>
      <c r="G19" s="730">
        <f>VLOOKUP($A19,[22]旧外海町!$B$6:$T$28,3,FALSE)</f>
        <v>216</v>
      </c>
      <c r="H19" s="730">
        <f>VLOOKUP($A19,[22]旧外海町!$B$6:$T$28,4,FALSE)</f>
        <v>210</v>
      </c>
      <c r="I19" s="730">
        <f>VLOOKUP($A19,[22]旧外海町!$B$6:$T$28,5,FALSE)</f>
        <v>184</v>
      </c>
      <c r="J19" s="730">
        <f>VLOOKUP($A19,[22]旧外海町!$B$6:$T$28,6,FALSE)</f>
        <v>20</v>
      </c>
      <c r="K19" s="730" t="str">
        <f>VLOOKUP($A19,[22]旧外海町!$B$6:$T$28,7,FALSE)</f>
        <v>-</v>
      </c>
      <c r="L19" s="730">
        <f>VLOOKUP($A19,[22]旧外海町!$B$6:$T$28,8,FALSE)</f>
        <v>6</v>
      </c>
      <c r="M19" s="730">
        <f>VLOOKUP($A19,[22]旧外海町!$B$6:$T$28,9,FALSE)</f>
        <v>6</v>
      </c>
      <c r="N19" s="730">
        <f>VLOOKUP($A19,[22]旧外海町!$B$6:$T$28,10,FALSE)</f>
        <v>78</v>
      </c>
      <c r="O19" s="730">
        <f>VLOOKUP($A19,[22]旧外海町!$B$6:$T$28,11,FALSE)</f>
        <v>47</v>
      </c>
      <c r="P19" s="730" t="str">
        <f>VLOOKUP($A19,[22]旧外海町!$B$6:$T$28,12,FALSE)</f>
        <v>-</v>
      </c>
      <c r="Q19" s="730">
        <f>VLOOKUP($A19,[22]旧外海町!$B$6:$T$28,13,FALSE)</f>
        <v>31</v>
      </c>
      <c r="R19" s="730">
        <f>VLOOKUP($A19,[22]旧外海町!$B$6:$T$28,14,FALSE)</f>
        <v>6</v>
      </c>
      <c r="S19" s="730">
        <f>VLOOKUP($A19,[22]旧外海町!$B$6:$T$28,15,FALSE)</f>
        <v>170</v>
      </c>
      <c r="T19" s="730">
        <f>VLOOKUP($A19,[22]旧外海町!$B$6:$T$28,16,FALSE)</f>
        <v>152</v>
      </c>
      <c r="U19" s="730">
        <f>VLOOKUP($A19,[22]旧外海町!$B$6:$T$28,17,FALSE)</f>
        <v>16</v>
      </c>
      <c r="V19" s="730" t="str">
        <f>VLOOKUP($A19,[22]旧外海町!$B$6:$T$28,18,FALSE)</f>
        <v>-</v>
      </c>
      <c r="W19" s="730">
        <f>VLOOKUP($A19,[22]旧外海町!$B$6:$T$28,19,FALSE)</f>
        <v>2</v>
      </c>
    </row>
    <row r="20" spans="1:23" s="338" customFormat="1" ht="12" customHeight="1">
      <c r="A20" t="s">
        <v>779</v>
      </c>
      <c r="B20" s="206"/>
      <c r="C20" s="206"/>
      <c r="D20" s="215" t="s">
        <v>780</v>
      </c>
      <c r="E20" s="213"/>
      <c r="F20" s="729">
        <f>VLOOKUP($A20,[22]旧外海町!$B$6:$T$28,2,FALSE)</f>
        <v>333</v>
      </c>
      <c r="G20" s="730">
        <f>VLOOKUP($A20,[22]旧外海町!$B$6:$T$28,3,FALSE)</f>
        <v>147</v>
      </c>
      <c r="H20" s="730">
        <f>VLOOKUP($A20,[22]旧外海町!$B$6:$T$28,4,FALSE)</f>
        <v>143</v>
      </c>
      <c r="I20" s="730">
        <f>VLOOKUP($A20,[22]旧外海町!$B$6:$T$28,5,FALSE)</f>
        <v>109</v>
      </c>
      <c r="J20" s="730">
        <f>VLOOKUP($A20,[22]旧外海町!$B$6:$T$28,6,FALSE)</f>
        <v>31</v>
      </c>
      <c r="K20" s="730" t="str">
        <f>VLOOKUP($A20,[22]旧外海町!$B$6:$T$28,7,FALSE)</f>
        <v>-</v>
      </c>
      <c r="L20" s="730">
        <f>VLOOKUP($A20,[22]旧外海町!$B$6:$T$28,8,FALSE)</f>
        <v>3</v>
      </c>
      <c r="M20" s="730">
        <f>VLOOKUP($A20,[22]旧外海町!$B$6:$T$28,9,FALSE)</f>
        <v>4</v>
      </c>
      <c r="N20" s="730">
        <f>VLOOKUP($A20,[22]旧外海町!$B$6:$T$28,10,FALSE)</f>
        <v>171</v>
      </c>
      <c r="O20" s="730">
        <f>VLOOKUP($A20,[22]旧外海町!$B$6:$T$28,11,FALSE)</f>
        <v>63</v>
      </c>
      <c r="P20" s="730" t="str">
        <f>VLOOKUP($A20,[22]旧外海町!$B$6:$T$28,12,FALSE)</f>
        <v>-</v>
      </c>
      <c r="Q20" s="730">
        <f>VLOOKUP($A20,[22]旧外海町!$B$6:$T$28,13,FALSE)</f>
        <v>108</v>
      </c>
      <c r="R20" s="730">
        <f>VLOOKUP($A20,[22]旧外海町!$B$6:$T$28,14,FALSE)</f>
        <v>15</v>
      </c>
      <c r="S20" s="730">
        <f>VLOOKUP($A20,[22]旧外海町!$B$6:$T$28,15,FALSE)</f>
        <v>101</v>
      </c>
      <c r="T20" s="730">
        <f>VLOOKUP($A20,[22]旧外海町!$B$6:$T$28,16,FALSE)</f>
        <v>82</v>
      </c>
      <c r="U20" s="730">
        <f>VLOOKUP($A20,[22]旧外海町!$B$6:$T$28,17,FALSE)</f>
        <v>18</v>
      </c>
      <c r="V20" s="730" t="str">
        <f>VLOOKUP($A20,[22]旧外海町!$B$6:$T$28,18,FALSE)</f>
        <v>-</v>
      </c>
      <c r="W20" s="730">
        <f>VLOOKUP($A20,[22]旧外海町!$B$6:$T$28,19,FALSE)</f>
        <v>1</v>
      </c>
    </row>
    <row r="21" spans="1:23" s="338" customFormat="1" ht="12" customHeight="1">
      <c r="A21" t="s">
        <v>781</v>
      </c>
      <c r="B21" s="206"/>
      <c r="C21" s="206"/>
      <c r="D21" s="215" t="s">
        <v>782</v>
      </c>
      <c r="E21" s="213"/>
      <c r="F21" s="729">
        <f>VLOOKUP($A21,[22]旧外海町!$B$6:$T$28,2,FALSE)</f>
        <v>344</v>
      </c>
      <c r="G21" s="730">
        <f>VLOOKUP($A21,[22]旧外海町!$B$6:$T$28,3,FALSE)</f>
        <v>97</v>
      </c>
      <c r="H21" s="730">
        <f>VLOOKUP($A21,[22]旧外海町!$B$6:$T$28,4,FALSE)</f>
        <v>96</v>
      </c>
      <c r="I21" s="730">
        <f>VLOOKUP($A21,[22]旧外海町!$B$6:$T$28,5,FALSE)</f>
        <v>68</v>
      </c>
      <c r="J21" s="730">
        <f>VLOOKUP($A21,[22]旧外海町!$B$6:$T$28,6,FALSE)</f>
        <v>26</v>
      </c>
      <c r="K21" s="730" t="str">
        <f>VLOOKUP($A21,[22]旧外海町!$B$6:$T$28,7,FALSE)</f>
        <v>-</v>
      </c>
      <c r="L21" s="730">
        <f>VLOOKUP($A21,[22]旧外海町!$B$6:$T$28,8,FALSE)</f>
        <v>2</v>
      </c>
      <c r="M21" s="730">
        <f>VLOOKUP($A21,[22]旧外海町!$B$6:$T$28,9,FALSE)</f>
        <v>1</v>
      </c>
      <c r="N21" s="730">
        <f>VLOOKUP($A21,[22]旧外海町!$B$6:$T$28,10,FALSE)</f>
        <v>236</v>
      </c>
      <c r="O21" s="730">
        <f>VLOOKUP($A21,[22]旧外海町!$B$6:$T$28,11,FALSE)</f>
        <v>81</v>
      </c>
      <c r="P21" s="730" t="str">
        <f>VLOOKUP($A21,[22]旧外海町!$B$6:$T$28,12,FALSE)</f>
        <v>-</v>
      </c>
      <c r="Q21" s="730">
        <f>VLOOKUP($A21,[22]旧外海町!$B$6:$T$28,13,FALSE)</f>
        <v>155</v>
      </c>
      <c r="R21" s="730">
        <f>VLOOKUP($A21,[22]旧外海町!$B$6:$T$28,14,FALSE)</f>
        <v>11</v>
      </c>
      <c r="S21" s="730">
        <f>VLOOKUP($A21,[22]旧外海町!$B$6:$T$28,15,FALSE)</f>
        <v>58</v>
      </c>
      <c r="T21" s="730">
        <f>VLOOKUP($A21,[22]旧外海町!$B$6:$T$28,16,FALSE)</f>
        <v>41</v>
      </c>
      <c r="U21" s="730">
        <f>VLOOKUP($A21,[22]旧外海町!$B$6:$T$28,17,FALSE)</f>
        <v>17</v>
      </c>
      <c r="V21" s="730" t="str">
        <f>VLOOKUP($A21,[22]旧外海町!$B$6:$T$28,18,FALSE)</f>
        <v>-</v>
      </c>
      <c r="W21" s="730" t="str">
        <f>VLOOKUP($A21,[22]旧外海町!$B$6:$T$28,19,FALSE)</f>
        <v>-</v>
      </c>
    </row>
    <row r="22" spans="1:23" s="338" customFormat="1" ht="12" customHeight="1">
      <c r="A22" t="s">
        <v>783</v>
      </c>
      <c r="B22" s="206"/>
      <c r="C22" s="206"/>
      <c r="D22" s="215" t="s">
        <v>784</v>
      </c>
      <c r="E22" s="213"/>
      <c r="F22" s="729">
        <f>VLOOKUP($A22,[22]旧外海町!$B$6:$T$28,2,FALSE)</f>
        <v>296</v>
      </c>
      <c r="G22" s="730">
        <f>VLOOKUP($A22,[22]旧外海町!$B$6:$T$28,3,FALSE)</f>
        <v>27</v>
      </c>
      <c r="H22" s="730">
        <f>VLOOKUP($A22,[22]旧外海町!$B$6:$T$28,4,FALSE)</f>
        <v>27</v>
      </c>
      <c r="I22" s="730">
        <f>VLOOKUP($A22,[22]旧外海町!$B$6:$T$28,5,FALSE)</f>
        <v>15</v>
      </c>
      <c r="J22" s="730">
        <f>VLOOKUP($A22,[22]旧外海町!$B$6:$T$28,6,FALSE)</f>
        <v>10</v>
      </c>
      <c r="K22" s="730" t="str">
        <f>VLOOKUP($A22,[22]旧外海町!$B$6:$T$28,7,FALSE)</f>
        <v>-</v>
      </c>
      <c r="L22" s="730">
        <f>VLOOKUP($A22,[22]旧外海町!$B$6:$T$28,8,FALSE)</f>
        <v>2</v>
      </c>
      <c r="M22" s="730" t="str">
        <f>VLOOKUP($A22,[22]旧外海町!$B$6:$T$28,9,FALSE)</f>
        <v>-</v>
      </c>
      <c r="N22" s="730">
        <f>VLOOKUP($A22,[22]旧外海町!$B$6:$T$28,10,FALSE)</f>
        <v>265</v>
      </c>
      <c r="O22" s="730">
        <f>VLOOKUP($A22,[22]旧外海町!$B$6:$T$28,11,FALSE)</f>
        <v>60</v>
      </c>
      <c r="P22" s="730" t="str">
        <f>VLOOKUP($A22,[22]旧外海町!$B$6:$T$28,12,FALSE)</f>
        <v>-</v>
      </c>
      <c r="Q22" s="730">
        <f>VLOOKUP($A22,[22]旧外海町!$B$6:$T$28,13,FALSE)</f>
        <v>205</v>
      </c>
      <c r="R22" s="730">
        <f>VLOOKUP($A22,[22]旧外海町!$B$6:$T$28,14,FALSE)</f>
        <v>4</v>
      </c>
      <c r="S22" s="730">
        <f>VLOOKUP($A22,[22]旧外海町!$B$6:$T$28,15,FALSE)</f>
        <v>4</v>
      </c>
      <c r="T22" s="730">
        <f>VLOOKUP($A22,[22]旧外海町!$B$6:$T$28,16,FALSE)</f>
        <v>2</v>
      </c>
      <c r="U22" s="730">
        <f>VLOOKUP($A22,[22]旧外海町!$B$6:$T$28,17,FALSE)</f>
        <v>2</v>
      </c>
      <c r="V22" s="730" t="str">
        <f>VLOOKUP($A22,[22]旧外海町!$B$6:$T$28,18,FALSE)</f>
        <v>-</v>
      </c>
      <c r="W22" s="730" t="str">
        <f>VLOOKUP($A22,[22]旧外海町!$B$6:$T$28,19,FALSE)</f>
        <v>-</v>
      </c>
    </row>
    <row r="23" spans="1:23" s="338" customFormat="1" ht="12" customHeight="1">
      <c r="A23" t="s">
        <v>785</v>
      </c>
      <c r="B23" s="206"/>
      <c r="C23" s="206"/>
      <c r="D23" s="215" t="s">
        <v>786</v>
      </c>
      <c r="E23" s="213"/>
      <c r="F23" s="729">
        <f>VLOOKUP($A23,[22]旧外海町!$B$6:$T$28,2,FALSE)</f>
        <v>344</v>
      </c>
      <c r="G23" s="730">
        <f>VLOOKUP($A23,[22]旧外海町!$B$6:$T$28,3,FALSE)</f>
        <v>31</v>
      </c>
      <c r="H23" s="730">
        <f>VLOOKUP($A23,[22]旧外海町!$B$6:$T$28,4,FALSE)</f>
        <v>31</v>
      </c>
      <c r="I23" s="730">
        <f>VLOOKUP($A23,[22]旧外海町!$B$6:$T$28,5,FALSE)</f>
        <v>21</v>
      </c>
      <c r="J23" s="730">
        <f>VLOOKUP($A23,[22]旧外海町!$B$6:$T$28,6,FALSE)</f>
        <v>7</v>
      </c>
      <c r="K23" s="730" t="str">
        <f>VLOOKUP($A23,[22]旧外海町!$B$6:$T$28,7,FALSE)</f>
        <v>-</v>
      </c>
      <c r="L23" s="730">
        <f>VLOOKUP($A23,[22]旧外海町!$B$6:$T$28,8,FALSE)</f>
        <v>3</v>
      </c>
      <c r="M23" s="730" t="str">
        <f>VLOOKUP($A23,[22]旧外海町!$B$6:$T$28,9,FALSE)</f>
        <v>-</v>
      </c>
      <c r="N23" s="730">
        <f>VLOOKUP($A23,[22]旧外海町!$B$6:$T$28,10,FALSE)</f>
        <v>310</v>
      </c>
      <c r="O23" s="730">
        <f>VLOOKUP($A23,[22]旧外海町!$B$6:$T$28,11,FALSE)</f>
        <v>50</v>
      </c>
      <c r="P23" s="730" t="str">
        <f>VLOOKUP($A23,[22]旧外海町!$B$6:$T$28,12,FALSE)</f>
        <v>-</v>
      </c>
      <c r="Q23" s="730">
        <f>VLOOKUP($A23,[22]旧外海町!$B$6:$T$28,13,FALSE)</f>
        <v>260</v>
      </c>
      <c r="R23" s="730">
        <f>VLOOKUP($A23,[22]旧外海町!$B$6:$T$28,14,FALSE)</f>
        <v>3</v>
      </c>
      <c r="S23" s="730">
        <f>VLOOKUP($A23,[22]旧外海町!$B$6:$T$28,15,FALSE)</f>
        <v>8</v>
      </c>
      <c r="T23" s="730">
        <f>VLOOKUP($A23,[22]旧外海町!$B$6:$T$28,16,FALSE)</f>
        <v>7</v>
      </c>
      <c r="U23" s="730">
        <f>VLOOKUP($A23,[22]旧外海町!$B$6:$T$28,17,FALSE)</f>
        <v>1</v>
      </c>
      <c r="V23" s="730" t="str">
        <f>VLOOKUP($A23,[22]旧外海町!$B$6:$T$28,18,FALSE)</f>
        <v>-</v>
      </c>
      <c r="W23" s="730" t="str">
        <f>VLOOKUP($A23,[22]旧外海町!$B$6:$T$28,19,FALSE)</f>
        <v>-</v>
      </c>
    </row>
    <row r="24" spans="1:23" s="338" customFormat="1" ht="12" customHeight="1">
      <c r="A24" t="s">
        <v>787</v>
      </c>
      <c r="B24" s="206"/>
      <c r="C24" s="206"/>
      <c r="D24" s="215" t="s">
        <v>788</v>
      </c>
      <c r="E24" s="213"/>
      <c r="F24" s="729">
        <f>VLOOKUP($A24,[22]旧外海町!$B$6:$T$28,2,FALSE)</f>
        <v>559</v>
      </c>
      <c r="G24" s="730">
        <f>VLOOKUP($A24,[22]旧外海町!$B$6:$T$28,3,FALSE)</f>
        <v>3</v>
      </c>
      <c r="H24" s="730">
        <f>VLOOKUP($A24,[22]旧外海町!$B$6:$T$28,4,FALSE)</f>
        <v>3</v>
      </c>
      <c r="I24" s="730">
        <f>VLOOKUP($A24,[22]旧外海町!$B$6:$T$28,5,FALSE)</f>
        <v>3</v>
      </c>
      <c r="J24" s="730" t="str">
        <f>VLOOKUP($A24,[22]旧外海町!$B$6:$T$28,6,FALSE)</f>
        <v>-</v>
      </c>
      <c r="K24" s="730" t="str">
        <f>VLOOKUP($A24,[22]旧外海町!$B$6:$T$28,7,FALSE)</f>
        <v>-</v>
      </c>
      <c r="L24" s="730" t="str">
        <f>VLOOKUP($A24,[22]旧外海町!$B$6:$T$28,8,FALSE)</f>
        <v>-</v>
      </c>
      <c r="M24" s="730" t="str">
        <f>VLOOKUP($A24,[22]旧外海町!$B$6:$T$28,9,FALSE)</f>
        <v>-</v>
      </c>
      <c r="N24" s="730">
        <f>VLOOKUP($A24,[22]旧外海町!$B$6:$T$28,10,FALSE)</f>
        <v>552</v>
      </c>
      <c r="O24" s="730">
        <f>VLOOKUP($A24,[22]旧外海町!$B$6:$T$28,11,FALSE)</f>
        <v>44</v>
      </c>
      <c r="P24" s="730" t="str">
        <f>VLOOKUP($A24,[22]旧外海町!$B$6:$T$28,12,FALSE)</f>
        <v>-</v>
      </c>
      <c r="Q24" s="730">
        <f>VLOOKUP($A24,[22]旧外海町!$B$6:$T$28,13,FALSE)</f>
        <v>508</v>
      </c>
      <c r="R24" s="730">
        <f>VLOOKUP($A24,[22]旧外海町!$B$6:$T$28,14,FALSE)</f>
        <v>4</v>
      </c>
      <c r="S24" s="730" t="str">
        <f>VLOOKUP($A24,[22]旧外海町!$B$6:$T$28,15,FALSE)</f>
        <v>-</v>
      </c>
      <c r="T24" s="730" t="str">
        <f>VLOOKUP($A24,[22]旧外海町!$B$6:$T$28,16,FALSE)</f>
        <v>-</v>
      </c>
      <c r="U24" s="730" t="str">
        <f>VLOOKUP($A24,[22]旧外海町!$B$6:$T$28,17,FALSE)</f>
        <v>-</v>
      </c>
      <c r="V24" s="730" t="str">
        <f>VLOOKUP($A24,[22]旧外海町!$B$6:$T$28,18,FALSE)</f>
        <v>-</v>
      </c>
      <c r="W24" s="730" t="str">
        <f>VLOOKUP($A24,[22]旧外海町!$B$6:$T$28,19,FALSE)</f>
        <v>-</v>
      </c>
    </row>
    <row r="25" spans="1:23" s="338" customFormat="1" ht="12" customHeight="1">
      <c r="A25"/>
      <c r="B25" s="206"/>
      <c r="C25" s="213" t="s">
        <v>789</v>
      </c>
      <c r="D25" s="213"/>
      <c r="E25" s="213"/>
      <c r="F25" s="729"/>
      <c r="G25" s="730"/>
      <c r="H25" s="730"/>
      <c r="I25" s="730"/>
      <c r="J25" s="730"/>
      <c r="K25" s="730"/>
      <c r="L25" s="730"/>
      <c r="M25" s="730"/>
      <c r="N25" s="730"/>
      <c r="O25" s="730"/>
      <c r="P25" s="730"/>
      <c r="Q25" s="730"/>
      <c r="R25" s="730"/>
      <c r="S25" s="730"/>
      <c r="T25" s="730"/>
      <c r="U25" s="730"/>
      <c r="V25" s="730"/>
      <c r="W25" s="730"/>
    </row>
    <row r="26" spans="1:23" s="338" customFormat="1" ht="12" customHeight="1">
      <c r="A26" t="s">
        <v>790</v>
      </c>
      <c r="B26" s="206"/>
      <c r="C26" s="213"/>
      <c r="D26" s="215" t="s">
        <v>791</v>
      </c>
      <c r="E26" s="213"/>
      <c r="F26" s="729">
        <f>VLOOKUP($A26,[22]旧外海町!$B$6:$T$28,2,FALSE)</f>
        <v>1379</v>
      </c>
      <c r="G26" s="730">
        <f>VLOOKUP($A26,[22]旧外海町!$B$6:$T$28,3,FALSE)</f>
        <v>1063</v>
      </c>
      <c r="H26" s="730">
        <f>VLOOKUP($A26,[22]旧外海町!$B$6:$T$28,4,FALSE)</f>
        <v>1014</v>
      </c>
      <c r="I26" s="730">
        <f>VLOOKUP($A26,[22]旧外海町!$B$6:$T$28,5,FALSE)</f>
        <v>914</v>
      </c>
      <c r="J26" s="730">
        <f>VLOOKUP($A26,[22]旧外海町!$B$6:$T$28,6,FALSE)</f>
        <v>75</v>
      </c>
      <c r="K26" s="730">
        <f>VLOOKUP($A26,[22]旧外海町!$B$6:$T$28,7,FALSE)</f>
        <v>9</v>
      </c>
      <c r="L26" s="730">
        <f>VLOOKUP($A26,[22]旧外海町!$B$6:$T$28,8,FALSE)</f>
        <v>16</v>
      </c>
      <c r="M26" s="730">
        <f>VLOOKUP($A26,[22]旧外海町!$B$6:$T$28,9,FALSE)</f>
        <v>49</v>
      </c>
      <c r="N26" s="730">
        <f>VLOOKUP($A26,[22]旧外海町!$B$6:$T$28,10,FALSE)</f>
        <v>276</v>
      </c>
      <c r="O26" s="730">
        <f>VLOOKUP($A26,[22]旧外海町!$B$6:$T$28,11,FALSE)</f>
        <v>124</v>
      </c>
      <c r="P26" s="730">
        <f>VLOOKUP($A26,[22]旧外海町!$B$6:$T$28,12,FALSE)</f>
        <v>79</v>
      </c>
      <c r="Q26" s="730">
        <f>VLOOKUP($A26,[22]旧外海町!$B$6:$T$28,13,FALSE)</f>
        <v>73</v>
      </c>
      <c r="R26" s="730">
        <f>VLOOKUP($A26,[22]旧外海町!$B$6:$T$28,14,FALSE)</f>
        <v>40</v>
      </c>
      <c r="S26" s="730">
        <f>VLOOKUP($A26,[22]旧外海町!$B$6:$T$28,15,FALSE)</f>
        <v>895</v>
      </c>
      <c r="T26" s="730">
        <f>VLOOKUP($A26,[22]旧外海町!$B$6:$T$28,16,FALSE)</f>
        <v>816</v>
      </c>
      <c r="U26" s="730">
        <f>VLOOKUP($A26,[22]旧外海町!$B$6:$T$28,17,FALSE)</f>
        <v>59</v>
      </c>
      <c r="V26" s="730">
        <f>VLOOKUP($A26,[22]旧外海町!$B$6:$T$28,18,FALSE)</f>
        <v>9</v>
      </c>
      <c r="W26" s="730">
        <f>VLOOKUP($A26,[22]旧外海町!$B$6:$T$28,19,FALSE)</f>
        <v>11</v>
      </c>
    </row>
    <row r="27" spans="1:23" s="338" customFormat="1" ht="12" customHeight="1">
      <c r="A27" t="s">
        <v>792</v>
      </c>
      <c r="B27" s="206"/>
      <c r="C27" s="206"/>
      <c r="D27" s="215" t="s">
        <v>793</v>
      </c>
      <c r="E27" s="213"/>
      <c r="F27" s="729">
        <f>VLOOKUP($A27,[22]旧外海町!$B$6:$T$28,2,FALSE)</f>
        <v>1876</v>
      </c>
      <c r="G27" s="730">
        <f>VLOOKUP($A27,[22]旧外海町!$B$6:$T$28,3,FALSE)</f>
        <v>305</v>
      </c>
      <c r="H27" s="730">
        <f>VLOOKUP($A27,[22]旧外海町!$B$6:$T$28,4,FALSE)</f>
        <v>300</v>
      </c>
      <c r="I27" s="730">
        <f>VLOOKUP($A27,[22]旧外海町!$B$6:$T$28,5,FALSE)</f>
        <v>216</v>
      </c>
      <c r="J27" s="730">
        <f>VLOOKUP($A27,[22]旧外海町!$B$6:$T$28,6,FALSE)</f>
        <v>74</v>
      </c>
      <c r="K27" s="730" t="str">
        <f>VLOOKUP($A27,[22]旧外海町!$B$6:$T$28,7,FALSE)</f>
        <v>-</v>
      </c>
      <c r="L27" s="730">
        <f>VLOOKUP($A27,[22]旧外海町!$B$6:$T$28,8,FALSE)</f>
        <v>10</v>
      </c>
      <c r="M27" s="730">
        <f>VLOOKUP($A27,[22]旧外海町!$B$6:$T$28,9,FALSE)</f>
        <v>5</v>
      </c>
      <c r="N27" s="730">
        <f>VLOOKUP($A27,[22]旧外海町!$B$6:$T$28,10,FALSE)</f>
        <v>1534</v>
      </c>
      <c r="O27" s="730">
        <f>VLOOKUP($A27,[22]旧外海町!$B$6:$T$28,11,FALSE)</f>
        <v>298</v>
      </c>
      <c r="P27" s="730" t="str">
        <f>VLOOKUP($A27,[22]旧外海町!$B$6:$T$28,12,FALSE)</f>
        <v>-</v>
      </c>
      <c r="Q27" s="730">
        <f>VLOOKUP($A27,[22]旧外海町!$B$6:$T$28,13,FALSE)</f>
        <v>1236</v>
      </c>
      <c r="R27" s="730">
        <f>VLOOKUP($A27,[22]旧外海町!$B$6:$T$28,14,FALSE)</f>
        <v>37</v>
      </c>
      <c r="S27" s="730">
        <f>VLOOKUP($A27,[22]旧外海町!$B$6:$T$28,15,FALSE)</f>
        <v>171</v>
      </c>
      <c r="T27" s="730">
        <f>VLOOKUP($A27,[22]旧外海町!$B$6:$T$28,16,FALSE)</f>
        <v>132</v>
      </c>
      <c r="U27" s="730">
        <f>VLOOKUP($A27,[22]旧外海町!$B$6:$T$28,17,FALSE)</f>
        <v>38</v>
      </c>
      <c r="V27" s="730" t="str">
        <f>VLOOKUP($A27,[22]旧外海町!$B$6:$T$28,18,FALSE)</f>
        <v>-</v>
      </c>
      <c r="W27" s="730">
        <f>VLOOKUP($A27,[22]旧外海町!$B$6:$T$28,19,FALSE)</f>
        <v>1</v>
      </c>
    </row>
    <row r="28" spans="1:23" s="338" customFormat="1" ht="12" customHeight="1">
      <c r="A28" t="s">
        <v>794</v>
      </c>
      <c r="B28" s="206"/>
      <c r="C28" s="206"/>
      <c r="D28" s="1066" t="s">
        <v>795</v>
      </c>
      <c r="E28" s="1070"/>
      <c r="F28" s="729">
        <f>VLOOKUP($A28,[22]旧外海町!$B$6:$T$28,2,FALSE)</f>
        <v>677</v>
      </c>
      <c r="G28" s="730">
        <f>VLOOKUP($A28,[22]旧外海町!$B$6:$T$28,3,FALSE)</f>
        <v>244</v>
      </c>
      <c r="H28" s="730">
        <f>VLOOKUP($A28,[22]旧外海町!$B$6:$T$28,4,FALSE)</f>
        <v>239</v>
      </c>
      <c r="I28" s="730">
        <f>VLOOKUP($A28,[22]旧外海町!$B$6:$T$28,5,FALSE)</f>
        <v>177</v>
      </c>
      <c r="J28" s="730">
        <f>VLOOKUP($A28,[22]旧外海町!$B$6:$T$28,6,FALSE)</f>
        <v>57</v>
      </c>
      <c r="K28" s="730" t="str">
        <f>VLOOKUP($A28,[22]旧外海町!$B$6:$T$28,7,FALSE)</f>
        <v>-</v>
      </c>
      <c r="L28" s="730">
        <f>VLOOKUP($A28,[22]旧外海町!$B$6:$T$28,8,FALSE)</f>
        <v>5</v>
      </c>
      <c r="M28" s="730">
        <f>VLOOKUP($A28,[22]旧外海町!$B$6:$T$28,9,FALSE)</f>
        <v>5</v>
      </c>
      <c r="N28" s="730">
        <f>VLOOKUP($A28,[22]旧外海町!$B$6:$T$28,10,FALSE)</f>
        <v>407</v>
      </c>
      <c r="O28" s="730">
        <f>VLOOKUP($A28,[22]旧外海町!$B$6:$T$28,11,FALSE)</f>
        <v>144</v>
      </c>
      <c r="P28" s="730" t="str">
        <f>VLOOKUP($A28,[22]旧外海町!$B$6:$T$28,12,FALSE)</f>
        <v>-</v>
      </c>
      <c r="Q28" s="730">
        <f>VLOOKUP($A28,[22]旧外海町!$B$6:$T$28,13,FALSE)</f>
        <v>263</v>
      </c>
      <c r="R28" s="730">
        <f>VLOOKUP($A28,[22]旧外海町!$B$6:$T$28,14,FALSE)</f>
        <v>26</v>
      </c>
      <c r="S28" s="730">
        <f>VLOOKUP($A28,[22]旧外海町!$B$6:$T$28,15,FALSE)</f>
        <v>159</v>
      </c>
      <c r="T28" s="730">
        <f>VLOOKUP($A28,[22]旧外海町!$B$6:$T$28,16,FALSE)</f>
        <v>123</v>
      </c>
      <c r="U28" s="730">
        <f>VLOOKUP($A28,[22]旧外海町!$B$6:$T$28,17,FALSE)</f>
        <v>35</v>
      </c>
      <c r="V28" s="730" t="str">
        <f>VLOOKUP($A28,[22]旧外海町!$B$6:$T$28,18,FALSE)</f>
        <v>-</v>
      </c>
      <c r="W28" s="730">
        <f>VLOOKUP($A28,[22]旧外海町!$B$6:$T$28,19,FALSE)</f>
        <v>1</v>
      </c>
    </row>
    <row r="29" spans="1:23" s="338" customFormat="1" ht="12" customHeight="1">
      <c r="A29" t="s">
        <v>796</v>
      </c>
      <c r="B29" s="206"/>
      <c r="C29" s="206"/>
      <c r="D29" s="1066" t="s">
        <v>797</v>
      </c>
      <c r="E29" s="1066"/>
      <c r="F29" s="729">
        <f>VLOOKUP($A29,[22]旧外海町!$B$6:$T$28,2,FALSE)</f>
        <v>1199</v>
      </c>
      <c r="G29" s="730">
        <f>VLOOKUP($A29,[22]旧外海町!$B$6:$T$28,3,FALSE)</f>
        <v>61</v>
      </c>
      <c r="H29" s="730">
        <f>VLOOKUP($A29,[22]旧外海町!$B$6:$T$28,4,FALSE)</f>
        <v>61</v>
      </c>
      <c r="I29" s="730">
        <f>VLOOKUP($A29,[22]旧外海町!$B$6:$T$28,5,FALSE)</f>
        <v>39</v>
      </c>
      <c r="J29" s="730">
        <f>VLOOKUP($A29,[22]旧外海町!$B$6:$T$28,6,FALSE)</f>
        <v>17</v>
      </c>
      <c r="K29" s="730" t="str">
        <f>VLOOKUP($A29,[22]旧外海町!$B$6:$T$28,7,FALSE)</f>
        <v>-</v>
      </c>
      <c r="L29" s="730">
        <f>VLOOKUP($A29,[22]旧外海町!$B$6:$T$28,8,FALSE)</f>
        <v>5</v>
      </c>
      <c r="M29" s="730" t="str">
        <f>VLOOKUP($A29,[22]旧外海町!$B$6:$T$28,9,FALSE)</f>
        <v>-</v>
      </c>
      <c r="N29" s="730">
        <f>VLOOKUP($A29,[22]旧外海町!$B$6:$T$28,10,FALSE)</f>
        <v>1127</v>
      </c>
      <c r="O29" s="730">
        <f>VLOOKUP($A29,[22]旧外海町!$B$6:$T$28,11,FALSE)</f>
        <v>154</v>
      </c>
      <c r="P29" s="730" t="str">
        <f>VLOOKUP($A29,[22]旧外海町!$B$6:$T$28,12,FALSE)</f>
        <v>-</v>
      </c>
      <c r="Q29" s="730">
        <f>VLOOKUP($A29,[22]旧外海町!$B$6:$T$28,13,FALSE)</f>
        <v>973</v>
      </c>
      <c r="R29" s="730">
        <f>VLOOKUP($A29,[22]旧外海町!$B$6:$T$28,14,FALSE)</f>
        <v>11</v>
      </c>
      <c r="S29" s="730">
        <f>VLOOKUP($A29,[22]旧外海町!$B$6:$T$28,15,FALSE)</f>
        <v>12</v>
      </c>
      <c r="T29" s="730">
        <f>VLOOKUP($A29,[22]旧外海町!$B$6:$T$28,16,FALSE)</f>
        <v>9</v>
      </c>
      <c r="U29" s="730">
        <f>VLOOKUP($A29,[22]旧外海町!$B$6:$T$28,17,FALSE)</f>
        <v>3</v>
      </c>
      <c r="V29" s="730" t="str">
        <f>VLOOKUP($A29,[22]旧外海町!$B$6:$T$28,18,FALSE)</f>
        <v>-</v>
      </c>
      <c r="W29" s="730" t="str">
        <f>VLOOKUP($A29,[22]旧外海町!$B$6:$T$28,19,FALSE)</f>
        <v>-</v>
      </c>
    </row>
    <row r="30" spans="1:23" s="338" customFormat="1" ht="12" customHeight="1">
      <c r="B30" s="206"/>
      <c r="C30" s="206"/>
      <c r="D30" s="731"/>
      <c r="E30" s="731"/>
      <c r="F30" s="729"/>
      <c r="G30" s="732"/>
      <c r="H30" s="732"/>
      <c r="I30" s="732"/>
      <c r="J30" s="732"/>
      <c r="K30" s="733"/>
      <c r="L30" s="733"/>
      <c r="M30" s="732"/>
      <c r="N30" s="732"/>
      <c r="O30" s="732"/>
      <c r="P30" s="733"/>
      <c r="Q30" s="733"/>
      <c r="R30" s="732"/>
      <c r="S30" s="732"/>
      <c r="T30" s="732"/>
      <c r="U30" s="732"/>
      <c r="V30" s="732"/>
      <c r="W30" s="732"/>
    </row>
    <row r="31" spans="1:23" s="338" customFormat="1" ht="13.5" customHeight="1">
      <c r="A31" s="338" t="s">
        <v>798</v>
      </c>
      <c r="B31" s="206"/>
      <c r="C31" s="206" t="s">
        <v>799</v>
      </c>
      <c r="D31" s="219"/>
      <c r="E31" s="213"/>
      <c r="F31" s="729">
        <f>VLOOKUP($A31,[22]旧外海町!$B$30:$T$52,2,FALSE)</f>
        <v>1376</v>
      </c>
      <c r="G31" s="730">
        <f>VLOOKUP($A31,[22]旧外海町!$B$30:$T$52,3,FALSE)</f>
        <v>718</v>
      </c>
      <c r="H31" s="730">
        <f>VLOOKUP($A31,[22]旧外海町!$B$30:$T$52,4,FALSE)</f>
        <v>682</v>
      </c>
      <c r="I31" s="730">
        <f>VLOOKUP($A31,[22]旧外海町!$B$30:$T$52,5,FALSE)</f>
        <v>636</v>
      </c>
      <c r="J31" s="730">
        <f>VLOOKUP($A31,[22]旧外海町!$B$30:$T$52,6,FALSE)</f>
        <v>24</v>
      </c>
      <c r="K31" s="730">
        <f>VLOOKUP($A31,[22]旧外海町!$B$30:$T$52,7,FALSE)</f>
        <v>4</v>
      </c>
      <c r="L31" s="730">
        <f>VLOOKUP($A31,[22]旧外海町!$B$30:$T$52,8,FALSE)</f>
        <v>18</v>
      </c>
      <c r="M31" s="730">
        <f>VLOOKUP($A31,[22]旧外海町!$B$30:$T$52,9,FALSE)</f>
        <v>36</v>
      </c>
      <c r="N31" s="730">
        <f>VLOOKUP($A31,[22]旧外海町!$B$30:$T$52,10,FALSE)</f>
        <v>614</v>
      </c>
      <c r="O31" s="730">
        <f>VLOOKUP($A31,[22]旧外海町!$B$30:$T$52,11,FALSE)</f>
        <v>76</v>
      </c>
      <c r="P31" s="730">
        <f>VLOOKUP($A31,[22]旧外海町!$B$30:$T$52,12,FALSE)</f>
        <v>33</v>
      </c>
      <c r="Q31" s="730">
        <f>VLOOKUP($A31,[22]旧外海町!$B$30:$T$52,13,FALSE)</f>
        <v>505</v>
      </c>
      <c r="R31" s="730">
        <f>VLOOKUP($A31,[22]旧外海町!$B$30:$T$52,14,FALSE)</f>
        <v>44</v>
      </c>
      <c r="S31" s="730">
        <f>VLOOKUP($A31,[22]旧外海町!$B$30:$T$52,15,FALSE)</f>
        <v>520</v>
      </c>
      <c r="T31" s="730">
        <f>VLOOKUP($A31,[22]旧外海町!$B$30:$T$52,16,FALSE)</f>
        <v>499</v>
      </c>
      <c r="U31" s="730">
        <f>VLOOKUP($A31,[22]旧外海町!$B$30:$T$52,17,FALSE)</f>
        <v>9</v>
      </c>
      <c r="V31" s="730">
        <f>VLOOKUP($A31,[22]旧外海町!$B$30:$T$52,18,FALSE)</f>
        <v>4</v>
      </c>
      <c r="W31" s="730">
        <f>VLOOKUP($A31,[22]旧外海町!$B$30:$T$52,19,FALSE)</f>
        <v>8</v>
      </c>
    </row>
    <row r="32" spans="1:23" s="338" customFormat="1" ht="12" customHeight="1">
      <c r="A32" t="s">
        <v>758</v>
      </c>
      <c r="B32" s="206"/>
      <c r="C32" s="206"/>
      <c r="D32" s="215" t="s">
        <v>800</v>
      </c>
      <c r="E32" s="213" t="s">
        <v>801</v>
      </c>
      <c r="F32" s="729">
        <f>VLOOKUP($A32,[22]旧外海町!$B$30:$T$52,2,FALSE)</f>
        <v>41</v>
      </c>
      <c r="G32" s="730">
        <f>VLOOKUP($A32,[22]旧外海町!$B$30:$T$52,3,FALSE)</f>
        <v>9</v>
      </c>
      <c r="H32" s="730">
        <f>VLOOKUP($A32,[22]旧外海町!$B$30:$T$52,4,FALSE)</f>
        <v>9</v>
      </c>
      <c r="I32" s="730">
        <f>VLOOKUP($A32,[22]旧外海町!$B$30:$T$52,5,FALSE)</f>
        <v>7</v>
      </c>
      <c r="J32" s="730" t="str">
        <f>VLOOKUP($A32,[22]旧外海町!$B$30:$T$52,6,FALSE)</f>
        <v>-</v>
      </c>
      <c r="K32" s="730">
        <f>VLOOKUP($A32,[22]旧外海町!$B$30:$T$52,7,FALSE)</f>
        <v>2</v>
      </c>
      <c r="L32" s="730" t="str">
        <f>VLOOKUP($A32,[22]旧外海町!$B$30:$T$52,8,FALSE)</f>
        <v>-</v>
      </c>
      <c r="M32" s="730" t="str">
        <f>VLOOKUP($A32,[22]旧外海町!$B$30:$T$52,9,FALSE)</f>
        <v>-</v>
      </c>
      <c r="N32" s="730">
        <f>VLOOKUP($A32,[22]旧外海町!$B$30:$T$52,10,FALSE)</f>
        <v>30</v>
      </c>
      <c r="O32" s="730" t="str">
        <f>VLOOKUP($A32,[22]旧外海町!$B$30:$T$52,11,FALSE)</f>
        <v>-</v>
      </c>
      <c r="P32" s="730">
        <f>VLOOKUP($A32,[22]旧外海町!$B$30:$T$52,12,FALSE)</f>
        <v>30</v>
      </c>
      <c r="Q32" s="730" t="str">
        <f>VLOOKUP($A32,[22]旧外海町!$B$30:$T$52,13,FALSE)</f>
        <v>-</v>
      </c>
      <c r="R32" s="730">
        <f>VLOOKUP($A32,[22]旧外海町!$B$30:$T$52,14,FALSE)</f>
        <v>2</v>
      </c>
      <c r="S32" s="730">
        <f>VLOOKUP($A32,[22]旧外海町!$B$30:$T$52,15,FALSE)</f>
        <v>9</v>
      </c>
      <c r="T32" s="730">
        <f>VLOOKUP($A32,[22]旧外海町!$B$30:$T$52,16,FALSE)</f>
        <v>7</v>
      </c>
      <c r="U32" s="730" t="str">
        <f>VLOOKUP($A32,[22]旧外海町!$B$30:$T$52,17,FALSE)</f>
        <v>-</v>
      </c>
      <c r="V32" s="730">
        <f>VLOOKUP($A32,[22]旧外海町!$B$30:$T$52,18,FALSE)</f>
        <v>2</v>
      </c>
      <c r="W32" s="730" t="str">
        <f>VLOOKUP($A32,[22]旧外海町!$B$30:$T$52,19,FALSE)</f>
        <v>-</v>
      </c>
    </row>
    <row r="33" spans="1:23" s="338" customFormat="1" ht="12" customHeight="1">
      <c r="A33" t="s">
        <v>761</v>
      </c>
      <c r="B33" s="206"/>
      <c r="C33" s="206"/>
      <c r="D33" s="215" t="s">
        <v>762</v>
      </c>
      <c r="E33" s="213"/>
      <c r="F33" s="729">
        <f>VLOOKUP($A33,[22]旧外海町!$B$30:$T$52,2,FALSE)</f>
        <v>32</v>
      </c>
      <c r="G33" s="730">
        <f>VLOOKUP($A33,[22]旧外海町!$B$30:$T$52,3,FALSE)</f>
        <v>29</v>
      </c>
      <c r="H33" s="730">
        <f>VLOOKUP($A33,[22]旧外海町!$B$30:$T$52,4,FALSE)</f>
        <v>28</v>
      </c>
      <c r="I33" s="730">
        <f>VLOOKUP($A33,[22]旧外海町!$B$30:$T$52,5,FALSE)</f>
        <v>26</v>
      </c>
      <c r="J33" s="730" t="str">
        <f>VLOOKUP($A33,[22]旧外海町!$B$30:$T$52,6,FALSE)</f>
        <v>-</v>
      </c>
      <c r="K33" s="730">
        <f>VLOOKUP($A33,[22]旧外海町!$B$30:$T$52,7,FALSE)</f>
        <v>2</v>
      </c>
      <c r="L33" s="730" t="str">
        <f>VLOOKUP($A33,[22]旧外海町!$B$30:$T$52,8,FALSE)</f>
        <v>-</v>
      </c>
      <c r="M33" s="730">
        <f>VLOOKUP($A33,[22]旧外海町!$B$30:$T$52,9,FALSE)</f>
        <v>1</v>
      </c>
      <c r="N33" s="730">
        <f>VLOOKUP($A33,[22]旧外海町!$B$30:$T$52,10,FALSE)</f>
        <v>2</v>
      </c>
      <c r="O33" s="730" t="str">
        <f>VLOOKUP($A33,[22]旧外海町!$B$30:$T$52,11,FALSE)</f>
        <v>-</v>
      </c>
      <c r="P33" s="730">
        <f>VLOOKUP($A33,[22]旧外海町!$B$30:$T$52,12,FALSE)</f>
        <v>2</v>
      </c>
      <c r="Q33" s="730" t="str">
        <f>VLOOKUP($A33,[22]旧外海町!$B$30:$T$52,13,FALSE)</f>
        <v>-</v>
      </c>
      <c r="R33" s="730">
        <f>VLOOKUP($A33,[22]旧外海町!$B$30:$T$52,14,FALSE)</f>
        <v>1</v>
      </c>
      <c r="S33" s="730">
        <f>VLOOKUP($A33,[22]旧外海町!$B$30:$T$52,15,FALSE)</f>
        <v>27</v>
      </c>
      <c r="T33" s="730">
        <f>VLOOKUP($A33,[22]旧外海町!$B$30:$T$52,16,FALSE)</f>
        <v>25</v>
      </c>
      <c r="U33" s="730" t="str">
        <f>VLOOKUP($A33,[22]旧外海町!$B$30:$T$52,17,FALSE)</f>
        <v>-</v>
      </c>
      <c r="V33" s="730">
        <f>VLOOKUP($A33,[22]旧外海町!$B$30:$T$52,18,FALSE)</f>
        <v>2</v>
      </c>
      <c r="W33" s="730" t="str">
        <f>VLOOKUP($A33,[22]旧外海町!$B$30:$T$52,19,FALSE)</f>
        <v>-</v>
      </c>
    </row>
    <row r="34" spans="1:23" s="338" customFormat="1" ht="12" customHeight="1">
      <c r="A34" t="s">
        <v>763</v>
      </c>
      <c r="B34" s="206"/>
      <c r="C34" s="206"/>
      <c r="D34" s="215" t="s">
        <v>764</v>
      </c>
      <c r="E34" s="213"/>
      <c r="F34" s="729">
        <f>VLOOKUP($A34,[22]旧外海町!$B$30:$T$52,2,FALSE)</f>
        <v>36</v>
      </c>
      <c r="G34" s="730">
        <f>VLOOKUP($A34,[22]旧外海町!$B$30:$T$52,3,FALSE)</f>
        <v>35</v>
      </c>
      <c r="H34" s="730">
        <f>VLOOKUP($A34,[22]旧外海町!$B$30:$T$52,4,FALSE)</f>
        <v>33</v>
      </c>
      <c r="I34" s="730">
        <f>VLOOKUP($A34,[22]旧外海町!$B$30:$T$52,5,FALSE)</f>
        <v>32</v>
      </c>
      <c r="J34" s="730" t="str">
        <f>VLOOKUP($A34,[22]旧外海町!$B$30:$T$52,6,FALSE)</f>
        <v>-</v>
      </c>
      <c r="K34" s="730" t="str">
        <f>VLOOKUP($A34,[22]旧外海町!$B$30:$T$52,7,FALSE)</f>
        <v>-</v>
      </c>
      <c r="L34" s="730">
        <f>VLOOKUP($A34,[22]旧外海町!$B$30:$T$52,8,FALSE)</f>
        <v>1</v>
      </c>
      <c r="M34" s="730">
        <f>VLOOKUP($A34,[22]旧外海町!$B$30:$T$52,9,FALSE)</f>
        <v>2</v>
      </c>
      <c r="N34" s="730">
        <f>VLOOKUP($A34,[22]旧外海町!$B$30:$T$52,10,FALSE)</f>
        <v>1</v>
      </c>
      <c r="O34" s="730" t="str">
        <f>VLOOKUP($A34,[22]旧外海町!$B$30:$T$52,11,FALSE)</f>
        <v>-</v>
      </c>
      <c r="P34" s="730">
        <f>VLOOKUP($A34,[22]旧外海町!$B$30:$T$52,12,FALSE)</f>
        <v>1</v>
      </c>
      <c r="Q34" s="730" t="str">
        <f>VLOOKUP($A34,[22]旧外海町!$B$30:$T$52,13,FALSE)</f>
        <v>-</v>
      </c>
      <c r="R34" s="730" t="str">
        <f>VLOOKUP($A34,[22]旧外海町!$B$30:$T$52,14,FALSE)</f>
        <v>-</v>
      </c>
      <c r="S34" s="730">
        <f>VLOOKUP($A34,[22]旧外海町!$B$30:$T$52,15,FALSE)</f>
        <v>30</v>
      </c>
      <c r="T34" s="730">
        <f>VLOOKUP($A34,[22]旧外海町!$B$30:$T$52,16,FALSE)</f>
        <v>29</v>
      </c>
      <c r="U34" s="730" t="str">
        <f>VLOOKUP($A34,[22]旧外海町!$B$30:$T$52,17,FALSE)</f>
        <v>-</v>
      </c>
      <c r="V34" s="730" t="str">
        <f>VLOOKUP($A34,[22]旧外海町!$B$30:$T$52,18,FALSE)</f>
        <v>-</v>
      </c>
      <c r="W34" s="730">
        <f>VLOOKUP($A34,[22]旧外海町!$B$30:$T$52,19,FALSE)</f>
        <v>1</v>
      </c>
    </row>
    <row r="35" spans="1:23" s="338" customFormat="1" ht="12" customHeight="1">
      <c r="A35" t="s">
        <v>765</v>
      </c>
      <c r="B35" s="206"/>
      <c r="C35" s="206"/>
      <c r="D35" s="215" t="s">
        <v>766</v>
      </c>
      <c r="E35" s="213"/>
      <c r="F35" s="729">
        <f>VLOOKUP($A35,[22]旧外海町!$B$30:$T$52,2,FALSE)</f>
        <v>35</v>
      </c>
      <c r="G35" s="730">
        <f>VLOOKUP($A35,[22]旧外海町!$B$30:$T$52,3,FALSE)</f>
        <v>30</v>
      </c>
      <c r="H35" s="730">
        <f>VLOOKUP($A35,[22]旧外海町!$B$30:$T$52,4,FALSE)</f>
        <v>26</v>
      </c>
      <c r="I35" s="730">
        <f>VLOOKUP($A35,[22]旧外海町!$B$30:$T$52,5,FALSE)</f>
        <v>26</v>
      </c>
      <c r="J35" s="730" t="str">
        <f>VLOOKUP($A35,[22]旧外海町!$B$30:$T$52,6,FALSE)</f>
        <v>-</v>
      </c>
      <c r="K35" s="730" t="str">
        <f>VLOOKUP($A35,[22]旧外海町!$B$30:$T$52,7,FALSE)</f>
        <v>-</v>
      </c>
      <c r="L35" s="730" t="str">
        <f>VLOOKUP($A35,[22]旧外海町!$B$30:$T$52,8,FALSE)</f>
        <v>-</v>
      </c>
      <c r="M35" s="730">
        <f>VLOOKUP($A35,[22]旧外海町!$B$30:$T$52,9,FALSE)</f>
        <v>4</v>
      </c>
      <c r="N35" s="730">
        <f>VLOOKUP($A35,[22]旧外海町!$B$30:$T$52,10,FALSE)</f>
        <v>3</v>
      </c>
      <c r="O35" s="730" t="str">
        <f>VLOOKUP($A35,[22]旧外海町!$B$30:$T$52,11,FALSE)</f>
        <v>-</v>
      </c>
      <c r="P35" s="730" t="str">
        <f>VLOOKUP($A35,[22]旧外海町!$B$30:$T$52,12,FALSE)</f>
        <v>-</v>
      </c>
      <c r="Q35" s="730">
        <f>VLOOKUP($A35,[22]旧外海町!$B$30:$T$52,13,FALSE)</f>
        <v>3</v>
      </c>
      <c r="R35" s="730">
        <f>VLOOKUP($A35,[22]旧外海町!$B$30:$T$52,14,FALSE)</f>
        <v>2</v>
      </c>
      <c r="S35" s="730">
        <f>VLOOKUP($A35,[22]旧外海町!$B$30:$T$52,15,FALSE)</f>
        <v>24</v>
      </c>
      <c r="T35" s="730">
        <f>VLOOKUP($A35,[22]旧外海町!$B$30:$T$52,16,FALSE)</f>
        <v>24</v>
      </c>
      <c r="U35" s="730" t="str">
        <f>VLOOKUP($A35,[22]旧外海町!$B$30:$T$52,17,FALSE)</f>
        <v>-</v>
      </c>
      <c r="V35" s="730" t="str">
        <f>VLOOKUP($A35,[22]旧外海町!$B$30:$T$52,18,FALSE)</f>
        <v>-</v>
      </c>
      <c r="W35" s="730" t="str">
        <f>VLOOKUP($A35,[22]旧外海町!$B$30:$T$52,19,FALSE)</f>
        <v>-</v>
      </c>
    </row>
    <row r="36" spans="1:23" s="338" customFormat="1" ht="12" customHeight="1">
      <c r="A36" t="s">
        <v>767</v>
      </c>
      <c r="B36" s="206"/>
      <c r="C36" s="206"/>
      <c r="D36" s="215" t="s">
        <v>768</v>
      </c>
      <c r="E36" s="213"/>
      <c r="F36" s="729">
        <f>VLOOKUP($A36,[22]旧外海町!$B$30:$T$52,2,FALSE)</f>
        <v>43</v>
      </c>
      <c r="G36" s="730">
        <f>VLOOKUP($A36,[22]旧外海町!$B$30:$T$52,3,FALSE)</f>
        <v>36</v>
      </c>
      <c r="H36" s="730">
        <f>VLOOKUP($A36,[22]旧外海町!$B$30:$T$52,4,FALSE)</f>
        <v>30</v>
      </c>
      <c r="I36" s="730">
        <f>VLOOKUP($A36,[22]旧外海町!$B$30:$T$52,5,FALSE)</f>
        <v>29</v>
      </c>
      <c r="J36" s="730" t="str">
        <f>VLOOKUP($A36,[22]旧外海町!$B$30:$T$52,6,FALSE)</f>
        <v>-</v>
      </c>
      <c r="K36" s="730" t="str">
        <f>VLOOKUP($A36,[22]旧外海町!$B$30:$T$52,7,FALSE)</f>
        <v>-</v>
      </c>
      <c r="L36" s="730">
        <f>VLOOKUP($A36,[22]旧外海町!$B$30:$T$52,8,FALSE)</f>
        <v>1</v>
      </c>
      <c r="M36" s="730">
        <f>VLOOKUP($A36,[22]旧外海町!$B$30:$T$52,9,FALSE)</f>
        <v>6</v>
      </c>
      <c r="N36" s="730">
        <f>VLOOKUP($A36,[22]旧外海町!$B$30:$T$52,10,FALSE)</f>
        <v>4</v>
      </c>
      <c r="O36" s="730">
        <f>VLOOKUP($A36,[22]旧外海町!$B$30:$T$52,11,FALSE)</f>
        <v>2</v>
      </c>
      <c r="P36" s="730" t="str">
        <f>VLOOKUP($A36,[22]旧外海町!$B$30:$T$52,12,FALSE)</f>
        <v>-</v>
      </c>
      <c r="Q36" s="730">
        <f>VLOOKUP($A36,[22]旧外海町!$B$30:$T$52,13,FALSE)</f>
        <v>2</v>
      </c>
      <c r="R36" s="730">
        <f>VLOOKUP($A36,[22]旧外海町!$B$30:$T$52,14,FALSE)</f>
        <v>3</v>
      </c>
      <c r="S36" s="730">
        <f>VLOOKUP($A36,[22]旧外海町!$B$30:$T$52,15,FALSE)</f>
        <v>27</v>
      </c>
      <c r="T36" s="730">
        <f>VLOOKUP($A36,[22]旧外海町!$B$30:$T$52,16,FALSE)</f>
        <v>27</v>
      </c>
      <c r="U36" s="730" t="str">
        <f>VLOOKUP($A36,[22]旧外海町!$B$30:$T$52,17,FALSE)</f>
        <v>-</v>
      </c>
      <c r="V36" s="730" t="str">
        <f>VLOOKUP($A36,[22]旧外海町!$B$30:$T$52,18,FALSE)</f>
        <v>-</v>
      </c>
      <c r="W36" s="730" t="str">
        <f>VLOOKUP($A36,[22]旧外海町!$B$30:$T$52,19,FALSE)</f>
        <v>-</v>
      </c>
    </row>
    <row r="37" spans="1:23" s="338" customFormat="1" ht="12" customHeight="1">
      <c r="A37" t="s">
        <v>769</v>
      </c>
      <c r="B37" s="206"/>
      <c r="C37" s="206"/>
      <c r="D37" s="215" t="s">
        <v>770</v>
      </c>
      <c r="E37" s="213"/>
      <c r="F37" s="729">
        <f>VLOOKUP($A37,[22]旧外海町!$B$30:$T$52,2,FALSE)</f>
        <v>62</v>
      </c>
      <c r="G37" s="730">
        <f>VLOOKUP($A37,[22]旧外海町!$B$30:$T$52,3,FALSE)</f>
        <v>51</v>
      </c>
      <c r="H37" s="730">
        <f>VLOOKUP($A37,[22]旧外海町!$B$30:$T$52,4,FALSE)</f>
        <v>46</v>
      </c>
      <c r="I37" s="730">
        <f>VLOOKUP($A37,[22]旧外海町!$B$30:$T$52,5,FALSE)</f>
        <v>46</v>
      </c>
      <c r="J37" s="730" t="str">
        <f>VLOOKUP($A37,[22]旧外海町!$B$30:$T$52,6,FALSE)</f>
        <v>-</v>
      </c>
      <c r="K37" s="730" t="str">
        <f>VLOOKUP($A37,[22]旧外海町!$B$30:$T$52,7,FALSE)</f>
        <v>-</v>
      </c>
      <c r="L37" s="730" t="str">
        <f>VLOOKUP($A37,[22]旧外海町!$B$30:$T$52,8,FALSE)</f>
        <v>-</v>
      </c>
      <c r="M37" s="730">
        <f>VLOOKUP($A37,[22]旧外海町!$B$30:$T$52,9,FALSE)</f>
        <v>5</v>
      </c>
      <c r="N37" s="730">
        <f>VLOOKUP($A37,[22]旧外海町!$B$30:$T$52,10,FALSE)</f>
        <v>6</v>
      </c>
      <c r="O37" s="730">
        <f>VLOOKUP($A37,[22]旧外海町!$B$30:$T$52,11,FALSE)</f>
        <v>5</v>
      </c>
      <c r="P37" s="730" t="str">
        <f>VLOOKUP($A37,[22]旧外海町!$B$30:$T$52,12,FALSE)</f>
        <v>-</v>
      </c>
      <c r="Q37" s="730">
        <f>VLOOKUP($A37,[22]旧外海町!$B$30:$T$52,13,FALSE)</f>
        <v>1</v>
      </c>
      <c r="R37" s="730">
        <f>VLOOKUP($A37,[22]旧外海町!$B$30:$T$52,14,FALSE)</f>
        <v>5</v>
      </c>
      <c r="S37" s="730">
        <f>VLOOKUP($A37,[22]旧外海町!$B$30:$T$52,15,FALSE)</f>
        <v>39</v>
      </c>
      <c r="T37" s="730">
        <f>VLOOKUP($A37,[22]旧外海町!$B$30:$T$52,16,FALSE)</f>
        <v>39</v>
      </c>
      <c r="U37" s="730" t="str">
        <f>VLOOKUP($A37,[22]旧外海町!$B$30:$T$52,17,FALSE)</f>
        <v>-</v>
      </c>
      <c r="V37" s="730" t="str">
        <f>VLOOKUP($A37,[22]旧外海町!$B$30:$T$52,18,FALSE)</f>
        <v>-</v>
      </c>
      <c r="W37" s="730" t="str">
        <f>VLOOKUP($A37,[22]旧外海町!$B$30:$T$52,19,FALSE)</f>
        <v>-</v>
      </c>
    </row>
    <row r="38" spans="1:23" s="338" customFormat="1" ht="12" customHeight="1">
      <c r="A38" t="s">
        <v>771</v>
      </c>
      <c r="B38" s="206"/>
      <c r="C38" s="206"/>
      <c r="D38" s="215" t="s">
        <v>772</v>
      </c>
      <c r="E38" s="213"/>
      <c r="F38" s="729">
        <f>VLOOKUP($A38,[22]旧外海町!$B$30:$T$52,2,FALSE)</f>
        <v>84</v>
      </c>
      <c r="G38" s="730">
        <f>VLOOKUP($A38,[22]旧外海町!$B$30:$T$52,3,FALSE)</f>
        <v>77</v>
      </c>
      <c r="H38" s="730">
        <f>VLOOKUP($A38,[22]旧外海町!$B$30:$T$52,4,FALSE)</f>
        <v>72</v>
      </c>
      <c r="I38" s="730">
        <f>VLOOKUP($A38,[22]旧外海町!$B$30:$T$52,5,FALSE)</f>
        <v>68</v>
      </c>
      <c r="J38" s="730">
        <f>VLOOKUP($A38,[22]旧外海町!$B$30:$T$52,6,FALSE)</f>
        <v>2</v>
      </c>
      <c r="K38" s="730" t="str">
        <f>VLOOKUP($A38,[22]旧外海町!$B$30:$T$52,7,FALSE)</f>
        <v>-</v>
      </c>
      <c r="L38" s="730">
        <f>VLOOKUP($A38,[22]旧外海町!$B$30:$T$52,8,FALSE)</f>
        <v>2</v>
      </c>
      <c r="M38" s="730">
        <f>VLOOKUP($A38,[22]旧外海町!$B$30:$T$52,9,FALSE)</f>
        <v>5</v>
      </c>
      <c r="N38" s="730">
        <f>VLOOKUP($A38,[22]旧外海町!$B$30:$T$52,10,FALSE)</f>
        <v>5</v>
      </c>
      <c r="O38" s="730">
        <f>VLOOKUP($A38,[22]旧外海町!$B$30:$T$52,11,FALSE)</f>
        <v>2</v>
      </c>
      <c r="P38" s="730" t="str">
        <f>VLOOKUP($A38,[22]旧外海町!$B$30:$T$52,12,FALSE)</f>
        <v>-</v>
      </c>
      <c r="Q38" s="730">
        <f>VLOOKUP($A38,[22]旧外海町!$B$30:$T$52,13,FALSE)</f>
        <v>3</v>
      </c>
      <c r="R38" s="730">
        <f>VLOOKUP($A38,[22]旧外海町!$B$30:$T$52,14,FALSE)</f>
        <v>2</v>
      </c>
      <c r="S38" s="730">
        <f>VLOOKUP($A38,[22]旧外海町!$B$30:$T$52,15,FALSE)</f>
        <v>61</v>
      </c>
      <c r="T38" s="730">
        <f>VLOOKUP($A38,[22]旧外海町!$B$30:$T$52,16,FALSE)</f>
        <v>59</v>
      </c>
      <c r="U38" s="730" t="str">
        <f>VLOOKUP($A38,[22]旧外海町!$B$30:$T$52,17,FALSE)</f>
        <v>-</v>
      </c>
      <c r="V38" s="730" t="str">
        <f>VLOOKUP($A38,[22]旧外海町!$B$30:$T$52,18,FALSE)</f>
        <v>-</v>
      </c>
      <c r="W38" s="730">
        <f>VLOOKUP($A38,[22]旧外海町!$B$30:$T$52,19,FALSE)</f>
        <v>2</v>
      </c>
    </row>
    <row r="39" spans="1:23" s="338" customFormat="1" ht="12" customHeight="1">
      <c r="A39" t="s">
        <v>773</v>
      </c>
      <c r="B39" s="206"/>
      <c r="C39" s="206"/>
      <c r="D39" s="215" t="s">
        <v>774</v>
      </c>
      <c r="E39" s="213"/>
      <c r="F39" s="729">
        <f>VLOOKUP($A39,[22]旧外海町!$B$30:$T$52,2,FALSE)</f>
        <v>78</v>
      </c>
      <c r="G39" s="730">
        <f>VLOOKUP($A39,[22]旧外海町!$B$30:$T$52,3,FALSE)</f>
        <v>62</v>
      </c>
      <c r="H39" s="730">
        <f>VLOOKUP($A39,[22]旧外海町!$B$30:$T$52,4,FALSE)</f>
        <v>60</v>
      </c>
      <c r="I39" s="730">
        <f>VLOOKUP($A39,[22]旧外海町!$B$30:$T$52,5,FALSE)</f>
        <v>56</v>
      </c>
      <c r="J39" s="730">
        <f>VLOOKUP($A39,[22]旧外海町!$B$30:$T$52,6,FALSE)</f>
        <v>1</v>
      </c>
      <c r="K39" s="730" t="str">
        <f>VLOOKUP($A39,[22]旧外海町!$B$30:$T$52,7,FALSE)</f>
        <v>-</v>
      </c>
      <c r="L39" s="730">
        <f>VLOOKUP($A39,[22]旧外海町!$B$30:$T$52,8,FALSE)</f>
        <v>3</v>
      </c>
      <c r="M39" s="730">
        <f>VLOOKUP($A39,[22]旧外海町!$B$30:$T$52,9,FALSE)</f>
        <v>2</v>
      </c>
      <c r="N39" s="730">
        <f>VLOOKUP($A39,[22]旧外海町!$B$30:$T$52,10,FALSE)</f>
        <v>15</v>
      </c>
      <c r="O39" s="730">
        <f>VLOOKUP($A39,[22]旧外海町!$B$30:$T$52,11,FALSE)</f>
        <v>4</v>
      </c>
      <c r="P39" s="730" t="str">
        <f>VLOOKUP($A39,[22]旧外海町!$B$30:$T$52,12,FALSE)</f>
        <v>-</v>
      </c>
      <c r="Q39" s="730">
        <f>VLOOKUP($A39,[22]旧外海町!$B$30:$T$52,13,FALSE)</f>
        <v>11</v>
      </c>
      <c r="R39" s="730">
        <f>VLOOKUP($A39,[22]旧外海町!$B$30:$T$52,14,FALSE)</f>
        <v>1</v>
      </c>
      <c r="S39" s="730">
        <f>VLOOKUP($A39,[22]旧外海町!$B$30:$T$52,15,FALSE)</f>
        <v>51</v>
      </c>
      <c r="T39" s="730">
        <f>VLOOKUP($A39,[22]旧外海町!$B$30:$T$52,16,FALSE)</f>
        <v>48</v>
      </c>
      <c r="U39" s="730" t="str">
        <f>VLOOKUP($A39,[22]旧外海町!$B$30:$T$52,17,FALSE)</f>
        <v>-</v>
      </c>
      <c r="V39" s="730" t="str">
        <f>VLOOKUP($A39,[22]旧外海町!$B$30:$T$52,18,FALSE)</f>
        <v>-</v>
      </c>
      <c r="W39" s="730">
        <f>VLOOKUP($A39,[22]旧外海町!$B$30:$T$52,19,FALSE)</f>
        <v>3</v>
      </c>
    </row>
    <row r="40" spans="1:23" s="338" customFormat="1" ht="12" customHeight="1">
      <c r="A40" t="s">
        <v>775</v>
      </c>
      <c r="B40" s="206"/>
      <c r="C40" s="206"/>
      <c r="D40" s="215" t="s">
        <v>776</v>
      </c>
      <c r="E40" s="213"/>
      <c r="F40" s="729">
        <f>VLOOKUP($A40,[22]旧外海町!$B$30:$T$52,2,FALSE)</f>
        <v>120</v>
      </c>
      <c r="G40" s="730">
        <f>VLOOKUP($A40,[22]旧外海町!$B$30:$T$52,3,FALSE)</f>
        <v>105</v>
      </c>
      <c r="H40" s="730">
        <f>VLOOKUP($A40,[22]旧外海町!$B$30:$T$52,4,FALSE)</f>
        <v>102</v>
      </c>
      <c r="I40" s="730">
        <f>VLOOKUP($A40,[22]旧外海町!$B$30:$T$52,5,FALSE)</f>
        <v>100</v>
      </c>
      <c r="J40" s="730">
        <f>VLOOKUP($A40,[22]旧外海町!$B$30:$T$52,6,FALSE)</f>
        <v>2</v>
      </c>
      <c r="K40" s="730" t="str">
        <f>VLOOKUP($A40,[22]旧外海町!$B$30:$T$52,7,FALSE)</f>
        <v>-</v>
      </c>
      <c r="L40" s="730" t="str">
        <f>VLOOKUP($A40,[22]旧外海町!$B$30:$T$52,8,FALSE)</f>
        <v>-</v>
      </c>
      <c r="M40" s="730">
        <f>VLOOKUP($A40,[22]旧外海町!$B$30:$T$52,9,FALSE)</f>
        <v>3</v>
      </c>
      <c r="N40" s="730">
        <f>VLOOKUP($A40,[22]旧外海町!$B$30:$T$52,10,FALSE)</f>
        <v>9</v>
      </c>
      <c r="O40" s="730">
        <f>VLOOKUP($A40,[22]旧外海町!$B$30:$T$52,11,FALSE)</f>
        <v>4</v>
      </c>
      <c r="P40" s="730" t="str">
        <f>VLOOKUP($A40,[22]旧外海町!$B$30:$T$52,12,FALSE)</f>
        <v>-</v>
      </c>
      <c r="Q40" s="730">
        <f>VLOOKUP($A40,[22]旧外海町!$B$30:$T$52,13,FALSE)</f>
        <v>5</v>
      </c>
      <c r="R40" s="730">
        <f>VLOOKUP($A40,[22]旧外海町!$B$30:$T$52,14,FALSE)</f>
        <v>6</v>
      </c>
      <c r="S40" s="730">
        <f>VLOOKUP($A40,[22]旧外海町!$B$30:$T$52,15,FALSE)</f>
        <v>83</v>
      </c>
      <c r="T40" s="730">
        <f>VLOOKUP($A40,[22]旧外海町!$B$30:$T$52,16,FALSE)</f>
        <v>81</v>
      </c>
      <c r="U40" s="730">
        <f>VLOOKUP($A40,[22]旧外海町!$B$30:$T$52,17,FALSE)</f>
        <v>2</v>
      </c>
      <c r="V40" s="730" t="str">
        <f>VLOOKUP($A40,[22]旧外海町!$B$30:$T$52,18,FALSE)</f>
        <v>-</v>
      </c>
      <c r="W40" s="730" t="str">
        <f>VLOOKUP($A40,[22]旧外海町!$B$30:$T$52,19,FALSE)</f>
        <v>-</v>
      </c>
    </row>
    <row r="41" spans="1:23" s="338" customFormat="1" ht="12" customHeight="1">
      <c r="A41" t="s">
        <v>777</v>
      </c>
      <c r="B41" s="206"/>
      <c r="C41" s="206"/>
      <c r="D41" s="215" t="s">
        <v>778</v>
      </c>
      <c r="E41" s="213"/>
      <c r="F41" s="729">
        <f>VLOOKUP($A41,[22]旧外海町!$B$30:$T$52,2,FALSE)</f>
        <v>151</v>
      </c>
      <c r="G41" s="730">
        <f>VLOOKUP($A41,[22]旧外海町!$B$30:$T$52,3,FALSE)</f>
        <v>118</v>
      </c>
      <c r="H41" s="730">
        <f>VLOOKUP($A41,[22]旧外海町!$B$30:$T$52,4,FALSE)</f>
        <v>114</v>
      </c>
      <c r="I41" s="730">
        <f>VLOOKUP($A41,[22]旧外海町!$B$30:$T$52,5,FALSE)</f>
        <v>106</v>
      </c>
      <c r="J41" s="730">
        <f>VLOOKUP($A41,[22]旧外海町!$B$30:$T$52,6,FALSE)</f>
        <v>2</v>
      </c>
      <c r="K41" s="730" t="str">
        <f>VLOOKUP($A41,[22]旧外海町!$B$30:$T$52,7,FALSE)</f>
        <v>-</v>
      </c>
      <c r="L41" s="730">
        <f>VLOOKUP($A41,[22]旧外海町!$B$30:$T$52,8,FALSE)</f>
        <v>6</v>
      </c>
      <c r="M41" s="730">
        <f>VLOOKUP($A41,[22]旧外海町!$B$30:$T$52,9,FALSE)</f>
        <v>4</v>
      </c>
      <c r="N41" s="730">
        <f>VLOOKUP($A41,[22]旧外海町!$B$30:$T$52,10,FALSE)</f>
        <v>28</v>
      </c>
      <c r="O41" s="730">
        <f>VLOOKUP($A41,[22]旧外海町!$B$30:$T$52,11,FALSE)</f>
        <v>6</v>
      </c>
      <c r="P41" s="730" t="str">
        <f>VLOOKUP($A41,[22]旧外海町!$B$30:$T$52,12,FALSE)</f>
        <v>-</v>
      </c>
      <c r="Q41" s="730">
        <f>VLOOKUP($A41,[22]旧外海町!$B$30:$T$52,13,FALSE)</f>
        <v>22</v>
      </c>
      <c r="R41" s="730">
        <f>VLOOKUP($A41,[22]旧外海町!$B$30:$T$52,14,FALSE)</f>
        <v>5</v>
      </c>
      <c r="S41" s="730">
        <f>VLOOKUP($A41,[22]旧外海町!$B$30:$T$52,15,FALSE)</f>
        <v>83</v>
      </c>
      <c r="T41" s="730">
        <f>VLOOKUP($A41,[22]旧外海町!$B$30:$T$52,16,FALSE)</f>
        <v>81</v>
      </c>
      <c r="U41" s="730" t="str">
        <f>VLOOKUP($A41,[22]旧外海町!$B$30:$T$52,17,FALSE)</f>
        <v>-</v>
      </c>
      <c r="V41" s="730" t="str">
        <f>VLOOKUP($A41,[22]旧外海町!$B$30:$T$52,18,FALSE)</f>
        <v>-</v>
      </c>
      <c r="W41" s="730">
        <f>VLOOKUP($A41,[22]旧外海町!$B$30:$T$52,19,FALSE)</f>
        <v>2</v>
      </c>
    </row>
    <row r="42" spans="1:23" s="338" customFormat="1" ht="12" customHeight="1">
      <c r="A42" t="s">
        <v>779</v>
      </c>
      <c r="B42" s="206"/>
      <c r="C42" s="206"/>
      <c r="D42" s="215" t="s">
        <v>780</v>
      </c>
      <c r="E42" s="213"/>
      <c r="F42" s="729">
        <f>VLOOKUP($A42,[22]旧外海町!$B$30:$T$52,2,FALSE)</f>
        <v>177</v>
      </c>
      <c r="G42" s="730">
        <f>VLOOKUP($A42,[22]旧外海町!$B$30:$T$52,3,FALSE)</f>
        <v>82</v>
      </c>
      <c r="H42" s="730">
        <f>VLOOKUP($A42,[22]旧外海町!$B$30:$T$52,4,FALSE)</f>
        <v>79</v>
      </c>
      <c r="I42" s="730">
        <f>VLOOKUP($A42,[22]旧外海町!$B$30:$T$52,5,FALSE)</f>
        <v>74</v>
      </c>
      <c r="J42" s="730">
        <f>VLOOKUP($A42,[22]旧外海町!$B$30:$T$52,6,FALSE)</f>
        <v>4</v>
      </c>
      <c r="K42" s="730" t="str">
        <f>VLOOKUP($A42,[22]旧外海町!$B$30:$T$52,7,FALSE)</f>
        <v>-</v>
      </c>
      <c r="L42" s="730">
        <f>VLOOKUP($A42,[22]旧外海町!$B$30:$T$52,8,FALSE)</f>
        <v>1</v>
      </c>
      <c r="M42" s="730">
        <f>VLOOKUP($A42,[22]旧外海町!$B$30:$T$52,9,FALSE)</f>
        <v>3</v>
      </c>
      <c r="N42" s="730">
        <f>VLOOKUP($A42,[22]旧外海町!$B$30:$T$52,10,FALSE)</f>
        <v>87</v>
      </c>
      <c r="O42" s="730">
        <f>VLOOKUP($A42,[22]旧外海町!$B$30:$T$52,11,FALSE)</f>
        <v>12</v>
      </c>
      <c r="P42" s="730" t="str">
        <f>VLOOKUP($A42,[22]旧外海町!$B$30:$T$52,12,FALSE)</f>
        <v>-</v>
      </c>
      <c r="Q42" s="730">
        <f>VLOOKUP($A42,[22]旧外海町!$B$30:$T$52,13,FALSE)</f>
        <v>75</v>
      </c>
      <c r="R42" s="730">
        <f>VLOOKUP($A42,[22]旧外海町!$B$30:$T$52,14,FALSE)</f>
        <v>8</v>
      </c>
      <c r="S42" s="730">
        <f>VLOOKUP($A42,[22]旧外海町!$B$30:$T$52,15,FALSE)</f>
        <v>54</v>
      </c>
      <c r="T42" s="730">
        <f>VLOOKUP($A42,[22]旧外海町!$B$30:$T$52,16,FALSE)</f>
        <v>52</v>
      </c>
      <c r="U42" s="730">
        <f>VLOOKUP($A42,[22]旧外海町!$B$30:$T$52,17,FALSE)</f>
        <v>2</v>
      </c>
      <c r="V42" s="730" t="str">
        <f>VLOOKUP($A42,[22]旧外海町!$B$30:$T$52,18,FALSE)</f>
        <v>-</v>
      </c>
      <c r="W42" s="730" t="str">
        <f>VLOOKUP($A42,[22]旧外海町!$B$30:$T$52,19,FALSE)</f>
        <v>-</v>
      </c>
    </row>
    <row r="43" spans="1:23" s="338" customFormat="1" ht="12" customHeight="1">
      <c r="A43" t="s">
        <v>781</v>
      </c>
      <c r="B43" s="206"/>
      <c r="C43" s="206"/>
      <c r="D43" s="215" t="s">
        <v>782</v>
      </c>
      <c r="E43" s="213"/>
      <c r="F43" s="729">
        <f>VLOOKUP($A43,[22]旧外海町!$B$30:$T$52,2,FALSE)</f>
        <v>164</v>
      </c>
      <c r="G43" s="730">
        <f>VLOOKUP($A43,[22]旧外海町!$B$30:$T$52,3,FALSE)</f>
        <v>49</v>
      </c>
      <c r="H43" s="730">
        <f>VLOOKUP($A43,[22]旧外海町!$B$30:$T$52,4,FALSE)</f>
        <v>48</v>
      </c>
      <c r="I43" s="730">
        <f>VLOOKUP($A43,[22]旧外海町!$B$30:$T$52,5,FALSE)</f>
        <v>40</v>
      </c>
      <c r="J43" s="730">
        <f>VLOOKUP($A43,[22]旧外海町!$B$30:$T$52,6,FALSE)</f>
        <v>7</v>
      </c>
      <c r="K43" s="730" t="str">
        <f>VLOOKUP($A43,[22]旧外海町!$B$30:$T$52,7,FALSE)</f>
        <v>-</v>
      </c>
      <c r="L43" s="730">
        <f>VLOOKUP($A43,[22]旧外海町!$B$30:$T$52,8,FALSE)</f>
        <v>1</v>
      </c>
      <c r="M43" s="730">
        <f>VLOOKUP($A43,[22]旧外海町!$B$30:$T$52,9,FALSE)</f>
        <v>1</v>
      </c>
      <c r="N43" s="730">
        <f>VLOOKUP($A43,[22]旧外海町!$B$30:$T$52,10,FALSE)</f>
        <v>110</v>
      </c>
      <c r="O43" s="730">
        <f>VLOOKUP($A43,[22]旧外海町!$B$30:$T$52,11,FALSE)</f>
        <v>18</v>
      </c>
      <c r="P43" s="730" t="str">
        <f>VLOOKUP($A43,[22]旧外海町!$B$30:$T$52,12,FALSE)</f>
        <v>-</v>
      </c>
      <c r="Q43" s="730">
        <f>VLOOKUP($A43,[22]旧外海町!$B$30:$T$52,13,FALSE)</f>
        <v>92</v>
      </c>
      <c r="R43" s="730">
        <f>VLOOKUP($A43,[22]旧外海町!$B$30:$T$52,14,FALSE)</f>
        <v>5</v>
      </c>
      <c r="S43" s="730">
        <f>VLOOKUP($A43,[22]旧外海町!$B$30:$T$52,15,FALSE)</f>
        <v>26</v>
      </c>
      <c r="T43" s="730">
        <f>VLOOKUP($A43,[22]旧外海町!$B$30:$T$52,16,FALSE)</f>
        <v>22</v>
      </c>
      <c r="U43" s="730">
        <f>VLOOKUP($A43,[22]旧外海町!$B$30:$T$52,17,FALSE)</f>
        <v>4</v>
      </c>
      <c r="V43" s="730" t="str">
        <f>VLOOKUP($A43,[22]旧外海町!$B$30:$T$52,18,FALSE)</f>
        <v>-</v>
      </c>
      <c r="W43" s="730" t="str">
        <f>VLOOKUP($A43,[22]旧外海町!$B$30:$T$52,19,FALSE)</f>
        <v>-</v>
      </c>
    </row>
    <row r="44" spans="1:23" s="338" customFormat="1" ht="12" customHeight="1">
      <c r="A44" t="s">
        <v>783</v>
      </c>
      <c r="B44" s="206"/>
      <c r="C44" s="206"/>
      <c r="D44" s="215" t="s">
        <v>784</v>
      </c>
      <c r="E44" s="213"/>
      <c r="F44" s="729">
        <f>VLOOKUP($A44,[22]旧外海町!$B$30:$T$52,2,FALSE)</f>
        <v>115</v>
      </c>
      <c r="G44" s="730">
        <f>VLOOKUP($A44,[22]旧外海町!$B$30:$T$52,3,FALSE)</f>
        <v>13</v>
      </c>
      <c r="H44" s="730">
        <f>VLOOKUP($A44,[22]旧外海町!$B$30:$T$52,4,FALSE)</f>
        <v>13</v>
      </c>
      <c r="I44" s="730">
        <f>VLOOKUP($A44,[22]旧外海町!$B$30:$T$52,5,FALSE)</f>
        <v>9</v>
      </c>
      <c r="J44" s="730">
        <f>VLOOKUP($A44,[22]旧外海町!$B$30:$T$52,6,FALSE)</f>
        <v>2</v>
      </c>
      <c r="K44" s="730" t="str">
        <f>VLOOKUP($A44,[22]旧外海町!$B$30:$T$52,7,FALSE)</f>
        <v>-</v>
      </c>
      <c r="L44" s="730">
        <f>VLOOKUP($A44,[22]旧外海町!$B$30:$T$52,8,FALSE)</f>
        <v>2</v>
      </c>
      <c r="M44" s="730" t="str">
        <f>VLOOKUP($A44,[22]旧外海町!$B$30:$T$52,9,FALSE)</f>
        <v>-</v>
      </c>
      <c r="N44" s="730">
        <f>VLOOKUP($A44,[22]旧外海町!$B$30:$T$52,10,FALSE)</f>
        <v>101</v>
      </c>
      <c r="O44" s="730">
        <f>VLOOKUP($A44,[22]旧外海町!$B$30:$T$52,11,FALSE)</f>
        <v>11</v>
      </c>
      <c r="P44" s="730" t="str">
        <f>VLOOKUP($A44,[22]旧外海町!$B$30:$T$52,12,FALSE)</f>
        <v>-</v>
      </c>
      <c r="Q44" s="730">
        <f>VLOOKUP($A44,[22]旧外海町!$B$30:$T$52,13,FALSE)</f>
        <v>90</v>
      </c>
      <c r="R44" s="730">
        <f>VLOOKUP($A44,[22]旧外海町!$B$30:$T$52,14,FALSE)</f>
        <v>1</v>
      </c>
      <c r="S44" s="730">
        <f>VLOOKUP($A44,[22]旧外海町!$B$30:$T$52,15,FALSE)</f>
        <v>2</v>
      </c>
      <c r="T44" s="730">
        <f>VLOOKUP($A44,[22]旧外海町!$B$30:$T$52,16,FALSE)</f>
        <v>1</v>
      </c>
      <c r="U44" s="730">
        <f>VLOOKUP($A44,[22]旧外海町!$B$30:$T$52,17,FALSE)</f>
        <v>1</v>
      </c>
      <c r="V44" s="730" t="str">
        <f>VLOOKUP($A44,[22]旧外海町!$B$30:$T$52,18,FALSE)</f>
        <v>-</v>
      </c>
      <c r="W44" s="730" t="str">
        <f>VLOOKUP($A44,[22]旧外海町!$B$30:$T$52,19,FALSE)</f>
        <v>-</v>
      </c>
    </row>
    <row r="45" spans="1:23" s="338" customFormat="1" ht="12" customHeight="1">
      <c r="A45" t="s">
        <v>785</v>
      </c>
      <c r="B45" s="206"/>
      <c r="C45" s="206"/>
      <c r="D45" s="215" t="s">
        <v>786</v>
      </c>
      <c r="E45" s="213"/>
      <c r="F45" s="729">
        <f>VLOOKUP($A45,[22]旧外海町!$B$30:$T$52,2,FALSE)</f>
        <v>123</v>
      </c>
      <c r="G45" s="730">
        <f>VLOOKUP($A45,[22]旧外海町!$B$30:$T$52,3,FALSE)</f>
        <v>20</v>
      </c>
      <c r="H45" s="730">
        <f>VLOOKUP($A45,[22]旧外海町!$B$30:$T$52,4,FALSE)</f>
        <v>20</v>
      </c>
      <c r="I45" s="730">
        <f>VLOOKUP($A45,[22]旧外海町!$B$30:$T$52,5,FALSE)</f>
        <v>15</v>
      </c>
      <c r="J45" s="730">
        <f>VLOOKUP($A45,[22]旧外海町!$B$30:$T$52,6,FALSE)</f>
        <v>4</v>
      </c>
      <c r="K45" s="730" t="str">
        <f>VLOOKUP($A45,[22]旧外海町!$B$30:$T$52,7,FALSE)</f>
        <v>-</v>
      </c>
      <c r="L45" s="730">
        <f>VLOOKUP($A45,[22]旧外海町!$B$30:$T$52,8,FALSE)</f>
        <v>1</v>
      </c>
      <c r="M45" s="730" t="str">
        <f>VLOOKUP($A45,[22]旧外海町!$B$30:$T$52,9,FALSE)</f>
        <v>-</v>
      </c>
      <c r="N45" s="730">
        <f>VLOOKUP($A45,[22]旧外海町!$B$30:$T$52,10,FALSE)</f>
        <v>101</v>
      </c>
      <c r="O45" s="730">
        <f>VLOOKUP($A45,[22]旧外海町!$B$30:$T$52,11,FALSE)</f>
        <v>6</v>
      </c>
      <c r="P45" s="730" t="str">
        <f>VLOOKUP($A45,[22]旧外海町!$B$30:$T$52,12,FALSE)</f>
        <v>-</v>
      </c>
      <c r="Q45" s="730">
        <f>VLOOKUP($A45,[22]旧外海町!$B$30:$T$52,13,FALSE)</f>
        <v>95</v>
      </c>
      <c r="R45" s="730">
        <f>VLOOKUP($A45,[22]旧外海町!$B$30:$T$52,14,FALSE)</f>
        <v>2</v>
      </c>
      <c r="S45" s="730">
        <f>VLOOKUP($A45,[22]旧外海町!$B$30:$T$52,15,FALSE)</f>
        <v>4</v>
      </c>
      <c r="T45" s="730">
        <f>VLOOKUP($A45,[22]旧外海町!$B$30:$T$52,16,FALSE)</f>
        <v>4</v>
      </c>
      <c r="U45" s="730" t="str">
        <f>VLOOKUP($A45,[22]旧外海町!$B$30:$T$52,17,FALSE)</f>
        <v>-</v>
      </c>
      <c r="V45" s="730" t="str">
        <f>VLOOKUP($A45,[22]旧外海町!$B$30:$T$52,18,FALSE)</f>
        <v>-</v>
      </c>
      <c r="W45" s="730" t="str">
        <f>VLOOKUP($A45,[22]旧外海町!$B$30:$T$52,19,FALSE)</f>
        <v>-</v>
      </c>
    </row>
    <row r="46" spans="1:23" s="338" customFormat="1" ht="12" customHeight="1">
      <c r="A46" t="s">
        <v>787</v>
      </c>
      <c r="B46" s="206"/>
      <c r="C46" s="206"/>
      <c r="D46" s="215" t="s">
        <v>788</v>
      </c>
      <c r="E46" s="213"/>
      <c r="F46" s="729">
        <f>VLOOKUP($A46,[22]旧外海町!$B$30:$T$52,2,FALSE)</f>
        <v>115</v>
      </c>
      <c r="G46" s="730">
        <f>VLOOKUP($A46,[22]旧外海町!$B$30:$T$52,3,FALSE)</f>
        <v>2</v>
      </c>
      <c r="H46" s="730">
        <f>VLOOKUP($A46,[22]旧外海町!$B$30:$T$52,4,FALSE)</f>
        <v>2</v>
      </c>
      <c r="I46" s="730">
        <f>VLOOKUP($A46,[22]旧外海町!$B$30:$T$52,5,FALSE)</f>
        <v>2</v>
      </c>
      <c r="J46" s="730" t="str">
        <f>VLOOKUP($A46,[22]旧外海町!$B$30:$T$52,6,FALSE)</f>
        <v>-</v>
      </c>
      <c r="K46" s="730" t="str">
        <f>VLOOKUP($A46,[22]旧外海町!$B$30:$T$52,7,FALSE)</f>
        <v>-</v>
      </c>
      <c r="L46" s="730" t="str">
        <f>VLOOKUP($A46,[22]旧外海町!$B$30:$T$52,8,FALSE)</f>
        <v>-</v>
      </c>
      <c r="M46" s="730" t="str">
        <f>VLOOKUP($A46,[22]旧外海町!$B$30:$T$52,9,FALSE)</f>
        <v>-</v>
      </c>
      <c r="N46" s="730">
        <f>VLOOKUP($A46,[22]旧外海町!$B$30:$T$52,10,FALSE)</f>
        <v>112</v>
      </c>
      <c r="O46" s="730">
        <f>VLOOKUP($A46,[22]旧外海町!$B$30:$T$52,11,FALSE)</f>
        <v>6</v>
      </c>
      <c r="P46" s="730" t="str">
        <f>VLOOKUP($A46,[22]旧外海町!$B$30:$T$52,12,FALSE)</f>
        <v>-</v>
      </c>
      <c r="Q46" s="730">
        <f>VLOOKUP($A46,[22]旧外海町!$B$30:$T$52,13,FALSE)</f>
        <v>106</v>
      </c>
      <c r="R46" s="730">
        <f>VLOOKUP($A46,[22]旧外海町!$B$30:$T$52,14,FALSE)</f>
        <v>1</v>
      </c>
      <c r="S46" s="730" t="str">
        <f>VLOOKUP($A46,[22]旧外海町!$B$30:$T$52,15,FALSE)</f>
        <v>-</v>
      </c>
      <c r="T46" s="730" t="str">
        <f>VLOOKUP($A46,[22]旧外海町!$B$30:$T$52,16,FALSE)</f>
        <v>-</v>
      </c>
      <c r="U46" s="730" t="str">
        <f>VLOOKUP($A46,[22]旧外海町!$B$30:$T$52,17,FALSE)</f>
        <v>-</v>
      </c>
      <c r="V46" s="730" t="str">
        <f>VLOOKUP($A46,[22]旧外海町!$B$30:$T$52,18,FALSE)</f>
        <v>-</v>
      </c>
      <c r="W46" s="730" t="str">
        <f>VLOOKUP($A46,[22]旧外海町!$B$30:$T$52,19,FALSE)</f>
        <v>-</v>
      </c>
    </row>
    <row r="47" spans="1:23" s="338" customFormat="1" ht="12" customHeight="1">
      <c r="A47"/>
      <c r="B47" s="206"/>
      <c r="C47" s="213" t="s">
        <v>789</v>
      </c>
      <c r="D47" s="213"/>
      <c r="E47" s="213"/>
      <c r="F47" s="729"/>
      <c r="G47" s="730"/>
      <c r="H47" s="730"/>
      <c r="I47" s="730"/>
      <c r="J47" s="730"/>
      <c r="K47" s="730"/>
      <c r="L47" s="730"/>
      <c r="M47" s="730"/>
      <c r="N47" s="730"/>
      <c r="O47" s="730"/>
      <c r="P47" s="730"/>
      <c r="Q47" s="730"/>
      <c r="R47" s="730"/>
      <c r="S47" s="730"/>
      <c r="T47" s="730"/>
      <c r="U47" s="730"/>
      <c r="V47" s="730"/>
      <c r="W47" s="730"/>
    </row>
    <row r="48" spans="1:23" s="338" customFormat="1" ht="12" customHeight="1">
      <c r="A48" t="s">
        <v>790</v>
      </c>
      <c r="B48" s="206"/>
      <c r="C48" s="213"/>
      <c r="D48" s="215" t="s">
        <v>791</v>
      </c>
      <c r="E48" s="213"/>
      <c r="F48" s="729">
        <f>VLOOKUP($A48,[22]旧外海町!$B$30:$T$52,2,FALSE)</f>
        <v>682</v>
      </c>
      <c r="G48" s="730">
        <f>VLOOKUP($A48,[22]旧外海町!$B$30:$T$52,3,FALSE)</f>
        <v>552</v>
      </c>
      <c r="H48" s="730">
        <f>VLOOKUP($A48,[22]旧外海町!$B$30:$T$52,4,FALSE)</f>
        <v>520</v>
      </c>
      <c r="I48" s="730">
        <f>VLOOKUP($A48,[22]旧外海町!$B$30:$T$52,5,FALSE)</f>
        <v>496</v>
      </c>
      <c r="J48" s="730">
        <f>VLOOKUP($A48,[22]旧外海町!$B$30:$T$52,6,FALSE)</f>
        <v>7</v>
      </c>
      <c r="K48" s="730">
        <f>VLOOKUP($A48,[22]旧外海町!$B$30:$T$52,7,FALSE)</f>
        <v>4</v>
      </c>
      <c r="L48" s="730">
        <f>VLOOKUP($A48,[22]旧外海町!$B$30:$T$52,8,FALSE)</f>
        <v>13</v>
      </c>
      <c r="M48" s="730">
        <f>VLOOKUP($A48,[22]旧外海町!$B$30:$T$52,9,FALSE)</f>
        <v>32</v>
      </c>
      <c r="N48" s="730">
        <f>VLOOKUP($A48,[22]旧外海町!$B$30:$T$52,10,FALSE)</f>
        <v>103</v>
      </c>
      <c r="O48" s="730">
        <f>VLOOKUP($A48,[22]旧外海町!$B$30:$T$52,11,FALSE)</f>
        <v>23</v>
      </c>
      <c r="P48" s="730">
        <f>VLOOKUP($A48,[22]旧外海町!$B$30:$T$52,12,FALSE)</f>
        <v>33</v>
      </c>
      <c r="Q48" s="730">
        <f>VLOOKUP($A48,[22]旧外海町!$B$30:$T$52,13,FALSE)</f>
        <v>47</v>
      </c>
      <c r="R48" s="730">
        <f>VLOOKUP($A48,[22]旧外海町!$B$30:$T$52,14,FALSE)</f>
        <v>27</v>
      </c>
      <c r="S48" s="730">
        <f>VLOOKUP($A48,[22]旧外海町!$B$30:$T$52,15,FALSE)</f>
        <v>434</v>
      </c>
      <c r="T48" s="730">
        <f>VLOOKUP($A48,[22]旧外海町!$B$30:$T$52,16,FALSE)</f>
        <v>420</v>
      </c>
      <c r="U48" s="730">
        <f>VLOOKUP($A48,[22]旧外海町!$B$30:$T$52,17,FALSE)</f>
        <v>2</v>
      </c>
      <c r="V48" s="730">
        <f>VLOOKUP($A48,[22]旧外海町!$B$30:$T$52,18,FALSE)</f>
        <v>4</v>
      </c>
      <c r="W48" s="730">
        <f>VLOOKUP($A48,[22]旧外海町!$B$30:$T$52,19,FALSE)</f>
        <v>8</v>
      </c>
    </row>
    <row r="49" spans="1:23" s="338" customFormat="1" ht="12" customHeight="1">
      <c r="A49" t="s">
        <v>792</v>
      </c>
      <c r="B49" s="206"/>
      <c r="C49" s="206"/>
      <c r="D49" s="215" t="s">
        <v>793</v>
      </c>
      <c r="E49" s="213"/>
      <c r="F49" s="729">
        <f>VLOOKUP($A49,[22]旧外海町!$B$30:$T$52,2,FALSE)</f>
        <v>694</v>
      </c>
      <c r="G49" s="730">
        <f>VLOOKUP($A49,[22]旧外海町!$B$30:$T$52,3,FALSE)</f>
        <v>166</v>
      </c>
      <c r="H49" s="730">
        <f>VLOOKUP($A49,[22]旧外海町!$B$30:$T$52,4,FALSE)</f>
        <v>162</v>
      </c>
      <c r="I49" s="730">
        <f>VLOOKUP($A49,[22]旧外海町!$B$30:$T$52,5,FALSE)</f>
        <v>140</v>
      </c>
      <c r="J49" s="730">
        <f>VLOOKUP($A49,[22]旧外海町!$B$30:$T$52,6,FALSE)</f>
        <v>17</v>
      </c>
      <c r="K49" s="730" t="str">
        <f>VLOOKUP($A49,[22]旧外海町!$B$30:$T$52,7,FALSE)</f>
        <v>-</v>
      </c>
      <c r="L49" s="730">
        <f>VLOOKUP($A49,[22]旧外海町!$B$30:$T$52,8,FALSE)</f>
        <v>5</v>
      </c>
      <c r="M49" s="730">
        <f>VLOOKUP($A49,[22]旧外海町!$B$30:$T$52,9,FALSE)</f>
        <v>4</v>
      </c>
      <c r="N49" s="730">
        <f>VLOOKUP($A49,[22]旧外海町!$B$30:$T$52,10,FALSE)</f>
        <v>511</v>
      </c>
      <c r="O49" s="730">
        <f>VLOOKUP($A49,[22]旧外海町!$B$30:$T$52,11,FALSE)</f>
        <v>53</v>
      </c>
      <c r="P49" s="730" t="str">
        <f>VLOOKUP($A49,[22]旧外海町!$B$30:$T$52,12,FALSE)</f>
        <v>-</v>
      </c>
      <c r="Q49" s="730">
        <f>VLOOKUP($A49,[22]旧外海町!$B$30:$T$52,13,FALSE)</f>
        <v>458</v>
      </c>
      <c r="R49" s="730">
        <f>VLOOKUP($A49,[22]旧外海町!$B$30:$T$52,14,FALSE)</f>
        <v>17</v>
      </c>
      <c r="S49" s="730">
        <f>VLOOKUP($A49,[22]旧外海町!$B$30:$T$52,15,FALSE)</f>
        <v>86</v>
      </c>
      <c r="T49" s="730">
        <f>VLOOKUP($A49,[22]旧外海町!$B$30:$T$52,16,FALSE)</f>
        <v>79</v>
      </c>
      <c r="U49" s="730">
        <f>VLOOKUP($A49,[22]旧外海町!$B$30:$T$52,17,FALSE)</f>
        <v>7</v>
      </c>
      <c r="V49" s="730" t="str">
        <f>VLOOKUP($A49,[22]旧外海町!$B$30:$T$52,18,FALSE)</f>
        <v>-</v>
      </c>
      <c r="W49" s="730" t="str">
        <f>VLOOKUP($A49,[22]旧外海町!$B$30:$T$52,19,FALSE)</f>
        <v>-</v>
      </c>
    </row>
    <row r="50" spans="1:23" s="338" customFormat="1" ht="12" customHeight="1">
      <c r="A50" t="s">
        <v>794</v>
      </c>
      <c r="B50" s="206"/>
      <c r="C50" s="206"/>
      <c r="D50" s="1066" t="s">
        <v>795</v>
      </c>
      <c r="E50" s="1066"/>
      <c r="F50" s="729">
        <f>VLOOKUP($A50,[22]旧外海町!$B$30:$T$52,2,FALSE)</f>
        <v>341</v>
      </c>
      <c r="G50" s="730">
        <f>VLOOKUP($A50,[22]旧外海町!$B$30:$T$52,3,FALSE)</f>
        <v>131</v>
      </c>
      <c r="H50" s="730">
        <f>VLOOKUP($A50,[22]旧外海町!$B$30:$T$52,4,FALSE)</f>
        <v>127</v>
      </c>
      <c r="I50" s="730">
        <f>VLOOKUP($A50,[22]旧外海町!$B$30:$T$52,5,FALSE)</f>
        <v>114</v>
      </c>
      <c r="J50" s="730">
        <f>VLOOKUP($A50,[22]旧外海町!$B$30:$T$52,6,FALSE)</f>
        <v>11</v>
      </c>
      <c r="K50" s="730" t="str">
        <f>VLOOKUP($A50,[22]旧外海町!$B$30:$T$52,7,FALSE)</f>
        <v>-</v>
      </c>
      <c r="L50" s="730">
        <f>VLOOKUP($A50,[22]旧外海町!$B$30:$T$52,8,FALSE)</f>
        <v>2</v>
      </c>
      <c r="M50" s="730">
        <f>VLOOKUP($A50,[22]旧外海町!$B$30:$T$52,9,FALSE)</f>
        <v>4</v>
      </c>
      <c r="N50" s="730">
        <f>VLOOKUP($A50,[22]旧外海町!$B$30:$T$52,10,FALSE)</f>
        <v>197</v>
      </c>
      <c r="O50" s="730">
        <f>VLOOKUP($A50,[22]旧外海町!$B$30:$T$52,11,FALSE)</f>
        <v>30</v>
      </c>
      <c r="P50" s="730" t="str">
        <f>VLOOKUP($A50,[22]旧外海町!$B$30:$T$52,12,FALSE)</f>
        <v>-</v>
      </c>
      <c r="Q50" s="730">
        <f>VLOOKUP($A50,[22]旧外海町!$B$30:$T$52,13,FALSE)</f>
        <v>167</v>
      </c>
      <c r="R50" s="730">
        <f>VLOOKUP($A50,[22]旧外海町!$B$30:$T$52,14,FALSE)</f>
        <v>13</v>
      </c>
      <c r="S50" s="730">
        <f>VLOOKUP($A50,[22]旧外海町!$B$30:$T$52,15,FALSE)</f>
        <v>80</v>
      </c>
      <c r="T50" s="730">
        <f>VLOOKUP($A50,[22]旧外海町!$B$30:$T$52,16,FALSE)</f>
        <v>74</v>
      </c>
      <c r="U50" s="730">
        <f>VLOOKUP($A50,[22]旧外海町!$B$30:$T$52,17,FALSE)</f>
        <v>6</v>
      </c>
      <c r="V50" s="730" t="str">
        <f>VLOOKUP($A50,[22]旧外海町!$B$30:$T$52,18,FALSE)</f>
        <v>-</v>
      </c>
      <c r="W50" s="730" t="str">
        <f>VLOOKUP($A50,[22]旧外海町!$B$30:$T$52,19,FALSE)</f>
        <v>-</v>
      </c>
    </row>
    <row r="51" spans="1:23" s="338" customFormat="1" ht="13.5" customHeight="1">
      <c r="A51" t="s">
        <v>796</v>
      </c>
      <c r="B51" s="206"/>
      <c r="C51" s="206"/>
      <c r="D51" s="1066" t="s">
        <v>797</v>
      </c>
      <c r="E51" s="1066"/>
      <c r="F51" s="729">
        <f>VLOOKUP($A51,[22]旧外海町!$B$30:$T$52,2,FALSE)</f>
        <v>353</v>
      </c>
      <c r="G51" s="730">
        <f>VLOOKUP($A51,[22]旧外海町!$B$30:$T$52,3,FALSE)</f>
        <v>35</v>
      </c>
      <c r="H51" s="730">
        <f>VLOOKUP($A51,[22]旧外海町!$B$30:$T$52,4,FALSE)</f>
        <v>35</v>
      </c>
      <c r="I51" s="730">
        <f>VLOOKUP($A51,[22]旧外海町!$B$30:$T$52,5,FALSE)</f>
        <v>26</v>
      </c>
      <c r="J51" s="730">
        <f>VLOOKUP($A51,[22]旧外海町!$B$30:$T$52,6,FALSE)</f>
        <v>6</v>
      </c>
      <c r="K51" s="730" t="str">
        <f>VLOOKUP($A51,[22]旧外海町!$B$30:$T$52,7,FALSE)</f>
        <v>-</v>
      </c>
      <c r="L51" s="730">
        <f>VLOOKUP($A51,[22]旧外海町!$B$30:$T$52,8,FALSE)</f>
        <v>3</v>
      </c>
      <c r="M51" s="730" t="str">
        <f>VLOOKUP($A51,[22]旧外海町!$B$30:$T$52,9,FALSE)</f>
        <v>-</v>
      </c>
      <c r="N51" s="730">
        <f>VLOOKUP($A51,[22]旧外海町!$B$30:$T$52,10,FALSE)</f>
        <v>314</v>
      </c>
      <c r="O51" s="730">
        <f>VLOOKUP($A51,[22]旧外海町!$B$30:$T$52,11,FALSE)</f>
        <v>23</v>
      </c>
      <c r="P51" s="730" t="str">
        <f>VLOOKUP($A51,[22]旧外海町!$B$30:$T$52,12,FALSE)</f>
        <v>-</v>
      </c>
      <c r="Q51" s="730">
        <f>VLOOKUP($A51,[22]旧外海町!$B$30:$T$52,13,FALSE)</f>
        <v>291</v>
      </c>
      <c r="R51" s="730">
        <f>VLOOKUP($A51,[22]旧外海町!$B$30:$T$52,14,FALSE)</f>
        <v>4</v>
      </c>
      <c r="S51" s="730">
        <f>VLOOKUP($A51,[22]旧外海町!$B$30:$T$52,15,FALSE)</f>
        <v>6</v>
      </c>
      <c r="T51" s="730">
        <f>VLOOKUP($A51,[22]旧外海町!$B$30:$T$52,16,FALSE)</f>
        <v>5</v>
      </c>
      <c r="U51" s="730">
        <f>VLOOKUP($A51,[22]旧外海町!$B$30:$T$52,17,FALSE)</f>
        <v>1</v>
      </c>
      <c r="V51" s="730" t="str">
        <f>VLOOKUP($A51,[22]旧外海町!$B$30:$T$52,18,FALSE)</f>
        <v>-</v>
      </c>
      <c r="W51" s="730" t="str">
        <f>VLOOKUP($A51,[22]旧外海町!$B$30:$T$52,19,FALSE)</f>
        <v>-</v>
      </c>
    </row>
    <row r="52" spans="1:23" s="338" customFormat="1" ht="13.5" customHeight="1">
      <c r="B52" s="206"/>
      <c r="C52" s="206"/>
      <c r="D52" s="731"/>
      <c r="E52" s="731"/>
      <c r="F52" s="729"/>
      <c r="G52" s="732"/>
      <c r="H52" s="732"/>
      <c r="I52" s="732"/>
      <c r="J52" s="732"/>
      <c r="K52" s="733"/>
      <c r="L52" s="733"/>
      <c r="M52" s="732"/>
      <c r="N52" s="732"/>
      <c r="O52" s="732"/>
      <c r="P52" s="733"/>
      <c r="Q52" s="733"/>
      <c r="R52" s="732"/>
      <c r="S52" s="732"/>
      <c r="T52" s="732"/>
      <c r="U52" s="732"/>
      <c r="V52" s="732"/>
      <c r="W52" s="732"/>
    </row>
    <row r="53" spans="1:23" s="338" customFormat="1" ht="12" customHeight="1">
      <c r="A53" s="338" t="s">
        <v>802</v>
      </c>
      <c r="B53" s="206"/>
      <c r="C53" s="213" t="s">
        <v>803</v>
      </c>
      <c r="D53" s="214"/>
      <c r="E53" s="213"/>
      <c r="F53" s="729">
        <f>VLOOKUP($A53,[22]旧外海町!$B$54:$T$76,2,FALSE)</f>
        <v>1879</v>
      </c>
      <c r="G53" s="730">
        <f>VLOOKUP($A53,[22]旧外海町!$B$54:$T$76,3,FALSE)</f>
        <v>650</v>
      </c>
      <c r="H53" s="730">
        <f>VLOOKUP($A53,[22]旧外海町!$B$54:$T$76,4,FALSE)</f>
        <v>632</v>
      </c>
      <c r="I53" s="730">
        <f>VLOOKUP($A53,[22]旧外海町!$B$54:$T$76,5,FALSE)</f>
        <v>494</v>
      </c>
      <c r="J53" s="730">
        <f>VLOOKUP($A53,[22]旧外海町!$B$54:$T$76,6,FALSE)</f>
        <v>125</v>
      </c>
      <c r="K53" s="730">
        <f>VLOOKUP($A53,[22]旧外海町!$B$54:$T$76,7,FALSE)</f>
        <v>5</v>
      </c>
      <c r="L53" s="730">
        <f>VLOOKUP($A53,[22]旧外海町!$B$54:$T$76,8,FALSE)</f>
        <v>8</v>
      </c>
      <c r="M53" s="730">
        <f>VLOOKUP($A53,[22]旧外海町!$B$54:$T$76,9,FALSE)</f>
        <v>18</v>
      </c>
      <c r="N53" s="730">
        <f>VLOOKUP($A53,[22]旧外海町!$B$54:$T$76,10,FALSE)</f>
        <v>1196</v>
      </c>
      <c r="O53" s="730">
        <f>VLOOKUP($A53,[22]旧外海町!$B$54:$T$76,11,FALSE)</f>
        <v>346</v>
      </c>
      <c r="P53" s="730">
        <f>VLOOKUP($A53,[22]旧外海町!$B$54:$T$76,12,FALSE)</f>
        <v>46</v>
      </c>
      <c r="Q53" s="730">
        <f>VLOOKUP($A53,[22]旧外海町!$B$54:$T$76,13,FALSE)</f>
        <v>804</v>
      </c>
      <c r="R53" s="730">
        <f>VLOOKUP($A53,[22]旧外海町!$B$54:$T$76,14,FALSE)</f>
        <v>33</v>
      </c>
      <c r="S53" s="730">
        <f>VLOOKUP($A53,[22]旧外海町!$B$54:$T$76,15,FALSE)</f>
        <v>546</v>
      </c>
      <c r="T53" s="730">
        <f>VLOOKUP($A53,[22]旧外海町!$B$54:$T$76,16,FALSE)</f>
        <v>449</v>
      </c>
      <c r="U53" s="730">
        <f>VLOOKUP($A53,[22]旧外海町!$B$54:$T$76,17,FALSE)</f>
        <v>88</v>
      </c>
      <c r="V53" s="730">
        <f>VLOOKUP($A53,[22]旧外海町!$B$54:$T$76,18,FALSE)</f>
        <v>5</v>
      </c>
      <c r="W53" s="730">
        <f>VLOOKUP($A53,[22]旧外海町!$B$54:$T$76,19,FALSE)</f>
        <v>4</v>
      </c>
    </row>
    <row r="54" spans="1:23" s="338" customFormat="1" ht="12" customHeight="1">
      <c r="A54" t="s">
        <v>758</v>
      </c>
      <c r="B54" s="206"/>
      <c r="C54" s="206"/>
      <c r="D54" s="215" t="s">
        <v>804</v>
      </c>
      <c r="E54" s="213" t="s">
        <v>642</v>
      </c>
      <c r="F54" s="729">
        <f>VLOOKUP($A54,[22]旧外海町!$B$54:$T$76,2,FALSE)</f>
        <v>48</v>
      </c>
      <c r="G54" s="730">
        <f>VLOOKUP($A54,[22]旧外海町!$B$54:$T$76,3,FALSE)</f>
        <v>5</v>
      </c>
      <c r="H54" s="730">
        <f>VLOOKUP($A54,[22]旧外海町!$B$54:$T$76,4,FALSE)</f>
        <v>5</v>
      </c>
      <c r="I54" s="730">
        <f>VLOOKUP($A54,[22]旧外海町!$B$54:$T$76,5,FALSE)</f>
        <v>4</v>
      </c>
      <c r="J54" s="730" t="str">
        <f>VLOOKUP($A54,[22]旧外海町!$B$54:$T$76,6,FALSE)</f>
        <v>-</v>
      </c>
      <c r="K54" s="730">
        <f>VLOOKUP($A54,[22]旧外海町!$B$54:$T$76,7,FALSE)</f>
        <v>1</v>
      </c>
      <c r="L54" s="730" t="str">
        <f>VLOOKUP($A54,[22]旧外海町!$B$54:$T$76,8,FALSE)</f>
        <v>-</v>
      </c>
      <c r="M54" s="730" t="str">
        <f>VLOOKUP($A54,[22]旧外海町!$B$54:$T$76,9,FALSE)</f>
        <v>-</v>
      </c>
      <c r="N54" s="730">
        <f>VLOOKUP($A54,[22]旧外海町!$B$54:$T$76,10,FALSE)</f>
        <v>43</v>
      </c>
      <c r="O54" s="730" t="str">
        <f>VLOOKUP($A54,[22]旧外海町!$B$54:$T$76,11,FALSE)</f>
        <v>-</v>
      </c>
      <c r="P54" s="730">
        <f>VLOOKUP($A54,[22]旧外海町!$B$54:$T$76,12,FALSE)</f>
        <v>43</v>
      </c>
      <c r="Q54" s="730" t="str">
        <f>VLOOKUP($A54,[22]旧外海町!$B$54:$T$76,13,FALSE)</f>
        <v>-</v>
      </c>
      <c r="R54" s="730" t="str">
        <f>VLOOKUP($A54,[22]旧外海町!$B$54:$T$76,14,FALSE)</f>
        <v>-</v>
      </c>
      <c r="S54" s="730">
        <f>VLOOKUP($A54,[22]旧外海町!$B$54:$T$76,15,FALSE)</f>
        <v>5</v>
      </c>
      <c r="T54" s="730">
        <f>VLOOKUP($A54,[22]旧外海町!$B$54:$T$76,16,FALSE)</f>
        <v>4</v>
      </c>
      <c r="U54" s="730" t="str">
        <f>VLOOKUP($A54,[22]旧外海町!$B$54:$T$76,17,FALSE)</f>
        <v>-</v>
      </c>
      <c r="V54" s="730">
        <f>VLOOKUP($A54,[22]旧外海町!$B$54:$T$76,18,FALSE)</f>
        <v>1</v>
      </c>
      <c r="W54" s="730" t="str">
        <f>VLOOKUP($A54,[22]旧外海町!$B$54:$T$76,19,FALSE)</f>
        <v>-</v>
      </c>
    </row>
    <row r="55" spans="1:23" s="338" customFormat="1" ht="12" customHeight="1">
      <c r="A55" t="s">
        <v>761</v>
      </c>
      <c r="B55" s="206"/>
      <c r="C55" s="206"/>
      <c r="D55" s="215" t="s">
        <v>762</v>
      </c>
      <c r="E55" s="213"/>
      <c r="F55" s="729">
        <f>VLOOKUP($A55,[22]旧外海町!$B$54:$T$76,2,FALSE)</f>
        <v>38</v>
      </c>
      <c r="G55" s="730">
        <f>VLOOKUP($A55,[22]旧外海町!$B$54:$T$76,3,FALSE)</f>
        <v>31</v>
      </c>
      <c r="H55" s="730">
        <f>VLOOKUP($A55,[22]旧外海町!$B$54:$T$76,4,FALSE)</f>
        <v>30</v>
      </c>
      <c r="I55" s="730">
        <f>VLOOKUP($A55,[22]旧外海町!$B$54:$T$76,5,FALSE)</f>
        <v>26</v>
      </c>
      <c r="J55" s="730" t="str">
        <f>VLOOKUP($A55,[22]旧外海町!$B$54:$T$76,6,FALSE)</f>
        <v>-</v>
      </c>
      <c r="K55" s="730">
        <f>VLOOKUP($A55,[22]旧外海町!$B$54:$T$76,7,FALSE)</f>
        <v>4</v>
      </c>
      <c r="L55" s="730" t="str">
        <f>VLOOKUP($A55,[22]旧外海町!$B$54:$T$76,8,FALSE)</f>
        <v>-</v>
      </c>
      <c r="M55" s="730">
        <f>VLOOKUP($A55,[22]旧外海町!$B$54:$T$76,9,FALSE)</f>
        <v>1</v>
      </c>
      <c r="N55" s="730">
        <f>VLOOKUP($A55,[22]旧外海町!$B$54:$T$76,10,FALSE)</f>
        <v>6</v>
      </c>
      <c r="O55" s="730">
        <f>VLOOKUP($A55,[22]旧外海町!$B$54:$T$76,11,FALSE)</f>
        <v>4</v>
      </c>
      <c r="P55" s="730">
        <f>VLOOKUP($A55,[22]旧外海町!$B$54:$T$76,12,FALSE)</f>
        <v>2</v>
      </c>
      <c r="Q55" s="730" t="str">
        <f>VLOOKUP($A55,[22]旧外海町!$B$54:$T$76,13,FALSE)</f>
        <v>-</v>
      </c>
      <c r="R55" s="730">
        <f>VLOOKUP($A55,[22]旧外海町!$B$54:$T$76,14,FALSE)</f>
        <v>1</v>
      </c>
      <c r="S55" s="730">
        <f>VLOOKUP($A55,[22]旧外海町!$B$54:$T$76,15,FALSE)</f>
        <v>30</v>
      </c>
      <c r="T55" s="730">
        <f>VLOOKUP($A55,[22]旧外海町!$B$54:$T$76,16,FALSE)</f>
        <v>26</v>
      </c>
      <c r="U55" s="730" t="str">
        <f>VLOOKUP($A55,[22]旧外海町!$B$54:$T$76,17,FALSE)</f>
        <v>-</v>
      </c>
      <c r="V55" s="730">
        <f>VLOOKUP($A55,[22]旧外海町!$B$54:$T$76,18,FALSE)</f>
        <v>4</v>
      </c>
      <c r="W55" s="730" t="str">
        <f>VLOOKUP($A55,[22]旧外海町!$B$54:$T$76,19,FALSE)</f>
        <v>-</v>
      </c>
    </row>
    <row r="56" spans="1:23" s="338" customFormat="1" ht="12" customHeight="1">
      <c r="A56" t="s">
        <v>763</v>
      </c>
      <c r="B56" s="206"/>
      <c r="C56" s="206"/>
      <c r="D56" s="215" t="s">
        <v>764</v>
      </c>
      <c r="E56" s="213"/>
      <c r="F56" s="729">
        <f>VLOOKUP($A56,[22]旧外海町!$B$54:$T$76,2,FALSE)</f>
        <v>43</v>
      </c>
      <c r="G56" s="730">
        <f>VLOOKUP($A56,[22]旧外海町!$B$54:$T$76,3,FALSE)</f>
        <v>39</v>
      </c>
      <c r="H56" s="730">
        <f>VLOOKUP($A56,[22]旧外海町!$B$54:$T$76,4,FALSE)</f>
        <v>35</v>
      </c>
      <c r="I56" s="730">
        <f>VLOOKUP($A56,[22]旧外海町!$B$54:$T$76,5,FALSE)</f>
        <v>34</v>
      </c>
      <c r="J56" s="730">
        <f>VLOOKUP($A56,[22]旧外海町!$B$54:$T$76,6,FALSE)</f>
        <v>1</v>
      </c>
      <c r="K56" s="730" t="str">
        <f>VLOOKUP($A56,[22]旧外海町!$B$54:$T$76,7,FALSE)</f>
        <v>-</v>
      </c>
      <c r="L56" s="730" t="str">
        <f>VLOOKUP($A56,[22]旧外海町!$B$54:$T$76,8,FALSE)</f>
        <v>-</v>
      </c>
      <c r="M56" s="730">
        <f>VLOOKUP($A56,[22]旧外海町!$B$54:$T$76,9,FALSE)</f>
        <v>4</v>
      </c>
      <c r="N56" s="730">
        <f>VLOOKUP($A56,[22]旧外海町!$B$54:$T$76,10,FALSE)</f>
        <v>4</v>
      </c>
      <c r="O56" s="730">
        <f>VLOOKUP($A56,[22]旧外海町!$B$54:$T$76,11,FALSE)</f>
        <v>3</v>
      </c>
      <c r="P56" s="730">
        <f>VLOOKUP($A56,[22]旧外海町!$B$54:$T$76,12,FALSE)</f>
        <v>1</v>
      </c>
      <c r="Q56" s="730" t="str">
        <f>VLOOKUP($A56,[22]旧外海町!$B$54:$T$76,13,FALSE)</f>
        <v>-</v>
      </c>
      <c r="R56" s="730" t="str">
        <f>VLOOKUP($A56,[22]旧外海町!$B$54:$T$76,14,FALSE)</f>
        <v>-</v>
      </c>
      <c r="S56" s="730">
        <f>VLOOKUP($A56,[22]旧外海町!$B$54:$T$76,15,FALSE)</f>
        <v>35</v>
      </c>
      <c r="T56" s="730">
        <f>VLOOKUP($A56,[22]旧外海町!$B$54:$T$76,16,FALSE)</f>
        <v>34</v>
      </c>
      <c r="U56" s="730">
        <f>VLOOKUP($A56,[22]旧外海町!$B$54:$T$76,17,FALSE)</f>
        <v>1</v>
      </c>
      <c r="V56" s="730" t="str">
        <f>VLOOKUP($A56,[22]旧外海町!$B$54:$T$76,18,FALSE)</f>
        <v>-</v>
      </c>
      <c r="W56" s="730" t="str">
        <f>VLOOKUP($A56,[22]旧外海町!$B$54:$T$76,19,FALSE)</f>
        <v>-</v>
      </c>
    </row>
    <row r="57" spans="1:23" s="338" customFormat="1" ht="12" customHeight="1">
      <c r="A57" t="s">
        <v>765</v>
      </c>
      <c r="B57" s="206"/>
      <c r="C57" s="206"/>
      <c r="D57" s="215" t="s">
        <v>766</v>
      </c>
      <c r="E57" s="213"/>
      <c r="F57" s="729">
        <f>VLOOKUP($A57,[22]旧外海町!$B$54:$T$76,2,FALSE)</f>
        <v>32</v>
      </c>
      <c r="G57" s="730">
        <f>VLOOKUP($A57,[22]旧外海町!$B$54:$T$76,3,FALSE)</f>
        <v>25</v>
      </c>
      <c r="H57" s="730">
        <f>VLOOKUP($A57,[22]旧外海町!$B$54:$T$76,4,FALSE)</f>
        <v>24</v>
      </c>
      <c r="I57" s="730">
        <f>VLOOKUP($A57,[22]旧外海町!$B$54:$T$76,5,FALSE)</f>
        <v>23</v>
      </c>
      <c r="J57" s="730" t="str">
        <f>VLOOKUP($A57,[22]旧外海町!$B$54:$T$76,6,FALSE)</f>
        <v>-</v>
      </c>
      <c r="K57" s="730" t="str">
        <f>VLOOKUP($A57,[22]旧外海町!$B$54:$T$76,7,FALSE)</f>
        <v>-</v>
      </c>
      <c r="L57" s="730">
        <f>VLOOKUP($A57,[22]旧外海町!$B$54:$T$76,8,FALSE)</f>
        <v>1</v>
      </c>
      <c r="M57" s="730">
        <f>VLOOKUP($A57,[22]旧外海町!$B$54:$T$76,9,FALSE)</f>
        <v>1</v>
      </c>
      <c r="N57" s="730">
        <f>VLOOKUP($A57,[22]旧外海町!$B$54:$T$76,10,FALSE)</f>
        <v>6</v>
      </c>
      <c r="O57" s="730">
        <f>VLOOKUP($A57,[22]旧外海町!$B$54:$T$76,11,FALSE)</f>
        <v>3</v>
      </c>
      <c r="P57" s="730" t="str">
        <f>VLOOKUP($A57,[22]旧外海町!$B$54:$T$76,12,FALSE)</f>
        <v>-</v>
      </c>
      <c r="Q57" s="730">
        <f>VLOOKUP($A57,[22]旧外海町!$B$54:$T$76,13,FALSE)</f>
        <v>3</v>
      </c>
      <c r="R57" s="730">
        <f>VLOOKUP($A57,[22]旧外海町!$B$54:$T$76,14,FALSE)</f>
        <v>1</v>
      </c>
      <c r="S57" s="730">
        <f>VLOOKUP($A57,[22]旧外海町!$B$54:$T$76,15,FALSE)</f>
        <v>21</v>
      </c>
      <c r="T57" s="730">
        <f>VLOOKUP($A57,[22]旧外海町!$B$54:$T$76,16,FALSE)</f>
        <v>20</v>
      </c>
      <c r="U57" s="730" t="str">
        <f>VLOOKUP($A57,[22]旧外海町!$B$54:$T$76,17,FALSE)</f>
        <v>-</v>
      </c>
      <c r="V57" s="730" t="str">
        <f>VLOOKUP($A57,[22]旧外海町!$B$54:$T$76,18,FALSE)</f>
        <v>-</v>
      </c>
      <c r="W57" s="730">
        <f>VLOOKUP($A57,[22]旧外海町!$B$54:$T$76,19,FALSE)</f>
        <v>1</v>
      </c>
    </row>
    <row r="58" spans="1:23" s="338" customFormat="1" ht="12" customHeight="1">
      <c r="A58" t="s">
        <v>767</v>
      </c>
      <c r="B58" s="206"/>
      <c r="C58" s="206"/>
      <c r="D58" s="215" t="s">
        <v>768</v>
      </c>
      <c r="E58" s="213"/>
      <c r="F58" s="729">
        <f>VLOOKUP($A58,[22]旧外海町!$B$54:$T$76,2,FALSE)</f>
        <v>38</v>
      </c>
      <c r="G58" s="730">
        <f>VLOOKUP($A58,[22]旧外海町!$B$54:$T$76,3,FALSE)</f>
        <v>32</v>
      </c>
      <c r="H58" s="730">
        <f>VLOOKUP($A58,[22]旧外海町!$B$54:$T$76,4,FALSE)</f>
        <v>30</v>
      </c>
      <c r="I58" s="730">
        <f>VLOOKUP($A58,[22]旧外海町!$B$54:$T$76,5,FALSE)</f>
        <v>28</v>
      </c>
      <c r="J58" s="730">
        <f>VLOOKUP($A58,[22]旧外海町!$B$54:$T$76,6,FALSE)</f>
        <v>2</v>
      </c>
      <c r="K58" s="730" t="str">
        <f>VLOOKUP($A58,[22]旧外海町!$B$54:$T$76,7,FALSE)</f>
        <v>-</v>
      </c>
      <c r="L58" s="730" t="str">
        <f>VLOOKUP($A58,[22]旧外海町!$B$54:$T$76,8,FALSE)</f>
        <v>-</v>
      </c>
      <c r="M58" s="730">
        <f>VLOOKUP($A58,[22]旧外海町!$B$54:$T$76,9,FALSE)</f>
        <v>2</v>
      </c>
      <c r="N58" s="730">
        <f>VLOOKUP($A58,[22]旧外海町!$B$54:$T$76,10,FALSE)</f>
        <v>5</v>
      </c>
      <c r="O58" s="730">
        <f>VLOOKUP($A58,[22]旧外海町!$B$54:$T$76,11,FALSE)</f>
        <v>3</v>
      </c>
      <c r="P58" s="730" t="str">
        <f>VLOOKUP($A58,[22]旧外海町!$B$54:$T$76,12,FALSE)</f>
        <v>-</v>
      </c>
      <c r="Q58" s="730">
        <f>VLOOKUP($A58,[22]旧外海町!$B$54:$T$76,13,FALSE)</f>
        <v>2</v>
      </c>
      <c r="R58" s="730">
        <f>VLOOKUP($A58,[22]旧外海町!$B$54:$T$76,14,FALSE)</f>
        <v>1</v>
      </c>
      <c r="S58" s="730">
        <f>VLOOKUP($A58,[22]旧外海町!$B$54:$T$76,15,FALSE)</f>
        <v>29</v>
      </c>
      <c r="T58" s="730">
        <f>VLOOKUP($A58,[22]旧外海町!$B$54:$T$76,16,FALSE)</f>
        <v>28</v>
      </c>
      <c r="U58" s="730">
        <f>VLOOKUP($A58,[22]旧外海町!$B$54:$T$76,17,FALSE)</f>
        <v>1</v>
      </c>
      <c r="V58" s="730" t="str">
        <f>VLOOKUP($A58,[22]旧外海町!$B$54:$T$76,18,FALSE)</f>
        <v>-</v>
      </c>
      <c r="W58" s="730" t="str">
        <f>VLOOKUP($A58,[22]旧外海町!$B$54:$T$76,19,FALSE)</f>
        <v>-</v>
      </c>
    </row>
    <row r="59" spans="1:23" s="338" customFormat="1" ht="12" customHeight="1">
      <c r="A59" t="s">
        <v>769</v>
      </c>
      <c r="B59" s="206"/>
      <c r="C59" s="206"/>
      <c r="D59" s="215" t="s">
        <v>770</v>
      </c>
      <c r="E59" s="213"/>
      <c r="F59" s="729">
        <f>VLOOKUP($A59,[22]旧外海町!$B$54:$T$76,2,FALSE)</f>
        <v>74</v>
      </c>
      <c r="G59" s="730">
        <f>VLOOKUP($A59,[22]旧外海町!$B$54:$T$76,3,FALSE)</f>
        <v>67</v>
      </c>
      <c r="H59" s="730">
        <f>VLOOKUP($A59,[22]旧外海町!$B$54:$T$76,4,FALSE)</f>
        <v>67</v>
      </c>
      <c r="I59" s="730">
        <f>VLOOKUP($A59,[22]旧外海町!$B$54:$T$76,5,FALSE)</f>
        <v>59</v>
      </c>
      <c r="J59" s="730">
        <f>VLOOKUP($A59,[22]旧外海町!$B$54:$T$76,6,FALSE)</f>
        <v>8</v>
      </c>
      <c r="K59" s="730" t="str">
        <f>VLOOKUP($A59,[22]旧外海町!$B$54:$T$76,7,FALSE)</f>
        <v>-</v>
      </c>
      <c r="L59" s="730" t="str">
        <f>VLOOKUP($A59,[22]旧外海町!$B$54:$T$76,8,FALSE)</f>
        <v>-</v>
      </c>
      <c r="M59" s="730" t="str">
        <f>VLOOKUP($A59,[22]旧外海町!$B$54:$T$76,9,FALSE)</f>
        <v>-</v>
      </c>
      <c r="N59" s="730">
        <f>VLOOKUP($A59,[22]旧外海町!$B$54:$T$76,10,FALSE)</f>
        <v>4</v>
      </c>
      <c r="O59" s="730">
        <f>VLOOKUP($A59,[22]旧外海町!$B$54:$T$76,11,FALSE)</f>
        <v>4</v>
      </c>
      <c r="P59" s="730" t="str">
        <f>VLOOKUP($A59,[22]旧外海町!$B$54:$T$76,12,FALSE)</f>
        <v>-</v>
      </c>
      <c r="Q59" s="730" t="str">
        <f>VLOOKUP($A59,[22]旧外海町!$B$54:$T$76,13,FALSE)</f>
        <v>-</v>
      </c>
      <c r="R59" s="730">
        <f>VLOOKUP($A59,[22]旧外海町!$B$54:$T$76,14,FALSE)</f>
        <v>3</v>
      </c>
      <c r="S59" s="730">
        <f>VLOOKUP($A59,[22]旧外海町!$B$54:$T$76,15,FALSE)</f>
        <v>64</v>
      </c>
      <c r="T59" s="730">
        <f>VLOOKUP($A59,[22]旧外海町!$B$54:$T$76,16,FALSE)</f>
        <v>57</v>
      </c>
      <c r="U59" s="730">
        <f>VLOOKUP($A59,[22]旧外海町!$B$54:$T$76,17,FALSE)</f>
        <v>7</v>
      </c>
      <c r="V59" s="730" t="str">
        <f>VLOOKUP($A59,[22]旧外海町!$B$54:$T$76,18,FALSE)</f>
        <v>-</v>
      </c>
      <c r="W59" s="730" t="str">
        <f>VLOOKUP($A59,[22]旧外海町!$B$54:$T$76,19,FALSE)</f>
        <v>-</v>
      </c>
    </row>
    <row r="60" spans="1:23" s="338" customFormat="1" ht="12" customHeight="1">
      <c r="A60" t="s">
        <v>771</v>
      </c>
      <c r="B60" s="206"/>
      <c r="C60" s="206"/>
      <c r="D60" s="215" t="s">
        <v>772</v>
      </c>
      <c r="E60" s="213"/>
      <c r="F60" s="729">
        <f>VLOOKUP($A60,[22]旧外海町!$B$54:$T$76,2,FALSE)</f>
        <v>79</v>
      </c>
      <c r="G60" s="730">
        <f>VLOOKUP($A60,[22]旧外海町!$B$54:$T$76,3,FALSE)</f>
        <v>64</v>
      </c>
      <c r="H60" s="730">
        <f>VLOOKUP($A60,[22]旧外海町!$B$54:$T$76,4,FALSE)</f>
        <v>62</v>
      </c>
      <c r="I60" s="730">
        <f>VLOOKUP($A60,[22]旧外海町!$B$54:$T$76,5,FALSE)</f>
        <v>57</v>
      </c>
      <c r="J60" s="730">
        <f>VLOOKUP($A60,[22]旧外海町!$B$54:$T$76,6,FALSE)</f>
        <v>5</v>
      </c>
      <c r="K60" s="730" t="str">
        <f>VLOOKUP($A60,[22]旧外海町!$B$54:$T$76,7,FALSE)</f>
        <v>-</v>
      </c>
      <c r="L60" s="730" t="str">
        <f>VLOOKUP($A60,[22]旧外海町!$B$54:$T$76,8,FALSE)</f>
        <v>-</v>
      </c>
      <c r="M60" s="730">
        <f>VLOOKUP($A60,[22]旧外海町!$B$54:$T$76,9,FALSE)</f>
        <v>2</v>
      </c>
      <c r="N60" s="730">
        <f>VLOOKUP($A60,[22]旧外海町!$B$54:$T$76,10,FALSE)</f>
        <v>14</v>
      </c>
      <c r="O60" s="730">
        <f>VLOOKUP($A60,[22]旧外海町!$B$54:$T$76,11,FALSE)</f>
        <v>11</v>
      </c>
      <c r="P60" s="730" t="str">
        <f>VLOOKUP($A60,[22]旧外海町!$B$54:$T$76,12,FALSE)</f>
        <v>-</v>
      </c>
      <c r="Q60" s="730">
        <f>VLOOKUP($A60,[22]旧外海町!$B$54:$T$76,13,FALSE)</f>
        <v>3</v>
      </c>
      <c r="R60" s="730">
        <f>VLOOKUP($A60,[22]旧外海町!$B$54:$T$76,14,FALSE)</f>
        <v>1</v>
      </c>
      <c r="S60" s="730">
        <f>VLOOKUP($A60,[22]旧外海町!$B$54:$T$76,15,FALSE)</f>
        <v>59</v>
      </c>
      <c r="T60" s="730">
        <f>VLOOKUP($A60,[22]旧外海町!$B$54:$T$76,16,FALSE)</f>
        <v>56</v>
      </c>
      <c r="U60" s="730">
        <f>VLOOKUP($A60,[22]旧外海町!$B$54:$T$76,17,FALSE)</f>
        <v>3</v>
      </c>
      <c r="V60" s="730" t="str">
        <f>VLOOKUP($A60,[22]旧外海町!$B$54:$T$76,18,FALSE)</f>
        <v>-</v>
      </c>
      <c r="W60" s="730" t="str">
        <f>VLOOKUP($A60,[22]旧外海町!$B$54:$T$76,19,FALSE)</f>
        <v>-</v>
      </c>
    </row>
    <row r="61" spans="1:23" s="338" customFormat="1" ht="12" customHeight="1">
      <c r="A61" t="s">
        <v>773</v>
      </c>
      <c r="B61" s="206"/>
      <c r="C61" s="206"/>
      <c r="D61" s="215" t="s">
        <v>774</v>
      </c>
      <c r="E61" s="213"/>
      <c r="F61" s="729">
        <f>VLOOKUP($A61,[22]旧外海町!$B$54:$T$76,2,FALSE)</f>
        <v>82</v>
      </c>
      <c r="G61" s="730">
        <f>VLOOKUP($A61,[22]旧外海町!$B$54:$T$76,3,FALSE)</f>
        <v>63</v>
      </c>
      <c r="H61" s="730">
        <f>VLOOKUP($A61,[22]旧外海町!$B$54:$T$76,4,FALSE)</f>
        <v>60</v>
      </c>
      <c r="I61" s="730">
        <f>VLOOKUP($A61,[22]旧外海町!$B$54:$T$76,5,FALSE)</f>
        <v>51</v>
      </c>
      <c r="J61" s="730">
        <f>VLOOKUP($A61,[22]旧外海町!$B$54:$T$76,6,FALSE)</f>
        <v>9</v>
      </c>
      <c r="K61" s="730" t="str">
        <f>VLOOKUP($A61,[22]旧外海町!$B$54:$T$76,7,FALSE)</f>
        <v>-</v>
      </c>
      <c r="L61" s="730" t="str">
        <f>VLOOKUP($A61,[22]旧外海町!$B$54:$T$76,8,FALSE)</f>
        <v>-</v>
      </c>
      <c r="M61" s="730">
        <f>VLOOKUP($A61,[22]旧外海町!$B$54:$T$76,9,FALSE)</f>
        <v>3</v>
      </c>
      <c r="N61" s="730">
        <f>VLOOKUP($A61,[22]旧外海町!$B$54:$T$76,10,FALSE)</f>
        <v>17</v>
      </c>
      <c r="O61" s="730">
        <f>VLOOKUP($A61,[22]旧外海町!$B$54:$T$76,11,FALSE)</f>
        <v>16</v>
      </c>
      <c r="P61" s="730" t="str">
        <f>VLOOKUP($A61,[22]旧外海町!$B$54:$T$76,12,FALSE)</f>
        <v>-</v>
      </c>
      <c r="Q61" s="730">
        <f>VLOOKUP($A61,[22]旧外海町!$B$54:$T$76,13,FALSE)</f>
        <v>1</v>
      </c>
      <c r="R61" s="730">
        <f>VLOOKUP($A61,[22]旧外海町!$B$54:$T$76,14,FALSE)</f>
        <v>2</v>
      </c>
      <c r="S61" s="730">
        <f>VLOOKUP($A61,[22]旧外海町!$B$54:$T$76,15,FALSE)</f>
        <v>55</v>
      </c>
      <c r="T61" s="730">
        <f>VLOOKUP($A61,[22]旧外海町!$B$54:$T$76,16,FALSE)</f>
        <v>47</v>
      </c>
      <c r="U61" s="730">
        <f>VLOOKUP($A61,[22]旧外海町!$B$54:$T$76,17,FALSE)</f>
        <v>8</v>
      </c>
      <c r="V61" s="730" t="str">
        <f>VLOOKUP($A61,[22]旧外海町!$B$54:$T$76,18,FALSE)</f>
        <v>-</v>
      </c>
      <c r="W61" s="730" t="str">
        <f>VLOOKUP($A61,[22]旧外海町!$B$54:$T$76,19,FALSE)</f>
        <v>-</v>
      </c>
    </row>
    <row r="62" spans="1:23" s="338" customFormat="1" ht="12" customHeight="1">
      <c r="A62" t="s">
        <v>775</v>
      </c>
      <c r="B62" s="206"/>
      <c r="C62" s="206"/>
      <c r="D62" s="215" t="s">
        <v>776</v>
      </c>
      <c r="E62" s="213"/>
      <c r="F62" s="729">
        <f>VLOOKUP($A62,[22]旧外海町!$B$54:$T$76,2,FALSE)</f>
        <v>114</v>
      </c>
      <c r="G62" s="730">
        <f>VLOOKUP($A62,[22]旧外海町!$B$54:$T$76,3,FALSE)</f>
        <v>87</v>
      </c>
      <c r="H62" s="730">
        <f>VLOOKUP($A62,[22]旧外海町!$B$54:$T$76,4,FALSE)</f>
        <v>85</v>
      </c>
      <c r="I62" s="730">
        <f>VLOOKUP($A62,[22]旧外海町!$B$54:$T$76,5,FALSE)</f>
        <v>58</v>
      </c>
      <c r="J62" s="730">
        <f>VLOOKUP($A62,[22]旧外海町!$B$54:$T$76,6,FALSE)</f>
        <v>25</v>
      </c>
      <c r="K62" s="730" t="str">
        <f>VLOOKUP($A62,[22]旧外海町!$B$54:$T$76,7,FALSE)</f>
        <v>-</v>
      </c>
      <c r="L62" s="730">
        <f>VLOOKUP($A62,[22]旧外海町!$B$54:$T$76,8,FALSE)</f>
        <v>2</v>
      </c>
      <c r="M62" s="730">
        <f>VLOOKUP($A62,[22]旧外海町!$B$54:$T$76,9,FALSE)</f>
        <v>2</v>
      </c>
      <c r="N62" s="730">
        <f>VLOOKUP($A62,[22]旧外海町!$B$54:$T$76,10,FALSE)</f>
        <v>24</v>
      </c>
      <c r="O62" s="730">
        <f>VLOOKUP($A62,[22]旧外海町!$B$54:$T$76,11,FALSE)</f>
        <v>16</v>
      </c>
      <c r="P62" s="730" t="str">
        <f>VLOOKUP($A62,[22]旧外海町!$B$54:$T$76,12,FALSE)</f>
        <v>-</v>
      </c>
      <c r="Q62" s="730">
        <f>VLOOKUP($A62,[22]旧外海町!$B$54:$T$76,13,FALSE)</f>
        <v>8</v>
      </c>
      <c r="R62" s="730">
        <f>VLOOKUP($A62,[22]旧外海町!$B$54:$T$76,14,FALSE)</f>
        <v>3</v>
      </c>
      <c r="S62" s="730">
        <f>VLOOKUP($A62,[22]旧外海町!$B$54:$T$76,15,FALSE)</f>
        <v>76</v>
      </c>
      <c r="T62" s="730">
        <f>VLOOKUP($A62,[22]旧外海町!$B$54:$T$76,16,FALSE)</f>
        <v>53</v>
      </c>
      <c r="U62" s="730">
        <f>VLOOKUP($A62,[22]旧外海町!$B$54:$T$76,17,FALSE)</f>
        <v>21</v>
      </c>
      <c r="V62" s="730" t="str">
        <f>VLOOKUP($A62,[22]旧外海町!$B$54:$T$76,18,FALSE)</f>
        <v>-</v>
      </c>
      <c r="W62" s="730">
        <f>VLOOKUP($A62,[22]旧外海町!$B$54:$T$76,19,FALSE)</f>
        <v>2</v>
      </c>
    </row>
    <row r="63" spans="1:23" s="338" customFormat="1" ht="12" customHeight="1">
      <c r="A63" t="s">
        <v>777</v>
      </c>
      <c r="B63" s="206"/>
      <c r="C63" s="206"/>
      <c r="D63" s="215" t="s">
        <v>778</v>
      </c>
      <c r="E63" s="213"/>
      <c r="F63" s="729">
        <f>VLOOKUP($A63,[22]旧外海町!$B$54:$T$76,2,FALSE)</f>
        <v>149</v>
      </c>
      <c r="G63" s="730">
        <f>VLOOKUP($A63,[22]旧外海町!$B$54:$T$76,3,FALSE)</f>
        <v>98</v>
      </c>
      <c r="H63" s="730">
        <f>VLOOKUP($A63,[22]旧外海町!$B$54:$T$76,4,FALSE)</f>
        <v>96</v>
      </c>
      <c r="I63" s="730">
        <f>VLOOKUP($A63,[22]旧外海町!$B$54:$T$76,5,FALSE)</f>
        <v>78</v>
      </c>
      <c r="J63" s="730">
        <f>VLOOKUP($A63,[22]旧外海町!$B$54:$T$76,6,FALSE)</f>
        <v>18</v>
      </c>
      <c r="K63" s="730" t="str">
        <f>VLOOKUP($A63,[22]旧外海町!$B$54:$T$76,7,FALSE)</f>
        <v>-</v>
      </c>
      <c r="L63" s="730" t="str">
        <f>VLOOKUP($A63,[22]旧外海町!$B$54:$T$76,8,FALSE)</f>
        <v>-</v>
      </c>
      <c r="M63" s="730">
        <f>VLOOKUP($A63,[22]旧外海町!$B$54:$T$76,9,FALSE)</f>
        <v>2</v>
      </c>
      <c r="N63" s="730">
        <f>VLOOKUP($A63,[22]旧外海町!$B$54:$T$76,10,FALSE)</f>
        <v>50</v>
      </c>
      <c r="O63" s="730">
        <f>VLOOKUP($A63,[22]旧外海町!$B$54:$T$76,11,FALSE)</f>
        <v>41</v>
      </c>
      <c r="P63" s="730" t="str">
        <f>VLOOKUP($A63,[22]旧外海町!$B$54:$T$76,12,FALSE)</f>
        <v>-</v>
      </c>
      <c r="Q63" s="730">
        <f>VLOOKUP($A63,[22]旧外海町!$B$54:$T$76,13,FALSE)</f>
        <v>9</v>
      </c>
      <c r="R63" s="730">
        <f>VLOOKUP($A63,[22]旧外海町!$B$54:$T$76,14,FALSE)</f>
        <v>1</v>
      </c>
      <c r="S63" s="730">
        <f>VLOOKUP($A63,[22]旧外海町!$B$54:$T$76,15,FALSE)</f>
        <v>87</v>
      </c>
      <c r="T63" s="730">
        <f>VLOOKUP($A63,[22]旧外海町!$B$54:$T$76,16,FALSE)</f>
        <v>71</v>
      </c>
      <c r="U63" s="730">
        <f>VLOOKUP($A63,[22]旧外海町!$B$54:$T$76,17,FALSE)</f>
        <v>16</v>
      </c>
      <c r="V63" s="730" t="str">
        <f>VLOOKUP($A63,[22]旧外海町!$B$54:$T$76,18,FALSE)</f>
        <v>-</v>
      </c>
      <c r="W63" s="730" t="str">
        <f>VLOOKUP($A63,[22]旧外海町!$B$54:$T$76,19,FALSE)</f>
        <v>-</v>
      </c>
    </row>
    <row r="64" spans="1:23" s="338" customFormat="1" ht="12" customHeight="1">
      <c r="A64" t="s">
        <v>779</v>
      </c>
      <c r="B64" s="206"/>
      <c r="C64" s="206"/>
      <c r="D64" s="215" t="s">
        <v>780</v>
      </c>
      <c r="E64" s="213"/>
      <c r="F64" s="729">
        <f>VLOOKUP($A64,[22]旧外海町!$B$54:$T$76,2,FALSE)</f>
        <v>156</v>
      </c>
      <c r="G64" s="730">
        <f>VLOOKUP($A64,[22]旧外海町!$B$54:$T$76,3,FALSE)</f>
        <v>65</v>
      </c>
      <c r="H64" s="730">
        <f>VLOOKUP($A64,[22]旧外海町!$B$54:$T$76,4,FALSE)</f>
        <v>64</v>
      </c>
      <c r="I64" s="730">
        <f>VLOOKUP($A64,[22]旧外海町!$B$54:$T$76,5,FALSE)</f>
        <v>35</v>
      </c>
      <c r="J64" s="730">
        <f>VLOOKUP($A64,[22]旧外海町!$B$54:$T$76,6,FALSE)</f>
        <v>27</v>
      </c>
      <c r="K64" s="730" t="str">
        <f>VLOOKUP($A64,[22]旧外海町!$B$54:$T$76,7,FALSE)</f>
        <v>-</v>
      </c>
      <c r="L64" s="730">
        <f>VLOOKUP($A64,[22]旧外海町!$B$54:$T$76,8,FALSE)</f>
        <v>2</v>
      </c>
      <c r="M64" s="730">
        <f>VLOOKUP($A64,[22]旧外海町!$B$54:$T$76,9,FALSE)</f>
        <v>1</v>
      </c>
      <c r="N64" s="730">
        <f>VLOOKUP($A64,[22]旧外海町!$B$54:$T$76,10,FALSE)</f>
        <v>84</v>
      </c>
      <c r="O64" s="730">
        <f>VLOOKUP($A64,[22]旧外海町!$B$54:$T$76,11,FALSE)</f>
        <v>51</v>
      </c>
      <c r="P64" s="730" t="str">
        <f>VLOOKUP($A64,[22]旧外海町!$B$54:$T$76,12,FALSE)</f>
        <v>-</v>
      </c>
      <c r="Q64" s="730">
        <f>VLOOKUP($A64,[22]旧外海町!$B$54:$T$76,13,FALSE)</f>
        <v>33</v>
      </c>
      <c r="R64" s="730">
        <f>VLOOKUP($A64,[22]旧外海町!$B$54:$T$76,14,FALSE)</f>
        <v>7</v>
      </c>
      <c r="S64" s="730">
        <f>VLOOKUP($A64,[22]旧外海町!$B$54:$T$76,15,FALSE)</f>
        <v>47</v>
      </c>
      <c r="T64" s="730">
        <f>VLOOKUP($A64,[22]旧外海町!$B$54:$T$76,16,FALSE)</f>
        <v>30</v>
      </c>
      <c r="U64" s="730">
        <f>VLOOKUP($A64,[22]旧外海町!$B$54:$T$76,17,FALSE)</f>
        <v>16</v>
      </c>
      <c r="V64" s="730" t="str">
        <f>VLOOKUP($A64,[22]旧外海町!$B$54:$T$76,18,FALSE)</f>
        <v>-</v>
      </c>
      <c r="W64" s="730">
        <f>VLOOKUP($A64,[22]旧外海町!$B$54:$T$76,19,FALSE)</f>
        <v>1</v>
      </c>
    </row>
    <row r="65" spans="1:23" s="338" customFormat="1" ht="12" customHeight="1">
      <c r="A65" t="s">
        <v>781</v>
      </c>
      <c r="B65" s="206"/>
      <c r="C65" s="206"/>
      <c r="D65" s="215" t="s">
        <v>782</v>
      </c>
      <c r="E65" s="213"/>
      <c r="F65" s="729">
        <f>VLOOKUP($A65,[22]旧外海町!$B$54:$T$76,2,FALSE)</f>
        <v>180</v>
      </c>
      <c r="G65" s="730">
        <f>VLOOKUP($A65,[22]旧外海町!$B$54:$T$76,3,FALSE)</f>
        <v>48</v>
      </c>
      <c r="H65" s="730">
        <f>VLOOKUP($A65,[22]旧外海町!$B$54:$T$76,4,FALSE)</f>
        <v>48</v>
      </c>
      <c r="I65" s="730">
        <f>VLOOKUP($A65,[22]旧外海町!$B$54:$T$76,5,FALSE)</f>
        <v>28</v>
      </c>
      <c r="J65" s="730">
        <f>VLOOKUP($A65,[22]旧外海町!$B$54:$T$76,6,FALSE)</f>
        <v>19</v>
      </c>
      <c r="K65" s="730" t="str">
        <f>VLOOKUP($A65,[22]旧外海町!$B$54:$T$76,7,FALSE)</f>
        <v>-</v>
      </c>
      <c r="L65" s="730">
        <f>VLOOKUP($A65,[22]旧外海町!$B$54:$T$76,8,FALSE)</f>
        <v>1</v>
      </c>
      <c r="M65" s="730" t="str">
        <f>VLOOKUP($A65,[22]旧外海町!$B$54:$T$76,9,FALSE)</f>
        <v>-</v>
      </c>
      <c r="N65" s="730">
        <f>VLOOKUP($A65,[22]旧外海町!$B$54:$T$76,10,FALSE)</f>
        <v>126</v>
      </c>
      <c r="O65" s="730">
        <f>VLOOKUP($A65,[22]旧外海町!$B$54:$T$76,11,FALSE)</f>
        <v>63</v>
      </c>
      <c r="P65" s="730" t="str">
        <f>VLOOKUP($A65,[22]旧外海町!$B$54:$T$76,12,FALSE)</f>
        <v>-</v>
      </c>
      <c r="Q65" s="730">
        <f>VLOOKUP($A65,[22]旧外海町!$B$54:$T$76,13,FALSE)</f>
        <v>63</v>
      </c>
      <c r="R65" s="730">
        <f>VLOOKUP($A65,[22]旧外海町!$B$54:$T$76,14,FALSE)</f>
        <v>6</v>
      </c>
      <c r="S65" s="730">
        <f>VLOOKUP($A65,[22]旧外海町!$B$54:$T$76,15,FALSE)</f>
        <v>32</v>
      </c>
      <c r="T65" s="730">
        <f>VLOOKUP($A65,[22]旧外海町!$B$54:$T$76,16,FALSE)</f>
        <v>19</v>
      </c>
      <c r="U65" s="730">
        <f>VLOOKUP($A65,[22]旧外海町!$B$54:$T$76,17,FALSE)</f>
        <v>13</v>
      </c>
      <c r="V65" s="730" t="str">
        <f>VLOOKUP($A65,[22]旧外海町!$B$54:$T$76,18,FALSE)</f>
        <v>-</v>
      </c>
      <c r="W65" s="730" t="str">
        <f>VLOOKUP($A65,[22]旧外海町!$B$54:$T$76,19,FALSE)</f>
        <v>-</v>
      </c>
    </row>
    <row r="66" spans="1:23" s="338" customFormat="1" ht="12" customHeight="1">
      <c r="A66" t="s">
        <v>783</v>
      </c>
      <c r="B66" s="206"/>
      <c r="C66" s="206"/>
      <c r="D66" s="215" t="s">
        <v>784</v>
      </c>
      <c r="E66" s="213"/>
      <c r="F66" s="729">
        <f>VLOOKUP($A66,[22]旧外海町!$B$54:$T$76,2,FALSE)</f>
        <v>181</v>
      </c>
      <c r="G66" s="730">
        <f>VLOOKUP($A66,[22]旧外海町!$B$54:$T$76,3,FALSE)</f>
        <v>14</v>
      </c>
      <c r="H66" s="730">
        <f>VLOOKUP($A66,[22]旧外海町!$B$54:$T$76,4,FALSE)</f>
        <v>14</v>
      </c>
      <c r="I66" s="730">
        <f>VLOOKUP($A66,[22]旧外海町!$B$54:$T$76,5,FALSE)</f>
        <v>6</v>
      </c>
      <c r="J66" s="730">
        <f>VLOOKUP($A66,[22]旧外海町!$B$54:$T$76,6,FALSE)</f>
        <v>8</v>
      </c>
      <c r="K66" s="730" t="str">
        <f>VLOOKUP($A66,[22]旧外海町!$B$54:$T$76,7,FALSE)</f>
        <v>-</v>
      </c>
      <c r="L66" s="730" t="str">
        <f>VLOOKUP($A66,[22]旧外海町!$B$54:$T$76,8,FALSE)</f>
        <v>-</v>
      </c>
      <c r="M66" s="730" t="str">
        <f>VLOOKUP($A66,[22]旧外海町!$B$54:$T$76,9,FALSE)</f>
        <v>-</v>
      </c>
      <c r="N66" s="730">
        <f>VLOOKUP($A66,[22]旧外海町!$B$54:$T$76,10,FALSE)</f>
        <v>164</v>
      </c>
      <c r="O66" s="730">
        <f>VLOOKUP($A66,[22]旧外海町!$B$54:$T$76,11,FALSE)</f>
        <v>49</v>
      </c>
      <c r="P66" s="730" t="str">
        <f>VLOOKUP($A66,[22]旧外海町!$B$54:$T$76,12,FALSE)</f>
        <v>-</v>
      </c>
      <c r="Q66" s="730">
        <f>VLOOKUP($A66,[22]旧外海町!$B$54:$T$76,13,FALSE)</f>
        <v>115</v>
      </c>
      <c r="R66" s="730">
        <f>VLOOKUP($A66,[22]旧外海町!$B$54:$T$76,14,FALSE)</f>
        <v>3</v>
      </c>
      <c r="S66" s="730">
        <f>VLOOKUP($A66,[22]旧外海町!$B$54:$T$76,15,FALSE)</f>
        <v>2</v>
      </c>
      <c r="T66" s="730">
        <f>VLOOKUP($A66,[22]旧外海町!$B$54:$T$76,16,FALSE)</f>
        <v>1</v>
      </c>
      <c r="U66" s="730">
        <f>VLOOKUP($A66,[22]旧外海町!$B$54:$T$76,17,FALSE)</f>
        <v>1</v>
      </c>
      <c r="V66" s="730" t="str">
        <f>VLOOKUP($A66,[22]旧外海町!$B$54:$T$76,18,FALSE)</f>
        <v>-</v>
      </c>
      <c r="W66" s="730" t="str">
        <f>VLOOKUP($A66,[22]旧外海町!$B$54:$T$76,19,FALSE)</f>
        <v>-</v>
      </c>
    </row>
    <row r="67" spans="1:23" s="338" customFormat="1" ht="12" customHeight="1">
      <c r="A67" t="s">
        <v>785</v>
      </c>
      <c r="B67" s="206"/>
      <c r="C67" s="206"/>
      <c r="D67" s="215" t="s">
        <v>786</v>
      </c>
      <c r="E67" s="213"/>
      <c r="F67" s="729">
        <f>VLOOKUP($A67,[22]旧外海町!$B$54:$T$76,2,FALSE)</f>
        <v>221</v>
      </c>
      <c r="G67" s="730">
        <f>VLOOKUP($A67,[22]旧外海町!$B$54:$T$76,3,FALSE)</f>
        <v>11</v>
      </c>
      <c r="H67" s="730">
        <f>VLOOKUP($A67,[22]旧外海町!$B$54:$T$76,4,FALSE)</f>
        <v>11</v>
      </c>
      <c r="I67" s="730">
        <f>VLOOKUP($A67,[22]旧外海町!$B$54:$T$76,5,FALSE)</f>
        <v>6</v>
      </c>
      <c r="J67" s="730">
        <f>VLOOKUP($A67,[22]旧外海町!$B$54:$T$76,6,FALSE)</f>
        <v>3</v>
      </c>
      <c r="K67" s="730" t="str">
        <f>VLOOKUP($A67,[22]旧外海町!$B$54:$T$76,7,FALSE)</f>
        <v>-</v>
      </c>
      <c r="L67" s="730">
        <f>VLOOKUP($A67,[22]旧外海町!$B$54:$T$76,8,FALSE)</f>
        <v>2</v>
      </c>
      <c r="M67" s="730" t="str">
        <f>VLOOKUP($A67,[22]旧外海町!$B$54:$T$76,9,FALSE)</f>
        <v>-</v>
      </c>
      <c r="N67" s="730">
        <f>VLOOKUP($A67,[22]旧外海町!$B$54:$T$76,10,FALSE)</f>
        <v>209</v>
      </c>
      <c r="O67" s="730">
        <f>VLOOKUP($A67,[22]旧外海町!$B$54:$T$76,11,FALSE)</f>
        <v>44</v>
      </c>
      <c r="P67" s="730" t="str">
        <f>VLOOKUP($A67,[22]旧外海町!$B$54:$T$76,12,FALSE)</f>
        <v>-</v>
      </c>
      <c r="Q67" s="730">
        <f>VLOOKUP($A67,[22]旧外海町!$B$54:$T$76,13,FALSE)</f>
        <v>165</v>
      </c>
      <c r="R67" s="730">
        <f>VLOOKUP($A67,[22]旧外海町!$B$54:$T$76,14,FALSE)</f>
        <v>1</v>
      </c>
      <c r="S67" s="730">
        <f>VLOOKUP($A67,[22]旧外海町!$B$54:$T$76,15,FALSE)</f>
        <v>4</v>
      </c>
      <c r="T67" s="730">
        <f>VLOOKUP($A67,[22]旧外海町!$B$54:$T$76,16,FALSE)</f>
        <v>3</v>
      </c>
      <c r="U67" s="730">
        <f>VLOOKUP($A67,[22]旧外海町!$B$54:$T$76,17,FALSE)</f>
        <v>1</v>
      </c>
      <c r="V67" s="730" t="str">
        <f>VLOOKUP($A67,[22]旧外海町!$B$54:$T$76,18,FALSE)</f>
        <v>-</v>
      </c>
      <c r="W67" s="730" t="str">
        <f>VLOOKUP($A67,[22]旧外海町!$B$54:$T$76,19,FALSE)</f>
        <v>-</v>
      </c>
    </row>
    <row r="68" spans="1:23" s="338" customFormat="1" ht="12" customHeight="1">
      <c r="A68" t="s">
        <v>787</v>
      </c>
      <c r="B68" s="206"/>
      <c r="C68" s="206"/>
      <c r="D68" s="215" t="s">
        <v>788</v>
      </c>
      <c r="E68" s="213"/>
      <c r="F68" s="729">
        <f>VLOOKUP($A68,[22]旧外海町!$B$54:$T$76,2,FALSE)</f>
        <v>444</v>
      </c>
      <c r="G68" s="730">
        <f>VLOOKUP($A68,[22]旧外海町!$B$54:$T$76,3,FALSE)</f>
        <v>1</v>
      </c>
      <c r="H68" s="730">
        <f>VLOOKUP($A68,[22]旧外海町!$B$54:$T$76,4,FALSE)</f>
        <v>1</v>
      </c>
      <c r="I68" s="730">
        <f>VLOOKUP($A68,[22]旧外海町!$B$54:$T$76,5,FALSE)</f>
        <v>1</v>
      </c>
      <c r="J68" s="730" t="str">
        <f>VLOOKUP($A68,[22]旧外海町!$B$54:$T$76,6,FALSE)</f>
        <v>-</v>
      </c>
      <c r="K68" s="730" t="str">
        <f>VLOOKUP($A68,[22]旧外海町!$B$54:$T$76,7,FALSE)</f>
        <v>-</v>
      </c>
      <c r="L68" s="730" t="str">
        <f>VLOOKUP($A68,[22]旧外海町!$B$54:$T$76,8,FALSE)</f>
        <v>-</v>
      </c>
      <c r="M68" s="730" t="str">
        <f>VLOOKUP($A68,[22]旧外海町!$B$54:$T$76,9,FALSE)</f>
        <v>-</v>
      </c>
      <c r="N68" s="730">
        <f>VLOOKUP($A68,[22]旧外海町!$B$54:$T$76,10,FALSE)</f>
        <v>440</v>
      </c>
      <c r="O68" s="730">
        <f>VLOOKUP($A68,[22]旧外海町!$B$54:$T$76,11,FALSE)</f>
        <v>38</v>
      </c>
      <c r="P68" s="730" t="str">
        <f>VLOOKUP($A68,[22]旧外海町!$B$54:$T$76,12,FALSE)</f>
        <v>-</v>
      </c>
      <c r="Q68" s="730">
        <f>VLOOKUP($A68,[22]旧外海町!$B$54:$T$76,13,FALSE)</f>
        <v>402</v>
      </c>
      <c r="R68" s="730">
        <f>VLOOKUP($A68,[22]旧外海町!$B$54:$T$76,14,FALSE)</f>
        <v>3</v>
      </c>
      <c r="S68" s="730" t="str">
        <f>VLOOKUP($A68,[22]旧外海町!$B$54:$T$76,15,FALSE)</f>
        <v>-</v>
      </c>
      <c r="T68" s="730" t="str">
        <f>VLOOKUP($A68,[22]旧外海町!$B$54:$T$76,16,FALSE)</f>
        <v>-</v>
      </c>
      <c r="U68" s="730" t="str">
        <f>VLOOKUP($A68,[22]旧外海町!$B$54:$T$76,17,FALSE)</f>
        <v>-</v>
      </c>
      <c r="V68" s="730" t="str">
        <f>VLOOKUP($A68,[22]旧外海町!$B$54:$T$76,18,FALSE)</f>
        <v>-</v>
      </c>
      <c r="W68" s="730" t="str">
        <f>VLOOKUP($A68,[22]旧外海町!$B$54:$T$76,19,FALSE)</f>
        <v>-</v>
      </c>
    </row>
    <row r="69" spans="1:23" s="338" customFormat="1" ht="12" customHeight="1">
      <c r="A69"/>
      <c r="B69" s="206"/>
      <c r="C69" s="213" t="s">
        <v>789</v>
      </c>
      <c r="D69" s="213"/>
      <c r="E69" s="213"/>
      <c r="F69" s="729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</row>
    <row r="70" spans="1:23" s="338" customFormat="1" ht="12" customHeight="1">
      <c r="A70" t="s">
        <v>790</v>
      </c>
      <c r="B70" s="206"/>
      <c r="C70" s="213"/>
      <c r="D70" s="215" t="s">
        <v>791</v>
      </c>
      <c r="E70" s="213"/>
      <c r="F70" s="729">
        <f>VLOOKUP($A70,[22]旧外海町!$B$54:$T$76,2,FALSE)</f>
        <v>697</v>
      </c>
      <c r="G70" s="730">
        <f>VLOOKUP($A70,[22]旧外海町!$B$54:$T$76,3,FALSE)</f>
        <v>511</v>
      </c>
      <c r="H70" s="730">
        <f>VLOOKUP($A70,[22]旧外海町!$B$54:$T$76,4,FALSE)</f>
        <v>494</v>
      </c>
      <c r="I70" s="730">
        <f>VLOOKUP($A70,[22]旧外海町!$B$54:$T$76,5,FALSE)</f>
        <v>418</v>
      </c>
      <c r="J70" s="730">
        <f>VLOOKUP($A70,[22]旧外海町!$B$54:$T$76,6,FALSE)</f>
        <v>68</v>
      </c>
      <c r="K70" s="730">
        <f>VLOOKUP($A70,[22]旧外海町!$B$54:$T$76,7,FALSE)</f>
        <v>5</v>
      </c>
      <c r="L70" s="730">
        <f>VLOOKUP($A70,[22]旧外海町!$B$54:$T$76,8,FALSE)</f>
        <v>3</v>
      </c>
      <c r="M70" s="730">
        <f>VLOOKUP($A70,[22]旧外海町!$B$54:$T$76,9,FALSE)</f>
        <v>17</v>
      </c>
      <c r="N70" s="730">
        <f>VLOOKUP($A70,[22]旧外海町!$B$54:$T$76,10,FALSE)</f>
        <v>173</v>
      </c>
      <c r="O70" s="730">
        <f>VLOOKUP($A70,[22]旧外海町!$B$54:$T$76,11,FALSE)</f>
        <v>101</v>
      </c>
      <c r="P70" s="730">
        <f>VLOOKUP($A70,[22]旧外海町!$B$54:$T$76,12,FALSE)</f>
        <v>46</v>
      </c>
      <c r="Q70" s="730">
        <f>VLOOKUP($A70,[22]旧外海町!$B$54:$T$76,13,FALSE)</f>
        <v>26</v>
      </c>
      <c r="R70" s="730">
        <f>VLOOKUP($A70,[22]旧外海町!$B$54:$T$76,14,FALSE)</f>
        <v>13</v>
      </c>
      <c r="S70" s="730">
        <f>VLOOKUP($A70,[22]旧外海町!$B$54:$T$76,15,FALSE)</f>
        <v>461</v>
      </c>
      <c r="T70" s="730">
        <f>VLOOKUP($A70,[22]旧外海町!$B$54:$T$76,16,FALSE)</f>
        <v>396</v>
      </c>
      <c r="U70" s="730">
        <f>VLOOKUP($A70,[22]旧外海町!$B$54:$T$76,17,FALSE)</f>
        <v>57</v>
      </c>
      <c r="V70" s="730">
        <f>VLOOKUP($A70,[22]旧外海町!$B$54:$T$76,18,FALSE)</f>
        <v>5</v>
      </c>
      <c r="W70" s="730">
        <f>VLOOKUP($A70,[22]旧外海町!$B$54:$T$76,19,FALSE)</f>
        <v>3</v>
      </c>
    </row>
    <row r="71" spans="1:23" s="338" customFormat="1" ht="12" customHeight="1">
      <c r="A71" t="s">
        <v>792</v>
      </c>
      <c r="B71" s="206"/>
      <c r="C71" s="206"/>
      <c r="D71" s="215" t="s">
        <v>793</v>
      </c>
      <c r="E71" s="213"/>
      <c r="F71" s="729">
        <f>VLOOKUP($A71,[22]旧外海町!$B$54:$T$76,2,FALSE)</f>
        <v>1182</v>
      </c>
      <c r="G71" s="730">
        <f>VLOOKUP($A71,[22]旧外海町!$B$54:$T$76,3,FALSE)</f>
        <v>139</v>
      </c>
      <c r="H71" s="730">
        <f>VLOOKUP($A71,[22]旧外海町!$B$54:$T$76,4,FALSE)</f>
        <v>138</v>
      </c>
      <c r="I71" s="730">
        <f>VLOOKUP($A71,[22]旧外海町!$B$54:$T$76,5,FALSE)</f>
        <v>76</v>
      </c>
      <c r="J71" s="730">
        <f>VLOOKUP($A71,[22]旧外海町!$B$54:$T$76,6,FALSE)</f>
        <v>57</v>
      </c>
      <c r="K71" s="730" t="str">
        <f>VLOOKUP($A71,[22]旧外海町!$B$54:$T$76,7,FALSE)</f>
        <v>-</v>
      </c>
      <c r="L71" s="730">
        <f>VLOOKUP($A71,[22]旧外海町!$B$54:$T$76,8,FALSE)</f>
        <v>5</v>
      </c>
      <c r="M71" s="730">
        <f>VLOOKUP($A71,[22]旧外海町!$B$54:$T$76,9,FALSE)</f>
        <v>1</v>
      </c>
      <c r="N71" s="730">
        <f>VLOOKUP($A71,[22]旧外海町!$B$54:$T$76,10,FALSE)</f>
        <v>1023</v>
      </c>
      <c r="O71" s="730">
        <f>VLOOKUP($A71,[22]旧外海町!$B$54:$T$76,11,FALSE)</f>
        <v>245</v>
      </c>
      <c r="P71" s="730" t="str">
        <f>VLOOKUP($A71,[22]旧外海町!$B$54:$T$76,12,FALSE)</f>
        <v>-</v>
      </c>
      <c r="Q71" s="730">
        <f>VLOOKUP($A71,[22]旧外海町!$B$54:$T$76,13,FALSE)</f>
        <v>778</v>
      </c>
      <c r="R71" s="730">
        <f>VLOOKUP($A71,[22]旧外海町!$B$54:$T$76,14,FALSE)</f>
        <v>20</v>
      </c>
      <c r="S71" s="730">
        <f>VLOOKUP($A71,[22]旧外海町!$B$54:$T$76,15,FALSE)</f>
        <v>85</v>
      </c>
      <c r="T71" s="730">
        <f>VLOOKUP($A71,[22]旧外海町!$B$54:$T$76,16,FALSE)</f>
        <v>53</v>
      </c>
      <c r="U71" s="730">
        <f>VLOOKUP($A71,[22]旧外海町!$B$54:$T$76,17,FALSE)</f>
        <v>31</v>
      </c>
      <c r="V71" s="730" t="str">
        <f>VLOOKUP($A71,[22]旧外海町!$B$54:$T$76,18,FALSE)</f>
        <v>-</v>
      </c>
      <c r="W71" s="730">
        <f>VLOOKUP($A71,[22]旧外海町!$B$54:$T$76,19,FALSE)</f>
        <v>1</v>
      </c>
    </row>
    <row r="72" spans="1:23" ht="11.25" customHeight="1">
      <c r="A72" t="s">
        <v>794</v>
      </c>
      <c r="B72" s="206"/>
      <c r="C72" s="206"/>
      <c r="D72" s="1066" t="s">
        <v>795</v>
      </c>
      <c r="E72" s="1066"/>
      <c r="F72" s="729">
        <f>VLOOKUP($A72,[22]旧外海町!$B$54:$T$76,2,FALSE)</f>
        <v>336</v>
      </c>
      <c r="G72" s="730">
        <f>VLOOKUP($A72,[22]旧外海町!$B$54:$T$76,3,FALSE)</f>
        <v>113</v>
      </c>
      <c r="H72" s="730">
        <f>VLOOKUP($A72,[22]旧外海町!$B$54:$T$76,4,FALSE)</f>
        <v>112</v>
      </c>
      <c r="I72" s="730">
        <f>VLOOKUP($A72,[22]旧外海町!$B$54:$T$76,5,FALSE)</f>
        <v>63</v>
      </c>
      <c r="J72" s="730">
        <f>VLOOKUP($A72,[22]旧外海町!$B$54:$T$76,6,FALSE)</f>
        <v>46</v>
      </c>
      <c r="K72" s="730" t="str">
        <f>VLOOKUP($A72,[22]旧外海町!$B$54:$T$76,7,FALSE)</f>
        <v>-</v>
      </c>
      <c r="L72" s="730">
        <f>VLOOKUP($A72,[22]旧外海町!$B$54:$T$76,8,FALSE)</f>
        <v>3</v>
      </c>
      <c r="M72" s="730">
        <f>VLOOKUP($A72,[22]旧外海町!$B$54:$T$76,9,FALSE)</f>
        <v>1</v>
      </c>
      <c r="N72" s="730">
        <f>VLOOKUP($A72,[22]旧外海町!$B$54:$T$76,10,FALSE)</f>
        <v>210</v>
      </c>
      <c r="O72" s="730">
        <f>VLOOKUP($A72,[22]旧外海町!$B$54:$T$76,11,FALSE)</f>
        <v>114</v>
      </c>
      <c r="P72" s="730" t="str">
        <f>VLOOKUP($A72,[22]旧外海町!$B$54:$T$76,12,FALSE)</f>
        <v>-</v>
      </c>
      <c r="Q72" s="730">
        <f>VLOOKUP($A72,[22]旧外海町!$B$54:$T$76,13,FALSE)</f>
        <v>96</v>
      </c>
      <c r="R72" s="730">
        <f>VLOOKUP($A72,[22]旧外海町!$B$54:$T$76,14,FALSE)</f>
        <v>13</v>
      </c>
      <c r="S72" s="730">
        <f>VLOOKUP($A72,[22]旧外海町!$B$54:$T$76,15,FALSE)</f>
        <v>79</v>
      </c>
      <c r="T72" s="730">
        <f>VLOOKUP($A72,[22]旧外海町!$B$54:$T$76,16,FALSE)</f>
        <v>49</v>
      </c>
      <c r="U72" s="730">
        <f>VLOOKUP($A72,[22]旧外海町!$B$54:$T$76,17,FALSE)</f>
        <v>29</v>
      </c>
      <c r="V72" s="730" t="str">
        <f>VLOOKUP($A72,[22]旧外海町!$B$54:$T$76,18,FALSE)</f>
        <v>-</v>
      </c>
      <c r="W72" s="730">
        <f>VLOOKUP($A72,[22]旧外海町!$B$54:$T$76,19,FALSE)</f>
        <v>1</v>
      </c>
    </row>
    <row r="73" spans="1:23" ht="11.25" customHeight="1">
      <c r="A73" t="s">
        <v>796</v>
      </c>
      <c r="B73" s="206"/>
      <c r="C73" s="206"/>
      <c r="D73" s="1066" t="s">
        <v>797</v>
      </c>
      <c r="E73" s="1066"/>
      <c r="F73" s="729">
        <f>VLOOKUP($A73,[22]旧外海町!$B$54:$T$76,2,FALSE)</f>
        <v>846</v>
      </c>
      <c r="G73" s="730">
        <f>VLOOKUP($A73,[22]旧外海町!$B$54:$T$76,3,FALSE)</f>
        <v>26</v>
      </c>
      <c r="H73" s="730">
        <f>VLOOKUP($A73,[22]旧外海町!$B$54:$T$76,4,FALSE)</f>
        <v>26</v>
      </c>
      <c r="I73" s="730">
        <f>VLOOKUP($A73,[22]旧外海町!$B$54:$T$76,5,FALSE)</f>
        <v>13</v>
      </c>
      <c r="J73" s="730">
        <f>VLOOKUP($A73,[22]旧外海町!$B$54:$T$76,6,FALSE)</f>
        <v>11</v>
      </c>
      <c r="K73" s="730" t="str">
        <f>VLOOKUP($A73,[22]旧外海町!$B$54:$T$76,7,FALSE)</f>
        <v>-</v>
      </c>
      <c r="L73" s="730">
        <f>VLOOKUP($A73,[22]旧外海町!$B$54:$T$76,8,FALSE)</f>
        <v>2</v>
      </c>
      <c r="M73" s="730" t="str">
        <f>VLOOKUP($A73,[22]旧外海町!$B$54:$T$76,9,FALSE)</f>
        <v>-</v>
      </c>
      <c r="N73" s="730">
        <f>VLOOKUP($A73,[22]旧外海町!$B$54:$T$76,10,FALSE)</f>
        <v>813</v>
      </c>
      <c r="O73" s="730">
        <f>VLOOKUP($A73,[22]旧外海町!$B$54:$T$76,11,FALSE)</f>
        <v>131</v>
      </c>
      <c r="P73" s="730" t="str">
        <f>VLOOKUP($A73,[22]旧外海町!$B$54:$T$76,12,FALSE)</f>
        <v>-</v>
      </c>
      <c r="Q73" s="730">
        <f>VLOOKUP($A73,[22]旧外海町!$B$54:$T$76,13,FALSE)</f>
        <v>682</v>
      </c>
      <c r="R73" s="730">
        <f>VLOOKUP($A73,[22]旧外海町!$B$54:$T$76,14,FALSE)</f>
        <v>7</v>
      </c>
      <c r="S73" s="730">
        <f>VLOOKUP($A73,[22]旧外海町!$B$54:$T$76,15,FALSE)</f>
        <v>6</v>
      </c>
      <c r="T73" s="730">
        <f>VLOOKUP($A73,[22]旧外海町!$B$54:$T$76,16,FALSE)</f>
        <v>4</v>
      </c>
      <c r="U73" s="730">
        <f>VLOOKUP($A73,[22]旧外海町!$B$54:$T$76,17,FALSE)</f>
        <v>2</v>
      </c>
      <c r="V73" s="730" t="str">
        <f>VLOOKUP($A73,[22]旧外海町!$B$54:$T$76,18,FALSE)</f>
        <v>-</v>
      </c>
      <c r="W73" s="730" t="str">
        <f>VLOOKUP($A73,[22]旧外海町!$B$54:$T$76,19,FALSE)</f>
        <v>-</v>
      </c>
    </row>
    <row r="74" spans="1:23" ht="11.25" customHeight="1">
      <c r="B74" s="359"/>
      <c r="C74" s="359"/>
      <c r="D74" s="735"/>
      <c r="E74" s="735"/>
      <c r="F74" s="736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37"/>
      <c r="T74" s="737"/>
      <c r="U74" s="737"/>
      <c r="V74" s="737"/>
      <c r="W74" s="737"/>
    </row>
    <row r="75" spans="1:23" ht="11.25" customHeight="1"/>
    <row r="76" spans="1:23" ht="11.25" customHeight="1"/>
    <row r="77" spans="1:23" ht="11.25" customHeight="1"/>
    <row r="78" spans="1:23" ht="11.25" customHeight="1"/>
    <row r="79" spans="1:23" ht="11.25" customHeight="1"/>
    <row r="80" spans="1:23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2" customHeight="1"/>
    <row r="89" ht="12" customHeight="1"/>
    <row r="90" ht="12" customHeight="1"/>
    <row r="91" ht="12" customHeight="1"/>
    <row r="92" ht="7.5" customHeight="1"/>
    <row r="93" ht="12" customHeight="1"/>
    <row r="94" ht="12" customHeight="1"/>
    <row r="95" ht="12" customHeight="1"/>
    <row r="96" ht="12" customHeight="1"/>
    <row r="97" ht="12" customHeight="1"/>
    <row r="98" ht="7.5" customHeight="1"/>
    <row r="99" ht="12" customHeight="1"/>
    <row r="100" ht="12" customHeight="1"/>
    <row r="101" ht="12" customHeight="1"/>
    <row r="102" ht="12" customHeight="1"/>
    <row r="103" ht="7.5" customHeight="1"/>
    <row r="104" ht="7.5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6" customHeight="1"/>
    <row r="112" ht="4.5" customHeight="1"/>
    <row r="113" ht="18.75" customHeight="1"/>
    <row r="114" ht="12" customHeight="1"/>
    <row r="115" ht="18.75" customHeight="1"/>
    <row r="116" ht="9.75" customHeight="1"/>
    <row r="117" ht="16.5" customHeight="1"/>
    <row r="118" ht="7.5" customHeight="1"/>
    <row r="119" ht="14.25" customHeight="1"/>
    <row r="120" ht="14.25" customHeight="1"/>
    <row r="121" ht="12" customHeight="1"/>
    <row r="122" ht="25.5" customHeight="1"/>
    <row r="123" ht="21.75" customHeight="1"/>
    <row r="124" ht="12" customHeight="1"/>
    <row r="125" ht="6" customHeight="1"/>
    <row r="126" ht="7.5" customHeight="1"/>
    <row r="127" ht="13.5" customHeight="1"/>
    <row r="128" ht="10.5" customHeight="1"/>
    <row r="129" ht="12" customHeight="1"/>
    <row r="130" ht="8.1" customHeight="1"/>
    <row r="131" ht="13.5" customHeight="1"/>
    <row r="132" ht="12" customHeight="1"/>
    <row r="133" ht="12" customHeight="1"/>
    <row r="134" ht="12" customHeight="1"/>
    <row r="135" ht="12" customHeight="1"/>
    <row r="136" ht="7.5" customHeight="1"/>
    <row r="137" ht="12" customHeight="1"/>
    <row r="138" ht="12" customHeight="1"/>
    <row r="139" ht="12" customHeight="1"/>
    <row r="140" ht="12" customHeight="1"/>
    <row r="141" ht="12" customHeight="1"/>
    <row r="142" ht="7.5" customHeight="1"/>
    <row r="143" ht="12" customHeight="1"/>
    <row r="144" ht="12" customHeight="1"/>
    <row r="145" ht="12" customHeight="1"/>
    <row r="146" ht="12" customHeight="1"/>
    <row r="147" ht="12" customHeight="1"/>
    <row r="148" ht="8.1" customHeight="1"/>
    <row r="149" ht="12" customHeight="1"/>
    <row r="150" ht="12" customHeight="1"/>
    <row r="151" ht="12" customHeight="1"/>
    <row r="152" ht="12" customHeight="1"/>
    <row r="153" ht="4.5" customHeight="1"/>
    <row r="154" ht="4.5" customHeight="1"/>
    <row r="155" ht="12" customHeight="1"/>
    <row r="156" ht="8.1" customHeight="1"/>
    <row r="157" ht="13.5" customHeight="1"/>
    <row r="158" ht="12" customHeight="1"/>
    <row r="159" ht="12" customHeight="1"/>
    <row r="160" ht="12" customHeight="1"/>
    <row r="161" ht="12" customHeight="1"/>
    <row r="162" ht="8.1" customHeight="1"/>
    <row r="163" ht="12" customHeight="1"/>
    <row r="164" ht="12" customHeight="1"/>
    <row r="165" ht="12" customHeight="1"/>
    <row r="166" ht="12" customHeight="1"/>
    <row r="167" ht="12" customHeight="1"/>
    <row r="168" ht="7.5" customHeight="1"/>
    <row r="169" ht="12" customHeight="1"/>
    <row r="170" ht="12" customHeight="1"/>
    <row r="171" ht="12" customHeight="1"/>
    <row r="172" ht="12" customHeight="1"/>
    <row r="173" ht="12" customHeight="1"/>
    <row r="174" ht="7.5" customHeight="1"/>
    <row r="175" ht="12" customHeight="1"/>
    <row r="176" ht="12" customHeight="1"/>
    <row r="177" ht="12" customHeight="1"/>
    <row r="178" ht="12" customHeight="1"/>
    <row r="179" ht="4.5" customHeight="1"/>
    <row r="180" ht="4.5" customHeight="1"/>
    <row r="181" ht="12" customHeight="1"/>
    <row r="182" ht="7.5" customHeight="1"/>
    <row r="183" ht="13.5" customHeight="1"/>
    <row r="184" ht="12" customHeight="1"/>
    <row r="185" ht="12" customHeight="1"/>
    <row r="186" ht="12" customHeight="1"/>
    <row r="187" ht="12" customHeight="1"/>
    <row r="188" ht="7.5" customHeight="1"/>
    <row r="189" ht="12" customHeight="1"/>
    <row r="190" ht="12" customHeight="1"/>
    <row r="191" ht="12" customHeight="1"/>
    <row r="192" ht="12" customHeight="1"/>
    <row r="193" ht="12" customHeight="1"/>
    <row r="194" ht="7.5" customHeight="1"/>
    <row r="195" ht="12" customHeight="1"/>
    <row r="196" ht="12" customHeight="1"/>
    <row r="197" ht="12" customHeight="1"/>
    <row r="198" ht="12" customHeight="1"/>
    <row r="199" ht="12" customHeight="1"/>
    <row r="200" ht="7.5" customHeight="1"/>
    <row r="201" ht="12" customHeight="1"/>
    <row r="202" ht="12" customHeight="1"/>
    <row r="203" ht="12" customHeight="1"/>
    <row r="204" ht="12" customHeight="1"/>
    <row r="205" ht="7.5" customHeight="1"/>
    <row r="206" ht="7.5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6" customHeight="1"/>
    <row r="214" ht="4.5" customHeight="1"/>
    <row r="215" ht="18.75" customHeight="1"/>
    <row r="216" ht="12" customHeight="1"/>
    <row r="217" ht="18.75" customHeight="1"/>
    <row r="218" ht="9.75" customHeight="1"/>
    <row r="219" ht="16.5" customHeight="1"/>
    <row r="220" ht="7.5" customHeight="1"/>
    <row r="221" ht="14.25" customHeight="1"/>
    <row r="222" ht="14.25" customHeight="1"/>
    <row r="223" ht="12" customHeight="1"/>
    <row r="224" ht="25.5" customHeight="1"/>
    <row r="225" ht="21.75" customHeight="1"/>
    <row r="226" ht="12" customHeight="1"/>
    <row r="227" ht="6" customHeight="1"/>
    <row r="228" ht="7.5" customHeight="1"/>
    <row r="229" ht="13.5" customHeight="1"/>
    <row r="230" ht="10.5" customHeight="1"/>
    <row r="231" ht="12" customHeight="1"/>
    <row r="232" ht="8.1" customHeight="1"/>
    <row r="233" ht="13.5" customHeight="1"/>
    <row r="234" ht="12" customHeight="1"/>
    <row r="235" ht="12" customHeight="1"/>
    <row r="236" ht="12" customHeight="1"/>
    <row r="237" ht="12" customHeight="1"/>
    <row r="238" ht="7.5" customHeight="1"/>
    <row r="239" ht="12" customHeight="1"/>
    <row r="240" ht="12" customHeight="1"/>
    <row r="241" ht="12" customHeight="1"/>
    <row r="242" ht="12" customHeight="1"/>
    <row r="243" ht="12" customHeight="1"/>
    <row r="244" ht="7.5" customHeight="1"/>
    <row r="245" ht="12" customHeight="1"/>
    <row r="246" ht="12" customHeight="1"/>
    <row r="247" ht="12" customHeight="1"/>
    <row r="248" ht="12" customHeight="1"/>
    <row r="249" ht="12" customHeight="1"/>
    <row r="250" ht="8.1" customHeight="1"/>
    <row r="251" ht="12" customHeight="1"/>
    <row r="252" ht="12" customHeight="1"/>
    <row r="253" ht="12" customHeight="1"/>
    <row r="254" ht="12" customHeight="1"/>
    <row r="255" ht="4.5" customHeight="1"/>
    <row r="256" ht="4.5" customHeight="1"/>
    <row r="257" ht="12" customHeight="1"/>
    <row r="258" ht="8.1" customHeight="1"/>
    <row r="259" ht="13.5" customHeight="1"/>
    <row r="260" ht="12" customHeight="1"/>
    <row r="261" ht="12" customHeight="1"/>
    <row r="262" ht="12" customHeight="1"/>
    <row r="263" ht="12" customHeight="1"/>
    <row r="264" ht="8.1" customHeight="1"/>
    <row r="265" ht="12" customHeight="1"/>
    <row r="266" ht="12" customHeight="1"/>
    <row r="267" ht="12" customHeight="1"/>
    <row r="268" ht="12" customHeight="1"/>
    <row r="269" ht="12" customHeight="1"/>
    <row r="270" ht="7.5" customHeight="1"/>
    <row r="271" ht="12" customHeight="1"/>
    <row r="272" ht="12" customHeight="1"/>
    <row r="273" ht="12" customHeight="1"/>
    <row r="274" ht="12" customHeight="1"/>
    <row r="275" ht="12" customHeight="1"/>
    <row r="276" ht="7.5" customHeight="1"/>
    <row r="277" ht="12" customHeight="1"/>
    <row r="278" ht="12" customHeight="1"/>
    <row r="279" ht="12" customHeight="1"/>
    <row r="280" ht="12" customHeight="1"/>
    <row r="281" ht="4.5" customHeight="1"/>
    <row r="282" ht="4.5" customHeight="1"/>
    <row r="283" ht="12" customHeight="1"/>
    <row r="284" ht="7.5" customHeight="1"/>
    <row r="285" ht="13.5" customHeight="1"/>
    <row r="286" ht="12" customHeight="1"/>
    <row r="287" ht="12" customHeight="1"/>
    <row r="288" ht="12" customHeight="1"/>
    <row r="289" ht="12" customHeight="1"/>
    <row r="290" ht="7.5" customHeight="1"/>
    <row r="291" ht="12" customHeight="1"/>
    <row r="292" ht="12" customHeight="1"/>
    <row r="293" ht="12" customHeight="1"/>
    <row r="294" ht="12" customHeight="1"/>
    <row r="295" ht="12" customHeight="1"/>
    <row r="296" ht="7.5" customHeight="1"/>
    <row r="297" ht="12" customHeight="1"/>
    <row r="298" ht="12" customHeight="1"/>
    <row r="299" ht="12" customHeight="1"/>
    <row r="300" ht="12" customHeight="1"/>
    <row r="301" ht="12" customHeight="1"/>
    <row r="302" ht="7.5" customHeight="1"/>
    <row r="303" ht="12" customHeight="1"/>
    <row r="304" ht="12" customHeight="1"/>
    <row r="305" ht="12" customHeight="1"/>
    <row r="306" ht="12" customHeight="1"/>
    <row r="307" ht="7.5" customHeight="1"/>
    <row r="308" ht="7.5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6" customHeight="1"/>
    <row r="316" ht="4.5" customHeight="1"/>
    <row r="317" ht="18.75" customHeight="1"/>
    <row r="318" ht="12" customHeight="1"/>
    <row r="319" ht="18.75" customHeight="1"/>
    <row r="320" ht="9.75" customHeight="1"/>
    <row r="321" ht="16.5" customHeight="1"/>
    <row r="322" ht="7.5" customHeight="1"/>
    <row r="323" ht="14.25" customHeight="1"/>
    <row r="324" ht="14.25" customHeight="1"/>
    <row r="325" ht="12" customHeight="1"/>
    <row r="326" ht="25.5" customHeight="1"/>
    <row r="327" ht="21.75" customHeight="1"/>
    <row r="328" ht="12" customHeight="1"/>
    <row r="329" ht="6" customHeight="1"/>
    <row r="330" ht="7.5" customHeight="1"/>
    <row r="331" ht="13.5" customHeight="1"/>
    <row r="332" ht="10.5" customHeight="1"/>
    <row r="333" ht="12" customHeight="1"/>
    <row r="334" ht="8.1" customHeight="1"/>
    <row r="335" ht="13.5" customHeight="1"/>
    <row r="336" ht="12" customHeight="1"/>
    <row r="337" ht="12" customHeight="1"/>
    <row r="338" ht="12" customHeight="1"/>
    <row r="339" ht="12" customHeight="1"/>
    <row r="340" ht="7.5" customHeight="1"/>
    <row r="341" ht="12" customHeight="1"/>
    <row r="342" ht="12" customHeight="1"/>
    <row r="343" ht="12" customHeight="1"/>
    <row r="344" ht="12" customHeight="1"/>
    <row r="345" ht="12" customHeight="1"/>
    <row r="346" ht="7.5" customHeight="1"/>
    <row r="347" ht="12" customHeight="1"/>
    <row r="348" ht="12" customHeight="1"/>
    <row r="349" ht="12" customHeight="1"/>
    <row r="350" ht="12" customHeight="1"/>
    <row r="351" ht="12" customHeight="1"/>
    <row r="352" ht="8.1" customHeight="1"/>
    <row r="353" ht="12" customHeight="1"/>
    <row r="354" ht="12" customHeight="1"/>
    <row r="355" ht="12" customHeight="1"/>
    <row r="356" ht="12" customHeight="1"/>
    <row r="357" ht="4.5" customHeight="1"/>
    <row r="358" ht="4.5" customHeight="1"/>
    <row r="359" ht="12" customHeight="1"/>
    <row r="360" ht="8.1" customHeight="1"/>
    <row r="361" ht="13.5" customHeight="1"/>
    <row r="362" ht="12" customHeight="1"/>
    <row r="363" ht="12" customHeight="1"/>
    <row r="364" ht="12" customHeight="1"/>
    <row r="365" ht="12" customHeight="1"/>
    <row r="366" ht="8.1" customHeight="1"/>
    <row r="367" ht="12" customHeight="1"/>
    <row r="368" ht="12" customHeight="1"/>
    <row r="369" ht="12" customHeight="1"/>
    <row r="370" ht="12" customHeight="1"/>
    <row r="371" ht="12" customHeight="1"/>
    <row r="372" ht="7.5" customHeight="1"/>
    <row r="373" ht="12" customHeight="1"/>
    <row r="374" ht="12" customHeight="1"/>
    <row r="375" ht="12" customHeight="1"/>
    <row r="376" ht="12" customHeight="1"/>
    <row r="377" ht="12" customHeight="1"/>
    <row r="378" ht="7.5" customHeight="1"/>
    <row r="379" ht="12" customHeight="1"/>
    <row r="380" ht="12" customHeight="1"/>
    <row r="381" ht="12" customHeight="1"/>
    <row r="382" ht="12" customHeight="1"/>
    <row r="383" ht="4.5" customHeight="1"/>
    <row r="384" ht="4.5" customHeight="1"/>
    <row r="385" ht="12" customHeight="1"/>
    <row r="386" ht="7.5" customHeight="1"/>
    <row r="387" ht="13.5" customHeight="1"/>
    <row r="388" ht="12" customHeight="1"/>
    <row r="389" ht="12" customHeight="1"/>
    <row r="390" ht="12" customHeight="1"/>
    <row r="391" ht="12" customHeight="1"/>
    <row r="392" ht="7.5" customHeight="1"/>
    <row r="393" ht="12" customHeight="1"/>
    <row r="394" ht="12" customHeight="1"/>
    <row r="395" ht="12" customHeight="1"/>
    <row r="396" ht="12" customHeight="1"/>
    <row r="397" ht="12" customHeight="1"/>
    <row r="398" ht="7.5" customHeight="1"/>
    <row r="399" ht="12" customHeight="1"/>
    <row r="400" ht="12" customHeight="1"/>
    <row r="401" ht="12" customHeight="1"/>
    <row r="402" ht="12" customHeight="1"/>
    <row r="403" ht="12" customHeight="1"/>
    <row r="404" ht="7.5" customHeight="1"/>
    <row r="405" ht="12" customHeight="1"/>
    <row r="406" ht="12" customHeight="1"/>
    <row r="407" ht="12" customHeight="1"/>
    <row r="408" ht="12" customHeight="1"/>
    <row r="409" ht="7.5" customHeight="1"/>
    <row r="410" ht="7.5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6" customHeight="1"/>
    <row r="418" ht="4.5" customHeight="1"/>
    <row r="419" ht="18.75" customHeight="1"/>
    <row r="420" ht="12" customHeight="1"/>
    <row r="421" ht="18.75" customHeight="1"/>
    <row r="422" ht="9.75" customHeight="1"/>
    <row r="423" ht="16.5" customHeight="1"/>
    <row r="424" ht="7.5" customHeight="1"/>
    <row r="425" ht="14.25" customHeight="1"/>
    <row r="426" ht="14.25" customHeight="1"/>
    <row r="427" ht="12" customHeight="1"/>
    <row r="428" ht="25.5" customHeight="1"/>
    <row r="429" ht="21.75" customHeight="1"/>
    <row r="430" ht="12" customHeight="1"/>
    <row r="431" ht="6" customHeight="1"/>
    <row r="432" ht="7.5" customHeight="1"/>
    <row r="433" ht="13.5" customHeight="1"/>
    <row r="434" ht="10.5" customHeight="1"/>
    <row r="435" ht="12" customHeight="1"/>
    <row r="436" ht="8.1" customHeight="1"/>
    <row r="437" ht="13.5" customHeight="1"/>
    <row r="438" ht="12" customHeight="1"/>
    <row r="439" ht="12" customHeight="1"/>
    <row r="440" ht="12" customHeight="1"/>
    <row r="441" ht="12" customHeight="1"/>
    <row r="442" ht="7.5" customHeight="1"/>
    <row r="443" ht="12" customHeight="1"/>
    <row r="444" ht="12" customHeight="1"/>
    <row r="445" ht="12" customHeight="1"/>
    <row r="446" ht="12" customHeight="1"/>
    <row r="447" ht="12" customHeight="1"/>
    <row r="448" ht="7.5" customHeight="1"/>
    <row r="449" ht="12" customHeight="1"/>
    <row r="450" ht="12" customHeight="1"/>
    <row r="451" ht="12" customHeight="1"/>
    <row r="452" ht="12" customHeight="1"/>
    <row r="453" ht="12" customHeight="1"/>
    <row r="454" ht="8.1" customHeight="1"/>
    <row r="455" ht="12" customHeight="1"/>
    <row r="456" ht="12" customHeight="1"/>
    <row r="457" ht="12" customHeight="1"/>
    <row r="458" ht="12" customHeight="1"/>
    <row r="459" ht="4.5" customHeight="1"/>
    <row r="460" ht="4.5" customHeight="1"/>
    <row r="461" ht="12" customHeight="1"/>
    <row r="462" ht="8.1" customHeight="1"/>
    <row r="463" ht="13.5" customHeight="1"/>
    <row r="464" ht="12" customHeight="1"/>
    <row r="465" ht="12" customHeight="1"/>
    <row r="466" ht="12" customHeight="1"/>
    <row r="467" ht="12" customHeight="1"/>
    <row r="468" ht="8.1" customHeight="1"/>
    <row r="469" ht="12" customHeight="1"/>
    <row r="470" ht="12" customHeight="1"/>
    <row r="471" ht="12" customHeight="1"/>
    <row r="472" ht="12" customHeight="1"/>
    <row r="473" ht="12" customHeight="1"/>
    <row r="474" ht="7.5" customHeight="1"/>
    <row r="475" ht="12" customHeight="1"/>
    <row r="476" ht="12" customHeight="1"/>
    <row r="477" ht="12" customHeight="1"/>
    <row r="478" ht="12" customHeight="1"/>
    <row r="479" ht="12" customHeight="1"/>
    <row r="480" ht="7.5" customHeight="1"/>
    <row r="481" ht="12" customHeight="1"/>
    <row r="482" ht="12" customHeight="1"/>
    <row r="483" ht="12" customHeight="1"/>
    <row r="484" ht="12" customHeight="1"/>
    <row r="485" ht="4.5" customHeight="1"/>
    <row r="486" ht="4.5" customHeight="1"/>
    <row r="487" ht="12" customHeight="1"/>
    <row r="488" ht="7.5" customHeight="1"/>
    <row r="489" ht="13.5" customHeight="1"/>
    <row r="490" ht="12" customHeight="1"/>
    <row r="491" ht="12" customHeight="1"/>
    <row r="492" ht="12" customHeight="1"/>
    <row r="493" ht="12" customHeight="1"/>
    <row r="494" ht="7.5" customHeight="1"/>
    <row r="495" ht="12" customHeight="1"/>
    <row r="496" ht="12" customHeight="1"/>
    <row r="497" ht="12" customHeight="1"/>
    <row r="498" ht="12" customHeight="1"/>
    <row r="499" ht="12" customHeight="1"/>
    <row r="500" ht="7.5" customHeight="1"/>
    <row r="501" ht="12" customHeight="1"/>
    <row r="502" ht="12" customHeight="1"/>
    <row r="503" ht="12" customHeight="1"/>
    <row r="504" ht="12" customHeight="1"/>
    <row r="505" ht="12" customHeight="1"/>
    <row r="506" ht="7.5" customHeight="1"/>
    <row r="507" ht="12" customHeight="1"/>
    <row r="508" ht="12" customHeight="1"/>
    <row r="509" ht="12" customHeight="1"/>
    <row r="510" ht="12" customHeight="1"/>
    <row r="511" ht="7.5" customHeight="1"/>
    <row r="512" ht="7.5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6" customHeight="1"/>
    <row r="520" ht="4.5" customHeight="1"/>
    <row r="521" ht="18.75" customHeight="1"/>
    <row r="522" ht="12" customHeight="1"/>
    <row r="523" ht="18.75" customHeight="1"/>
    <row r="524" ht="9.75" customHeight="1"/>
    <row r="525" ht="16.5" customHeight="1"/>
    <row r="526" ht="7.5" customHeight="1"/>
    <row r="527" ht="14.25" customHeight="1"/>
    <row r="528" ht="14.25" customHeight="1"/>
    <row r="529" ht="12" customHeight="1"/>
    <row r="530" ht="25.5" customHeight="1"/>
    <row r="531" ht="21.75" customHeight="1"/>
    <row r="532" ht="12" customHeight="1"/>
    <row r="533" ht="6" customHeight="1"/>
    <row r="534" ht="7.5" customHeight="1"/>
    <row r="535" ht="13.5" customHeight="1"/>
    <row r="536" ht="10.5" customHeight="1"/>
    <row r="537" ht="12" customHeight="1"/>
    <row r="538" ht="8.1" customHeight="1"/>
    <row r="539" ht="13.5" customHeight="1"/>
    <row r="540" ht="12" customHeight="1"/>
    <row r="541" ht="12" customHeight="1"/>
    <row r="542" ht="12" customHeight="1"/>
    <row r="543" ht="12" customHeight="1"/>
    <row r="544" ht="7.5" customHeight="1"/>
    <row r="545" ht="12" customHeight="1"/>
    <row r="546" ht="12" customHeight="1"/>
    <row r="547" ht="12" customHeight="1"/>
    <row r="548" ht="12" customHeight="1"/>
    <row r="549" ht="12" customHeight="1"/>
    <row r="550" ht="7.5" customHeight="1"/>
    <row r="551" ht="12" customHeight="1"/>
    <row r="552" ht="12" customHeight="1"/>
    <row r="553" ht="12" customHeight="1"/>
    <row r="554" ht="12" customHeight="1"/>
    <row r="555" ht="12" customHeight="1"/>
    <row r="556" ht="8.1" customHeight="1"/>
    <row r="557" ht="12" customHeight="1"/>
    <row r="558" ht="12" customHeight="1"/>
    <row r="559" ht="12" customHeight="1"/>
    <row r="560" ht="12" customHeight="1"/>
    <row r="561" ht="4.5" customHeight="1"/>
    <row r="562" ht="4.5" customHeight="1"/>
    <row r="563" ht="12" customHeight="1"/>
    <row r="564" ht="8.1" customHeight="1"/>
    <row r="565" ht="13.5" customHeight="1"/>
    <row r="566" ht="12" customHeight="1"/>
    <row r="567" ht="12" customHeight="1"/>
    <row r="568" ht="12" customHeight="1"/>
    <row r="569" ht="12" customHeight="1"/>
    <row r="570" ht="8.1" customHeight="1"/>
    <row r="571" ht="12" customHeight="1"/>
    <row r="572" ht="12" customHeight="1"/>
    <row r="573" ht="12" customHeight="1"/>
    <row r="574" ht="12" customHeight="1"/>
    <row r="575" ht="12" customHeight="1"/>
    <row r="576" ht="7.5" customHeight="1"/>
    <row r="577" ht="12" customHeight="1"/>
    <row r="578" ht="12" customHeight="1"/>
    <row r="579" ht="12" customHeight="1"/>
    <row r="580" ht="12" customHeight="1"/>
    <row r="581" ht="12" customHeight="1"/>
    <row r="582" ht="7.5" customHeight="1"/>
    <row r="583" ht="12" customHeight="1"/>
    <row r="584" ht="12" customHeight="1"/>
    <row r="585" ht="12" customHeight="1"/>
    <row r="586" ht="12" customHeight="1"/>
    <row r="587" ht="4.5" customHeight="1"/>
    <row r="588" ht="4.5" customHeight="1"/>
    <row r="589" ht="12" customHeight="1"/>
    <row r="590" ht="7.5" customHeight="1"/>
    <row r="591" ht="13.5" customHeight="1"/>
    <row r="592" ht="12" customHeight="1"/>
    <row r="593" ht="12" customHeight="1"/>
    <row r="594" ht="12" customHeight="1"/>
    <row r="595" ht="12" customHeight="1"/>
    <row r="596" ht="7.5" customHeight="1"/>
    <row r="597" ht="12" customHeight="1"/>
    <row r="598" ht="12" customHeight="1"/>
    <row r="599" ht="12" customHeight="1"/>
    <row r="600" ht="12" customHeight="1"/>
    <row r="601" ht="12" customHeight="1"/>
    <row r="602" ht="7.5" customHeight="1"/>
    <row r="603" ht="12" customHeight="1"/>
    <row r="604" ht="12" customHeight="1"/>
    <row r="605" ht="12" customHeight="1"/>
    <row r="606" ht="12" customHeight="1"/>
    <row r="607" ht="12" customHeight="1"/>
    <row r="608" ht="7.5" customHeight="1"/>
    <row r="609" ht="12" customHeight="1"/>
    <row r="610" ht="12" customHeight="1"/>
    <row r="611" ht="12" customHeight="1"/>
    <row r="612" ht="12" customHeight="1"/>
    <row r="613" ht="7.5" customHeight="1"/>
    <row r="614" ht="7.5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6" customHeight="1"/>
    <row r="622" ht="4.5" customHeight="1"/>
    <row r="623" ht="18.75" customHeight="1"/>
    <row r="624" ht="12" customHeight="1"/>
    <row r="625" ht="18.75" customHeight="1"/>
    <row r="626" ht="9.75" customHeight="1"/>
    <row r="627" ht="16.5" customHeight="1"/>
    <row r="628" ht="7.5" customHeight="1"/>
    <row r="629" ht="14.25" customHeight="1"/>
    <row r="630" ht="14.25" customHeight="1"/>
    <row r="631" ht="12" customHeight="1"/>
    <row r="632" ht="25.5" customHeight="1"/>
    <row r="633" ht="21.75" customHeight="1"/>
    <row r="634" ht="12" customHeight="1"/>
    <row r="635" ht="6" customHeight="1"/>
    <row r="636" ht="7.5" customHeight="1"/>
    <row r="637" ht="13.5" customHeight="1"/>
    <row r="638" ht="10.5" customHeight="1"/>
    <row r="639" ht="12" customHeight="1"/>
    <row r="640" ht="8.1" customHeight="1"/>
    <row r="641" ht="13.5" customHeight="1"/>
    <row r="642" ht="12" customHeight="1"/>
    <row r="643" ht="12" customHeight="1"/>
    <row r="644" ht="12" customHeight="1"/>
    <row r="645" ht="12" customHeight="1"/>
    <row r="646" ht="7.5" customHeight="1"/>
    <row r="647" ht="12" customHeight="1"/>
    <row r="648" ht="12" customHeight="1"/>
    <row r="649" ht="12" customHeight="1"/>
    <row r="650" ht="12" customHeight="1"/>
    <row r="651" ht="12" customHeight="1"/>
    <row r="652" ht="7.5" customHeight="1"/>
    <row r="653" ht="12" customHeight="1"/>
    <row r="654" ht="12" customHeight="1"/>
    <row r="655" ht="12" customHeight="1"/>
    <row r="656" ht="12" customHeight="1"/>
    <row r="657" ht="12" customHeight="1"/>
    <row r="658" ht="8.1" customHeight="1"/>
    <row r="659" ht="12" customHeight="1"/>
    <row r="660" ht="12" customHeight="1"/>
    <row r="661" ht="12" customHeight="1"/>
    <row r="662" ht="12" customHeight="1"/>
    <row r="663" ht="4.5" customHeight="1"/>
    <row r="664" ht="4.5" customHeight="1"/>
    <row r="665" ht="12" customHeight="1"/>
    <row r="666" ht="8.1" customHeight="1"/>
    <row r="667" ht="13.5" customHeight="1"/>
    <row r="668" ht="12" customHeight="1"/>
    <row r="669" ht="12" customHeight="1"/>
    <row r="670" ht="12" customHeight="1"/>
    <row r="671" ht="12" customHeight="1"/>
    <row r="672" ht="8.1" customHeight="1"/>
    <row r="673" ht="12" customHeight="1"/>
    <row r="674" ht="12" customHeight="1"/>
    <row r="675" ht="12" customHeight="1"/>
    <row r="676" ht="12" customHeight="1"/>
    <row r="677" ht="12" customHeight="1"/>
    <row r="678" ht="7.5" customHeight="1"/>
    <row r="679" ht="12" customHeight="1"/>
    <row r="680" ht="12" customHeight="1"/>
    <row r="681" ht="12" customHeight="1"/>
    <row r="682" ht="12" customHeight="1"/>
    <row r="683" ht="12" customHeight="1"/>
    <row r="684" ht="7.5" customHeight="1"/>
    <row r="685" ht="12" customHeight="1"/>
    <row r="686" ht="12" customHeight="1"/>
    <row r="687" ht="12" customHeight="1"/>
    <row r="688" ht="12" customHeight="1"/>
    <row r="689" ht="4.5" customHeight="1"/>
    <row r="690" ht="4.5" customHeight="1"/>
    <row r="691" ht="12" customHeight="1"/>
    <row r="692" ht="7.5" customHeight="1"/>
    <row r="693" ht="13.5" customHeight="1"/>
    <row r="694" ht="12" customHeight="1"/>
    <row r="695" ht="12" customHeight="1"/>
    <row r="696" ht="12" customHeight="1"/>
    <row r="697" ht="12" customHeight="1"/>
    <row r="698" ht="7.5" customHeight="1"/>
    <row r="699" ht="12" customHeight="1"/>
    <row r="700" ht="12" customHeight="1"/>
    <row r="701" ht="12" customHeight="1"/>
    <row r="702" ht="12" customHeight="1"/>
    <row r="703" ht="12" customHeight="1"/>
    <row r="704" ht="7.5" customHeight="1"/>
    <row r="705" ht="12" customHeight="1"/>
    <row r="706" ht="12" customHeight="1"/>
    <row r="707" ht="12" customHeight="1"/>
    <row r="708" ht="12" customHeight="1"/>
    <row r="709" ht="12" customHeight="1"/>
    <row r="710" ht="7.5" customHeight="1"/>
    <row r="711" ht="12" customHeight="1"/>
    <row r="712" ht="12" customHeight="1"/>
    <row r="713" ht="12" customHeight="1"/>
    <row r="714" ht="12" customHeight="1"/>
    <row r="715" ht="7.5" customHeight="1"/>
    <row r="716" ht="7.5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6" customHeight="1"/>
    <row r="724" ht="4.5" customHeight="1"/>
    <row r="725" ht="18.75" customHeight="1"/>
    <row r="726" ht="12" customHeight="1"/>
    <row r="727" ht="18.75" customHeight="1"/>
    <row r="728" ht="9.75" customHeight="1"/>
    <row r="729" ht="16.5" customHeight="1"/>
    <row r="730" ht="7.5" customHeight="1"/>
    <row r="731" ht="14.25" customHeight="1"/>
    <row r="732" ht="14.25" customHeight="1"/>
    <row r="733" ht="12" customHeight="1"/>
    <row r="734" ht="25.5" customHeight="1"/>
    <row r="735" ht="21.75" customHeight="1"/>
    <row r="736" ht="12" customHeight="1"/>
    <row r="737" ht="6" customHeight="1"/>
    <row r="738" ht="7.5" customHeight="1"/>
    <row r="739" ht="13.5" customHeight="1"/>
    <row r="740" ht="10.5" customHeight="1"/>
    <row r="741" ht="12" customHeight="1"/>
    <row r="742" ht="8.1" customHeight="1"/>
    <row r="743" ht="13.5" customHeight="1"/>
    <row r="744" ht="12" customHeight="1"/>
    <row r="745" ht="12" customHeight="1"/>
    <row r="746" ht="12" customHeight="1"/>
    <row r="747" ht="12" customHeight="1"/>
    <row r="748" ht="7.5" customHeight="1"/>
    <row r="749" ht="12" customHeight="1"/>
    <row r="750" ht="12" customHeight="1"/>
    <row r="751" ht="12" customHeight="1"/>
    <row r="752" ht="12" customHeight="1"/>
    <row r="753" ht="12" customHeight="1"/>
    <row r="754" ht="7.5" customHeight="1"/>
    <row r="755" ht="12" customHeight="1"/>
    <row r="756" ht="12" customHeight="1"/>
    <row r="757" ht="12" customHeight="1"/>
    <row r="758" ht="12" customHeight="1"/>
    <row r="759" ht="12" customHeight="1"/>
    <row r="760" ht="8.1" customHeight="1"/>
    <row r="761" ht="12" customHeight="1"/>
    <row r="762" ht="12" customHeight="1"/>
    <row r="763" ht="12" customHeight="1"/>
    <row r="764" ht="12" customHeight="1"/>
    <row r="765" ht="4.5" customHeight="1"/>
    <row r="766" ht="4.5" customHeight="1"/>
    <row r="767" ht="12" customHeight="1"/>
    <row r="768" ht="8.1" customHeight="1"/>
    <row r="769" ht="13.5" customHeight="1"/>
    <row r="770" ht="12" customHeight="1"/>
    <row r="771" ht="12" customHeight="1"/>
    <row r="772" ht="12" customHeight="1"/>
    <row r="773" ht="12" customHeight="1"/>
    <row r="774" ht="8.1" customHeight="1"/>
    <row r="775" ht="12" customHeight="1"/>
    <row r="776" ht="12" customHeight="1"/>
    <row r="777" ht="12" customHeight="1"/>
    <row r="778" ht="12" customHeight="1"/>
    <row r="779" ht="12" customHeight="1"/>
    <row r="780" ht="7.5" customHeight="1"/>
    <row r="781" ht="12" customHeight="1"/>
    <row r="782" ht="12" customHeight="1"/>
    <row r="783" ht="12" customHeight="1"/>
    <row r="784" ht="12" customHeight="1"/>
    <row r="785" ht="12" customHeight="1"/>
    <row r="786" ht="7.5" customHeight="1"/>
    <row r="787" ht="12" customHeight="1"/>
    <row r="788" ht="12" customHeight="1"/>
    <row r="789" ht="12" customHeight="1"/>
    <row r="790" ht="12" customHeight="1"/>
    <row r="791" ht="4.5" customHeight="1"/>
    <row r="792" ht="4.5" customHeight="1"/>
    <row r="793" ht="12" customHeight="1"/>
    <row r="794" ht="7.5" customHeight="1"/>
    <row r="795" ht="13.5" customHeight="1"/>
    <row r="796" ht="12" customHeight="1"/>
    <row r="797" ht="12" customHeight="1"/>
    <row r="798" ht="12" customHeight="1"/>
    <row r="799" ht="12" customHeight="1"/>
    <row r="800" ht="7.5" customHeight="1"/>
    <row r="801" ht="12" customHeight="1"/>
    <row r="802" ht="12" customHeight="1"/>
    <row r="803" ht="12" customHeight="1"/>
    <row r="804" ht="12" customHeight="1"/>
    <row r="805" ht="12" customHeight="1"/>
    <row r="806" ht="7.5" customHeight="1"/>
    <row r="807" ht="12" customHeight="1"/>
    <row r="808" ht="12" customHeight="1"/>
    <row r="809" ht="12" customHeight="1"/>
    <row r="810" ht="12" customHeight="1"/>
    <row r="811" ht="12" customHeight="1"/>
    <row r="812" ht="7.5" customHeight="1"/>
    <row r="813" ht="12" customHeight="1"/>
    <row r="814" ht="12" customHeight="1"/>
    <row r="815" ht="12" customHeight="1"/>
    <row r="816" ht="12" customHeight="1"/>
    <row r="817" ht="7.5" customHeight="1"/>
    <row r="818" ht="7.5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6" customHeight="1"/>
    <row r="826" ht="4.5" customHeight="1"/>
    <row r="827" ht="18.75" customHeight="1"/>
    <row r="828" ht="12" customHeight="1"/>
    <row r="829" ht="18.75" customHeight="1"/>
    <row r="830" ht="9.75" customHeight="1"/>
    <row r="831" ht="16.5" customHeight="1"/>
    <row r="832" ht="7.5" customHeight="1"/>
    <row r="833" ht="14.25" customHeight="1"/>
    <row r="834" ht="14.25" customHeight="1"/>
    <row r="835" ht="12" customHeight="1"/>
    <row r="836" ht="25.5" customHeight="1"/>
    <row r="837" ht="21.75" customHeight="1"/>
    <row r="838" ht="12" customHeight="1"/>
    <row r="839" ht="6" customHeight="1"/>
    <row r="840" ht="7.5" customHeight="1"/>
    <row r="841" ht="13.5" customHeight="1"/>
    <row r="842" ht="10.5" customHeight="1"/>
    <row r="843" ht="12" customHeight="1"/>
    <row r="844" ht="8.1" customHeight="1"/>
    <row r="845" ht="13.5" customHeight="1"/>
    <row r="846" ht="12" customHeight="1"/>
    <row r="847" ht="12" customHeight="1"/>
    <row r="848" ht="12" customHeight="1"/>
    <row r="849" ht="12" customHeight="1"/>
    <row r="850" ht="7.5" customHeight="1"/>
    <row r="851" ht="12" customHeight="1"/>
    <row r="852" ht="12" customHeight="1"/>
    <row r="853" ht="12" customHeight="1"/>
    <row r="854" ht="12" customHeight="1"/>
    <row r="855" ht="12" customHeight="1"/>
    <row r="856" ht="7.5" customHeight="1"/>
    <row r="857" ht="12" customHeight="1"/>
    <row r="858" ht="12" customHeight="1"/>
    <row r="859" ht="12" customHeight="1"/>
    <row r="860" ht="12" customHeight="1"/>
    <row r="861" ht="12" customHeight="1"/>
    <row r="862" ht="8.1" customHeight="1"/>
    <row r="863" ht="12" customHeight="1"/>
    <row r="864" ht="12" customHeight="1"/>
    <row r="865" ht="12" customHeight="1"/>
    <row r="866" ht="12" customHeight="1"/>
    <row r="867" ht="4.5" customHeight="1"/>
    <row r="868" ht="4.5" customHeight="1"/>
    <row r="869" ht="12" customHeight="1"/>
    <row r="870" ht="8.1" customHeight="1"/>
    <row r="871" ht="13.5" customHeight="1"/>
    <row r="872" ht="12" customHeight="1"/>
    <row r="873" ht="12" customHeight="1"/>
    <row r="874" ht="12" customHeight="1"/>
    <row r="875" ht="12" customHeight="1"/>
    <row r="876" ht="8.1" customHeight="1"/>
    <row r="877" ht="12" customHeight="1"/>
    <row r="878" ht="12" customHeight="1"/>
    <row r="879" ht="12" customHeight="1"/>
    <row r="880" ht="12" customHeight="1"/>
    <row r="881" ht="12" customHeight="1"/>
    <row r="882" ht="7.5" customHeight="1"/>
    <row r="883" ht="12" customHeight="1"/>
    <row r="884" ht="12" customHeight="1"/>
    <row r="885" ht="12" customHeight="1"/>
    <row r="886" ht="12" customHeight="1"/>
    <row r="887" ht="12" customHeight="1"/>
    <row r="888" ht="7.5" customHeight="1"/>
    <row r="889" ht="12" customHeight="1"/>
    <row r="890" ht="12" customHeight="1"/>
    <row r="891" ht="12" customHeight="1"/>
    <row r="892" ht="12" customHeight="1"/>
    <row r="893" ht="4.5" customHeight="1"/>
    <row r="894" ht="4.5" customHeight="1"/>
    <row r="895" ht="12" customHeight="1"/>
    <row r="896" ht="7.5" customHeight="1"/>
    <row r="897" ht="13.5" customHeight="1"/>
    <row r="898" ht="12" customHeight="1"/>
    <row r="899" ht="12" customHeight="1"/>
    <row r="900" ht="12" customHeight="1"/>
    <row r="901" ht="12" customHeight="1"/>
    <row r="902" ht="7.5" customHeight="1"/>
    <row r="903" ht="12" customHeight="1"/>
    <row r="904" ht="12" customHeight="1"/>
    <row r="905" ht="12" customHeight="1"/>
    <row r="906" ht="12" customHeight="1"/>
    <row r="907" ht="12" customHeight="1"/>
    <row r="908" ht="7.5" customHeight="1"/>
    <row r="909" ht="12" customHeight="1"/>
    <row r="910" ht="12" customHeight="1"/>
    <row r="911" ht="12" customHeight="1"/>
    <row r="912" ht="12" customHeight="1"/>
    <row r="913" ht="12" customHeight="1"/>
    <row r="914" ht="7.5" customHeight="1"/>
    <row r="915" ht="12" customHeight="1"/>
    <row r="916" ht="12" customHeight="1"/>
    <row r="917" ht="12" customHeight="1"/>
    <row r="918" ht="12" customHeight="1"/>
    <row r="919" ht="7.5" customHeight="1"/>
    <row r="920" ht="7.5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4.5" customHeight="1"/>
    <row r="929" ht="18.75" customHeight="1"/>
    <row r="930" ht="12" customHeight="1"/>
    <row r="931" ht="18.75" customHeight="1"/>
    <row r="932" ht="9.75" customHeight="1"/>
    <row r="933" ht="16.5" customHeight="1"/>
    <row r="934" ht="7.5" customHeight="1"/>
    <row r="935" ht="14.25" customHeight="1"/>
    <row r="936" ht="14.25" customHeight="1"/>
    <row r="937" ht="12" customHeight="1"/>
    <row r="938" ht="25.5" customHeight="1"/>
    <row r="939" ht="21.75" customHeight="1"/>
    <row r="940" ht="12" customHeight="1"/>
    <row r="941" ht="6" customHeight="1"/>
    <row r="942" ht="7.5" customHeight="1"/>
    <row r="943" ht="13.5" customHeight="1"/>
    <row r="944" ht="10.5" customHeight="1"/>
    <row r="945" ht="12" customHeight="1"/>
    <row r="946" ht="8.1" customHeight="1"/>
    <row r="947" ht="13.5" customHeight="1"/>
    <row r="948" ht="12" customHeight="1"/>
    <row r="949" ht="12" customHeight="1"/>
    <row r="950" ht="12" customHeight="1"/>
    <row r="951" ht="12" customHeight="1"/>
    <row r="952" ht="7.5" customHeight="1"/>
    <row r="953" ht="12" customHeight="1"/>
    <row r="954" ht="12" customHeight="1"/>
    <row r="955" ht="12" customHeight="1"/>
    <row r="956" ht="12" customHeight="1"/>
    <row r="957" ht="12" customHeight="1"/>
    <row r="958" ht="7.5" customHeight="1"/>
    <row r="959" ht="12" customHeight="1"/>
    <row r="960" ht="12" customHeight="1"/>
    <row r="961" ht="12" customHeight="1"/>
    <row r="962" ht="12" customHeight="1"/>
    <row r="963" ht="12" customHeight="1"/>
    <row r="964" ht="8.1" customHeight="1"/>
    <row r="965" ht="12" customHeight="1"/>
    <row r="966" ht="12" customHeight="1"/>
    <row r="967" ht="12" customHeight="1"/>
    <row r="968" ht="12" customHeight="1"/>
    <row r="969" ht="4.5" customHeight="1"/>
    <row r="970" ht="4.5" customHeight="1"/>
    <row r="971" ht="12" customHeight="1"/>
    <row r="972" ht="8.1" customHeight="1"/>
    <row r="973" ht="13.5" customHeight="1"/>
    <row r="974" ht="12" customHeight="1"/>
    <row r="975" ht="12" customHeight="1"/>
    <row r="976" ht="12" customHeight="1"/>
    <row r="977" ht="12" customHeight="1"/>
    <row r="978" ht="8.1" customHeight="1"/>
    <row r="979" ht="12" customHeight="1"/>
    <row r="980" ht="12" customHeight="1"/>
    <row r="981" ht="12" customHeight="1"/>
    <row r="982" ht="12" customHeight="1"/>
    <row r="983" ht="12" customHeight="1"/>
    <row r="984" ht="7.5" customHeight="1"/>
    <row r="985" ht="12" customHeight="1"/>
    <row r="986" ht="12" customHeight="1"/>
    <row r="987" ht="12" customHeight="1"/>
    <row r="988" ht="12" customHeight="1"/>
    <row r="989" ht="12" customHeight="1"/>
    <row r="990" ht="7.5" customHeight="1"/>
    <row r="991" ht="12" customHeight="1"/>
    <row r="992" ht="12" customHeight="1"/>
    <row r="993" ht="12" customHeight="1"/>
    <row r="994" ht="12" customHeight="1"/>
    <row r="995" ht="4.5" customHeight="1"/>
    <row r="996" ht="4.5" customHeight="1"/>
    <row r="997" ht="12" customHeight="1"/>
    <row r="998" ht="7.5" customHeight="1"/>
    <row r="999" ht="13.5" customHeight="1"/>
    <row r="1000" ht="12" customHeight="1"/>
    <row r="1001" ht="12" customHeight="1"/>
    <row r="1002" ht="12" customHeight="1"/>
    <row r="1003" ht="12" customHeight="1"/>
    <row r="1004" ht="7.5" customHeight="1"/>
    <row r="1005" ht="12" customHeight="1"/>
    <row r="1006" ht="12" customHeight="1"/>
    <row r="1007" ht="12" customHeight="1"/>
    <row r="1008" ht="12" customHeight="1"/>
    <row r="1009" ht="12" customHeight="1"/>
    <row r="1010" ht="7.5" customHeight="1"/>
    <row r="1011" ht="12" customHeight="1"/>
    <row r="1012" ht="12" customHeight="1"/>
    <row r="1013" ht="12" customHeight="1"/>
    <row r="1014" ht="12" customHeight="1"/>
    <row r="1015" ht="12" customHeight="1"/>
    <row r="1016" ht="7.5" customHeight="1"/>
    <row r="1017" ht="12" customHeight="1"/>
    <row r="1018" ht="12" customHeight="1"/>
    <row r="1019" ht="12" customHeight="1"/>
    <row r="1020" ht="12" customHeight="1"/>
    <row r="1021" ht="7.5" customHeight="1"/>
    <row r="1022" ht="7.5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6" customHeight="1"/>
    <row r="1030" ht="4.5" customHeight="1"/>
    <row r="1031" ht="18.75" customHeight="1"/>
    <row r="1032" ht="12" customHeight="1"/>
    <row r="1033" ht="18.75" customHeight="1"/>
    <row r="1034" ht="9.75" customHeight="1"/>
    <row r="1035" ht="16.5" customHeight="1"/>
    <row r="1036" ht="7.5" customHeight="1"/>
    <row r="1037" ht="14.25" customHeight="1"/>
    <row r="1038" ht="14.25" customHeight="1"/>
    <row r="1039" ht="12" customHeight="1"/>
    <row r="1040" ht="25.5" customHeight="1"/>
    <row r="1041" ht="21.75" customHeight="1"/>
    <row r="1042" ht="12" customHeight="1"/>
    <row r="1043" ht="6" customHeight="1"/>
    <row r="1044" ht="7.5" customHeight="1"/>
    <row r="1045" ht="13.5" customHeight="1"/>
    <row r="1046" ht="10.5" customHeight="1"/>
    <row r="1047" ht="12" customHeight="1"/>
    <row r="1048" ht="8.1" customHeight="1"/>
    <row r="1049" ht="13.5" customHeight="1"/>
    <row r="1050" ht="12" customHeight="1"/>
    <row r="1051" ht="12" customHeight="1"/>
    <row r="1052" ht="12" customHeight="1"/>
    <row r="1053" ht="12" customHeight="1"/>
    <row r="1054" ht="7.5" customHeight="1"/>
    <row r="1055" ht="12" customHeight="1"/>
    <row r="1056" ht="12" customHeight="1"/>
    <row r="1057" ht="12" customHeight="1"/>
    <row r="1058" ht="12" customHeight="1"/>
    <row r="1059" ht="12" customHeight="1"/>
    <row r="1060" ht="7.5" customHeight="1"/>
    <row r="1061" ht="12" customHeight="1"/>
    <row r="1062" ht="12" customHeight="1"/>
    <row r="1063" ht="12" customHeight="1"/>
    <row r="1064" ht="12" customHeight="1"/>
    <row r="1065" ht="12" customHeight="1"/>
    <row r="1066" ht="8.1" customHeight="1"/>
    <row r="1067" ht="12" customHeight="1"/>
    <row r="1068" ht="12" customHeight="1"/>
    <row r="1069" ht="12" customHeight="1"/>
    <row r="1070" ht="12" customHeight="1"/>
    <row r="1071" ht="4.5" customHeight="1"/>
    <row r="1072" ht="4.5" customHeight="1"/>
    <row r="1073" ht="12" customHeight="1"/>
    <row r="1074" ht="8.1" customHeight="1"/>
    <row r="1075" ht="13.5" customHeight="1"/>
    <row r="1076" ht="12" customHeight="1"/>
    <row r="1077" ht="12" customHeight="1"/>
    <row r="1078" ht="12" customHeight="1"/>
    <row r="1079" ht="12" customHeight="1"/>
    <row r="1080" ht="8.1" customHeight="1"/>
    <row r="1081" ht="12" customHeight="1"/>
    <row r="1082" ht="12" customHeight="1"/>
    <row r="1083" ht="12" customHeight="1"/>
    <row r="1084" ht="12" customHeight="1"/>
    <row r="1085" ht="12" customHeight="1"/>
    <row r="1086" ht="7.5" customHeight="1"/>
    <row r="1087" ht="12" customHeight="1"/>
    <row r="1088" ht="12" customHeight="1"/>
    <row r="1089" ht="12" customHeight="1"/>
    <row r="1090" ht="12" customHeight="1"/>
    <row r="1091" ht="12" customHeight="1"/>
    <row r="1092" ht="7.5" customHeight="1"/>
    <row r="1093" ht="12" customHeight="1"/>
    <row r="1094" ht="12" customHeight="1"/>
    <row r="1095" ht="12" customHeight="1"/>
    <row r="1096" ht="12" customHeight="1"/>
    <row r="1097" ht="4.5" customHeight="1"/>
    <row r="1098" ht="4.5" customHeight="1"/>
    <row r="1099" ht="12" customHeight="1"/>
    <row r="1100" ht="7.5" customHeight="1"/>
    <row r="1101" ht="13.5" customHeight="1"/>
    <row r="1102" ht="12" customHeight="1"/>
    <row r="1103" ht="12" customHeight="1"/>
    <row r="1104" ht="12" customHeight="1"/>
    <row r="1105" ht="12" customHeight="1"/>
    <row r="1106" ht="7.5" customHeight="1"/>
    <row r="1107" ht="12" customHeight="1"/>
    <row r="1108" ht="12" customHeight="1"/>
    <row r="1109" ht="12" customHeight="1"/>
    <row r="1110" ht="12" customHeight="1"/>
    <row r="1111" ht="12" customHeight="1"/>
    <row r="1112" ht="7.5" customHeight="1"/>
    <row r="1113" ht="12" customHeight="1"/>
    <row r="1114" ht="12" customHeight="1"/>
    <row r="1115" ht="12" customHeight="1"/>
    <row r="1116" ht="12" customHeight="1"/>
    <row r="1117" ht="12" customHeight="1"/>
    <row r="1118" ht="7.5" customHeight="1"/>
    <row r="1119" ht="12" customHeight="1"/>
    <row r="1120" ht="12" customHeight="1"/>
    <row r="1121" ht="12" customHeight="1"/>
    <row r="1122" ht="12" customHeight="1"/>
    <row r="1123" ht="7.5" customHeight="1"/>
    <row r="1124" ht="7.5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6" customHeight="1"/>
  </sheetData>
  <mergeCells count="28">
    <mergeCell ref="S3:V3"/>
    <mergeCell ref="G4:G6"/>
    <mergeCell ref="O4:P4"/>
    <mergeCell ref="R4:R6"/>
    <mergeCell ref="S4:S6"/>
    <mergeCell ref="T4:T6"/>
    <mergeCell ref="U4:U6"/>
    <mergeCell ref="V4:V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D72:E72"/>
    <mergeCell ref="D73:E73"/>
    <mergeCell ref="Q5:Q6"/>
    <mergeCell ref="C9:D9"/>
    <mergeCell ref="D28:E28"/>
    <mergeCell ref="D29:E29"/>
    <mergeCell ref="D50:E50"/>
    <mergeCell ref="D51:E51"/>
    <mergeCell ref="B2:E7"/>
    <mergeCell ref="F2:M2"/>
    <mergeCell ref="H3:I3"/>
  </mergeCells>
  <phoneticPr fontId="4"/>
  <printOptions gridLinesSet="0"/>
  <pageMargins left="0.70866141732283472" right="0.47244094488188981" top="0.78740157480314965" bottom="0.78740157480314965" header="0.51181102362204722" footer="0.51181102362204722"/>
  <pageSetup paperSize="9" scale="54" pageOrder="overThenDown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35B17-2789-4EBF-8441-5C33CBA8AFA5}">
  <sheetPr>
    <pageSetUpPr fitToPage="1"/>
  </sheetPr>
  <dimension ref="A1:AF691"/>
  <sheetViews>
    <sheetView showGridLines="0" view="pageBreakPreview" topLeftCell="B1" zoomScale="75" zoomScaleNormal="60" zoomScaleSheetLayoutView="75" workbookViewId="0">
      <selection activeCell="B1" sqref="B1"/>
    </sheetView>
  </sheetViews>
  <sheetFormatPr defaultColWidth="9.875" defaultRowHeight="14.65" customHeight="1"/>
  <cols>
    <col min="1" max="1" width="34.5" style="795" hidden="1" customWidth="1"/>
    <col min="2" max="2" width="30.25" style="4" customWidth="1"/>
    <col min="3" max="3" width="7.75" style="794" customWidth="1"/>
    <col min="4" max="15" width="8.125" style="794" customWidth="1"/>
    <col min="16" max="32" width="8" style="794" customWidth="1"/>
    <col min="33" max="34" width="10.75" style="794" customWidth="1"/>
    <col min="35" max="44" width="9.375" style="794" customWidth="1"/>
    <col min="45" max="16384" width="9.875" style="794"/>
  </cols>
  <sheetData>
    <row r="1" spans="1:32" s="110" customFormat="1" ht="19.5" customHeight="1">
      <c r="A1" s="291"/>
      <c r="B1" s="287" t="s">
        <v>813</v>
      </c>
      <c r="C1" s="739"/>
      <c r="D1" s="739"/>
      <c r="E1" s="739"/>
      <c r="F1" s="739"/>
      <c r="G1" s="740"/>
      <c r="H1" s="740"/>
      <c r="I1" s="740"/>
      <c r="J1" s="740"/>
      <c r="K1" s="741"/>
      <c r="L1" s="108"/>
      <c r="O1" s="739"/>
      <c r="Q1" s="595" t="s">
        <v>814</v>
      </c>
      <c r="R1" s="740"/>
      <c r="S1" s="740"/>
      <c r="T1" s="742"/>
      <c r="U1" s="739"/>
      <c r="V1" s="108"/>
      <c r="W1" s="108"/>
      <c r="X1" s="739"/>
      <c r="Y1" s="740"/>
      <c r="Z1" s="741"/>
      <c r="AA1" s="743"/>
      <c r="AB1" s="740"/>
      <c r="AC1" s="741"/>
      <c r="AD1" s="293"/>
      <c r="AE1" s="293"/>
      <c r="AF1" s="293"/>
    </row>
    <row r="2" spans="1:32" s="110" customFormat="1" ht="6" customHeight="1">
      <c r="B2" s="5"/>
      <c r="C2" s="744"/>
      <c r="D2" s="744"/>
      <c r="E2" s="744"/>
      <c r="F2" s="744"/>
      <c r="G2" s="745"/>
      <c r="H2" s="745"/>
      <c r="I2" s="745"/>
      <c r="J2" s="745"/>
      <c r="K2" s="746"/>
      <c r="O2" s="744"/>
      <c r="P2" s="745"/>
      <c r="Q2" s="745"/>
      <c r="R2" s="745"/>
      <c r="S2" s="745"/>
      <c r="T2" s="747"/>
      <c r="U2" s="744"/>
      <c r="X2" s="744"/>
      <c r="Y2" s="745"/>
      <c r="Z2" s="746"/>
      <c r="AA2" s="746"/>
      <c r="AB2" s="745"/>
      <c r="AC2" s="746"/>
    </row>
    <row r="3" spans="1:32" s="348" customFormat="1" ht="15" customHeight="1">
      <c r="A3" s="748"/>
      <c r="B3" s="1088" t="s">
        <v>815</v>
      </c>
      <c r="C3" s="1014" t="s">
        <v>816</v>
      </c>
      <c r="D3" s="1015"/>
      <c r="E3" s="1015"/>
      <c r="F3" s="1015"/>
      <c r="G3" s="1015"/>
      <c r="H3" s="1015"/>
      <c r="I3" s="1015"/>
      <c r="J3" s="1015"/>
      <c r="K3" s="1015"/>
      <c r="L3" s="1016"/>
      <c r="M3" s="571"/>
      <c r="N3" s="574"/>
      <c r="O3" s="574"/>
      <c r="P3" s="749" t="s">
        <v>817</v>
      </c>
      <c r="Q3" s="749"/>
      <c r="R3" s="750"/>
      <c r="S3" s="751"/>
      <c r="T3" s="750"/>
      <c r="U3" s="750"/>
      <c r="V3" s="752"/>
      <c r="W3" s="1091" t="s">
        <v>818</v>
      </c>
      <c r="X3" s="1092"/>
      <c r="Y3" s="1092"/>
      <c r="Z3" s="1092"/>
      <c r="AA3" s="1092"/>
      <c r="AB3" s="1092"/>
      <c r="AC3" s="1092"/>
      <c r="AD3" s="1092"/>
      <c r="AE3" s="1092"/>
      <c r="AF3" s="1092"/>
    </row>
    <row r="4" spans="1:32" s="761" customFormat="1" ht="15" customHeight="1">
      <c r="A4" s="748"/>
      <c r="B4" s="1089"/>
      <c r="C4" s="753" t="s">
        <v>212</v>
      </c>
      <c r="D4" s="1091" t="s">
        <v>819</v>
      </c>
      <c r="E4" s="1092"/>
      <c r="F4" s="1092"/>
      <c r="G4" s="1093"/>
      <c r="H4" s="754" t="s">
        <v>212</v>
      </c>
      <c r="I4" s="754" t="s">
        <v>212</v>
      </c>
      <c r="J4" s="754" t="s">
        <v>212</v>
      </c>
      <c r="K4" s="754" t="s">
        <v>212</v>
      </c>
      <c r="L4" s="755" t="s">
        <v>212</v>
      </c>
      <c r="M4" s="543" t="s">
        <v>212</v>
      </c>
      <c r="N4" s="718"/>
      <c r="O4" s="756" t="s">
        <v>820</v>
      </c>
      <c r="P4" s="757" t="s">
        <v>821</v>
      </c>
      <c r="Q4" s="758"/>
      <c r="R4" s="754" t="s">
        <v>212</v>
      </c>
      <c r="S4" s="754" t="s">
        <v>212</v>
      </c>
      <c r="T4" s="754" t="s">
        <v>212</v>
      </c>
      <c r="U4" s="754" t="s">
        <v>212</v>
      </c>
      <c r="V4" s="759" t="s">
        <v>212</v>
      </c>
      <c r="W4" s="753" t="s">
        <v>212</v>
      </c>
      <c r="X4" s="1091" t="s">
        <v>819</v>
      </c>
      <c r="Y4" s="1092"/>
      <c r="Z4" s="1092"/>
      <c r="AA4" s="1093"/>
      <c r="AB4" s="754" t="s">
        <v>212</v>
      </c>
      <c r="AC4" s="755" t="s">
        <v>212</v>
      </c>
      <c r="AD4" s="755" t="s">
        <v>212</v>
      </c>
      <c r="AE4" s="754" t="s">
        <v>212</v>
      </c>
      <c r="AF4" s="760" t="s">
        <v>212</v>
      </c>
    </row>
    <row r="5" spans="1:32" s="761" customFormat="1" ht="63.6" customHeight="1">
      <c r="A5" s="748"/>
      <c r="B5" s="1089"/>
      <c r="C5" s="762" t="s">
        <v>751</v>
      </c>
      <c r="D5" s="763" t="s">
        <v>751</v>
      </c>
      <c r="E5" s="753" t="s">
        <v>822</v>
      </c>
      <c r="F5" s="1094" t="s">
        <v>823</v>
      </c>
      <c r="G5" s="753" t="s">
        <v>824</v>
      </c>
      <c r="H5" s="754" t="s">
        <v>825</v>
      </c>
      <c r="I5" s="754" t="s">
        <v>826</v>
      </c>
      <c r="J5" s="754" t="s">
        <v>827</v>
      </c>
      <c r="K5" s="754" t="s">
        <v>828</v>
      </c>
      <c r="L5" s="755" t="s">
        <v>829</v>
      </c>
      <c r="M5" s="721" t="s">
        <v>751</v>
      </c>
      <c r="N5" s="720" t="s">
        <v>751</v>
      </c>
      <c r="O5" s="753" t="s">
        <v>822</v>
      </c>
      <c r="P5" s="1094" t="s">
        <v>823</v>
      </c>
      <c r="Q5" s="753" t="s">
        <v>824</v>
      </c>
      <c r="R5" s="754" t="s">
        <v>825</v>
      </c>
      <c r="S5" s="754" t="s">
        <v>826</v>
      </c>
      <c r="T5" s="754" t="s">
        <v>827</v>
      </c>
      <c r="U5" s="754" t="s">
        <v>830</v>
      </c>
      <c r="V5" s="759" t="s">
        <v>831</v>
      </c>
      <c r="W5" s="762" t="s">
        <v>751</v>
      </c>
      <c r="X5" s="720" t="s">
        <v>751</v>
      </c>
      <c r="Y5" s="753" t="s">
        <v>822</v>
      </c>
      <c r="Z5" s="1094" t="s">
        <v>823</v>
      </c>
      <c r="AA5" s="753" t="s">
        <v>824</v>
      </c>
      <c r="AB5" s="754" t="s">
        <v>825</v>
      </c>
      <c r="AC5" s="754" t="s">
        <v>826</v>
      </c>
      <c r="AD5" s="754" t="s">
        <v>827</v>
      </c>
      <c r="AE5" s="754" t="s">
        <v>828</v>
      </c>
      <c r="AF5" s="760" t="s">
        <v>829</v>
      </c>
    </row>
    <row r="6" spans="1:32" s="761" customFormat="1" ht="12.75" customHeight="1">
      <c r="A6" s="748"/>
      <c r="B6" s="1090"/>
      <c r="C6" s="764" t="s">
        <v>832</v>
      </c>
      <c r="D6" s="764"/>
      <c r="E6" s="764"/>
      <c r="F6" s="1095"/>
      <c r="G6" s="764"/>
      <c r="H6" s="765"/>
      <c r="I6" s="765"/>
      <c r="J6" s="765"/>
      <c r="K6" s="765"/>
      <c r="L6" s="766"/>
      <c r="M6" s="767" t="s">
        <v>833</v>
      </c>
      <c r="N6" s="767"/>
      <c r="O6" s="768"/>
      <c r="P6" s="1095"/>
      <c r="Q6" s="764"/>
      <c r="R6" s="765"/>
      <c r="S6" s="765"/>
      <c r="T6" s="765"/>
      <c r="U6" s="765"/>
      <c r="V6" s="769"/>
      <c r="W6" s="764" t="s">
        <v>833</v>
      </c>
      <c r="X6" s="767"/>
      <c r="Y6" s="767"/>
      <c r="Z6" s="1095"/>
      <c r="AA6" s="764"/>
      <c r="AB6" s="765"/>
      <c r="AC6" s="766"/>
      <c r="AD6" s="766"/>
      <c r="AE6" s="765"/>
      <c r="AF6" s="770"/>
    </row>
    <row r="7" spans="1:32" s="143" customFormat="1" ht="8.25" customHeight="1">
      <c r="A7" s="484"/>
      <c r="B7" s="771"/>
      <c r="C7" s="772"/>
      <c r="D7" s="772"/>
      <c r="E7" s="772"/>
      <c r="F7" s="772"/>
      <c r="G7" s="772"/>
      <c r="H7" s="772"/>
      <c r="I7" s="772"/>
      <c r="J7" s="772"/>
      <c r="K7" s="772"/>
      <c r="L7" s="773"/>
      <c r="M7" s="772"/>
      <c r="N7" s="772"/>
      <c r="O7" s="772"/>
      <c r="P7" s="772"/>
      <c r="Q7" s="772"/>
      <c r="R7" s="772"/>
      <c r="S7" s="772"/>
      <c r="T7" s="772"/>
      <c r="U7" s="772"/>
      <c r="V7" s="773"/>
      <c r="W7" s="772"/>
      <c r="X7" s="772"/>
      <c r="Y7" s="772"/>
      <c r="Z7" s="772"/>
      <c r="AA7" s="772"/>
      <c r="AB7" s="772"/>
      <c r="AC7" s="772"/>
      <c r="AD7" s="772"/>
      <c r="AE7" s="772"/>
      <c r="AF7" s="772"/>
    </row>
    <row r="8" spans="1:32" s="143" customFormat="1" ht="24" customHeight="1">
      <c r="A8" s="772" t="s">
        <v>256</v>
      </c>
      <c r="B8" s="774" t="s">
        <v>757</v>
      </c>
      <c r="C8" s="775">
        <f>VLOOKUP($A8,[23]総数!$B$6:$M$30,2,FALSE)</f>
        <v>184533</v>
      </c>
      <c r="D8" s="775">
        <f>VLOOKUP($A8,[23]総数!$B$6:$M$30,3,FALSE)</f>
        <v>152033</v>
      </c>
      <c r="E8" s="775">
        <f>VLOOKUP($A8,[23]総数!$B$6:$M$30,4,FALSE)</f>
        <v>99407</v>
      </c>
      <c r="F8" s="775">
        <f>VLOOKUP($A8,[23]総数!$B$6:$M$30,5,FALSE)</f>
        <v>3320</v>
      </c>
      <c r="G8" s="775">
        <f>VLOOKUP($A8,[23]総数!$B$6:$M$30,6,FALSE)</f>
        <v>49306</v>
      </c>
      <c r="H8" s="775">
        <f>VLOOKUP($A8,[23]総数!$B$6:$M$30,7,FALSE)</f>
        <v>9206</v>
      </c>
      <c r="I8" s="775">
        <f>VLOOKUP($A8,[23]総数!$B$6:$M$30,8,FALSE)</f>
        <v>4054</v>
      </c>
      <c r="J8" s="775">
        <f>VLOOKUP($A8,[23]総数!$B$6:$M$30,9,FALSE)</f>
        <v>11053</v>
      </c>
      <c r="K8" s="775">
        <f>VLOOKUP($A8,[23]総数!$B$6:$M$30,10,FALSE)</f>
        <v>4332</v>
      </c>
      <c r="L8" s="776">
        <f>VLOOKUP($A8,[23]総数!$B$6:$M$30,11,FALSE)</f>
        <v>120</v>
      </c>
      <c r="M8" s="775">
        <f>VLOOKUP($A8,[23]総数!$B$35:$M$59,2,FALSE)</f>
        <v>95201</v>
      </c>
      <c r="N8" s="775">
        <f>VLOOKUP($A8,[23]総数!$B$35:$M$59,3,FALSE)</f>
        <v>74347</v>
      </c>
      <c r="O8" s="775">
        <f>VLOOKUP($A8,[23]総数!$B$35:$M$59,4,FALSE)</f>
        <v>60169</v>
      </c>
      <c r="P8" s="775">
        <f>VLOOKUP($A8,[23]総数!$B$35:$M$59,5,FALSE)</f>
        <v>1363</v>
      </c>
      <c r="Q8" s="775">
        <f>VLOOKUP($A8,[23]総数!$B$35:$M$59,6,FALSE)</f>
        <v>12815</v>
      </c>
      <c r="R8" s="775">
        <f>VLOOKUP($A8,[23]総数!$B$35:$M$59,7,FALSE)</f>
        <v>6710</v>
      </c>
      <c r="S8" s="775">
        <f>VLOOKUP($A8,[23]総数!$B$35:$M$59,8,FALSE)</f>
        <v>3211</v>
      </c>
      <c r="T8" s="775">
        <f>VLOOKUP($A8,[23]総数!$B$35:$M$59,9,FALSE)</f>
        <v>8034</v>
      </c>
      <c r="U8" s="775">
        <f>VLOOKUP($A8,[23]総数!$B$35:$M$59,10,FALSE)</f>
        <v>750</v>
      </c>
      <c r="V8" s="776">
        <f>VLOOKUP($A8,[23]総数!$B$35:$M$59,11,FALSE)</f>
        <v>11</v>
      </c>
      <c r="W8" s="775">
        <f>VLOOKUP($A8,[23]総数!$B$64:$M$88,2,FALSE)</f>
        <v>89332</v>
      </c>
      <c r="X8" s="775">
        <f>VLOOKUP($A8,[23]総数!$B$64:$M$88,3,FALSE)</f>
        <v>77686</v>
      </c>
      <c r="Y8" s="775">
        <f>VLOOKUP($A8,[23]総数!$B$64:$M$88,4,FALSE)</f>
        <v>39238</v>
      </c>
      <c r="Z8" s="775">
        <f>VLOOKUP($A8,[23]総数!$B$64:$M$88,5,FALSE)</f>
        <v>1957</v>
      </c>
      <c r="AA8" s="775">
        <f>VLOOKUP($A8,[23]総数!$B$64:$M$88,6,FALSE)</f>
        <v>36491</v>
      </c>
      <c r="AB8" s="775">
        <f>VLOOKUP($A8,[23]総数!$B$64:$M$88,7,FALSE)</f>
        <v>2496</v>
      </c>
      <c r="AC8" s="775">
        <f>VLOOKUP($A8,[23]総数!$B$64:$M$88,8,FALSE)</f>
        <v>843</v>
      </c>
      <c r="AD8" s="775">
        <f>VLOOKUP($A8,[23]総数!$B$64:$M$88,9,FALSE)</f>
        <v>3019</v>
      </c>
      <c r="AE8" s="775">
        <f>VLOOKUP($A8,[23]総数!$B$64:$M$88,10,FALSE)</f>
        <v>3582</v>
      </c>
      <c r="AF8" s="775">
        <f>VLOOKUP($A8,[23]総数!$B$64:$M$88,11,FALSE)</f>
        <v>109</v>
      </c>
    </row>
    <row r="9" spans="1:32" s="143" customFormat="1" ht="24" customHeight="1">
      <c r="A9" s="772" t="s">
        <v>834</v>
      </c>
      <c r="B9" s="777" t="s">
        <v>835</v>
      </c>
      <c r="C9" s="775">
        <f>VLOOKUP($A9,[23]総数!$B$6:$M$30,2,FALSE)</f>
        <v>2207</v>
      </c>
      <c r="D9" s="775">
        <f>VLOOKUP($A9,[23]総数!$B$6:$M$30,3,FALSE)</f>
        <v>423</v>
      </c>
      <c r="E9" s="775">
        <f>VLOOKUP($A9,[23]総数!$B$6:$M$30,4,FALSE)</f>
        <v>230</v>
      </c>
      <c r="F9" s="775">
        <f>VLOOKUP($A9,[23]総数!$B$6:$M$30,5,FALSE)</f>
        <v>2</v>
      </c>
      <c r="G9" s="775">
        <f>VLOOKUP($A9,[23]総数!$B$6:$M$30,6,FALSE)</f>
        <v>191</v>
      </c>
      <c r="H9" s="775">
        <f>VLOOKUP($A9,[23]総数!$B$6:$M$30,7,FALSE)</f>
        <v>58</v>
      </c>
      <c r="I9" s="775">
        <f>VLOOKUP($A9,[23]総数!$B$6:$M$30,8,FALSE)</f>
        <v>134</v>
      </c>
      <c r="J9" s="775">
        <f>VLOOKUP($A9,[23]総数!$B$6:$M$30,9,FALSE)</f>
        <v>921</v>
      </c>
      <c r="K9" s="775">
        <f>VLOOKUP($A9,[23]総数!$B$6:$M$30,10,FALSE)</f>
        <v>656</v>
      </c>
      <c r="L9" s="776">
        <f>VLOOKUP($A9,[23]総数!$B$6:$M$30,10,FALSE)</f>
        <v>656</v>
      </c>
      <c r="M9" s="775">
        <f>VLOOKUP($A9,[23]総数!$B$35:$M$59,2,FALSE)</f>
        <v>1388</v>
      </c>
      <c r="N9" s="775">
        <f>VLOOKUP($A9,[23]総数!$B$35:$M$59,3,FALSE)</f>
        <v>283</v>
      </c>
      <c r="O9" s="775">
        <f>VLOOKUP($A9,[23]総数!$B$35:$M$59,4,FALSE)</f>
        <v>182</v>
      </c>
      <c r="P9" s="775">
        <f>VLOOKUP($A9,[23]総数!$B$35:$M$59,5,FALSE)</f>
        <v>2</v>
      </c>
      <c r="Q9" s="775">
        <f>VLOOKUP($A9,[23]総数!$B$35:$M$59,6,FALSE)</f>
        <v>99</v>
      </c>
      <c r="R9" s="775">
        <f>VLOOKUP($A9,[23]総数!$B$35:$M$59,7,FALSE)</f>
        <v>37</v>
      </c>
      <c r="S9" s="775">
        <f>VLOOKUP($A9,[23]総数!$B$35:$M$59,8,FALSE)</f>
        <v>125</v>
      </c>
      <c r="T9" s="775">
        <f>VLOOKUP($A9,[23]総数!$B$35:$M$59,9,FALSE)</f>
        <v>809</v>
      </c>
      <c r="U9" s="775">
        <f>VLOOKUP($A9,[23]総数!$B$35:$M$59,10,FALSE)</f>
        <v>123</v>
      </c>
      <c r="V9" s="776" t="str">
        <f>VLOOKUP($A9,[23]総数!$B$35:$M$59,11,FALSE)</f>
        <v>-</v>
      </c>
      <c r="W9" s="775">
        <f>VLOOKUP($A9,[23]総数!$B$64:$M$88,2,FALSE)</f>
        <v>819</v>
      </c>
      <c r="X9" s="775">
        <f>VLOOKUP($A9,[23]総数!$B$64:$M$88,3,FALSE)</f>
        <v>140</v>
      </c>
      <c r="Y9" s="775">
        <f>VLOOKUP($A9,[23]総数!$B$64:$M$88,4,FALSE)</f>
        <v>48</v>
      </c>
      <c r="Z9" s="775" t="str">
        <f>VLOOKUP($A9,[23]総数!$B$64:$M$88,5,FALSE)</f>
        <v>-</v>
      </c>
      <c r="AA9" s="775">
        <f>VLOOKUP($A9,[23]総数!$B$64:$M$88,6,FALSE)</f>
        <v>92</v>
      </c>
      <c r="AB9" s="775">
        <f>VLOOKUP($A9,[23]総数!$B$64:$M$88,7,FALSE)</f>
        <v>21</v>
      </c>
      <c r="AC9" s="775">
        <f>VLOOKUP($A9,[23]総数!$B$64:$M$88,8,FALSE)</f>
        <v>9</v>
      </c>
      <c r="AD9" s="775">
        <f>VLOOKUP($A9,[23]総数!$B$64:$M$88,9,FALSE)</f>
        <v>112</v>
      </c>
      <c r="AE9" s="775">
        <f>VLOOKUP($A9,[23]総数!$B$64:$M$88,10,FALSE)</f>
        <v>533</v>
      </c>
      <c r="AF9" s="775" t="str">
        <f>VLOOKUP($A9,[23]総数!$B$64:$M$88,11,FALSE)</f>
        <v>-</v>
      </c>
    </row>
    <row r="10" spans="1:32" s="143" customFormat="1" ht="24" customHeight="1">
      <c r="A10" s="772" t="s">
        <v>836</v>
      </c>
      <c r="B10" s="777" t="s">
        <v>836</v>
      </c>
      <c r="C10" s="775">
        <f>VLOOKUP($A10,[23]総数!$B$6:$M$30,2,FALSE)</f>
        <v>2122</v>
      </c>
      <c r="D10" s="775">
        <f>VLOOKUP($A10,[23]総数!$B$6:$M$30,3,FALSE)</f>
        <v>358</v>
      </c>
      <c r="E10" s="775">
        <f>VLOOKUP($A10,[23]総数!$B$6:$M$30,4,FALSE)</f>
        <v>179</v>
      </c>
      <c r="F10" s="775">
        <f>VLOOKUP($A10,[23]総数!$B$6:$M$30,5,FALSE)</f>
        <v>2</v>
      </c>
      <c r="G10" s="775">
        <f>VLOOKUP($A10,[23]総数!$B$6:$M$30,6,FALSE)</f>
        <v>177</v>
      </c>
      <c r="H10" s="775">
        <f>VLOOKUP($A10,[23]総数!$B$6:$M$30,7,FALSE)</f>
        <v>49</v>
      </c>
      <c r="I10" s="775">
        <f>VLOOKUP($A10,[23]総数!$B$6:$M$30,8,FALSE)</f>
        <v>132</v>
      </c>
      <c r="J10" s="775">
        <f>VLOOKUP($A10,[23]総数!$B$6:$M$30,9,FALSE)</f>
        <v>915</v>
      </c>
      <c r="K10" s="775">
        <f>VLOOKUP($A10,[23]総数!$B$6:$M$30,10,FALSE)</f>
        <v>654</v>
      </c>
      <c r="L10" s="776">
        <f>VLOOKUP($A10,[23]総数!$B$6:$M$30,10,FALSE)</f>
        <v>654</v>
      </c>
      <c r="M10" s="775">
        <f>VLOOKUP($A10,[23]総数!$B$35:$M$59,2,FALSE)</f>
        <v>1314</v>
      </c>
      <c r="N10" s="775">
        <f>VLOOKUP($A10,[23]総数!$B$35:$M$59,3,FALSE)</f>
        <v>225</v>
      </c>
      <c r="O10" s="775">
        <f>VLOOKUP($A10,[23]総数!$B$35:$M$59,4,FALSE)</f>
        <v>135</v>
      </c>
      <c r="P10" s="775">
        <f>VLOOKUP($A10,[23]総数!$B$35:$M$59,5,FALSE)</f>
        <v>2</v>
      </c>
      <c r="Q10" s="775">
        <f>VLOOKUP($A10,[23]総数!$B$35:$M$59,6,FALSE)</f>
        <v>88</v>
      </c>
      <c r="R10" s="775">
        <f>VLOOKUP($A10,[23]総数!$B$35:$M$59,7,FALSE)</f>
        <v>30</v>
      </c>
      <c r="S10" s="775">
        <f>VLOOKUP($A10,[23]総数!$B$35:$M$59,8,FALSE)</f>
        <v>123</v>
      </c>
      <c r="T10" s="775">
        <f>VLOOKUP($A10,[23]総数!$B$35:$M$59,9,FALSE)</f>
        <v>803</v>
      </c>
      <c r="U10" s="775">
        <f>VLOOKUP($A10,[23]総数!$B$35:$M$59,10,FALSE)</f>
        <v>123</v>
      </c>
      <c r="V10" s="776" t="str">
        <f>VLOOKUP($A10,[23]総数!$B$35:$M$59,11,FALSE)</f>
        <v>-</v>
      </c>
      <c r="W10" s="775">
        <f>VLOOKUP($A10,[23]総数!$B$64:$M$88,2,FALSE)</f>
        <v>808</v>
      </c>
      <c r="X10" s="775">
        <f>VLOOKUP($A10,[23]総数!$B$64:$M$88,3,FALSE)</f>
        <v>133</v>
      </c>
      <c r="Y10" s="775">
        <f>VLOOKUP($A10,[23]総数!$B$64:$M$88,4,FALSE)</f>
        <v>44</v>
      </c>
      <c r="Z10" s="775" t="str">
        <f>VLOOKUP($A10,[23]総数!$B$64:$M$88,5,FALSE)</f>
        <v>-</v>
      </c>
      <c r="AA10" s="775">
        <f>VLOOKUP($A10,[23]総数!$B$64:$M$88,6,FALSE)</f>
        <v>89</v>
      </c>
      <c r="AB10" s="775">
        <f>VLOOKUP($A10,[23]総数!$B$64:$M$88,7,FALSE)</f>
        <v>19</v>
      </c>
      <c r="AC10" s="775">
        <f>VLOOKUP($A10,[23]総数!$B$64:$M$88,8,FALSE)</f>
        <v>9</v>
      </c>
      <c r="AD10" s="775">
        <f>VLOOKUP($A10,[23]総数!$B$64:$M$88,9,FALSE)</f>
        <v>112</v>
      </c>
      <c r="AE10" s="775">
        <f>VLOOKUP($A10,[23]総数!$B$64:$M$88,10,FALSE)</f>
        <v>531</v>
      </c>
      <c r="AF10" s="775" t="str">
        <f>VLOOKUP($A10,[23]総数!$B$64:$M$88,11,FALSE)</f>
        <v>-</v>
      </c>
    </row>
    <row r="11" spans="1:32" s="143" customFormat="1" ht="24" customHeight="1">
      <c r="A11" s="772" t="s">
        <v>837</v>
      </c>
      <c r="B11" s="777" t="s">
        <v>838</v>
      </c>
      <c r="C11" s="775">
        <f>VLOOKUP($A11,[23]総数!$B$6:$M$30,2,FALSE)</f>
        <v>804</v>
      </c>
      <c r="D11" s="775">
        <f>VLOOKUP($A11,[23]総数!$B$6:$M$30,3,FALSE)</f>
        <v>437</v>
      </c>
      <c r="E11" s="775">
        <f>VLOOKUP($A11,[23]総数!$B$6:$M$30,4,FALSE)</f>
        <v>372</v>
      </c>
      <c r="F11" s="775">
        <f>VLOOKUP($A11,[23]総数!$B$6:$M$30,5,FALSE)</f>
        <v>4</v>
      </c>
      <c r="G11" s="775">
        <f>VLOOKUP($A11,[23]総数!$B$6:$M$30,6,FALSE)</f>
        <v>61</v>
      </c>
      <c r="H11" s="775">
        <f>VLOOKUP($A11,[23]総数!$B$6:$M$30,7,FALSE)</f>
        <v>42</v>
      </c>
      <c r="I11" s="775">
        <f>VLOOKUP($A11,[23]総数!$B$6:$M$30,8,FALSE)</f>
        <v>31</v>
      </c>
      <c r="J11" s="775">
        <f>VLOOKUP($A11,[23]総数!$B$6:$M$30,9,FALSE)</f>
        <v>208</v>
      </c>
      <c r="K11" s="775">
        <f>VLOOKUP($A11,[23]総数!$B$6:$M$30,10,FALSE)</f>
        <v>76</v>
      </c>
      <c r="L11" s="776">
        <f>VLOOKUP($A11,[23]総数!$B$6:$M$30,10,FALSE)</f>
        <v>76</v>
      </c>
      <c r="M11" s="775">
        <f>VLOOKUP($A11,[23]総数!$B$35:$M$59,2,FALSE)</f>
        <v>681</v>
      </c>
      <c r="N11" s="775">
        <f>VLOOKUP($A11,[23]総数!$B$35:$M$59,3,FALSE)</f>
        <v>372</v>
      </c>
      <c r="O11" s="775">
        <f>VLOOKUP($A11,[23]総数!$B$35:$M$59,4,FALSE)</f>
        <v>332</v>
      </c>
      <c r="P11" s="775">
        <f>VLOOKUP($A11,[23]総数!$B$35:$M$59,5,FALSE)</f>
        <v>4</v>
      </c>
      <c r="Q11" s="775">
        <f>VLOOKUP($A11,[23]総数!$B$35:$M$59,6,FALSE)</f>
        <v>36</v>
      </c>
      <c r="R11" s="775">
        <f>VLOOKUP($A11,[23]総数!$B$35:$M$59,7,FALSE)</f>
        <v>35</v>
      </c>
      <c r="S11" s="775">
        <f>VLOOKUP($A11,[23]総数!$B$35:$M$59,8,FALSE)</f>
        <v>30</v>
      </c>
      <c r="T11" s="775">
        <f>VLOOKUP($A11,[23]総数!$B$35:$M$59,9,FALSE)</f>
        <v>206</v>
      </c>
      <c r="U11" s="775">
        <f>VLOOKUP($A11,[23]総数!$B$35:$M$59,10,FALSE)</f>
        <v>28</v>
      </c>
      <c r="V11" s="776" t="str">
        <f>VLOOKUP($A11,[23]総数!$B$35:$M$59,11,FALSE)</f>
        <v>-</v>
      </c>
      <c r="W11" s="775">
        <f>VLOOKUP($A11,[23]総数!$B$64:$M$88,2,FALSE)</f>
        <v>123</v>
      </c>
      <c r="X11" s="775">
        <f>VLOOKUP($A11,[23]総数!$B$64:$M$88,3,FALSE)</f>
        <v>65</v>
      </c>
      <c r="Y11" s="775">
        <f>VLOOKUP($A11,[23]総数!$B$64:$M$88,4,FALSE)</f>
        <v>40</v>
      </c>
      <c r="Z11" s="775" t="str">
        <f>VLOOKUP($A11,[23]総数!$B$64:$M$88,5,FALSE)</f>
        <v>-</v>
      </c>
      <c r="AA11" s="775">
        <f>VLOOKUP($A11,[23]総数!$B$64:$M$88,6,FALSE)</f>
        <v>25</v>
      </c>
      <c r="AB11" s="775">
        <f>VLOOKUP($A11,[23]総数!$B$64:$M$88,7,FALSE)</f>
        <v>7</v>
      </c>
      <c r="AC11" s="775">
        <f>VLOOKUP($A11,[23]総数!$B$64:$M$88,8,FALSE)</f>
        <v>1</v>
      </c>
      <c r="AD11" s="775">
        <f>VLOOKUP($A11,[23]総数!$B$64:$M$88,9,FALSE)</f>
        <v>2</v>
      </c>
      <c r="AE11" s="775">
        <f>VLOOKUP($A11,[23]総数!$B$64:$M$88,10,FALSE)</f>
        <v>48</v>
      </c>
      <c r="AF11" s="775" t="str">
        <f>VLOOKUP($A11,[23]総数!$B$64:$M$88,11,FALSE)</f>
        <v>-</v>
      </c>
    </row>
    <row r="12" spans="1:32" s="143" customFormat="1" ht="24" customHeight="1">
      <c r="A12" s="772" t="s">
        <v>839</v>
      </c>
      <c r="B12" s="777" t="s">
        <v>840</v>
      </c>
      <c r="C12" s="775">
        <f>VLOOKUP($A12,[23]総数!$B$6:$M$30,2,FALSE)</f>
        <v>40</v>
      </c>
      <c r="D12" s="775">
        <f>VLOOKUP($A12,[23]総数!$B$6:$M$30,3,FALSE)</f>
        <v>33</v>
      </c>
      <c r="E12" s="775">
        <f>VLOOKUP($A12,[23]総数!$B$6:$M$30,4,FALSE)</f>
        <v>27</v>
      </c>
      <c r="F12" s="775" t="str">
        <f>VLOOKUP($A12,[23]総数!$B$6:$M$30,5,FALSE)</f>
        <v>-</v>
      </c>
      <c r="G12" s="775">
        <f>VLOOKUP($A12,[23]総数!$B$6:$M$30,6,FALSE)</f>
        <v>6</v>
      </c>
      <c r="H12" s="775">
        <f>VLOOKUP($A12,[23]総数!$B$6:$M$30,7,FALSE)</f>
        <v>5</v>
      </c>
      <c r="I12" s="775" t="str">
        <f>VLOOKUP($A12,[23]総数!$B$6:$M$30,8,FALSE)</f>
        <v>-</v>
      </c>
      <c r="J12" s="775" t="str">
        <f>VLOOKUP($A12,[23]総数!$B$6:$M$30,9,FALSE)</f>
        <v>-</v>
      </c>
      <c r="K12" s="775" t="str">
        <f>VLOOKUP($A12,[23]総数!$B$6:$M$30,10,FALSE)</f>
        <v>-</v>
      </c>
      <c r="L12" s="776" t="str">
        <f>VLOOKUP($A12,[23]総数!$B$6:$M$30,10,FALSE)</f>
        <v>-</v>
      </c>
      <c r="M12" s="775">
        <f>VLOOKUP($A12,[23]総数!$B$35:$M$59,2,FALSE)</f>
        <v>29</v>
      </c>
      <c r="N12" s="775">
        <f>VLOOKUP($A12,[23]総数!$B$35:$M$59,3,FALSE)</f>
        <v>22</v>
      </c>
      <c r="O12" s="775">
        <f>VLOOKUP($A12,[23]総数!$B$35:$M$59,4,FALSE)</f>
        <v>20</v>
      </c>
      <c r="P12" s="775" t="str">
        <f>VLOOKUP($A12,[23]総数!$B$35:$M$59,5,FALSE)</f>
        <v>-</v>
      </c>
      <c r="Q12" s="775">
        <f>VLOOKUP($A12,[23]総数!$B$35:$M$59,6,FALSE)</f>
        <v>2</v>
      </c>
      <c r="R12" s="775">
        <f>VLOOKUP($A12,[23]総数!$B$35:$M$59,7,FALSE)</f>
        <v>5</v>
      </c>
      <c r="S12" s="775" t="str">
        <f>VLOOKUP($A12,[23]総数!$B$35:$M$59,8,FALSE)</f>
        <v>-</v>
      </c>
      <c r="T12" s="775" t="str">
        <f>VLOOKUP($A12,[23]総数!$B$35:$M$59,9,FALSE)</f>
        <v>-</v>
      </c>
      <c r="U12" s="775" t="str">
        <f>VLOOKUP($A12,[23]総数!$B$35:$M$59,10,FALSE)</f>
        <v>-</v>
      </c>
      <c r="V12" s="776" t="str">
        <f>VLOOKUP($A12,[23]総数!$B$35:$M$59,11,FALSE)</f>
        <v>-</v>
      </c>
      <c r="W12" s="775">
        <f>VLOOKUP($A12,[23]総数!$B$64:$M$88,2,FALSE)</f>
        <v>11</v>
      </c>
      <c r="X12" s="775">
        <f>VLOOKUP($A12,[23]総数!$B$64:$M$88,3,FALSE)</f>
        <v>11</v>
      </c>
      <c r="Y12" s="775">
        <f>VLOOKUP($A12,[23]総数!$B$64:$M$88,4,FALSE)</f>
        <v>7</v>
      </c>
      <c r="Z12" s="775" t="str">
        <f>VLOOKUP($A12,[23]総数!$B$64:$M$88,5,FALSE)</f>
        <v>-</v>
      </c>
      <c r="AA12" s="775">
        <f>VLOOKUP($A12,[23]総数!$B$64:$M$88,6,FALSE)</f>
        <v>4</v>
      </c>
      <c r="AB12" s="775" t="str">
        <f>VLOOKUP($A12,[23]総数!$B$64:$M$88,7,FALSE)</f>
        <v>-</v>
      </c>
      <c r="AC12" s="775" t="str">
        <f>VLOOKUP($A12,[23]総数!$B$64:$M$88,8,FALSE)</f>
        <v>-</v>
      </c>
      <c r="AD12" s="775" t="str">
        <f>VLOOKUP($A12,[23]総数!$B$64:$M$88,9,FALSE)</f>
        <v>-</v>
      </c>
      <c r="AE12" s="775" t="str">
        <f>VLOOKUP($A12,[23]総数!$B$64:$M$88,10,FALSE)</f>
        <v>-</v>
      </c>
      <c r="AF12" s="775" t="str">
        <f>VLOOKUP($A12,[23]総数!$B$64:$M$88,11,FALSE)</f>
        <v>-</v>
      </c>
    </row>
    <row r="13" spans="1:32" s="143" customFormat="1" ht="24" customHeight="1">
      <c r="A13" s="772" t="s">
        <v>841</v>
      </c>
      <c r="B13" s="777" t="s">
        <v>842</v>
      </c>
      <c r="C13" s="775">
        <f>VLOOKUP($A13,[23]総数!$B$6:$M$30,2,FALSE)</f>
        <v>14337</v>
      </c>
      <c r="D13" s="775">
        <f>VLOOKUP($A13,[23]総数!$B$6:$M$30,3,FALSE)</f>
        <v>9253</v>
      </c>
      <c r="E13" s="775">
        <f>VLOOKUP($A13,[23]総数!$B$6:$M$30,4,FALSE)</f>
        <v>7985</v>
      </c>
      <c r="F13" s="775">
        <f>VLOOKUP($A13,[23]総数!$B$6:$M$30,5,FALSE)</f>
        <v>123</v>
      </c>
      <c r="G13" s="775">
        <f>VLOOKUP($A13,[23]総数!$B$6:$M$30,6,FALSE)</f>
        <v>1145</v>
      </c>
      <c r="H13" s="775">
        <f>VLOOKUP($A13,[23]総数!$B$6:$M$30,7,FALSE)</f>
        <v>1820</v>
      </c>
      <c r="I13" s="775">
        <f>VLOOKUP($A13,[23]総数!$B$6:$M$30,8,FALSE)</f>
        <v>641</v>
      </c>
      <c r="J13" s="775">
        <f>VLOOKUP($A13,[23]総数!$B$6:$M$30,9,FALSE)</f>
        <v>2033</v>
      </c>
      <c r="K13" s="775">
        <f>VLOOKUP($A13,[23]総数!$B$6:$M$30,10,FALSE)</f>
        <v>415</v>
      </c>
      <c r="L13" s="776">
        <f>VLOOKUP($A13,[23]総数!$B$6:$M$30,10,FALSE)</f>
        <v>415</v>
      </c>
      <c r="M13" s="775">
        <f>VLOOKUP($A13,[23]総数!$B$35:$M$59,2,FALSE)</f>
        <v>11974</v>
      </c>
      <c r="N13" s="775">
        <f>VLOOKUP($A13,[23]総数!$B$35:$M$59,3,FALSE)</f>
        <v>7573</v>
      </c>
      <c r="O13" s="775">
        <f>VLOOKUP($A13,[23]総数!$B$35:$M$59,4,FALSE)</f>
        <v>6794</v>
      </c>
      <c r="P13" s="775">
        <f>VLOOKUP($A13,[23]総数!$B$35:$M$59,5,FALSE)</f>
        <v>69</v>
      </c>
      <c r="Q13" s="775">
        <f>VLOOKUP($A13,[23]総数!$B$35:$M$59,6,FALSE)</f>
        <v>710</v>
      </c>
      <c r="R13" s="775">
        <f>VLOOKUP($A13,[23]総数!$B$35:$M$59,7,FALSE)</f>
        <v>1478</v>
      </c>
      <c r="S13" s="775">
        <f>VLOOKUP($A13,[23]総数!$B$35:$M$59,8,FALSE)</f>
        <v>631</v>
      </c>
      <c r="T13" s="775">
        <f>VLOOKUP($A13,[23]総数!$B$35:$M$59,9,FALSE)</f>
        <v>2014</v>
      </c>
      <c r="U13" s="775">
        <f>VLOOKUP($A13,[23]総数!$B$35:$M$59,10,FALSE)</f>
        <v>114</v>
      </c>
      <c r="V13" s="776" t="str">
        <f>VLOOKUP($A13,[23]総数!$B$35:$M$59,11,FALSE)</f>
        <v>-</v>
      </c>
      <c r="W13" s="775">
        <f>VLOOKUP($A13,[23]総数!$B$64:$M$88,2,FALSE)</f>
        <v>2363</v>
      </c>
      <c r="X13" s="775">
        <f>VLOOKUP($A13,[23]総数!$B$64:$M$88,3,FALSE)</f>
        <v>1680</v>
      </c>
      <c r="Y13" s="775">
        <f>VLOOKUP($A13,[23]総数!$B$64:$M$88,4,FALSE)</f>
        <v>1191</v>
      </c>
      <c r="Z13" s="775">
        <f>VLOOKUP($A13,[23]総数!$B$64:$M$88,5,FALSE)</f>
        <v>54</v>
      </c>
      <c r="AA13" s="775">
        <f>VLOOKUP($A13,[23]総数!$B$64:$M$88,6,FALSE)</f>
        <v>435</v>
      </c>
      <c r="AB13" s="775">
        <f>VLOOKUP($A13,[23]総数!$B$64:$M$88,7,FALSE)</f>
        <v>342</v>
      </c>
      <c r="AC13" s="775">
        <f>VLOOKUP($A13,[23]総数!$B$64:$M$88,8,FALSE)</f>
        <v>10</v>
      </c>
      <c r="AD13" s="775">
        <f>VLOOKUP($A13,[23]総数!$B$64:$M$88,9,FALSE)</f>
        <v>19</v>
      </c>
      <c r="AE13" s="775">
        <f>VLOOKUP($A13,[23]総数!$B$64:$M$88,10,FALSE)</f>
        <v>301</v>
      </c>
      <c r="AF13" s="775" t="str">
        <f>VLOOKUP($A13,[23]総数!$B$64:$M$88,11,FALSE)</f>
        <v>-</v>
      </c>
    </row>
    <row r="14" spans="1:32" s="143" customFormat="1" ht="24" customHeight="1">
      <c r="A14" s="772" t="s">
        <v>843</v>
      </c>
      <c r="B14" s="777" t="s">
        <v>844</v>
      </c>
      <c r="C14" s="775">
        <f>VLOOKUP($A14,[23]総数!$B$6:$M$30,2,FALSE)</f>
        <v>16626</v>
      </c>
      <c r="D14" s="775">
        <f>VLOOKUP($A14,[23]総数!$B$6:$M$30,3,FALSE)</f>
        <v>14546</v>
      </c>
      <c r="E14" s="775">
        <f>VLOOKUP($A14,[23]総数!$B$6:$M$30,4,FALSE)</f>
        <v>11434</v>
      </c>
      <c r="F14" s="775">
        <f>VLOOKUP($A14,[23]総数!$B$6:$M$30,5,FALSE)</f>
        <v>625</v>
      </c>
      <c r="G14" s="775">
        <f>VLOOKUP($A14,[23]総数!$B$6:$M$30,6,FALSE)</f>
        <v>2487</v>
      </c>
      <c r="H14" s="775">
        <f>VLOOKUP($A14,[23]総数!$B$6:$M$30,7,FALSE)</f>
        <v>885</v>
      </c>
      <c r="I14" s="775">
        <f>VLOOKUP($A14,[23]総数!$B$6:$M$30,8,FALSE)</f>
        <v>216</v>
      </c>
      <c r="J14" s="775">
        <f>VLOOKUP($A14,[23]総数!$B$6:$M$30,9,FALSE)</f>
        <v>548</v>
      </c>
      <c r="K14" s="775">
        <f>VLOOKUP($A14,[23]総数!$B$6:$M$30,10,FALSE)</f>
        <v>175</v>
      </c>
      <c r="L14" s="776">
        <f>VLOOKUP($A14,[23]総数!$B$6:$M$30,10,FALSE)</f>
        <v>175</v>
      </c>
      <c r="M14" s="775">
        <f>VLOOKUP($A14,[23]総数!$B$35:$M$59,2,FALSE)</f>
        <v>12474</v>
      </c>
      <c r="N14" s="775">
        <f>VLOOKUP($A14,[23]総数!$B$35:$M$59,3,FALSE)</f>
        <v>11031</v>
      </c>
      <c r="O14" s="775">
        <f>VLOOKUP($A14,[23]総数!$B$35:$M$59,4,FALSE)</f>
        <v>9785</v>
      </c>
      <c r="P14" s="775">
        <f>VLOOKUP($A14,[23]総数!$B$35:$M$59,5,FALSE)</f>
        <v>434</v>
      </c>
      <c r="Q14" s="775">
        <f>VLOOKUP($A14,[23]総数!$B$35:$M$59,6,FALSE)</f>
        <v>812</v>
      </c>
      <c r="R14" s="775">
        <f>VLOOKUP($A14,[23]総数!$B$35:$M$59,7,FALSE)</f>
        <v>693</v>
      </c>
      <c r="S14" s="775">
        <f>VLOOKUP($A14,[23]総数!$B$35:$M$59,8,FALSE)</f>
        <v>195</v>
      </c>
      <c r="T14" s="775">
        <f>VLOOKUP($A14,[23]総数!$B$35:$M$59,9,FALSE)</f>
        <v>396</v>
      </c>
      <c r="U14" s="775">
        <f>VLOOKUP($A14,[23]総数!$B$35:$M$59,10,FALSE)</f>
        <v>34</v>
      </c>
      <c r="V14" s="776">
        <f>VLOOKUP($A14,[23]総数!$B$35:$M$59,11,FALSE)</f>
        <v>9</v>
      </c>
      <c r="W14" s="775">
        <f>VLOOKUP($A14,[23]総数!$B$64:$M$88,2,FALSE)</f>
        <v>4152</v>
      </c>
      <c r="X14" s="775">
        <f>VLOOKUP($A14,[23]総数!$B$64:$M$88,3,FALSE)</f>
        <v>3515</v>
      </c>
      <c r="Y14" s="775">
        <f>VLOOKUP($A14,[23]総数!$B$64:$M$88,4,FALSE)</f>
        <v>1649</v>
      </c>
      <c r="Z14" s="775">
        <f>VLOOKUP($A14,[23]総数!$B$64:$M$88,5,FALSE)</f>
        <v>191</v>
      </c>
      <c r="AA14" s="775">
        <f>VLOOKUP($A14,[23]総数!$B$64:$M$88,6,FALSE)</f>
        <v>1675</v>
      </c>
      <c r="AB14" s="775">
        <f>VLOOKUP($A14,[23]総数!$B$64:$M$88,7,FALSE)</f>
        <v>192</v>
      </c>
      <c r="AC14" s="775">
        <f>VLOOKUP($A14,[23]総数!$B$64:$M$88,8,FALSE)</f>
        <v>21</v>
      </c>
      <c r="AD14" s="775">
        <f>VLOOKUP($A14,[23]総数!$B$64:$M$88,9,FALSE)</f>
        <v>152</v>
      </c>
      <c r="AE14" s="775">
        <f>VLOOKUP($A14,[23]総数!$B$64:$M$88,10,FALSE)</f>
        <v>141</v>
      </c>
      <c r="AF14" s="775">
        <f>VLOOKUP($A14,[23]総数!$B$64:$M$88,11,FALSE)</f>
        <v>96</v>
      </c>
    </row>
    <row r="15" spans="1:32" s="143" customFormat="1" ht="24" customHeight="1">
      <c r="A15" s="772" t="s">
        <v>845</v>
      </c>
      <c r="B15" s="777" t="s">
        <v>846</v>
      </c>
      <c r="C15" s="775">
        <f>VLOOKUP($A15,[23]総数!$B$6:$M$30,2,FALSE)</f>
        <v>993</v>
      </c>
      <c r="D15" s="775">
        <f>VLOOKUP($A15,[23]総数!$B$6:$M$30,3,FALSE)</f>
        <v>967</v>
      </c>
      <c r="E15" s="775">
        <f>VLOOKUP($A15,[23]総数!$B$6:$M$30,4,FALSE)</f>
        <v>845</v>
      </c>
      <c r="F15" s="775">
        <f>VLOOKUP($A15,[23]総数!$B$6:$M$30,5,FALSE)</f>
        <v>47</v>
      </c>
      <c r="G15" s="775">
        <f>VLOOKUP($A15,[23]総数!$B$6:$M$30,6,FALSE)</f>
        <v>75</v>
      </c>
      <c r="H15" s="775">
        <f>VLOOKUP($A15,[23]総数!$B$6:$M$30,7,FALSE)</f>
        <v>13</v>
      </c>
      <c r="I15" s="775">
        <f>VLOOKUP($A15,[23]総数!$B$6:$M$30,8,FALSE)</f>
        <v>1</v>
      </c>
      <c r="J15" s="775">
        <f>VLOOKUP($A15,[23]総数!$B$6:$M$30,9,FALSE)</f>
        <v>3</v>
      </c>
      <c r="K15" s="775" t="str">
        <f>VLOOKUP($A15,[23]総数!$B$6:$M$30,10,FALSE)</f>
        <v>-</v>
      </c>
      <c r="L15" s="776" t="str">
        <f>VLOOKUP($A15,[23]総数!$B$6:$M$30,10,FALSE)</f>
        <v>-</v>
      </c>
      <c r="M15" s="775">
        <f>VLOOKUP($A15,[23]総数!$B$35:$M$59,2,FALSE)</f>
        <v>824</v>
      </c>
      <c r="N15" s="775">
        <f>VLOOKUP($A15,[23]総数!$B$35:$M$59,3,FALSE)</f>
        <v>802</v>
      </c>
      <c r="O15" s="775">
        <f>VLOOKUP($A15,[23]総数!$B$35:$M$59,4,FALSE)</f>
        <v>753</v>
      </c>
      <c r="P15" s="775">
        <f>VLOOKUP($A15,[23]総数!$B$35:$M$59,5,FALSE)</f>
        <v>14</v>
      </c>
      <c r="Q15" s="775">
        <f>VLOOKUP($A15,[23]総数!$B$35:$M$59,6,FALSE)</f>
        <v>35</v>
      </c>
      <c r="R15" s="775">
        <f>VLOOKUP($A15,[23]総数!$B$35:$M$59,7,FALSE)</f>
        <v>11</v>
      </c>
      <c r="S15" s="775">
        <f>VLOOKUP($A15,[23]総数!$B$35:$M$59,8,FALSE)</f>
        <v>1</v>
      </c>
      <c r="T15" s="775">
        <f>VLOOKUP($A15,[23]総数!$B$35:$M$59,9,FALSE)</f>
        <v>2</v>
      </c>
      <c r="U15" s="775" t="str">
        <f>VLOOKUP($A15,[23]総数!$B$35:$M$59,10,FALSE)</f>
        <v>-</v>
      </c>
      <c r="V15" s="776" t="str">
        <f>VLOOKUP($A15,[23]総数!$B$35:$M$59,11,FALSE)</f>
        <v>-</v>
      </c>
      <c r="W15" s="775">
        <f>VLOOKUP($A15,[23]総数!$B$64:$M$88,2,FALSE)</f>
        <v>169</v>
      </c>
      <c r="X15" s="775">
        <f>VLOOKUP($A15,[23]総数!$B$64:$M$88,3,FALSE)</f>
        <v>165</v>
      </c>
      <c r="Y15" s="775">
        <f>VLOOKUP($A15,[23]総数!$B$64:$M$88,4,FALSE)</f>
        <v>92</v>
      </c>
      <c r="Z15" s="775">
        <f>VLOOKUP($A15,[23]総数!$B$64:$M$88,5,FALSE)</f>
        <v>33</v>
      </c>
      <c r="AA15" s="775">
        <f>VLOOKUP($A15,[23]総数!$B$64:$M$88,6,FALSE)</f>
        <v>40</v>
      </c>
      <c r="AB15" s="775">
        <f>VLOOKUP($A15,[23]総数!$B$64:$M$88,7,FALSE)</f>
        <v>2</v>
      </c>
      <c r="AC15" s="775" t="str">
        <f>VLOOKUP($A15,[23]総数!$B$64:$M$88,8,FALSE)</f>
        <v>-</v>
      </c>
      <c r="AD15" s="775">
        <f>VLOOKUP($A15,[23]総数!$B$64:$M$88,9,FALSE)</f>
        <v>1</v>
      </c>
      <c r="AE15" s="775" t="str">
        <f>VLOOKUP($A15,[23]総数!$B$64:$M$88,10,FALSE)</f>
        <v>-</v>
      </c>
      <c r="AF15" s="775" t="str">
        <f>VLOOKUP($A15,[23]総数!$B$64:$M$88,11,FALSE)</f>
        <v>-</v>
      </c>
    </row>
    <row r="16" spans="1:32" s="143" customFormat="1" ht="24" customHeight="1">
      <c r="A16" s="772" t="s">
        <v>847</v>
      </c>
      <c r="B16" s="777" t="s">
        <v>848</v>
      </c>
      <c r="C16" s="775">
        <f>VLOOKUP($A16,[23]総数!$B$6:$M$30,2,FALSE)</f>
        <v>3330</v>
      </c>
      <c r="D16" s="775">
        <f>VLOOKUP($A16,[23]総数!$B$6:$M$30,3,FALSE)</f>
        <v>2919</v>
      </c>
      <c r="E16" s="775">
        <f>VLOOKUP($A16,[23]総数!$B$6:$M$30,4,FALSE)</f>
        <v>2362</v>
      </c>
      <c r="F16" s="775">
        <f>VLOOKUP($A16,[23]総数!$B$6:$M$30,5,FALSE)</f>
        <v>156</v>
      </c>
      <c r="G16" s="775">
        <f>VLOOKUP($A16,[23]総数!$B$6:$M$30,6,FALSE)</f>
        <v>401</v>
      </c>
      <c r="H16" s="775">
        <f>VLOOKUP($A16,[23]総数!$B$6:$M$30,7,FALSE)</f>
        <v>183</v>
      </c>
      <c r="I16" s="775">
        <f>VLOOKUP($A16,[23]総数!$B$6:$M$30,8,FALSE)</f>
        <v>20</v>
      </c>
      <c r="J16" s="775">
        <f>VLOOKUP($A16,[23]総数!$B$6:$M$30,9,FALSE)</f>
        <v>173</v>
      </c>
      <c r="K16" s="775">
        <f>VLOOKUP($A16,[23]総数!$B$6:$M$30,10,FALSE)</f>
        <v>14</v>
      </c>
      <c r="L16" s="776">
        <f>VLOOKUP($A16,[23]総数!$B$6:$M$30,10,FALSE)</f>
        <v>14</v>
      </c>
      <c r="M16" s="775">
        <f>VLOOKUP($A16,[23]総数!$B$35:$M$59,2,FALSE)</f>
        <v>2151</v>
      </c>
      <c r="N16" s="775">
        <f>VLOOKUP($A16,[23]総数!$B$35:$M$59,3,FALSE)</f>
        <v>1835</v>
      </c>
      <c r="O16" s="775">
        <f>VLOOKUP($A16,[23]総数!$B$35:$M$59,4,FALSE)</f>
        <v>1659</v>
      </c>
      <c r="P16" s="775">
        <f>VLOOKUP($A16,[23]総数!$B$35:$M$59,5,FALSE)</f>
        <v>54</v>
      </c>
      <c r="Q16" s="775">
        <f>VLOOKUP($A16,[23]総数!$B$35:$M$59,6,FALSE)</f>
        <v>122</v>
      </c>
      <c r="R16" s="775">
        <f>VLOOKUP($A16,[23]総数!$B$35:$M$59,7,FALSE)</f>
        <v>156</v>
      </c>
      <c r="S16" s="775">
        <f>VLOOKUP($A16,[23]総数!$B$35:$M$59,8,FALSE)</f>
        <v>17</v>
      </c>
      <c r="T16" s="775">
        <f>VLOOKUP($A16,[23]総数!$B$35:$M$59,9,FALSE)</f>
        <v>129</v>
      </c>
      <c r="U16" s="775">
        <f>VLOOKUP($A16,[23]総数!$B$35:$M$59,10,FALSE)</f>
        <v>2</v>
      </c>
      <c r="V16" s="776" t="str">
        <f>VLOOKUP($A16,[23]総数!$B$35:$M$59,11,FALSE)</f>
        <v>-</v>
      </c>
      <c r="W16" s="775">
        <f>VLOOKUP($A16,[23]総数!$B$64:$M$88,2,FALSE)</f>
        <v>1179</v>
      </c>
      <c r="X16" s="775">
        <f>VLOOKUP($A16,[23]総数!$B$64:$M$88,3,FALSE)</f>
        <v>1084</v>
      </c>
      <c r="Y16" s="775">
        <f>VLOOKUP($A16,[23]総数!$B$64:$M$88,4,FALSE)</f>
        <v>703</v>
      </c>
      <c r="Z16" s="775">
        <f>VLOOKUP($A16,[23]総数!$B$64:$M$88,5,FALSE)</f>
        <v>102</v>
      </c>
      <c r="AA16" s="775">
        <f>VLOOKUP($A16,[23]総数!$B$64:$M$88,6,FALSE)</f>
        <v>279</v>
      </c>
      <c r="AB16" s="775">
        <f>VLOOKUP($A16,[23]総数!$B$64:$M$88,7,FALSE)</f>
        <v>27</v>
      </c>
      <c r="AC16" s="775">
        <f>VLOOKUP($A16,[23]総数!$B$64:$M$88,8,FALSE)</f>
        <v>3</v>
      </c>
      <c r="AD16" s="775">
        <f>VLOOKUP($A16,[23]総数!$B$64:$M$88,9,FALSE)</f>
        <v>44</v>
      </c>
      <c r="AE16" s="775">
        <f>VLOOKUP($A16,[23]総数!$B$64:$M$88,10,FALSE)</f>
        <v>12</v>
      </c>
      <c r="AF16" s="775" t="str">
        <f>VLOOKUP($A16,[23]総数!$B$64:$M$88,11,FALSE)</f>
        <v>-</v>
      </c>
    </row>
    <row r="17" spans="1:32" s="143" customFormat="1" ht="24" customHeight="1">
      <c r="A17" s="772" t="s">
        <v>849</v>
      </c>
      <c r="B17" s="777" t="s">
        <v>850</v>
      </c>
      <c r="C17" s="775">
        <f>VLOOKUP($A17,[23]総数!$B$6:$M$30,2,FALSE)</f>
        <v>8457</v>
      </c>
      <c r="D17" s="775">
        <f>VLOOKUP($A17,[23]総数!$B$6:$M$30,3,FALSE)</f>
        <v>7510</v>
      </c>
      <c r="E17" s="775">
        <f>VLOOKUP($A17,[23]総数!$B$6:$M$30,4,FALSE)</f>
        <v>5845</v>
      </c>
      <c r="F17" s="775">
        <f>VLOOKUP($A17,[23]総数!$B$6:$M$30,5,FALSE)</f>
        <v>123</v>
      </c>
      <c r="G17" s="775">
        <f>VLOOKUP($A17,[23]総数!$B$6:$M$30,6,FALSE)</f>
        <v>1542</v>
      </c>
      <c r="H17" s="775">
        <f>VLOOKUP($A17,[23]総数!$B$6:$M$30,7,FALSE)</f>
        <v>258</v>
      </c>
      <c r="I17" s="775">
        <f>VLOOKUP($A17,[23]総数!$B$6:$M$30,8,FALSE)</f>
        <v>43</v>
      </c>
      <c r="J17" s="775">
        <f>VLOOKUP($A17,[23]総数!$B$6:$M$30,9,FALSE)</f>
        <v>487</v>
      </c>
      <c r="K17" s="775">
        <f>VLOOKUP($A17,[23]総数!$B$6:$M$30,10,FALSE)</f>
        <v>30</v>
      </c>
      <c r="L17" s="776">
        <f>VLOOKUP($A17,[23]総数!$B$6:$M$30,10,FALSE)</f>
        <v>30</v>
      </c>
      <c r="M17" s="775">
        <f>VLOOKUP($A17,[23]総数!$B$35:$M$59,2,FALSE)</f>
        <v>7331</v>
      </c>
      <c r="N17" s="775">
        <f>VLOOKUP($A17,[23]総数!$B$35:$M$59,3,FALSE)</f>
        <v>6475</v>
      </c>
      <c r="O17" s="775">
        <f>VLOOKUP($A17,[23]総数!$B$35:$M$59,4,FALSE)</f>
        <v>5268</v>
      </c>
      <c r="P17" s="775">
        <f>VLOOKUP($A17,[23]総数!$B$35:$M$59,5,FALSE)</f>
        <v>90</v>
      </c>
      <c r="Q17" s="775">
        <f>VLOOKUP($A17,[23]総数!$B$35:$M$59,6,FALSE)</f>
        <v>1117</v>
      </c>
      <c r="R17" s="775">
        <f>VLOOKUP($A17,[23]総数!$B$35:$M$59,7,FALSE)</f>
        <v>219</v>
      </c>
      <c r="S17" s="775">
        <f>VLOOKUP($A17,[23]総数!$B$35:$M$59,8,FALSE)</f>
        <v>40</v>
      </c>
      <c r="T17" s="775">
        <f>VLOOKUP($A17,[23]総数!$B$35:$M$59,9,FALSE)</f>
        <v>475</v>
      </c>
      <c r="U17" s="775">
        <f>VLOOKUP($A17,[23]総数!$B$35:$M$59,10,FALSE)</f>
        <v>8</v>
      </c>
      <c r="V17" s="776" t="str">
        <f>VLOOKUP($A17,[23]総数!$B$35:$M$59,11,FALSE)</f>
        <v>-</v>
      </c>
      <c r="W17" s="775">
        <f>VLOOKUP($A17,[23]総数!$B$64:$M$88,2,FALSE)</f>
        <v>1126</v>
      </c>
      <c r="X17" s="775">
        <f>VLOOKUP($A17,[23]総数!$B$64:$M$88,3,FALSE)</f>
        <v>1035</v>
      </c>
      <c r="Y17" s="775">
        <f>VLOOKUP($A17,[23]総数!$B$64:$M$88,4,FALSE)</f>
        <v>577</v>
      </c>
      <c r="Z17" s="775">
        <f>VLOOKUP($A17,[23]総数!$B$64:$M$88,5,FALSE)</f>
        <v>33</v>
      </c>
      <c r="AA17" s="775">
        <f>VLOOKUP($A17,[23]総数!$B$64:$M$88,6,FALSE)</f>
        <v>425</v>
      </c>
      <c r="AB17" s="775">
        <f>VLOOKUP($A17,[23]総数!$B$64:$M$88,7,FALSE)</f>
        <v>39</v>
      </c>
      <c r="AC17" s="775">
        <f>VLOOKUP($A17,[23]総数!$B$64:$M$88,8,FALSE)</f>
        <v>3</v>
      </c>
      <c r="AD17" s="775">
        <f>VLOOKUP($A17,[23]総数!$B$64:$M$88,9,FALSE)</f>
        <v>12</v>
      </c>
      <c r="AE17" s="775">
        <f>VLOOKUP($A17,[23]総数!$B$64:$M$88,10,FALSE)</f>
        <v>22</v>
      </c>
      <c r="AF17" s="775" t="str">
        <f>VLOOKUP($A17,[23]総数!$B$64:$M$88,11,FALSE)</f>
        <v>-</v>
      </c>
    </row>
    <row r="18" spans="1:32" s="143" customFormat="1" ht="24" customHeight="1">
      <c r="A18" s="772" t="s">
        <v>851</v>
      </c>
      <c r="B18" s="777" t="s">
        <v>852</v>
      </c>
      <c r="C18" s="775">
        <f>VLOOKUP($A18,[23]総数!$B$6:$M$30,2,FALSE)</f>
        <v>29499</v>
      </c>
      <c r="D18" s="775">
        <f>VLOOKUP($A18,[23]総数!$B$6:$M$30,3,FALSE)</f>
        <v>24235</v>
      </c>
      <c r="E18" s="775">
        <f>VLOOKUP($A18,[23]総数!$B$6:$M$30,4,FALSE)</f>
        <v>11955</v>
      </c>
      <c r="F18" s="775">
        <f>VLOOKUP($A18,[23]総数!$B$6:$M$30,5,FALSE)</f>
        <v>360</v>
      </c>
      <c r="G18" s="775">
        <f>VLOOKUP($A18,[23]総数!$B$6:$M$30,6,FALSE)</f>
        <v>11920</v>
      </c>
      <c r="H18" s="775">
        <f>VLOOKUP($A18,[23]総数!$B$6:$M$30,7,FALSE)</f>
        <v>1972</v>
      </c>
      <c r="I18" s="775">
        <f>VLOOKUP($A18,[23]総数!$B$6:$M$30,8,FALSE)</f>
        <v>708</v>
      </c>
      <c r="J18" s="775">
        <f>VLOOKUP($A18,[23]総数!$B$6:$M$30,9,FALSE)</f>
        <v>1359</v>
      </c>
      <c r="K18" s="775">
        <f>VLOOKUP($A18,[23]総数!$B$6:$M$30,10,FALSE)</f>
        <v>990</v>
      </c>
      <c r="L18" s="776">
        <f>VLOOKUP($A18,[23]総数!$B$6:$M$30,10,FALSE)</f>
        <v>990</v>
      </c>
      <c r="M18" s="775">
        <f>VLOOKUP($A18,[23]総数!$B$35:$M$59,2,FALSE)</f>
        <v>13271</v>
      </c>
      <c r="N18" s="775">
        <f>VLOOKUP($A18,[23]総数!$B$35:$M$59,3,FALSE)</f>
        <v>10161</v>
      </c>
      <c r="O18" s="775">
        <f>VLOOKUP($A18,[23]総数!$B$35:$M$59,4,FALSE)</f>
        <v>7354</v>
      </c>
      <c r="P18" s="775">
        <f>VLOOKUP($A18,[23]総数!$B$35:$M$59,5,FALSE)</f>
        <v>112</v>
      </c>
      <c r="Q18" s="775">
        <f>VLOOKUP($A18,[23]総数!$B$35:$M$59,6,FALSE)</f>
        <v>2695</v>
      </c>
      <c r="R18" s="775">
        <f>VLOOKUP($A18,[23]総数!$B$35:$M$59,7,FALSE)</f>
        <v>1384</v>
      </c>
      <c r="S18" s="775">
        <f>VLOOKUP($A18,[23]総数!$B$35:$M$59,8,FALSE)</f>
        <v>562</v>
      </c>
      <c r="T18" s="775">
        <f>VLOOKUP($A18,[23]総数!$B$35:$M$59,9,FALSE)</f>
        <v>887</v>
      </c>
      <c r="U18" s="775">
        <f>VLOOKUP($A18,[23]総数!$B$35:$M$59,10,FALSE)</f>
        <v>169</v>
      </c>
      <c r="V18" s="776" t="str">
        <f>VLOOKUP($A18,[23]総数!$B$35:$M$59,11,FALSE)</f>
        <v>-</v>
      </c>
      <c r="W18" s="775">
        <f>VLOOKUP($A18,[23]総数!$B$64:$M$88,2,FALSE)</f>
        <v>16228</v>
      </c>
      <c r="X18" s="775">
        <f>VLOOKUP($A18,[23]総数!$B$64:$M$88,3,FALSE)</f>
        <v>14074</v>
      </c>
      <c r="Y18" s="775">
        <f>VLOOKUP($A18,[23]総数!$B$64:$M$88,4,FALSE)</f>
        <v>4601</v>
      </c>
      <c r="Z18" s="775">
        <f>VLOOKUP($A18,[23]総数!$B$64:$M$88,5,FALSE)</f>
        <v>248</v>
      </c>
      <c r="AA18" s="775">
        <f>VLOOKUP($A18,[23]総数!$B$64:$M$88,6,FALSE)</f>
        <v>9225</v>
      </c>
      <c r="AB18" s="775">
        <f>VLOOKUP($A18,[23]総数!$B$64:$M$88,7,FALSE)</f>
        <v>588</v>
      </c>
      <c r="AC18" s="775">
        <f>VLOOKUP($A18,[23]総数!$B$64:$M$88,8,FALSE)</f>
        <v>146</v>
      </c>
      <c r="AD18" s="775">
        <f>VLOOKUP($A18,[23]総数!$B$64:$M$88,9,FALSE)</f>
        <v>472</v>
      </c>
      <c r="AE18" s="775">
        <f>VLOOKUP($A18,[23]総数!$B$64:$M$88,10,FALSE)</f>
        <v>821</v>
      </c>
      <c r="AF18" s="775" t="str">
        <f>VLOOKUP($A18,[23]総数!$B$64:$M$88,11,FALSE)</f>
        <v>-</v>
      </c>
    </row>
    <row r="19" spans="1:32" s="143" customFormat="1" ht="24" customHeight="1">
      <c r="A19" s="772" t="s">
        <v>853</v>
      </c>
      <c r="B19" s="777" t="s">
        <v>854</v>
      </c>
      <c r="C19" s="775">
        <f>VLOOKUP($A19,[23]総数!$B$6:$M$30,2,FALSE)</f>
        <v>6755</v>
      </c>
      <c r="D19" s="775">
        <f>VLOOKUP($A19,[23]総数!$B$6:$M$30,3,FALSE)</f>
        <v>6388</v>
      </c>
      <c r="E19" s="775">
        <f>VLOOKUP($A19,[23]総数!$B$6:$M$30,4,FALSE)</f>
        <v>5266</v>
      </c>
      <c r="F19" s="775">
        <f>VLOOKUP($A19,[23]総数!$B$6:$M$30,5,FALSE)</f>
        <v>260</v>
      </c>
      <c r="G19" s="775">
        <f>VLOOKUP($A19,[23]総数!$B$6:$M$30,6,FALSE)</f>
        <v>862</v>
      </c>
      <c r="H19" s="775">
        <f>VLOOKUP($A19,[23]総数!$B$6:$M$30,7,FALSE)</f>
        <v>210</v>
      </c>
      <c r="I19" s="775">
        <f>VLOOKUP($A19,[23]総数!$B$6:$M$30,8,FALSE)</f>
        <v>20</v>
      </c>
      <c r="J19" s="775">
        <f>VLOOKUP($A19,[23]総数!$B$6:$M$30,9,FALSE)</f>
        <v>82</v>
      </c>
      <c r="K19" s="775">
        <f>VLOOKUP($A19,[23]総数!$B$6:$M$30,10,FALSE)</f>
        <v>13</v>
      </c>
      <c r="L19" s="776">
        <f>VLOOKUP($A19,[23]総数!$B$6:$M$30,10,FALSE)</f>
        <v>13</v>
      </c>
      <c r="M19" s="775">
        <f>VLOOKUP($A19,[23]総数!$B$35:$M$59,2,FALSE)</f>
        <v>2372</v>
      </c>
      <c r="N19" s="775">
        <f>VLOOKUP($A19,[23]総数!$B$35:$M$59,3,FALSE)</f>
        <v>2146</v>
      </c>
      <c r="O19" s="775">
        <f>VLOOKUP($A19,[23]総数!$B$35:$M$59,4,FALSE)</f>
        <v>2039</v>
      </c>
      <c r="P19" s="775">
        <f>VLOOKUP($A19,[23]総数!$B$35:$M$59,5,FALSE)</f>
        <v>18</v>
      </c>
      <c r="Q19" s="775">
        <f>VLOOKUP($A19,[23]総数!$B$35:$M$59,6,FALSE)</f>
        <v>89</v>
      </c>
      <c r="R19" s="775">
        <f>VLOOKUP($A19,[23]総数!$B$35:$M$59,7,FALSE)</f>
        <v>151</v>
      </c>
      <c r="S19" s="775">
        <f>VLOOKUP($A19,[23]総数!$B$35:$M$59,8,FALSE)</f>
        <v>12</v>
      </c>
      <c r="T19" s="775">
        <f>VLOOKUP($A19,[23]総数!$B$35:$M$59,9,FALSE)</f>
        <v>48</v>
      </c>
      <c r="U19" s="775">
        <f>VLOOKUP($A19,[23]総数!$B$35:$M$59,10,FALSE)</f>
        <v>2</v>
      </c>
      <c r="V19" s="776" t="str">
        <f>VLOOKUP($A19,[23]総数!$B$35:$M$59,11,FALSE)</f>
        <v>-</v>
      </c>
      <c r="W19" s="775">
        <f>VLOOKUP($A19,[23]総数!$B$64:$M$88,2,FALSE)</f>
        <v>4383</v>
      </c>
      <c r="X19" s="775">
        <f>VLOOKUP($A19,[23]総数!$B$64:$M$88,3,FALSE)</f>
        <v>4242</v>
      </c>
      <c r="Y19" s="775">
        <f>VLOOKUP($A19,[23]総数!$B$64:$M$88,4,FALSE)</f>
        <v>3227</v>
      </c>
      <c r="Z19" s="775">
        <f>VLOOKUP($A19,[23]総数!$B$64:$M$88,5,FALSE)</f>
        <v>242</v>
      </c>
      <c r="AA19" s="775">
        <f>VLOOKUP($A19,[23]総数!$B$64:$M$88,6,FALSE)</f>
        <v>773</v>
      </c>
      <c r="AB19" s="775">
        <f>VLOOKUP($A19,[23]総数!$B$64:$M$88,7,FALSE)</f>
        <v>59</v>
      </c>
      <c r="AC19" s="775">
        <f>VLOOKUP($A19,[23]総数!$B$64:$M$88,8,FALSE)</f>
        <v>8</v>
      </c>
      <c r="AD19" s="775">
        <f>VLOOKUP($A19,[23]総数!$B$64:$M$88,9,FALSE)</f>
        <v>34</v>
      </c>
      <c r="AE19" s="775">
        <f>VLOOKUP($A19,[23]総数!$B$64:$M$88,10,FALSE)</f>
        <v>11</v>
      </c>
      <c r="AF19" s="775" t="str">
        <f>VLOOKUP($A19,[23]総数!$B$64:$M$88,11,FALSE)</f>
        <v>-</v>
      </c>
    </row>
    <row r="20" spans="1:32" s="143" customFormat="1" ht="24" customHeight="1">
      <c r="A20" s="772" t="s">
        <v>855</v>
      </c>
      <c r="B20" s="777" t="s">
        <v>856</v>
      </c>
      <c r="C20" s="775">
        <f>VLOOKUP($A20,[23]総数!$B$6:$M$30,2,FALSE)</f>
        <v>3691</v>
      </c>
      <c r="D20" s="775">
        <f>VLOOKUP($A20,[23]総数!$B$6:$M$30,3,FALSE)</f>
        <v>2153</v>
      </c>
      <c r="E20" s="775">
        <f>VLOOKUP($A20,[23]総数!$B$6:$M$30,4,FALSE)</f>
        <v>1302</v>
      </c>
      <c r="F20" s="775">
        <f>VLOOKUP($A20,[23]総数!$B$6:$M$30,5,FALSE)</f>
        <v>28</v>
      </c>
      <c r="G20" s="775">
        <f>VLOOKUP($A20,[23]総数!$B$6:$M$30,6,FALSE)</f>
        <v>823</v>
      </c>
      <c r="H20" s="775">
        <f>VLOOKUP($A20,[23]総数!$B$6:$M$30,7,FALSE)</f>
        <v>834</v>
      </c>
      <c r="I20" s="775">
        <f>VLOOKUP($A20,[23]総数!$B$6:$M$30,8,FALSE)</f>
        <v>92</v>
      </c>
      <c r="J20" s="775">
        <f>VLOOKUP($A20,[23]総数!$B$6:$M$30,9,FALSE)</f>
        <v>461</v>
      </c>
      <c r="K20" s="775">
        <f>VLOOKUP($A20,[23]総数!$B$6:$M$30,10,FALSE)</f>
        <v>129</v>
      </c>
      <c r="L20" s="776">
        <f>VLOOKUP($A20,[23]総数!$B$6:$M$30,10,FALSE)</f>
        <v>129</v>
      </c>
      <c r="M20" s="775">
        <f>VLOOKUP($A20,[23]総数!$B$35:$M$59,2,FALSE)</f>
        <v>2037</v>
      </c>
      <c r="N20" s="775">
        <f>VLOOKUP($A20,[23]総数!$B$35:$M$59,3,FALSE)</f>
        <v>1151</v>
      </c>
      <c r="O20" s="775">
        <f>VLOOKUP($A20,[23]総数!$B$35:$M$59,4,FALSE)</f>
        <v>777</v>
      </c>
      <c r="P20" s="775">
        <f>VLOOKUP($A20,[23]総数!$B$35:$M$59,5,FALSE)</f>
        <v>12</v>
      </c>
      <c r="Q20" s="775">
        <f>VLOOKUP($A20,[23]総数!$B$35:$M$59,6,FALSE)</f>
        <v>362</v>
      </c>
      <c r="R20" s="775">
        <f>VLOOKUP($A20,[23]総数!$B$35:$M$59,7,FALSE)</f>
        <v>507</v>
      </c>
      <c r="S20" s="775">
        <f>VLOOKUP($A20,[23]総数!$B$35:$M$59,8,FALSE)</f>
        <v>62</v>
      </c>
      <c r="T20" s="775">
        <f>VLOOKUP($A20,[23]総数!$B$35:$M$59,9,FALSE)</f>
        <v>275</v>
      </c>
      <c r="U20" s="775">
        <f>VLOOKUP($A20,[23]総数!$B$35:$M$59,10,FALSE)</f>
        <v>24</v>
      </c>
      <c r="V20" s="776" t="str">
        <f>VLOOKUP($A20,[23]総数!$B$35:$M$59,11,FALSE)</f>
        <v>-</v>
      </c>
      <c r="W20" s="775">
        <f>VLOOKUP($A20,[23]総数!$B$64:$M$88,2,FALSE)</f>
        <v>1654</v>
      </c>
      <c r="X20" s="775">
        <f>VLOOKUP($A20,[23]総数!$B$64:$M$88,3,FALSE)</f>
        <v>1002</v>
      </c>
      <c r="Y20" s="775">
        <f>VLOOKUP($A20,[23]総数!$B$64:$M$88,4,FALSE)</f>
        <v>525</v>
      </c>
      <c r="Z20" s="775">
        <f>VLOOKUP($A20,[23]総数!$B$64:$M$88,5,FALSE)</f>
        <v>16</v>
      </c>
      <c r="AA20" s="775">
        <f>VLOOKUP($A20,[23]総数!$B$64:$M$88,6,FALSE)</f>
        <v>461</v>
      </c>
      <c r="AB20" s="775">
        <f>VLOOKUP($A20,[23]総数!$B$64:$M$88,7,FALSE)</f>
        <v>327</v>
      </c>
      <c r="AC20" s="775">
        <f>VLOOKUP($A20,[23]総数!$B$64:$M$88,8,FALSE)</f>
        <v>30</v>
      </c>
      <c r="AD20" s="775">
        <f>VLOOKUP($A20,[23]総数!$B$64:$M$88,9,FALSE)</f>
        <v>186</v>
      </c>
      <c r="AE20" s="775">
        <f>VLOOKUP($A20,[23]総数!$B$64:$M$88,10,FALSE)</f>
        <v>105</v>
      </c>
      <c r="AF20" s="775" t="str">
        <f>VLOOKUP($A20,[23]総数!$B$64:$M$88,11,FALSE)</f>
        <v>-</v>
      </c>
    </row>
    <row r="21" spans="1:32" s="143" customFormat="1" ht="24" customHeight="1">
      <c r="A21" s="772" t="s">
        <v>857</v>
      </c>
      <c r="B21" s="777" t="s">
        <v>858</v>
      </c>
      <c r="C21" s="775">
        <f>VLOOKUP($A21,[23]総数!$B$6:$M$30,2,FALSE)</f>
        <v>7302</v>
      </c>
      <c r="D21" s="775">
        <f>VLOOKUP($A21,[23]総数!$B$6:$M$30,3,FALSE)</f>
        <v>5554</v>
      </c>
      <c r="E21" s="775">
        <f>VLOOKUP($A21,[23]総数!$B$6:$M$30,4,FALSE)</f>
        <v>4663</v>
      </c>
      <c r="F21" s="775">
        <f>VLOOKUP($A21,[23]総数!$B$6:$M$30,5,FALSE)</f>
        <v>168</v>
      </c>
      <c r="G21" s="775">
        <f>VLOOKUP($A21,[23]総数!$B$6:$M$30,6,FALSE)</f>
        <v>723</v>
      </c>
      <c r="H21" s="775">
        <f>VLOOKUP($A21,[23]総数!$B$6:$M$30,7,FALSE)</f>
        <v>537</v>
      </c>
      <c r="I21" s="775">
        <f>VLOOKUP($A21,[23]総数!$B$6:$M$30,8,FALSE)</f>
        <v>250</v>
      </c>
      <c r="J21" s="775">
        <f>VLOOKUP($A21,[23]総数!$B$6:$M$30,9,FALSE)</f>
        <v>716</v>
      </c>
      <c r="K21" s="775">
        <f>VLOOKUP($A21,[23]総数!$B$6:$M$30,10,FALSE)</f>
        <v>211</v>
      </c>
      <c r="L21" s="776">
        <f>VLOOKUP($A21,[23]総数!$B$6:$M$30,10,FALSE)</f>
        <v>211</v>
      </c>
      <c r="M21" s="775">
        <f>VLOOKUP($A21,[23]総数!$B$35:$M$59,2,FALSE)</f>
        <v>4896</v>
      </c>
      <c r="N21" s="775">
        <f>VLOOKUP($A21,[23]総数!$B$35:$M$59,3,FALSE)</f>
        <v>3643</v>
      </c>
      <c r="O21" s="775">
        <f>VLOOKUP($A21,[23]総数!$B$35:$M$59,4,FALSE)</f>
        <v>3350</v>
      </c>
      <c r="P21" s="775">
        <f>VLOOKUP($A21,[23]総数!$B$35:$M$59,5,FALSE)</f>
        <v>104</v>
      </c>
      <c r="Q21" s="775">
        <f>VLOOKUP($A21,[23]総数!$B$35:$M$59,6,FALSE)</f>
        <v>189</v>
      </c>
      <c r="R21" s="775">
        <f>VLOOKUP($A21,[23]総数!$B$35:$M$59,7,FALSE)</f>
        <v>438</v>
      </c>
      <c r="S21" s="775">
        <f>VLOOKUP($A21,[23]総数!$B$35:$M$59,8,FALSE)</f>
        <v>215</v>
      </c>
      <c r="T21" s="775">
        <f>VLOOKUP($A21,[23]総数!$B$35:$M$59,9,FALSE)</f>
        <v>551</v>
      </c>
      <c r="U21" s="775">
        <f>VLOOKUP($A21,[23]総数!$B$35:$M$59,10,FALSE)</f>
        <v>24</v>
      </c>
      <c r="V21" s="776" t="str">
        <f>VLOOKUP($A21,[23]総数!$B$35:$M$59,11,FALSE)</f>
        <v>-</v>
      </c>
      <c r="W21" s="775">
        <f>VLOOKUP($A21,[23]総数!$B$64:$M$88,2,FALSE)</f>
        <v>2406</v>
      </c>
      <c r="X21" s="775">
        <f>VLOOKUP($A21,[23]総数!$B$64:$M$88,3,FALSE)</f>
        <v>1911</v>
      </c>
      <c r="Y21" s="775">
        <f>VLOOKUP($A21,[23]総数!$B$64:$M$88,4,FALSE)</f>
        <v>1313</v>
      </c>
      <c r="Z21" s="775">
        <f>VLOOKUP($A21,[23]総数!$B$64:$M$88,5,FALSE)</f>
        <v>64</v>
      </c>
      <c r="AA21" s="775">
        <f>VLOOKUP($A21,[23]総数!$B$64:$M$88,6,FALSE)</f>
        <v>534</v>
      </c>
      <c r="AB21" s="775">
        <f>VLOOKUP($A21,[23]総数!$B$64:$M$88,7,FALSE)</f>
        <v>99</v>
      </c>
      <c r="AC21" s="775">
        <f>VLOOKUP($A21,[23]総数!$B$64:$M$88,8,FALSE)</f>
        <v>35</v>
      </c>
      <c r="AD21" s="775">
        <f>VLOOKUP($A21,[23]総数!$B$64:$M$88,9,FALSE)</f>
        <v>165</v>
      </c>
      <c r="AE21" s="775">
        <f>VLOOKUP($A21,[23]総数!$B$64:$M$88,10,FALSE)</f>
        <v>187</v>
      </c>
      <c r="AF21" s="775" t="str">
        <f>VLOOKUP($A21,[23]総数!$B$64:$M$88,11,FALSE)</f>
        <v>-</v>
      </c>
    </row>
    <row r="22" spans="1:32" s="143" customFormat="1" ht="24" customHeight="1">
      <c r="A22" s="772" t="s">
        <v>859</v>
      </c>
      <c r="B22" s="777" t="s">
        <v>860</v>
      </c>
      <c r="C22" s="775">
        <f>VLOOKUP($A22,[23]総数!$B$6:$M$30,2,FALSE)</f>
        <v>12042</v>
      </c>
      <c r="D22" s="775">
        <f>VLOOKUP($A22,[23]総数!$B$6:$M$30,3,FALSE)</f>
        <v>9581</v>
      </c>
      <c r="E22" s="775">
        <f>VLOOKUP($A22,[23]総数!$B$6:$M$30,4,FALSE)</f>
        <v>2737</v>
      </c>
      <c r="F22" s="775">
        <f>VLOOKUP($A22,[23]総数!$B$6:$M$30,5,FALSE)</f>
        <v>104</v>
      </c>
      <c r="G22" s="775">
        <f>VLOOKUP($A22,[23]総数!$B$6:$M$30,6,FALSE)</f>
        <v>6740</v>
      </c>
      <c r="H22" s="775">
        <f>VLOOKUP($A22,[23]総数!$B$6:$M$30,7,FALSE)</f>
        <v>392</v>
      </c>
      <c r="I22" s="775">
        <f>VLOOKUP($A22,[23]総数!$B$6:$M$30,8,FALSE)</f>
        <v>652</v>
      </c>
      <c r="J22" s="775">
        <f>VLOOKUP($A22,[23]総数!$B$6:$M$30,9,FALSE)</f>
        <v>756</v>
      </c>
      <c r="K22" s="775">
        <f>VLOOKUP($A22,[23]総数!$B$6:$M$30,10,FALSE)</f>
        <v>534</v>
      </c>
      <c r="L22" s="776">
        <f>VLOOKUP($A22,[23]総数!$B$6:$M$30,10,FALSE)</f>
        <v>534</v>
      </c>
      <c r="M22" s="775">
        <f>VLOOKUP($A22,[23]総数!$B$35:$M$59,2,FALSE)</f>
        <v>4609</v>
      </c>
      <c r="N22" s="775">
        <f>VLOOKUP($A22,[23]総数!$B$35:$M$59,3,FALSE)</f>
        <v>3394</v>
      </c>
      <c r="O22" s="775">
        <f>VLOOKUP($A22,[23]総数!$B$35:$M$59,4,FALSE)</f>
        <v>1665</v>
      </c>
      <c r="P22" s="775">
        <f>VLOOKUP($A22,[23]総数!$B$35:$M$59,5,FALSE)</f>
        <v>42</v>
      </c>
      <c r="Q22" s="775">
        <f>VLOOKUP($A22,[23]総数!$B$35:$M$59,6,FALSE)</f>
        <v>1687</v>
      </c>
      <c r="R22" s="775">
        <f>VLOOKUP($A22,[23]総数!$B$35:$M$59,7,FALSE)</f>
        <v>239</v>
      </c>
      <c r="S22" s="775">
        <f>VLOOKUP($A22,[23]総数!$B$35:$M$59,8,FALSE)</f>
        <v>408</v>
      </c>
      <c r="T22" s="775">
        <f>VLOOKUP($A22,[23]総数!$B$35:$M$59,9,FALSE)</f>
        <v>437</v>
      </c>
      <c r="U22" s="775">
        <f>VLOOKUP($A22,[23]総数!$B$35:$M$59,10,FALSE)</f>
        <v>81</v>
      </c>
      <c r="V22" s="776" t="str">
        <f>VLOOKUP($A22,[23]総数!$B$35:$M$59,11,FALSE)</f>
        <v>-</v>
      </c>
      <c r="W22" s="775">
        <f>VLOOKUP($A22,[23]総数!$B$64:$M$88,2,FALSE)</f>
        <v>7433</v>
      </c>
      <c r="X22" s="775">
        <f>VLOOKUP($A22,[23]総数!$B$64:$M$88,3,FALSE)</f>
        <v>6187</v>
      </c>
      <c r="Y22" s="775">
        <f>VLOOKUP($A22,[23]総数!$B$64:$M$88,4,FALSE)</f>
        <v>1072</v>
      </c>
      <c r="Z22" s="775">
        <f>VLOOKUP($A22,[23]総数!$B$64:$M$88,5,FALSE)</f>
        <v>62</v>
      </c>
      <c r="AA22" s="775">
        <f>VLOOKUP($A22,[23]総数!$B$64:$M$88,6,FALSE)</f>
        <v>5053</v>
      </c>
      <c r="AB22" s="775">
        <f>VLOOKUP($A22,[23]総数!$B$64:$M$88,7,FALSE)</f>
        <v>153</v>
      </c>
      <c r="AC22" s="775">
        <f>VLOOKUP($A22,[23]総数!$B$64:$M$88,8,FALSE)</f>
        <v>244</v>
      </c>
      <c r="AD22" s="775">
        <f>VLOOKUP($A22,[23]総数!$B$64:$M$88,9,FALSE)</f>
        <v>319</v>
      </c>
      <c r="AE22" s="775">
        <f>VLOOKUP($A22,[23]総数!$B$64:$M$88,10,FALSE)</f>
        <v>453</v>
      </c>
      <c r="AF22" s="775" t="str">
        <f>VLOOKUP($A22,[23]総数!$B$64:$M$88,11,FALSE)</f>
        <v>-</v>
      </c>
    </row>
    <row r="23" spans="1:32" s="143" customFormat="1" ht="24" customHeight="1">
      <c r="A23" s="772" t="s">
        <v>861</v>
      </c>
      <c r="B23" s="777" t="s">
        <v>862</v>
      </c>
      <c r="C23" s="775">
        <f>VLOOKUP($A23,[23]総数!$B$6:$M$30,2,FALSE)</f>
        <v>6507</v>
      </c>
      <c r="D23" s="775">
        <f>VLOOKUP($A23,[23]総数!$B$6:$M$30,3,FALSE)</f>
        <v>4442</v>
      </c>
      <c r="E23" s="775">
        <f>VLOOKUP($A23,[23]総数!$B$6:$M$30,4,FALSE)</f>
        <v>2027</v>
      </c>
      <c r="F23" s="775">
        <f>VLOOKUP($A23,[23]総数!$B$6:$M$30,5,FALSE)</f>
        <v>45</v>
      </c>
      <c r="G23" s="775">
        <f>VLOOKUP($A23,[23]総数!$B$6:$M$30,6,FALSE)</f>
        <v>2370</v>
      </c>
      <c r="H23" s="775">
        <f>VLOOKUP($A23,[23]総数!$B$6:$M$30,7,FALSE)</f>
        <v>239</v>
      </c>
      <c r="I23" s="775">
        <f>VLOOKUP($A23,[23]総数!$B$6:$M$30,8,FALSE)</f>
        <v>347</v>
      </c>
      <c r="J23" s="775">
        <f>VLOOKUP($A23,[23]総数!$B$6:$M$30,9,FALSE)</f>
        <v>1064</v>
      </c>
      <c r="K23" s="775">
        <f>VLOOKUP($A23,[23]総数!$B$6:$M$30,10,FALSE)</f>
        <v>347</v>
      </c>
      <c r="L23" s="776">
        <f>VLOOKUP($A23,[23]総数!$B$6:$M$30,10,FALSE)</f>
        <v>347</v>
      </c>
      <c r="M23" s="775">
        <f>VLOOKUP($A23,[23]総数!$B$35:$M$59,2,FALSE)</f>
        <v>2565</v>
      </c>
      <c r="N23" s="775">
        <f>VLOOKUP($A23,[23]総数!$B$35:$M$59,3,FALSE)</f>
        <v>1684</v>
      </c>
      <c r="O23" s="775">
        <f>VLOOKUP($A23,[23]総数!$B$35:$M$59,4,FALSE)</f>
        <v>1074</v>
      </c>
      <c r="P23" s="775">
        <f>VLOOKUP($A23,[23]総数!$B$35:$M$59,5,FALSE)</f>
        <v>17</v>
      </c>
      <c r="Q23" s="775">
        <f>VLOOKUP($A23,[23]総数!$B$35:$M$59,6,FALSE)</f>
        <v>593</v>
      </c>
      <c r="R23" s="775">
        <f>VLOOKUP($A23,[23]総数!$B$35:$M$59,7,FALSE)</f>
        <v>151</v>
      </c>
      <c r="S23" s="775">
        <f>VLOOKUP($A23,[23]総数!$B$35:$M$59,8,FALSE)</f>
        <v>189</v>
      </c>
      <c r="T23" s="775">
        <f>VLOOKUP($A23,[23]総数!$B$35:$M$59,9,FALSE)</f>
        <v>459</v>
      </c>
      <c r="U23" s="775">
        <f>VLOOKUP($A23,[23]総数!$B$35:$M$59,10,FALSE)</f>
        <v>60</v>
      </c>
      <c r="V23" s="776" t="str">
        <f>VLOOKUP($A23,[23]総数!$B$35:$M$59,11,FALSE)</f>
        <v>-</v>
      </c>
      <c r="W23" s="775">
        <f>VLOOKUP($A23,[23]総数!$B$64:$M$88,2,FALSE)</f>
        <v>3942</v>
      </c>
      <c r="X23" s="775">
        <f>VLOOKUP($A23,[23]総数!$B$64:$M$88,3,FALSE)</f>
        <v>2758</v>
      </c>
      <c r="Y23" s="775">
        <f>VLOOKUP($A23,[23]総数!$B$64:$M$88,4,FALSE)</f>
        <v>953</v>
      </c>
      <c r="Z23" s="775">
        <f>VLOOKUP($A23,[23]総数!$B$64:$M$88,5,FALSE)</f>
        <v>28</v>
      </c>
      <c r="AA23" s="775">
        <f>VLOOKUP($A23,[23]総数!$B$64:$M$88,6,FALSE)</f>
        <v>1777</v>
      </c>
      <c r="AB23" s="775">
        <f>VLOOKUP($A23,[23]総数!$B$64:$M$88,7,FALSE)</f>
        <v>88</v>
      </c>
      <c r="AC23" s="775">
        <f>VLOOKUP($A23,[23]総数!$B$64:$M$88,8,FALSE)</f>
        <v>158</v>
      </c>
      <c r="AD23" s="775">
        <f>VLOOKUP($A23,[23]総数!$B$64:$M$88,9,FALSE)</f>
        <v>605</v>
      </c>
      <c r="AE23" s="775">
        <f>VLOOKUP($A23,[23]総数!$B$64:$M$88,10,FALSE)</f>
        <v>287</v>
      </c>
      <c r="AF23" s="775">
        <f>VLOOKUP($A23,[23]総数!$B$64:$M$88,11,FALSE)</f>
        <v>7</v>
      </c>
    </row>
    <row r="24" spans="1:32" s="143" customFormat="1" ht="24" customHeight="1">
      <c r="A24" s="772" t="s">
        <v>863</v>
      </c>
      <c r="B24" s="777" t="s">
        <v>864</v>
      </c>
      <c r="C24" s="775">
        <f>VLOOKUP($A24,[23]総数!$B$6:$M$30,2,FALSE)</f>
        <v>9691</v>
      </c>
      <c r="D24" s="775">
        <f>VLOOKUP($A24,[23]総数!$B$6:$M$30,3,FALSE)</f>
        <v>8733</v>
      </c>
      <c r="E24" s="775">
        <f>VLOOKUP($A24,[23]総数!$B$6:$M$30,4,FALSE)</f>
        <v>5779</v>
      </c>
      <c r="F24" s="775">
        <f>VLOOKUP($A24,[23]総数!$B$6:$M$30,5,FALSE)</f>
        <v>89</v>
      </c>
      <c r="G24" s="775">
        <f>VLOOKUP($A24,[23]総数!$B$6:$M$30,6,FALSE)</f>
        <v>2865</v>
      </c>
      <c r="H24" s="775">
        <f>VLOOKUP($A24,[23]総数!$B$6:$M$30,7,FALSE)</f>
        <v>146</v>
      </c>
      <c r="I24" s="775">
        <f>VLOOKUP($A24,[23]総数!$B$6:$M$30,8,FALSE)</f>
        <v>121</v>
      </c>
      <c r="J24" s="775">
        <f>VLOOKUP($A24,[23]総数!$B$6:$M$30,9,FALSE)</f>
        <v>592</v>
      </c>
      <c r="K24" s="775">
        <f>VLOOKUP($A24,[23]総数!$B$6:$M$30,10,FALSE)</f>
        <v>52</v>
      </c>
      <c r="L24" s="776">
        <f>VLOOKUP($A24,[23]総数!$B$6:$M$30,10,FALSE)</f>
        <v>52</v>
      </c>
      <c r="M24" s="775">
        <f>VLOOKUP($A24,[23]総数!$B$35:$M$59,2,FALSE)</f>
        <v>3978</v>
      </c>
      <c r="N24" s="775">
        <f>VLOOKUP($A24,[23]総数!$B$35:$M$59,3,FALSE)</f>
        <v>3646</v>
      </c>
      <c r="O24" s="775">
        <f>VLOOKUP($A24,[23]総数!$B$35:$M$59,4,FALSE)</f>
        <v>2887</v>
      </c>
      <c r="P24" s="775">
        <f>VLOOKUP($A24,[23]総数!$B$35:$M$59,5,FALSE)</f>
        <v>25</v>
      </c>
      <c r="Q24" s="775">
        <f>VLOOKUP($A24,[23]総数!$B$35:$M$59,6,FALSE)</f>
        <v>734</v>
      </c>
      <c r="R24" s="775">
        <f>VLOOKUP($A24,[23]総数!$B$35:$M$59,7,FALSE)</f>
        <v>99</v>
      </c>
      <c r="S24" s="775">
        <f>VLOOKUP($A24,[23]総数!$B$35:$M$59,8,FALSE)</f>
        <v>41</v>
      </c>
      <c r="T24" s="775">
        <f>VLOOKUP($A24,[23]総数!$B$35:$M$59,9,FALSE)</f>
        <v>167</v>
      </c>
      <c r="U24" s="775">
        <f>VLOOKUP($A24,[23]総数!$B$35:$M$59,10,FALSE)</f>
        <v>9</v>
      </c>
      <c r="V24" s="776" t="str">
        <f>VLOOKUP($A24,[23]総数!$B$35:$M$59,11,FALSE)</f>
        <v>-</v>
      </c>
      <c r="W24" s="775">
        <f>VLOOKUP($A24,[23]総数!$B$64:$M$88,2,FALSE)</f>
        <v>5713</v>
      </c>
      <c r="X24" s="775">
        <f>VLOOKUP($A24,[23]総数!$B$64:$M$88,3,FALSE)</f>
        <v>5087</v>
      </c>
      <c r="Y24" s="775">
        <f>VLOOKUP($A24,[23]総数!$B$64:$M$88,4,FALSE)</f>
        <v>2892</v>
      </c>
      <c r="Z24" s="775">
        <f>VLOOKUP($A24,[23]総数!$B$64:$M$88,5,FALSE)</f>
        <v>64</v>
      </c>
      <c r="AA24" s="775">
        <f>VLOOKUP($A24,[23]総数!$B$64:$M$88,6,FALSE)</f>
        <v>2131</v>
      </c>
      <c r="AB24" s="775">
        <f>VLOOKUP($A24,[23]総数!$B$64:$M$88,7,FALSE)</f>
        <v>47</v>
      </c>
      <c r="AC24" s="775">
        <f>VLOOKUP($A24,[23]総数!$B$64:$M$88,8,FALSE)</f>
        <v>80</v>
      </c>
      <c r="AD24" s="775">
        <f>VLOOKUP($A24,[23]総数!$B$64:$M$88,9,FALSE)</f>
        <v>425</v>
      </c>
      <c r="AE24" s="775">
        <f>VLOOKUP($A24,[23]総数!$B$64:$M$88,10,FALSE)</f>
        <v>43</v>
      </c>
      <c r="AF24" s="775" t="str">
        <f>VLOOKUP($A24,[23]総数!$B$64:$M$88,11,FALSE)</f>
        <v>-</v>
      </c>
    </row>
    <row r="25" spans="1:32" s="143" customFormat="1" ht="24" customHeight="1">
      <c r="A25" s="772" t="s">
        <v>865</v>
      </c>
      <c r="B25" s="777" t="s">
        <v>866</v>
      </c>
      <c r="C25" s="775">
        <f>VLOOKUP($A25,[23]総数!$B$6:$M$30,2,FALSE)</f>
        <v>35621</v>
      </c>
      <c r="D25" s="775">
        <f>VLOOKUP($A25,[23]総数!$B$6:$M$30,3,FALSE)</f>
        <v>33126</v>
      </c>
      <c r="E25" s="775">
        <f>VLOOKUP($A25,[23]総数!$B$6:$M$30,4,FALSE)</f>
        <v>22675</v>
      </c>
      <c r="F25" s="775">
        <f>VLOOKUP($A25,[23]総数!$B$6:$M$30,5,FALSE)</f>
        <v>361</v>
      </c>
      <c r="G25" s="775">
        <f>VLOOKUP($A25,[23]総数!$B$6:$M$30,6,FALSE)</f>
        <v>10090</v>
      </c>
      <c r="H25" s="775">
        <f>VLOOKUP($A25,[23]総数!$B$6:$M$30,7,FALSE)</f>
        <v>901</v>
      </c>
      <c r="I25" s="775">
        <f>VLOOKUP($A25,[23]総数!$B$6:$M$30,8,FALSE)</f>
        <v>597</v>
      </c>
      <c r="J25" s="775">
        <f>VLOOKUP($A25,[23]総数!$B$6:$M$30,9,FALSE)</f>
        <v>330</v>
      </c>
      <c r="K25" s="775">
        <f>VLOOKUP($A25,[23]総数!$B$6:$M$30,10,FALSE)</f>
        <v>382</v>
      </c>
      <c r="L25" s="776">
        <f>VLOOKUP($A25,[23]総数!$B$6:$M$30,10,FALSE)</f>
        <v>382</v>
      </c>
      <c r="M25" s="775">
        <f>VLOOKUP($A25,[23]総数!$B$35:$M$59,2,FALSE)</f>
        <v>9369</v>
      </c>
      <c r="N25" s="775">
        <f>VLOOKUP($A25,[23]総数!$B$35:$M$59,3,FALSE)</f>
        <v>7934</v>
      </c>
      <c r="O25" s="775">
        <f>VLOOKUP($A25,[23]総数!$B$35:$M$59,4,FALSE)</f>
        <v>6407</v>
      </c>
      <c r="P25" s="775">
        <f>VLOOKUP($A25,[23]総数!$B$35:$M$59,5,FALSE)</f>
        <v>75</v>
      </c>
      <c r="Q25" s="775">
        <f>VLOOKUP($A25,[23]総数!$B$35:$M$59,6,FALSE)</f>
        <v>1452</v>
      </c>
      <c r="R25" s="775">
        <f>VLOOKUP($A25,[23]総数!$B$35:$M$59,7,FALSE)</f>
        <v>557</v>
      </c>
      <c r="S25" s="775">
        <f>VLOOKUP($A25,[23]総数!$B$35:$M$59,8,FALSE)</f>
        <v>538</v>
      </c>
      <c r="T25" s="775">
        <f>VLOOKUP($A25,[23]総数!$B$35:$M$59,9,FALSE)</f>
        <v>237</v>
      </c>
      <c r="U25" s="775">
        <f>VLOOKUP($A25,[23]総数!$B$35:$M$59,10,FALSE)</f>
        <v>24</v>
      </c>
      <c r="V25" s="776" t="str">
        <f>VLOOKUP($A25,[23]総数!$B$35:$M$59,11,FALSE)</f>
        <v>-</v>
      </c>
      <c r="W25" s="775">
        <f>VLOOKUP($A25,[23]総数!$B$64:$M$88,2,FALSE)</f>
        <v>26252</v>
      </c>
      <c r="X25" s="775">
        <f>VLOOKUP($A25,[23]総数!$B$64:$M$88,3,FALSE)</f>
        <v>25192</v>
      </c>
      <c r="Y25" s="775">
        <f>VLOOKUP($A25,[23]総数!$B$64:$M$88,4,FALSE)</f>
        <v>16268</v>
      </c>
      <c r="Z25" s="775">
        <f>VLOOKUP($A25,[23]総数!$B$64:$M$88,5,FALSE)</f>
        <v>286</v>
      </c>
      <c r="AA25" s="775">
        <f>VLOOKUP($A25,[23]総数!$B$64:$M$88,6,FALSE)</f>
        <v>8638</v>
      </c>
      <c r="AB25" s="775">
        <f>VLOOKUP($A25,[23]総数!$B$64:$M$88,7,FALSE)</f>
        <v>344</v>
      </c>
      <c r="AC25" s="775">
        <f>VLOOKUP($A25,[23]総数!$B$64:$M$88,8,FALSE)</f>
        <v>59</v>
      </c>
      <c r="AD25" s="775">
        <f>VLOOKUP($A25,[23]総数!$B$64:$M$88,9,FALSE)</f>
        <v>93</v>
      </c>
      <c r="AE25" s="775">
        <f>VLOOKUP($A25,[23]総数!$B$64:$M$88,10,FALSE)</f>
        <v>358</v>
      </c>
      <c r="AF25" s="775" t="str">
        <f>VLOOKUP($A25,[23]総数!$B$64:$M$88,11,FALSE)</f>
        <v>-</v>
      </c>
    </row>
    <row r="26" spans="1:32" s="143" customFormat="1" ht="24" customHeight="1">
      <c r="A26" s="772" t="s">
        <v>867</v>
      </c>
      <c r="B26" s="777" t="s">
        <v>868</v>
      </c>
      <c r="C26" s="775">
        <f>VLOOKUP($A26,[23]総数!$B$6:$M$30,2,FALSE)</f>
        <v>1218</v>
      </c>
      <c r="D26" s="775">
        <f>VLOOKUP($A26,[23]総数!$B$6:$M$30,3,FALSE)</f>
        <v>1193</v>
      </c>
      <c r="E26" s="775">
        <f>VLOOKUP($A26,[23]総数!$B$6:$M$30,4,FALSE)</f>
        <v>841</v>
      </c>
      <c r="F26" s="775">
        <f>VLOOKUP($A26,[23]総数!$B$6:$M$30,5,FALSE)</f>
        <v>22</v>
      </c>
      <c r="G26" s="775">
        <f>VLOOKUP($A26,[23]総数!$B$6:$M$30,6,FALSE)</f>
        <v>330</v>
      </c>
      <c r="H26" s="775">
        <f>VLOOKUP($A26,[23]総数!$B$6:$M$30,7,FALSE)</f>
        <v>13</v>
      </c>
      <c r="I26" s="775">
        <f>VLOOKUP($A26,[23]総数!$B$6:$M$30,8,FALSE)</f>
        <v>6</v>
      </c>
      <c r="J26" s="775" t="str">
        <f>VLOOKUP($A26,[23]総数!$B$6:$M$30,9,FALSE)</f>
        <v>-</v>
      </c>
      <c r="K26" s="775">
        <f>VLOOKUP($A26,[23]総数!$B$6:$M$30,10,FALSE)</f>
        <v>1</v>
      </c>
      <c r="L26" s="776">
        <f>VLOOKUP($A26,[23]総数!$B$6:$M$30,10,FALSE)</f>
        <v>1</v>
      </c>
      <c r="M26" s="775">
        <f>VLOOKUP($A26,[23]総数!$B$35:$M$59,2,FALSE)</f>
        <v>794</v>
      </c>
      <c r="N26" s="775">
        <f>VLOOKUP($A26,[23]総数!$B$35:$M$59,3,FALSE)</f>
        <v>777</v>
      </c>
      <c r="O26" s="775">
        <f>VLOOKUP($A26,[23]総数!$B$35:$M$59,4,FALSE)</f>
        <v>619</v>
      </c>
      <c r="P26" s="775">
        <f>VLOOKUP($A26,[23]総数!$B$35:$M$59,5,FALSE)</f>
        <v>17</v>
      </c>
      <c r="Q26" s="775">
        <f>VLOOKUP($A26,[23]総数!$B$35:$M$59,6,FALSE)</f>
        <v>141</v>
      </c>
      <c r="R26" s="775">
        <f>VLOOKUP($A26,[23]総数!$B$35:$M$59,7,FALSE)</f>
        <v>11</v>
      </c>
      <c r="S26" s="775">
        <f>VLOOKUP($A26,[23]総数!$B$35:$M$59,8,FALSE)</f>
        <v>2</v>
      </c>
      <c r="T26" s="775" t="str">
        <f>VLOOKUP($A26,[23]総数!$B$35:$M$59,9,FALSE)</f>
        <v>-</v>
      </c>
      <c r="U26" s="775" t="str">
        <f>VLOOKUP($A26,[23]総数!$B$35:$M$59,10,FALSE)</f>
        <v>-</v>
      </c>
      <c r="V26" s="776" t="str">
        <f>VLOOKUP($A26,[23]総数!$B$35:$M$59,11,FALSE)</f>
        <v>-</v>
      </c>
      <c r="W26" s="775">
        <f>VLOOKUP($A26,[23]総数!$B$64:$M$88,2,FALSE)</f>
        <v>424</v>
      </c>
      <c r="X26" s="775">
        <f>VLOOKUP($A26,[23]総数!$B$64:$M$88,3,FALSE)</f>
        <v>416</v>
      </c>
      <c r="Y26" s="775">
        <f>VLOOKUP($A26,[23]総数!$B$64:$M$88,4,FALSE)</f>
        <v>222</v>
      </c>
      <c r="Z26" s="775">
        <f>VLOOKUP($A26,[23]総数!$B$64:$M$88,5,FALSE)</f>
        <v>5</v>
      </c>
      <c r="AA26" s="775">
        <f>VLOOKUP($A26,[23]総数!$B$64:$M$88,6,FALSE)</f>
        <v>189</v>
      </c>
      <c r="AB26" s="775">
        <f>VLOOKUP($A26,[23]総数!$B$64:$M$88,7,FALSE)</f>
        <v>2</v>
      </c>
      <c r="AC26" s="775">
        <f>VLOOKUP($A26,[23]総数!$B$64:$M$88,8,FALSE)</f>
        <v>4</v>
      </c>
      <c r="AD26" s="775" t="str">
        <f>VLOOKUP($A26,[23]総数!$B$64:$M$88,9,FALSE)</f>
        <v>-</v>
      </c>
      <c r="AE26" s="775">
        <f>VLOOKUP($A26,[23]総数!$B$64:$M$88,10,FALSE)</f>
        <v>1</v>
      </c>
      <c r="AF26" s="775" t="str">
        <f>VLOOKUP($A26,[23]総数!$B$64:$M$88,11,FALSE)</f>
        <v>-</v>
      </c>
    </row>
    <row r="27" spans="1:32" s="143" customFormat="1" ht="24" customHeight="1">
      <c r="A27" s="772" t="s">
        <v>869</v>
      </c>
      <c r="B27" s="777" t="s">
        <v>870</v>
      </c>
      <c r="C27" s="775">
        <f>VLOOKUP($A27,[23]総数!$B$6:$M$30,2,FALSE)</f>
        <v>12711</v>
      </c>
      <c r="D27" s="775">
        <f>VLOOKUP($A27,[23]総数!$B$6:$M$30,3,FALSE)</f>
        <v>10928</v>
      </c>
      <c r="E27" s="775">
        <f>VLOOKUP($A27,[23]総数!$B$6:$M$30,4,FALSE)</f>
        <v>6160</v>
      </c>
      <c r="F27" s="775">
        <f>VLOOKUP($A27,[23]総数!$B$6:$M$30,5,FALSE)</f>
        <v>422</v>
      </c>
      <c r="G27" s="775">
        <f>VLOOKUP($A27,[23]総数!$B$6:$M$30,6,FALSE)</f>
        <v>4346</v>
      </c>
      <c r="H27" s="775">
        <f>VLOOKUP($A27,[23]総数!$B$6:$M$30,7,FALSE)</f>
        <v>647</v>
      </c>
      <c r="I27" s="775">
        <f>VLOOKUP($A27,[23]総数!$B$6:$M$30,8,FALSE)</f>
        <v>116</v>
      </c>
      <c r="J27" s="775">
        <f>VLOOKUP($A27,[23]総数!$B$6:$M$30,9,FALSE)</f>
        <v>760</v>
      </c>
      <c r="K27" s="775">
        <f>VLOOKUP($A27,[23]総数!$B$6:$M$30,10,FALSE)</f>
        <v>135</v>
      </c>
      <c r="L27" s="776">
        <f>VLOOKUP($A27,[23]総数!$B$6:$M$30,10,FALSE)</f>
        <v>135</v>
      </c>
      <c r="M27" s="775">
        <f>VLOOKUP($A27,[23]総数!$B$35:$M$59,2,FALSE)</f>
        <v>6791</v>
      </c>
      <c r="N27" s="775">
        <f>VLOOKUP($A27,[23]総数!$B$35:$M$59,3,FALSE)</f>
        <v>5517</v>
      </c>
      <c r="O27" s="775">
        <f>VLOOKUP($A27,[23]総数!$B$35:$M$59,4,FALSE)</f>
        <v>4075</v>
      </c>
      <c r="P27" s="775">
        <f>VLOOKUP($A27,[23]総数!$B$35:$M$59,5,FALSE)</f>
        <v>147</v>
      </c>
      <c r="Q27" s="775">
        <f>VLOOKUP($A27,[23]総数!$B$35:$M$59,6,FALSE)</f>
        <v>1295</v>
      </c>
      <c r="R27" s="775">
        <f>VLOOKUP($A27,[23]総数!$B$35:$M$59,7,FALSE)</f>
        <v>504</v>
      </c>
      <c r="S27" s="775">
        <f>VLOOKUP($A27,[23]総数!$B$35:$M$59,8,FALSE)</f>
        <v>98</v>
      </c>
      <c r="T27" s="775">
        <f>VLOOKUP($A27,[23]総数!$B$35:$M$59,9,FALSE)</f>
        <v>568</v>
      </c>
      <c r="U27" s="775">
        <f>VLOOKUP($A27,[23]総数!$B$35:$M$59,10,FALSE)</f>
        <v>23</v>
      </c>
      <c r="V27" s="776">
        <f>VLOOKUP($A27,[23]総数!$B$35:$M$59,11,FALSE)</f>
        <v>2</v>
      </c>
      <c r="W27" s="775">
        <f>VLOOKUP($A27,[23]総数!$B$64:$M$88,2,FALSE)</f>
        <v>5920</v>
      </c>
      <c r="X27" s="775">
        <f>VLOOKUP($A27,[23]総数!$B$64:$M$88,3,FALSE)</f>
        <v>5411</v>
      </c>
      <c r="Y27" s="775">
        <f>VLOOKUP($A27,[23]総数!$B$64:$M$88,4,FALSE)</f>
        <v>2085</v>
      </c>
      <c r="Z27" s="775">
        <f>VLOOKUP($A27,[23]総数!$B$64:$M$88,5,FALSE)</f>
        <v>275</v>
      </c>
      <c r="AA27" s="775">
        <f>VLOOKUP($A27,[23]総数!$B$64:$M$88,6,FALSE)</f>
        <v>3051</v>
      </c>
      <c r="AB27" s="775">
        <f>VLOOKUP($A27,[23]総数!$B$64:$M$88,7,FALSE)</f>
        <v>143</v>
      </c>
      <c r="AC27" s="775">
        <f>VLOOKUP($A27,[23]総数!$B$64:$M$88,8,FALSE)</f>
        <v>18</v>
      </c>
      <c r="AD27" s="775">
        <f>VLOOKUP($A27,[23]総数!$B$64:$M$88,9,FALSE)</f>
        <v>192</v>
      </c>
      <c r="AE27" s="775">
        <f>VLOOKUP($A27,[23]総数!$B$64:$M$88,10,FALSE)</f>
        <v>112</v>
      </c>
      <c r="AF27" s="775">
        <f>VLOOKUP($A27,[23]総数!$B$64:$M$88,11,FALSE)</f>
        <v>6</v>
      </c>
    </row>
    <row r="28" spans="1:32" s="143" customFormat="1" ht="24" customHeight="1">
      <c r="A28" s="772" t="s">
        <v>871</v>
      </c>
      <c r="B28" s="777" t="s">
        <v>872</v>
      </c>
      <c r="C28" s="775">
        <f>VLOOKUP($A28,[23]総数!$B$6:$M$30,2,FALSE)</f>
        <v>7423</v>
      </c>
      <c r="D28" s="775">
        <f>VLOOKUP($A28,[23]総数!$B$6:$M$30,3,FALSE)</f>
        <v>7423</v>
      </c>
      <c r="E28" s="775">
        <f>VLOOKUP($A28,[23]総数!$B$6:$M$30,4,FALSE)</f>
        <v>6060</v>
      </c>
      <c r="F28" s="775">
        <f>VLOOKUP($A28,[23]総数!$B$6:$M$30,5,FALSE)</f>
        <v>46</v>
      </c>
      <c r="G28" s="775">
        <f>VLOOKUP($A28,[23]総数!$B$6:$M$30,6,FALSE)</f>
        <v>1317</v>
      </c>
      <c r="H28" s="775" t="str">
        <f>VLOOKUP($A28,[23]総数!$B$6:$M$30,7,FALSE)</f>
        <v>-</v>
      </c>
      <c r="I28" s="775" t="str">
        <f>VLOOKUP($A28,[23]総数!$B$6:$M$30,8,FALSE)</f>
        <v>-</v>
      </c>
      <c r="J28" s="775" t="str">
        <f>VLOOKUP($A28,[23]総数!$B$6:$M$30,9,FALSE)</f>
        <v>-</v>
      </c>
      <c r="K28" s="775" t="str">
        <f>VLOOKUP($A28,[23]総数!$B$6:$M$30,10,FALSE)</f>
        <v>-</v>
      </c>
      <c r="L28" s="776" t="str">
        <f>VLOOKUP($A28,[23]総数!$B$6:$M$30,10,FALSE)</f>
        <v>-</v>
      </c>
      <c r="M28" s="775">
        <f>VLOOKUP($A28,[23]総数!$B$35:$M$59,2,FALSE)</f>
        <v>4864</v>
      </c>
      <c r="N28" s="775">
        <f>VLOOKUP($A28,[23]総数!$B$35:$M$59,3,FALSE)</f>
        <v>4864</v>
      </c>
      <c r="O28" s="775">
        <f>VLOOKUP($A28,[23]総数!$B$35:$M$59,4,FALSE)</f>
        <v>4577</v>
      </c>
      <c r="P28" s="775">
        <f>VLOOKUP($A28,[23]総数!$B$35:$M$59,5,FALSE)</f>
        <v>7</v>
      </c>
      <c r="Q28" s="775">
        <f>VLOOKUP($A28,[23]総数!$B$35:$M$59,6,FALSE)</f>
        <v>280</v>
      </c>
      <c r="R28" s="775" t="str">
        <f>VLOOKUP($A28,[23]総数!$B$35:$M$59,7,FALSE)</f>
        <v>-</v>
      </c>
      <c r="S28" s="775" t="str">
        <f>VLOOKUP($A28,[23]総数!$B$35:$M$59,8,FALSE)</f>
        <v>-</v>
      </c>
      <c r="T28" s="775" t="str">
        <f>VLOOKUP($A28,[23]総数!$B$35:$M$59,9,FALSE)</f>
        <v>-</v>
      </c>
      <c r="U28" s="775" t="str">
        <f>VLOOKUP($A28,[23]総数!$B$35:$M$59,10,FALSE)</f>
        <v>-</v>
      </c>
      <c r="V28" s="776" t="str">
        <f>VLOOKUP($A28,[23]総数!$B$35:$M$59,11,FALSE)</f>
        <v>-</v>
      </c>
      <c r="W28" s="775">
        <f>VLOOKUP($A28,[23]総数!$B$64:$M$88,2,FALSE)</f>
        <v>2559</v>
      </c>
      <c r="X28" s="775">
        <f>VLOOKUP($A28,[23]総数!$B$64:$M$88,3,FALSE)</f>
        <v>2559</v>
      </c>
      <c r="Y28" s="775">
        <f>VLOOKUP($A28,[23]総数!$B$64:$M$88,4,FALSE)</f>
        <v>1483</v>
      </c>
      <c r="Z28" s="775">
        <f>VLOOKUP($A28,[23]総数!$B$64:$M$88,5,FALSE)</f>
        <v>39</v>
      </c>
      <c r="AA28" s="775">
        <f>VLOOKUP($A28,[23]総数!$B$64:$M$88,6,FALSE)</f>
        <v>1037</v>
      </c>
      <c r="AB28" s="775" t="str">
        <f>VLOOKUP($A28,[23]総数!$B$64:$M$88,7,FALSE)</f>
        <v>-</v>
      </c>
      <c r="AC28" s="775" t="str">
        <f>VLOOKUP($A28,[23]総数!$B$64:$M$88,8,FALSE)</f>
        <v>-</v>
      </c>
      <c r="AD28" s="775" t="str">
        <f>VLOOKUP($A28,[23]総数!$B$64:$M$88,9,FALSE)</f>
        <v>-</v>
      </c>
      <c r="AE28" s="775" t="str">
        <f>VLOOKUP($A28,[23]総数!$B$64:$M$88,10,FALSE)</f>
        <v>-</v>
      </c>
      <c r="AF28" s="775" t="str">
        <f>VLOOKUP($A28,[23]総数!$B$64:$M$88,11,FALSE)</f>
        <v>-</v>
      </c>
    </row>
    <row r="29" spans="1:32" s="143" customFormat="1" ht="24" customHeight="1">
      <c r="A29" s="772" t="s">
        <v>873</v>
      </c>
      <c r="B29" s="777" t="s">
        <v>874</v>
      </c>
      <c r="C29" s="775">
        <f>VLOOKUP($A29,[23]総数!$B$6:$M$30,2,FALSE)</f>
        <v>5279</v>
      </c>
      <c r="D29" s="775">
        <f>VLOOKUP($A29,[23]総数!$B$6:$M$30,3,FALSE)</f>
        <v>2189</v>
      </c>
      <c r="E29" s="775">
        <f>VLOOKUP($A29,[23]総数!$B$6:$M$30,4,FALSE)</f>
        <v>842</v>
      </c>
      <c r="F29" s="775">
        <f>VLOOKUP($A29,[23]総数!$B$6:$M$30,5,FALSE)</f>
        <v>335</v>
      </c>
      <c r="G29" s="775">
        <f>VLOOKUP($A29,[23]総数!$B$6:$M$30,6,FALSE)</f>
        <v>1012</v>
      </c>
      <c r="H29" s="775">
        <f>VLOOKUP($A29,[23]総数!$B$6:$M$30,7,FALSE)</f>
        <v>51</v>
      </c>
      <c r="I29" s="775">
        <f>VLOOKUP($A29,[23]総数!$B$6:$M$30,8,FALSE)</f>
        <v>59</v>
      </c>
      <c r="J29" s="775">
        <f>VLOOKUP($A29,[23]総数!$B$6:$M$30,9,FALSE)</f>
        <v>560</v>
      </c>
      <c r="K29" s="775">
        <f>VLOOKUP($A29,[23]総数!$B$6:$M$30,10,FALSE)</f>
        <v>172</v>
      </c>
      <c r="L29" s="776">
        <f>VLOOKUP($A29,[23]総数!$B$6:$M$30,10,FALSE)</f>
        <v>172</v>
      </c>
      <c r="M29" s="775">
        <f>VLOOKUP($A29,[23]総数!$B$35:$M$59,2,FALSE)</f>
        <v>2803</v>
      </c>
      <c r="N29" s="775">
        <f>VLOOKUP($A29,[23]総数!$B$35:$M$59,3,FALSE)</f>
        <v>1037</v>
      </c>
      <c r="O29" s="775">
        <f>VLOOKUP($A29,[23]総数!$B$35:$M$59,4,FALSE)</f>
        <v>552</v>
      </c>
      <c r="P29" s="775">
        <f>VLOOKUP($A29,[23]総数!$B$35:$M$59,5,FALSE)</f>
        <v>120</v>
      </c>
      <c r="Q29" s="775">
        <f>VLOOKUP($A29,[23]総数!$B$35:$M$59,6,FALSE)</f>
        <v>365</v>
      </c>
      <c r="R29" s="775">
        <f>VLOOKUP($A29,[23]総数!$B$35:$M$59,7,FALSE)</f>
        <v>35</v>
      </c>
      <c r="S29" s="775">
        <f>VLOOKUP($A29,[23]総数!$B$35:$M$59,8,FALSE)</f>
        <v>45</v>
      </c>
      <c r="T29" s="775">
        <f>VLOOKUP($A29,[23]総数!$B$35:$M$59,9,FALSE)</f>
        <v>374</v>
      </c>
      <c r="U29" s="775">
        <f>VLOOKUP($A29,[23]総数!$B$35:$M$59,10,FALSE)</f>
        <v>25</v>
      </c>
      <c r="V29" s="776" t="str">
        <f>VLOOKUP($A29,[23]総数!$B$35:$M$59,11,FALSE)</f>
        <v>-</v>
      </c>
      <c r="W29" s="775">
        <f>VLOOKUP($A29,[23]総数!$B$64:$M$88,2,FALSE)</f>
        <v>2476</v>
      </c>
      <c r="X29" s="775">
        <f>VLOOKUP($A29,[23]総数!$B$64:$M$88,3,FALSE)</f>
        <v>1152</v>
      </c>
      <c r="Y29" s="775">
        <f>VLOOKUP($A29,[23]総数!$B$64:$M$88,4,FALSE)</f>
        <v>290</v>
      </c>
      <c r="Z29" s="775">
        <f>VLOOKUP($A29,[23]総数!$B$64:$M$88,5,FALSE)</f>
        <v>215</v>
      </c>
      <c r="AA29" s="775">
        <f>VLOOKUP($A29,[23]総数!$B$64:$M$88,6,FALSE)</f>
        <v>647</v>
      </c>
      <c r="AB29" s="775">
        <f>VLOOKUP($A29,[23]総数!$B$64:$M$88,7,FALSE)</f>
        <v>16</v>
      </c>
      <c r="AC29" s="775">
        <f>VLOOKUP($A29,[23]総数!$B$64:$M$88,8,FALSE)</f>
        <v>14</v>
      </c>
      <c r="AD29" s="775">
        <f>VLOOKUP($A29,[23]総数!$B$64:$M$88,9,FALSE)</f>
        <v>186</v>
      </c>
      <c r="AE29" s="775">
        <f>VLOOKUP($A29,[23]総数!$B$64:$M$88,10,FALSE)</f>
        <v>147</v>
      </c>
      <c r="AF29" s="775" t="str">
        <f>VLOOKUP($A29,[23]総数!$B$64:$M$88,11,FALSE)</f>
        <v>-</v>
      </c>
    </row>
    <row r="30" spans="1:32" s="143" customFormat="1" ht="24" customHeight="1">
      <c r="A30" s="772"/>
      <c r="B30" s="777" t="s">
        <v>875</v>
      </c>
      <c r="C30" s="775"/>
      <c r="D30" s="775"/>
      <c r="E30" s="775"/>
      <c r="F30" s="775"/>
      <c r="G30" s="775"/>
      <c r="H30" s="775"/>
      <c r="I30" s="775"/>
      <c r="J30" s="775"/>
      <c r="K30" s="775"/>
      <c r="L30" s="776"/>
      <c r="M30" s="775"/>
      <c r="N30" s="775"/>
      <c r="O30" s="775"/>
      <c r="P30" s="775"/>
      <c r="Q30" s="775"/>
      <c r="R30" s="775"/>
      <c r="S30" s="775"/>
      <c r="T30" s="775"/>
      <c r="U30" s="775"/>
      <c r="V30" s="776"/>
      <c r="W30" s="775"/>
      <c r="X30" s="775"/>
      <c r="Y30" s="775"/>
      <c r="Z30" s="775"/>
      <c r="AA30" s="775"/>
      <c r="AB30" s="775"/>
      <c r="AC30" s="775"/>
      <c r="AD30" s="775"/>
      <c r="AE30" s="775"/>
      <c r="AF30" s="775"/>
    </row>
    <row r="31" spans="1:32" s="143" customFormat="1" ht="24" customHeight="1">
      <c r="A31" s="772" t="s">
        <v>876</v>
      </c>
      <c r="B31" s="778" t="s">
        <v>877</v>
      </c>
      <c r="C31" s="775">
        <f>VLOOKUP($A31,[23]総数!$B$6:$M$30,2,FALSE)</f>
        <v>3011</v>
      </c>
      <c r="D31" s="775">
        <f>VLOOKUP($A31,[23]総数!$B$6:$M$30,3,FALSE)</f>
        <v>860</v>
      </c>
      <c r="E31" s="775">
        <f>VLOOKUP($A31,[23]総数!$B$6:$M$30,4,FALSE)</f>
        <v>602</v>
      </c>
      <c r="F31" s="775">
        <f>VLOOKUP($A31,[23]総数!$B$6:$M$30,5,FALSE)</f>
        <v>6</v>
      </c>
      <c r="G31" s="775">
        <f>VLOOKUP($A31,[23]総数!$B$6:$M$30,6,FALSE)</f>
        <v>252</v>
      </c>
      <c r="H31" s="775">
        <f>VLOOKUP($A31,[23]総数!$B$6:$M$30,7,FALSE)</f>
        <v>100</v>
      </c>
      <c r="I31" s="775">
        <f>VLOOKUP($A31,[23]総数!$B$6:$M$30,8,FALSE)</f>
        <v>165</v>
      </c>
      <c r="J31" s="775">
        <f>VLOOKUP($A31,[23]総数!$B$6:$M$30,9,FALSE)</f>
        <v>1129</v>
      </c>
      <c r="K31" s="775">
        <f>VLOOKUP($A31,[23]総数!$B$6:$M$30,10,FALSE)</f>
        <v>732</v>
      </c>
      <c r="L31" s="776" t="str">
        <f>VLOOKUP($A31,[23]総数!$B$6:$M$30,11,FALSE)</f>
        <v>-</v>
      </c>
      <c r="M31" s="775">
        <f>VLOOKUP($A31,[23]総数!$B$35:$M$59,2,FALSE)</f>
        <v>2069</v>
      </c>
      <c r="N31" s="775">
        <f>VLOOKUP($A31,[23]総数!$B$35:$M$59,3,FALSE)</f>
        <v>655</v>
      </c>
      <c r="O31" s="775">
        <f>VLOOKUP($A31,[23]総数!$B$35:$M$59,4,FALSE)</f>
        <v>514</v>
      </c>
      <c r="P31" s="775">
        <f>VLOOKUP($A31,[23]総数!$B$35:$M$59,5,FALSE)</f>
        <v>6</v>
      </c>
      <c r="Q31" s="775">
        <f>VLOOKUP($A31,[23]総数!$B$35:$M$59,6,FALSE)</f>
        <v>135</v>
      </c>
      <c r="R31" s="775">
        <f>VLOOKUP($A31,[23]総数!$B$35:$M$59,7,FALSE)</f>
        <v>72</v>
      </c>
      <c r="S31" s="775">
        <f>VLOOKUP($A31,[23]総数!$B$35:$M$59,8,FALSE)</f>
        <v>155</v>
      </c>
      <c r="T31" s="775">
        <f>VLOOKUP($A31,[23]総数!$B$35:$M$59,9,FALSE)</f>
        <v>1015</v>
      </c>
      <c r="U31" s="775">
        <f>VLOOKUP($A31,[23]総数!$B$35:$M$59,10,FALSE)</f>
        <v>151</v>
      </c>
      <c r="V31" s="776" t="str">
        <f>VLOOKUP($A31,[23]総数!$B$35:$M$59,11,FALSE)</f>
        <v>-</v>
      </c>
      <c r="W31" s="775">
        <f>VLOOKUP($A31,[23]総数!$B$64:$M$88,2,FALSE)</f>
        <v>942</v>
      </c>
      <c r="X31" s="775">
        <f>VLOOKUP($A31,[23]総数!$B$64:$M$88,3,FALSE)</f>
        <v>205</v>
      </c>
      <c r="Y31" s="775">
        <f>VLOOKUP($A31,[23]総数!$B$64:$M$88,4,FALSE)</f>
        <v>88</v>
      </c>
      <c r="Z31" s="775" t="str">
        <f>VLOOKUP($A31,[23]総数!$B$64:$M$88,5,FALSE)</f>
        <v>-</v>
      </c>
      <c r="AA31" s="775">
        <f>VLOOKUP($A31,[23]総数!$B$64:$M$88,6,FALSE)</f>
        <v>117</v>
      </c>
      <c r="AB31" s="775">
        <f>VLOOKUP($A31,[23]総数!$B$64:$M$88,7,FALSE)</f>
        <v>28</v>
      </c>
      <c r="AC31" s="775">
        <f>VLOOKUP($A31,[23]総数!$B$64:$M$88,8,FALSE)</f>
        <v>10</v>
      </c>
      <c r="AD31" s="775">
        <f>VLOOKUP($A31,[23]総数!$B$64:$M$88,9,FALSE)</f>
        <v>114</v>
      </c>
      <c r="AE31" s="775">
        <f>VLOOKUP($A31,[23]総数!$B$64:$M$88,10,FALSE)</f>
        <v>581</v>
      </c>
      <c r="AF31" s="775" t="str">
        <f>VLOOKUP($A31,[23]総数!$B$64:$M$88,11,FALSE)</f>
        <v>-</v>
      </c>
    </row>
    <row r="32" spans="1:32" s="143" customFormat="1" ht="24" customHeight="1">
      <c r="A32" s="772" t="s">
        <v>878</v>
      </c>
      <c r="B32" s="778" t="s">
        <v>879</v>
      </c>
      <c r="C32" s="775">
        <f>VLOOKUP($A32,[23]総数!$B$6:$M$30,2,FALSE)</f>
        <v>31003</v>
      </c>
      <c r="D32" s="775">
        <f>VLOOKUP($A32,[23]総数!$B$6:$M$30,3,FALSE)</f>
        <v>23832</v>
      </c>
      <c r="E32" s="775">
        <f>VLOOKUP($A32,[23]総数!$B$6:$M$30,4,FALSE)</f>
        <v>19446</v>
      </c>
      <c r="F32" s="775">
        <f>VLOOKUP($A32,[23]総数!$B$6:$M$30,5,FALSE)</f>
        <v>748</v>
      </c>
      <c r="G32" s="775">
        <f>VLOOKUP($A32,[23]総数!$B$6:$M$30,6,FALSE)</f>
        <v>3638</v>
      </c>
      <c r="H32" s="775">
        <f>VLOOKUP($A32,[23]総数!$B$6:$M$30,7,FALSE)</f>
        <v>2710</v>
      </c>
      <c r="I32" s="775">
        <f>VLOOKUP($A32,[23]総数!$B$6:$M$30,8,FALSE)</f>
        <v>857</v>
      </c>
      <c r="J32" s="775">
        <f>VLOOKUP($A32,[23]総数!$B$6:$M$30,9,FALSE)</f>
        <v>2581</v>
      </c>
      <c r="K32" s="775">
        <f>VLOOKUP($A32,[23]総数!$B$6:$M$30,10,FALSE)</f>
        <v>590</v>
      </c>
      <c r="L32" s="776">
        <f>VLOOKUP($A32,[23]総数!$B$6:$M$30,11,FALSE)</f>
        <v>105</v>
      </c>
      <c r="M32" s="775">
        <f>VLOOKUP($A32,[23]総数!$B$35:$M$59,2,FALSE)</f>
        <v>24477</v>
      </c>
      <c r="N32" s="775">
        <f>VLOOKUP($A32,[23]総数!$B$35:$M$59,3,FALSE)</f>
        <v>18626</v>
      </c>
      <c r="O32" s="775">
        <f>VLOOKUP($A32,[23]総数!$B$35:$M$59,4,FALSE)</f>
        <v>16599</v>
      </c>
      <c r="P32" s="775">
        <f>VLOOKUP($A32,[23]総数!$B$35:$M$59,5,FALSE)</f>
        <v>503</v>
      </c>
      <c r="Q32" s="775">
        <f>VLOOKUP($A32,[23]総数!$B$35:$M$59,6,FALSE)</f>
        <v>1524</v>
      </c>
      <c r="R32" s="775">
        <f>VLOOKUP($A32,[23]総数!$B$35:$M$59,7,FALSE)</f>
        <v>2176</v>
      </c>
      <c r="S32" s="775">
        <f>VLOOKUP($A32,[23]総数!$B$35:$M$59,8,FALSE)</f>
        <v>826</v>
      </c>
      <c r="T32" s="775">
        <f>VLOOKUP($A32,[23]総数!$B$35:$M$59,9,FALSE)</f>
        <v>2410</v>
      </c>
      <c r="U32" s="775">
        <f>VLOOKUP($A32,[23]総数!$B$35:$M$59,10,FALSE)</f>
        <v>148</v>
      </c>
      <c r="V32" s="776">
        <f>VLOOKUP($A32,[23]総数!$B$35:$M$59,11,FALSE)</f>
        <v>9</v>
      </c>
      <c r="W32" s="775">
        <f>VLOOKUP($A32,[23]総数!$B$64:$M$88,2,FALSE)</f>
        <v>6526</v>
      </c>
      <c r="X32" s="775">
        <f>VLOOKUP($A32,[23]総数!$B$64:$M$88,3,FALSE)</f>
        <v>5206</v>
      </c>
      <c r="Y32" s="775">
        <f>VLOOKUP($A32,[23]総数!$B$64:$M$88,4,FALSE)</f>
        <v>2847</v>
      </c>
      <c r="Z32" s="775">
        <f>VLOOKUP($A32,[23]総数!$B$64:$M$88,5,FALSE)</f>
        <v>245</v>
      </c>
      <c r="AA32" s="775">
        <f>VLOOKUP($A32,[23]総数!$B$64:$M$88,6,FALSE)</f>
        <v>2114</v>
      </c>
      <c r="AB32" s="775">
        <f>VLOOKUP($A32,[23]総数!$B$64:$M$88,7,FALSE)</f>
        <v>534</v>
      </c>
      <c r="AC32" s="775">
        <f>VLOOKUP($A32,[23]総数!$B$64:$M$88,8,FALSE)</f>
        <v>31</v>
      </c>
      <c r="AD32" s="775">
        <f>VLOOKUP($A32,[23]総数!$B$64:$M$88,9,FALSE)</f>
        <v>171</v>
      </c>
      <c r="AE32" s="775">
        <f>VLOOKUP($A32,[23]総数!$B$64:$M$88,10,FALSE)</f>
        <v>442</v>
      </c>
      <c r="AF32" s="775">
        <f>VLOOKUP($A32,[23]総数!$B$64:$M$88,11,FALSE)</f>
        <v>96</v>
      </c>
    </row>
    <row r="33" spans="1:32" s="143" customFormat="1" ht="24" customHeight="1">
      <c r="A33" s="772" t="s">
        <v>880</v>
      </c>
      <c r="B33" s="778" t="s">
        <v>881</v>
      </c>
      <c r="C33" s="775">
        <f>VLOOKUP($A33,[23]総数!$B$6:$M$30,2,FALSE)</f>
        <v>145240</v>
      </c>
      <c r="D33" s="775">
        <f>VLOOKUP($A33,[23]総数!$B$6:$M$30,3,FALSE)</f>
        <v>125152</v>
      </c>
      <c r="E33" s="775">
        <f>VLOOKUP($A33,[23]総数!$B$6:$M$30,4,FALSE)</f>
        <v>78517</v>
      </c>
      <c r="F33" s="775">
        <f>VLOOKUP($A33,[23]総数!$B$6:$M$30,5,FALSE)</f>
        <v>2231</v>
      </c>
      <c r="G33" s="775">
        <f>VLOOKUP($A33,[23]総数!$B$6:$M$30,6,FALSE)</f>
        <v>44404</v>
      </c>
      <c r="H33" s="775">
        <f>VLOOKUP($A33,[23]総数!$B$6:$M$30,7,FALSE)</f>
        <v>6345</v>
      </c>
      <c r="I33" s="775">
        <f>VLOOKUP($A33,[23]総数!$B$6:$M$30,8,FALSE)</f>
        <v>2973</v>
      </c>
      <c r="J33" s="775">
        <f>VLOOKUP($A33,[23]総数!$B$6:$M$30,9,FALSE)</f>
        <v>6783</v>
      </c>
      <c r="K33" s="775">
        <f>VLOOKUP($A33,[23]総数!$B$6:$M$30,10,FALSE)</f>
        <v>2838</v>
      </c>
      <c r="L33" s="776">
        <f>VLOOKUP($A33,[23]総数!$B$6:$M$30,11,FALSE)</f>
        <v>15</v>
      </c>
      <c r="M33" s="775">
        <f>VLOOKUP($A33,[23]総数!$B$35:$M$59,2,FALSE)</f>
        <v>65852</v>
      </c>
      <c r="N33" s="775">
        <f>VLOOKUP($A33,[23]総数!$B$35:$M$59,3,FALSE)</f>
        <v>54029</v>
      </c>
      <c r="O33" s="775">
        <f>VLOOKUP($A33,[23]総数!$B$35:$M$59,4,FALSE)</f>
        <v>42504</v>
      </c>
      <c r="P33" s="775">
        <f>VLOOKUP($A33,[23]総数!$B$35:$M$59,5,FALSE)</f>
        <v>734</v>
      </c>
      <c r="Q33" s="775">
        <f>VLOOKUP($A33,[23]総数!$B$35:$M$59,6,FALSE)</f>
        <v>10791</v>
      </c>
      <c r="R33" s="775">
        <f>VLOOKUP($A33,[23]総数!$B$35:$M$59,7,FALSE)</f>
        <v>4427</v>
      </c>
      <c r="S33" s="775">
        <f>VLOOKUP($A33,[23]総数!$B$35:$M$59,8,FALSE)</f>
        <v>2185</v>
      </c>
      <c r="T33" s="775">
        <f>VLOOKUP($A33,[23]総数!$B$35:$M$59,9,FALSE)</f>
        <v>4235</v>
      </c>
      <c r="U33" s="775">
        <f>VLOOKUP($A33,[23]総数!$B$35:$M$59,10,FALSE)</f>
        <v>426</v>
      </c>
      <c r="V33" s="776">
        <f>VLOOKUP($A33,[23]総数!$B$35:$M$59,11,FALSE)</f>
        <v>2</v>
      </c>
      <c r="W33" s="775">
        <f>VLOOKUP($A33,[23]総数!$B$64:$M$88,2,FALSE)</f>
        <v>79388</v>
      </c>
      <c r="X33" s="775">
        <f>VLOOKUP($A33,[23]総数!$B$64:$M$88,3,FALSE)</f>
        <v>71123</v>
      </c>
      <c r="Y33" s="775">
        <f>VLOOKUP($A33,[23]総数!$B$64:$M$88,4,FALSE)</f>
        <v>36013</v>
      </c>
      <c r="Z33" s="775">
        <f>VLOOKUP($A33,[23]総数!$B$64:$M$88,5,FALSE)</f>
        <v>1497</v>
      </c>
      <c r="AA33" s="775">
        <f>VLOOKUP($A33,[23]総数!$B$64:$M$88,6,FALSE)</f>
        <v>33613</v>
      </c>
      <c r="AB33" s="775">
        <f>VLOOKUP($A33,[23]総数!$B$64:$M$88,7,FALSE)</f>
        <v>1918</v>
      </c>
      <c r="AC33" s="775">
        <f>VLOOKUP($A33,[23]総数!$B$64:$M$88,8,FALSE)</f>
        <v>788</v>
      </c>
      <c r="AD33" s="775">
        <f>VLOOKUP($A33,[23]総数!$B$64:$M$88,9,FALSE)</f>
        <v>2548</v>
      </c>
      <c r="AE33" s="775">
        <f>VLOOKUP($A33,[23]総数!$B$64:$M$88,10,FALSE)</f>
        <v>2412</v>
      </c>
      <c r="AF33" s="775">
        <f>VLOOKUP($A33,[23]総数!$B$64:$M$88,11,FALSE)</f>
        <v>13</v>
      </c>
    </row>
    <row r="34" spans="1:32" s="785" customFormat="1" ht="6" customHeight="1">
      <c r="A34" s="124"/>
      <c r="B34" s="779"/>
      <c r="C34" s="780"/>
      <c r="D34" s="780"/>
      <c r="E34" s="780"/>
      <c r="F34" s="780"/>
      <c r="G34" s="781"/>
      <c r="H34" s="781"/>
      <c r="I34" s="781"/>
      <c r="J34" s="781"/>
      <c r="K34" s="782"/>
      <c r="L34" s="783"/>
      <c r="M34" s="780"/>
      <c r="N34" s="780"/>
      <c r="O34" s="780"/>
      <c r="P34" s="781"/>
      <c r="Q34" s="781"/>
      <c r="R34" s="781"/>
      <c r="S34" s="781"/>
      <c r="T34" s="784"/>
      <c r="U34" s="780"/>
      <c r="V34" s="783"/>
      <c r="W34" s="780"/>
      <c r="X34" s="780"/>
      <c r="Y34" s="781"/>
      <c r="Z34" s="782"/>
      <c r="AA34" s="782"/>
      <c r="AB34" s="781"/>
      <c r="AC34" s="782"/>
      <c r="AD34" s="782"/>
      <c r="AE34" s="782"/>
      <c r="AF34" s="782"/>
    </row>
    <row r="35" spans="1:32" s="785" customFormat="1" ht="5.25" customHeight="1">
      <c r="A35" s="786"/>
      <c r="B35" s="787"/>
      <c r="C35" s="788"/>
      <c r="D35" s="788"/>
      <c r="E35" s="788"/>
      <c r="F35" s="788"/>
      <c r="G35" s="789"/>
      <c r="H35" s="789"/>
      <c r="I35" s="789"/>
      <c r="J35" s="789"/>
      <c r="K35" s="790"/>
      <c r="L35" s="788"/>
      <c r="M35" s="788"/>
      <c r="N35" s="788"/>
      <c r="O35" s="788"/>
      <c r="P35" s="789"/>
      <c r="Q35" s="789"/>
      <c r="R35" s="789"/>
      <c r="S35" s="789"/>
      <c r="T35" s="791"/>
      <c r="U35" s="788"/>
      <c r="V35" s="788"/>
      <c r="W35" s="788"/>
      <c r="X35" s="788"/>
      <c r="Y35" s="789"/>
      <c r="Z35" s="790"/>
      <c r="AA35" s="790"/>
      <c r="AB35" s="789"/>
      <c r="AC35" s="790"/>
    </row>
    <row r="36" spans="1:32" s="785" customFormat="1" ht="13.5" customHeight="1">
      <c r="A36" s="786"/>
      <c r="B36" s="748" t="s">
        <v>882</v>
      </c>
      <c r="C36" s="788"/>
      <c r="D36" s="792"/>
      <c r="E36" s="793"/>
      <c r="F36" s="788"/>
      <c r="G36" s="789"/>
      <c r="H36" s="789"/>
      <c r="I36" s="789"/>
      <c r="J36" s="789"/>
      <c r="K36" s="790"/>
      <c r="L36" s="788"/>
      <c r="M36" s="788"/>
      <c r="N36" s="788"/>
      <c r="O36" s="788"/>
      <c r="P36" s="789"/>
      <c r="Q36" s="789"/>
      <c r="R36" s="789"/>
      <c r="S36" s="789"/>
      <c r="T36" s="791"/>
      <c r="U36" s="788"/>
      <c r="V36" s="788"/>
      <c r="W36" s="788"/>
      <c r="X36" s="788"/>
      <c r="Y36" s="789"/>
      <c r="Z36" s="790"/>
      <c r="AA36" s="790"/>
      <c r="AB36" s="789"/>
      <c r="AC36" s="790"/>
    </row>
    <row r="37" spans="1:32" ht="17.25" customHeight="1">
      <c r="A37" s="124"/>
    </row>
    <row r="38" spans="1:32" ht="17.25" customHeight="1"/>
    <row r="39" spans="1:32" ht="17.25" customHeight="1"/>
    <row r="40" spans="1:32" ht="17.25" customHeight="1"/>
    <row r="41" spans="1:32" ht="12" customHeight="1"/>
    <row r="42" spans="1:32" ht="15" customHeight="1"/>
    <row r="43" spans="1:32" ht="15" customHeight="1"/>
    <row r="44" spans="1:32" ht="45.75" customHeight="1"/>
    <row r="45" spans="1:32" ht="49.5" customHeight="1"/>
    <row r="46" spans="1:32" ht="12.75" customHeight="1"/>
    <row r="47" spans="1:32" ht="11.1" customHeight="1"/>
    <row r="48" spans="1:32" ht="24" customHeight="1"/>
    <row r="49" ht="11.1" customHeight="1"/>
    <row r="50" ht="12.75" customHeight="1"/>
    <row r="51" ht="11.1" customHeight="1"/>
    <row r="52" ht="12.75" customHeight="1"/>
    <row r="53" ht="12.75" customHeight="1"/>
    <row r="54" ht="12.75" customHeight="1"/>
    <row r="55" ht="12.75" customHeight="1"/>
    <row r="56" ht="12.75" customHeight="1"/>
    <row r="57" ht="11.1" customHeight="1"/>
    <row r="58" ht="12.75" customHeight="1"/>
    <row r="59" ht="12.75" customHeight="1"/>
    <row r="60" ht="12.75" customHeight="1"/>
    <row r="61" ht="12.75" customHeight="1"/>
    <row r="62" ht="12.75" customHeight="1"/>
    <row r="63" ht="11.1" customHeight="1"/>
    <row r="64" ht="12.75" customHeight="1"/>
    <row r="65" ht="12.75" customHeight="1"/>
    <row r="66" ht="12.75" customHeight="1"/>
    <row r="67" ht="12.75" customHeight="1"/>
    <row r="68" ht="12.75" customHeight="1"/>
    <row r="69" ht="11.1" customHeight="1"/>
    <row r="70" ht="12.75" customHeight="1"/>
    <row r="71" ht="12.75" customHeight="1"/>
    <row r="72" ht="12.75" customHeight="1"/>
    <row r="73" ht="12.75" customHeight="1"/>
    <row r="74" ht="11.1" customHeight="1"/>
    <row r="75" ht="13.5" customHeight="1"/>
    <row r="76" ht="12.75" customHeight="1"/>
    <row r="77" ht="12.75" customHeight="1"/>
    <row r="78" ht="12.75" customHeight="1"/>
    <row r="79" ht="11.1" customHeight="1"/>
    <row r="80" ht="24" customHeight="1"/>
    <row r="81" ht="11.1" customHeight="1"/>
    <row r="82" ht="12.75" customHeight="1"/>
    <row r="83" ht="11.1" customHeight="1"/>
    <row r="84" ht="12.75" customHeight="1"/>
    <row r="85" ht="12.75" customHeight="1"/>
    <row r="86" ht="12.75" customHeight="1"/>
    <row r="87" ht="12.75" customHeight="1"/>
    <row r="88" ht="12.75" customHeight="1"/>
    <row r="89" ht="11.1" customHeight="1"/>
    <row r="90" ht="12.75" customHeight="1"/>
    <row r="91" ht="12.75" customHeight="1"/>
    <row r="92" ht="12.75" customHeight="1"/>
    <row r="93" ht="12.75" customHeight="1"/>
    <row r="94" ht="12.75" customHeight="1"/>
    <row r="95" ht="11.1" customHeight="1"/>
    <row r="96" ht="12.75" customHeight="1"/>
    <row r="97" ht="12.75" customHeight="1"/>
    <row r="98" ht="12.75" customHeight="1"/>
    <row r="99" ht="12.75" customHeight="1"/>
    <row r="100" ht="12.75" customHeight="1"/>
    <row r="101" ht="11.1" customHeight="1"/>
    <row r="102" ht="12.75" customHeight="1"/>
    <row r="103" ht="12.75" customHeight="1"/>
    <row r="104" ht="12.75" customHeight="1"/>
    <row r="105" ht="12.75" customHeight="1"/>
    <row r="106" ht="11.1" customHeight="1"/>
    <row r="107" ht="13.5" customHeight="1"/>
    <row r="108" ht="12.75" customHeight="1"/>
    <row r="109" ht="12.75" customHeight="1"/>
    <row r="110" ht="12.75" customHeight="1"/>
    <row r="111" ht="11.1" customHeight="1"/>
    <row r="112" ht="11.1" customHeight="1"/>
    <row r="113" ht="13.5" customHeight="1"/>
    <row r="114" ht="13.5" customHeight="1"/>
    <row r="115" ht="13.5" customHeight="1"/>
    <row r="116" ht="13.5" customHeight="1"/>
    <row r="117" ht="3.75" customHeight="1"/>
    <row r="118" ht="10.5" customHeight="1"/>
    <row r="119" ht="17.25" customHeight="1"/>
    <row r="120" ht="17.25" customHeight="1"/>
    <row r="121" ht="17.25" customHeight="1"/>
    <row r="122" ht="17.25" customHeight="1"/>
    <row r="123" ht="12" customHeight="1"/>
    <row r="124" ht="15" customHeight="1"/>
    <row r="125" ht="15" customHeight="1"/>
    <row r="126" ht="45.75" customHeight="1"/>
    <row r="127" ht="49.5" customHeight="1"/>
    <row r="128" ht="12.75" customHeight="1"/>
    <row r="129" ht="11.1" customHeight="1"/>
    <row r="130" ht="24" customHeight="1"/>
    <row r="131" ht="11.1" customHeight="1"/>
    <row r="132" ht="12.75" customHeight="1"/>
    <row r="133" ht="11.1" customHeight="1"/>
    <row r="134" ht="12.75" customHeight="1"/>
    <row r="135" ht="12.75" customHeight="1"/>
    <row r="136" ht="12.75" customHeight="1"/>
    <row r="137" ht="12.75" customHeight="1"/>
    <row r="138" ht="12.75" customHeight="1"/>
    <row r="139" ht="11.1" customHeight="1"/>
    <row r="140" ht="12.75" customHeight="1"/>
    <row r="141" ht="12.75" customHeight="1"/>
    <row r="142" ht="12.75" customHeight="1"/>
    <row r="143" ht="12.75" customHeight="1"/>
    <row r="144" ht="12.75" customHeight="1"/>
    <row r="145" ht="11.1" customHeight="1"/>
    <row r="146" ht="12.75" customHeight="1"/>
    <row r="147" ht="12.75" customHeight="1"/>
    <row r="148" ht="12.75" customHeight="1"/>
    <row r="149" ht="12.75" customHeight="1"/>
    <row r="150" ht="12.75" customHeight="1"/>
    <row r="151" ht="11.1" customHeight="1"/>
    <row r="152" ht="12.75" customHeight="1"/>
    <row r="153" ht="12.75" customHeight="1"/>
    <row r="154" ht="12.75" customHeight="1"/>
    <row r="155" ht="12.75" customHeight="1"/>
    <row r="156" ht="11.1" customHeight="1"/>
    <row r="157" ht="13.5" customHeight="1"/>
    <row r="158" ht="12.75" customHeight="1"/>
    <row r="159" ht="12.75" customHeight="1"/>
    <row r="160" ht="12.75" customHeight="1"/>
    <row r="161" ht="11.1" customHeight="1"/>
    <row r="162" ht="24" customHeight="1"/>
    <row r="163" ht="11.1" customHeight="1"/>
    <row r="164" ht="12.75" customHeight="1"/>
    <row r="165" ht="11.1" customHeight="1"/>
    <row r="166" ht="12.75" customHeight="1"/>
    <row r="167" ht="12.75" customHeight="1"/>
    <row r="168" ht="12.75" customHeight="1"/>
    <row r="169" ht="12.75" customHeight="1"/>
    <row r="170" ht="12.75" customHeight="1"/>
    <row r="171" ht="11.1" customHeight="1"/>
    <row r="172" ht="12.75" customHeight="1"/>
    <row r="173" ht="12.75" customHeight="1"/>
    <row r="174" ht="12.75" customHeight="1"/>
    <row r="175" ht="12.75" customHeight="1"/>
    <row r="176" ht="12.75" customHeight="1"/>
    <row r="177" ht="11.1" customHeight="1"/>
    <row r="178" ht="12.75" customHeight="1"/>
    <row r="179" ht="12.75" customHeight="1"/>
    <row r="180" ht="12.75" customHeight="1"/>
    <row r="181" ht="12.75" customHeight="1"/>
    <row r="182" ht="12.75" customHeight="1"/>
    <row r="183" ht="11.1" customHeight="1"/>
    <row r="184" ht="12.75" customHeight="1"/>
    <row r="185" ht="12.75" customHeight="1"/>
    <row r="186" ht="12.75" customHeight="1"/>
    <row r="187" ht="12.75" customHeight="1"/>
    <row r="188" ht="11.1" customHeight="1"/>
    <row r="189" ht="13.5" customHeight="1"/>
    <row r="190" ht="12.75" customHeight="1"/>
    <row r="191" ht="12.75" customHeight="1"/>
    <row r="192" ht="12.75" customHeight="1"/>
    <row r="193" ht="11.1" customHeight="1"/>
    <row r="194" ht="11.1" customHeight="1"/>
    <row r="195" ht="13.5" customHeight="1"/>
    <row r="196" ht="13.5" customHeight="1"/>
    <row r="197" ht="13.5" customHeight="1"/>
    <row r="198" ht="13.5" customHeight="1"/>
    <row r="199" ht="3.75" customHeight="1"/>
    <row r="200" ht="10.5" customHeight="1"/>
    <row r="201" ht="17.25" customHeight="1"/>
    <row r="202" ht="17.25" customHeight="1"/>
    <row r="203" ht="17.25" customHeight="1"/>
    <row r="204" ht="17.25" customHeight="1"/>
    <row r="205" ht="12" customHeight="1"/>
    <row r="206" ht="15" customHeight="1"/>
    <row r="207" ht="15" customHeight="1"/>
    <row r="208" ht="45.75" customHeight="1"/>
    <row r="209" ht="49.5" customHeight="1"/>
    <row r="210" ht="12.75" customHeight="1"/>
    <row r="211" ht="11.1" customHeight="1"/>
    <row r="212" ht="24" customHeight="1"/>
    <row r="213" ht="11.1" customHeight="1"/>
    <row r="214" ht="12.75" customHeight="1"/>
    <row r="215" ht="11.1" customHeight="1"/>
    <row r="216" ht="12.75" customHeight="1"/>
    <row r="217" ht="12.75" customHeight="1"/>
    <row r="218" ht="12.75" customHeight="1"/>
    <row r="219" ht="12.75" customHeight="1"/>
    <row r="220" ht="12.75" customHeight="1"/>
    <row r="221" ht="11.1" customHeight="1"/>
    <row r="222" ht="12.75" customHeight="1"/>
    <row r="223" ht="12.75" customHeight="1"/>
    <row r="224" ht="12.75" customHeight="1"/>
    <row r="225" ht="12.75" customHeight="1"/>
    <row r="226" ht="12.75" customHeight="1"/>
    <row r="227" ht="11.1" customHeight="1"/>
    <row r="228" ht="12.75" customHeight="1"/>
    <row r="229" ht="12.75" customHeight="1"/>
    <row r="230" ht="12.75" customHeight="1"/>
    <row r="231" ht="12.75" customHeight="1"/>
    <row r="232" ht="12.75" customHeight="1"/>
    <row r="233" ht="11.1" customHeight="1"/>
    <row r="234" ht="12.75" customHeight="1"/>
    <row r="235" ht="12.75" customHeight="1"/>
    <row r="236" ht="12.75" customHeight="1"/>
    <row r="237" ht="12.75" customHeight="1"/>
    <row r="238" ht="11.1" customHeight="1"/>
    <row r="239" ht="13.5" customHeight="1"/>
    <row r="240" ht="12.75" customHeight="1"/>
    <row r="241" ht="12.75" customHeight="1"/>
    <row r="242" ht="12.75" customHeight="1"/>
    <row r="243" ht="11.1" customHeight="1"/>
    <row r="244" ht="24" customHeight="1"/>
    <row r="245" ht="11.1" customHeight="1"/>
    <row r="246" ht="12.75" customHeight="1"/>
    <row r="247" ht="11.1" customHeight="1"/>
    <row r="248" ht="12.75" customHeight="1"/>
    <row r="249" ht="12.75" customHeight="1"/>
    <row r="250" ht="12.75" customHeight="1"/>
    <row r="251" ht="12.75" customHeight="1"/>
    <row r="252" ht="12.75" customHeight="1"/>
    <row r="253" ht="11.1" customHeight="1"/>
    <row r="254" ht="12.75" customHeight="1"/>
    <row r="255" ht="12.75" customHeight="1"/>
    <row r="256" ht="12.75" customHeight="1"/>
    <row r="257" ht="12.75" customHeight="1"/>
    <row r="258" ht="12.75" customHeight="1"/>
    <row r="259" ht="11.1" customHeight="1"/>
    <row r="260" ht="12.75" customHeight="1"/>
    <row r="261" ht="12.75" customHeight="1"/>
    <row r="262" ht="12.75" customHeight="1"/>
    <row r="263" ht="12.75" customHeight="1"/>
    <row r="264" ht="12.75" customHeight="1"/>
    <row r="265" ht="11.1" customHeight="1"/>
    <row r="266" ht="12.75" customHeight="1"/>
    <row r="267" ht="12.75" customHeight="1"/>
    <row r="268" ht="12.75" customHeight="1"/>
    <row r="269" ht="12.75" customHeight="1"/>
    <row r="270" ht="11.1" customHeight="1"/>
    <row r="271" ht="13.5" customHeight="1"/>
    <row r="272" ht="12.75" customHeight="1"/>
    <row r="273" ht="12.75" customHeight="1"/>
    <row r="274" ht="12.75" customHeight="1"/>
    <row r="275" ht="11.1" customHeight="1"/>
    <row r="276" ht="11.1" customHeight="1"/>
    <row r="277" ht="13.5" customHeight="1"/>
    <row r="278" ht="13.5" customHeight="1"/>
    <row r="279" ht="13.5" customHeight="1"/>
    <row r="280" ht="13.5" customHeight="1"/>
    <row r="281" ht="3.75" customHeight="1"/>
    <row r="282" ht="10.5" customHeight="1"/>
    <row r="283" ht="17.25" customHeight="1"/>
    <row r="284" ht="17.25" customHeight="1"/>
    <row r="285" ht="17.25" customHeight="1"/>
    <row r="286" ht="17.25" customHeight="1"/>
    <row r="287" ht="12" customHeight="1"/>
    <row r="288" ht="15" customHeight="1"/>
    <row r="289" ht="15" customHeight="1"/>
    <row r="290" ht="45.75" customHeight="1"/>
    <row r="291" ht="49.5" customHeight="1"/>
    <row r="292" ht="12.75" customHeight="1"/>
    <row r="293" ht="11.1" customHeight="1"/>
    <row r="294" ht="24" customHeight="1"/>
    <row r="295" ht="11.1" customHeight="1"/>
    <row r="296" ht="12.75" customHeight="1"/>
    <row r="297" ht="11.1" customHeight="1"/>
    <row r="298" ht="12.75" customHeight="1"/>
    <row r="299" ht="12.75" customHeight="1"/>
    <row r="300" ht="12.75" customHeight="1"/>
    <row r="301" ht="12.75" customHeight="1"/>
    <row r="302" ht="12.75" customHeight="1"/>
    <row r="303" ht="11.1" customHeight="1"/>
    <row r="304" ht="12.75" customHeight="1"/>
    <row r="305" ht="12.75" customHeight="1"/>
    <row r="306" ht="12.75" customHeight="1"/>
    <row r="307" ht="12.75" customHeight="1"/>
    <row r="308" ht="12.75" customHeight="1"/>
    <row r="309" ht="11.1" customHeight="1"/>
    <row r="310" ht="12.75" customHeight="1"/>
    <row r="311" ht="12.75" customHeight="1"/>
    <row r="312" ht="12.75" customHeight="1"/>
    <row r="313" ht="12.75" customHeight="1"/>
    <row r="314" ht="12.75" customHeight="1"/>
    <row r="315" ht="11.1" customHeight="1"/>
    <row r="316" ht="12.75" customHeight="1"/>
    <row r="317" ht="12.75" customHeight="1"/>
    <row r="318" ht="12.75" customHeight="1"/>
    <row r="319" ht="12.75" customHeight="1"/>
    <row r="320" ht="11.1" customHeight="1"/>
    <row r="321" ht="13.5" customHeight="1"/>
    <row r="322" ht="12.75" customHeight="1"/>
    <row r="323" ht="12.75" customHeight="1"/>
    <row r="324" ht="12.75" customHeight="1"/>
    <row r="325" ht="11.1" customHeight="1"/>
    <row r="326" ht="24" customHeight="1"/>
    <row r="327" ht="11.1" customHeight="1"/>
    <row r="328" ht="12.75" customHeight="1"/>
    <row r="329" ht="11.1" customHeight="1"/>
    <row r="330" ht="12.75" customHeight="1"/>
    <row r="331" ht="12.75" customHeight="1"/>
    <row r="332" ht="12.75" customHeight="1"/>
    <row r="333" ht="12.75" customHeight="1"/>
    <row r="334" ht="12.75" customHeight="1"/>
    <row r="335" ht="11.1" customHeight="1"/>
    <row r="336" ht="12.75" customHeight="1"/>
    <row r="337" ht="12.75" customHeight="1"/>
    <row r="338" ht="12.75" customHeight="1"/>
    <row r="339" ht="12.75" customHeight="1"/>
    <row r="340" ht="12.75" customHeight="1"/>
    <row r="341" ht="11.1" customHeight="1"/>
    <row r="342" ht="12.75" customHeight="1"/>
    <row r="343" ht="12.75" customHeight="1"/>
    <row r="344" ht="12.75" customHeight="1"/>
    <row r="345" ht="12.75" customHeight="1"/>
    <row r="346" ht="12.75" customHeight="1"/>
    <row r="347" ht="11.1" customHeight="1"/>
    <row r="348" ht="12.75" customHeight="1"/>
    <row r="349" ht="12.75" customHeight="1"/>
    <row r="350" ht="12.75" customHeight="1"/>
    <row r="351" ht="12.75" customHeight="1"/>
    <row r="352" ht="11.1" customHeight="1"/>
    <row r="353" ht="13.5" customHeight="1"/>
    <row r="354" ht="12.75" customHeight="1"/>
    <row r="355" ht="12.75" customHeight="1"/>
    <row r="356" ht="12.75" customHeight="1"/>
    <row r="357" ht="11.1" customHeight="1"/>
    <row r="358" ht="11.1" customHeight="1"/>
    <row r="359" ht="13.5" customHeight="1"/>
    <row r="360" ht="13.5" customHeight="1"/>
    <row r="361" ht="13.5" customHeight="1"/>
    <row r="362" ht="13.5" customHeight="1"/>
    <row r="363" ht="3.75" customHeight="1"/>
    <row r="364" ht="10.5" customHeight="1"/>
    <row r="365" ht="17.25" customHeight="1"/>
    <row r="366" ht="17.25" customHeight="1"/>
    <row r="367" ht="17.25" customHeight="1"/>
    <row r="368" ht="17.25" customHeight="1"/>
    <row r="369" ht="12" customHeight="1"/>
    <row r="370" ht="15" customHeight="1"/>
    <row r="371" ht="15" customHeight="1"/>
    <row r="372" ht="45.75" customHeight="1"/>
    <row r="373" ht="49.5" customHeight="1"/>
    <row r="374" ht="12.75" customHeight="1"/>
    <row r="375" ht="11.1" customHeight="1"/>
    <row r="376" ht="24" customHeight="1"/>
    <row r="377" ht="11.1" customHeight="1"/>
    <row r="378" ht="12.75" customHeight="1"/>
    <row r="379" ht="11.1" customHeight="1"/>
    <row r="380" ht="12.75" customHeight="1"/>
    <row r="381" ht="12.75" customHeight="1"/>
    <row r="382" ht="12.75" customHeight="1"/>
    <row r="383" ht="12.75" customHeight="1"/>
    <row r="384" ht="12.75" customHeight="1"/>
    <row r="385" ht="11.1" customHeight="1"/>
    <row r="386" ht="12.75" customHeight="1"/>
    <row r="387" ht="12.75" customHeight="1"/>
    <row r="388" ht="12.75" customHeight="1"/>
    <row r="389" ht="12.75" customHeight="1"/>
    <row r="390" ht="12.75" customHeight="1"/>
    <row r="391" ht="11.1" customHeight="1"/>
    <row r="392" ht="12.75" customHeight="1"/>
    <row r="393" ht="12.75" customHeight="1"/>
    <row r="394" ht="12.75" customHeight="1"/>
    <row r="395" ht="12.75" customHeight="1"/>
    <row r="396" ht="12.75" customHeight="1"/>
    <row r="397" ht="11.1" customHeight="1"/>
    <row r="398" ht="12.75" customHeight="1"/>
    <row r="399" ht="12.75" customHeight="1"/>
    <row r="400" ht="12.75" customHeight="1"/>
    <row r="401" ht="12.75" customHeight="1"/>
    <row r="402" ht="11.1" customHeight="1"/>
    <row r="403" ht="13.5" customHeight="1"/>
    <row r="404" ht="12.75" customHeight="1"/>
    <row r="405" ht="12.75" customHeight="1"/>
    <row r="406" ht="12.75" customHeight="1"/>
    <row r="407" ht="11.1" customHeight="1"/>
    <row r="408" ht="24" customHeight="1"/>
    <row r="409" ht="11.1" customHeight="1"/>
    <row r="410" ht="12.75" customHeight="1"/>
    <row r="411" ht="11.1" customHeight="1"/>
    <row r="412" ht="12.75" customHeight="1"/>
    <row r="413" ht="12.75" customHeight="1"/>
    <row r="414" ht="12.75" customHeight="1"/>
    <row r="415" ht="12.75" customHeight="1"/>
    <row r="416" ht="12.75" customHeight="1"/>
    <row r="417" ht="11.1" customHeight="1"/>
    <row r="418" ht="12.75" customHeight="1"/>
    <row r="419" ht="12.75" customHeight="1"/>
    <row r="420" ht="12.75" customHeight="1"/>
    <row r="421" ht="12.75" customHeight="1"/>
    <row r="422" ht="12.75" customHeight="1"/>
    <row r="423" ht="11.1" customHeight="1"/>
    <row r="424" ht="12.75" customHeight="1"/>
    <row r="425" ht="12.75" customHeight="1"/>
    <row r="426" ht="12.75" customHeight="1"/>
    <row r="427" ht="12.75" customHeight="1"/>
    <row r="428" ht="12.75" customHeight="1"/>
    <row r="429" ht="11.1" customHeight="1"/>
    <row r="430" ht="12.75" customHeight="1"/>
    <row r="431" ht="12.75" customHeight="1"/>
    <row r="432" ht="12.75" customHeight="1"/>
    <row r="433" ht="12.75" customHeight="1"/>
    <row r="434" ht="11.1" customHeight="1"/>
    <row r="435" ht="13.5" customHeight="1"/>
    <row r="436" ht="12.75" customHeight="1"/>
    <row r="437" ht="12.75" customHeight="1"/>
    <row r="438" ht="12.75" customHeight="1"/>
    <row r="439" ht="11.1" customHeight="1"/>
    <row r="440" ht="11.1" customHeight="1"/>
    <row r="441" ht="13.5" customHeight="1"/>
    <row r="442" ht="13.5" customHeight="1"/>
    <row r="443" ht="13.5" customHeight="1"/>
    <row r="444" ht="13.5" customHeight="1"/>
    <row r="445" ht="3.75" customHeight="1"/>
    <row r="446" ht="10.5" customHeight="1"/>
    <row r="447" ht="17.25" customHeight="1"/>
    <row r="448" ht="17.25" customHeight="1"/>
    <row r="449" ht="17.25" customHeight="1"/>
    <row r="450" ht="17.25" customHeight="1"/>
    <row r="451" ht="12" customHeight="1"/>
    <row r="452" ht="15" customHeight="1"/>
    <row r="453" ht="15" customHeight="1"/>
    <row r="454" ht="45.75" customHeight="1"/>
    <row r="455" ht="49.5" customHeight="1"/>
    <row r="456" ht="12.75" customHeight="1"/>
    <row r="457" ht="11.1" customHeight="1"/>
    <row r="458" ht="24" customHeight="1"/>
    <row r="459" ht="11.1" customHeight="1"/>
    <row r="460" ht="12.75" customHeight="1"/>
    <row r="461" ht="11.1" customHeight="1"/>
    <row r="462" ht="12.75" customHeight="1"/>
    <row r="463" ht="12.75" customHeight="1"/>
    <row r="464" ht="12.75" customHeight="1"/>
    <row r="465" ht="12.75" customHeight="1"/>
    <row r="466" ht="12.75" customHeight="1"/>
    <row r="467" ht="11.1" customHeight="1"/>
    <row r="468" ht="12.75" customHeight="1"/>
    <row r="469" ht="12.75" customHeight="1"/>
    <row r="470" ht="12.75" customHeight="1"/>
    <row r="471" ht="12.75" customHeight="1"/>
    <row r="472" ht="12.75" customHeight="1"/>
    <row r="473" ht="11.1" customHeight="1"/>
    <row r="474" ht="12.75" customHeight="1"/>
    <row r="475" ht="12.75" customHeight="1"/>
    <row r="476" ht="12.75" customHeight="1"/>
    <row r="477" ht="12.75" customHeight="1"/>
    <row r="478" ht="12.75" customHeight="1"/>
    <row r="479" ht="11.1" customHeight="1"/>
    <row r="480" ht="12.75" customHeight="1"/>
    <row r="481" ht="12.75" customHeight="1"/>
    <row r="482" ht="12.75" customHeight="1"/>
    <row r="483" ht="12.75" customHeight="1"/>
    <row r="484" ht="11.1" customHeight="1"/>
    <row r="485" ht="13.5" customHeight="1"/>
    <row r="486" ht="12.75" customHeight="1"/>
    <row r="487" ht="12.75" customHeight="1"/>
    <row r="488" ht="12.75" customHeight="1"/>
    <row r="489" ht="11.1" customHeight="1"/>
    <row r="490" ht="24" customHeight="1"/>
    <row r="491" ht="11.1" customHeight="1"/>
    <row r="492" ht="12.75" customHeight="1"/>
    <row r="493" ht="11.1" customHeight="1"/>
    <row r="494" ht="12.75" customHeight="1"/>
    <row r="495" ht="12.75" customHeight="1"/>
    <row r="496" ht="12.75" customHeight="1"/>
    <row r="497" ht="12.75" customHeight="1"/>
    <row r="498" ht="12.75" customHeight="1"/>
    <row r="499" ht="11.1" customHeight="1"/>
    <row r="500" ht="12.75" customHeight="1"/>
    <row r="501" ht="12.75" customHeight="1"/>
    <row r="502" ht="12.75" customHeight="1"/>
    <row r="503" ht="12.75" customHeight="1"/>
    <row r="504" ht="12.75" customHeight="1"/>
    <row r="505" ht="11.1" customHeight="1"/>
    <row r="506" ht="12.75" customHeight="1"/>
    <row r="507" ht="12.75" customHeight="1"/>
    <row r="508" ht="12.75" customHeight="1"/>
    <row r="509" ht="12.75" customHeight="1"/>
    <row r="510" ht="12.75" customHeight="1"/>
    <row r="511" ht="11.1" customHeight="1"/>
    <row r="512" ht="12.75" customHeight="1"/>
    <row r="513" ht="12.75" customHeight="1"/>
    <row r="514" ht="12.75" customHeight="1"/>
    <row r="515" ht="12.75" customHeight="1"/>
    <row r="516" ht="11.1" customHeight="1"/>
    <row r="517" ht="13.5" customHeight="1"/>
    <row r="518" ht="12.75" customHeight="1"/>
    <row r="519" ht="12.75" customHeight="1"/>
    <row r="520" ht="12.75" customHeight="1"/>
    <row r="521" ht="11.1" customHeight="1"/>
    <row r="522" ht="11.1" customHeight="1"/>
    <row r="523" ht="13.5" customHeight="1"/>
    <row r="524" ht="13.5" customHeight="1"/>
    <row r="525" ht="13.5" customHeight="1"/>
    <row r="526" ht="13.5" customHeight="1"/>
    <row r="527" ht="3.75" customHeight="1"/>
    <row r="528" ht="10.5" customHeight="1"/>
    <row r="529" ht="17.25" customHeight="1"/>
    <row r="530" ht="17.25" customHeight="1"/>
    <row r="531" ht="17.25" customHeight="1"/>
    <row r="532" ht="17.25" customHeight="1"/>
    <row r="533" ht="12" customHeight="1"/>
    <row r="534" ht="15" customHeight="1"/>
    <row r="535" ht="15" customHeight="1"/>
    <row r="536" ht="45.75" customHeight="1"/>
    <row r="537" ht="49.5" customHeight="1"/>
    <row r="538" ht="12.75" customHeight="1"/>
    <row r="539" ht="11.1" customHeight="1"/>
    <row r="540" ht="24" customHeight="1"/>
    <row r="541" ht="11.1" customHeight="1"/>
    <row r="542" ht="12.75" customHeight="1"/>
    <row r="543" ht="11.1" customHeight="1"/>
    <row r="544" ht="12.75" customHeight="1"/>
    <row r="545" ht="12.75" customHeight="1"/>
    <row r="546" ht="12.75" customHeight="1"/>
    <row r="547" ht="12.75" customHeight="1"/>
    <row r="548" ht="12.75" customHeight="1"/>
    <row r="549" ht="11.1" customHeight="1"/>
    <row r="550" ht="12.75" customHeight="1"/>
    <row r="551" ht="12.75" customHeight="1"/>
    <row r="552" ht="12.75" customHeight="1"/>
    <row r="553" ht="12.75" customHeight="1"/>
    <row r="554" ht="12.75" customHeight="1"/>
    <row r="555" ht="11.1" customHeight="1"/>
    <row r="556" ht="12.75" customHeight="1"/>
    <row r="557" ht="12.75" customHeight="1"/>
    <row r="558" ht="12.75" customHeight="1"/>
    <row r="559" ht="12.75" customHeight="1"/>
    <row r="560" ht="12.75" customHeight="1"/>
    <row r="561" ht="11.1" customHeight="1"/>
    <row r="562" ht="12.75" customHeight="1"/>
    <row r="563" ht="12.75" customHeight="1"/>
    <row r="564" ht="12.75" customHeight="1"/>
    <row r="565" ht="12.75" customHeight="1"/>
    <row r="566" ht="11.1" customHeight="1"/>
    <row r="567" ht="13.5" customHeight="1"/>
    <row r="568" ht="12.75" customHeight="1"/>
    <row r="569" ht="12.75" customHeight="1"/>
    <row r="570" ht="12.75" customHeight="1"/>
    <row r="571" ht="11.1" customHeight="1"/>
    <row r="572" ht="24" customHeight="1"/>
    <row r="573" ht="11.1" customHeight="1"/>
    <row r="574" ht="12.75" customHeight="1"/>
    <row r="575" ht="11.1" customHeight="1"/>
    <row r="576" ht="12.75" customHeight="1"/>
    <row r="577" ht="12.75" customHeight="1"/>
    <row r="578" ht="12.75" customHeight="1"/>
    <row r="579" ht="12.75" customHeight="1"/>
    <row r="580" ht="12.75" customHeight="1"/>
    <row r="581" ht="11.1" customHeight="1"/>
    <row r="582" ht="12.75" customHeight="1"/>
    <row r="583" ht="12.75" customHeight="1"/>
    <row r="584" ht="12.75" customHeight="1"/>
    <row r="585" ht="12.75" customHeight="1"/>
    <row r="586" ht="12.75" customHeight="1"/>
    <row r="587" ht="11.1" customHeight="1"/>
    <row r="588" ht="12.75" customHeight="1"/>
    <row r="589" ht="12.75" customHeight="1"/>
    <row r="590" ht="12.75" customHeight="1"/>
    <row r="591" ht="12.75" customHeight="1"/>
    <row r="592" ht="12.75" customHeight="1"/>
    <row r="593" ht="11.1" customHeight="1"/>
    <row r="594" ht="12.75" customHeight="1"/>
    <row r="595" ht="12.75" customHeight="1"/>
    <row r="596" ht="12.75" customHeight="1"/>
    <row r="597" ht="12.75" customHeight="1"/>
    <row r="598" ht="11.1" customHeight="1"/>
    <row r="599" ht="13.5" customHeight="1"/>
    <row r="600" ht="12.75" customHeight="1"/>
    <row r="601" ht="12.75" customHeight="1"/>
    <row r="602" ht="12.75" customHeight="1"/>
    <row r="603" ht="11.1" customHeight="1"/>
    <row r="604" ht="11.1" customHeight="1"/>
    <row r="605" ht="13.5" customHeight="1"/>
    <row r="606" ht="13.5" customHeight="1"/>
    <row r="607" ht="13.5" customHeight="1"/>
    <row r="608" ht="13.5" customHeight="1"/>
    <row r="609" ht="3.75" customHeight="1"/>
    <row r="610" ht="10.5" customHeight="1"/>
    <row r="611" ht="17.25" customHeight="1"/>
    <row r="612" ht="17.25" customHeight="1"/>
    <row r="613" ht="17.25" customHeight="1"/>
    <row r="614" ht="17.25" customHeight="1"/>
    <row r="615" ht="12" customHeight="1"/>
    <row r="616" ht="15" customHeight="1"/>
    <row r="617" ht="15" customHeight="1"/>
    <row r="618" ht="45.75" customHeight="1"/>
    <row r="619" ht="49.5" customHeight="1"/>
    <row r="620" ht="12.75" customHeight="1"/>
    <row r="621" ht="11.1" customHeight="1"/>
    <row r="622" ht="24" customHeight="1"/>
    <row r="623" ht="11.1" customHeight="1"/>
    <row r="624" ht="12.75" customHeight="1"/>
    <row r="625" ht="11.1" customHeight="1"/>
    <row r="626" ht="12.75" customHeight="1"/>
    <row r="627" ht="12.75" customHeight="1"/>
    <row r="628" ht="12.75" customHeight="1"/>
    <row r="629" ht="12.75" customHeight="1"/>
    <row r="630" ht="12.75" customHeight="1"/>
    <row r="631" ht="11.1" customHeight="1"/>
    <row r="632" ht="12.75" customHeight="1"/>
    <row r="633" ht="12.75" customHeight="1"/>
    <row r="634" ht="12.75" customHeight="1"/>
    <row r="635" ht="12.75" customHeight="1"/>
    <row r="636" ht="12.75" customHeight="1"/>
    <row r="637" ht="11.1" customHeight="1"/>
    <row r="638" ht="12.75" customHeight="1"/>
    <row r="639" ht="12.75" customHeight="1"/>
    <row r="640" ht="12.75" customHeight="1"/>
    <row r="641" ht="12.75" customHeight="1"/>
    <row r="642" ht="12.75" customHeight="1"/>
    <row r="643" ht="11.1" customHeight="1"/>
    <row r="644" ht="12.75" customHeight="1"/>
    <row r="645" ht="12.75" customHeight="1"/>
    <row r="646" ht="12.75" customHeight="1"/>
    <row r="647" ht="12.75" customHeight="1"/>
    <row r="648" ht="11.1" customHeight="1"/>
    <row r="649" ht="13.5" customHeight="1"/>
    <row r="650" ht="12.75" customHeight="1"/>
    <row r="651" ht="12.75" customHeight="1"/>
    <row r="652" ht="12.75" customHeight="1"/>
    <row r="653" ht="11.1" customHeight="1"/>
    <row r="654" ht="24" customHeight="1"/>
    <row r="655" ht="11.1" customHeight="1"/>
    <row r="656" ht="12.75" customHeight="1"/>
    <row r="657" ht="11.1" customHeight="1"/>
    <row r="658" ht="12.75" customHeight="1"/>
    <row r="659" ht="12.75" customHeight="1"/>
    <row r="660" ht="12.75" customHeight="1"/>
    <row r="661" ht="12.75" customHeight="1"/>
    <row r="662" ht="12.75" customHeight="1"/>
    <row r="663" ht="11.1" customHeight="1"/>
    <row r="664" ht="12.75" customHeight="1"/>
    <row r="665" ht="12.75" customHeight="1"/>
    <row r="666" ht="12.75" customHeight="1"/>
    <row r="667" ht="12.75" customHeight="1"/>
    <row r="668" ht="12.75" customHeight="1"/>
    <row r="669" ht="11.1" customHeight="1"/>
    <row r="670" ht="12.75" customHeight="1"/>
    <row r="671" ht="12.75" customHeight="1"/>
    <row r="672" ht="12.75" customHeight="1"/>
    <row r="673" ht="12.75" customHeight="1"/>
    <row r="674" ht="12.75" customHeight="1"/>
    <row r="675" ht="11.1" customHeight="1"/>
    <row r="676" ht="12.75" customHeight="1"/>
    <row r="677" ht="12.75" customHeight="1"/>
    <row r="678" ht="12.75" customHeight="1"/>
    <row r="679" ht="12.75" customHeight="1"/>
    <row r="680" ht="11.1" customHeight="1"/>
    <row r="681" ht="13.5" customHeight="1"/>
    <row r="682" ht="12.75" customHeight="1"/>
    <row r="683" ht="12.75" customHeight="1"/>
    <row r="684" ht="12.75" customHeight="1"/>
    <row r="685" ht="11.1" customHeight="1"/>
    <row r="686" ht="11.1" customHeight="1"/>
    <row r="687" ht="13.5" customHeight="1"/>
    <row r="688" ht="13.5" customHeight="1"/>
    <row r="689" ht="13.5" customHeight="1"/>
    <row r="690" ht="13.5" customHeight="1"/>
    <row r="691" ht="3.75" customHeight="1"/>
  </sheetData>
  <mergeCells count="8">
    <mergeCell ref="B3:B6"/>
    <mergeCell ref="C3:L3"/>
    <mergeCell ref="W3:AF3"/>
    <mergeCell ref="D4:G4"/>
    <mergeCell ref="X4:AA4"/>
    <mergeCell ref="F5:F6"/>
    <mergeCell ref="P5:P6"/>
    <mergeCell ref="Z5:Z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46" pageOrder="overThenDown" orientation="landscape" r:id="rId1"/>
  <headerFooter alignWithMargins="0"/>
  <rowBreaks count="8" manualBreakCount="8">
    <brk id="117" max="16383" man="1"/>
    <brk id="199" max="16383" man="1"/>
    <brk id="281" max="16383" man="1"/>
    <brk id="363" max="16383" man="1"/>
    <brk id="445" max="16383" man="1"/>
    <brk id="527" max="16383" man="1"/>
    <brk id="609" max="16383" man="1"/>
    <brk id="691" max="16383" man="1"/>
  </rowBreaks>
  <colBreaks count="1" manualBreakCount="1">
    <brk id="13" max="3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6707-D410-411D-B35D-4BE0D59028AA}">
  <sheetPr>
    <pageSetUpPr fitToPage="1"/>
  </sheetPr>
  <dimension ref="A1:BM719"/>
  <sheetViews>
    <sheetView showGridLines="0" view="pageBreakPreview" topLeftCell="B1" zoomScale="75" zoomScaleNormal="75" zoomScaleSheetLayoutView="75" workbookViewId="0">
      <selection activeCell="B1" sqref="B1:R1"/>
    </sheetView>
  </sheetViews>
  <sheetFormatPr defaultColWidth="9.875" defaultRowHeight="14.65" customHeight="1"/>
  <cols>
    <col min="1" max="1" width="34.5" style="794" hidden="1" customWidth="1"/>
    <col min="2" max="3" width="0.625" style="795" customWidth="1"/>
    <col min="4" max="4" width="4.75" style="795" hidden="1" customWidth="1"/>
    <col min="5" max="5" width="30.125" style="4" customWidth="1"/>
    <col min="6" max="35" width="7.625" style="794" customWidth="1"/>
    <col min="36" max="37" width="10.75" style="794" customWidth="1"/>
    <col min="38" max="47" width="9.375" style="794" customWidth="1"/>
    <col min="48" max="16384" width="9.875" style="794"/>
  </cols>
  <sheetData>
    <row r="1" spans="1:35" s="110" customFormat="1" ht="19.5" customHeight="1">
      <c r="B1" s="1096" t="s">
        <v>883</v>
      </c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740"/>
      <c r="T1" s="740"/>
      <c r="U1" s="742"/>
      <c r="V1" s="739"/>
      <c r="W1" s="108"/>
      <c r="X1" s="108"/>
      <c r="Y1" s="739"/>
      <c r="Z1" s="740"/>
      <c r="AA1" s="741"/>
      <c r="AB1" s="743"/>
      <c r="AC1" s="740"/>
      <c r="AD1" s="741"/>
      <c r="AE1" s="293"/>
      <c r="AF1" s="293"/>
      <c r="AG1" s="293"/>
    </row>
    <row r="2" spans="1:35" s="110" customFormat="1" ht="6" customHeight="1">
      <c r="E2" s="5"/>
      <c r="F2" s="744"/>
      <c r="G2" s="744"/>
      <c r="H2" s="744"/>
      <c r="I2" s="744"/>
      <c r="J2" s="745"/>
      <c r="K2" s="745"/>
      <c r="L2" s="745"/>
      <c r="M2" s="745"/>
      <c r="N2" s="746"/>
      <c r="R2" s="744"/>
      <c r="S2" s="745"/>
      <c r="T2" s="745"/>
      <c r="U2" s="745"/>
      <c r="V2" s="745"/>
      <c r="W2" s="747"/>
      <c r="X2" s="744"/>
      <c r="AA2" s="744"/>
      <c r="AB2" s="745"/>
      <c r="AC2" s="746"/>
      <c r="AD2" s="746"/>
      <c r="AE2" s="745"/>
      <c r="AF2" s="746"/>
    </row>
    <row r="3" spans="1:35" s="348" customFormat="1" ht="15" customHeight="1">
      <c r="B3" s="1097" t="s">
        <v>884</v>
      </c>
      <c r="C3" s="1097"/>
      <c r="D3" s="1097"/>
      <c r="E3" s="1098"/>
      <c r="F3" s="1014" t="s">
        <v>885</v>
      </c>
      <c r="G3" s="1015"/>
      <c r="H3" s="1015"/>
      <c r="I3" s="1015"/>
      <c r="J3" s="1015"/>
      <c r="K3" s="1015"/>
      <c r="L3" s="1015"/>
      <c r="M3" s="1015"/>
      <c r="N3" s="1015"/>
      <c r="O3" s="1016"/>
      <c r="P3" s="571"/>
      <c r="Q3" s="574"/>
      <c r="R3" s="574"/>
      <c r="S3" s="749"/>
      <c r="T3" s="749" t="s">
        <v>817</v>
      </c>
      <c r="U3" s="750"/>
      <c r="V3" s="751"/>
      <c r="W3" s="750"/>
      <c r="X3" s="750"/>
      <c r="Y3" s="752"/>
      <c r="Z3" s="1091" t="s">
        <v>818</v>
      </c>
      <c r="AA3" s="1092"/>
      <c r="AB3" s="1092"/>
      <c r="AC3" s="1092"/>
      <c r="AD3" s="1092"/>
      <c r="AE3" s="1092"/>
      <c r="AF3" s="1092"/>
      <c r="AG3" s="1092"/>
      <c r="AH3" s="1092"/>
      <c r="AI3" s="1092"/>
    </row>
    <row r="4" spans="1:35" s="761" customFormat="1" ht="15" customHeight="1">
      <c r="B4" s="1099"/>
      <c r="C4" s="1099"/>
      <c r="D4" s="1099"/>
      <c r="E4" s="1100"/>
      <c r="F4" s="753" t="s">
        <v>212</v>
      </c>
      <c r="G4" s="1103" t="s">
        <v>819</v>
      </c>
      <c r="H4" s="1104"/>
      <c r="I4" s="1104"/>
      <c r="J4" s="1105"/>
      <c r="K4" s="754" t="s">
        <v>212</v>
      </c>
      <c r="L4" s="754" t="s">
        <v>212</v>
      </c>
      <c r="M4" s="754" t="s">
        <v>212</v>
      </c>
      <c r="N4" s="754" t="s">
        <v>212</v>
      </c>
      <c r="O4" s="755" t="s">
        <v>212</v>
      </c>
      <c r="P4" s="543" t="s">
        <v>212</v>
      </c>
      <c r="Q4" s="718"/>
      <c r="R4" s="756" t="s">
        <v>886</v>
      </c>
      <c r="S4" s="757" t="s">
        <v>887</v>
      </c>
      <c r="T4" s="758"/>
      <c r="U4" s="754" t="s">
        <v>212</v>
      </c>
      <c r="V4" s="754" t="s">
        <v>212</v>
      </c>
      <c r="W4" s="754" t="s">
        <v>212</v>
      </c>
      <c r="X4" s="754" t="s">
        <v>212</v>
      </c>
      <c r="Y4" s="759" t="s">
        <v>212</v>
      </c>
      <c r="Z4" s="753" t="s">
        <v>212</v>
      </c>
      <c r="AA4" s="1091" t="s">
        <v>819</v>
      </c>
      <c r="AB4" s="1092"/>
      <c r="AC4" s="1092"/>
      <c r="AD4" s="1093"/>
      <c r="AE4" s="754" t="s">
        <v>212</v>
      </c>
      <c r="AF4" s="755" t="s">
        <v>212</v>
      </c>
      <c r="AG4" s="755" t="s">
        <v>212</v>
      </c>
      <c r="AH4" s="754" t="s">
        <v>212</v>
      </c>
      <c r="AI4" s="760" t="s">
        <v>212</v>
      </c>
    </row>
    <row r="5" spans="1:35" s="761" customFormat="1" ht="63.75" customHeight="1">
      <c r="B5" s="1099"/>
      <c r="C5" s="1099"/>
      <c r="D5" s="1099"/>
      <c r="E5" s="1100"/>
      <c r="F5" s="762" t="s">
        <v>751</v>
      </c>
      <c r="G5" s="763" t="s">
        <v>751</v>
      </c>
      <c r="H5" s="753" t="s">
        <v>822</v>
      </c>
      <c r="I5" s="1094" t="s">
        <v>888</v>
      </c>
      <c r="J5" s="1094" t="s">
        <v>889</v>
      </c>
      <c r="K5" s="754" t="s">
        <v>825</v>
      </c>
      <c r="L5" s="754" t="s">
        <v>826</v>
      </c>
      <c r="M5" s="754" t="s">
        <v>827</v>
      </c>
      <c r="N5" s="754" t="s">
        <v>828</v>
      </c>
      <c r="O5" s="755" t="s">
        <v>829</v>
      </c>
      <c r="P5" s="721" t="s">
        <v>751</v>
      </c>
      <c r="Q5" s="720" t="s">
        <v>751</v>
      </c>
      <c r="R5" s="753" t="s">
        <v>890</v>
      </c>
      <c r="S5" s="753" t="s">
        <v>888</v>
      </c>
      <c r="T5" s="753" t="s">
        <v>891</v>
      </c>
      <c r="U5" s="754" t="s">
        <v>825</v>
      </c>
      <c r="V5" s="754" t="s">
        <v>826</v>
      </c>
      <c r="W5" s="754" t="s">
        <v>827</v>
      </c>
      <c r="X5" s="754" t="s">
        <v>828</v>
      </c>
      <c r="Y5" s="759" t="s">
        <v>829</v>
      </c>
      <c r="Z5" s="762" t="s">
        <v>751</v>
      </c>
      <c r="AA5" s="720" t="s">
        <v>751</v>
      </c>
      <c r="AB5" s="753" t="s">
        <v>822</v>
      </c>
      <c r="AC5" s="1094" t="s">
        <v>888</v>
      </c>
      <c r="AD5" s="1094" t="s">
        <v>889</v>
      </c>
      <c r="AE5" s="754" t="s">
        <v>825</v>
      </c>
      <c r="AF5" s="754" t="s">
        <v>826</v>
      </c>
      <c r="AG5" s="754" t="s">
        <v>827</v>
      </c>
      <c r="AH5" s="754" t="s">
        <v>828</v>
      </c>
      <c r="AI5" s="760" t="s">
        <v>831</v>
      </c>
    </row>
    <row r="6" spans="1:35" s="761" customFormat="1" ht="12.75" customHeight="1">
      <c r="B6" s="1101"/>
      <c r="C6" s="1101"/>
      <c r="D6" s="1101"/>
      <c r="E6" s="1102"/>
      <c r="F6" s="764" t="s">
        <v>833</v>
      </c>
      <c r="G6" s="764"/>
      <c r="H6" s="764"/>
      <c r="I6" s="1095"/>
      <c r="J6" s="1095"/>
      <c r="K6" s="765"/>
      <c r="L6" s="765"/>
      <c r="M6" s="765"/>
      <c r="N6" s="765"/>
      <c r="O6" s="766"/>
      <c r="P6" s="767" t="s">
        <v>833</v>
      </c>
      <c r="Q6" s="767"/>
      <c r="R6" s="768"/>
      <c r="S6" s="764"/>
      <c r="T6" s="764"/>
      <c r="U6" s="765"/>
      <c r="V6" s="765"/>
      <c r="W6" s="765"/>
      <c r="X6" s="765"/>
      <c r="Y6" s="769"/>
      <c r="Z6" s="764" t="s">
        <v>833</v>
      </c>
      <c r="AA6" s="767"/>
      <c r="AB6" s="764"/>
      <c r="AC6" s="1095"/>
      <c r="AD6" s="1095"/>
      <c r="AE6" s="765"/>
      <c r="AF6" s="766"/>
      <c r="AG6" s="766"/>
      <c r="AH6" s="765"/>
      <c r="AI6" s="770"/>
    </row>
    <row r="7" spans="1:35" s="797" customFormat="1" ht="30" customHeight="1">
      <c r="B7" s="798"/>
      <c r="C7" s="799"/>
      <c r="D7" s="798"/>
      <c r="E7" s="800" t="s">
        <v>892</v>
      </c>
      <c r="F7" s="801"/>
      <c r="G7" s="801"/>
      <c r="H7" s="801"/>
      <c r="I7" s="801"/>
      <c r="J7" s="801"/>
      <c r="K7" s="801"/>
      <c r="L7" s="801"/>
      <c r="M7" s="801"/>
      <c r="N7" s="801"/>
      <c r="O7" s="802"/>
      <c r="P7" s="801"/>
      <c r="Q7" s="801"/>
      <c r="R7" s="801"/>
      <c r="S7" s="801"/>
      <c r="T7" s="801"/>
      <c r="U7" s="801"/>
      <c r="V7" s="801"/>
      <c r="W7" s="801"/>
      <c r="X7" s="801"/>
      <c r="Y7" s="802"/>
      <c r="Z7" s="801"/>
      <c r="AA7" s="801"/>
      <c r="AB7" s="801"/>
      <c r="AC7" s="801"/>
      <c r="AD7" s="801"/>
      <c r="AE7" s="801"/>
      <c r="AF7" s="801"/>
      <c r="AG7" s="801"/>
      <c r="AH7" s="801"/>
      <c r="AI7" s="801"/>
    </row>
    <row r="8" spans="1:35" s="143" customFormat="1" ht="20.100000000000001" customHeight="1">
      <c r="A8" s="772" t="s">
        <v>256</v>
      </c>
      <c r="B8" s="69"/>
      <c r="C8" s="69"/>
      <c r="D8" s="803"/>
      <c r="E8" s="774" t="s">
        <v>757</v>
      </c>
      <c r="F8" s="804">
        <f>VLOOKUP($A8,[23]旧長崎市!$B$6:$M$30,2,FALSE)</f>
        <v>170048</v>
      </c>
      <c r="G8" s="804">
        <f>VLOOKUP($A8,[23]旧長崎市!$B$6:$M$30,3,FALSE)</f>
        <v>140785</v>
      </c>
      <c r="H8" s="804">
        <f>VLOOKUP($A8,[23]旧長崎市!$B$6:$M$30,4,FALSE)</f>
        <v>92235</v>
      </c>
      <c r="I8" s="804">
        <f>VLOOKUP($A8,[23]旧長崎市!$B$6:$M$30,5,FALSE)</f>
        <v>3124</v>
      </c>
      <c r="J8" s="804">
        <f>VLOOKUP($A8,[23]旧長崎市!$B$6:$M$30,6,FALSE)</f>
        <v>45426</v>
      </c>
      <c r="K8" s="804">
        <f>VLOOKUP($A8,[23]旧長崎市!$B$6:$M$30,7,FALSE)</f>
        <v>8622</v>
      </c>
      <c r="L8" s="804">
        <f>VLOOKUP($A8,[23]旧長崎市!$B$6:$M$30,8,FALSE)</f>
        <v>3710</v>
      </c>
      <c r="M8" s="804">
        <f>VLOOKUP($A8,[23]旧長崎市!$B$6:$M$30,9,FALSE)</f>
        <v>9759</v>
      </c>
      <c r="N8" s="804">
        <f>VLOOKUP($A8,[23]旧長崎市!$B$6:$M$30,10,FALSE)</f>
        <v>3760</v>
      </c>
      <c r="O8" s="805">
        <f>VLOOKUP($A8,[23]旧長崎市!$B$6:$M$30,11,FALSE)</f>
        <v>110</v>
      </c>
      <c r="P8" s="804">
        <f>VLOOKUP($A8,[23]旧長崎市!$B$35:$M$59,2,FALSE)</f>
        <v>87684</v>
      </c>
      <c r="Q8" s="804">
        <f>VLOOKUP($A8,[23]旧長崎市!$B$35:$M$59,3,FALSE)</f>
        <v>68949</v>
      </c>
      <c r="R8" s="804">
        <f>VLOOKUP($A8,[23]旧長崎市!$B$35:$M$59,4,FALSE)</f>
        <v>55851</v>
      </c>
      <c r="S8" s="804">
        <f>VLOOKUP($A8,[23]旧長崎市!$B$35:$M$59,5,FALSE)</f>
        <v>1265</v>
      </c>
      <c r="T8" s="804">
        <f>VLOOKUP($A8,[23]旧長崎市!$B$35:$M$59,6,FALSE)</f>
        <v>11833</v>
      </c>
      <c r="U8" s="804">
        <f>VLOOKUP($A8,[23]旧長崎市!$B$35:$M$59,7,FALSE)</f>
        <v>6286</v>
      </c>
      <c r="V8" s="804">
        <f>VLOOKUP($A8,[23]旧長崎市!$B$35:$M$59,8,FALSE)</f>
        <v>2924</v>
      </c>
      <c r="W8" s="804">
        <f>VLOOKUP($A8,[23]旧長崎市!$B$35:$M$59,9,FALSE)</f>
        <v>6982</v>
      </c>
      <c r="X8" s="804">
        <f>VLOOKUP($A8,[23]旧長崎市!$B$35:$M$59,10,FALSE)</f>
        <v>642</v>
      </c>
      <c r="Y8" s="805">
        <f>VLOOKUP($A8,[23]旧長崎市!$B$35:$M$59,11,FALSE)</f>
        <v>8</v>
      </c>
      <c r="Z8" s="804">
        <f>VLOOKUP($A8,[23]旧長崎市!$B$64:$M$88,2,FALSE)</f>
        <v>82364</v>
      </c>
      <c r="AA8" s="804">
        <f>VLOOKUP($A8,[23]旧長崎市!$B$64:$M$88,3,FALSE)</f>
        <v>71836</v>
      </c>
      <c r="AB8" s="804">
        <f>VLOOKUP($A8,[23]旧長崎市!$B$64:$M$88,4,FALSE)</f>
        <v>36384</v>
      </c>
      <c r="AC8" s="804">
        <f>VLOOKUP($A8,[23]旧長崎市!$B$64:$M$88,5,FALSE)</f>
        <v>1859</v>
      </c>
      <c r="AD8" s="804">
        <f>VLOOKUP($A8,[23]旧長崎市!$B$64:$M$88,6,FALSE)</f>
        <v>33593</v>
      </c>
      <c r="AE8" s="804">
        <f>VLOOKUP($A8,[23]旧長崎市!$B$64:$M$88,7,FALSE)</f>
        <v>2336</v>
      </c>
      <c r="AF8" s="804">
        <f>VLOOKUP($A8,[23]旧長崎市!$B$64:$M$88,8,FALSE)</f>
        <v>786</v>
      </c>
      <c r="AG8" s="804">
        <f>VLOOKUP($A8,[23]旧長崎市!$B$64:$M$88,9,FALSE)</f>
        <v>2777</v>
      </c>
      <c r="AH8" s="804">
        <f>VLOOKUP($A8,[23]旧長崎市!$B$64:$M$88,10,FALSE)</f>
        <v>3118</v>
      </c>
      <c r="AI8" s="804">
        <f>VLOOKUP($A8,[23]旧長崎市!$B$64:$M$88,11,FALSE)</f>
        <v>102</v>
      </c>
    </row>
    <row r="9" spans="1:35" s="143" customFormat="1" ht="15.95" customHeight="1">
      <c r="A9" s="772" t="s">
        <v>834</v>
      </c>
      <c r="B9" s="69"/>
      <c r="C9" s="69"/>
      <c r="D9" s="803" t="s">
        <v>443</v>
      </c>
      <c r="E9" s="777" t="s">
        <v>835</v>
      </c>
      <c r="F9" s="804">
        <f>VLOOKUP($A9,[23]旧長崎市!$B$6:$M$30,2,FALSE)</f>
        <v>1579</v>
      </c>
      <c r="G9" s="804">
        <f>VLOOKUP($A9,[23]旧長崎市!$B$6:$M$30,3,FALSE)</f>
        <v>316</v>
      </c>
      <c r="H9" s="804">
        <f>VLOOKUP($A9,[23]旧長崎市!$B$6:$M$30,4,FALSE)</f>
        <v>180</v>
      </c>
      <c r="I9" s="804">
        <f>VLOOKUP($A9,[23]旧長崎市!$B$6:$M$30,5,FALSE)</f>
        <v>2</v>
      </c>
      <c r="J9" s="804">
        <f>VLOOKUP($A9,[23]旧長崎市!$B$6:$M$30,6,FALSE)</f>
        <v>134</v>
      </c>
      <c r="K9" s="804">
        <f>VLOOKUP($A9,[23]旧長崎市!$B$6:$M$30,7,FALSE)</f>
        <v>47</v>
      </c>
      <c r="L9" s="804">
        <f>VLOOKUP($A9,[23]旧長崎市!$B$6:$M$30,8,FALSE)</f>
        <v>93</v>
      </c>
      <c r="M9" s="804">
        <f>VLOOKUP($A9,[23]旧長崎市!$B$6:$M$30,9,FALSE)</f>
        <v>657</v>
      </c>
      <c r="N9" s="804">
        <f>VLOOKUP($A9,[23]旧長崎市!$B$6:$M$30,10,FALSE)</f>
        <v>455</v>
      </c>
      <c r="O9" s="805" t="str">
        <f>VLOOKUP($A9,[23]旧長崎市!$B$6:$M$30,11,FALSE)</f>
        <v>-</v>
      </c>
      <c r="P9" s="804">
        <f>VLOOKUP($A9,[23]旧長崎市!$B$35:$M$59,2,FALSE)</f>
        <v>1005</v>
      </c>
      <c r="Q9" s="804">
        <f>VLOOKUP($A9,[23]旧長崎市!$B$35:$M$59,3,FALSE)</f>
        <v>224</v>
      </c>
      <c r="R9" s="804">
        <f>VLOOKUP($A9,[23]旧長崎市!$B$35:$M$59,4,FALSE)</f>
        <v>143</v>
      </c>
      <c r="S9" s="804">
        <f>VLOOKUP($A9,[23]旧長崎市!$B$35:$M$59,5,FALSE)</f>
        <v>2</v>
      </c>
      <c r="T9" s="804">
        <f>VLOOKUP($A9,[23]旧長崎市!$B$35:$M$59,6,FALSE)</f>
        <v>79</v>
      </c>
      <c r="U9" s="804">
        <f>VLOOKUP($A9,[23]旧長崎市!$B$35:$M$59,7,FALSE)</f>
        <v>29</v>
      </c>
      <c r="V9" s="804">
        <f>VLOOKUP($A9,[23]旧長崎市!$B$35:$M$59,8,FALSE)</f>
        <v>85</v>
      </c>
      <c r="W9" s="804">
        <f>VLOOKUP($A9,[23]旧長崎市!$B$35:$M$59,9,FALSE)</f>
        <v>570</v>
      </c>
      <c r="X9" s="804">
        <f>VLOOKUP($A9,[23]旧長崎市!$B$35:$M$59,10,FALSE)</f>
        <v>88</v>
      </c>
      <c r="Y9" s="805" t="str">
        <f>VLOOKUP($A9,[23]旧長崎市!$B$35:$M$59,11,FALSE)</f>
        <v>-</v>
      </c>
      <c r="Z9" s="804">
        <f>VLOOKUP($A9,[23]旧長崎市!$B$64:$M$88,2,FALSE)</f>
        <v>574</v>
      </c>
      <c r="AA9" s="804">
        <f>VLOOKUP($A9,[23]旧長崎市!$B$64:$M$88,3,FALSE)</f>
        <v>92</v>
      </c>
      <c r="AB9" s="804">
        <f>VLOOKUP($A9,[23]旧長崎市!$B$64:$M$88,4,FALSE)</f>
        <v>37</v>
      </c>
      <c r="AC9" s="804" t="str">
        <f>VLOOKUP($A9,[23]旧長崎市!$B$64:$M$88,5,FALSE)</f>
        <v>-</v>
      </c>
      <c r="AD9" s="804">
        <f>VLOOKUP($A9,[23]旧長崎市!$B$64:$M$88,6,FALSE)</f>
        <v>55</v>
      </c>
      <c r="AE9" s="804">
        <f>VLOOKUP($A9,[23]旧長崎市!$B$64:$M$88,7,FALSE)</f>
        <v>18</v>
      </c>
      <c r="AF9" s="804">
        <f>VLOOKUP($A9,[23]旧長崎市!$B$64:$M$88,8,FALSE)</f>
        <v>8</v>
      </c>
      <c r="AG9" s="804">
        <f>VLOOKUP($A9,[23]旧長崎市!$B$64:$M$88,9,FALSE)</f>
        <v>87</v>
      </c>
      <c r="AH9" s="804">
        <f>VLOOKUP($A9,[23]旧長崎市!$B$64:$M$88,10,FALSE)</f>
        <v>367</v>
      </c>
      <c r="AI9" s="804" t="str">
        <f>VLOOKUP($A9,[23]旧長崎市!$B$64:$M$88,11,FALSE)</f>
        <v>-</v>
      </c>
    </row>
    <row r="10" spans="1:35" s="143" customFormat="1" ht="15.95" customHeight="1">
      <c r="A10" s="772" t="s">
        <v>836</v>
      </c>
      <c r="B10" s="69"/>
      <c r="C10" s="69"/>
      <c r="D10" s="803"/>
      <c r="E10" s="777" t="s">
        <v>836</v>
      </c>
      <c r="F10" s="804">
        <f>VLOOKUP($A10,[23]旧長崎市!$B$6:$M$30,2,FALSE)</f>
        <v>1517</v>
      </c>
      <c r="G10" s="804">
        <f>VLOOKUP($A10,[23]旧長崎市!$B$6:$M$30,3,FALSE)</f>
        <v>267</v>
      </c>
      <c r="H10" s="804">
        <f>VLOOKUP($A10,[23]旧長崎市!$B$6:$M$30,4,FALSE)</f>
        <v>144</v>
      </c>
      <c r="I10" s="804">
        <f>VLOOKUP($A10,[23]旧長崎市!$B$6:$M$30,5,FALSE)</f>
        <v>2</v>
      </c>
      <c r="J10" s="804">
        <f>VLOOKUP($A10,[23]旧長崎市!$B$6:$M$30,6,FALSE)</f>
        <v>121</v>
      </c>
      <c r="K10" s="804">
        <f>VLOOKUP($A10,[23]旧長崎市!$B$6:$M$30,7,FALSE)</f>
        <v>41</v>
      </c>
      <c r="L10" s="804">
        <f>VLOOKUP($A10,[23]旧長崎市!$B$6:$M$30,8,FALSE)</f>
        <v>91</v>
      </c>
      <c r="M10" s="804">
        <f>VLOOKUP($A10,[23]旧長崎市!$B$6:$M$30,9,FALSE)</f>
        <v>653</v>
      </c>
      <c r="N10" s="804">
        <f>VLOOKUP($A10,[23]旧長崎市!$B$6:$M$30,10,FALSE)</f>
        <v>454</v>
      </c>
      <c r="O10" s="805" t="str">
        <f>VLOOKUP($A10,[23]旧長崎市!$B$6:$M$30,11,FALSE)</f>
        <v>-</v>
      </c>
      <c r="P10" s="804">
        <f>VLOOKUP($A10,[23]旧長崎市!$B$35:$M$59,2,FALSE)</f>
        <v>951</v>
      </c>
      <c r="Q10" s="804">
        <f>VLOOKUP($A10,[23]旧長崎市!$B$35:$M$59,3,FALSE)</f>
        <v>181</v>
      </c>
      <c r="R10" s="804">
        <f>VLOOKUP($A10,[23]旧長崎市!$B$35:$M$59,4,FALSE)</f>
        <v>110</v>
      </c>
      <c r="S10" s="804">
        <f>VLOOKUP($A10,[23]旧長崎市!$B$35:$M$59,5,FALSE)</f>
        <v>2</v>
      </c>
      <c r="T10" s="804">
        <f>VLOOKUP($A10,[23]旧長崎市!$B$35:$M$59,6,FALSE)</f>
        <v>69</v>
      </c>
      <c r="U10" s="804">
        <f>VLOOKUP($A10,[23]旧長崎市!$B$35:$M$59,7,FALSE)</f>
        <v>24</v>
      </c>
      <c r="V10" s="804">
        <f>VLOOKUP($A10,[23]旧長崎市!$B$35:$M$59,8,FALSE)</f>
        <v>83</v>
      </c>
      <c r="W10" s="804">
        <f>VLOOKUP($A10,[23]旧長崎市!$B$35:$M$59,9,FALSE)</f>
        <v>566</v>
      </c>
      <c r="X10" s="804">
        <f>VLOOKUP($A10,[23]旧長崎市!$B$35:$M$59,10,FALSE)</f>
        <v>88</v>
      </c>
      <c r="Y10" s="805" t="str">
        <f>VLOOKUP($A10,[23]旧長崎市!$B$35:$M$59,11,FALSE)</f>
        <v>-</v>
      </c>
      <c r="Z10" s="804">
        <f>VLOOKUP($A10,[23]旧長崎市!$B$64:$M$88,2,FALSE)</f>
        <v>566</v>
      </c>
      <c r="AA10" s="804">
        <f>VLOOKUP($A10,[23]旧長崎市!$B$64:$M$88,3,FALSE)</f>
        <v>86</v>
      </c>
      <c r="AB10" s="804">
        <f>VLOOKUP($A10,[23]旧長崎市!$B$64:$M$88,4,FALSE)</f>
        <v>34</v>
      </c>
      <c r="AC10" s="804" t="str">
        <f>VLOOKUP($A10,[23]旧長崎市!$B$64:$M$88,5,FALSE)</f>
        <v>-</v>
      </c>
      <c r="AD10" s="804">
        <f>VLOOKUP($A10,[23]旧長崎市!$B$64:$M$88,6,FALSE)</f>
        <v>52</v>
      </c>
      <c r="AE10" s="804">
        <f>VLOOKUP($A10,[23]旧長崎市!$B$64:$M$88,7,FALSE)</f>
        <v>17</v>
      </c>
      <c r="AF10" s="804">
        <f>VLOOKUP($A10,[23]旧長崎市!$B$64:$M$88,8,FALSE)</f>
        <v>8</v>
      </c>
      <c r="AG10" s="804">
        <f>VLOOKUP($A10,[23]旧長崎市!$B$64:$M$88,9,FALSE)</f>
        <v>87</v>
      </c>
      <c r="AH10" s="804">
        <f>VLOOKUP($A10,[23]旧長崎市!$B$64:$M$88,10,FALSE)</f>
        <v>366</v>
      </c>
      <c r="AI10" s="804" t="str">
        <f>VLOOKUP($A10,[23]旧長崎市!$B$64:$M$88,11,FALSE)</f>
        <v>-</v>
      </c>
    </row>
    <row r="11" spans="1:35" s="143" customFormat="1" ht="15.95" customHeight="1">
      <c r="A11" s="772" t="s">
        <v>837</v>
      </c>
      <c r="B11" s="69" t="s">
        <v>212</v>
      </c>
      <c r="C11" s="69"/>
      <c r="D11" s="803" t="s">
        <v>493</v>
      </c>
      <c r="E11" s="777" t="s">
        <v>838</v>
      </c>
      <c r="F11" s="804">
        <f>VLOOKUP($A11,[23]旧長崎市!$B$6:$M$30,2,FALSE)</f>
        <v>562</v>
      </c>
      <c r="G11" s="804">
        <f>VLOOKUP($A11,[23]旧長崎市!$B$6:$M$30,3,FALSE)</f>
        <v>328</v>
      </c>
      <c r="H11" s="804">
        <f>VLOOKUP($A11,[23]旧長崎市!$B$6:$M$30,4,FALSE)</f>
        <v>282</v>
      </c>
      <c r="I11" s="804">
        <f>VLOOKUP($A11,[23]旧長崎市!$B$6:$M$30,5,FALSE)</f>
        <v>4</v>
      </c>
      <c r="J11" s="804">
        <f>VLOOKUP($A11,[23]旧長崎市!$B$6:$M$30,6,FALSE)</f>
        <v>42</v>
      </c>
      <c r="K11" s="804">
        <f>VLOOKUP($A11,[23]旧長崎市!$B$6:$M$30,7,FALSE)</f>
        <v>24</v>
      </c>
      <c r="L11" s="804">
        <f>VLOOKUP($A11,[23]旧長崎市!$B$6:$M$30,8,FALSE)</f>
        <v>20</v>
      </c>
      <c r="M11" s="804">
        <f>VLOOKUP($A11,[23]旧長崎市!$B$6:$M$30,9,FALSE)</f>
        <v>139</v>
      </c>
      <c r="N11" s="804">
        <f>VLOOKUP($A11,[23]旧長崎市!$B$6:$M$30,10,FALSE)</f>
        <v>43</v>
      </c>
      <c r="O11" s="805" t="str">
        <f>VLOOKUP($A11,[23]旧長崎市!$B$6:$M$30,11,FALSE)</f>
        <v>-</v>
      </c>
      <c r="P11" s="804">
        <f>VLOOKUP($A11,[23]旧長崎市!$B$35:$M$59,2,FALSE)</f>
        <v>487</v>
      </c>
      <c r="Q11" s="804">
        <f>VLOOKUP($A11,[23]旧長崎市!$B$35:$M$59,3,FALSE)</f>
        <v>282</v>
      </c>
      <c r="R11" s="804">
        <f>VLOOKUP($A11,[23]旧長崎市!$B$35:$M$59,4,FALSE)</f>
        <v>249</v>
      </c>
      <c r="S11" s="804">
        <f>VLOOKUP($A11,[23]旧長崎市!$B$35:$M$59,5,FALSE)</f>
        <v>4</v>
      </c>
      <c r="T11" s="804">
        <f>VLOOKUP($A11,[23]旧長崎市!$B$35:$M$59,6,FALSE)</f>
        <v>29</v>
      </c>
      <c r="U11" s="804">
        <f>VLOOKUP($A11,[23]旧長崎市!$B$35:$M$59,7,FALSE)</f>
        <v>22</v>
      </c>
      <c r="V11" s="804">
        <f>VLOOKUP($A11,[23]旧長崎市!$B$35:$M$59,8,FALSE)</f>
        <v>20</v>
      </c>
      <c r="W11" s="804">
        <f>VLOOKUP($A11,[23]旧長崎市!$B$35:$M$59,9,FALSE)</f>
        <v>138</v>
      </c>
      <c r="X11" s="804">
        <f>VLOOKUP($A11,[23]旧長崎市!$B$35:$M$59,10,FALSE)</f>
        <v>17</v>
      </c>
      <c r="Y11" s="805" t="str">
        <f>VLOOKUP($A11,[23]旧長崎市!$B$35:$M$59,11,FALSE)</f>
        <v>-</v>
      </c>
      <c r="Z11" s="804">
        <f>VLOOKUP($A11,[23]旧長崎市!$B$64:$M$88,2,FALSE)</f>
        <v>75</v>
      </c>
      <c r="AA11" s="804">
        <f>VLOOKUP($A11,[23]旧長崎市!$B$64:$M$88,3,FALSE)</f>
        <v>46</v>
      </c>
      <c r="AB11" s="804">
        <f>VLOOKUP($A11,[23]旧長崎市!$B$64:$M$88,4,FALSE)</f>
        <v>33</v>
      </c>
      <c r="AC11" s="804" t="str">
        <f>VLOOKUP($A11,[23]旧長崎市!$B$64:$M$88,5,FALSE)</f>
        <v>-</v>
      </c>
      <c r="AD11" s="804">
        <f>VLOOKUP($A11,[23]旧長崎市!$B$64:$M$88,6,FALSE)</f>
        <v>13</v>
      </c>
      <c r="AE11" s="804">
        <f>VLOOKUP($A11,[23]旧長崎市!$B$64:$M$88,7,FALSE)</f>
        <v>2</v>
      </c>
      <c r="AF11" s="804" t="str">
        <f>VLOOKUP($A11,[23]旧長崎市!$B$64:$M$88,8,FALSE)</f>
        <v>-</v>
      </c>
      <c r="AG11" s="804">
        <f>VLOOKUP($A11,[23]旧長崎市!$B$64:$M$88,9,FALSE)</f>
        <v>1</v>
      </c>
      <c r="AH11" s="804">
        <f>VLOOKUP($A11,[23]旧長崎市!$B$64:$M$88,10,FALSE)</f>
        <v>26</v>
      </c>
      <c r="AI11" s="804" t="str">
        <f>VLOOKUP($A11,[23]旧長崎市!$B$64:$M$88,11,FALSE)</f>
        <v>-</v>
      </c>
    </row>
    <row r="12" spans="1:35" s="143" customFormat="1" ht="15.95" customHeight="1">
      <c r="A12" s="772" t="s">
        <v>839</v>
      </c>
      <c r="B12" s="69" t="s">
        <v>212</v>
      </c>
      <c r="C12" s="69"/>
      <c r="D12" s="803" t="s">
        <v>495</v>
      </c>
      <c r="E12" s="777" t="s">
        <v>840</v>
      </c>
      <c r="F12" s="804">
        <f>VLOOKUP($A12,[23]旧長崎市!$B$6:$M$30,2,FALSE)</f>
        <v>29</v>
      </c>
      <c r="G12" s="804">
        <f>VLOOKUP($A12,[23]旧長崎市!$B$6:$M$30,3,FALSE)</f>
        <v>22</v>
      </c>
      <c r="H12" s="804">
        <f>VLOOKUP($A12,[23]旧長崎市!$B$6:$M$30,4,FALSE)</f>
        <v>17</v>
      </c>
      <c r="I12" s="804" t="str">
        <f>VLOOKUP($A12,[23]旧長崎市!$B$6:$M$30,5,FALSE)</f>
        <v>-</v>
      </c>
      <c r="J12" s="804">
        <f>VLOOKUP($A12,[23]旧長崎市!$B$6:$M$30,6,FALSE)</f>
        <v>5</v>
      </c>
      <c r="K12" s="804">
        <f>VLOOKUP($A12,[23]旧長崎市!$B$6:$M$30,7,FALSE)</f>
        <v>5</v>
      </c>
      <c r="L12" s="804" t="str">
        <f>VLOOKUP($A12,[23]旧長崎市!$B$6:$M$30,8,FALSE)</f>
        <v>-</v>
      </c>
      <c r="M12" s="804" t="str">
        <f>VLOOKUP($A12,[23]旧長崎市!$B$6:$M$30,9,FALSE)</f>
        <v>-</v>
      </c>
      <c r="N12" s="804" t="str">
        <f>VLOOKUP($A12,[23]旧長崎市!$B$6:$M$30,10,FALSE)</f>
        <v>-</v>
      </c>
      <c r="O12" s="805" t="str">
        <f>VLOOKUP($A12,[23]旧長崎市!$B$6:$M$30,11,FALSE)</f>
        <v>-</v>
      </c>
      <c r="P12" s="804">
        <f>VLOOKUP($A12,[23]旧長崎市!$B$35:$M$59,2,FALSE)</f>
        <v>19</v>
      </c>
      <c r="Q12" s="804">
        <f>VLOOKUP($A12,[23]旧長崎市!$B$35:$M$59,3,FALSE)</f>
        <v>12</v>
      </c>
      <c r="R12" s="804">
        <f>VLOOKUP($A12,[23]旧長崎市!$B$35:$M$59,4,FALSE)</f>
        <v>11</v>
      </c>
      <c r="S12" s="804" t="str">
        <f>VLOOKUP($A12,[23]旧長崎市!$B$35:$M$59,5,FALSE)</f>
        <v>-</v>
      </c>
      <c r="T12" s="804">
        <f>VLOOKUP($A12,[23]旧長崎市!$B$35:$M$59,6,FALSE)</f>
        <v>1</v>
      </c>
      <c r="U12" s="804">
        <f>VLOOKUP($A12,[23]旧長崎市!$B$35:$M$59,7,FALSE)</f>
        <v>5</v>
      </c>
      <c r="V12" s="804" t="str">
        <f>VLOOKUP($A12,[23]旧長崎市!$B$35:$M$59,8,FALSE)</f>
        <v>-</v>
      </c>
      <c r="W12" s="804" t="str">
        <f>VLOOKUP($A12,[23]旧長崎市!$B$35:$M$59,9,FALSE)</f>
        <v>-</v>
      </c>
      <c r="X12" s="804" t="str">
        <f>VLOOKUP($A12,[23]旧長崎市!$B$35:$M$59,10,FALSE)</f>
        <v>-</v>
      </c>
      <c r="Y12" s="805" t="str">
        <f>VLOOKUP($A12,[23]旧長崎市!$B$35:$M$59,11,FALSE)</f>
        <v>-</v>
      </c>
      <c r="Z12" s="804">
        <f>VLOOKUP($A12,[23]旧長崎市!$B$64:$M$88,2,FALSE)</f>
        <v>10</v>
      </c>
      <c r="AA12" s="804">
        <f>VLOOKUP($A12,[23]旧長崎市!$B$64:$M$88,3,FALSE)</f>
        <v>10</v>
      </c>
      <c r="AB12" s="804">
        <f>VLOOKUP($A12,[23]旧長崎市!$B$64:$M$88,4,FALSE)</f>
        <v>6</v>
      </c>
      <c r="AC12" s="804" t="str">
        <f>VLOOKUP($A12,[23]旧長崎市!$B$64:$M$88,5,FALSE)</f>
        <v>-</v>
      </c>
      <c r="AD12" s="804">
        <f>VLOOKUP($A12,[23]旧長崎市!$B$64:$M$88,6,FALSE)</f>
        <v>4</v>
      </c>
      <c r="AE12" s="804" t="str">
        <f>VLOOKUP($A12,[23]旧長崎市!$B$64:$M$88,7,FALSE)</f>
        <v>-</v>
      </c>
      <c r="AF12" s="804" t="str">
        <f>VLOOKUP($A12,[23]旧長崎市!$B$64:$M$88,8,FALSE)</f>
        <v>-</v>
      </c>
      <c r="AG12" s="804" t="str">
        <f>VLOOKUP($A12,[23]旧長崎市!$B$64:$M$88,9,FALSE)</f>
        <v>-</v>
      </c>
      <c r="AH12" s="804" t="str">
        <f>VLOOKUP($A12,[23]旧長崎市!$B$64:$M$88,10,FALSE)</f>
        <v>-</v>
      </c>
      <c r="AI12" s="804" t="str">
        <f>VLOOKUP($A12,[23]旧長崎市!$B$64:$M$88,11,FALSE)</f>
        <v>-</v>
      </c>
    </row>
    <row r="13" spans="1:35" s="143" customFormat="1" ht="15.95" customHeight="1">
      <c r="A13" s="772" t="s">
        <v>841</v>
      </c>
      <c r="B13" s="69" t="s">
        <v>212</v>
      </c>
      <c r="C13" s="69"/>
      <c r="D13" s="803" t="s">
        <v>893</v>
      </c>
      <c r="E13" s="777" t="s">
        <v>842</v>
      </c>
      <c r="F13" s="804">
        <f>VLOOKUP($A13,[23]旧長崎市!$B$6:$M$30,2,FALSE)</f>
        <v>12669</v>
      </c>
      <c r="G13" s="804">
        <f>VLOOKUP($A13,[23]旧長崎市!$B$6:$M$30,3,FALSE)</f>
        <v>8234</v>
      </c>
      <c r="H13" s="804">
        <f>VLOOKUP($A13,[23]旧長崎市!$B$6:$M$30,4,FALSE)</f>
        <v>7135</v>
      </c>
      <c r="I13" s="804">
        <f>VLOOKUP($A13,[23]旧長崎市!$B$6:$M$30,5,FALSE)</f>
        <v>113</v>
      </c>
      <c r="J13" s="804">
        <f>VLOOKUP($A13,[23]旧長崎市!$B$6:$M$30,6,FALSE)</f>
        <v>986</v>
      </c>
      <c r="K13" s="804">
        <f>VLOOKUP($A13,[23]旧長崎市!$B$6:$M$30,7,FALSE)</f>
        <v>1640</v>
      </c>
      <c r="L13" s="804">
        <f>VLOOKUP($A13,[23]旧長崎市!$B$6:$M$30,8,FALSE)</f>
        <v>550</v>
      </c>
      <c r="M13" s="804">
        <f>VLOOKUP($A13,[23]旧長崎市!$B$6:$M$30,9,FALSE)</f>
        <v>1745</v>
      </c>
      <c r="N13" s="804">
        <f>VLOOKUP($A13,[23]旧長崎市!$B$6:$M$30,10,FALSE)</f>
        <v>361</v>
      </c>
      <c r="O13" s="805" t="str">
        <f>VLOOKUP($A13,[23]旧長崎市!$B$6:$M$30,11,FALSE)</f>
        <v>-</v>
      </c>
      <c r="P13" s="804">
        <f>VLOOKUP($A13,[23]旧長崎市!$B$35:$M$59,2,FALSE)</f>
        <v>10533</v>
      </c>
      <c r="Q13" s="804">
        <f>VLOOKUP($A13,[23]旧長崎市!$B$35:$M$59,3,FALSE)</f>
        <v>6708</v>
      </c>
      <c r="R13" s="804">
        <f>VLOOKUP($A13,[23]旧長崎市!$B$35:$M$59,4,FALSE)</f>
        <v>6033</v>
      </c>
      <c r="S13" s="804">
        <f>VLOOKUP($A13,[23]旧長崎市!$B$35:$M$59,5,FALSE)</f>
        <v>62</v>
      </c>
      <c r="T13" s="804">
        <f>VLOOKUP($A13,[23]旧長崎市!$B$35:$M$59,6,FALSE)</f>
        <v>613</v>
      </c>
      <c r="U13" s="804">
        <f>VLOOKUP($A13,[23]旧長崎市!$B$35:$M$59,7,FALSE)</f>
        <v>1332</v>
      </c>
      <c r="V13" s="804">
        <f>VLOOKUP($A13,[23]旧長崎市!$B$35:$M$59,8,FALSE)</f>
        <v>541</v>
      </c>
      <c r="W13" s="804">
        <f>VLOOKUP($A13,[23]旧長崎市!$B$35:$M$59,9,FALSE)</f>
        <v>1728</v>
      </c>
      <c r="X13" s="804">
        <f>VLOOKUP($A13,[23]旧長崎市!$B$35:$M$59,10,FALSE)</f>
        <v>94</v>
      </c>
      <c r="Y13" s="805" t="str">
        <f>VLOOKUP($A13,[23]旧長崎市!$B$35:$M$59,11,FALSE)</f>
        <v>-</v>
      </c>
      <c r="Z13" s="804">
        <f>VLOOKUP($A13,[23]旧長崎市!$B$64:$M$88,2,FALSE)</f>
        <v>2136</v>
      </c>
      <c r="AA13" s="804">
        <f>VLOOKUP($A13,[23]旧長崎市!$B$64:$M$88,3,FALSE)</f>
        <v>1526</v>
      </c>
      <c r="AB13" s="804">
        <f>VLOOKUP($A13,[23]旧長崎市!$B$64:$M$88,4,FALSE)</f>
        <v>1102</v>
      </c>
      <c r="AC13" s="804">
        <f>VLOOKUP($A13,[23]旧長崎市!$B$64:$M$88,5,FALSE)</f>
        <v>51</v>
      </c>
      <c r="AD13" s="804">
        <f>VLOOKUP($A13,[23]旧長崎市!$B$64:$M$88,6,FALSE)</f>
        <v>373</v>
      </c>
      <c r="AE13" s="804">
        <f>VLOOKUP($A13,[23]旧長崎市!$B$64:$M$88,7,FALSE)</f>
        <v>308</v>
      </c>
      <c r="AF13" s="804">
        <f>VLOOKUP($A13,[23]旧長崎市!$B$64:$M$88,8,FALSE)</f>
        <v>9</v>
      </c>
      <c r="AG13" s="804">
        <f>VLOOKUP($A13,[23]旧長崎市!$B$64:$M$88,9,FALSE)</f>
        <v>17</v>
      </c>
      <c r="AH13" s="804">
        <f>VLOOKUP($A13,[23]旧長崎市!$B$64:$M$88,10,FALSE)</f>
        <v>267</v>
      </c>
      <c r="AI13" s="804" t="str">
        <f>VLOOKUP($A13,[23]旧長崎市!$B$64:$M$88,11,FALSE)</f>
        <v>-</v>
      </c>
    </row>
    <row r="14" spans="1:35" s="143" customFormat="1" ht="15.95" customHeight="1">
      <c r="A14" s="772" t="s">
        <v>843</v>
      </c>
      <c r="B14" s="69" t="s">
        <v>212</v>
      </c>
      <c r="C14" s="69"/>
      <c r="D14" s="803" t="s">
        <v>894</v>
      </c>
      <c r="E14" s="777" t="s">
        <v>844</v>
      </c>
      <c r="F14" s="804">
        <f>VLOOKUP($A14,[23]旧長崎市!$B$6:$M$30,2,FALSE)</f>
        <v>14817</v>
      </c>
      <c r="G14" s="804">
        <f>VLOOKUP($A14,[23]旧長崎市!$B$6:$M$30,3,FALSE)</f>
        <v>12951</v>
      </c>
      <c r="H14" s="804">
        <f>VLOOKUP($A14,[23]旧長崎市!$B$6:$M$30,4,FALSE)</f>
        <v>10293</v>
      </c>
      <c r="I14" s="804">
        <f>VLOOKUP($A14,[23]旧長崎市!$B$6:$M$30,5,FALSE)</f>
        <v>576</v>
      </c>
      <c r="J14" s="804">
        <f>VLOOKUP($A14,[23]旧長崎市!$B$6:$M$30,6,FALSE)</f>
        <v>2082</v>
      </c>
      <c r="K14" s="804">
        <f>VLOOKUP($A14,[23]旧長崎市!$B$6:$M$30,7,FALSE)</f>
        <v>808</v>
      </c>
      <c r="L14" s="804">
        <f>VLOOKUP($A14,[23]旧長崎市!$B$6:$M$30,8,FALSE)</f>
        <v>187</v>
      </c>
      <c r="M14" s="804">
        <f>VLOOKUP($A14,[23]旧長崎市!$B$6:$M$30,9,FALSE)</f>
        <v>484</v>
      </c>
      <c r="N14" s="804">
        <f>VLOOKUP($A14,[23]旧長崎市!$B$6:$M$30,10,FALSE)</f>
        <v>155</v>
      </c>
      <c r="O14" s="805">
        <f>VLOOKUP($A14,[23]旧長崎市!$B$6:$M$30,11,FALSE)</f>
        <v>95</v>
      </c>
      <c r="P14" s="804">
        <f>VLOOKUP($A14,[23]旧長崎市!$B$35:$M$59,2,FALSE)</f>
        <v>11287</v>
      </c>
      <c r="Q14" s="804">
        <f>VLOOKUP($A14,[23]旧長崎市!$B$35:$M$59,3,FALSE)</f>
        <v>9986</v>
      </c>
      <c r="R14" s="804">
        <f>VLOOKUP($A14,[23]旧長崎市!$B$35:$M$59,4,FALSE)</f>
        <v>8883</v>
      </c>
      <c r="S14" s="804">
        <f>VLOOKUP($A14,[23]旧長崎市!$B$35:$M$59,5,FALSE)</f>
        <v>397</v>
      </c>
      <c r="T14" s="804">
        <f>VLOOKUP($A14,[23]旧長崎市!$B$35:$M$59,6,FALSE)</f>
        <v>706</v>
      </c>
      <c r="U14" s="804">
        <f>VLOOKUP($A14,[23]旧長崎市!$B$35:$M$59,7,FALSE)</f>
        <v>641</v>
      </c>
      <c r="V14" s="804">
        <f>VLOOKUP($A14,[23]旧長崎市!$B$35:$M$59,8,FALSE)</f>
        <v>169</v>
      </c>
      <c r="W14" s="804">
        <f>VLOOKUP($A14,[23]旧長崎市!$B$35:$M$59,9,FALSE)</f>
        <v>352</v>
      </c>
      <c r="X14" s="804">
        <f>VLOOKUP($A14,[23]旧長崎市!$B$35:$M$59,10,FALSE)</f>
        <v>29</v>
      </c>
      <c r="Y14" s="805">
        <f>VLOOKUP($A14,[23]旧長崎市!$B$35:$M$59,11,FALSE)</f>
        <v>6</v>
      </c>
      <c r="Z14" s="804">
        <f>VLOOKUP($A14,[23]旧長崎市!$B$64:$M$88,2,FALSE)</f>
        <v>3530</v>
      </c>
      <c r="AA14" s="804">
        <f>VLOOKUP($A14,[23]旧長崎市!$B$64:$M$88,3,FALSE)</f>
        <v>2965</v>
      </c>
      <c r="AB14" s="804">
        <f>VLOOKUP($A14,[23]旧長崎市!$B$64:$M$88,4,FALSE)</f>
        <v>1410</v>
      </c>
      <c r="AC14" s="804">
        <f>VLOOKUP($A14,[23]旧長崎市!$B$64:$M$88,5,FALSE)</f>
        <v>179</v>
      </c>
      <c r="AD14" s="804">
        <f>VLOOKUP($A14,[23]旧長崎市!$B$64:$M$88,6,FALSE)</f>
        <v>1376</v>
      </c>
      <c r="AE14" s="804">
        <f>VLOOKUP($A14,[23]旧長崎市!$B$64:$M$88,7,FALSE)</f>
        <v>167</v>
      </c>
      <c r="AF14" s="804">
        <f>VLOOKUP($A14,[23]旧長崎市!$B$64:$M$88,8,FALSE)</f>
        <v>18</v>
      </c>
      <c r="AG14" s="804">
        <f>VLOOKUP($A14,[23]旧長崎市!$B$64:$M$88,9,FALSE)</f>
        <v>132</v>
      </c>
      <c r="AH14" s="804">
        <f>VLOOKUP($A14,[23]旧長崎市!$B$64:$M$88,10,FALSE)</f>
        <v>126</v>
      </c>
      <c r="AI14" s="804">
        <f>VLOOKUP($A14,[23]旧長崎市!$B$64:$M$88,11,FALSE)</f>
        <v>89</v>
      </c>
    </row>
    <row r="15" spans="1:35" s="143" customFormat="1" ht="15.95" customHeight="1">
      <c r="A15" s="772" t="s">
        <v>845</v>
      </c>
      <c r="B15" s="69" t="s">
        <v>212</v>
      </c>
      <c r="C15" s="69"/>
      <c r="D15" s="803" t="s">
        <v>895</v>
      </c>
      <c r="E15" s="777" t="s">
        <v>846</v>
      </c>
      <c r="F15" s="804">
        <f>VLOOKUP($A15,[23]旧長崎市!$B$6:$M$30,2,FALSE)</f>
        <v>949</v>
      </c>
      <c r="G15" s="804">
        <f>VLOOKUP($A15,[23]旧長崎市!$B$6:$M$30,3,FALSE)</f>
        <v>926</v>
      </c>
      <c r="H15" s="804">
        <f>VLOOKUP($A15,[23]旧長崎市!$B$6:$M$30,4,FALSE)</f>
        <v>813</v>
      </c>
      <c r="I15" s="804">
        <f>VLOOKUP($A15,[23]旧長崎市!$B$6:$M$30,5,FALSE)</f>
        <v>43</v>
      </c>
      <c r="J15" s="804">
        <f>VLOOKUP($A15,[23]旧長崎市!$B$6:$M$30,6,FALSE)</f>
        <v>70</v>
      </c>
      <c r="K15" s="804">
        <f>VLOOKUP($A15,[23]旧長崎市!$B$6:$M$30,7,FALSE)</f>
        <v>12</v>
      </c>
      <c r="L15" s="804">
        <f>VLOOKUP($A15,[23]旧長崎市!$B$6:$M$30,8,FALSE)</f>
        <v>1</v>
      </c>
      <c r="M15" s="804">
        <f>VLOOKUP($A15,[23]旧長崎市!$B$6:$M$30,9,FALSE)</f>
        <v>2</v>
      </c>
      <c r="N15" s="804" t="str">
        <f>VLOOKUP($A15,[23]旧長崎市!$B$6:$M$30,10,FALSE)</f>
        <v>-</v>
      </c>
      <c r="O15" s="805" t="str">
        <f>VLOOKUP($A15,[23]旧長崎市!$B$6:$M$30,11,FALSE)</f>
        <v>-</v>
      </c>
      <c r="P15" s="804">
        <f>VLOOKUP($A15,[23]旧長崎市!$B$35:$M$59,2,FALSE)</f>
        <v>785</v>
      </c>
      <c r="Q15" s="804">
        <f>VLOOKUP($A15,[23]旧長崎市!$B$35:$M$59,3,FALSE)</f>
        <v>766</v>
      </c>
      <c r="R15" s="804">
        <f>VLOOKUP($A15,[23]旧長崎市!$B$35:$M$59,4,FALSE)</f>
        <v>724</v>
      </c>
      <c r="S15" s="804">
        <f>VLOOKUP($A15,[23]旧長崎市!$B$35:$M$59,5,FALSE)</f>
        <v>12</v>
      </c>
      <c r="T15" s="804">
        <f>VLOOKUP($A15,[23]旧長崎市!$B$35:$M$59,6,FALSE)</f>
        <v>30</v>
      </c>
      <c r="U15" s="804">
        <f>VLOOKUP($A15,[23]旧長崎市!$B$35:$M$59,7,FALSE)</f>
        <v>10</v>
      </c>
      <c r="V15" s="804">
        <f>VLOOKUP($A15,[23]旧長崎市!$B$35:$M$59,8,FALSE)</f>
        <v>1</v>
      </c>
      <c r="W15" s="804">
        <f>VLOOKUP($A15,[23]旧長崎市!$B$35:$M$59,9,FALSE)</f>
        <v>1</v>
      </c>
      <c r="X15" s="804" t="str">
        <f>VLOOKUP($A15,[23]旧長崎市!$B$35:$M$59,10,FALSE)</f>
        <v>-</v>
      </c>
      <c r="Y15" s="805" t="str">
        <f>VLOOKUP($A15,[23]旧長崎市!$B$35:$M$59,11,FALSE)</f>
        <v>-</v>
      </c>
      <c r="Z15" s="804">
        <f>VLOOKUP($A15,[23]旧長崎市!$B$64:$M$88,2,FALSE)</f>
        <v>164</v>
      </c>
      <c r="AA15" s="804">
        <f>VLOOKUP($A15,[23]旧長崎市!$B$64:$M$88,3,FALSE)</f>
        <v>160</v>
      </c>
      <c r="AB15" s="804">
        <f>VLOOKUP($A15,[23]旧長崎市!$B$64:$M$88,4,FALSE)</f>
        <v>89</v>
      </c>
      <c r="AC15" s="804">
        <f>VLOOKUP($A15,[23]旧長崎市!$B$64:$M$88,5,FALSE)</f>
        <v>31</v>
      </c>
      <c r="AD15" s="804">
        <f>VLOOKUP($A15,[23]旧長崎市!$B$64:$M$88,6,FALSE)</f>
        <v>40</v>
      </c>
      <c r="AE15" s="804">
        <f>VLOOKUP($A15,[23]旧長崎市!$B$64:$M$88,7,FALSE)</f>
        <v>2</v>
      </c>
      <c r="AF15" s="804" t="str">
        <f>VLOOKUP($A15,[23]旧長崎市!$B$64:$M$88,8,FALSE)</f>
        <v>-</v>
      </c>
      <c r="AG15" s="804">
        <f>VLOOKUP($A15,[23]旧長崎市!$B$64:$M$88,9,FALSE)</f>
        <v>1</v>
      </c>
      <c r="AH15" s="804" t="str">
        <f>VLOOKUP($A15,[23]旧長崎市!$B$64:$M$88,10,FALSE)</f>
        <v>-</v>
      </c>
      <c r="AI15" s="804" t="str">
        <f>VLOOKUP($A15,[23]旧長崎市!$B$64:$M$88,11,FALSE)</f>
        <v>-</v>
      </c>
    </row>
    <row r="16" spans="1:35" s="143" customFormat="1" ht="15.95" customHeight="1">
      <c r="A16" s="772" t="s">
        <v>847</v>
      </c>
      <c r="B16" s="69" t="s">
        <v>212</v>
      </c>
      <c r="C16" s="69"/>
      <c r="D16" s="803" t="s">
        <v>896</v>
      </c>
      <c r="E16" s="777" t="s">
        <v>848</v>
      </c>
      <c r="F16" s="804">
        <f>VLOOKUP($A16,[23]旧長崎市!$B$6:$M$30,2,FALSE)</f>
        <v>3232</v>
      </c>
      <c r="G16" s="804">
        <f>VLOOKUP($A16,[23]旧長崎市!$B$6:$M$30,3,FALSE)</f>
        <v>2836</v>
      </c>
      <c r="H16" s="804">
        <f>VLOOKUP($A16,[23]旧長崎市!$B$6:$M$30,4,FALSE)</f>
        <v>2293</v>
      </c>
      <c r="I16" s="804">
        <f>VLOOKUP($A16,[23]旧長崎市!$B$6:$M$30,5,FALSE)</f>
        <v>152</v>
      </c>
      <c r="J16" s="804">
        <f>VLOOKUP($A16,[23]旧長崎市!$B$6:$M$30,6,FALSE)</f>
        <v>391</v>
      </c>
      <c r="K16" s="804">
        <f>VLOOKUP($A16,[23]旧長崎市!$B$6:$M$30,7,FALSE)</f>
        <v>181</v>
      </c>
      <c r="L16" s="804">
        <f>VLOOKUP($A16,[23]旧長崎市!$B$6:$M$30,8,FALSE)</f>
        <v>20</v>
      </c>
      <c r="M16" s="804">
        <f>VLOOKUP($A16,[23]旧長崎市!$B$6:$M$30,9,FALSE)</f>
        <v>162</v>
      </c>
      <c r="N16" s="804">
        <f>VLOOKUP($A16,[23]旧長崎市!$B$6:$M$30,10,FALSE)</f>
        <v>13</v>
      </c>
      <c r="O16" s="805" t="str">
        <f>VLOOKUP($A16,[23]旧長崎市!$B$6:$M$30,11,FALSE)</f>
        <v>-</v>
      </c>
      <c r="P16" s="804">
        <f>VLOOKUP($A16,[23]旧長崎市!$B$35:$M$59,2,FALSE)</f>
        <v>2084</v>
      </c>
      <c r="Q16" s="804">
        <f>VLOOKUP($A16,[23]旧長崎市!$B$35:$M$59,3,FALSE)</f>
        <v>1778</v>
      </c>
      <c r="R16" s="804">
        <f>VLOOKUP($A16,[23]旧長崎市!$B$35:$M$59,4,FALSE)</f>
        <v>1607</v>
      </c>
      <c r="S16" s="804">
        <f>VLOOKUP($A16,[23]旧長崎市!$B$35:$M$59,5,FALSE)</f>
        <v>54</v>
      </c>
      <c r="T16" s="804">
        <f>VLOOKUP($A16,[23]旧長崎市!$B$35:$M$59,6,FALSE)</f>
        <v>117</v>
      </c>
      <c r="U16" s="804">
        <f>VLOOKUP($A16,[23]旧長崎市!$B$35:$M$59,7,FALSE)</f>
        <v>154</v>
      </c>
      <c r="V16" s="804">
        <f>VLOOKUP($A16,[23]旧長崎市!$B$35:$M$59,8,FALSE)</f>
        <v>17</v>
      </c>
      <c r="W16" s="804">
        <f>VLOOKUP($A16,[23]旧長崎市!$B$35:$M$59,9,FALSE)</f>
        <v>122</v>
      </c>
      <c r="X16" s="804">
        <f>VLOOKUP($A16,[23]旧長崎市!$B$35:$M$59,10,FALSE)</f>
        <v>2</v>
      </c>
      <c r="Y16" s="805" t="str">
        <f>VLOOKUP($A16,[23]旧長崎市!$B$35:$M$59,11,FALSE)</f>
        <v>-</v>
      </c>
      <c r="Z16" s="804">
        <f>VLOOKUP($A16,[23]旧長崎市!$B$64:$M$88,2,FALSE)</f>
        <v>1148</v>
      </c>
      <c r="AA16" s="804">
        <f>VLOOKUP($A16,[23]旧長崎市!$B$64:$M$88,3,FALSE)</f>
        <v>1058</v>
      </c>
      <c r="AB16" s="804">
        <f>VLOOKUP($A16,[23]旧長崎市!$B$64:$M$88,4,FALSE)</f>
        <v>686</v>
      </c>
      <c r="AC16" s="804">
        <f>VLOOKUP($A16,[23]旧長崎市!$B$64:$M$88,5,FALSE)</f>
        <v>98</v>
      </c>
      <c r="AD16" s="804">
        <f>VLOOKUP($A16,[23]旧長崎市!$B$64:$M$88,6,FALSE)</f>
        <v>274</v>
      </c>
      <c r="AE16" s="804">
        <f>VLOOKUP($A16,[23]旧長崎市!$B$64:$M$88,7,FALSE)</f>
        <v>27</v>
      </c>
      <c r="AF16" s="804">
        <f>VLOOKUP($A16,[23]旧長崎市!$B$64:$M$88,8,FALSE)</f>
        <v>3</v>
      </c>
      <c r="AG16" s="804">
        <f>VLOOKUP($A16,[23]旧長崎市!$B$64:$M$88,9,FALSE)</f>
        <v>40</v>
      </c>
      <c r="AH16" s="804">
        <f>VLOOKUP($A16,[23]旧長崎市!$B$64:$M$88,10,FALSE)</f>
        <v>11</v>
      </c>
      <c r="AI16" s="804" t="str">
        <f>VLOOKUP($A16,[23]旧長崎市!$B$64:$M$88,11,FALSE)</f>
        <v>-</v>
      </c>
    </row>
    <row r="17" spans="1:35" s="143" customFormat="1" ht="15.95" customHeight="1">
      <c r="A17" s="772" t="s">
        <v>849</v>
      </c>
      <c r="B17" s="69" t="s">
        <v>212</v>
      </c>
      <c r="C17" s="69"/>
      <c r="D17" s="803" t="s">
        <v>897</v>
      </c>
      <c r="E17" s="777" t="s">
        <v>850</v>
      </c>
      <c r="F17" s="804">
        <f>VLOOKUP($A17,[23]旧長崎市!$B$6:$M$30,2,FALSE)</f>
        <v>7706</v>
      </c>
      <c r="G17" s="804">
        <f>VLOOKUP($A17,[23]旧長崎市!$B$6:$M$30,3,FALSE)</f>
        <v>6853</v>
      </c>
      <c r="H17" s="804">
        <f>VLOOKUP($A17,[23]旧長崎市!$B$6:$M$30,4,FALSE)</f>
        <v>5317</v>
      </c>
      <c r="I17" s="804">
        <f>VLOOKUP($A17,[23]旧長崎市!$B$6:$M$30,5,FALSE)</f>
        <v>115</v>
      </c>
      <c r="J17" s="804">
        <f>VLOOKUP($A17,[23]旧長崎市!$B$6:$M$30,6,FALSE)</f>
        <v>1421</v>
      </c>
      <c r="K17" s="804">
        <f>VLOOKUP($A17,[23]旧長崎市!$B$6:$M$30,7,FALSE)</f>
        <v>238</v>
      </c>
      <c r="L17" s="804">
        <f>VLOOKUP($A17,[23]旧長崎市!$B$6:$M$30,8,FALSE)</f>
        <v>35</v>
      </c>
      <c r="M17" s="804">
        <f>VLOOKUP($A17,[23]旧長崎市!$B$6:$M$30,9,FALSE)</f>
        <v>438</v>
      </c>
      <c r="N17" s="804">
        <f>VLOOKUP($A17,[23]旧長崎市!$B$6:$M$30,10,FALSE)</f>
        <v>27</v>
      </c>
      <c r="O17" s="805" t="str">
        <f>VLOOKUP($A17,[23]旧長崎市!$B$6:$M$30,11,FALSE)</f>
        <v>-</v>
      </c>
      <c r="P17" s="804">
        <f>VLOOKUP($A17,[23]旧長崎市!$B$35:$M$59,2,FALSE)</f>
        <v>6650</v>
      </c>
      <c r="Q17" s="804">
        <f>VLOOKUP($A17,[23]旧長崎市!$B$35:$M$59,3,FALSE)</f>
        <v>5875</v>
      </c>
      <c r="R17" s="804">
        <f>VLOOKUP($A17,[23]旧長崎市!$B$35:$M$59,4,FALSE)</f>
        <v>4767</v>
      </c>
      <c r="S17" s="804">
        <f>VLOOKUP($A17,[23]旧長崎市!$B$35:$M$59,5,FALSE)</f>
        <v>83</v>
      </c>
      <c r="T17" s="804">
        <f>VLOOKUP($A17,[23]旧長崎市!$B$35:$M$59,6,FALSE)</f>
        <v>1025</v>
      </c>
      <c r="U17" s="804">
        <f>VLOOKUP($A17,[23]旧長崎市!$B$35:$M$59,7,FALSE)</f>
        <v>203</v>
      </c>
      <c r="V17" s="804">
        <f>VLOOKUP($A17,[23]旧長崎市!$B$35:$M$59,8,FALSE)</f>
        <v>33</v>
      </c>
      <c r="W17" s="804">
        <f>VLOOKUP($A17,[23]旧長崎市!$B$35:$M$59,9,FALSE)</f>
        <v>429</v>
      </c>
      <c r="X17" s="804">
        <f>VLOOKUP($A17,[23]旧長崎市!$B$35:$M$59,10,FALSE)</f>
        <v>8</v>
      </c>
      <c r="Y17" s="805" t="str">
        <f>VLOOKUP($A17,[23]旧長崎市!$B$35:$M$59,11,FALSE)</f>
        <v>-</v>
      </c>
      <c r="Z17" s="804">
        <f>VLOOKUP($A17,[23]旧長崎市!$B$64:$M$88,2,FALSE)</f>
        <v>1056</v>
      </c>
      <c r="AA17" s="804">
        <f>VLOOKUP($A17,[23]旧長崎市!$B$64:$M$88,3,FALSE)</f>
        <v>978</v>
      </c>
      <c r="AB17" s="804">
        <f>VLOOKUP($A17,[23]旧長崎市!$B$64:$M$88,4,FALSE)</f>
        <v>550</v>
      </c>
      <c r="AC17" s="804">
        <f>VLOOKUP($A17,[23]旧長崎市!$B$64:$M$88,5,FALSE)</f>
        <v>32</v>
      </c>
      <c r="AD17" s="804">
        <f>VLOOKUP($A17,[23]旧長崎市!$B$64:$M$88,6,FALSE)</f>
        <v>396</v>
      </c>
      <c r="AE17" s="804">
        <f>VLOOKUP($A17,[23]旧長崎市!$B$64:$M$88,7,FALSE)</f>
        <v>35</v>
      </c>
      <c r="AF17" s="804">
        <f>VLOOKUP($A17,[23]旧長崎市!$B$64:$M$88,8,FALSE)</f>
        <v>2</v>
      </c>
      <c r="AG17" s="804">
        <f>VLOOKUP($A17,[23]旧長崎市!$B$64:$M$88,9,FALSE)</f>
        <v>9</v>
      </c>
      <c r="AH17" s="804">
        <f>VLOOKUP($A17,[23]旧長崎市!$B$64:$M$88,10,FALSE)</f>
        <v>19</v>
      </c>
      <c r="AI17" s="804" t="str">
        <f>VLOOKUP($A17,[23]旧長崎市!$B$64:$M$88,11,FALSE)</f>
        <v>-</v>
      </c>
    </row>
    <row r="18" spans="1:35" s="143" customFormat="1" ht="15.95" customHeight="1">
      <c r="A18" s="772" t="s">
        <v>851</v>
      </c>
      <c r="B18" s="69" t="s">
        <v>212</v>
      </c>
      <c r="C18" s="69"/>
      <c r="D18" s="803" t="s">
        <v>898</v>
      </c>
      <c r="E18" s="777" t="s">
        <v>852</v>
      </c>
      <c r="F18" s="804">
        <f>VLOOKUP($A18,[23]旧長崎市!$B$6:$M$30,2,FALSE)</f>
        <v>27524</v>
      </c>
      <c r="G18" s="804">
        <f>VLOOKUP($A18,[23]旧長崎市!$B$6:$M$30,3,FALSE)</f>
        <v>22674</v>
      </c>
      <c r="H18" s="804">
        <f>VLOOKUP($A18,[23]旧長崎市!$B$6:$M$30,4,FALSE)</f>
        <v>11260</v>
      </c>
      <c r="I18" s="804">
        <f>VLOOKUP($A18,[23]旧長崎市!$B$6:$M$30,5,FALSE)</f>
        <v>343</v>
      </c>
      <c r="J18" s="804">
        <f>VLOOKUP($A18,[23]旧長崎市!$B$6:$M$30,6,FALSE)</f>
        <v>11071</v>
      </c>
      <c r="K18" s="804">
        <f>VLOOKUP($A18,[23]旧長崎市!$B$6:$M$30,7,FALSE)</f>
        <v>1874</v>
      </c>
      <c r="L18" s="804">
        <f>VLOOKUP($A18,[23]旧長崎市!$B$6:$M$30,8,FALSE)</f>
        <v>656</v>
      </c>
      <c r="M18" s="804">
        <f>VLOOKUP($A18,[23]旧長崎市!$B$6:$M$30,9,FALSE)</f>
        <v>1219</v>
      </c>
      <c r="N18" s="804">
        <f>VLOOKUP($A18,[23]旧長崎市!$B$6:$M$30,10,FALSE)</f>
        <v>886</v>
      </c>
      <c r="O18" s="805" t="str">
        <f>VLOOKUP($A18,[23]旧長崎市!$B$6:$M$30,11,FALSE)</f>
        <v>-</v>
      </c>
      <c r="P18" s="804">
        <f>VLOOKUP($A18,[23]旧長崎市!$B$35:$M$59,2,FALSE)</f>
        <v>12454</v>
      </c>
      <c r="Q18" s="804">
        <f>VLOOKUP($A18,[23]旧長崎市!$B$35:$M$59,3,FALSE)</f>
        <v>9565</v>
      </c>
      <c r="R18" s="804">
        <f>VLOOKUP($A18,[23]旧長崎市!$B$35:$M$59,4,FALSE)</f>
        <v>6918</v>
      </c>
      <c r="S18" s="804">
        <f>VLOOKUP($A18,[23]旧長崎市!$B$35:$M$59,5,FALSE)</f>
        <v>106</v>
      </c>
      <c r="T18" s="804">
        <f>VLOOKUP($A18,[23]旧長崎市!$B$35:$M$59,6,FALSE)</f>
        <v>2541</v>
      </c>
      <c r="U18" s="804">
        <f>VLOOKUP($A18,[23]旧長崎市!$B$35:$M$59,7,FALSE)</f>
        <v>1319</v>
      </c>
      <c r="V18" s="804">
        <f>VLOOKUP($A18,[23]旧長崎市!$B$35:$M$59,8,FALSE)</f>
        <v>518</v>
      </c>
      <c r="W18" s="804">
        <f>VLOOKUP($A18,[23]旧長崎市!$B$35:$M$59,9,FALSE)</f>
        <v>800</v>
      </c>
      <c r="X18" s="804">
        <f>VLOOKUP($A18,[23]旧長崎市!$B$35:$M$59,10,FALSE)</f>
        <v>149</v>
      </c>
      <c r="Y18" s="805" t="str">
        <f>VLOOKUP($A18,[23]旧長崎市!$B$35:$M$59,11,FALSE)</f>
        <v>-</v>
      </c>
      <c r="Z18" s="804">
        <f>VLOOKUP($A18,[23]旧長崎市!$B$64:$M$88,2,FALSE)</f>
        <v>15070</v>
      </c>
      <c r="AA18" s="804">
        <f>VLOOKUP($A18,[23]旧長崎市!$B$64:$M$88,3,FALSE)</f>
        <v>13109</v>
      </c>
      <c r="AB18" s="804">
        <f>VLOOKUP($A18,[23]旧長崎市!$B$64:$M$88,4,FALSE)</f>
        <v>4342</v>
      </c>
      <c r="AC18" s="804">
        <f>VLOOKUP($A18,[23]旧長崎市!$B$64:$M$88,5,FALSE)</f>
        <v>237</v>
      </c>
      <c r="AD18" s="804">
        <f>VLOOKUP($A18,[23]旧長崎市!$B$64:$M$88,6,FALSE)</f>
        <v>8530</v>
      </c>
      <c r="AE18" s="804">
        <f>VLOOKUP($A18,[23]旧長崎市!$B$64:$M$88,7,FALSE)</f>
        <v>555</v>
      </c>
      <c r="AF18" s="804">
        <f>VLOOKUP($A18,[23]旧長崎市!$B$64:$M$88,8,FALSE)</f>
        <v>138</v>
      </c>
      <c r="AG18" s="804">
        <f>VLOOKUP($A18,[23]旧長崎市!$B$64:$M$88,9,FALSE)</f>
        <v>419</v>
      </c>
      <c r="AH18" s="804">
        <f>VLOOKUP($A18,[23]旧長崎市!$B$64:$M$88,10,FALSE)</f>
        <v>737</v>
      </c>
      <c r="AI18" s="804" t="str">
        <f>VLOOKUP($A18,[23]旧長崎市!$B$64:$M$88,11,FALSE)</f>
        <v>-</v>
      </c>
    </row>
    <row r="19" spans="1:35" s="143" customFormat="1" ht="15.95" customHeight="1">
      <c r="A19" s="772" t="s">
        <v>853</v>
      </c>
      <c r="B19" s="69" t="s">
        <v>212</v>
      </c>
      <c r="C19" s="69"/>
      <c r="D19" s="803" t="s">
        <v>899</v>
      </c>
      <c r="E19" s="777" t="s">
        <v>854</v>
      </c>
      <c r="F19" s="804">
        <f>VLOOKUP($A19,[23]旧長崎市!$B$6:$M$30,2,FALSE)</f>
        <v>6530</v>
      </c>
      <c r="G19" s="804">
        <f>VLOOKUP($A19,[23]旧長崎市!$B$6:$M$30,3,FALSE)</f>
        <v>6177</v>
      </c>
      <c r="H19" s="804">
        <f>VLOOKUP($A19,[23]旧長崎市!$B$6:$M$30,4,FALSE)</f>
        <v>5096</v>
      </c>
      <c r="I19" s="804">
        <f>VLOOKUP($A19,[23]旧長崎市!$B$6:$M$30,5,FALSE)</f>
        <v>254</v>
      </c>
      <c r="J19" s="804">
        <f>VLOOKUP($A19,[23]旧長崎市!$B$6:$M$30,6,FALSE)</f>
        <v>827</v>
      </c>
      <c r="K19" s="804">
        <f>VLOOKUP($A19,[23]旧長崎市!$B$6:$M$30,7,FALSE)</f>
        <v>202</v>
      </c>
      <c r="L19" s="804">
        <f>VLOOKUP($A19,[23]旧長崎市!$B$6:$M$30,8,FALSE)</f>
        <v>19</v>
      </c>
      <c r="M19" s="804">
        <f>VLOOKUP($A19,[23]旧長崎市!$B$6:$M$30,9,FALSE)</f>
        <v>78</v>
      </c>
      <c r="N19" s="804">
        <f>VLOOKUP($A19,[23]旧長崎市!$B$6:$M$30,10,FALSE)</f>
        <v>13</v>
      </c>
      <c r="O19" s="805" t="str">
        <f>VLOOKUP($A19,[23]旧長崎市!$B$6:$M$30,11,FALSE)</f>
        <v>-</v>
      </c>
      <c r="P19" s="804">
        <f>VLOOKUP($A19,[23]旧長崎市!$B$35:$M$59,2,FALSE)</f>
        <v>2328</v>
      </c>
      <c r="Q19" s="804">
        <f>VLOOKUP($A19,[23]旧長崎市!$B$35:$M$59,3,FALSE)</f>
        <v>2110</v>
      </c>
      <c r="R19" s="804">
        <f>VLOOKUP($A19,[23]旧長崎市!$B$35:$M$59,4,FALSE)</f>
        <v>2005</v>
      </c>
      <c r="S19" s="804">
        <f>VLOOKUP($A19,[23]旧長崎市!$B$35:$M$59,5,FALSE)</f>
        <v>18</v>
      </c>
      <c r="T19" s="804">
        <f>VLOOKUP($A19,[23]旧長崎市!$B$35:$M$59,6,FALSE)</f>
        <v>87</v>
      </c>
      <c r="U19" s="804">
        <f>VLOOKUP($A19,[23]旧長崎市!$B$35:$M$59,7,FALSE)</f>
        <v>146</v>
      </c>
      <c r="V19" s="804">
        <f>VLOOKUP($A19,[23]旧長崎市!$B$35:$M$59,8,FALSE)</f>
        <v>12</v>
      </c>
      <c r="W19" s="804">
        <f>VLOOKUP($A19,[23]旧長崎市!$B$35:$M$59,9,FALSE)</f>
        <v>46</v>
      </c>
      <c r="X19" s="804">
        <f>VLOOKUP($A19,[23]旧長崎市!$B$35:$M$59,10,FALSE)</f>
        <v>2</v>
      </c>
      <c r="Y19" s="805" t="str">
        <f>VLOOKUP($A19,[23]旧長崎市!$B$35:$M$59,11,FALSE)</f>
        <v>-</v>
      </c>
      <c r="Z19" s="804">
        <f>VLOOKUP($A19,[23]旧長崎市!$B$64:$M$88,2,FALSE)</f>
        <v>4202</v>
      </c>
      <c r="AA19" s="804">
        <f>VLOOKUP($A19,[23]旧長崎市!$B$64:$M$88,3,FALSE)</f>
        <v>4067</v>
      </c>
      <c r="AB19" s="804">
        <f>VLOOKUP($A19,[23]旧長崎市!$B$64:$M$88,4,FALSE)</f>
        <v>3091</v>
      </c>
      <c r="AC19" s="804">
        <f>VLOOKUP($A19,[23]旧長崎市!$B$64:$M$88,5,FALSE)</f>
        <v>236</v>
      </c>
      <c r="AD19" s="804">
        <f>VLOOKUP($A19,[23]旧長崎市!$B$64:$M$88,6,FALSE)</f>
        <v>740</v>
      </c>
      <c r="AE19" s="804">
        <f>VLOOKUP($A19,[23]旧長崎市!$B$64:$M$88,7,FALSE)</f>
        <v>56</v>
      </c>
      <c r="AF19" s="804">
        <f>VLOOKUP($A19,[23]旧長崎市!$B$64:$M$88,8,FALSE)</f>
        <v>7</v>
      </c>
      <c r="AG19" s="804">
        <f>VLOOKUP($A19,[23]旧長崎市!$B$64:$M$88,9,FALSE)</f>
        <v>32</v>
      </c>
      <c r="AH19" s="804">
        <f>VLOOKUP($A19,[23]旧長崎市!$B$64:$M$88,10,FALSE)</f>
        <v>11</v>
      </c>
      <c r="AI19" s="804" t="str">
        <f>VLOOKUP($A19,[23]旧長崎市!$B$64:$M$88,11,FALSE)</f>
        <v>-</v>
      </c>
    </row>
    <row r="20" spans="1:35" s="143" customFormat="1" ht="15.95" customHeight="1">
      <c r="A20" s="772" t="s">
        <v>855</v>
      </c>
      <c r="B20" s="69" t="s">
        <v>212</v>
      </c>
      <c r="C20" s="69"/>
      <c r="D20" s="803" t="s">
        <v>900</v>
      </c>
      <c r="E20" s="777" t="s">
        <v>856</v>
      </c>
      <c r="F20" s="804">
        <f>VLOOKUP($A20,[23]旧長崎市!$B$6:$M$30,2,FALSE)</f>
        <v>3575</v>
      </c>
      <c r="G20" s="804">
        <f>VLOOKUP($A20,[23]旧長崎市!$B$6:$M$30,3,FALSE)</f>
        <v>2070</v>
      </c>
      <c r="H20" s="804">
        <f>VLOOKUP($A20,[23]旧長崎市!$B$6:$M$30,4,FALSE)</f>
        <v>1248</v>
      </c>
      <c r="I20" s="804">
        <f>VLOOKUP($A20,[23]旧長崎市!$B$6:$M$30,5,FALSE)</f>
        <v>27</v>
      </c>
      <c r="J20" s="804">
        <f>VLOOKUP($A20,[23]旧長崎市!$B$6:$M$30,6,FALSE)</f>
        <v>795</v>
      </c>
      <c r="K20" s="804">
        <f>VLOOKUP($A20,[23]旧長崎市!$B$6:$M$30,7,FALSE)</f>
        <v>822</v>
      </c>
      <c r="L20" s="804">
        <f>VLOOKUP($A20,[23]旧長崎市!$B$6:$M$30,8,FALSE)</f>
        <v>89</v>
      </c>
      <c r="M20" s="804">
        <f>VLOOKUP($A20,[23]旧長崎市!$B$6:$M$30,9,FALSE)</f>
        <v>448</v>
      </c>
      <c r="N20" s="804">
        <f>VLOOKUP($A20,[23]旧長崎市!$B$6:$M$30,10,FALSE)</f>
        <v>126</v>
      </c>
      <c r="O20" s="805" t="str">
        <f>VLOOKUP($A20,[23]旧長崎市!$B$6:$M$30,11,FALSE)</f>
        <v>-</v>
      </c>
      <c r="P20" s="804">
        <f>VLOOKUP($A20,[23]旧長崎市!$B$35:$M$59,2,FALSE)</f>
        <v>1976</v>
      </c>
      <c r="Q20" s="804">
        <f>VLOOKUP($A20,[23]旧長崎市!$B$35:$M$59,3,FALSE)</f>
        <v>1112</v>
      </c>
      <c r="R20" s="804">
        <f>VLOOKUP($A20,[23]旧長崎市!$B$35:$M$59,4,FALSE)</f>
        <v>746</v>
      </c>
      <c r="S20" s="804">
        <f>VLOOKUP($A20,[23]旧長崎市!$B$35:$M$59,5,FALSE)</f>
        <v>12</v>
      </c>
      <c r="T20" s="804">
        <f>VLOOKUP($A20,[23]旧長崎市!$B$35:$M$59,6,FALSE)</f>
        <v>354</v>
      </c>
      <c r="U20" s="804">
        <f>VLOOKUP($A20,[23]旧長崎市!$B$35:$M$59,7,FALSE)</f>
        <v>499</v>
      </c>
      <c r="V20" s="804">
        <f>VLOOKUP($A20,[23]旧長崎市!$B$35:$M$59,8,FALSE)</f>
        <v>59</v>
      </c>
      <c r="W20" s="804">
        <f>VLOOKUP($A20,[23]旧長崎市!$B$35:$M$59,9,FALSE)</f>
        <v>265</v>
      </c>
      <c r="X20" s="804">
        <f>VLOOKUP($A20,[23]旧長崎市!$B$35:$M$59,10,FALSE)</f>
        <v>24</v>
      </c>
      <c r="Y20" s="805" t="str">
        <f>VLOOKUP($A20,[23]旧長崎市!$B$35:$M$59,11,FALSE)</f>
        <v>-</v>
      </c>
      <c r="Z20" s="804">
        <f>VLOOKUP($A20,[23]旧長崎市!$B$64:$M$88,2,FALSE)</f>
        <v>1599</v>
      </c>
      <c r="AA20" s="804">
        <f>VLOOKUP($A20,[23]旧長崎市!$B$64:$M$88,3,FALSE)</f>
        <v>958</v>
      </c>
      <c r="AB20" s="804">
        <f>VLOOKUP($A20,[23]旧長崎市!$B$64:$M$88,4,FALSE)</f>
        <v>502</v>
      </c>
      <c r="AC20" s="804">
        <f>VLOOKUP($A20,[23]旧長崎市!$B$64:$M$88,5,FALSE)</f>
        <v>15</v>
      </c>
      <c r="AD20" s="804">
        <f>VLOOKUP($A20,[23]旧長崎市!$B$64:$M$88,6,FALSE)</f>
        <v>441</v>
      </c>
      <c r="AE20" s="804">
        <f>VLOOKUP($A20,[23]旧長崎市!$B$64:$M$88,7,FALSE)</f>
        <v>323</v>
      </c>
      <c r="AF20" s="804">
        <f>VLOOKUP($A20,[23]旧長崎市!$B$64:$M$88,8,FALSE)</f>
        <v>30</v>
      </c>
      <c r="AG20" s="804">
        <f>VLOOKUP($A20,[23]旧長崎市!$B$64:$M$88,9,FALSE)</f>
        <v>183</v>
      </c>
      <c r="AH20" s="804">
        <f>VLOOKUP($A20,[23]旧長崎市!$B$64:$M$88,10,FALSE)</f>
        <v>102</v>
      </c>
      <c r="AI20" s="804" t="str">
        <f>VLOOKUP($A20,[23]旧長崎市!$B$64:$M$88,11,FALSE)</f>
        <v>-</v>
      </c>
    </row>
    <row r="21" spans="1:35" s="143" customFormat="1" ht="15.95" customHeight="1">
      <c r="A21" s="772" t="s">
        <v>857</v>
      </c>
      <c r="B21" s="69" t="s">
        <v>212</v>
      </c>
      <c r="C21" s="69"/>
      <c r="D21" s="803" t="s">
        <v>901</v>
      </c>
      <c r="E21" s="777" t="s">
        <v>858</v>
      </c>
      <c r="F21" s="804">
        <f>VLOOKUP($A21,[23]旧長崎市!$B$6:$M$30,2,FALSE)</f>
        <v>7008</v>
      </c>
      <c r="G21" s="804">
        <f>VLOOKUP($A21,[23]旧長崎市!$B$6:$M$30,3,FALSE)</f>
        <v>5333</v>
      </c>
      <c r="H21" s="804">
        <f>VLOOKUP($A21,[23]旧長崎市!$B$6:$M$30,4,FALSE)</f>
        <v>4485</v>
      </c>
      <c r="I21" s="804">
        <f>VLOOKUP($A21,[23]旧長崎市!$B$6:$M$30,5,FALSE)</f>
        <v>163</v>
      </c>
      <c r="J21" s="804">
        <f>VLOOKUP($A21,[23]旧長崎市!$B$6:$M$30,6,FALSE)</f>
        <v>685</v>
      </c>
      <c r="K21" s="804">
        <f>VLOOKUP($A21,[23]旧長崎市!$B$6:$M$30,7,FALSE)</f>
        <v>526</v>
      </c>
      <c r="L21" s="804">
        <f>VLOOKUP($A21,[23]旧長崎市!$B$6:$M$30,8,FALSE)</f>
        <v>241</v>
      </c>
      <c r="M21" s="804">
        <f>VLOOKUP($A21,[23]旧長崎市!$B$6:$M$30,9,FALSE)</f>
        <v>674</v>
      </c>
      <c r="N21" s="804">
        <f>VLOOKUP($A21,[23]旧長崎市!$B$6:$M$30,10,FALSE)</f>
        <v>202</v>
      </c>
      <c r="O21" s="805" t="str">
        <f>VLOOKUP($A21,[23]旧長崎市!$B$6:$M$30,11,FALSE)</f>
        <v>-</v>
      </c>
      <c r="P21" s="804">
        <f>VLOOKUP($A21,[23]旧長崎市!$B$35:$M$59,2,FALSE)</f>
        <v>4709</v>
      </c>
      <c r="Q21" s="804">
        <f>VLOOKUP($A21,[23]旧長崎市!$B$35:$M$59,3,FALSE)</f>
        <v>3510</v>
      </c>
      <c r="R21" s="804">
        <f>VLOOKUP($A21,[23]旧長崎市!$B$35:$M$59,4,FALSE)</f>
        <v>3231</v>
      </c>
      <c r="S21" s="804">
        <f>VLOOKUP($A21,[23]旧長崎市!$B$35:$M$59,5,FALSE)</f>
        <v>102</v>
      </c>
      <c r="T21" s="804">
        <f>VLOOKUP($A21,[23]旧長崎市!$B$35:$M$59,6,FALSE)</f>
        <v>177</v>
      </c>
      <c r="U21" s="804">
        <f>VLOOKUP($A21,[23]旧長崎市!$B$35:$M$59,7,FALSE)</f>
        <v>427</v>
      </c>
      <c r="V21" s="804">
        <f>VLOOKUP($A21,[23]旧長崎市!$B$35:$M$59,8,FALSE)</f>
        <v>208</v>
      </c>
      <c r="W21" s="804">
        <f>VLOOKUP($A21,[23]旧長崎市!$B$35:$M$59,9,FALSE)</f>
        <v>517</v>
      </c>
      <c r="X21" s="804">
        <f>VLOOKUP($A21,[23]旧長崎市!$B$35:$M$59,10,FALSE)</f>
        <v>24</v>
      </c>
      <c r="Y21" s="805" t="str">
        <f>VLOOKUP($A21,[23]旧長崎市!$B$35:$M$59,11,FALSE)</f>
        <v>-</v>
      </c>
      <c r="Z21" s="804">
        <f>VLOOKUP($A21,[23]旧長崎市!$B$64:$M$88,2,FALSE)</f>
        <v>2299</v>
      </c>
      <c r="AA21" s="804">
        <f>VLOOKUP($A21,[23]旧長崎市!$B$64:$M$88,3,FALSE)</f>
        <v>1823</v>
      </c>
      <c r="AB21" s="804">
        <f>VLOOKUP($A21,[23]旧長崎市!$B$64:$M$88,4,FALSE)</f>
        <v>1254</v>
      </c>
      <c r="AC21" s="804">
        <f>VLOOKUP($A21,[23]旧長崎市!$B$64:$M$88,5,FALSE)</f>
        <v>61</v>
      </c>
      <c r="AD21" s="804">
        <f>VLOOKUP($A21,[23]旧長崎市!$B$64:$M$88,6,FALSE)</f>
        <v>508</v>
      </c>
      <c r="AE21" s="804">
        <f>VLOOKUP($A21,[23]旧長崎市!$B$64:$M$88,7,FALSE)</f>
        <v>99</v>
      </c>
      <c r="AF21" s="804">
        <f>VLOOKUP($A21,[23]旧長崎市!$B$64:$M$88,8,FALSE)</f>
        <v>33</v>
      </c>
      <c r="AG21" s="804">
        <f>VLOOKUP($A21,[23]旧長崎市!$B$64:$M$88,9,FALSE)</f>
        <v>157</v>
      </c>
      <c r="AH21" s="804">
        <f>VLOOKUP($A21,[23]旧長崎市!$B$64:$M$88,10,FALSE)</f>
        <v>178</v>
      </c>
      <c r="AI21" s="804" t="str">
        <f>VLOOKUP($A21,[23]旧長崎市!$B$64:$M$88,11,FALSE)</f>
        <v>-</v>
      </c>
    </row>
    <row r="22" spans="1:35" s="143" customFormat="1" ht="15.95" customHeight="1">
      <c r="A22" s="772" t="s">
        <v>859</v>
      </c>
      <c r="B22" s="69" t="s">
        <v>212</v>
      </c>
      <c r="C22" s="69"/>
      <c r="D22" s="803" t="s">
        <v>902</v>
      </c>
      <c r="E22" s="777" t="s">
        <v>860</v>
      </c>
      <c r="F22" s="804">
        <f>VLOOKUP($A22,[23]旧長崎市!$B$6:$M$30,2,FALSE)</f>
        <v>11314</v>
      </c>
      <c r="G22" s="804">
        <f>VLOOKUP($A22,[23]旧長崎市!$B$6:$M$30,3,FALSE)</f>
        <v>8991</v>
      </c>
      <c r="H22" s="804">
        <f>VLOOKUP($A22,[23]旧長崎市!$B$6:$M$30,4,FALSE)</f>
        <v>2572</v>
      </c>
      <c r="I22" s="804">
        <f>VLOOKUP($A22,[23]旧長崎市!$B$6:$M$30,5,FALSE)</f>
        <v>96</v>
      </c>
      <c r="J22" s="804">
        <f>VLOOKUP($A22,[23]旧長崎市!$B$6:$M$30,6,FALSE)</f>
        <v>6323</v>
      </c>
      <c r="K22" s="804">
        <f>VLOOKUP($A22,[23]旧長崎市!$B$6:$M$30,7,FALSE)</f>
        <v>379</v>
      </c>
      <c r="L22" s="804">
        <f>VLOOKUP($A22,[23]旧長崎市!$B$6:$M$30,8,FALSE)</f>
        <v>621</v>
      </c>
      <c r="M22" s="804">
        <f>VLOOKUP($A22,[23]旧長崎市!$B$6:$M$30,9,FALSE)</f>
        <v>713</v>
      </c>
      <c r="N22" s="804">
        <f>VLOOKUP($A22,[23]旧長崎市!$B$6:$M$30,10,FALSE)</f>
        <v>493</v>
      </c>
      <c r="O22" s="805" t="str">
        <f>VLOOKUP($A22,[23]旧長崎市!$B$6:$M$30,11,FALSE)</f>
        <v>-</v>
      </c>
      <c r="P22" s="804">
        <f>VLOOKUP($A22,[23]旧長崎市!$B$35:$M$59,2,FALSE)</f>
        <v>4365</v>
      </c>
      <c r="Q22" s="804">
        <f>VLOOKUP($A22,[23]旧長崎市!$B$35:$M$59,3,FALSE)</f>
        <v>3214</v>
      </c>
      <c r="R22" s="804">
        <f>VLOOKUP($A22,[23]旧長崎市!$B$35:$M$59,4,FALSE)</f>
        <v>1576</v>
      </c>
      <c r="S22" s="804">
        <f>VLOOKUP($A22,[23]旧長崎市!$B$35:$M$59,5,FALSE)</f>
        <v>40</v>
      </c>
      <c r="T22" s="804">
        <f>VLOOKUP($A22,[23]旧長崎市!$B$35:$M$59,6,FALSE)</f>
        <v>1598</v>
      </c>
      <c r="U22" s="804">
        <f>VLOOKUP($A22,[23]旧長崎市!$B$35:$M$59,7,FALSE)</f>
        <v>233</v>
      </c>
      <c r="V22" s="804">
        <f>VLOOKUP($A22,[23]旧長崎市!$B$35:$M$59,8,FALSE)</f>
        <v>386</v>
      </c>
      <c r="W22" s="804">
        <f>VLOOKUP($A22,[23]旧長崎市!$B$35:$M$59,9,FALSE)</f>
        <v>408</v>
      </c>
      <c r="X22" s="804">
        <f>VLOOKUP($A22,[23]旧長崎市!$B$35:$M$59,10,FALSE)</f>
        <v>78</v>
      </c>
      <c r="Y22" s="805" t="str">
        <f>VLOOKUP($A22,[23]旧長崎市!$B$35:$M$59,11,FALSE)</f>
        <v>-</v>
      </c>
      <c r="Z22" s="804">
        <f>VLOOKUP($A22,[23]旧長崎市!$B$64:$M$88,2,FALSE)</f>
        <v>6949</v>
      </c>
      <c r="AA22" s="804">
        <f>VLOOKUP($A22,[23]旧長崎市!$B$64:$M$88,3,FALSE)</f>
        <v>5777</v>
      </c>
      <c r="AB22" s="804">
        <f>VLOOKUP($A22,[23]旧長崎市!$B$64:$M$88,4,FALSE)</f>
        <v>996</v>
      </c>
      <c r="AC22" s="804">
        <f>VLOOKUP($A22,[23]旧長崎市!$B$64:$M$88,5,FALSE)</f>
        <v>56</v>
      </c>
      <c r="AD22" s="804">
        <f>VLOOKUP($A22,[23]旧長崎市!$B$64:$M$88,6,FALSE)</f>
        <v>4725</v>
      </c>
      <c r="AE22" s="804">
        <f>VLOOKUP($A22,[23]旧長崎市!$B$64:$M$88,7,FALSE)</f>
        <v>146</v>
      </c>
      <c r="AF22" s="804">
        <f>VLOOKUP($A22,[23]旧長崎市!$B$64:$M$88,8,FALSE)</f>
        <v>235</v>
      </c>
      <c r="AG22" s="804">
        <f>VLOOKUP($A22,[23]旧長崎市!$B$64:$M$88,9,FALSE)</f>
        <v>305</v>
      </c>
      <c r="AH22" s="804">
        <f>VLOOKUP($A22,[23]旧長崎市!$B$64:$M$88,10,FALSE)</f>
        <v>415</v>
      </c>
      <c r="AI22" s="804" t="str">
        <f>VLOOKUP($A22,[23]旧長崎市!$B$64:$M$88,11,FALSE)</f>
        <v>-</v>
      </c>
    </row>
    <row r="23" spans="1:35" s="143" customFormat="1" ht="15.95" customHeight="1">
      <c r="A23" s="772" t="s">
        <v>861</v>
      </c>
      <c r="B23" s="69" t="s">
        <v>212</v>
      </c>
      <c r="C23" s="69"/>
      <c r="D23" s="803" t="s">
        <v>903</v>
      </c>
      <c r="E23" s="777" t="s">
        <v>862</v>
      </c>
      <c r="F23" s="804">
        <f>VLOOKUP($A23,[23]旧長崎市!$B$6:$M$30,2,FALSE)</f>
        <v>6016</v>
      </c>
      <c r="G23" s="804">
        <f>VLOOKUP($A23,[23]旧長崎市!$B$6:$M$30,3,FALSE)</f>
        <v>4106</v>
      </c>
      <c r="H23" s="804">
        <f>VLOOKUP($A23,[23]旧長崎市!$B$6:$M$30,4,FALSE)</f>
        <v>1851</v>
      </c>
      <c r="I23" s="804">
        <f>VLOOKUP($A23,[23]旧長崎市!$B$6:$M$30,5,FALSE)</f>
        <v>45</v>
      </c>
      <c r="J23" s="804">
        <f>VLOOKUP($A23,[23]旧長崎市!$B$6:$M$30,6,FALSE)</f>
        <v>2210</v>
      </c>
      <c r="K23" s="804">
        <f>VLOOKUP($A23,[23]旧長崎市!$B$6:$M$30,7,FALSE)</f>
        <v>232</v>
      </c>
      <c r="L23" s="804">
        <f>VLOOKUP($A23,[23]旧長崎市!$B$6:$M$30,8,FALSE)</f>
        <v>318</v>
      </c>
      <c r="M23" s="804">
        <f>VLOOKUP($A23,[23]旧長崎市!$B$6:$M$30,9,FALSE)</f>
        <v>984</v>
      </c>
      <c r="N23" s="804">
        <f>VLOOKUP($A23,[23]旧長崎市!$B$6:$M$30,10,FALSE)</f>
        <v>318</v>
      </c>
      <c r="O23" s="805">
        <f>VLOOKUP($A23,[23]旧長崎市!$B$6:$M$30,11,FALSE)</f>
        <v>7</v>
      </c>
      <c r="P23" s="804">
        <f>VLOOKUP($A23,[23]旧長崎市!$B$35:$M$59,2,FALSE)</f>
        <v>2374</v>
      </c>
      <c r="Q23" s="804">
        <f>VLOOKUP($A23,[23]旧長崎市!$B$35:$M$59,3,FALSE)</f>
        <v>1553</v>
      </c>
      <c r="R23" s="804">
        <f>VLOOKUP($A23,[23]旧長崎市!$B$35:$M$59,4,FALSE)</f>
        <v>983</v>
      </c>
      <c r="S23" s="804">
        <f>VLOOKUP($A23,[23]旧長崎市!$B$35:$M$59,5,FALSE)</f>
        <v>17</v>
      </c>
      <c r="T23" s="804">
        <f>VLOOKUP($A23,[23]旧長崎市!$B$35:$M$59,6,FALSE)</f>
        <v>553</v>
      </c>
      <c r="U23" s="804">
        <f>VLOOKUP($A23,[23]旧長崎市!$B$35:$M$59,7,FALSE)</f>
        <v>146</v>
      </c>
      <c r="V23" s="804">
        <f>VLOOKUP($A23,[23]旧長崎市!$B$35:$M$59,8,FALSE)</f>
        <v>176</v>
      </c>
      <c r="W23" s="804">
        <f>VLOOKUP($A23,[23]旧長崎市!$B$35:$M$59,9,FALSE)</f>
        <v>422</v>
      </c>
      <c r="X23" s="804">
        <f>VLOOKUP($A23,[23]旧長崎市!$B$35:$M$59,10,FALSE)</f>
        <v>57</v>
      </c>
      <c r="Y23" s="805" t="str">
        <f>VLOOKUP($A23,[23]旧長崎市!$B$35:$M$59,11,FALSE)</f>
        <v>-</v>
      </c>
      <c r="Z23" s="804">
        <f>VLOOKUP($A23,[23]旧長崎市!$B$64:$M$88,2,FALSE)</f>
        <v>3642</v>
      </c>
      <c r="AA23" s="804">
        <f>VLOOKUP($A23,[23]旧長崎市!$B$64:$M$88,3,FALSE)</f>
        <v>2553</v>
      </c>
      <c r="AB23" s="804">
        <f>VLOOKUP($A23,[23]旧長崎市!$B$64:$M$88,4,FALSE)</f>
        <v>868</v>
      </c>
      <c r="AC23" s="804">
        <f>VLOOKUP($A23,[23]旧長崎市!$B$64:$M$88,5,FALSE)</f>
        <v>28</v>
      </c>
      <c r="AD23" s="804">
        <f>VLOOKUP($A23,[23]旧長崎市!$B$64:$M$88,6,FALSE)</f>
        <v>1657</v>
      </c>
      <c r="AE23" s="804">
        <f>VLOOKUP($A23,[23]旧長崎市!$B$64:$M$88,7,FALSE)</f>
        <v>86</v>
      </c>
      <c r="AF23" s="804">
        <f>VLOOKUP($A23,[23]旧長崎市!$B$64:$M$88,8,FALSE)</f>
        <v>142</v>
      </c>
      <c r="AG23" s="804">
        <f>VLOOKUP($A23,[23]旧長崎市!$B$64:$M$88,9,FALSE)</f>
        <v>562</v>
      </c>
      <c r="AH23" s="804">
        <f>VLOOKUP($A23,[23]旧長崎市!$B$64:$M$88,10,FALSE)</f>
        <v>261</v>
      </c>
      <c r="AI23" s="804">
        <f>VLOOKUP($A23,[23]旧長崎市!$B$64:$M$88,11,FALSE)</f>
        <v>7</v>
      </c>
    </row>
    <row r="24" spans="1:35" s="143" customFormat="1" ht="15.95" customHeight="1">
      <c r="A24" s="772" t="s">
        <v>863</v>
      </c>
      <c r="B24" s="69" t="s">
        <v>212</v>
      </c>
      <c r="C24" s="69"/>
      <c r="D24" s="803" t="s">
        <v>904</v>
      </c>
      <c r="E24" s="777" t="s">
        <v>864</v>
      </c>
      <c r="F24" s="804">
        <f>VLOOKUP($A24,[23]旧長崎市!$B$6:$M$30,2,FALSE)</f>
        <v>9206</v>
      </c>
      <c r="G24" s="804">
        <f>VLOOKUP($A24,[23]旧長崎市!$B$6:$M$30,3,FALSE)</f>
        <v>8292</v>
      </c>
      <c r="H24" s="804">
        <f>VLOOKUP($A24,[23]旧長崎市!$B$6:$M$30,4,FALSE)</f>
        <v>5530</v>
      </c>
      <c r="I24" s="804">
        <f>VLOOKUP($A24,[23]旧長崎市!$B$6:$M$30,5,FALSE)</f>
        <v>85</v>
      </c>
      <c r="J24" s="804">
        <f>VLOOKUP($A24,[23]旧長崎市!$B$6:$M$30,6,FALSE)</f>
        <v>2677</v>
      </c>
      <c r="K24" s="804">
        <f>VLOOKUP($A24,[23]旧長崎市!$B$6:$M$30,7,FALSE)</f>
        <v>142</v>
      </c>
      <c r="L24" s="804">
        <f>VLOOKUP($A24,[23]旧長崎市!$B$6:$M$30,8,FALSE)</f>
        <v>114</v>
      </c>
      <c r="M24" s="804">
        <f>VLOOKUP($A24,[23]旧長崎市!$B$6:$M$30,9,FALSE)</f>
        <v>567</v>
      </c>
      <c r="N24" s="804">
        <f>VLOOKUP($A24,[23]旧長崎市!$B$6:$M$30,10,FALSE)</f>
        <v>50</v>
      </c>
      <c r="O24" s="805" t="str">
        <f>VLOOKUP($A24,[23]旧長崎市!$B$6:$M$30,11,FALSE)</f>
        <v>-</v>
      </c>
      <c r="P24" s="804">
        <f>VLOOKUP($A24,[23]旧長崎市!$B$35:$M$59,2,FALSE)</f>
        <v>3815</v>
      </c>
      <c r="Q24" s="804">
        <f>VLOOKUP($A24,[23]旧長崎市!$B$35:$M$59,3,FALSE)</f>
        <v>3489</v>
      </c>
      <c r="R24" s="804">
        <f>VLOOKUP($A24,[23]旧長崎市!$B$35:$M$59,4,FALSE)</f>
        <v>2771</v>
      </c>
      <c r="S24" s="804">
        <f>VLOOKUP($A24,[23]旧長崎市!$B$35:$M$59,5,FALSE)</f>
        <v>24</v>
      </c>
      <c r="T24" s="804">
        <f>VLOOKUP($A24,[23]旧長崎市!$B$35:$M$59,6,FALSE)</f>
        <v>694</v>
      </c>
      <c r="U24" s="804">
        <f>VLOOKUP($A24,[23]旧長崎市!$B$35:$M$59,7,FALSE)</f>
        <v>96</v>
      </c>
      <c r="V24" s="804">
        <f>VLOOKUP($A24,[23]旧長崎市!$B$35:$M$59,8,FALSE)</f>
        <v>40</v>
      </c>
      <c r="W24" s="804">
        <f>VLOOKUP($A24,[23]旧長崎市!$B$35:$M$59,9,FALSE)</f>
        <v>165</v>
      </c>
      <c r="X24" s="804">
        <f>VLOOKUP($A24,[23]旧長崎市!$B$35:$M$59,10,FALSE)</f>
        <v>9</v>
      </c>
      <c r="Y24" s="805" t="str">
        <f>VLOOKUP($A24,[23]旧長崎市!$B$35:$M$59,11,FALSE)</f>
        <v>-</v>
      </c>
      <c r="Z24" s="804">
        <f>VLOOKUP($A24,[23]旧長崎市!$B$64:$M$88,2,FALSE)</f>
        <v>5391</v>
      </c>
      <c r="AA24" s="804">
        <f>VLOOKUP($A24,[23]旧長崎市!$B$64:$M$88,3,FALSE)</f>
        <v>4803</v>
      </c>
      <c r="AB24" s="804">
        <f>VLOOKUP($A24,[23]旧長崎市!$B$64:$M$88,4,FALSE)</f>
        <v>2759</v>
      </c>
      <c r="AC24" s="804">
        <f>VLOOKUP($A24,[23]旧長崎市!$B$64:$M$88,5,FALSE)</f>
        <v>61</v>
      </c>
      <c r="AD24" s="804">
        <f>VLOOKUP($A24,[23]旧長崎市!$B$64:$M$88,6,FALSE)</f>
        <v>1983</v>
      </c>
      <c r="AE24" s="804">
        <f>VLOOKUP($A24,[23]旧長崎市!$B$64:$M$88,7,FALSE)</f>
        <v>46</v>
      </c>
      <c r="AF24" s="804">
        <f>VLOOKUP($A24,[23]旧長崎市!$B$64:$M$88,8,FALSE)</f>
        <v>74</v>
      </c>
      <c r="AG24" s="804">
        <f>VLOOKUP($A24,[23]旧長崎市!$B$64:$M$88,9,FALSE)</f>
        <v>402</v>
      </c>
      <c r="AH24" s="804">
        <f>VLOOKUP($A24,[23]旧長崎市!$B$64:$M$88,10,FALSE)</f>
        <v>41</v>
      </c>
      <c r="AI24" s="804" t="str">
        <f>VLOOKUP($A24,[23]旧長崎市!$B$64:$M$88,11,FALSE)</f>
        <v>-</v>
      </c>
    </row>
    <row r="25" spans="1:35" s="143" customFormat="1" ht="15.95" customHeight="1">
      <c r="A25" s="772" t="s">
        <v>865</v>
      </c>
      <c r="B25" s="69" t="s">
        <v>212</v>
      </c>
      <c r="C25" s="69"/>
      <c r="D25" s="803" t="s">
        <v>905</v>
      </c>
      <c r="E25" s="777" t="s">
        <v>866</v>
      </c>
      <c r="F25" s="804">
        <f>VLOOKUP($A25,[23]旧長崎市!$B$6:$M$30,2,FALSE)</f>
        <v>32597</v>
      </c>
      <c r="G25" s="804">
        <f>VLOOKUP($A25,[23]旧長崎市!$B$6:$M$30,3,FALSE)</f>
        <v>30241</v>
      </c>
      <c r="H25" s="804">
        <f>VLOOKUP($A25,[23]旧長崎市!$B$6:$M$30,4,FALSE)</f>
        <v>20742</v>
      </c>
      <c r="I25" s="804">
        <f>VLOOKUP($A25,[23]旧長崎市!$B$6:$M$30,5,FALSE)</f>
        <v>334</v>
      </c>
      <c r="J25" s="804">
        <f>VLOOKUP($A25,[23]旧長崎市!$B$6:$M$30,6,FALSE)</f>
        <v>9165</v>
      </c>
      <c r="K25" s="804">
        <f>VLOOKUP($A25,[23]旧長崎市!$B$6:$M$30,7,FALSE)</f>
        <v>855</v>
      </c>
      <c r="L25" s="804">
        <f>VLOOKUP($A25,[23]旧長崎市!$B$6:$M$30,8,FALSE)</f>
        <v>585</v>
      </c>
      <c r="M25" s="804">
        <f>VLOOKUP($A25,[23]旧長崎市!$B$6:$M$30,9,FALSE)</f>
        <v>299</v>
      </c>
      <c r="N25" s="804">
        <f>VLOOKUP($A25,[23]旧長崎市!$B$6:$M$30,10,FALSE)</f>
        <v>371</v>
      </c>
      <c r="O25" s="805" t="str">
        <f>VLOOKUP($A25,[23]旧長崎市!$B$6:$M$30,11,FALSE)</f>
        <v>-</v>
      </c>
      <c r="P25" s="804">
        <f>VLOOKUP($A25,[23]旧長崎市!$B$35:$M$59,2,FALSE)</f>
        <v>8707</v>
      </c>
      <c r="Q25" s="804">
        <f>VLOOKUP($A25,[23]旧長崎市!$B$35:$M$59,3,FALSE)</f>
        <v>7347</v>
      </c>
      <c r="R25" s="804">
        <f>VLOOKUP($A25,[23]旧長崎市!$B$35:$M$59,4,FALSE)</f>
        <v>5955</v>
      </c>
      <c r="S25" s="804">
        <f>VLOOKUP($A25,[23]旧長崎市!$B$35:$M$59,5,FALSE)</f>
        <v>71</v>
      </c>
      <c r="T25" s="804">
        <f>VLOOKUP($A25,[23]旧長崎市!$B$35:$M$59,6,FALSE)</f>
        <v>1321</v>
      </c>
      <c r="U25" s="804">
        <f>VLOOKUP($A25,[23]旧長崎市!$B$35:$M$59,7,FALSE)</f>
        <v>526</v>
      </c>
      <c r="V25" s="804">
        <f>VLOOKUP($A25,[23]旧長崎市!$B$35:$M$59,8,FALSE)</f>
        <v>529</v>
      </c>
      <c r="W25" s="804">
        <f>VLOOKUP($A25,[23]旧長崎市!$B$35:$M$59,9,FALSE)</f>
        <v>212</v>
      </c>
      <c r="X25" s="804">
        <f>VLOOKUP($A25,[23]旧長崎市!$B$35:$M$59,10,FALSE)</f>
        <v>23</v>
      </c>
      <c r="Y25" s="805" t="str">
        <f>VLOOKUP($A25,[23]旧長崎市!$B$35:$M$59,11,FALSE)</f>
        <v>-</v>
      </c>
      <c r="Z25" s="804">
        <f>VLOOKUP($A25,[23]旧長崎市!$B$64:$M$88,2,FALSE)</f>
        <v>23890</v>
      </c>
      <c r="AA25" s="804">
        <f>VLOOKUP($A25,[23]旧長崎市!$B$64:$M$88,3,FALSE)</f>
        <v>22894</v>
      </c>
      <c r="AB25" s="804">
        <f>VLOOKUP($A25,[23]旧長崎市!$B$64:$M$88,4,FALSE)</f>
        <v>14787</v>
      </c>
      <c r="AC25" s="804">
        <f>VLOOKUP($A25,[23]旧長崎市!$B$64:$M$88,5,FALSE)</f>
        <v>263</v>
      </c>
      <c r="AD25" s="804">
        <f>VLOOKUP($A25,[23]旧長崎市!$B$64:$M$88,6,FALSE)</f>
        <v>7844</v>
      </c>
      <c r="AE25" s="804">
        <f>VLOOKUP($A25,[23]旧長崎市!$B$64:$M$88,7,FALSE)</f>
        <v>329</v>
      </c>
      <c r="AF25" s="804">
        <f>VLOOKUP($A25,[23]旧長崎市!$B$64:$M$88,8,FALSE)</f>
        <v>56</v>
      </c>
      <c r="AG25" s="804">
        <f>VLOOKUP($A25,[23]旧長崎市!$B$64:$M$88,9,FALSE)</f>
        <v>87</v>
      </c>
      <c r="AH25" s="804">
        <f>VLOOKUP($A25,[23]旧長崎市!$B$64:$M$88,10,FALSE)</f>
        <v>348</v>
      </c>
      <c r="AI25" s="804" t="str">
        <f>VLOOKUP($A25,[23]旧長崎市!$B$64:$M$88,11,FALSE)</f>
        <v>-</v>
      </c>
    </row>
    <row r="26" spans="1:35" s="143" customFormat="1" ht="15.95" customHeight="1">
      <c r="A26" s="772" t="s">
        <v>867</v>
      </c>
      <c r="B26" s="69" t="s">
        <v>212</v>
      </c>
      <c r="C26" s="69"/>
      <c r="D26" s="803" t="s">
        <v>906</v>
      </c>
      <c r="E26" s="777" t="s">
        <v>868</v>
      </c>
      <c r="F26" s="804">
        <f>VLOOKUP($A26,[23]旧長崎市!$B$6:$M$30,2,FALSE)</f>
        <v>1089</v>
      </c>
      <c r="G26" s="804">
        <f>VLOOKUP($A26,[23]旧長崎市!$B$6:$M$30,3,FALSE)</f>
        <v>1069</v>
      </c>
      <c r="H26" s="804">
        <f>VLOOKUP($A26,[23]旧長崎市!$B$6:$M$30,4,FALSE)</f>
        <v>758</v>
      </c>
      <c r="I26" s="804">
        <f>VLOOKUP($A26,[23]旧長崎市!$B$6:$M$30,5,FALSE)</f>
        <v>19</v>
      </c>
      <c r="J26" s="804">
        <f>VLOOKUP($A26,[23]旧長崎市!$B$6:$M$30,6,FALSE)</f>
        <v>292</v>
      </c>
      <c r="K26" s="804">
        <f>VLOOKUP($A26,[23]旧長崎市!$B$6:$M$30,7,FALSE)</f>
        <v>10</v>
      </c>
      <c r="L26" s="804">
        <f>VLOOKUP($A26,[23]旧長崎市!$B$6:$M$30,8,FALSE)</f>
        <v>6</v>
      </c>
      <c r="M26" s="804" t="str">
        <f>VLOOKUP($A26,[23]旧長崎市!$B$6:$M$30,9,FALSE)</f>
        <v>-</v>
      </c>
      <c r="N26" s="804">
        <f>VLOOKUP($A26,[23]旧長崎市!$B$6:$M$30,10,FALSE)</f>
        <v>1</v>
      </c>
      <c r="O26" s="805" t="str">
        <f>VLOOKUP($A26,[23]旧長崎市!$B$6:$M$30,11,FALSE)</f>
        <v>-</v>
      </c>
      <c r="P26" s="804">
        <f>VLOOKUP($A26,[23]旧長崎市!$B$35:$M$59,2,FALSE)</f>
        <v>710</v>
      </c>
      <c r="Q26" s="804">
        <f>VLOOKUP($A26,[23]旧長崎市!$B$35:$M$59,3,FALSE)</f>
        <v>695</v>
      </c>
      <c r="R26" s="804">
        <f>VLOOKUP($A26,[23]旧長崎市!$B$35:$M$59,4,FALSE)</f>
        <v>556</v>
      </c>
      <c r="S26" s="804">
        <f>VLOOKUP($A26,[23]旧長崎市!$B$35:$M$59,5,FALSE)</f>
        <v>14</v>
      </c>
      <c r="T26" s="804">
        <f>VLOOKUP($A26,[23]旧長崎市!$B$35:$M$59,6,FALSE)</f>
        <v>125</v>
      </c>
      <c r="U26" s="804">
        <f>VLOOKUP($A26,[23]旧長崎市!$B$35:$M$59,7,FALSE)</f>
        <v>10</v>
      </c>
      <c r="V26" s="804">
        <f>VLOOKUP($A26,[23]旧長崎市!$B$35:$M$59,8,FALSE)</f>
        <v>2</v>
      </c>
      <c r="W26" s="804" t="str">
        <f>VLOOKUP($A26,[23]旧長崎市!$B$35:$M$59,9,FALSE)</f>
        <v>-</v>
      </c>
      <c r="X26" s="804" t="str">
        <f>VLOOKUP($A26,[23]旧長崎市!$B$35:$M$59,10,FALSE)</f>
        <v>-</v>
      </c>
      <c r="Y26" s="805" t="str">
        <f>VLOOKUP($A26,[23]旧長崎市!$B$35:$M$59,11,FALSE)</f>
        <v>-</v>
      </c>
      <c r="Z26" s="804">
        <f>VLOOKUP($A26,[23]旧長崎市!$B$64:$M$88,2,FALSE)</f>
        <v>379</v>
      </c>
      <c r="AA26" s="804">
        <f>VLOOKUP($A26,[23]旧長崎市!$B$64:$M$88,3,FALSE)</f>
        <v>374</v>
      </c>
      <c r="AB26" s="804">
        <f>VLOOKUP($A26,[23]旧長崎市!$B$64:$M$88,4,FALSE)</f>
        <v>202</v>
      </c>
      <c r="AC26" s="804">
        <f>VLOOKUP($A26,[23]旧長崎市!$B$64:$M$88,5,FALSE)</f>
        <v>5</v>
      </c>
      <c r="AD26" s="804">
        <f>VLOOKUP($A26,[23]旧長崎市!$B$64:$M$88,6,FALSE)</f>
        <v>167</v>
      </c>
      <c r="AE26" s="804" t="str">
        <f>VLOOKUP($A26,[23]旧長崎市!$B$64:$M$88,7,FALSE)</f>
        <v>-</v>
      </c>
      <c r="AF26" s="804">
        <f>VLOOKUP($A26,[23]旧長崎市!$B$64:$M$88,8,FALSE)</f>
        <v>4</v>
      </c>
      <c r="AG26" s="804" t="str">
        <f>VLOOKUP($A26,[23]旧長崎市!$B$64:$M$88,9,FALSE)</f>
        <v>-</v>
      </c>
      <c r="AH26" s="804">
        <f>VLOOKUP($A26,[23]旧長崎市!$B$64:$M$88,10,FALSE)</f>
        <v>1</v>
      </c>
      <c r="AI26" s="804" t="str">
        <f>VLOOKUP($A26,[23]旧長崎市!$B$64:$M$88,11,FALSE)</f>
        <v>-</v>
      </c>
    </row>
    <row r="27" spans="1:35" s="143" customFormat="1" ht="15.95" customHeight="1">
      <c r="A27" s="772" t="s">
        <v>869</v>
      </c>
      <c r="B27" s="69" t="s">
        <v>212</v>
      </c>
      <c r="C27" s="69"/>
      <c r="D27" s="803" t="s">
        <v>907</v>
      </c>
      <c r="E27" s="777" t="s">
        <v>870</v>
      </c>
      <c r="F27" s="804">
        <f>VLOOKUP($A27,[23]旧長崎市!$B$6:$M$30,2,FALSE)</f>
        <v>11728</v>
      </c>
      <c r="G27" s="804">
        <f>VLOOKUP($A27,[23]旧長崎市!$B$6:$M$30,3,FALSE)</f>
        <v>10157</v>
      </c>
      <c r="H27" s="804">
        <f>VLOOKUP($A27,[23]旧長崎市!$B$6:$M$30,4,FALSE)</f>
        <v>5710</v>
      </c>
      <c r="I27" s="804">
        <f>VLOOKUP($A27,[23]旧長崎市!$B$6:$M$30,5,FALSE)</f>
        <v>396</v>
      </c>
      <c r="J27" s="804">
        <f>VLOOKUP($A27,[23]旧長崎市!$B$6:$M$30,6,FALSE)</f>
        <v>4051</v>
      </c>
      <c r="K27" s="804">
        <f>VLOOKUP($A27,[23]旧長崎市!$B$6:$M$30,7,FALSE)</f>
        <v>578</v>
      </c>
      <c r="L27" s="804">
        <f>VLOOKUP($A27,[23]旧長崎市!$B$6:$M$30,8,FALSE)</f>
        <v>105</v>
      </c>
      <c r="M27" s="804">
        <f>VLOOKUP($A27,[23]旧長崎市!$B$6:$M$30,9,FALSE)</f>
        <v>671</v>
      </c>
      <c r="N27" s="804">
        <f>VLOOKUP($A27,[23]旧長崎市!$B$6:$M$30,10,FALSE)</f>
        <v>110</v>
      </c>
      <c r="O27" s="805">
        <f>VLOOKUP($A27,[23]旧長崎市!$B$6:$M$30,11,FALSE)</f>
        <v>8</v>
      </c>
      <c r="P27" s="804">
        <f>VLOOKUP($A27,[23]旧長崎市!$B$35:$M$59,2,FALSE)</f>
        <v>6193</v>
      </c>
      <c r="Q27" s="804">
        <f>VLOOKUP($A27,[23]旧長崎市!$B$35:$M$59,3,FALSE)</f>
        <v>5066</v>
      </c>
      <c r="R27" s="804">
        <f>VLOOKUP($A27,[23]旧長崎市!$B$35:$M$59,4,FALSE)</f>
        <v>3747</v>
      </c>
      <c r="S27" s="804">
        <f>VLOOKUP($A27,[23]旧長崎市!$B$35:$M$59,5,FALSE)</f>
        <v>132</v>
      </c>
      <c r="T27" s="804">
        <f>VLOOKUP($A27,[23]旧長崎市!$B$35:$M$59,6,FALSE)</f>
        <v>1187</v>
      </c>
      <c r="U27" s="804">
        <f>VLOOKUP($A27,[23]旧長崎市!$B$35:$M$59,7,FALSE)</f>
        <v>455</v>
      </c>
      <c r="V27" s="804">
        <f>VLOOKUP($A27,[23]旧長崎市!$B$35:$M$59,8,FALSE)</f>
        <v>88</v>
      </c>
      <c r="W27" s="804">
        <f>VLOOKUP($A27,[23]旧長崎市!$B$35:$M$59,9,FALSE)</f>
        <v>497</v>
      </c>
      <c r="X27" s="804">
        <f>VLOOKUP($A27,[23]旧長崎市!$B$35:$M$59,10,FALSE)</f>
        <v>20</v>
      </c>
      <c r="Y27" s="805">
        <f>VLOOKUP($A27,[23]旧長崎市!$B$35:$M$59,11,FALSE)</f>
        <v>2</v>
      </c>
      <c r="Z27" s="804">
        <f>VLOOKUP($A27,[23]旧長崎市!$B$64:$M$88,2,FALSE)</f>
        <v>5535</v>
      </c>
      <c r="AA27" s="804">
        <f>VLOOKUP($A27,[23]旧長崎市!$B$64:$M$88,3,FALSE)</f>
        <v>5091</v>
      </c>
      <c r="AB27" s="804">
        <f>VLOOKUP($A27,[23]旧長崎市!$B$64:$M$88,4,FALSE)</f>
        <v>1963</v>
      </c>
      <c r="AC27" s="804">
        <f>VLOOKUP($A27,[23]旧長崎市!$B$64:$M$88,5,FALSE)</f>
        <v>264</v>
      </c>
      <c r="AD27" s="804">
        <f>VLOOKUP($A27,[23]旧長崎市!$B$64:$M$88,6,FALSE)</f>
        <v>2864</v>
      </c>
      <c r="AE27" s="804">
        <f>VLOOKUP($A27,[23]旧長崎市!$B$64:$M$88,7,FALSE)</f>
        <v>123</v>
      </c>
      <c r="AF27" s="804">
        <f>VLOOKUP($A27,[23]旧長崎市!$B$64:$M$88,8,FALSE)</f>
        <v>17</v>
      </c>
      <c r="AG27" s="804">
        <f>VLOOKUP($A27,[23]旧長崎市!$B$64:$M$88,9,FALSE)</f>
        <v>174</v>
      </c>
      <c r="AH27" s="804">
        <f>VLOOKUP($A27,[23]旧長崎市!$B$64:$M$88,10,FALSE)</f>
        <v>90</v>
      </c>
      <c r="AI27" s="804">
        <f>VLOOKUP($A27,[23]旧長崎市!$B$64:$M$88,11,FALSE)</f>
        <v>6</v>
      </c>
    </row>
    <row r="28" spans="1:35" s="143" customFormat="1" ht="15.95" customHeight="1">
      <c r="A28" s="772" t="s">
        <v>871</v>
      </c>
      <c r="B28" s="69" t="s">
        <v>212</v>
      </c>
      <c r="C28" s="69"/>
      <c r="D28" s="803" t="s">
        <v>908</v>
      </c>
      <c r="E28" s="777" t="s">
        <v>872</v>
      </c>
      <c r="F28" s="804">
        <f>VLOOKUP($A28,[23]旧長崎市!$B$6:$M$30,2,FALSE)</f>
        <v>7194</v>
      </c>
      <c r="G28" s="804">
        <f>VLOOKUP($A28,[23]旧長崎市!$B$6:$M$30,3,FALSE)</f>
        <v>7194</v>
      </c>
      <c r="H28" s="804">
        <f>VLOOKUP($A28,[23]旧長崎市!$B$6:$M$30,4,FALSE)</f>
        <v>5889</v>
      </c>
      <c r="I28" s="804">
        <f>VLOOKUP($A28,[23]旧長崎市!$B$6:$M$30,5,FALSE)</f>
        <v>44</v>
      </c>
      <c r="J28" s="804">
        <f>VLOOKUP($A28,[23]旧長崎市!$B$6:$M$30,6,FALSE)</f>
        <v>1261</v>
      </c>
      <c r="K28" s="804" t="str">
        <f>VLOOKUP($A28,[23]旧長崎市!$B$6:$M$30,7,FALSE)</f>
        <v>-</v>
      </c>
      <c r="L28" s="804" t="str">
        <f>VLOOKUP($A28,[23]旧長崎市!$B$6:$M$30,8,FALSE)</f>
        <v>-</v>
      </c>
      <c r="M28" s="804" t="str">
        <f>VLOOKUP($A28,[23]旧長崎市!$B$6:$M$30,9,FALSE)</f>
        <v>-</v>
      </c>
      <c r="N28" s="804" t="str">
        <f>VLOOKUP($A28,[23]旧長崎市!$B$6:$M$30,10,FALSE)</f>
        <v>-</v>
      </c>
      <c r="O28" s="805" t="str">
        <f>VLOOKUP($A28,[23]旧長崎市!$B$6:$M$30,11,FALSE)</f>
        <v>-</v>
      </c>
      <c r="P28" s="804">
        <f>VLOOKUP($A28,[23]旧長崎市!$B$35:$M$59,2,FALSE)</f>
        <v>4717</v>
      </c>
      <c r="Q28" s="804">
        <f>VLOOKUP($A28,[23]旧長崎市!$B$35:$M$59,3,FALSE)</f>
        <v>4717</v>
      </c>
      <c r="R28" s="804">
        <f>VLOOKUP($A28,[23]旧長崎市!$B$35:$M$59,4,FALSE)</f>
        <v>4448</v>
      </c>
      <c r="S28" s="804">
        <f>VLOOKUP($A28,[23]旧長崎市!$B$35:$M$59,5,FALSE)</f>
        <v>6</v>
      </c>
      <c r="T28" s="804">
        <f>VLOOKUP($A28,[23]旧長崎市!$B$35:$M$59,6,FALSE)</f>
        <v>263</v>
      </c>
      <c r="U28" s="804" t="str">
        <f>VLOOKUP($A28,[23]旧長崎市!$B$35:$M$59,7,FALSE)</f>
        <v>-</v>
      </c>
      <c r="V28" s="804" t="str">
        <f>VLOOKUP($A28,[23]旧長崎市!$B$35:$M$59,8,FALSE)</f>
        <v>-</v>
      </c>
      <c r="W28" s="804" t="str">
        <f>VLOOKUP($A28,[23]旧長崎市!$B$35:$M$59,9,FALSE)</f>
        <v>-</v>
      </c>
      <c r="X28" s="804" t="str">
        <f>VLOOKUP($A28,[23]旧長崎市!$B$35:$M$59,10,FALSE)</f>
        <v>-</v>
      </c>
      <c r="Y28" s="805" t="str">
        <f>VLOOKUP($A28,[23]旧長崎市!$B$35:$M$59,11,FALSE)</f>
        <v>-</v>
      </c>
      <c r="Z28" s="804">
        <f>VLOOKUP($A28,[23]旧長崎市!$B$64:$M$88,2,FALSE)</f>
        <v>2477</v>
      </c>
      <c r="AA28" s="804">
        <f>VLOOKUP($A28,[23]旧長崎市!$B$64:$M$88,3,FALSE)</f>
        <v>2477</v>
      </c>
      <c r="AB28" s="804">
        <f>VLOOKUP($A28,[23]旧長崎市!$B$64:$M$88,4,FALSE)</f>
        <v>1441</v>
      </c>
      <c r="AC28" s="804">
        <f>VLOOKUP($A28,[23]旧長崎市!$B$64:$M$88,5,FALSE)</f>
        <v>38</v>
      </c>
      <c r="AD28" s="804">
        <f>VLOOKUP($A28,[23]旧長崎市!$B$64:$M$88,6,FALSE)</f>
        <v>998</v>
      </c>
      <c r="AE28" s="804" t="str">
        <f>VLOOKUP($A28,[23]旧長崎市!$B$64:$M$88,7,FALSE)</f>
        <v>-</v>
      </c>
      <c r="AF28" s="804" t="str">
        <f>VLOOKUP($A28,[23]旧長崎市!$B$64:$M$88,8,FALSE)</f>
        <v>-</v>
      </c>
      <c r="AG28" s="804" t="str">
        <f>VLOOKUP($A28,[23]旧長崎市!$B$64:$M$88,9,FALSE)</f>
        <v>-</v>
      </c>
      <c r="AH28" s="804" t="str">
        <f>VLOOKUP($A28,[23]旧長崎市!$B$64:$M$88,10,FALSE)</f>
        <v>-</v>
      </c>
      <c r="AI28" s="804" t="str">
        <f>VLOOKUP($A28,[23]旧長崎市!$B$64:$M$88,11,FALSE)</f>
        <v>-</v>
      </c>
    </row>
    <row r="29" spans="1:35" s="143" customFormat="1" ht="15.95" customHeight="1">
      <c r="A29" s="772" t="s">
        <v>873</v>
      </c>
      <c r="B29" s="69" t="s">
        <v>212</v>
      </c>
      <c r="C29" s="69"/>
      <c r="D29" s="803" t="s">
        <v>909</v>
      </c>
      <c r="E29" s="777" t="s">
        <v>874</v>
      </c>
      <c r="F29" s="804">
        <f>VLOOKUP($A29,[23]旧長崎市!$B$6:$M$30,2,FALSE)</f>
        <v>4724</v>
      </c>
      <c r="G29" s="804">
        <f>VLOOKUP($A29,[23]旧長崎市!$B$6:$M$30,3,FALSE)</f>
        <v>2015</v>
      </c>
      <c r="H29" s="804">
        <f>VLOOKUP($A29,[23]旧長崎市!$B$6:$M$30,4,FALSE)</f>
        <v>764</v>
      </c>
      <c r="I29" s="804">
        <f>VLOOKUP($A29,[23]旧長崎市!$B$6:$M$30,5,FALSE)</f>
        <v>313</v>
      </c>
      <c r="J29" s="804">
        <f>VLOOKUP($A29,[23]旧長崎市!$B$6:$M$30,6,FALSE)</f>
        <v>938</v>
      </c>
      <c r="K29" s="804">
        <f>VLOOKUP($A29,[23]旧長崎市!$B$6:$M$30,7,FALSE)</f>
        <v>47</v>
      </c>
      <c r="L29" s="804">
        <f>VLOOKUP($A29,[23]旧長崎市!$B$6:$M$30,8,FALSE)</f>
        <v>50</v>
      </c>
      <c r="M29" s="804">
        <f>VLOOKUP($A29,[23]旧長崎市!$B$6:$M$30,9,FALSE)</f>
        <v>479</v>
      </c>
      <c r="N29" s="804">
        <f>VLOOKUP($A29,[23]旧長崎市!$B$6:$M$30,10,FALSE)</f>
        <v>136</v>
      </c>
      <c r="O29" s="805" t="str">
        <f>VLOOKUP($A29,[23]旧長崎市!$B$6:$M$30,11,FALSE)</f>
        <v>-</v>
      </c>
      <c r="P29" s="804">
        <f>VLOOKUP($A29,[23]旧長崎市!$B$35:$M$59,2,FALSE)</f>
        <v>2486</v>
      </c>
      <c r="Q29" s="804">
        <f>VLOOKUP($A29,[23]旧長崎市!$B$35:$M$59,3,FALSE)</f>
        <v>940</v>
      </c>
      <c r="R29" s="804">
        <f>VLOOKUP($A29,[23]旧長崎市!$B$35:$M$59,4,FALSE)</f>
        <v>498</v>
      </c>
      <c r="S29" s="804">
        <f>VLOOKUP($A29,[23]旧長崎市!$B$35:$M$59,5,FALSE)</f>
        <v>109</v>
      </c>
      <c r="T29" s="804">
        <f>VLOOKUP($A29,[23]旧長崎市!$B$35:$M$59,6,FALSE)</f>
        <v>333</v>
      </c>
      <c r="U29" s="804">
        <f>VLOOKUP($A29,[23]旧長崎市!$B$35:$M$59,7,FALSE)</f>
        <v>33</v>
      </c>
      <c r="V29" s="804">
        <f>VLOOKUP($A29,[23]旧長崎市!$B$35:$M$59,8,FALSE)</f>
        <v>40</v>
      </c>
      <c r="W29" s="804">
        <f>VLOOKUP($A29,[23]旧長崎市!$B$35:$M$59,9,FALSE)</f>
        <v>310</v>
      </c>
      <c r="X29" s="804">
        <f>VLOOKUP($A29,[23]旧長崎市!$B$35:$M$59,10,FALSE)</f>
        <v>18</v>
      </c>
      <c r="Y29" s="805" t="str">
        <f>VLOOKUP($A29,[23]旧長崎市!$B$35:$M$59,11,FALSE)</f>
        <v>-</v>
      </c>
      <c r="Z29" s="804">
        <f>VLOOKUP($A29,[23]旧長崎市!$B$64:$M$88,2,FALSE)</f>
        <v>2238</v>
      </c>
      <c r="AA29" s="804">
        <f>VLOOKUP($A29,[23]旧長崎市!$B$64:$M$88,3,FALSE)</f>
        <v>1075</v>
      </c>
      <c r="AB29" s="804">
        <f>VLOOKUP($A29,[23]旧長崎市!$B$64:$M$88,4,FALSE)</f>
        <v>266</v>
      </c>
      <c r="AC29" s="804">
        <f>VLOOKUP($A29,[23]旧長崎市!$B$64:$M$88,5,FALSE)</f>
        <v>204</v>
      </c>
      <c r="AD29" s="804">
        <f>VLOOKUP($A29,[23]旧長崎市!$B$64:$M$88,6,FALSE)</f>
        <v>605</v>
      </c>
      <c r="AE29" s="804">
        <f>VLOOKUP($A29,[23]旧長崎市!$B$64:$M$88,7,FALSE)</f>
        <v>14</v>
      </c>
      <c r="AF29" s="804">
        <f>VLOOKUP($A29,[23]旧長崎市!$B$64:$M$88,8,FALSE)</f>
        <v>10</v>
      </c>
      <c r="AG29" s="804">
        <f>VLOOKUP($A29,[23]旧長崎市!$B$64:$M$88,9,FALSE)</f>
        <v>169</v>
      </c>
      <c r="AH29" s="804">
        <f>VLOOKUP($A29,[23]旧長崎市!$B$64:$M$88,10,FALSE)</f>
        <v>118</v>
      </c>
      <c r="AI29" s="804" t="str">
        <f>VLOOKUP($A29,[23]旧長崎市!$B$64:$M$88,11,FALSE)</f>
        <v>-</v>
      </c>
    </row>
    <row r="30" spans="1:35" s="143" customFormat="1" ht="15.95" customHeight="1">
      <c r="A30" s="772"/>
      <c r="B30" s="69"/>
      <c r="C30" s="69"/>
      <c r="D30" s="803"/>
      <c r="E30" s="777" t="s">
        <v>875</v>
      </c>
      <c r="F30" s="804"/>
      <c r="G30" s="804"/>
      <c r="H30" s="804"/>
      <c r="I30" s="804"/>
      <c r="J30" s="804"/>
      <c r="K30" s="804"/>
      <c r="L30" s="804"/>
      <c r="M30" s="804"/>
      <c r="N30" s="804"/>
      <c r="O30" s="805"/>
      <c r="P30" s="804"/>
      <c r="Q30" s="804"/>
      <c r="R30" s="804"/>
      <c r="S30" s="804"/>
      <c r="T30" s="804"/>
      <c r="U30" s="804"/>
      <c r="V30" s="804"/>
      <c r="W30" s="804"/>
      <c r="X30" s="804"/>
      <c r="Y30" s="805"/>
      <c r="Z30" s="804"/>
      <c r="AA30" s="804"/>
      <c r="AB30" s="804"/>
      <c r="AC30" s="804"/>
      <c r="AD30" s="804"/>
      <c r="AE30" s="804"/>
      <c r="AF30" s="804"/>
      <c r="AG30" s="804"/>
      <c r="AH30" s="804"/>
      <c r="AI30" s="804"/>
    </row>
    <row r="31" spans="1:35" s="143" customFormat="1" ht="15.95" customHeight="1">
      <c r="A31" s="772" t="s">
        <v>876</v>
      </c>
      <c r="B31" s="69" t="s">
        <v>212</v>
      </c>
      <c r="C31" s="69"/>
      <c r="D31" s="69"/>
      <c r="E31" s="778" t="s">
        <v>910</v>
      </c>
      <c r="F31" s="804">
        <f>VLOOKUP($A31,[23]旧長崎市!$B$6:$M$30,2,FALSE)</f>
        <v>2141</v>
      </c>
      <c r="G31" s="804">
        <f>VLOOKUP($A31,[23]旧長崎市!$B$6:$M$30,3,FALSE)</f>
        <v>644</v>
      </c>
      <c r="H31" s="804">
        <f>VLOOKUP($A31,[23]旧長崎市!$B$6:$M$30,4,FALSE)</f>
        <v>462</v>
      </c>
      <c r="I31" s="804">
        <f>VLOOKUP($A31,[23]旧長崎市!$B$6:$M$30,5,FALSE)</f>
        <v>6</v>
      </c>
      <c r="J31" s="804">
        <f>VLOOKUP($A31,[23]旧長崎市!$B$6:$M$30,6,FALSE)</f>
        <v>176</v>
      </c>
      <c r="K31" s="804">
        <f>VLOOKUP($A31,[23]旧長崎市!$B$6:$M$30,7,FALSE)</f>
        <v>71</v>
      </c>
      <c r="L31" s="804">
        <f>VLOOKUP($A31,[23]旧長崎市!$B$6:$M$30,8,FALSE)</f>
        <v>113</v>
      </c>
      <c r="M31" s="804">
        <f>VLOOKUP($A31,[23]旧長崎市!$B$6:$M$30,9,FALSE)</f>
        <v>796</v>
      </c>
      <c r="N31" s="804">
        <f>VLOOKUP($A31,[23]旧長崎市!$B$6:$M$30,10,FALSE)</f>
        <v>498</v>
      </c>
      <c r="O31" s="805" t="str">
        <f>VLOOKUP($A31,[23]旧長崎市!$B$6:$M$30,11,FALSE)</f>
        <v>-</v>
      </c>
      <c r="P31" s="804">
        <f>VLOOKUP($A31,[23]旧長崎市!$B$35:$M$59,2,FALSE)</f>
        <v>1492</v>
      </c>
      <c r="Q31" s="804">
        <f>VLOOKUP($A31,[23]旧長崎市!$B$35:$M$59,3,FALSE)</f>
        <v>506</v>
      </c>
      <c r="R31" s="804">
        <f>VLOOKUP($A31,[23]旧長崎市!$B$35:$M$59,4,FALSE)</f>
        <v>392</v>
      </c>
      <c r="S31" s="804">
        <f>VLOOKUP($A31,[23]旧長崎市!$B$35:$M$59,5,FALSE)</f>
        <v>6</v>
      </c>
      <c r="T31" s="804">
        <f>VLOOKUP($A31,[23]旧長崎市!$B$35:$M$59,6,FALSE)</f>
        <v>108</v>
      </c>
      <c r="U31" s="804">
        <f>VLOOKUP($A31,[23]旧長崎市!$B$35:$M$59,7,FALSE)</f>
        <v>51</v>
      </c>
      <c r="V31" s="804">
        <f>VLOOKUP($A31,[23]旧長崎市!$B$35:$M$59,8,FALSE)</f>
        <v>105</v>
      </c>
      <c r="W31" s="804">
        <f>VLOOKUP($A31,[23]旧長崎市!$B$35:$M$59,9,FALSE)</f>
        <v>708</v>
      </c>
      <c r="X31" s="804">
        <f>VLOOKUP($A31,[23]旧長崎市!$B$35:$M$59,10,FALSE)</f>
        <v>105</v>
      </c>
      <c r="Y31" s="805" t="str">
        <f>VLOOKUP($A31,[23]旧長崎市!$B$35:$M$59,11,FALSE)</f>
        <v>-</v>
      </c>
      <c r="Z31" s="804">
        <f>VLOOKUP($A31,[23]旧長崎市!$B$64:$M$88,2,FALSE)</f>
        <v>649</v>
      </c>
      <c r="AA31" s="804">
        <f>VLOOKUP($A31,[23]旧長崎市!$B$64:$M$88,3,FALSE)</f>
        <v>138</v>
      </c>
      <c r="AB31" s="804">
        <f>VLOOKUP($A31,[23]旧長崎市!$B$64:$M$88,4,FALSE)</f>
        <v>70</v>
      </c>
      <c r="AC31" s="804" t="str">
        <f>VLOOKUP($A31,[23]旧長崎市!$B$64:$M$88,5,FALSE)</f>
        <v>-</v>
      </c>
      <c r="AD31" s="804">
        <f>VLOOKUP($A31,[23]旧長崎市!$B$64:$M$88,6,FALSE)</f>
        <v>68</v>
      </c>
      <c r="AE31" s="804">
        <f>VLOOKUP($A31,[23]旧長崎市!$B$64:$M$88,7,FALSE)</f>
        <v>20</v>
      </c>
      <c r="AF31" s="804">
        <f>VLOOKUP($A31,[23]旧長崎市!$B$64:$M$88,8,FALSE)</f>
        <v>8</v>
      </c>
      <c r="AG31" s="804">
        <f>VLOOKUP($A31,[23]旧長崎市!$B$64:$M$88,9,FALSE)</f>
        <v>88</v>
      </c>
      <c r="AH31" s="804">
        <f>VLOOKUP($A31,[23]旧長崎市!$B$64:$M$88,10,FALSE)</f>
        <v>393</v>
      </c>
      <c r="AI31" s="804" t="str">
        <f>VLOOKUP($A31,[23]旧長崎市!$B$64:$M$88,11,FALSE)</f>
        <v>-</v>
      </c>
    </row>
    <row r="32" spans="1:35" s="143" customFormat="1" ht="15.95" customHeight="1">
      <c r="A32" s="772" t="s">
        <v>878</v>
      </c>
      <c r="B32" s="69" t="s">
        <v>212</v>
      </c>
      <c r="C32" s="69"/>
      <c r="D32" s="69"/>
      <c r="E32" s="778" t="s">
        <v>879</v>
      </c>
      <c r="F32" s="804">
        <f>VLOOKUP($A32,[23]旧長崎市!$B$6:$M$30,2,FALSE)</f>
        <v>27515</v>
      </c>
      <c r="G32" s="804">
        <f>VLOOKUP($A32,[23]旧長崎市!$B$6:$M$30,3,FALSE)</f>
        <v>21207</v>
      </c>
      <c r="H32" s="804">
        <f>VLOOKUP($A32,[23]旧長崎市!$B$6:$M$30,4,FALSE)</f>
        <v>17445</v>
      </c>
      <c r="I32" s="804">
        <f>VLOOKUP($A32,[23]旧長崎市!$B$6:$M$30,5,FALSE)</f>
        <v>689</v>
      </c>
      <c r="J32" s="804">
        <f>VLOOKUP($A32,[23]旧長崎市!$B$6:$M$30,6,FALSE)</f>
        <v>3073</v>
      </c>
      <c r="K32" s="804">
        <f>VLOOKUP($A32,[23]旧長崎市!$B$6:$M$30,7,FALSE)</f>
        <v>2453</v>
      </c>
      <c r="L32" s="804">
        <f>VLOOKUP($A32,[23]旧長崎市!$B$6:$M$30,8,FALSE)</f>
        <v>737</v>
      </c>
      <c r="M32" s="804">
        <f>VLOOKUP($A32,[23]旧長崎市!$B$6:$M$30,9,FALSE)</f>
        <v>2229</v>
      </c>
      <c r="N32" s="804">
        <f>VLOOKUP($A32,[23]旧長崎市!$B$6:$M$30,10,FALSE)</f>
        <v>516</v>
      </c>
      <c r="O32" s="805">
        <f>VLOOKUP($A32,[23]旧長崎市!$B$6:$M$30,11,FALSE)</f>
        <v>95</v>
      </c>
      <c r="P32" s="804">
        <f>VLOOKUP($A32,[23]旧長崎市!$B$35:$M$59,2,FALSE)</f>
        <v>21839</v>
      </c>
      <c r="Q32" s="804">
        <f>VLOOKUP($A32,[23]旧長崎市!$B$35:$M$59,3,FALSE)</f>
        <v>16706</v>
      </c>
      <c r="R32" s="804">
        <f>VLOOKUP($A32,[23]旧長崎市!$B$35:$M$59,4,FALSE)</f>
        <v>14927</v>
      </c>
      <c r="S32" s="804">
        <f>VLOOKUP($A32,[23]旧長崎市!$B$35:$M$59,5,FALSE)</f>
        <v>459</v>
      </c>
      <c r="T32" s="804">
        <f>VLOOKUP($A32,[23]旧長崎市!$B$35:$M$59,6,FALSE)</f>
        <v>1320</v>
      </c>
      <c r="U32" s="804">
        <f>VLOOKUP($A32,[23]旧長崎市!$B$35:$M$59,7,FALSE)</f>
        <v>1978</v>
      </c>
      <c r="V32" s="804">
        <f>VLOOKUP($A32,[23]旧長崎市!$B$35:$M$59,8,FALSE)</f>
        <v>710</v>
      </c>
      <c r="W32" s="804">
        <f>VLOOKUP($A32,[23]旧長崎市!$B$35:$M$59,9,FALSE)</f>
        <v>2080</v>
      </c>
      <c r="X32" s="804">
        <f>VLOOKUP($A32,[23]旧長崎市!$B$35:$M$59,10,FALSE)</f>
        <v>123</v>
      </c>
      <c r="Y32" s="805">
        <f>VLOOKUP($A32,[23]旧長崎市!$B$35:$M$59,11,FALSE)</f>
        <v>6</v>
      </c>
      <c r="Z32" s="804">
        <f>VLOOKUP($A32,[23]旧長崎市!$B$64:$M$88,2,FALSE)</f>
        <v>5676</v>
      </c>
      <c r="AA32" s="804">
        <f>VLOOKUP($A32,[23]旧長崎市!$B$64:$M$88,3,FALSE)</f>
        <v>4501</v>
      </c>
      <c r="AB32" s="804">
        <f>VLOOKUP($A32,[23]旧長崎市!$B$64:$M$88,4,FALSE)</f>
        <v>2518</v>
      </c>
      <c r="AC32" s="804">
        <f>VLOOKUP($A32,[23]旧長崎市!$B$64:$M$88,5,FALSE)</f>
        <v>230</v>
      </c>
      <c r="AD32" s="804">
        <f>VLOOKUP($A32,[23]旧長崎市!$B$64:$M$88,6,FALSE)</f>
        <v>1753</v>
      </c>
      <c r="AE32" s="804">
        <f>VLOOKUP($A32,[23]旧長崎市!$B$64:$M$88,7,FALSE)</f>
        <v>475</v>
      </c>
      <c r="AF32" s="804">
        <f>VLOOKUP($A32,[23]旧長崎市!$B$64:$M$88,8,FALSE)</f>
        <v>27</v>
      </c>
      <c r="AG32" s="804">
        <f>VLOOKUP($A32,[23]旧長崎市!$B$64:$M$88,9,FALSE)</f>
        <v>149</v>
      </c>
      <c r="AH32" s="804">
        <f>VLOOKUP($A32,[23]旧長崎市!$B$64:$M$88,10,FALSE)</f>
        <v>393</v>
      </c>
      <c r="AI32" s="804">
        <f>VLOOKUP($A32,[23]旧長崎市!$B$64:$M$88,11,FALSE)</f>
        <v>89</v>
      </c>
    </row>
    <row r="33" spans="1:35" s="143" customFormat="1" ht="15.95" customHeight="1">
      <c r="A33" s="772" t="s">
        <v>880</v>
      </c>
      <c r="B33" s="69" t="s">
        <v>212</v>
      </c>
      <c r="C33" s="69"/>
      <c r="D33" s="69"/>
      <c r="E33" s="778" t="s">
        <v>881</v>
      </c>
      <c r="F33" s="804">
        <f>VLOOKUP($A33,[23]旧長崎市!$B$6:$M$30,2,FALSE)</f>
        <v>135668</v>
      </c>
      <c r="G33" s="804">
        <f>VLOOKUP($A33,[23]旧長崎市!$B$6:$M$30,3,FALSE)</f>
        <v>116919</v>
      </c>
      <c r="H33" s="804">
        <f>VLOOKUP($A33,[23]旧長崎市!$B$6:$M$30,4,FALSE)</f>
        <v>73564</v>
      </c>
      <c r="I33" s="804">
        <f>VLOOKUP($A33,[23]旧長崎市!$B$6:$M$30,5,FALSE)</f>
        <v>2116</v>
      </c>
      <c r="J33" s="804">
        <f>VLOOKUP($A33,[23]旧長崎市!$B$6:$M$30,6,FALSE)</f>
        <v>41239</v>
      </c>
      <c r="K33" s="804">
        <f>VLOOKUP($A33,[23]旧長崎市!$B$6:$M$30,7,FALSE)</f>
        <v>6051</v>
      </c>
      <c r="L33" s="804">
        <f>VLOOKUP($A33,[23]旧長崎市!$B$6:$M$30,8,FALSE)</f>
        <v>2810</v>
      </c>
      <c r="M33" s="804">
        <f>VLOOKUP($A33,[23]旧長崎市!$B$6:$M$30,9,FALSE)</f>
        <v>6255</v>
      </c>
      <c r="N33" s="804">
        <f>VLOOKUP($A33,[23]旧長崎市!$B$6:$M$30,10,FALSE)</f>
        <v>2610</v>
      </c>
      <c r="O33" s="805">
        <f>VLOOKUP($A33,[23]旧長崎市!$B$6:$M$30,11,FALSE)</f>
        <v>15</v>
      </c>
      <c r="P33" s="804">
        <f>VLOOKUP($A33,[23]旧長崎市!$B$35:$M$59,2,FALSE)</f>
        <v>61867</v>
      </c>
      <c r="Q33" s="804">
        <f>VLOOKUP($A33,[23]旧長崎市!$B$35:$M$59,3,FALSE)</f>
        <v>50797</v>
      </c>
      <c r="R33" s="804">
        <f>VLOOKUP($A33,[23]旧長崎市!$B$35:$M$59,4,FALSE)</f>
        <v>40034</v>
      </c>
      <c r="S33" s="804">
        <f>VLOOKUP($A33,[23]旧長崎市!$B$35:$M$59,5,FALSE)</f>
        <v>691</v>
      </c>
      <c r="T33" s="804">
        <f>VLOOKUP($A33,[23]旧長崎市!$B$35:$M$59,6,FALSE)</f>
        <v>10072</v>
      </c>
      <c r="U33" s="804">
        <f>VLOOKUP($A33,[23]旧長崎市!$B$35:$M$59,7,FALSE)</f>
        <v>4224</v>
      </c>
      <c r="V33" s="804">
        <f>VLOOKUP($A33,[23]旧長崎市!$B$35:$M$59,8,FALSE)</f>
        <v>2069</v>
      </c>
      <c r="W33" s="804">
        <f>VLOOKUP($A33,[23]旧長崎市!$B$35:$M$59,9,FALSE)</f>
        <v>3884</v>
      </c>
      <c r="X33" s="804">
        <f>VLOOKUP($A33,[23]旧長崎市!$B$35:$M$59,10,FALSE)</f>
        <v>396</v>
      </c>
      <c r="Y33" s="805">
        <f>VLOOKUP($A33,[23]旧長崎市!$B$35:$M$59,11,FALSE)</f>
        <v>2</v>
      </c>
      <c r="Z33" s="804">
        <f>VLOOKUP($A33,[23]旧長崎市!$B$64:$M$88,2,FALSE)</f>
        <v>73801</v>
      </c>
      <c r="AA33" s="804">
        <f>VLOOKUP($A33,[23]旧長崎市!$B$64:$M$88,3,FALSE)</f>
        <v>66122</v>
      </c>
      <c r="AB33" s="804">
        <f>VLOOKUP($A33,[23]旧長崎市!$B$64:$M$88,4,FALSE)</f>
        <v>33530</v>
      </c>
      <c r="AC33" s="804">
        <f>VLOOKUP($A33,[23]旧長崎市!$B$64:$M$88,5,FALSE)</f>
        <v>1425</v>
      </c>
      <c r="AD33" s="804">
        <f>VLOOKUP($A33,[23]旧長崎市!$B$64:$M$88,6,FALSE)</f>
        <v>31167</v>
      </c>
      <c r="AE33" s="804">
        <f>VLOOKUP($A33,[23]旧長崎市!$B$64:$M$88,7,FALSE)</f>
        <v>1827</v>
      </c>
      <c r="AF33" s="804">
        <f>VLOOKUP($A33,[23]旧長崎市!$B$64:$M$88,8,FALSE)</f>
        <v>741</v>
      </c>
      <c r="AG33" s="804">
        <f>VLOOKUP($A33,[23]旧長崎市!$B$64:$M$88,9,FALSE)</f>
        <v>2371</v>
      </c>
      <c r="AH33" s="804">
        <f>VLOOKUP($A33,[23]旧長崎市!$B$64:$M$88,10,FALSE)</f>
        <v>2214</v>
      </c>
      <c r="AI33" s="804">
        <f>VLOOKUP($A33,[23]旧長崎市!$B$64:$M$88,11,FALSE)</f>
        <v>13</v>
      </c>
    </row>
    <row r="34" spans="1:35" s="785" customFormat="1" ht="6" customHeight="1">
      <c r="B34" s="806"/>
      <c r="C34" s="806"/>
      <c r="D34" s="806"/>
      <c r="E34" s="779"/>
      <c r="F34" s="807"/>
      <c r="G34" s="807"/>
      <c r="H34" s="807"/>
      <c r="I34" s="807"/>
      <c r="J34" s="808"/>
      <c r="K34" s="808"/>
      <c r="L34" s="808"/>
      <c r="M34" s="808"/>
      <c r="N34" s="809"/>
      <c r="O34" s="810"/>
      <c r="P34" s="807"/>
      <c r="Q34" s="807"/>
      <c r="R34" s="807"/>
      <c r="S34" s="808"/>
      <c r="T34" s="808"/>
      <c r="U34" s="808"/>
      <c r="V34" s="808"/>
      <c r="W34" s="811"/>
      <c r="X34" s="807"/>
      <c r="Y34" s="810"/>
      <c r="Z34" s="807"/>
      <c r="AA34" s="807"/>
      <c r="AB34" s="808"/>
      <c r="AC34" s="809"/>
      <c r="AD34" s="809"/>
      <c r="AE34" s="808"/>
      <c r="AF34" s="809"/>
      <c r="AG34" s="809"/>
      <c r="AH34" s="809"/>
      <c r="AI34" s="809"/>
    </row>
    <row r="35" spans="1:35" s="785" customFormat="1" ht="5.25" customHeight="1">
      <c r="B35" s="812"/>
      <c r="C35" s="812"/>
      <c r="D35" s="812"/>
      <c r="E35" s="813"/>
      <c r="F35" s="814"/>
      <c r="G35" s="814"/>
      <c r="H35" s="814"/>
      <c r="I35" s="814"/>
      <c r="J35" s="815"/>
      <c r="K35" s="815"/>
      <c r="L35" s="815"/>
      <c r="M35" s="815"/>
      <c r="N35" s="816"/>
      <c r="O35" s="817"/>
      <c r="P35" s="814"/>
      <c r="Q35" s="814"/>
      <c r="R35" s="814"/>
      <c r="S35" s="815"/>
      <c r="T35" s="815"/>
      <c r="U35" s="815"/>
      <c r="V35" s="815"/>
      <c r="W35" s="818"/>
      <c r="X35" s="814"/>
      <c r="Y35" s="817"/>
      <c r="Z35" s="814"/>
      <c r="AA35" s="814"/>
      <c r="AB35" s="815"/>
      <c r="AC35" s="816"/>
      <c r="AD35" s="816"/>
      <c r="AE35" s="815"/>
      <c r="AF35" s="816"/>
      <c r="AG35" s="819"/>
      <c r="AH35" s="819"/>
      <c r="AI35" s="819"/>
    </row>
    <row r="36" spans="1:35" s="797" customFormat="1" ht="30" customHeight="1">
      <c r="B36" s="798"/>
      <c r="C36" s="799"/>
      <c r="D36" s="798"/>
      <c r="E36" s="820" t="s">
        <v>911</v>
      </c>
      <c r="F36" s="821"/>
      <c r="G36" s="821"/>
      <c r="H36" s="821"/>
      <c r="I36" s="821"/>
      <c r="J36" s="821"/>
      <c r="K36" s="821"/>
      <c r="L36" s="821"/>
      <c r="M36" s="821"/>
      <c r="N36" s="821"/>
      <c r="O36" s="822"/>
      <c r="P36" s="821"/>
      <c r="Q36" s="821"/>
      <c r="R36" s="821"/>
      <c r="S36" s="821"/>
      <c r="T36" s="821"/>
      <c r="U36" s="821"/>
      <c r="V36" s="821"/>
      <c r="W36" s="821"/>
      <c r="X36" s="821"/>
      <c r="Y36" s="822"/>
      <c r="Z36" s="821"/>
      <c r="AA36" s="821"/>
      <c r="AB36" s="821"/>
      <c r="AC36" s="821"/>
      <c r="AD36" s="821"/>
      <c r="AE36" s="821"/>
      <c r="AF36" s="821"/>
      <c r="AG36" s="821"/>
      <c r="AH36" s="821"/>
      <c r="AI36" s="821"/>
    </row>
    <row r="37" spans="1:35" s="143" customFormat="1" ht="20.100000000000001" customHeight="1">
      <c r="A37" s="772" t="s">
        <v>256</v>
      </c>
      <c r="B37" s="69"/>
      <c r="C37" s="69"/>
      <c r="D37" s="803"/>
      <c r="E37" s="774" t="s">
        <v>757</v>
      </c>
      <c r="F37" s="804">
        <f>VLOOKUP($A37,[23]旧香焼町!$B$6:$M$30,2,FALSE)</f>
        <v>1415</v>
      </c>
      <c r="G37" s="804">
        <f>VLOOKUP($A37,[23]旧香焼町!$B$6:$M$30,3,FALSE)</f>
        <v>1158</v>
      </c>
      <c r="H37" s="804">
        <f>VLOOKUP($A37,[23]旧香焼町!$B$6:$M$30,4,FALSE)</f>
        <v>702</v>
      </c>
      <c r="I37" s="804">
        <f>VLOOKUP($A37,[23]旧香焼町!$B$6:$M$30,5,FALSE)</f>
        <v>31</v>
      </c>
      <c r="J37" s="804">
        <f>VLOOKUP($A37,[23]旧香焼町!$B$6:$M$30,6,FALSE)</f>
        <v>425</v>
      </c>
      <c r="K37" s="804">
        <f>VLOOKUP($A37,[23]旧香焼町!$B$6:$M$30,7,FALSE)</f>
        <v>77</v>
      </c>
      <c r="L37" s="804">
        <f>VLOOKUP($A37,[23]旧香焼町!$B$6:$M$30,8,FALSE)</f>
        <v>27</v>
      </c>
      <c r="M37" s="804">
        <f>VLOOKUP($A37,[23]旧香焼町!$B$6:$M$30,9,FALSE)</f>
        <v>75</v>
      </c>
      <c r="N37" s="804">
        <f>VLOOKUP($A37,[23]旧香焼町!$B$6:$M$30,10,FALSE)</f>
        <v>31</v>
      </c>
      <c r="O37" s="805">
        <f>VLOOKUP($A37,[23]旧香焼町!$B$6:$M$30,11,FALSE)</f>
        <v>1</v>
      </c>
      <c r="P37" s="823">
        <f>VLOOKUP($A37,[23]旧香焼町!$B$35:$M$59,2,FALSE)</f>
        <v>699</v>
      </c>
      <c r="Q37" s="804">
        <f>VLOOKUP($A37,[23]旧香焼町!$B$35:$M$59,3,FALSE)</f>
        <v>548</v>
      </c>
      <c r="R37" s="804">
        <f>VLOOKUP($A37,[23]旧香焼町!$B$35:$M$59,4,FALSE)</f>
        <v>427</v>
      </c>
      <c r="S37" s="804">
        <f>VLOOKUP($A37,[23]旧香焼町!$B$35:$M$59,5,FALSE)</f>
        <v>19</v>
      </c>
      <c r="T37" s="804">
        <f>VLOOKUP($A37,[23]旧香焼町!$B$35:$M$59,6,FALSE)</f>
        <v>102</v>
      </c>
      <c r="U37" s="804">
        <f>VLOOKUP($A37,[23]旧香焼町!$B$35:$M$59,7,FALSE)</f>
        <v>52</v>
      </c>
      <c r="V37" s="804">
        <f>VLOOKUP($A37,[23]旧香焼町!$B$35:$M$59,8,FALSE)</f>
        <v>20</v>
      </c>
      <c r="W37" s="804">
        <f>VLOOKUP($A37,[23]旧香焼町!$B$35:$M$59,9,FALSE)</f>
        <v>50</v>
      </c>
      <c r="X37" s="804">
        <f>VLOOKUP($A37,[23]旧香焼町!$B$35:$M$59,10,FALSE)</f>
        <v>4</v>
      </c>
      <c r="Y37" s="805" t="str">
        <f>VLOOKUP($A37,[23]旧香焼町!$B$35:$M$59,11,FALSE)</f>
        <v>-</v>
      </c>
      <c r="Z37" s="804">
        <f>VLOOKUP($A37,[23]旧香焼町!$B$64:$M$88,2,FALSE)</f>
        <v>716</v>
      </c>
      <c r="AA37" s="804">
        <f>VLOOKUP($A37,[23]旧香焼町!$B$64:$M$88,3,FALSE)</f>
        <v>610</v>
      </c>
      <c r="AB37" s="804">
        <f>VLOOKUP($A37,[23]旧香焼町!$B$64:$M$88,4,FALSE)</f>
        <v>275</v>
      </c>
      <c r="AC37" s="804">
        <f>VLOOKUP($A37,[23]旧香焼町!$B$64:$M$88,5,FALSE)</f>
        <v>12</v>
      </c>
      <c r="AD37" s="804">
        <f>VLOOKUP($A37,[23]旧香焼町!$B$64:$M$88,6,FALSE)</f>
        <v>323</v>
      </c>
      <c r="AE37" s="804">
        <f>VLOOKUP($A37,[23]旧香焼町!$B$64:$M$88,7,FALSE)</f>
        <v>25</v>
      </c>
      <c r="AF37" s="804">
        <f>VLOOKUP($A37,[23]旧香焼町!$B$64:$M$88,8,FALSE)</f>
        <v>7</v>
      </c>
      <c r="AG37" s="804">
        <f>VLOOKUP($A37,[23]旧香焼町!$B$64:$M$88,9,FALSE)</f>
        <v>25</v>
      </c>
      <c r="AH37" s="804">
        <f>VLOOKUP($A37,[23]旧香焼町!$B$64:$M$88,10,FALSE)</f>
        <v>27</v>
      </c>
      <c r="AI37" s="804">
        <f>VLOOKUP($A37,[23]旧香焼町!$B$64:$M$88,11,FALSE)</f>
        <v>1</v>
      </c>
    </row>
    <row r="38" spans="1:35" s="143" customFormat="1" ht="15.95" customHeight="1">
      <c r="A38" s="772" t="s">
        <v>834</v>
      </c>
      <c r="B38" s="69"/>
      <c r="C38" s="69"/>
      <c r="D38" s="803" t="s">
        <v>443</v>
      </c>
      <c r="E38" s="777" t="s">
        <v>835</v>
      </c>
      <c r="F38" s="804">
        <f>VLOOKUP($A38,[23]旧香焼町!$B$6:$M$30,2,FALSE)</f>
        <v>8</v>
      </c>
      <c r="G38" s="804">
        <f>VLOOKUP($A38,[23]旧香焼町!$B$6:$M$30,3,FALSE)</f>
        <v>1</v>
      </c>
      <c r="H38" s="804" t="str">
        <f>VLOOKUP($A38,[23]旧香焼町!$B$6:$M$30,4,FALSE)</f>
        <v>-</v>
      </c>
      <c r="I38" s="804" t="str">
        <f>VLOOKUP($A38,[23]旧香焼町!$B$6:$M$30,5,FALSE)</f>
        <v>-</v>
      </c>
      <c r="J38" s="804">
        <f>VLOOKUP($A38,[23]旧香焼町!$B$6:$M$30,6,FALSE)</f>
        <v>1</v>
      </c>
      <c r="K38" s="804" t="str">
        <f>VLOOKUP($A38,[23]旧香焼町!$B$6:$M$30,7,FALSE)</f>
        <v>-</v>
      </c>
      <c r="L38" s="804">
        <f>VLOOKUP($A38,[23]旧香焼町!$B$6:$M$30,8,FALSE)</f>
        <v>1</v>
      </c>
      <c r="M38" s="804">
        <f>VLOOKUP($A38,[23]旧香焼町!$B$6:$M$30,9,FALSE)</f>
        <v>4</v>
      </c>
      <c r="N38" s="804">
        <f>VLOOKUP($A38,[23]旧香焼町!$B$6:$M$30,10,FALSE)</f>
        <v>2</v>
      </c>
      <c r="O38" s="805" t="str">
        <f>VLOOKUP($A38,[23]旧香焼町!$B$6:$M$30,11,FALSE)</f>
        <v>-</v>
      </c>
      <c r="P38" s="823">
        <f>VLOOKUP($A38,[23]旧香焼町!$B$35:$M$59,2,FALSE)</f>
        <v>6</v>
      </c>
      <c r="Q38" s="804">
        <f>VLOOKUP($A38,[23]旧香焼町!$B$35:$M$59,3,FALSE)</f>
        <v>1</v>
      </c>
      <c r="R38" s="804" t="str">
        <f>VLOOKUP($A38,[23]旧香焼町!$B$35:$M$59,4,FALSE)</f>
        <v>-</v>
      </c>
      <c r="S38" s="804" t="str">
        <f>VLOOKUP($A38,[23]旧香焼町!$B$35:$M$59,5,FALSE)</f>
        <v>-</v>
      </c>
      <c r="T38" s="804">
        <f>VLOOKUP($A38,[23]旧香焼町!$B$35:$M$59,6,FALSE)</f>
        <v>1</v>
      </c>
      <c r="U38" s="804" t="str">
        <f>VLOOKUP($A38,[23]旧香焼町!$B$35:$M$59,7,FALSE)</f>
        <v>-</v>
      </c>
      <c r="V38" s="804">
        <f>VLOOKUP($A38,[23]旧香焼町!$B$35:$M$59,8,FALSE)</f>
        <v>1</v>
      </c>
      <c r="W38" s="804">
        <f>VLOOKUP($A38,[23]旧香焼町!$B$35:$M$59,9,FALSE)</f>
        <v>4</v>
      </c>
      <c r="X38" s="804" t="str">
        <f>VLOOKUP($A38,[23]旧香焼町!$B$35:$M$59,10,FALSE)</f>
        <v>-</v>
      </c>
      <c r="Y38" s="805" t="str">
        <f>VLOOKUP($A38,[23]旧香焼町!$B$35:$M$59,11,FALSE)</f>
        <v>-</v>
      </c>
      <c r="Z38" s="804">
        <f>VLOOKUP($A38,[23]旧香焼町!$B$64:$M$88,2,FALSE)</f>
        <v>2</v>
      </c>
      <c r="AA38" s="804" t="str">
        <f>VLOOKUP($A38,[23]旧香焼町!$B$64:$M$88,3,FALSE)</f>
        <v>-</v>
      </c>
      <c r="AB38" s="804" t="str">
        <f>VLOOKUP($A38,[23]旧香焼町!$B$64:$M$88,4,FALSE)</f>
        <v>-</v>
      </c>
      <c r="AC38" s="804" t="str">
        <f>VLOOKUP($A38,[23]旧香焼町!$B$64:$M$88,5,FALSE)</f>
        <v>-</v>
      </c>
      <c r="AD38" s="804" t="str">
        <f>VLOOKUP($A38,[23]旧香焼町!$B$64:$M$88,6,FALSE)</f>
        <v>-</v>
      </c>
      <c r="AE38" s="804" t="str">
        <f>VLOOKUP($A38,[23]旧香焼町!$B$64:$M$88,7,FALSE)</f>
        <v>-</v>
      </c>
      <c r="AF38" s="804" t="str">
        <f>VLOOKUP($A38,[23]旧香焼町!$B$64:$M$88,8,FALSE)</f>
        <v>-</v>
      </c>
      <c r="AG38" s="804" t="str">
        <f>VLOOKUP($A38,[23]旧香焼町!$B$64:$M$88,9,FALSE)</f>
        <v>-</v>
      </c>
      <c r="AH38" s="804">
        <f>VLOOKUP($A38,[23]旧香焼町!$B$64:$M$88,10,FALSE)</f>
        <v>2</v>
      </c>
      <c r="AI38" s="804" t="str">
        <f>VLOOKUP($A38,[23]旧香焼町!$B$64:$M$88,11,FALSE)</f>
        <v>-</v>
      </c>
    </row>
    <row r="39" spans="1:35" s="143" customFormat="1" ht="15.95" customHeight="1">
      <c r="A39" s="772" t="s">
        <v>836</v>
      </c>
      <c r="B39" s="69"/>
      <c r="C39" s="69"/>
      <c r="D39" s="803"/>
      <c r="E39" s="777" t="s">
        <v>836</v>
      </c>
      <c r="F39" s="804">
        <f>VLOOKUP($A39,[23]旧香焼町!$B$6:$M$30,2,FALSE)</f>
        <v>8</v>
      </c>
      <c r="G39" s="804">
        <f>VLOOKUP($A39,[23]旧香焼町!$B$6:$M$30,3,FALSE)</f>
        <v>1</v>
      </c>
      <c r="H39" s="804" t="str">
        <f>VLOOKUP($A39,[23]旧香焼町!$B$6:$M$30,4,FALSE)</f>
        <v>-</v>
      </c>
      <c r="I39" s="804" t="str">
        <f>VLOOKUP($A39,[23]旧香焼町!$B$6:$M$30,5,FALSE)</f>
        <v>-</v>
      </c>
      <c r="J39" s="804">
        <f>VLOOKUP($A39,[23]旧香焼町!$B$6:$M$30,6,FALSE)</f>
        <v>1</v>
      </c>
      <c r="K39" s="804" t="str">
        <f>VLOOKUP($A39,[23]旧香焼町!$B$6:$M$30,7,FALSE)</f>
        <v>-</v>
      </c>
      <c r="L39" s="804">
        <f>VLOOKUP($A39,[23]旧香焼町!$B$6:$M$30,8,FALSE)</f>
        <v>1</v>
      </c>
      <c r="M39" s="804">
        <f>VLOOKUP($A39,[23]旧香焼町!$B$6:$M$30,9,FALSE)</f>
        <v>4</v>
      </c>
      <c r="N39" s="804">
        <f>VLOOKUP($A39,[23]旧香焼町!$B$6:$M$30,10,FALSE)</f>
        <v>2</v>
      </c>
      <c r="O39" s="805" t="str">
        <f>VLOOKUP($A39,[23]旧香焼町!$B$6:$M$30,11,FALSE)</f>
        <v>-</v>
      </c>
      <c r="P39" s="823">
        <f>VLOOKUP($A39,[23]旧香焼町!$B$35:$M$59,2,FALSE)</f>
        <v>6</v>
      </c>
      <c r="Q39" s="804">
        <f>VLOOKUP($A39,[23]旧香焼町!$B$35:$M$59,3,FALSE)</f>
        <v>1</v>
      </c>
      <c r="R39" s="804" t="str">
        <f>VLOOKUP($A39,[23]旧香焼町!$B$35:$M$59,4,FALSE)</f>
        <v>-</v>
      </c>
      <c r="S39" s="804" t="str">
        <f>VLOOKUP($A39,[23]旧香焼町!$B$35:$M$59,5,FALSE)</f>
        <v>-</v>
      </c>
      <c r="T39" s="804">
        <f>VLOOKUP($A39,[23]旧香焼町!$B$35:$M$59,6,FALSE)</f>
        <v>1</v>
      </c>
      <c r="U39" s="804" t="str">
        <f>VLOOKUP($A39,[23]旧香焼町!$B$35:$M$59,7,FALSE)</f>
        <v>-</v>
      </c>
      <c r="V39" s="804">
        <f>VLOOKUP($A39,[23]旧香焼町!$B$35:$M$59,8,FALSE)</f>
        <v>1</v>
      </c>
      <c r="W39" s="804">
        <f>VLOOKUP($A39,[23]旧香焼町!$B$35:$M$59,9,FALSE)</f>
        <v>4</v>
      </c>
      <c r="X39" s="804" t="str">
        <f>VLOOKUP($A39,[23]旧香焼町!$B$35:$M$59,10,FALSE)</f>
        <v>-</v>
      </c>
      <c r="Y39" s="805" t="str">
        <f>VLOOKUP($A39,[23]旧香焼町!$B$35:$M$59,11,FALSE)</f>
        <v>-</v>
      </c>
      <c r="Z39" s="804">
        <f>VLOOKUP($A39,[23]旧香焼町!$B$64:$M$88,2,FALSE)</f>
        <v>2</v>
      </c>
      <c r="AA39" s="804" t="str">
        <f>VLOOKUP($A39,[23]旧香焼町!$B$64:$M$88,3,FALSE)</f>
        <v>-</v>
      </c>
      <c r="AB39" s="804" t="str">
        <f>VLOOKUP($A39,[23]旧香焼町!$B$64:$M$88,4,FALSE)</f>
        <v>-</v>
      </c>
      <c r="AC39" s="804" t="str">
        <f>VLOOKUP($A39,[23]旧香焼町!$B$64:$M$88,5,FALSE)</f>
        <v>-</v>
      </c>
      <c r="AD39" s="804" t="str">
        <f>VLOOKUP($A39,[23]旧香焼町!$B$64:$M$88,6,FALSE)</f>
        <v>-</v>
      </c>
      <c r="AE39" s="804" t="str">
        <f>VLOOKUP($A39,[23]旧香焼町!$B$64:$M$88,7,FALSE)</f>
        <v>-</v>
      </c>
      <c r="AF39" s="804" t="str">
        <f>VLOOKUP($A39,[23]旧香焼町!$B$64:$M$88,8,FALSE)</f>
        <v>-</v>
      </c>
      <c r="AG39" s="804" t="str">
        <f>VLOOKUP($A39,[23]旧香焼町!$B$64:$M$88,9,FALSE)</f>
        <v>-</v>
      </c>
      <c r="AH39" s="804">
        <f>VLOOKUP($A39,[23]旧香焼町!$B$64:$M$88,10,FALSE)</f>
        <v>2</v>
      </c>
      <c r="AI39" s="804" t="str">
        <f>VLOOKUP($A39,[23]旧香焼町!$B$64:$M$88,11,FALSE)</f>
        <v>-</v>
      </c>
    </row>
    <row r="40" spans="1:35" s="143" customFormat="1" ht="15.95" customHeight="1">
      <c r="A40" s="772" t="s">
        <v>837</v>
      </c>
      <c r="B40" s="69" t="s">
        <v>212</v>
      </c>
      <c r="C40" s="69"/>
      <c r="D40" s="803" t="s">
        <v>493</v>
      </c>
      <c r="E40" s="777" t="s">
        <v>838</v>
      </c>
      <c r="F40" s="804">
        <f>VLOOKUP($A40,[23]旧香焼町!$B$6:$M$30,2,FALSE)</f>
        <v>1</v>
      </c>
      <c r="G40" s="804">
        <f>VLOOKUP($A40,[23]旧香焼町!$B$6:$M$30,3,FALSE)</f>
        <v>1</v>
      </c>
      <c r="H40" s="804">
        <f>VLOOKUP($A40,[23]旧香焼町!$B$6:$M$30,4,FALSE)</f>
        <v>1</v>
      </c>
      <c r="I40" s="804" t="str">
        <f>VLOOKUP($A40,[23]旧香焼町!$B$6:$M$30,5,FALSE)</f>
        <v>-</v>
      </c>
      <c r="J40" s="804" t="str">
        <f>VLOOKUP($A40,[23]旧香焼町!$B$6:$M$30,6,FALSE)</f>
        <v>-</v>
      </c>
      <c r="K40" s="804" t="str">
        <f>VLOOKUP($A40,[23]旧香焼町!$B$6:$M$30,7,FALSE)</f>
        <v>-</v>
      </c>
      <c r="L40" s="804" t="str">
        <f>VLOOKUP($A40,[23]旧香焼町!$B$6:$M$30,8,FALSE)</f>
        <v>-</v>
      </c>
      <c r="M40" s="804" t="str">
        <f>VLOOKUP($A40,[23]旧香焼町!$B$6:$M$30,9,FALSE)</f>
        <v>-</v>
      </c>
      <c r="N40" s="804" t="str">
        <f>VLOOKUP($A40,[23]旧香焼町!$B$6:$M$30,10,FALSE)</f>
        <v>-</v>
      </c>
      <c r="O40" s="805" t="str">
        <f>VLOOKUP($A40,[23]旧香焼町!$B$6:$M$30,11,FALSE)</f>
        <v>-</v>
      </c>
      <c r="P40" s="823">
        <f>VLOOKUP($A40,[23]旧香焼町!$B$35:$M$59,2,FALSE)</f>
        <v>1</v>
      </c>
      <c r="Q40" s="804">
        <f>VLOOKUP($A40,[23]旧香焼町!$B$35:$M$59,3,FALSE)</f>
        <v>1</v>
      </c>
      <c r="R40" s="804">
        <f>VLOOKUP($A40,[23]旧香焼町!$B$35:$M$59,4,FALSE)</f>
        <v>1</v>
      </c>
      <c r="S40" s="804" t="str">
        <f>VLOOKUP($A40,[23]旧香焼町!$B$35:$M$59,5,FALSE)</f>
        <v>-</v>
      </c>
      <c r="T40" s="804" t="str">
        <f>VLOOKUP($A40,[23]旧香焼町!$B$35:$M$59,6,FALSE)</f>
        <v>-</v>
      </c>
      <c r="U40" s="804" t="str">
        <f>VLOOKUP($A40,[23]旧香焼町!$B$35:$M$59,7,FALSE)</f>
        <v>-</v>
      </c>
      <c r="V40" s="804" t="str">
        <f>VLOOKUP($A40,[23]旧香焼町!$B$35:$M$59,8,FALSE)</f>
        <v>-</v>
      </c>
      <c r="W40" s="804" t="str">
        <f>VLOOKUP($A40,[23]旧香焼町!$B$35:$M$59,9,FALSE)</f>
        <v>-</v>
      </c>
      <c r="X40" s="804" t="str">
        <f>VLOOKUP($A40,[23]旧香焼町!$B$35:$M$59,10,FALSE)</f>
        <v>-</v>
      </c>
      <c r="Y40" s="805" t="str">
        <f>VLOOKUP($A40,[23]旧香焼町!$B$35:$M$59,11,FALSE)</f>
        <v>-</v>
      </c>
      <c r="Z40" s="804" t="str">
        <f>VLOOKUP($A40,[23]旧香焼町!$B$64:$M$88,2,FALSE)</f>
        <v>-</v>
      </c>
      <c r="AA40" s="804" t="str">
        <f>VLOOKUP($A40,[23]旧香焼町!$B$64:$M$88,3,FALSE)</f>
        <v>-</v>
      </c>
      <c r="AB40" s="804" t="str">
        <f>VLOOKUP($A40,[23]旧香焼町!$B$64:$M$88,4,FALSE)</f>
        <v>-</v>
      </c>
      <c r="AC40" s="804" t="str">
        <f>VLOOKUP($A40,[23]旧香焼町!$B$64:$M$88,5,FALSE)</f>
        <v>-</v>
      </c>
      <c r="AD40" s="804" t="str">
        <f>VLOOKUP($A40,[23]旧香焼町!$B$64:$M$88,6,FALSE)</f>
        <v>-</v>
      </c>
      <c r="AE40" s="804" t="str">
        <f>VLOOKUP($A40,[23]旧香焼町!$B$64:$M$88,7,FALSE)</f>
        <v>-</v>
      </c>
      <c r="AF40" s="804" t="str">
        <f>VLOOKUP($A40,[23]旧香焼町!$B$64:$M$88,8,FALSE)</f>
        <v>-</v>
      </c>
      <c r="AG40" s="804" t="str">
        <f>VLOOKUP($A40,[23]旧香焼町!$B$64:$M$88,9,FALSE)</f>
        <v>-</v>
      </c>
      <c r="AH40" s="804" t="str">
        <f>VLOOKUP($A40,[23]旧香焼町!$B$64:$M$88,10,FALSE)</f>
        <v>-</v>
      </c>
      <c r="AI40" s="804" t="str">
        <f>VLOOKUP($A40,[23]旧香焼町!$B$64:$M$88,11,FALSE)</f>
        <v>-</v>
      </c>
    </row>
    <row r="41" spans="1:35" s="143" customFormat="1" ht="15.95" customHeight="1">
      <c r="A41" s="772" t="s">
        <v>839</v>
      </c>
      <c r="B41" s="69" t="s">
        <v>212</v>
      </c>
      <c r="C41" s="69"/>
      <c r="D41" s="803" t="s">
        <v>495</v>
      </c>
      <c r="E41" s="777" t="s">
        <v>840</v>
      </c>
      <c r="F41" s="804" t="str">
        <f>VLOOKUP($A41,[23]旧香焼町!$B$6:$M$30,2,FALSE)</f>
        <v>-</v>
      </c>
      <c r="G41" s="804" t="str">
        <f>VLOOKUP($A41,[23]旧香焼町!$B$6:$M$30,3,FALSE)</f>
        <v>-</v>
      </c>
      <c r="H41" s="804" t="str">
        <f>VLOOKUP($A41,[23]旧香焼町!$B$6:$M$30,4,FALSE)</f>
        <v>-</v>
      </c>
      <c r="I41" s="804" t="str">
        <f>VLOOKUP($A41,[23]旧香焼町!$B$6:$M$30,5,FALSE)</f>
        <v>-</v>
      </c>
      <c r="J41" s="804" t="str">
        <f>VLOOKUP($A41,[23]旧香焼町!$B$6:$M$30,6,FALSE)</f>
        <v>-</v>
      </c>
      <c r="K41" s="804" t="str">
        <f>VLOOKUP($A41,[23]旧香焼町!$B$6:$M$30,7,FALSE)</f>
        <v>-</v>
      </c>
      <c r="L41" s="804" t="str">
        <f>VLOOKUP($A41,[23]旧香焼町!$B$6:$M$30,8,FALSE)</f>
        <v>-</v>
      </c>
      <c r="M41" s="804" t="str">
        <f>VLOOKUP($A41,[23]旧香焼町!$B$6:$M$30,9,FALSE)</f>
        <v>-</v>
      </c>
      <c r="N41" s="804" t="str">
        <f>VLOOKUP($A41,[23]旧香焼町!$B$6:$M$30,10,FALSE)</f>
        <v>-</v>
      </c>
      <c r="O41" s="805" t="str">
        <f>VLOOKUP($A41,[23]旧香焼町!$B$6:$M$30,11,FALSE)</f>
        <v>-</v>
      </c>
      <c r="P41" s="823" t="str">
        <f>VLOOKUP($A41,[23]旧香焼町!$B$35:$M$59,2,FALSE)</f>
        <v>-</v>
      </c>
      <c r="Q41" s="804" t="str">
        <f>VLOOKUP($A41,[23]旧香焼町!$B$35:$M$59,3,FALSE)</f>
        <v>-</v>
      </c>
      <c r="R41" s="804" t="str">
        <f>VLOOKUP($A41,[23]旧香焼町!$B$35:$M$59,4,FALSE)</f>
        <v>-</v>
      </c>
      <c r="S41" s="804" t="str">
        <f>VLOOKUP($A41,[23]旧香焼町!$B$35:$M$59,5,FALSE)</f>
        <v>-</v>
      </c>
      <c r="T41" s="804" t="str">
        <f>VLOOKUP($A41,[23]旧香焼町!$B$35:$M$59,6,FALSE)</f>
        <v>-</v>
      </c>
      <c r="U41" s="804" t="str">
        <f>VLOOKUP($A41,[23]旧香焼町!$B$35:$M$59,7,FALSE)</f>
        <v>-</v>
      </c>
      <c r="V41" s="804" t="str">
        <f>VLOOKUP($A41,[23]旧香焼町!$B$35:$M$59,8,FALSE)</f>
        <v>-</v>
      </c>
      <c r="W41" s="804" t="str">
        <f>VLOOKUP($A41,[23]旧香焼町!$B$35:$M$59,9,FALSE)</f>
        <v>-</v>
      </c>
      <c r="X41" s="804" t="str">
        <f>VLOOKUP($A41,[23]旧香焼町!$B$35:$M$59,10,FALSE)</f>
        <v>-</v>
      </c>
      <c r="Y41" s="805" t="str">
        <f>VLOOKUP($A41,[23]旧香焼町!$B$35:$M$59,11,FALSE)</f>
        <v>-</v>
      </c>
      <c r="Z41" s="804" t="str">
        <f>VLOOKUP($A41,[23]旧香焼町!$B$64:$M$88,2,FALSE)</f>
        <v>-</v>
      </c>
      <c r="AA41" s="804" t="str">
        <f>VLOOKUP($A41,[23]旧香焼町!$B$64:$M$88,3,FALSE)</f>
        <v>-</v>
      </c>
      <c r="AB41" s="804" t="str">
        <f>VLOOKUP($A41,[23]旧香焼町!$B$64:$M$88,4,FALSE)</f>
        <v>-</v>
      </c>
      <c r="AC41" s="804" t="str">
        <f>VLOOKUP($A41,[23]旧香焼町!$B$64:$M$88,5,FALSE)</f>
        <v>-</v>
      </c>
      <c r="AD41" s="804" t="str">
        <f>VLOOKUP($A41,[23]旧香焼町!$B$64:$M$88,6,FALSE)</f>
        <v>-</v>
      </c>
      <c r="AE41" s="804" t="str">
        <f>VLOOKUP($A41,[23]旧香焼町!$B$64:$M$88,7,FALSE)</f>
        <v>-</v>
      </c>
      <c r="AF41" s="804" t="str">
        <f>VLOOKUP($A41,[23]旧香焼町!$B$64:$M$88,8,FALSE)</f>
        <v>-</v>
      </c>
      <c r="AG41" s="804" t="str">
        <f>VLOOKUP($A41,[23]旧香焼町!$B$64:$M$88,9,FALSE)</f>
        <v>-</v>
      </c>
      <c r="AH41" s="804" t="str">
        <f>VLOOKUP($A41,[23]旧香焼町!$B$64:$M$88,10,FALSE)</f>
        <v>-</v>
      </c>
      <c r="AI41" s="804" t="str">
        <f>VLOOKUP($A41,[23]旧香焼町!$B$64:$M$88,11,FALSE)</f>
        <v>-</v>
      </c>
    </row>
    <row r="42" spans="1:35" s="143" customFormat="1" ht="15.95" customHeight="1">
      <c r="A42" s="772" t="s">
        <v>841</v>
      </c>
      <c r="B42" s="69" t="s">
        <v>212</v>
      </c>
      <c r="C42" s="69"/>
      <c r="D42" s="803" t="s">
        <v>893</v>
      </c>
      <c r="E42" s="777" t="s">
        <v>842</v>
      </c>
      <c r="F42" s="804">
        <f>VLOOKUP($A42,[23]旧香焼町!$B$6:$M$30,2,FALSE)</f>
        <v>189</v>
      </c>
      <c r="G42" s="804">
        <f>VLOOKUP($A42,[23]旧香焼町!$B$6:$M$30,3,FALSE)</f>
        <v>127</v>
      </c>
      <c r="H42" s="804">
        <f>VLOOKUP($A42,[23]旧香焼町!$B$6:$M$30,4,FALSE)</f>
        <v>99</v>
      </c>
      <c r="I42" s="804">
        <f>VLOOKUP($A42,[23]旧香焼町!$B$6:$M$30,5,FALSE)</f>
        <v>4</v>
      </c>
      <c r="J42" s="804">
        <f>VLOOKUP($A42,[23]旧香焼町!$B$6:$M$30,6,FALSE)</f>
        <v>24</v>
      </c>
      <c r="K42" s="804">
        <f>VLOOKUP($A42,[23]旧香焼町!$B$6:$M$30,7,FALSE)</f>
        <v>33</v>
      </c>
      <c r="L42" s="804">
        <f>VLOOKUP($A42,[23]旧香焼町!$B$6:$M$30,8,FALSE)</f>
        <v>7</v>
      </c>
      <c r="M42" s="804">
        <f>VLOOKUP($A42,[23]旧香焼町!$B$6:$M$30,9,FALSE)</f>
        <v>13</v>
      </c>
      <c r="N42" s="804">
        <f>VLOOKUP($A42,[23]旧香焼町!$B$6:$M$30,10,FALSE)</f>
        <v>6</v>
      </c>
      <c r="O42" s="805" t="str">
        <f>VLOOKUP($A42,[23]旧香焼町!$B$6:$M$30,11,FALSE)</f>
        <v>-</v>
      </c>
      <c r="P42" s="823">
        <f>VLOOKUP($A42,[23]旧香焼町!$B$35:$M$59,2,FALSE)</f>
        <v>145</v>
      </c>
      <c r="Q42" s="804">
        <f>VLOOKUP($A42,[23]旧香焼町!$B$35:$M$59,3,FALSE)</f>
        <v>99</v>
      </c>
      <c r="R42" s="804">
        <f>VLOOKUP($A42,[23]旧香焼町!$B$35:$M$59,4,FALSE)</f>
        <v>83</v>
      </c>
      <c r="S42" s="804">
        <f>VLOOKUP($A42,[23]旧香焼町!$B$35:$M$59,5,FALSE)</f>
        <v>3</v>
      </c>
      <c r="T42" s="804">
        <f>VLOOKUP($A42,[23]旧香焼町!$B$35:$M$59,6,FALSE)</f>
        <v>13</v>
      </c>
      <c r="U42" s="804">
        <f>VLOOKUP($A42,[23]旧香焼町!$B$35:$M$59,7,FALSE)</f>
        <v>22</v>
      </c>
      <c r="V42" s="804">
        <f>VLOOKUP($A42,[23]旧香焼町!$B$35:$M$59,8,FALSE)</f>
        <v>7</v>
      </c>
      <c r="W42" s="804">
        <f>VLOOKUP($A42,[23]旧香焼町!$B$35:$M$59,9,FALSE)</f>
        <v>13</v>
      </c>
      <c r="X42" s="804">
        <f>VLOOKUP($A42,[23]旧香焼町!$B$35:$M$59,10,FALSE)</f>
        <v>1</v>
      </c>
      <c r="Y42" s="805" t="str">
        <f>VLOOKUP($A42,[23]旧香焼町!$B$35:$M$59,11,FALSE)</f>
        <v>-</v>
      </c>
      <c r="Z42" s="804">
        <f>VLOOKUP($A42,[23]旧香焼町!$B$64:$M$88,2,FALSE)</f>
        <v>44</v>
      </c>
      <c r="AA42" s="804">
        <f>VLOOKUP($A42,[23]旧香焼町!$B$64:$M$88,3,FALSE)</f>
        <v>28</v>
      </c>
      <c r="AB42" s="804">
        <f>VLOOKUP($A42,[23]旧香焼町!$B$64:$M$88,4,FALSE)</f>
        <v>16</v>
      </c>
      <c r="AC42" s="804">
        <f>VLOOKUP($A42,[23]旧香焼町!$B$64:$M$88,5,FALSE)</f>
        <v>1</v>
      </c>
      <c r="AD42" s="804">
        <f>VLOOKUP($A42,[23]旧香焼町!$B$64:$M$88,6,FALSE)</f>
        <v>11</v>
      </c>
      <c r="AE42" s="804">
        <f>VLOOKUP($A42,[23]旧香焼町!$B$64:$M$88,7,FALSE)</f>
        <v>11</v>
      </c>
      <c r="AF42" s="804" t="str">
        <f>VLOOKUP($A42,[23]旧香焼町!$B$64:$M$88,8,FALSE)</f>
        <v>-</v>
      </c>
      <c r="AG42" s="804" t="str">
        <f>VLOOKUP($A42,[23]旧香焼町!$B$64:$M$88,9,FALSE)</f>
        <v>-</v>
      </c>
      <c r="AH42" s="804">
        <f>VLOOKUP($A42,[23]旧香焼町!$B$64:$M$88,10,FALSE)</f>
        <v>5</v>
      </c>
      <c r="AI42" s="804" t="str">
        <f>VLOOKUP($A42,[23]旧香焼町!$B$64:$M$88,11,FALSE)</f>
        <v>-</v>
      </c>
    </row>
    <row r="43" spans="1:35" s="143" customFormat="1" ht="15.95" customHeight="1">
      <c r="A43" s="772" t="s">
        <v>843</v>
      </c>
      <c r="B43" s="69" t="s">
        <v>212</v>
      </c>
      <c r="C43" s="69"/>
      <c r="D43" s="803" t="s">
        <v>894</v>
      </c>
      <c r="E43" s="777" t="s">
        <v>844</v>
      </c>
      <c r="F43" s="804">
        <f>VLOOKUP($A43,[23]旧香焼町!$B$6:$M$30,2,FALSE)</f>
        <v>242</v>
      </c>
      <c r="G43" s="804">
        <f>VLOOKUP($A43,[23]旧香焼町!$B$6:$M$30,3,FALSE)</f>
        <v>217</v>
      </c>
      <c r="H43" s="804">
        <f>VLOOKUP($A43,[23]旧香焼町!$B$6:$M$30,4,FALSE)</f>
        <v>163</v>
      </c>
      <c r="I43" s="804">
        <f>VLOOKUP($A43,[23]旧香焼町!$B$6:$M$30,5,FALSE)</f>
        <v>12</v>
      </c>
      <c r="J43" s="804">
        <f>VLOOKUP($A43,[23]旧香焼町!$B$6:$M$30,6,FALSE)</f>
        <v>42</v>
      </c>
      <c r="K43" s="804">
        <f>VLOOKUP($A43,[23]旧香焼町!$B$6:$M$30,7,FALSE)</f>
        <v>11</v>
      </c>
      <c r="L43" s="804">
        <f>VLOOKUP($A43,[23]旧香焼町!$B$6:$M$30,8,FALSE)</f>
        <v>3</v>
      </c>
      <c r="M43" s="804">
        <f>VLOOKUP($A43,[23]旧香焼町!$B$6:$M$30,9,FALSE)</f>
        <v>6</v>
      </c>
      <c r="N43" s="804">
        <f>VLOOKUP($A43,[23]旧香焼町!$B$6:$M$30,10,FALSE)</f>
        <v>3</v>
      </c>
      <c r="O43" s="805">
        <f>VLOOKUP($A43,[23]旧香焼町!$B$6:$M$30,11,FALSE)</f>
        <v>1</v>
      </c>
      <c r="P43" s="823">
        <f>VLOOKUP($A43,[23]旧香焼町!$B$35:$M$59,2,FALSE)</f>
        <v>181</v>
      </c>
      <c r="Q43" s="804">
        <f>VLOOKUP($A43,[23]旧香焼町!$B$35:$M$59,3,FALSE)</f>
        <v>167</v>
      </c>
      <c r="R43" s="804">
        <f>VLOOKUP($A43,[23]旧香焼町!$B$35:$M$59,4,FALSE)</f>
        <v>142</v>
      </c>
      <c r="S43" s="804">
        <f>VLOOKUP($A43,[23]旧香焼町!$B$35:$M$59,5,FALSE)</f>
        <v>10</v>
      </c>
      <c r="T43" s="804">
        <f>VLOOKUP($A43,[23]旧香焼町!$B$35:$M$59,6,FALSE)</f>
        <v>15</v>
      </c>
      <c r="U43" s="804">
        <f>VLOOKUP($A43,[23]旧香焼町!$B$35:$M$59,7,FALSE)</f>
        <v>7</v>
      </c>
      <c r="V43" s="804">
        <f>VLOOKUP($A43,[23]旧香焼町!$B$35:$M$59,8,FALSE)</f>
        <v>2</v>
      </c>
      <c r="W43" s="804">
        <f>VLOOKUP($A43,[23]旧香焼町!$B$35:$M$59,9,FALSE)</f>
        <v>4</v>
      </c>
      <c r="X43" s="804" t="str">
        <f>VLOOKUP($A43,[23]旧香焼町!$B$35:$M$59,10,FALSE)</f>
        <v>-</v>
      </c>
      <c r="Y43" s="805" t="str">
        <f>VLOOKUP($A43,[23]旧香焼町!$B$35:$M$59,11,FALSE)</f>
        <v>-</v>
      </c>
      <c r="Z43" s="804">
        <f>VLOOKUP($A43,[23]旧香焼町!$B$64:$M$88,2,FALSE)</f>
        <v>61</v>
      </c>
      <c r="AA43" s="804">
        <f>VLOOKUP($A43,[23]旧香焼町!$B$64:$M$88,3,FALSE)</f>
        <v>50</v>
      </c>
      <c r="AB43" s="804">
        <f>VLOOKUP($A43,[23]旧香焼町!$B$64:$M$88,4,FALSE)</f>
        <v>21</v>
      </c>
      <c r="AC43" s="804">
        <f>VLOOKUP($A43,[23]旧香焼町!$B$64:$M$88,5,FALSE)</f>
        <v>2</v>
      </c>
      <c r="AD43" s="804">
        <f>VLOOKUP($A43,[23]旧香焼町!$B$64:$M$88,6,FALSE)</f>
        <v>27</v>
      </c>
      <c r="AE43" s="804">
        <f>VLOOKUP($A43,[23]旧香焼町!$B$64:$M$88,7,FALSE)</f>
        <v>4</v>
      </c>
      <c r="AF43" s="804">
        <f>VLOOKUP($A43,[23]旧香焼町!$B$64:$M$88,8,FALSE)</f>
        <v>1</v>
      </c>
      <c r="AG43" s="804">
        <f>VLOOKUP($A43,[23]旧香焼町!$B$64:$M$88,9,FALSE)</f>
        <v>2</v>
      </c>
      <c r="AH43" s="804">
        <f>VLOOKUP($A43,[23]旧香焼町!$B$64:$M$88,10,FALSE)</f>
        <v>3</v>
      </c>
      <c r="AI43" s="804">
        <f>VLOOKUP($A43,[23]旧香焼町!$B$64:$M$88,11,FALSE)</f>
        <v>1</v>
      </c>
    </row>
    <row r="44" spans="1:35" s="143" customFormat="1" ht="15.95" customHeight="1">
      <c r="A44" s="772" t="s">
        <v>845</v>
      </c>
      <c r="B44" s="69" t="s">
        <v>212</v>
      </c>
      <c r="C44" s="69"/>
      <c r="D44" s="803" t="s">
        <v>895</v>
      </c>
      <c r="E44" s="777" t="s">
        <v>846</v>
      </c>
      <c r="F44" s="804">
        <f>VLOOKUP($A44,[23]旧香焼町!$B$6:$M$30,2,FALSE)</f>
        <v>6</v>
      </c>
      <c r="G44" s="804">
        <f>VLOOKUP($A44,[23]旧香焼町!$B$6:$M$30,3,FALSE)</f>
        <v>6</v>
      </c>
      <c r="H44" s="804">
        <f>VLOOKUP($A44,[23]旧香焼町!$B$6:$M$30,4,FALSE)</f>
        <v>5</v>
      </c>
      <c r="I44" s="804" t="str">
        <f>VLOOKUP($A44,[23]旧香焼町!$B$6:$M$30,5,FALSE)</f>
        <v>-</v>
      </c>
      <c r="J44" s="804">
        <f>VLOOKUP($A44,[23]旧香焼町!$B$6:$M$30,6,FALSE)</f>
        <v>1</v>
      </c>
      <c r="K44" s="804" t="str">
        <f>VLOOKUP($A44,[23]旧香焼町!$B$6:$M$30,7,FALSE)</f>
        <v>-</v>
      </c>
      <c r="L44" s="804" t="str">
        <f>VLOOKUP($A44,[23]旧香焼町!$B$6:$M$30,8,FALSE)</f>
        <v>-</v>
      </c>
      <c r="M44" s="804" t="str">
        <f>VLOOKUP($A44,[23]旧香焼町!$B$6:$M$30,9,FALSE)</f>
        <v>-</v>
      </c>
      <c r="N44" s="804" t="str">
        <f>VLOOKUP($A44,[23]旧香焼町!$B$6:$M$30,10,FALSE)</f>
        <v>-</v>
      </c>
      <c r="O44" s="805" t="str">
        <f>VLOOKUP($A44,[23]旧香焼町!$B$6:$M$30,11,FALSE)</f>
        <v>-</v>
      </c>
      <c r="P44" s="823">
        <f>VLOOKUP($A44,[23]旧香焼町!$B$35:$M$59,2,FALSE)</f>
        <v>6</v>
      </c>
      <c r="Q44" s="804">
        <f>VLOOKUP($A44,[23]旧香焼町!$B$35:$M$59,3,FALSE)</f>
        <v>6</v>
      </c>
      <c r="R44" s="804">
        <f>VLOOKUP($A44,[23]旧香焼町!$B$35:$M$59,4,FALSE)</f>
        <v>5</v>
      </c>
      <c r="S44" s="804" t="str">
        <f>VLOOKUP($A44,[23]旧香焼町!$B$35:$M$59,5,FALSE)</f>
        <v>-</v>
      </c>
      <c r="T44" s="804">
        <f>VLOOKUP($A44,[23]旧香焼町!$B$35:$M$59,6,FALSE)</f>
        <v>1</v>
      </c>
      <c r="U44" s="804" t="str">
        <f>VLOOKUP($A44,[23]旧香焼町!$B$35:$M$59,7,FALSE)</f>
        <v>-</v>
      </c>
      <c r="V44" s="804" t="str">
        <f>VLOOKUP($A44,[23]旧香焼町!$B$35:$M$59,8,FALSE)</f>
        <v>-</v>
      </c>
      <c r="W44" s="804" t="str">
        <f>VLOOKUP($A44,[23]旧香焼町!$B$35:$M$59,9,FALSE)</f>
        <v>-</v>
      </c>
      <c r="X44" s="804" t="str">
        <f>VLOOKUP($A44,[23]旧香焼町!$B$35:$M$59,10,FALSE)</f>
        <v>-</v>
      </c>
      <c r="Y44" s="805" t="str">
        <f>VLOOKUP($A44,[23]旧香焼町!$B$35:$M$59,11,FALSE)</f>
        <v>-</v>
      </c>
      <c r="Z44" s="804" t="str">
        <f>VLOOKUP($A44,[23]旧香焼町!$B$64:$M$88,2,FALSE)</f>
        <v>-</v>
      </c>
      <c r="AA44" s="804" t="str">
        <f>VLOOKUP($A44,[23]旧香焼町!$B$64:$M$88,3,FALSE)</f>
        <v>-</v>
      </c>
      <c r="AB44" s="804" t="str">
        <f>VLOOKUP($A44,[23]旧香焼町!$B$64:$M$88,4,FALSE)</f>
        <v>-</v>
      </c>
      <c r="AC44" s="804" t="str">
        <f>VLOOKUP($A44,[23]旧香焼町!$B$64:$M$88,5,FALSE)</f>
        <v>-</v>
      </c>
      <c r="AD44" s="804" t="str">
        <f>VLOOKUP($A44,[23]旧香焼町!$B$64:$M$88,6,FALSE)</f>
        <v>-</v>
      </c>
      <c r="AE44" s="804" t="str">
        <f>VLOOKUP($A44,[23]旧香焼町!$B$64:$M$88,7,FALSE)</f>
        <v>-</v>
      </c>
      <c r="AF44" s="804" t="str">
        <f>VLOOKUP($A44,[23]旧香焼町!$B$64:$M$88,8,FALSE)</f>
        <v>-</v>
      </c>
      <c r="AG44" s="804" t="str">
        <f>VLOOKUP($A44,[23]旧香焼町!$B$64:$M$88,9,FALSE)</f>
        <v>-</v>
      </c>
      <c r="AH44" s="804" t="str">
        <f>VLOOKUP($A44,[23]旧香焼町!$B$64:$M$88,10,FALSE)</f>
        <v>-</v>
      </c>
      <c r="AI44" s="804" t="str">
        <f>VLOOKUP($A44,[23]旧香焼町!$B$64:$M$88,11,FALSE)</f>
        <v>-</v>
      </c>
    </row>
    <row r="45" spans="1:35" s="143" customFormat="1" ht="15.95" customHeight="1">
      <c r="A45" s="772" t="s">
        <v>847</v>
      </c>
      <c r="B45" s="69" t="s">
        <v>212</v>
      </c>
      <c r="C45" s="69"/>
      <c r="D45" s="803" t="s">
        <v>896</v>
      </c>
      <c r="E45" s="777" t="s">
        <v>848</v>
      </c>
      <c r="F45" s="804">
        <f>VLOOKUP($A45,[23]旧香焼町!$B$6:$M$30,2,FALSE)</f>
        <v>15</v>
      </c>
      <c r="G45" s="804">
        <f>VLOOKUP($A45,[23]旧香焼町!$B$6:$M$30,3,FALSE)</f>
        <v>12</v>
      </c>
      <c r="H45" s="804">
        <f>VLOOKUP($A45,[23]旧香焼町!$B$6:$M$30,4,FALSE)</f>
        <v>11</v>
      </c>
      <c r="I45" s="804" t="str">
        <f>VLOOKUP($A45,[23]旧香焼町!$B$6:$M$30,5,FALSE)</f>
        <v>-</v>
      </c>
      <c r="J45" s="804">
        <f>VLOOKUP($A45,[23]旧香焼町!$B$6:$M$30,6,FALSE)</f>
        <v>1</v>
      </c>
      <c r="K45" s="804">
        <f>VLOOKUP($A45,[23]旧香焼町!$B$6:$M$30,7,FALSE)</f>
        <v>2</v>
      </c>
      <c r="L45" s="804" t="str">
        <f>VLOOKUP($A45,[23]旧香焼町!$B$6:$M$30,8,FALSE)</f>
        <v>-</v>
      </c>
      <c r="M45" s="804">
        <f>VLOOKUP($A45,[23]旧香焼町!$B$6:$M$30,9,FALSE)</f>
        <v>1</v>
      </c>
      <c r="N45" s="804" t="str">
        <f>VLOOKUP($A45,[23]旧香焼町!$B$6:$M$30,10,FALSE)</f>
        <v>-</v>
      </c>
      <c r="O45" s="805" t="str">
        <f>VLOOKUP($A45,[23]旧香焼町!$B$6:$M$30,11,FALSE)</f>
        <v>-</v>
      </c>
      <c r="P45" s="823">
        <f>VLOOKUP($A45,[23]旧香焼町!$B$35:$M$59,2,FALSE)</f>
        <v>8</v>
      </c>
      <c r="Q45" s="804">
        <f>VLOOKUP($A45,[23]旧香焼町!$B$35:$M$59,3,FALSE)</f>
        <v>6</v>
      </c>
      <c r="R45" s="804">
        <f>VLOOKUP($A45,[23]旧香焼町!$B$35:$M$59,4,FALSE)</f>
        <v>6</v>
      </c>
      <c r="S45" s="804" t="str">
        <f>VLOOKUP($A45,[23]旧香焼町!$B$35:$M$59,5,FALSE)</f>
        <v>-</v>
      </c>
      <c r="T45" s="804" t="str">
        <f>VLOOKUP($A45,[23]旧香焼町!$B$35:$M$59,6,FALSE)</f>
        <v>-</v>
      </c>
      <c r="U45" s="804">
        <f>VLOOKUP($A45,[23]旧香焼町!$B$35:$M$59,7,FALSE)</f>
        <v>2</v>
      </c>
      <c r="V45" s="804" t="str">
        <f>VLOOKUP($A45,[23]旧香焼町!$B$35:$M$59,8,FALSE)</f>
        <v>-</v>
      </c>
      <c r="W45" s="804" t="str">
        <f>VLOOKUP($A45,[23]旧香焼町!$B$35:$M$59,9,FALSE)</f>
        <v>-</v>
      </c>
      <c r="X45" s="804" t="str">
        <f>VLOOKUP($A45,[23]旧香焼町!$B$35:$M$59,10,FALSE)</f>
        <v>-</v>
      </c>
      <c r="Y45" s="805" t="str">
        <f>VLOOKUP($A45,[23]旧香焼町!$B$35:$M$59,11,FALSE)</f>
        <v>-</v>
      </c>
      <c r="Z45" s="804">
        <f>VLOOKUP($A45,[23]旧香焼町!$B$64:$M$88,2,FALSE)</f>
        <v>7</v>
      </c>
      <c r="AA45" s="804">
        <f>VLOOKUP($A45,[23]旧香焼町!$B$64:$M$88,3,FALSE)</f>
        <v>6</v>
      </c>
      <c r="AB45" s="804">
        <f>VLOOKUP($A45,[23]旧香焼町!$B$64:$M$88,4,FALSE)</f>
        <v>5</v>
      </c>
      <c r="AC45" s="804" t="str">
        <f>VLOOKUP($A45,[23]旧香焼町!$B$64:$M$88,5,FALSE)</f>
        <v>-</v>
      </c>
      <c r="AD45" s="804">
        <f>VLOOKUP($A45,[23]旧香焼町!$B$64:$M$88,6,FALSE)</f>
        <v>1</v>
      </c>
      <c r="AE45" s="804" t="str">
        <f>VLOOKUP($A45,[23]旧香焼町!$B$64:$M$88,7,FALSE)</f>
        <v>-</v>
      </c>
      <c r="AF45" s="804" t="str">
        <f>VLOOKUP($A45,[23]旧香焼町!$B$64:$M$88,8,FALSE)</f>
        <v>-</v>
      </c>
      <c r="AG45" s="804">
        <f>VLOOKUP($A45,[23]旧香焼町!$B$64:$M$88,9,FALSE)</f>
        <v>1</v>
      </c>
      <c r="AH45" s="804" t="str">
        <f>VLOOKUP($A45,[23]旧香焼町!$B$64:$M$88,10,FALSE)</f>
        <v>-</v>
      </c>
      <c r="AI45" s="804" t="str">
        <f>VLOOKUP($A45,[23]旧香焼町!$B$64:$M$88,11,FALSE)</f>
        <v>-</v>
      </c>
    </row>
    <row r="46" spans="1:35" s="143" customFormat="1" ht="15.95" customHeight="1">
      <c r="A46" s="772" t="s">
        <v>849</v>
      </c>
      <c r="B46" s="69" t="s">
        <v>212</v>
      </c>
      <c r="C46" s="69"/>
      <c r="D46" s="803" t="s">
        <v>897</v>
      </c>
      <c r="E46" s="777" t="s">
        <v>850</v>
      </c>
      <c r="F46" s="804">
        <f>VLOOKUP($A46,[23]旧香焼町!$B$6:$M$30,2,FALSE)</f>
        <v>78</v>
      </c>
      <c r="G46" s="804">
        <f>VLOOKUP($A46,[23]旧香焼町!$B$6:$M$30,3,FALSE)</f>
        <v>65</v>
      </c>
      <c r="H46" s="804">
        <f>VLOOKUP($A46,[23]旧香焼町!$B$6:$M$30,4,FALSE)</f>
        <v>50</v>
      </c>
      <c r="I46" s="804" t="str">
        <f>VLOOKUP($A46,[23]旧香焼町!$B$6:$M$30,5,FALSE)</f>
        <v>-</v>
      </c>
      <c r="J46" s="804">
        <f>VLOOKUP($A46,[23]旧香焼町!$B$6:$M$30,6,FALSE)</f>
        <v>15</v>
      </c>
      <c r="K46" s="804">
        <f>VLOOKUP($A46,[23]旧香焼町!$B$6:$M$30,7,FALSE)</f>
        <v>4</v>
      </c>
      <c r="L46" s="804">
        <f>VLOOKUP($A46,[23]旧香焼町!$B$6:$M$30,8,FALSE)</f>
        <v>2</v>
      </c>
      <c r="M46" s="804">
        <f>VLOOKUP($A46,[23]旧香焼町!$B$6:$M$30,9,FALSE)</f>
        <v>7</v>
      </c>
      <c r="N46" s="804" t="str">
        <f>VLOOKUP($A46,[23]旧香焼町!$B$6:$M$30,10,FALSE)</f>
        <v>-</v>
      </c>
      <c r="O46" s="805" t="str">
        <f>VLOOKUP($A46,[23]旧香焼町!$B$6:$M$30,11,FALSE)</f>
        <v>-</v>
      </c>
      <c r="P46" s="823">
        <f>VLOOKUP($A46,[23]旧香焼町!$B$35:$M$59,2,FALSE)</f>
        <v>66</v>
      </c>
      <c r="Q46" s="804">
        <f>VLOOKUP($A46,[23]旧香焼町!$B$35:$M$59,3,FALSE)</f>
        <v>54</v>
      </c>
      <c r="R46" s="804">
        <f>VLOOKUP($A46,[23]旧香焼町!$B$35:$M$59,4,FALSE)</f>
        <v>46</v>
      </c>
      <c r="S46" s="804" t="str">
        <f>VLOOKUP($A46,[23]旧香焼町!$B$35:$M$59,5,FALSE)</f>
        <v>-</v>
      </c>
      <c r="T46" s="804">
        <f>VLOOKUP($A46,[23]旧香焼町!$B$35:$M$59,6,FALSE)</f>
        <v>8</v>
      </c>
      <c r="U46" s="804">
        <f>VLOOKUP($A46,[23]旧香焼町!$B$35:$M$59,7,FALSE)</f>
        <v>3</v>
      </c>
      <c r="V46" s="804">
        <f>VLOOKUP($A46,[23]旧香焼町!$B$35:$M$59,8,FALSE)</f>
        <v>2</v>
      </c>
      <c r="W46" s="804">
        <f>VLOOKUP($A46,[23]旧香焼町!$B$35:$M$59,9,FALSE)</f>
        <v>7</v>
      </c>
      <c r="X46" s="804" t="str">
        <f>VLOOKUP($A46,[23]旧香焼町!$B$35:$M$59,10,FALSE)</f>
        <v>-</v>
      </c>
      <c r="Y46" s="805" t="str">
        <f>VLOOKUP($A46,[23]旧香焼町!$B$35:$M$59,11,FALSE)</f>
        <v>-</v>
      </c>
      <c r="Z46" s="804">
        <f>VLOOKUP($A46,[23]旧香焼町!$B$64:$M$88,2,FALSE)</f>
        <v>12</v>
      </c>
      <c r="AA46" s="804">
        <f>VLOOKUP($A46,[23]旧香焼町!$B$64:$M$88,3,FALSE)</f>
        <v>11</v>
      </c>
      <c r="AB46" s="804">
        <f>VLOOKUP($A46,[23]旧香焼町!$B$64:$M$88,4,FALSE)</f>
        <v>4</v>
      </c>
      <c r="AC46" s="804" t="str">
        <f>VLOOKUP($A46,[23]旧香焼町!$B$64:$M$88,5,FALSE)</f>
        <v>-</v>
      </c>
      <c r="AD46" s="804">
        <f>VLOOKUP($A46,[23]旧香焼町!$B$64:$M$88,6,FALSE)</f>
        <v>7</v>
      </c>
      <c r="AE46" s="804">
        <f>VLOOKUP($A46,[23]旧香焼町!$B$64:$M$88,7,FALSE)</f>
        <v>1</v>
      </c>
      <c r="AF46" s="804" t="str">
        <f>VLOOKUP($A46,[23]旧香焼町!$B$64:$M$88,8,FALSE)</f>
        <v>-</v>
      </c>
      <c r="AG46" s="804" t="str">
        <f>VLOOKUP($A46,[23]旧香焼町!$B$64:$M$88,9,FALSE)</f>
        <v>-</v>
      </c>
      <c r="AH46" s="804" t="str">
        <f>VLOOKUP($A46,[23]旧香焼町!$B$64:$M$88,10,FALSE)</f>
        <v>-</v>
      </c>
      <c r="AI46" s="804" t="str">
        <f>VLOOKUP($A46,[23]旧香焼町!$B$64:$M$88,11,FALSE)</f>
        <v>-</v>
      </c>
    </row>
    <row r="47" spans="1:35" s="143" customFormat="1" ht="15.95" customHeight="1">
      <c r="A47" s="772" t="s">
        <v>851</v>
      </c>
      <c r="B47" s="69" t="s">
        <v>212</v>
      </c>
      <c r="C47" s="69"/>
      <c r="D47" s="803" t="s">
        <v>898</v>
      </c>
      <c r="E47" s="777" t="s">
        <v>852</v>
      </c>
      <c r="F47" s="804">
        <f>VLOOKUP($A47,[23]旧香焼町!$B$6:$M$30,2,FALSE)</f>
        <v>179</v>
      </c>
      <c r="G47" s="804">
        <f>VLOOKUP($A47,[23]旧香焼町!$B$6:$M$30,3,FALSE)</f>
        <v>135</v>
      </c>
      <c r="H47" s="804">
        <f>VLOOKUP($A47,[23]旧香焼町!$B$6:$M$30,4,FALSE)</f>
        <v>49</v>
      </c>
      <c r="I47" s="804">
        <f>VLOOKUP($A47,[23]旧香焼町!$B$6:$M$30,5,FALSE)</f>
        <v>3</v>
      </c>
      <c r="J47" s="804">
        <f>VLOOKUP($A47,[23]旧香焼町!$B$6:$M$30,6,FALSE)</f>
        <v>83</v>
      </c>
      <c r="K47" s="804">
        <f>VLOOKUP($A47,[23]旧香焼町!$B$6:$M$30,7,FALSE)</f>
        <v>9</v>
      </c>
      <c r="L47" s="804">
        <f>VLOOKUP($A47,[23]旧香焼町!$B$6:$M$30,8,FALSE)</f>
        <v>5</v>
      </c>
      <c r="M47" s="804">
        <f>VLOOKUP($A47,[23]旧香焼町!$B$6:$M$30,9,FALSE)</f>
        <v>13</v>
      </c>
      <c r="N47" s="804">
        <f>VLOOKUP($A47,[23]旧香焼町!$B$6:$M$30,10,FALSE)</f>
        <v>9</v>
      </c>
      <c r="O47" s="805" t="str">
        <f>VLOOKUP($A47,[23]旧香焼町!$B$6:$M$30,11,FALSE)</f>
        <v>-</v>
      </c>
      <c r="P47" s="823">
        <f>VLOOKUP($A47,[23]旧香焼町!$B$35:$M$59,2,FALSE)</f>
        <v>64</v>
      </c>
      <c r="Q47" s="804">
        <f>VLOOKUP($A47,[23]旧香焼町!$B$35:$M$59,3,FALSE)</f>
        <v>46</v>
      </c>
      <c r="R47" s="804">
        <f>VLOOKUP($A47,[23]旧香焼町!$B$35:$M$59,4,FALSE)</f>
        <v>29</v>
      </c>
      <c r="S47" s="804">
        <f>VLOOKUP($A47,[23]旧香焼町!$B$35:$M$59,5,FALSE)</f>
        <v>2</v>
      </c>
      <c r="T47" s="804">
        <f>VLOOKUP($A47,[23]旧香焼町!$B$35:$M$59,6,FALSE)</f>
        <v>15</v>
      </c>
      <c r="U47" s="804">
        <f>VLOOKUP($A47,[23]旧香焼町!$B$35:$M$59,7,FALSE)</f>
        <v>5</v>
      </c>
      <c r="V47" s="804">
        <f>VLOOKUP($A47,[23]旧香焼町!$B$35:$M$59,8,FALSE)</f>
        <v>3</v>
      </c>
      <c r="W47" s="804">
        <f>VLOOKUP($A47,[23]旧香焼町!$B$35:$M$59,9,FALSE)</f>
        <v>6</v>
      </c>
      <c r="X47" s="804">
        <f>VLOOKUP($A47,[23]旧香焼町!$B$35:$M$59,10,FALSE)</f>
        <v>2</v>
      </c>
      <c r="Y47" s="805" t="str">
        <f>VLOOKUP($A47,[23]旧香焼町!$B$35:$M$59,11,FALSE)</f>
        <v>-</v>
      </c>
      <c r="Z47" s="804">
        <f>VLOOKUP($A47,[23]旧香焼町!$B$64:$M$88,2,FALSE)</f>
        <v>115</v>
      </c>
      <c r="AA47" s="804">
        <f>VLOOKUP($A47,[23]旧香焼町!$B$64:$M$88,3,FALSE)</f>
        <v>89</v>
      </c>
      <c r="AB47" s="804">
        <f>VLOOKUP($A47,[23]旧香焼町!$B$64:$M$88,4,FALSE)</f>
        <v>20</v>
      </c>
      <c r="AC47" s="804">
        <f>VLOOKUP($A47,[23]旧香焼町!$B$64:$M$88,5,FALSE)</f>
        <v>1</v>
      </c>
      <c r="AD47" s="804">
        <f>VLOOKUP($A47,[23]旧香焼町!$B$64:$M$88,6,FALSE)</f>
        <v>68</v>
      </c>
      <c r="AE47" s="804">
        <f>VLOOKUP($A47,[23]旧香焼町!$B$64:$M$88,7,FALSE)</f>
        <v>4</v>
      </c>
      <c r="AF47" s="804">
        <f>VLOOKUP($A47,[23]旧香焼町!$B$64:$M$88,8,FALSE)</f>
        <v>2</v>
      </c>
      <c r="AG47" s="804">
        <f>VLOOKUP($A47,[23]旧香焼町!$B$64:$M$88,9,FALSE)</f>
        <v>7</v>
      </c>
      <c r="AH47" s="804">
        <f>VLOOKUP($A47,[23]旧香焼町!$B$64:$M$88,10,FALSE)</f>
        <v>7</v>
      </c>
      <c r="AI47" s="804" t="str">
        <f>VLOOKUP($A47,[23]旧香焼町!$B$64:$M$88,11,FALSE)</f>
        <v>-</v>
      </c>
    </row>
    <row r="48" spans="1:35" s="143" customFormat="1" ht="15.95" customHeight="1">
      <c r="A48" s="772" t="s">
        <v>853</v>
      </c>
      <c r="B48" s="69" t="s">
        <v>212</v>
      </c>
      <c r="C48" s="69"/>
      <c r="D48" s="803" t="s">
        <v>899</v>
      </c>
      <c r="E48" s="777" t="s">
        <v>854</v>
      </c>
      <c r="F48" s="804">
        <f>VLOOKUP($A48,[23]旧香焼町!$B$6:$M$30,2,FALSE)</f>
        <v>21</v>
      </c>
      <c r="G48" s="804">
        <f>VLOOKUP($A48,[23]旧香焼町!$B$6:$M$30,3,FALSE)</f>
        <v>18</v>
      </c>
      <c r="H48" s="804">
        <f>VLOOKUP($A48,[23]旧香焼町!$B$6:$M$30,4,FALSE)</f>
        <v>12</v>
      </c>
      <c r="I48" s="804">
        <f>VLOOKUP($A48,[23]旧香焼町!$B$6:$M$30,5,FALSE)</f>
        <v>1</v>
      </c>
      <c r="J48" s="804">
        <f>VLOOKUP($A48,[23]旧香焼町!$B$6:$M$30,6,FALSE)</f>
        <v>5</v>
      </c>
      <c r="K48" s="804">
        <f>VLOOKUP($A48,[23]旧香焼町!$B$6:$M$30,7,FALSE)</f>
        <v>1</v>
      </c>
      <c r="L48" s="804" t="str">
        <f>VLOOKUP($A48,[23]旧香焼町!$B$6:$M$30,8,FALSE)</f>
        <v>-</v>
      </c>
      <c r="M48" s="804">
        <f>VLOOKUP($A48,[23]旧香焼町!$B$6:$M$30,9,FALSE)</f>
        <v>2</v>
      </c>
      <c r="N48" s="804" t="str">
        <f>VLOOKUP($A48,[23]旧香焼町!$B$6:$M$30,10,FALSE)</f>
        <v>-</v>
      </c>
      <c r="O48" s="805" t="str">
        <f>VLOOKUP($A48,[23]旧香焼町!$B$6:$M$30,11,FALSE)</f>
        <v>-</v>
      </c>
      <c r="P48" s="823">
        <f>VLOOKUP($A48,[23]旧香焼町!$B$35:$M$59,2,FALSE)</f>
        <v>4</v>
      </c>
      <c r="Q48" s="804">
        <f>VLOOKUP($A48,[23]旧香焼町!$B$35:$M$59,3,FALSE)</f>
        <v>3</v>
      </c>
      <c r="R48" s="804">
        <f>VLOOKUP($A48,[23]旧香焼町!$B$35:$M$59,4,FALSE)</f>
        <v>3</v>
      </c>
      <c r="S48" s="804" t="str">
        <f>VLOOKUP($A48,[23]旧香焼町!$B$35:$M$59,5,FALSE)</f>
        <v>-</v>
      </c>
      <c r="T48" s="804" t="str">
        <f>VLOOKUP($A48,[23]旧香焼町!$B$35:$M$59,6,FALSE)</f>
        <v>-</v>
      </c>
      <c r="U48" s="804" t="str">
        <f>VLOOKUP($A48,[23]旧香焼町!$B$35:$M$59,7,FALSE)</f>
        <v>-</v>
      </c>
      <c r="V48" s="804" t="str">
        <f>VLOOKUP($A48,[23]旧香焼町!$B$35:$M$59,8,FALSE)</f>
        <v>-</v>
      </c>
      <c r="W48" s="804">
        <f>VLOOKUP($A48,[23]旧香焼町!$B$35:$M$59,9,FALSE)</f>
        <v>1</v>
      </c>
      <c r="X48" s="804" t="str">
        <f>VLOOKUP($A48,[23]旧香焼町!$B$35:$M$59,10,FALSE)</f>
        <v>-</v>
      </c>
      <c r="Y48" s="805" t="str">
        <f>VLOOKUP($A48,[23]旧香焼町!$B$35:$M$59,11,FALSE)</f>
        <v>-</v>
      </c>
      <c r="Z48" s="804">
        <f>VLOOKUP($A48,[23]旧香焼町!$B$64:$M$88,2,FALSE)</f>
        <v>17</v>
      </c>
      <c r="AA48" s="804">
        <f>VLOOKUP($A48,[23]旧香焼町!$B$64:$M$88,3,FALSE)</f>
        <v>15</v>
      </c>
      <c r="AB48" s="804">
        <f>VLOOKUP($A48,[23]旧香焼町!$B$64:$M$88,4,FALSE)</f>
        <v>9</v>
      </c>
      <c r="AC48" s="804">
        <f>VLOOKUP($A48,[23]旧香焼町!$B$64:$M$88,5,FALSE)</f>
        <v>1</v>
      </c>
      <c r="AD48" s="804">
        <f>VLOOKUP($A48,[23]旧香焼町!$B$64:$M$88,6,FALSE)</f>
        <v>5</v>
      </c>
      <c r="AE48" s="804">
        <f>VLOOKUP($A48,[23]旧香焼町!$B$64:$M$88,7,FALSE)</f>
        <v>1</v>
      </c>
      <c r="AF48" s="804" t="str">
        <f>VLOOKUP($A48,[23]旧香焼町!$B$64:$M$88,8,FALSE)</f>
        <v>-</v>
      </c>
      <c r="AG48" s="804">
        <f>VLOOKUP($A48,[23]旧香焼町!$B$64:$M$88,9,FALSE)</f>
        <v>1</v>
      </c>
      <c r="AH48" s="804" t="str">
        <f>VLOOKUP($A48,[23]旧香焼町!$B$64:$M$88,10,FALSE)</f>
        <v>-</v>
      </c>
      <c r="AI48" s="804" t="str">
        <f>VLOOKUP($A48,[23]旧香焼町!$B$64:$M$88,11,FALSE)</f>
        <v>-</v>
      </c>
    </row>
    <row r="49" spans="1:35" s="143" customFormat="1" ht="15.95" customHeight="1">
      <c r="A49" s="772" t="s">
        <v>855</v>
      </c>
      <c r="B49" s="69" t="s">
        <v>212</v>
      </c>
      <c r="C49" s="69"/>
      <c r="D49" s="803" t="s">
        <v>900</v>
      </c>
      <c r="E49" s="777" t="s">
        <v>856</v>
      </c>
      <c r="F49" s="804">
        <f>VLOOKUP($A49,[23]旧香焼町!$B$6:$M$30,2,FALSE)</f>
        <v>13</v>
      </c>
      <c r="G49" s="804">
        <f>VLOOKUP($A49,[23]旧香焼町!$B$6:$M$30,3,FALSE)</f>
        <v>10</v>
      </c>
      <c r="H49" s="804">
        <f>VLOOKUP($A49,[23]旧香焼町!$B$6:$M$30,4,FALSE)</f>
        <v>7</v>
      </c>
      <c r="I49" s="804">
        <f>VLOOKUP($A49,[23]旧香焼町!$B$6:$M$30,5,FALSE)</f>
        <v>1</v>
      </c>
      <c r="J49" s="804">
        <f>VLOOKUP($A49,[23]旧香焼町!$B$6:$M$30,6,FALSE)</f>
        <v>2</v>
      </c>
      <c r="K49" s="804">
        <f>VLOOKUP($A49,[23]旧香焼町!$B$6:$M$30,7,FALSE)</f>
        <v>1</v>
      </c>
      <c r="L49" s="804" t="str">
        <f>VLOOKUP($A49,[23]旧香焼町!$B$6:$M$30,8,FALSE)</f>
        <v>-</v>
      </c>
      <c r="M49" s="804">
        <f>VLOOKUP($A49,[23]旧香焼町!$B$6:$M$30,9,FALSE)</f>
        <v>2</v>
      </c>
      <c r="N49" s="804" t="str">
        <f>VLOOKUP($A49,[23]旧香焼町!$B$6:$M$30,10,FALSE)</f>
        <v>-</v>
      </c>
      <c r="O49" s="805" t="str">
        <f>VLOOKUP($A49,[23]旧香焼町!$B$6:$M$30,11,FALSE)</f>
        <v>-</v>
      </c>
      <c r="P49" s="823">
        <f>VLOOKUP($A49,[23]旧香焼町!$B$35:$M$59,2,FALSE)</f>
        <v>6</v>
      </c>
      <c r="Q49" s="804">
        <f>VLOOKUP($A49,[23]旧香焼町!$B$35:$M$59,3,FALSE)</f>
        <v>4</v>
      </c>
      <c r="R49" s="804">
        <f>VLOOKUP($A49,[23]旧香焼町!$B$35:$M$59,4,FALSE)</f>
        <v>4</v>
      </c>
      <c r="S49" s="804" t="str">
        <f>VLOOKUP($A49,[23]旧香焼町!$B$35:$M$59,5,FALSE)</f>
        <v>-</v>
      </c>
      <c r="T49" s="804" t="str">
        <f>VLOOKUP($A49,[23]旧香焼町!$B$35:$M$59,6,FALSE)</f>
        <v>-</v>
      </c>
      <c r="U49" s="804">
        <f>VLOOKUP($A49,[23]旧香焼町!$B$35:$M$59,7,FALSE)</f>
        <v>1</v>
      </c>
      <c r="V49" s="804" t="str">
        <f>VLOOKUP($A49,[23]旧香焼町!$B$35:$M$59,8,FALSE)</f>
        <v>-</v>
      </c>
      <c r="W49" s="804">
        <f>VLOOKUP($A49,[23]旧香焼町!$B$35:$M$59,9,FALSE)</f>
        <v>1</v>
      </c>
      <c r="X49" s="804" t="str">
        <f>VLOOKUP($A49,[23]旧香焼町!$B$35:$M$59,10,FALSE)</f>
        <v>-</v>
      </c>
      <c r="Y49" s="805" t="str">
        <f>VLOOKUP($A49,[23]旧香焼町!$B$35:$M$59,11,FALSE)</f>
        <v>-</v>
      </c>
      <c r="Z49" s="804">
        <f>VLOOKUP($A49,[23]旧香焼町!$B$64:$M$88,2,FALSE)</f>
        <v>7</v>
      </c>
      <c r="AA49" s="804">
        <f>VLOOKUP($A49,[23]旧香焼町!$B$64:$M$88,3,FALSE)</f>
        <v>6</v>
      </c>
      <c r="AB49" s="804">
        <f>VLOOKUP($A49,[23]旧香焼町!$B$64:$M$88,4,FALSE)</f>
        <v>3</v>
      </c>
      <c r="AC49" s="804">
        <f>VLOOKUP($A49,[23]旧香焼町!$B$64:$M$88,5,FALSE)</f>
        <v>1</v>
      </c>
      <c r="AD49" s="804">
        <f>VLOOKUP($A49,[23]旧香焼町!$B$64:$M$88,6,FALSE)</f>
        <v>2</v>
      </c>
      <c r="AE49" s="804" t="str">
        <f>VLOOKUP($A49,[23]旧香焼町!$B$64:$M$88,7,FALSE)</f>
        <v>-</v>
      </c>
      <c r="AF49" s="804" t="str">
        <f>VLOOKUP($A49,[23]旧香焼町!$B$64:$M$88,8,FALSE)</f>
        <v>-</v>
      </c>
      <c r="AG49" s="804">
        <f>VLOOKUP($A49,[23]旧香焼町!$B$64:$M$88,9,FALSE)</f>
        <v>1</v>
      </c>
      <c r="AH49" s="804" t="str">
        <f>VLOOKUP($A49,[23]旧香焼町!$B$64:$M$88,10,FALSE)</f>
        <v>-</v>
      </c>
      <c r="AI49" s="804" t="str">
        <f>VLOOKUP($A49,[23]旧香焼町!$B$64:$M$88,11,FALSE)</f>
        <v>-</v>
      </c>
    </row>
    <row r="50" spans="1:35" s="143" customFormat="1" ht="15.95" customHeight="1">
      <c r="A50" s="772" t="s">
        <v>857</v>
      </c>
      <c r="B50" s="69" t="s">
        <v>212</v>
      </c>
      <c r="C50" s="69"/>
      <c r="D50" s="803" t="s">
        <v>901</v>
      </c>
      <c r="E50" s="777" t="s">
        <v>858</v>
      </c>
      <c r="F50" s="804">
        <f>VLOOKUP($A50,[23]旧香焼町!$B$6:$M$30,2,FALSE)</f>
        <v>48</v>
      </c>
      <c r="G50" s="804">
        <f>VLOOKUP($A50,[23]旧香焼町!$B$6:$M$30,3,FALSE)</f>
        <v>33</v>
      </c>
      <c r="H50" s="804">
        <f>VLOOKUP($A50,[23]旧香焼町!$B$6:$M$30,4,FALSE)</f>
        <v>25</v>
      </c>
      <c r="I50" s="804">
        <f>VLOOKUP($A50,[23]旧香焼町!$B$6:$M$30,5,FALSE)</f>
        <v>1</v>
      </c>
      <c r="J50" s="804">
        <f>VLOOKUP($A50,[23]旧香焼町!$B$6:$M$30,6,FALSE)</f>
        <v>7</v>
      </c>
      <c r="K50" s="804">
        <f>VLOOKUP($A50,[23]旧香焼町!$B$6:$M$30,7,FALSE)</f>
        <v>3</v>
      </c>
      <c r="L50" s="804">
        <f>VLOOKUP($A50,[23]旧香焼町!$B$6:$M$30,8,FALSE)</f>
        <v>3</v>
      </c>
      <c r="M50" s="804">
        <f>VLOOKUP($A50,[23]旧香焼町!$B$6:$M$30,9,FALSE)</f>
        <v>5</v>
      </c>
      <c r="N50" s="804">
        <f>VLOOKUP($A50,[23]旧香焼町!$B$6:$M$30,10,FALSE)</f>
        <v>3</v>
      </c>
      <c r="O50" s="805" t="str">
        <f>VLOOKUP($A50,[23]旧香焼町!$B$6:$M$30,11,FALSE)</f>
        <v>-</v>
      </c>
      <c r="P50" s="823">
        <f>VLOOKUP($A50,[23]旧香焼町!$B$35:$M$59,2,FALSE)</f>
        <v>26</v>
      </c>
      <c r="Q50" s="804">
        <f>VLOOKUP($A50,[23]旧香焼町!$B$35:$M$59,3,FALSE)</f>
        <v>16</v>
      </c>
      <c r="R50" s="804">
        <f>VLOOKUP($A50,[23]旧香焼町!$B$35:$M$59,4,FALSE)</f>
        <v>14</v>
      </c>
      <c r="S50" s="804" t="str">
        <f>VLOOKUP($A50,[23]旧香焼町!$B$35:$M$59,5,FALSE)</f>
        <v>-</v>
      </c>
      <c r="T50" s="804">
        <f>VLOOKUP($A50,[23]旧香焼町!$B$35:$M$59,6,FALSE)</f>
        <v>2</v>
      </c>
      <c r="U50" s="804">
        <f>VLOOKUP($A50,[23]旧香焼町!$B$35:$M$59,7,FALSE)</f>
        <v>3</v>
      </c>
      <c r="V50" s="804">
        <f>VLOOKUP($A50,[23]旧香焼町!$B$35:$M$59,8,FALSE)</f>
        <v>2</v>
      </c>
      <c r="W50" s="804">
        <f>VLOOKUP($A50,[23]旧香焼町!$B$35:$M$59,9,FALSE)</f>
        <v>4</v>
      </c>
      <c r="X50" s="804" t="str">
        <f>VLOOKUP($A50,[23]旧香焼町!$B$35:$M$59,10,FALSE)</f>
        <v>-</v>
      </c>
      <c r="Y50" s="805" t="str">
        <f>VLOOKUP($A50,[23]旧香焼町!$B$35:$M$59,11,FALSE)</f>
        <v>-</v>
      </c>
      <c r="Z50" s="804">
        <f>VLOOKUP($A50,[23]旧香焼町!$B$64:$M$88,2,FALSE)</f>
        <v>22</v>
      </c>
      <c r="AA50" s="804">
        <f>VLOOKUP($A50,[23]旧香焼町!$B$64:$M$88,3,FALSE)</f>
        <v>17</v>
      </c>
      <c r="AB50" s="804">
        <f>VLOOKUP($A50,[23]旧香焼町!$B$64:$M$88,4,FALSE)</f>
        <v>11</v>
      </c>
      <c r="AC50" s="804">
        <f>VLOOKUP($A50,[23]旧香焼町!$B$64:$M$88,5,FALSE)</f>
        <v>1</v>
      </c>
      <c r="AD50" s="804">
        <f>VLOOKUP($A50,[23]旧香焼町!$B$64:$M$88,6,FALSE)</f>
        <v>5</v>
      </c>
      <c r="AE50" s="804" t="str">
        <f>VLOOKUP($A50,[23]旧香焼町!$B$64:$M$88,7,FALSE)</f>
        <v>-</v>
      </c>
      <c r="AF50" s="804">
        <f>VLOOKUP($A50,[23]旧香焼町!$B$64:$M$88,8,FALSE)</f>
        <v>1</v>
      </c>
      <c r="AG50" s="804">
        <f>VLOOKUP($A50,[23]旧香焼町!$B$64:$M$88,9,FALSE)</f>
        <v>1</v>
      </c>
      <c r="AH50" s="804">
        <f>VLOOKUP($A50,[23]旧香焼町!$B$64:$M$88,10,FALSE)</f>
        <v>3</v>
      </c>
      <c r="AI50" s="804" t="str">
        <f>VLOOKUP($A50,[23]旧香焼町!$B$64:$M$88,11,FALSE)</f>
        <v>-</v>
      </c>
    </row>
    <row r="51" spans="1:35" s="143" customFormat="1" ht="15.95" customHeight="1">
      <c r="A51" s="772" t="s">
        <v>859</v>
      </c>
      <c r="B51" s="69" t="s">
        <v>212</v>
      </c>
      <c r="C51" s="69"/>
      <c r="D51" s="803" t="s">
        <v>902</v>
      </c>
      <c r="E51" s="777" t="s">
        <v>860</v>
      </c>
      <c r="F51" s="804">
        <f>VLOOKUP($A51,[23]旧香焼町!$B$6:$M$30,2,FALSE)</f>
        <v>93</v>
      </c>
      <c r="G51" s="804">
        <f>VLOOKUP($A51,[23]旧香焼町!$B$6:$M$30,3,FALSE)</f>
        <v>81</v>
      </c>
      <c r="H51" s="804">
        <f>VLOOKUP($A51,[23]旧香焼町!$B$6:$M$30,4,FALSE)</f>
        <v>15</v>
      </c>
      <c r="I51" s="804" t="str">
        <f>VLOOKUP($A51,[23]旧香焼町!$B$6:$M$30,5,FALSE)</f>
        <v>-</v>
      </c>
      <c r="J51" s="804">
        <f>VLOOKUP($A51,[23]旧香焼町!$B$6:$M$30,6,FALSE)</f>
        <v>66</v>
      </c>
      <c r="K51" s="804">
        <f>VLOOKUP($A51,[23]旧香焼町!$B$6:$M$30,7,FALSE)</f>
        <v>1</v>
      </c>
      <c r="L51" s="804">
        <f>VLOOKUP($A51,[23]旧香焼町!$B$6:$M$30,8,FALSE)</f>
        <v>1</v>
      </c>
      <c r="M51" s="804">
        <f>VLOOKUP($A51,[23]旧香焼町!$B$6:$M$30,9,FALSE)</f>
        <v>3</v>
      </c>
      <c r="N51" s="804">
        <f>VLOOKUP($A51,[23]旧香焼町!$B$6:$M$30,10,FALSE)</f>
        <v>5</v>
      </c>
      <c r="O51" s="805" t="str">
        <f>VLOOKUP($A51,[23]旧香焼町!$B$6:$M$30,11,FALSE)</f>
        <v>-</v>
      </c>
      <c r="P51" s="823">
        <f>VLOOKUP($A51,[23]旧香焼町!$B$35:$M$59,2,FALSE)</f>
        <v>21</v>
      </c>
      <c r="Q51" s="804">
        <f>VLOOKUP($A51,[23]旧香焼町!$B$35:$M$59,3,FALSE)</f>
        <v>16</v>
      </c>
      <c r="R51" s="804">
        <f>VLOOKUP($A51,[23]旧香焼町!$B$35:$M$59,4,FALSE)</f>
        <v>8</v>
      </c>
      <c r="S51" s="804" t="str">
        <f>VLOOKUP($A51,[23]旧香焼町!$B$35:$M$59,5,FALSE)</f>
        <v>-</v>
      </c>
      <c r="T51" s="804">
        <f>VLOOKUP($A51,[23]旧香焼町!$B$35:$M$59,6,FALSE)</f>
        <v>8</v>
      </c>
      <c r="U51" s="804">
        <f>VLOOKUP($A51,[23]旧香焼町!$B$35:$M$59,7,FALSE)</f>
        <v>1</v>
      </c>
      <c r="V51" s="804">
        <f>VLOOKUP($A51,[23]旧香焼町!$B$35:$M$59,8,FALSE)</f>
        <v>1</v>
      </c>
      <c r="W51" s="804">
        <f>VLOOKUP($A51,[23]旧香焼町!$B$35:$M$59,9,FALSE)</f>
        <v>2</v>
      </c>
      <c r="X51" s="804">
        <f>VLOOKUP($A51,[23]旧香焼町!$B$35:$M$59,10,FALSE)</f>
        <v>1</v>
      </c>
      <c r="Y51" s="805" t="str">
        <f>VLOOKUP($A51,[23]旧香焼町!$B$35:$M$59,11,FALSE)</f>
        <v>-</v>
      </c>
      <c r="Z51" s="804">
        <f>VLOOKUP($A51,[23]旧香焼町!$B$64:$M$88,2,FALSE)</f>
        <v>72</v>
      </c>
      <c r="AA51" s="804">
        <f>VLOOKUP($A51,[23]旧香焼町!$B$64:$M$88,3,FALSE)</f>
        <v>65</v>
      </c>
      <c r="AB51" s="804">
        <f>VLOOKUP($A51,[23]旧香焼町!$B$64:$M$88,4,FALSE)</f>
        <v>7</v>
      </c>
      <c r="AC51" s="804" t="str">
        <f>VLOOKUP($A51,[23]旧香焼町!$B$64:$M$88,5,FALSE)</f>
        <v>-</v>
      </c>
      <c r="AD51" s="804">
        <f>VLOOKUP($A51,[23]旧香焼町!$B$64:$M$88,6,FALSE)</f>
        <v>58</v>
      </c>
      <c r="AE51" s="804" t="str">
        <f>VLOOKUP($A51,[23]旧香焼町!$B$64:$M$88,7,FALSE)</f>
        <v>-</v>
      </c>
      <c r="AF51" s="804" t="str">
        <f>VLOOKUP($A51,[23]旧香焼町!$B$64:$M$88,8,FALSE)</f>
        <v>-</v>
      </c>
      <c r="AG51" s="804">
        <f>VLOOKUP($A51,[23]旧香焼町!$B$64:$M$88,9,FALSE)</f>
        <v>1</v>
      </c>
      <c r="AH51" s="804">
        <f>VLOOKUP($A51,[23]旧香焼町!$B$64:$M$88,10,FALSE)</f>
        <v>4</v>
      </c>
      <c r="AI51" s="804" t="str">
        <f>VLOOKUP($A51,[23]旧香焼町!$B$64:$M$88,11,FALSE)</f>
        <v>-</v>
      </c>
    </row>
    <row r="52" spans="1:35" s="143" customFormat="1" ht="15.95" customHeight="1">
      <c r="A52" s="772" t="s">
        <v>861</v>
      </c>
      <c r="B52" s="69" t="s">
        <v>212</v>
      </c>
      <c r="C52" s="69"/>
      <c r="D52" s="803" t="s">
        <v>903</v>
      </c>
      <c r="E52" s="777" t="s">
        <v>862</v>
      </c>
      <c r="F52" s="804">
        <f>VLOOKUP($A52,[23]旧香焼町!$B$6:$M$30,2,FALSE)</f>
        <v>42</v>
      </c>
      <c r="G52" s="804">
        <f>VLOOKUP($A52,[23]旧香焼町!$B$6:$M$30,3,FALSE)</f>
        <v>27</v>
      </c>
      <c r="H52" s="804">
        <f>VLOOKUP($A52,[23]旧香焼町!$B$6:$M$30,4,FALSE)</f>
        <v>13</v>
      </c>
      <c r="I52" s="804" t="str">
        <f>VLOOKUP($A52,[23]旧香焼町!$B$6:$M$30,5,FALSE)</f>
        <v>-</v>
      </c>
      <c r="J52" s="804">
        <f>VLOOKUP($A52,[23]旧香焼町!$B$6:$M$30,6,FALSE)</f>
        <v>14</v>
      </c>
      <c r="K52" s="804">
        <f>VLOOKUP($A52,[23]旧香焼町!$B$6:$M$30,7,FALSE)</f>
        <v>2</v>
      </c>
      <c r="L52" s="804">
        <f>VLOOKUP($A52,[23]旧香焼町!$B$6:$M$30,8,FALSE)</f>
        <v>5</v>
      </c>
      <c r="M52" s="804">
        <f>VLOOKUP($A52,[23]旧香焼町!$B$6:$M$30,9,FALSE)</f>
        <v>5</v>
      </c>
      <c r="N52" s="804">
        <f>VLOOKUP($A52,[23]旧香焼町!$B$6:$M$30,10,FALSE)</f>
        <v>2</v>
      </c>
      <c r="O52" s="805" t="str">
        <f>VLOOKUP($A52,[23]旧香焼町!$B$6:$M$30,11,FALSE)</f>
        <v>-</v>
      </c>
      <c r="P52" s="823">
        <f>VLOOKUP($A52,[23]旧香焼町!$B$35:$M$59,2,FALSE)</f>
        <v>13</v>
      </c>
      <c r="Q52" s="804">
        <f>VLOOKUP($A52,[23]旧香焼町!$B$35:$M$59,3,FALSE)</f>
        <v>8</v>
      </c>
      <c r="R52" s="804">
        <f>VLOOKUP($A52,[23]旧香焼町!$B$35:$M$59,4,FALSE)</f>
        <v>4</v>
      </c>
      <c r="S52" s="804" t="str">
        <f>VLOOKUP($A52,[23]旧香焼町!$B$35:$M$59,5,FALSE)</f>
        <v>-</v>
      </c>
      <c r="T52" s="804">
        <f>VLOOKUP($A52,[23]旧香焼町!$B$35:$M$59,6,FALSE)</f>
        <v>4</v>
      </c>
      <c r="U52" s="804">
        <f>VLOOKUP($A52,[23]旧香焼町!$B$35:$M$59,7,FALSE)</f>
        <v>1</v>
      </c>
      <c r="V52" s="804">
        <f>VLOOKUP($A52,[23]旧香焼町!$B$35:$M$59,8,FALSE)</f>
        <v>2</v>
      </c>
      <c r="W52" s="804">
        <f>VLOOKUP($A52,[23]旧香焼町!$B$35:$M$59,9,FALSE)</f>
        <v>2</v>
      </c>
      <c r="X52" s="804" t="str">
        <f>VLOOKUP($A52,[23]旧香焼町!$B$35:$M$59,10,FALSE)</f>
        <v>-</v>
      </c>
      <c r="Y52" s="805" t="str">
        <f>VLOOKUP($A52,[23]旧香焼町!$B$35:$M$59,11,FALSE)</f>
        <v>-</v>
      </c>
      <c r="Z52" s="804">
        <f>VLOOKUP($A52,[23]旧香焼町!$B$64:$M$88,2,FALSE)</f>
        <v>29</v>
      </c>
      <c r="AA52" s="804">
        <f>VLOOKUP($A52,[23]旧香焼町!$B$64:$M$88,3,FALSE)</f>
        <v>19</v>
      </c>
      <c r="AB52" s="804">
        <f>VLOOKUP($A52,[23]旧香焼町!$B$64:$M$88,4,FALSE)</f>
        <v>9</v>
      </c>
      <c r="AC52" s="804" t="str">
        <f>VLOOKUP($A52,[23]旧香焼町!$B$64:$M$88,5,FALSE)</f>
        <v>-</v>
      </c>
      <c r="AD52" s="804">
        <f>VLOOKUP($A52,[23]旧香焼町!$B$64:$M$88,6,FALSE)</f>
        <v>10</v>
      </c>
      <c r="AE52" s="804">
        <f>VLOOKUP($A52,[23]旧香焼町!$B$64:$M$88,7,FALSE)</f>
        <v>1</v>
      </c>
      <c r="AF52" s="804">
        <f>VLOOKUP($A52,[23]旧香焼町!$B$64:$M$88,8,FALSE)</f>
        <v>3</v>
      </c>
      <c r="AG52" s="804">
        <f>VLOOKUP($A52,[23]旧香焼町!$B$64:$M$88,9,FALSE)</f>
        <v>3</v>
      </c>
      <c r="AH52" s="804">
        <f>VLOOKUP($A52,[23]旧香焼町!$B$64:$M$88,10,FALSE)</f>
        <v>2</v>
      </c>
      <c r="AI52" s="804" t="str">
        <f>VLOOKUP($A52,[23]旧香焼町!$B$64:$M$88,11,FALSE)</f>
        <v>-</v>
      </c>
    </row>
    <row r="53" spans="1:35" s="143" customFormat="1" ht="15.95" customHeight="1">
      <c r="A53" s="772" t="s">
        <v>863</v>
      </c>
      <c r="B53" s="69" t="s">
        <v>212</v>
      </c>
      <c r="C53" s="69"/>
      <c r="D53" s="803" t="s">
        <v>904</v>
      </c>
      <c r="E53" s="777" t="s">
        <v>864</v>
      </c>
      <c r="F53" s="804">
        <f>VLOOKUP($A53,[23]旧香焼町!$B$6:$M$30,2,FALSE)</f>
        <v>37</v>
      </c>
      <c r="G53" s="804">
        <f>VLOOKUP($A53,[23]旧香焼町!$B$6:$M$30,3,FALSE)</f>
        <v>34</v>
      </c>
      <c r="H53" s="804">
        <f>VLOOKUP($A53,[23]旧香焼町!$B$6:$M$30,4,FALSE)</f>
        <v>20</v>
      </c>
      <c r="I53" s="804">
        <f>VLOOKUP($A53,[23]旧香焼町!$B$6:$M$30,5,FALSE)</f>
        <v>1</v>
      </c>
      <c r="J53" s="804">
        <f>VLOOKUP($A53,[23]旧香焼町!$B$6:$M$30,6,FALSE)</f>
        <v>13</v>
      </c>
      <c r="K53" s="804" t="str">
        <f>VLOOKUP($A53,[23]旧香焼町!$B$6:$M$30,7,FALSE)</f>
        <v>-</v>
      </c>
      <c r="L53" s="804" t="str">
        <f>VLOOKUP($A53,[23]旧香焼町!$B$6:$M$30,8,FALSE)</f>
        <v>-</v>
      </c>
      <c r="M53" s="804">
        <f>VLOOKUP($A53,[23]旧香焼町!$B$6:$M$30,9,FALSE)</f>
        <v>2</v>
      </c>
      <c r="N53" s="804" t="str">
        <f>VLOOKUP($A53,[23]旧香焼町!$B$6:$M$30,10,FALSE)</f>
        <v>-</v>
      </c>
      <c r="O53" s="805" t="str">
        <f>VLOOKUP($A53,[23]旧香焼町!$B$6:$M$30,11,FALSE)</f>
        <v>-</v>
      </c>
      <c r="P53" s="823">
        <f>VLOOKUP($A53,[23]旧香焼町!$B$35:$M$59,2,FALSE)</f>
        <v>9</v>
      </c>
      <c r="Q53" s="804">
        <f>VLOOKUP($A53,[23]旧香焼町!$B$35:$M$59,3,FALSE)</f>
        <v>9</v>
      </c>
      <c r="R53" s="804">
        <f>VLOOKUP($A53,[23]旧香焼町!$B$35:$M$59,4,FALSE)</f>
        <v>7</v>
      </c>
      <c r="S53" s="804">
        <f>VLOOKUP($A53,[23]旧香焼町!$B$35:$M$59,5,FALSE)</f>
        <v>1</v>
      </c>
      <c r="T53" s="804">
        <f>VLOOKUP($A53,[23]旧香焼町!$B$35:$M$59,6,FALSE)</f>
        <v>1</v>
      </c>
      <c r="U53" s="804" t="str">
        <f>VLOOKUP($A53,[23]旧香焼町!$B$35:$M$59,7,FALSE)</f>
        <v>-</v>
      </c>
      <c r="V53" s="804" t="str">
        <f>VLOOKUP($A53,[23]旧香焼町!$B$35:$M$59,8,FALSE)</f>
        <v>-</v>
      </c>
      <c r="W53" s="804" t="str">
        <f>VLOOKUP($A53,[23]旧香焼町!$B$35:$M$59,9,FALSE)</f>
        <v>-</v>
      </c>
      <c r="X53" s="804" t="str">
        <f>VLOOKUP($A53,[23]旧香焼町!$B$35:$M$59,10,FALSE)</f>
        <v>-</v>
      </c>
      <c r="Y53" s="805" t="str">
        <f>VLOOKUP($A53,[23]旧香焼町!$B$35:$M$59,11,FALSE)</f>
        <v>-</v>
      </c>
      <c r="Z53" s="804">
        <f>VLOOKUP($A53,[23]旧香焼町!$B$64:$M$88,2,FALSE)</f>
        <v>28</v>
      </c>
      <c r="AA53" s="804">
        <f>VLOOKUP($A53,[23]旧香焼町!$B$64:$M$88,3,FALSE)</f>
        <v>25</v>
      </c>
      <c r="AB53" s="804">
        <f>VLOOKUP($A53,[23]旧香焼町!$B$64:$M$88,4,FALSE)</f>
        <v>13</v>
      </c>
      <c r="AC53" s="804" t="str">
        <f>VLOOKUP($A53,[23]旧香焼町!$B$64:$M$88,5,FALSE)</f>
        <v>-</v>
      </c>
      <c r="AD53" s="804">
        <f>VLOOKUP($A53,[23]旧香焼町!$B$64:$M$88,6,FALSE)</f>
        <v>12</v>
      </c>
      <c r="AE53" s="804" t="str">
        <f>VLOOKUP($A53,[23]旧香焼町!$B$64:$M$88,7,FALSE)</f>
        <v>-</v>
      </c>
      <c r="AF53" s="804" t="str">
        <f>VLOOKUP($A53,[23]旧香焼町!$B$64:$M$88,8,FALSE)</f>
        <v>-</v>
      </c>
      <c r="AG53" s="804">
        <f>VLOOKUP($A53,[23]旧香焼町!$B$64:$M$88,9,FALSE)</f>
        <v>2</v>
      </c>
      <c r="AH53" s="804" t="str">
        <f>VLOOKUP($A53,[23]旧香焼町!$B$64:$M$88,10,FALSE)</f>
        <v>-</v>
      </c>
      <c r="AI53" s="804" t="str">
        <f>VLOOKUP($A53,[23]旧香焼町!$B$64:$M$88,11,FALSE)</f>
        <v>-</v>
      </c>
    </row>
    <row r="54" spans="1:35" s="143" customFormat="1" ht="15.95" customHeight="1">
      <c r="A54" s="772" t="s">
        <v>865</v>
      </c>
      <c r="B54" s="69" t="s">
        <v>212</v>
      </c>
      <c r="C54" s="69"/>
      <c r="D54" s="803" t="s">
        <v>905</v>
      </c>
      <c r="E54" s="777" t="s">
        <v>866</v>
      </c>
      <c r="F54" s="804">
        <f>VLOOKUP($A54,[23]旧香焼町!$B$6:$M$30,2,FALSE)</f>
        <v>264</v>
      </c>
      <c r="G54" s="804">
        <f>VLOOKUP($A54,[23]旧香焼町!$B$6:$M$30,3,FALSE)</f>
        <v>260</v>
      </c>
      <c r="H54" s="804">
        <f>VLOOKUP($A54,[23]旧香焼町!$B$6:$M$30,4,FALSE)</f>
        <v>167</v>
      </c>
      <c r="I54" s="804">
        <f>VLOOKUP($A54,[23]旧香焼町!$B$6:$M$30,5,FALSE)</f>
        <v>1</v>
      </c>
      <c r="J54" s="804">
        <f>VLOOKUP($A54,[23]旧香焼町!$B$6:$M$30,6,FALSE)</f>
        <v>92</v>
      </c>
      <c r="K54" s="804">
        <f>VLOOKUP($A54,[23]旧香焼町!$B$6:$M$30,7,FALSE)</f>
        <v>2</v>
      </c>
      <c r="L54" s="804" t="str">
        <f>VLOOKUP($A54,[23]旧香焼町!$B$6:$M$30,8,FALSE)</f>
        <v>-</v>
      </c>
      <c r="M54" s="804">
        <f>VLOOKUP($A54,[23]旧香焼町!$B$6:$M$30,9,FALSE)</f>
        <v>2</v>
      </c>
      <c r="N54" s="804" t="str">
        <f>VLOOKUP($A54,[23]旧香焼町!$B$6:$M$30,10,FALSE)</f>
        <v>-</v>
      </c>
      <c r="O54" s="805" t="str">
        <f>VLOOKUP($A54,[23]旧香焼町!$B$6:$M$30,11,FALSE)</f>
        <v>-</v>
      </c>
      <c r="P54" s="823">
        <f>VLOOKUP($A54,[23]旧香焼町!$B$35:$M$59,2,FALSE)</f>
        <v>49</v>
      </c>
      <c r="Q54" s="804">
        <f>VLOOKUP($A54,[23]旧香焼町!$B$35:$M$59,3,FALSE)</f>
        <v>47</v>
      </c>
      <c r="R54" s="804">
        <f>VLOOKUP($A54,[23]旧香焼町!$B$35:$M$59,4,FALSE)</f>
        <v>30</v>
      </c>
      <c r="S54" s="804" t="str">
        <f>VLOOKUP($A54,[23]旧香焼町!$B$35:$M$59,5,FALSE)</f>
        <v>-</v>
      </c>
      <c r="T54" s="804">
        <f>VLOOKUP($A54,[23]旧香焼町!$B$35:$M$59,6,FALSE)</f>
        <v>17</v>
      </c>
      <c r="U54" s="804">
        <f>VLOOKUP($A54,[23]旧香焼町!$B$35:$M$59,7,FALSE)</f>
        <v>2</v>
      </c>
      <c r="V54" s="804" t="str">
        <f>VLOOKUP($A54,[23]旧香焼町!$B$35:$M$59,8,FALSE)</f>
        <v>-</v>
      </c>
      <c r="W54" s="804" t="str">
        <f>VLOOKUP($A54,[23]旧香焼町!$B$35:$M$59,9,FALSE)</f>
        <v>-</v>
      </c>
      <c r="X54" s="804" t="str">
        <f>VLOOKUP($A54,[23]旧香焼町!$B$35:$M$59,10,FALSE)</f>
        <v>-</v>
      </c>
      <c r="Y54" s="805" t="str">
        <f>VLOOKUP($A54,[23]旧香焼町!$B$35:$M$59,11,FALSE)</f>
        <v>-</v>
      </c>
      <c r="Z54" s="804">
        <f>VLOOKUP($A54,[23]旧香焼町!$B$64:$M$88,2,FALSE)</f>
        <v>215</v>
      </c>
      <c r="AA54" s="804">
        <f>VLOOKUP($A54,[23]旧香焼町!$B$64:$M$88,3,FALSE)</f>
        <v>213</v>
      </c>
      <c r="AB54" s="804">
        <f>VLOOKUP($A54,[23]旧香焼町!$B$64:$M$88,4,FALSE)</f>
        <v>137</v>
      </c>
      <c r="AC54" s="804">
        <f>VLOOKUP($A54,[23]旧香焼町!$B$64:$M$88,5,FALSE)</f>
        <v>1</v>
      </c>
      <c r="AD54" s="804">
        <f>VLOOKUP($A54,[23]旧香焼町!$B$64:$M$88,6,FALSE)</f>
        <v>75</v>
      </c>
      <c r="AE54" s="804" t="str">
        <f>VLOOKUP($A54,[23]旧香焼町!$B$64:$M$88,7,FALSE)</f>
        <v>-</v>
      </c>
      <c r="AF54" s="804" t="str">
        <f>VLOOKUP($A54,[23]旧香焼町!$B$64:$M$88,8,FALSE)</f>
        <v>-</v>
      </c>
      <c r="AG54" s="804">
        <f>VLOOKUP($A54,[23]旧香焼町!$B$64:$M$88,9,FALSE)</f>
        <v>2</v>
      </c>
      <c r="AH54" s="804" t="str">
        <f>VLOOKUP($A54,[23]旧香焼町!$B$64:$M$88,10,FALSE)</f>
        <v>-</v>
      </c>
      <c r="AI54" s="804" t="str">
        <f>VLOOKUP($A54,[23]旧香焼町!$B$64:$M$88,11,FALSE)</f>
        <v>-</v>
      </c>
    </row>
    <row r="55" spans="1:35" s="143" customFormat="1" ht="15.95" customHeight="1">
      <c r="A55" s="772" t="s">
        <v>867</v>
      </c>
      <c r="B55" s="69" t="s">
        <v>212</v>
      </c>
      <c r="C55" s="69"/>
      <c r="D55" s="803" t="s">
        <v>906</v>
      </c>
      <c r="E55" s="777" t="s">
        <v>868</v>
      </c>
      <c r="F55" s="804">
        <f>VLOOKUP($A55,[23]旧香焼町!$B$6:$M$30,2,FALSE)</f>
        <v>5</v>
      </c>
      <c r="G55" s="804">
        <f>VLOOKUP($A55,[23]旧香焼町!$B$6:$M$30,3,FALSE)</f>
        <v>5</v>
      </c>
      <c r="H55" s="804">
        <f>VLOOKUP($A55,[23]旧香焼町!$B$6:$M$30,4,FALSE)</f>
        <v>3</v>
      </c>
      <c r="I55" s="804" t="str">
        <f>VLOOKUP($A55,[23]旧香焼町!$B$6:$M$30,5,FALSE)</f>
        <v>-</v>
      </c>
      <c r="J55" s="804">
        <f>VLOOKUP($A55,[23]旧香焼町!$B$6:$M$30,6,FALSE)</f>
        <v>2</v>
      </c>
      <c r="K55" s="804" t="str">
        <f>VLOOKUP($A55,[23]旧香焼町!$B$6:$M$30,7,FALSE)</f>
        <v>-</v>
      </c>
      <c r="L55" s="804" t="str">
        <f>VLOOKUP($A55,[23]旧香焼町!$B$6:$M$30,8,FALSE)</f>
        <v>-</v>
      </c>
      <c r="M55" s="804" t="str">
        <f>VLOOKUP($A55,[23]旧香焼町!$B$6:$M$30,9,FALSE)</f>
        <v>-</v>
      </c>
      <c r="N55" s="804" t="str">
        <f>VLOOKUP($A55,[23]旧香焼町!$B$6:$M$30,10,FALSE)</f>
        <v>-</v>
      </c>
      <c r="O55" s="805" t="str">
        <f>VLOOKUP($A55,[23]旧香焼町!$B$6:$M$30,11,FALSE)</f>
        <v>-</v>
      </c>
      <c r="P55" s="823">
        <f>VLOOKUP($A55,[23]旧香焼町!$B$35:$M$59,2,FALSE)</f>
        <v>4</v>
      </c>
      <c r="Q55" s="804">
        <f>VLOOKUP($A55,[23]旧香焼町!$B$35:$M$59,3,FALSE)</f>
        <v>4</v>
      </c>
      <c r="R55" s="804">
        <f>VLOOKUP($A55,[23]旧香焼町!$B$35:$M$59,4,FALSE)</f>
        <v>2</v>
      </c>
      <c r="S55" s="804" t="str">
        <f>VLOOKUP($A55,[23]旧香焼町!$B$35:$M$59,5,FALSE)</f>
        <v>-</v>
      </c>
      <c r="T55" s="804">
        <f>VLOOKUP($A55,[23]旧香焼町!$B$35:$M$59,6,FALSE)</f>
        <v>2</v>
      </c>
      <c r="U55" s="804" t="str">
        <f>VLOOKUP($A55,[23]旧香焼町!$B$35:$M$59,7,FALSE)</f>
        <v>-</v>
      </c>
      <c r="V55" s="804" t="str">
        <f>VLOOKUP($A55,[23]旧香焼町!$B$35:$M$59,8,FALSE)</f>
        <v>-</v>
      </c>
      <c r="W55" s="804" t="str">
        <f>VLOOKUP($A55,[23]旧香焼町!$B$35:$M$59,9,FALSE)</f>
        <v>-</v>
      </c>
      <c r="X55" s="804" t="str">
        <f>VLOOKUP($A55,[23]旧香焼町!$B$35:$M$59,10,FALSE)</f>
        <v>-</v>
      </c>
      <c r="Y55" s="805" t="str">
        <f>VLOOKUP($A55,[23]旧香焼町!$B$35:$M$59,11,FALSE)</f>
        <v>-</v>
      </c>
      <c r="Z55" s="804">
        <f>VLOOKUP($A55,[23]旧香焼町!$B$64:$M$88,2,FALSE)</f>
        <v>1</v>
      </c>
      <c r="AA55" s="804">
        <f>VLOOKUP($A55,[23]旧香焼町!$B$64:$M$88,3,FALSE)</f>
        <v>1</v>
      </c>
      <c r="AB55" s="804">
        <f>VLOOKUP($A55,[23]旧香焼町!$B$64:$M$88,4,FALSE)</f>
        <v>1</v>
      </c>
      <c r="AC55" s="804" t="str">
        <f>VLOOKUP($A55,[23]旧香焼町!$B$64:$M$88,5,FALSE)</f>
        <v>-</v>
      </c>
      <c r="AD55" s="804" t="str">
        <f>VLOOKUP($A55,[23]旧香焼町!$B$64:$M$88,6,FALSE)</f>
        <v>-</v>
      </c>
      <c r="AE55" s="804" t="str">
        <f>VLOOKUP($A55,[23]旧香焼町!$B$64:$M$88,7,FALSE)</f>
        <v>-</v>
      </c>
      <c r="AF55" s="804" t="str">
        <f>VLOOKUP($A55,[23]旧香焼町!$B$64:$M$88,8,FALSE)</f>
        <v>-</v>
      </c>
      <c r="AG55" s="804" t="str">
        <f>VLOOKUP($A55,[23]旧香焼町!$B$64:$M$88,9,FALSE)</f>
        <v>-</v>
      </c>
      <c r="AH55" s="804" t="str">
        <f>VLOOKUP($A55,[23]旧香焼町!$B$64:$M$88,10,FALSE)</f>
        <v>-</v>
      </c>
      <c r="AI55" s="804" t="str">
        <f>VLOOKUP($A55,[23]旧香焼町!$B$64:$M$88,11,FALSE)</f>
        <v>-</v>
      </c>
    </row>
    <row r="56" spans="1:35" s="143" customFormat="1" ht="15.95" customHeight="1">
      <c r="A56" s="772" t="s">
        <v>869</v>
      </c>
      <c r="B56" s="69" t="s">
        <v>212</v>
      </c>
      <c r="C56" s="69"/>
      <c r="D56" s="803" t="s">
        <v>907</v>
      </c>
      <c r="E56" s="777" t="s">
        <v>870</v>
      </c>
      <c r="F56" s="804">
        <f>VLOOKUP($A56,[23]旧香焼町!$B$6:$M$30,2,FALSE)</f>
        <v>89</v>
      </c>
      <c r="G56" s="804">
        <f>VLOOKUP($A56,[23]旧香焼町!$B$6:$M$30,3,FALSE)</f>
        <v>76</v>
      </c>
      <c r="H56" s="804">
        <f>VLOOKUP($A56,[23]旧香焼町!$B$6:$M$30,4,FALSE)</f>
        <v>39</v>
      </c>
      <c r="I56" s="804">
        <f>VLOOKUP($A56,[23]旧香焼町!$B$6:$M$30,5,FALSE)</f>
        <v>3</v>
      </c>
      <c r="J56" s="804">
        <f>VLOOKUP($A56,[23]旧香焼町!$B$6:$M$30,6,FALSE)</f>
        <v>34</v>
      </c>
      <c r="K56" s="804">
        <f>VLOOKUP($A56,[23]旧香焼町!$B$6:$M$30,7,FALSE)</f>
        <v>5</v>
      </c>
      <c r="L56" s="804" t="str">
        <f>VLOOKUP($A56,[23]旧香焼町!$B$6:$M$30,8,FALSE)</f>
        <v>-</v>
      </c>
      <c r="M56" s="804">
        <f>VLOOKUP($A56,[23]旧香焼町!$B$6:$M$30,9,FALSE)</f>
        <v>7</v>
      </c>
      <c r="N56" s="804">
        <f>VLOOKUP($A56,[23]旧香焼町!$B$6:$M$30,10,FALSE)</f>
        <v>1</v>
      </c>
      <c r="O56" s="805" t="str">
        <f>VLOOKUP($A56,[23]旧香焼町!$B$6:$M$30,11,FALSE)</f>
        <v>-</v>
      </c>
      <c r="P56" s="823">
        <f>VLOOKUP($A56,[23]旧香焼町!$B$35:$M$59,2,FALSE)</f>
        <v>41</v>
      </c>
      <c r="Q56" s="804">
        <f>VLOOKUP($A56,[23]旧香焼町!$B$35:$M$59,3,FALSE)</f>
        <v>34</v>
      </c>
      <c r="R56" s="804">
        <f>VLOOKUP($A56,[23]旧香焼町!$B$35:$M$59,4,FALSE)</f>
        <v>23</v>
      </c>
      <c r="S56" s="804">
        <f>VLOOKUP($A56,[23]旧香焼町!$B$35:$M$59,5,FALSE)</f>
        <v>2</v>
      </c>
      <c r="T56" s="804">
        <f>VLOOKUP($A56,[23]旧香焼町!$B$35:$M$59,6,FALSE)</f>
        <v>9</v>
      </c>
      <c r="U56" s="804">
        <f>VLOOKUP($A56,[23]旧香焼町!$B$35:$M$59,7,FALSE)</f>
        <v>3</v>
      </c>
      <c r="V56" s="804" t="str">
        <f>VLOOKUP($A56,[23]旧香焼町!$B$35:$M$59,8,FALSE)</f>
        <v>-</v>
      </c>
      <c r="W56" s="804">
        <f>VLOOKUP($A56,[23]旧香焼町!$B$35:$M$59,9,FALSE)</f>
        <v>4</v>
      </c>
      <c r="X56" s="804" t="str">
        <f>VLOOKUP($A56,[23]旧香焼町!$B$35:$M$59,10,FALSE)</f>
        <v>-</v>
      </c>
      <c r="Y56" s="805" t="str">
        <f>VLOOKUP($A56,[23]旧香焼町!$B$35:$M$59,11,FALSE)</f>
        <v>-</v>
      </c>
      <c r="Z56" s="804">
        <f>VLOOKUP($A56,[23]旧香焼町!$B$64:$M$88,2,FALSE)</f>
        <v>48</v>
      </c>
      <c r="AA56" s="804">
        <f>VLOOKUP($A56,[23]旧香焼町!$B$64:$M$88,3,FALSE)</f>
        <v>42</v>
      </c>
      <c r="AB56" s="804">
        <f>VLOOKUP($A56,[23]旧香焼町!$B$64:$M$88,4,FALSE)</f>
        <v>16</v>
      </c>
      <c r="AC56" s="804">
        <f>VLOOKUP($A56,[23]旧香焼町!$B$64:$M$88,5,FALSE)</f>
        <v>1</v>
      </c>
      <c r="AD56" s="804">
        <f>VLOOKUP($A56,[23]旧香焼町!$B$64:$M$88,6,FALSE)</f>
        <v>25</v>
      </c>
      <c r="AE56" s="804">
        <f>VLOOKUP($A56,[23]旧香焼町!$B$64:$M$88,7,FALSE)</f>
        <v>2</v>
      </c>
      <c r="AF56" s="804" t="str">
        <f>VLOOKUP($A56,[23]旧香焼町!$B$64:$M$88,8,FALSE)</f>
        <v>-</v>
      </c>
      <c r="AG56" s="804">
        <f>VLOOKUP($A56,[23]旧香焼町!$B$64:$M$88,9,FALSE)</f>
        <v>3</v>
      </c>
      <c r="AH56" s="804">
        <f>VLOOKUP($A56,[23]旧香焼町!$B$64:$M$88,10,FALSE)</f>
        <v>1</v>
      </c>
      <c r="AI56" s="804" t="str">
        <f>VLOOKUP($A56,[23]旧香焼町!$B$64:$M$88,11,FALSE)</f>
        <v>-</v>
      </c>
    </row>
    <row r="57" spans="1:35" s="143" customFormat="1" ht="15.95" customHeight="1">
      <c r="A57" s="772" t="s">
        <v>871</v>
      </c>
      <c r="B57" s="69" t="s">
        <v>212</v>
      </c>
      <c r="C57" s="69"/>
      <c r="D57" s="803" t="s">
        <v>908</v>
      </c>
      <c r="E57" s="777" t="s">
        <v>872</v>
      </c>
      <c r="F57" s="804">
        <f>VLOOKUP($A57,[23]旧香焼町!$B$6:$M$30,2,FALSE)</f>
        <v>24</v>
      </c>
      <c r="G57" s="804">
        <f>VLOOKUP($A57,[23]旧香焼町!$B$6:$M$30,3,FALSE)</f>
        <v>24</v>
      </c>
      <c r="H57" s="804">
        <f>VLOOKUP($A57,[23]旧香焼町!$B$6:$M$30,4,FALSE)</f>
        <v>17</v>
      </c>
      <c r="I57" s="804">
        <f>VLOOKUP($A57,[23]旧香焼町!$B$6:$M$30,5,FALSE)</f>
        <v>2</v>
      </c>
      <c r="J57" s="804">
        <f>VLOOKUP($A57,[23]旧香焼町!$B$6:$M$30,6,FALSE)</f>
        <v>5</v>
      </c>
      <c r="K57" s="804" t="str">
        <f>VLOOKUP($A57,[23]旧香焼町!$B$6:$M$30,7,FALSE)</f>
        <v>-</v>
      </c>
      <c r="L57" s="804" t="str">
        <f>VLOOKUP($A57,[23]旧香焼町!$B$6:$M$30,8,FALSE)</f>
        <v>-</v>
      </c>
      <c r="M57" s="804" t="str">
        <f>VLOOKUP($A57,[23]旧香焼町!$B$6:$M$30,9,FALSE)</f>
        <v>-</v>
      </c>
      <c r="N57" s="804" t="str">
        <f>VLOOKUP($A57,[23]旧香焼町!$B$6:$M$30,10,FALSE)</f>
        <v>-</v>
      </c>
      <c r="O57" s="805" t="str">
        <f>VLOOKUP($A57,[23]旧香焼町!$B$6:$M$30,11,FALSE)</f>
        <v>-</v>
      </c>
      <c r="P57" s="823">
        <f>VLOOKUP($A57,[23]旧香焼町!$B$35:$M$59,2,FALSE)</f>
        <v>17</v>
      </c>
      <c r="Q57" s="804">
        <f>VLOOKUP($A57,[23]旧香焼町!$B$35:$M$59,3,FALSE)</f>
        <v>17</v>
      </c>
      <c r="R57" s="804">
        <f>VLOOKUP($A57,[23]旧香焼町!$B$35:$M$59,4,FALSE)</f>
        <v>15</v>
      </c>
      <c r="S57" s="804">
        <f>VLOOKUP($A57,[23]旧香焼町!$B$35:$M$59,5,FALSE)</f>
        <v>1</v>
      </c>
      <c r="T57" s="804">
        <f>VLOOKUP($A57,[23]旧香焼町!$B$35:$M$59,6,FALSE)</f>
        <v>1</v>
      </c>
      <c r="U57" s="804" t="str">
        <f>VLOOKUP($A57,[23]旧香焼町!$B$35:$M$59,7,FALSE)</f>
        <v>-</v>
      </c>
      <c r="V57" s="804" t="str">
        <f>VLOOKUP($A57,[23]旧香焼町!$B$35:$M$59,8,FALSE)</f>
        <v>-</v>
      </c>
      <c r="W57" s="804" t="str">
        <f>VLOOKUP($A57,[23]旧香焼町!$B$35:$M$59,9,FALSE)</f>
        <v>-</v>
      </c>
      <c r="X57" s="804" t="str">
        <f>VLOOKUP($A57,[23]旧香焼町!$B$35:$M$59,10,FALSE)</f>
        <v>-</v>
      </c>
      <c r="Y57" s="805" t="str">
        <f>VLOOKUP($A57,[23]旧香焼町!$B$35:$M$59,11,FALSE)</f>
        <v>-</v>
      </c>
      <c r="Z57" s="804">
        <f>VLOOKUP($A57,[23]旧香焼町!$B$64:$M$88,2,FALSE)</f>
        <v>7</v>
      </c>
      <c r="AA57" s="804">
        <f>VLOOKUP($A57,[23]旧香焼町!$B$64:$M$88,3,FALSE)</f>
        <v>7</v>
      </c>
      <c r="AB57" s="804">
        <f>VLOOKUP($A57,[23]旧香焼町!$B$64:$M$88,4,FALSE)</f>
        <v>2</v>
      </c>
      <c r="AC57" s="804">
        <f>VLOOKUP($A57,[23]旧香焼町!$B$64:$M$88,5,FALSE)</f>
        <v>1</v>
      </c>
      <c r="AD57" s="804">
        <f>VLOOKUP($A57,[23]旧香焼町!$B$64:$M$88,6,FALSE)</f>
        <v>4</v>
      </c>
      <c r="AE57" s="804" t="str">
        <f>VLOOKUP($A57,[23]旧香焼町!$B$64:$M$88,7,FALSE)</f>
        <v>-</v>
      </c>
      <c r="AF57" s="804" t="str">
        <f>VLOOKUP($A57,[23]旧香焼町!$B$64:$M$88,8,FALSE)</f>
        <v>-</v>
      </c>
      <c r="AG57" s="804" t="str">
        <f>VLOOKUP($A57,[23]旧香焼町!$B$64:$M$88,9,FALSE)</f>
        <v>-</v>
      </c>
      <c r="AH57" s="804" t="str">
        <f>VLOOKUP($A57,[23]旧香焼町!$B$64:$M$88,10,FALSE)</f>
        <v>-</v>
      </c>
      <c r="AI57" s="804" t="str">
        <f>VLOOKUP($A57,[23]旧香焼町!$B$64:$M$88,11,FALSE)</f>
        <v>-</v>
      </c>
    </row>
    <row r="58" spans="1:35" s="143" customFormat="1" ht="15.95" customHeight="1">
      <c r="A58" s="772" t="s">
        <v>873</v>
      </c>
      <c r="B58" s="69" t="s">
        <v>212</v>
      </c>
      <c r="C58" s="69"/>
      <c r="D58" s="803" t="s">
        <v>909</v>
      </c>
      <c r="E58" s="777" t="s">
        <v>874</v>
      </c>
      <c r="F58" s="804">
        <f>VLOOKUP($A58,[23]旧香焼町!$B$6:$M$30,2,FALSE)</f>
        <v>61</v>
      </c>
      <c r="G58" s="804">
        <f>VLOOKUP($A58,[23]旧香焼町!$B$6:$M$30,3,FALSE)</f>
        <v>26</v>
      </c>
      <c r="H58" s="804">
        <f>VLOOKUP($A58,[23]旧香焼町!$B$6:$M$30,4,FALSE)</f>
        <v>6</v>
      </c>
      <c r="I58" s="804">
        <f>VLOOKUP($A58,[23]旧香焼町!$B$6:$M$30,5,FALSE)</f>
        <v>2</v>
      </c>
      <c r="J58" s="804">
        <f>VLOOKUP($A58,[23]旧香焼町!$B$6:$M$30,6,FALSE)</f>
        <v>18</v>
      </c>
      <c r="K58" s="804">
        <f>VLOOKUP($A58,[23]旧香焼町!$B$6:$M$30,7,FALSE)</f>
        <v>3</v>
      </c>
      <c r="L58" s="804" t="str">
        <f>VLOOKUP($A58,[23]旧香焼町!$B$6:$M$30,8,FALSE)</f>
        <v>-</v>
      </c>
      <c r="M58" s="804">
        <f>VLOOKUP($A58,[23]旧香焼町!$B$6:$M$30,9,FALSE)</f>
        <v>3</v>
      </c>
      <c r="N58" s="804" t="str">
        <f>VLOOKUP($A58,[23]旧香焼町!$B$6:$M$30,10,FALSE)</f>
        <v>-</v>
      </c>
      <c r="O58" s="805" t="str">
        <f>VLOOKUP($A58,[23]旧香焼町!$B$6:$M$30,11,FALSE)</f>
        <v>-</v>
      </c>
      <c r="P58" s="823">
        <f>VLOOKUP($A58,[23]旧香焼町!$B$35:$M$59,2,FALSE)</f>
        <v>32</v>
      </c>
      <c r="Q58" s="804">
        <f>VLOOKUP($A58,[23]旧香焼町!$B$35:$M$59,3,FALSE)</f>
        <v>10</v>
      </c>
      <c r="R58" s="804">
        <f>VLOOKUP($A58,[23]旧香焼町!$B$35:$M$59,4,FALSE)</f>
        <v>5</v>
      </c>
      <c r="S58" s="804" t="str">
        <f>VLOOKUP($A58,[23]旧香焼町!$B$35:$M$59,5,FALSE)</f>
        <v>-</v>
      </c>
      <c r="T58" s="804">
        <f>VLOOKUP($A58,[23]旧香焼町!$B$35:$M$59,6,FALSE)</f>
        <v>5</v>
      </c>
      <c r="U58" s="804">
        <f>VLOOKUP($A58,[23]旧香焼町!$B$35:$M$59,7,FALSE)</f>
        <v>2</v>
      </c>
      <c r="V58" s="804" t="str">
        <f>VLOOKUP($A58,[23]旧香焼町!$B$35:$M$59,8,FALSE)</f>
        <v>-</v>
      </c>
      <c r="W58" s="804">
        <f>VLOOKUP($A58,[23]旧香焼町!$B$35:$M$59,9,FALSE)</f>
        <v>2</v>
      </c>
      <c r="X58" s="804" t="str">
        <f>VLOOKUP($A58,[23]旧香焼町!$B$35:$M$59,10,FALSE)</f>
        <v>-</v>
      </c>
      <c r="Y58" s="805" t="str">
        <f>VLOOKUP($A58,[23]旧香焼町!$B$35:$M$59,11,FALSE)</f>
        <v>-</v>
      </c>
      <c r="Z58" s="804">
        <f>VLOOKUP($A58,[23]旧香焼町!$B$64:$M$88,2,FALSE)</f>
        <v>29</v>
      </c>
      <c r="AA58" s="804">
        <f>VLOOKUP($A58,[23]旧香焼町!$B$64:$M$88,3,FALSE)</f>
        <v>16</v>
      </c>
      <c r="AB58" s="804">
        <f>VLOOKUP($A58,[23]旧香焼町!$B$64:$M$88,4,FALSE)</f>
        <v>1</v>
      </c>
      <c r="AC58" s="804">
        <f>VLOOKUP($A58,[23]旧香焼町!$B$64:$M$88,5,FALSE)</f>
        <v>2</v>
      </c>
      <c r="AD58" s="804">
        <f>VLOOKUP($A58,[23]旧香焼町!$B$64:$M$88,6,FALSE)</f>
        <v>13</v>
      </c>
      <c r="AE58" s="804">
        <f>VLOOKUP($A58,[23]旧香焼町!$B$64:$M$88,7,FALSE)</f>
        <v>1</v>
      </c>
      <c r="AF58" s="804" t="str">
        <f>VLOOKUP($A58,[23]旧香焼町!$B$64:$M$88,8,FALSE)</f>
        <v>-</v>
      </c>
      <c r="AG58" s="804">
        <f>VLOOKUP($A58,[23]旧香焼町!$B$64:$M$88,9,FALSE)</f>
        <v>1</v>
      </c>
      <c r="AH58" s="804" t="str">
        <f>VLOOKUP($A58,[23]旧香焼町!$B$64:$M$88,10,FALSE)</f>
        <v>-</v>
      </c>
      <c r="AI58" s="804" t="str">
        <f>VLOOKUP($A58,[23]旧香焼町!$B$64:$M$88,11,FALSE)</f>
        <v>-</v>
      </c>
    </row>
    <row r="59" spans="1:35" s="143" customFormat="1" ht="15.95" customHeight="1">
      <c r="A59" s="772"/>
      <c r="B59" s="69"/>
      <c r="C59" s="69"/>
      <c r="D59" s="803"/>
      <c r="E59" s="777" t="s">
        <v>875</v>
      </c>
      <c r="F59" s="804"/>
      <c r="G59" s="804"/>
      <c r="H59" s="804"/>
      <c r="I59" s="804"/>
      <c r="J59" s="804"/>
      <c r="K59" s="804"/>
      <c r="L59" s="804"/>
      <c r="M59" s="804"/>
      <c r="N59" s="804"/>
      <c r="O59" s="805"/>
      <c r="P59" s="823"/>
      <c r="Q59" s="804"/>
      <c r="R59" s="804"/>
      <c r="S59" s="804"/>
      <c r="T59" s="804"/>
      <c r="U59" s="804"/>
      <c r="V59" s="804"/>
      <c r="W59" s="804"/>
      <c r="X59" s="804"/>
      <c r="Y59" s="805"/>
      <c r="Z59" s="804"/>
      <c r="AA59" s="804"/>
      <c r="AB59" s="804"/>
      <c r="AC59" s="804"/>
      <c r="AD59" s="804"/>
      <c r="AE59" s="804"/>
      <c r="AF59" s="804"/>
      <c r="AG59" s="804"/>
      <c r="AH59" s="804"/>
      <c r="AI59" s="804"/>
    </row>
    <row r="60" spans="1:35" s="143" customFormat="1" ht="15.95" customHeight="1">
      <c r="A60" s="772" t="s">
        <v>876</v>
      </c>
      <c r="B60" s="69" t="s">
        <v>212</v>
      </c>
      <c r="C60" s="69"/>
      <c r="D60" s="69"/>
      <c r="E60" s="778" t="s">
        <v>910</v>
      </c>
      <c r="F60" s="804">
        <f>VLOOKUP($A60,[23]旧香焼町!$B$6:$M$30,2,FALSE)</f>
        <v>9</v>
      </c>
      <c r="G60" s="804">
        <f>VLOOKUP($A60,[23]旧香焼町!$B$6:$M$30,3,FALSE)</f>
        <v>2</v>
      </c>
      <c r="H60" s="804">
        <f>VLOOKUP($A60,[23]旧香焼町!$B$6:$M$30,4,FALSE)</f>
        <v>1</v>
      </c>
      <c r="I60" s="804" t="str">
        <f>VLOOKUP($A60,[23]旧香焼町!$B$6:$M$30,5,FALSE)</f>
        <v>-</v>
      </c>
      <c r="J60" s="804">
        <f>VLOOKUP($A60,[23]旧香焼町!$B$6:$M$30,6,FALSE)</f>
        <v>1</v>
      </c>
      <c r="K60" s="804" t="str">
        <f>VLOOKUP($A60,[23]旧香焼町!$B$6:$M$30,7,FALSE)</f>
        <v>-</v>
      </c>
      <c r="L60" s="804">
        <f>VLOOKUP($A60,[23]旧香焼町!$B$6:$M$30,8,FALSE)</f>
        <v>1</v>
      </c>
      <c r="M60" s="804">
        <f>VLOOKUP($A60,[23]旧香焼町!$B$6:$M$30,9,FALSE)</f>
        <v>4</v>
      </c>
      <c r="N60" s="804">
        <f>VLOOKUP($A60,[23]旧香焼町!$B$6:$M$30,10,FALSE)</f>
        <v>2</v>
      </c>
      <c r="O60" s="805" t="str">
        <f>VLOOKUP($A60,[23]旧香焼町!$B$6:$M$30,11,FALSE)</f>
        <v>-</v>
      </c>
      <c r="P60" s="823">
        <f>VLOOKUP($A60,[23]旧香焼町!$B$35:$M$59,2,FALSE)</f>
        <v>7</v>
      </c>
      <c r="Q60" s="804">
        <f>VLOOKUP($A60,[23]旧香焼町!$B$35:$M$59,3,FALSE)</f>
        <v>2</v>
      </c>
      <c r="R60" s="804">
        <f>VLOOKUP($A60,[23]旧香焼町!$B$35:$M$59,4,FALSE)</f>
        <v>1</v>
      </c>
      <c r="S60" s="804" t="str">
        <f>VLOOKUP($A60,[23]旧香焼町!$B$35:$M$59,5,FALSE)</f>
        <v>-</v>
      </c>
      <c r="T60" s="804">
        <f>VLOOKUP($A60,[23]旧香焼町!$B$35:$M$59,6,FALSE)</f>
        <v>1</v>
      </c>
      <c r="U60" s="804" t="str">
        <f>VLOOKUP($A60,[23]旧香焼町!$B$35:$M$59,7,FALSE)</f>
        <v>-</v>
      </c>
      <c r="V60" s="804">
        <f>VLOOKUP($A60,[23]旧香焼町!$B$35:$M$59,8,FALSE)</f>
        <v>1</v>
      </c>
      <c r="W60" s="804">
        <f>VLOOKUP($A60,[23]旧香焼町!$B$35:$M$59,9,FALSE)</f>
        <v>4</v>
      </c>
      <c r="X60" s="804" t="str">
        <f>VLOOKUP($A60,[23]旧香焼町!$B$35:$M$59,10,FALSE)</f>
        <v>-</v>
      </c>
      <c r="Y60" s="805" t="str">
        <f>VLOOKUP($A60,[23]旧香焼町!$B$35:$M$59,11,FALSE)</f>
        <v>-</v>
      </c>
      <c r="Z60" s="804">
        <f>VLOOKUP($A60,[23]旧香焼町!$B$64:$M$88,2,FALSE)</f>
        <v>2</v>
      </c>
      <c r="AA60" s="804" t="str">
        <f>VLOOKUP($A60,[23]旧香焼町!$B$64:$M$88,3,FALSE)</f>
        <v>-</v>
      </c>
      <c r="AB60" s="804" t="str">
        <f>VLOOKUP($A60,[23]旧香焼町!$B$64:$M$88,4,FALSE)</f>
        <v>-</v>
      </c>
      <c r="AC60" s="804" t="str">
        <f>VLOOKUP($A60,[23]旧香焼町!$B$64:$M$88,5,FALSE)</f>
        <v>-</v>
      </c>
      <c r="AD60" s="804" t="str">
        <f>VLOOKUP($A60,[23]旧香焼町!$B$64:$M$88,6,FALSE)</f>
        <v>-</v>
      </c>
      <c r="AE60" s="804" t="str">
        <f>VLOOKUP($A60,[23]旧香焼町!$B$64:$M$88,7,FALSE)</f>
        <v>-</v>
      </c>
      <c r="AF60" s="804" t="str">
        <f>VLOOKUP($A60,[23]旧香焼町!$B$64:$M$88,8,FALSE)</f>
        <v>-</v>
      </c>
      <c r="AG60" s="804" t="str">
        <f>VLOOKUP($A60,[23]旧香焼町!$B$64:$M$88,9,FALSE)</f>
        <v>-</v>
      </c>
      <c r="AH60" s="804">
        <f>VLOOKUP($A60,[23]旧香焼町!$B$64:$M$88,10,FALSE)</f>
        <v>2</v>
      </c>
      <c r="AI60" s="804" t="str">
        <f>VLOOKUP($A60,[23]旧香焼町!$B$64:$M$88,11,FALSE)</f>
        <v>-</v>
      </c>
    </row>
    <row r="61" spans="1:35" s="143" customFormat="1" ht="15.95" customHeight="1">
      <c r="A61" s="772" t="s">
        <v>878</v>
      </c>
      <c r="B61" s="69" t="s">
        <v>212</v>
      </c>
      <c r="C61" s="69"/>
      <c r="D61" s="69"/>
      <c r="E61" s="778" t="s">
        <v>879</v>
      </c>
      <c r="F61" s="804">
        <f>VLOOKUP($A61,[23]旧香焼町!$B$6:$M$30,2,FALSE)</f>
        <v>431</v>
      </c>
      <c r="G61" s="804">
        <f>VLOOKUP($A61,[23]旧香焼町!$B$6:$M$30,3,FALSE)</f>
        <v>344</v>
      </c>
      <c r="H61" s="804">
        <f>VLOOKUP($A61,[23]旧香焼町!$B$6:$M$30,4,FALSE)</f>
        <v>262</v>
      </c>
      <c r="I61" s="804">
        <f>VLOOKUP($A61,[23]旧香焼町!$B$6:$M$30,5,FALSE)</f>
        <v>16</v>
      </c>
      <c r="J61" s="804">
        <f>VLOOKUP($A61,[23]旧香焼町!$B$6:$M$30,6,FALSE)</f>
        <v>66</v>
      </c>
      <c r="K61" s="804">
        <f>VLOOKUP($A61,[23]旧香焼町!$B$6:$M$30,7,FALSE)</f>
        <v>44</v>
      </c>
      <c r="L61" s="804">
        <f>VLOOKUP($A61,[23]旧香焼町!$B$6:$M$30,8,FALSE)</f>
        <v>10</v>
      </c>
      <c r="M61" s="804">
        <f>VLOOKUP($A61,[23]旧香焼町!$B$6:$M$30,9,FALSE)</f>
        <v>19</v>
      </c>
      <c r="N61" s="804">
        <f>VLOOKUP($A61,[23]旧香焼町!$B$6:$M$30,10,FALSE)</f>
        <v>9</v>
      </c>
      <c r="O61" s="805">
        <f>VLOOKUP($A61,[23]旧香焼町!$B$6:$M$30,11,FALSE)</f>
        <v>1</v>
      </c>
      <c r="P61" s="823">
        <f>VLOOKUP($A61,[23]旧香焼町!$B$35:$M$59,2,FALSE)</f>
        <v>326</v>
      </c>
      <c r="Q61" s="804">
        <f>VLOOKUP($A61,[23]旧香焼町!$B$35:$M$59,3,FALSE)</f>
        <v>266</v>
      </c>
      <c r="R61" s="804">
        <f>VLOOKUP($A61,[23]旧香焼町!$B$35:$M$59,4,FALSE)</f>
        <v>225</v>
      </c>
      <c r="S61" s="804">
        <f>VLOOKUP($A61,[23]旧香焼町!$B$35:$M$59,5,FALSE)</f>
        <v>13</v>
      </c>
      <c r="T61" s="804">
        <f>VLOOKUP($A61,[23]旧香焼町!$B$35:$M$59,6,FALSE)</f>
        <v>28</v>
      </c>
      <c r="U61" s="804">
        <f>VLOOKUP($A61,[23]旧香焼町!$B$35:$M$59,7,FALSE)</f>
        <v>29</v>
      </c>
      <c r="V61" s="804">
        <f>VLOOKUP($A61,[23]旧香焼町!$B$35:$M$59,8,FALSE)</f>
        <v>9</v>
      </c>
      <c r="W61" s="804">
        <f>VLOOKUP($A61,[23]旧香焼町!$B$35:$M$59,9,FALSE)</f>
        <v>17</v>
      </c>
      <c r="X61" s="804">
        <f>VLOOKUP($A61,[23]旧香焼町!$B$35:$M$59,10,FALSE)</f>
        <v>1</v>
      </c>
      <c r="Y61" s="805" t="str">
        <f>VLOOKUP($A61,[23]旧香焼町!$B$35:$M$59,11,FALSE)</f>
        <v>-</v>
      </c>
      <c r="Z61" s="804">
        <f>VLOOKUP($A61,[23]旧香焼町!$B$64:$M$88,2,FALSE)</f>
        <v>105</v>
      </c>
      <c r="AA61" s="804">
        <f>VLOOKUP($A61,[23]旧香焼町!$B$64:$M$88,3,FALSE)</f>
        <v>78</v>
      </c>
      <c r="AB61" s="804">
        <f>VLOOKUP($A61,[23]旧香焼町!$B$64:$M$88,4,FALSE)</f>
        <v>37</v>
      </c>
      <c r="AC61" s="804">
        <f>VLOOKUP($A61,[23]旧香焼町!$B$64:$M$88,5,FALSE)</f>
        <v>3</v>
      </c>
      <c r="AD61" s="804">
        <f>VLOOKUP($A61,[23]旧香焼町!$B$64:$M$88,6,FALSE)</f>
        <v>38</v>
      </c>
      <c r="AE61" s="804">
        <f>VLOOKUP($A61,[23]旧香焼町!$B$64:$M$88,7,FALSE)</f>
        <v>15</v>
      </c>
      <c r="AF61" s="804">
        <f>VLOOKUP($A61,[23]旧香焼町!$B$64:$M$88,8,FALSE)</f>
        <v>1</v>
      </c>
      <c r="AG61" s="804">
        <f>VLOOKUP($A61,[23]旧香焼町!$B$64:$M$88,9,FALSE)</f>
        <v>2</v>
      </c>
      <c r="AH61" s="804">
        <f>VLOOKUP($A61,[23]旧香焼町!$B$64:$M$88,10,FALSE)</f>
        <v>8</v>
      </c>
      <c r="AI61" s="804">
        <f>VLOOKUP($A61,[23]旧香焼町!$B$64:$M$88,11,FALSE)</f>
        <v>1</v>
      </c>
    </row>
    <row r="62" spans="1:35" s="143" customFormat="1" ht="15.95" customHeight="1">
      <c r="A62" s="772" t="s">
        <v>880</v>
      </c>
      <c r="B62" s="69" t="s">
        <v>212</v>
      </c>
      <c r="C62" s="69"/>
      <c r="D62" s="69"/>
      <c r="E62" s="778" t="s">
        <v>881</v>
      </c>
      <c r="F62" s="804">
        <f>VLOOKUP($A62,[23]旧香焼町!$B$6:$M$30,2,FALSE)</f>
        <v>914</v>
      </c>
      <c r="G62" s="804">
        <f>VLOOKUP($A62,[23]旧香焼町!$B$6:$M$30,3,FALSE)</f>
        <v>786</v>
      </c>
      <c r="H62" s="804">
        <f>VLOOKUP($A62,[23]旧香焼町!$B$6:$M$30,4,FALSE)</f>
        <v>433</v>
      </c>
      <c r="I62" s="804">
        <f>VLOOKUP($A62,[23]旧香焼町!$B$6:$M$30,5,FALSE)</f>
        <v>13</v>
      </c>
      <c r="J62" s="804">
        <f>VLOOKUP($A62,[23]旧香焼町!$B$6:$M$30,6,FALSE)</f>
        <v>340</v>
      </c>
      <c r="K62" s="804">
        <f>VLOOKUP($A62,[23]旧香焼町!$B$6:$M$30,7,FALSE)</f>
        <v>30</v>
      </c>
      <c r="L62" s="804">
        <f>VLOOKUP($A62,[23]旧香焼町!$B$6:$M$30,8,FALSE)</f>
        <v>16</v>
      </c>
      <c r="M62" s="804">
        <f>VLOOKUP($A62,[23]旧香焼町!$B$6:$M$30,9,FALSE)</f>
        <v>49</v>
      </c>
      <c r="N62" s="804">
        <f>VLOOKUP($A62,[23]旧香焼町!$B$6:$M$30,10,FALSE)</f>
        <v>20</v>
      </c>
      <c r="O62" s="805" t="str">
        <f>VLOOKUP($A62,[23]旧香焼町!$B$6:$M$30,11,FALSE)</f>
        <v>-</v>
      </c>
      <c r="P62" s="823">
        <f>VLOOKUP($A62,[23]旧香焼町!$B$35:$M$59,2,FALSE)</f>
        <v>334</v>
      </c>
      <c r="Q62" s="804">
        <f>VLOOKUP($A62,[23]旧香焼町!$B$35:$M$59,3,FALSE)</f>
        <v>270</v>
      </c>
      <c r="R62" s="804">
        <f>VLOOKUP($A62,[23]旧香焼町!$B$35:$M$59,4,FALSE)</f>
        <v>196</v>
      </c>
      <c r="S62" s="804">
        <f>VLOOKUP($A62,[23]旧香焼町!$B$35:$M$59,5,FALSE)</f>
        <v>6</v>
      </c>
      <c r="T62" s="804">
        <f>VLOOKUP($A62,[23]旧香焼町!$B$35:$M$59,6,FALSE)</f>
        <v>68</v>
      </c>
      <c r="U62" s="804">
        <f>VLOOKUP($A62,[23]旧香焼町!$B$35:$M$59,7,FALSE)</f>
        <v>21</v>
      </c>
      <c r="V62" s="804">
        <f>VLOOKUP($A62,[23]旧香焼町!$B$35:$M$59,8,FALSE)</f>
        <v>10</v>
      </c>
      <c r="W62" s="804">
        <f>VLOOKUP($A62,[23]旧香焼町!$B$35:$M$59,9,FALSE)</f>
        <v>27</v>
      </c>
      <c r="X62" s="804">
        <f>VLOOKUP($A62,[23]旧香焼町!$B$35:$M$59,10,FALSE)</f>
        <v>3</v>
      </c>
      <c r="Y62" s="805" t="str">
        <f>VLOOKUP($A62,[23]旧香焼町!$B$35:$M$59,11,FALSE)</f>
        <v>-</v>
      </c>
      <c r="Z62" s="804">
        <f>VLOOKUP($A62,[23]旧香焼町!$B$64:$M$88,2,FALSE)</f>
        <v>580</v>
      </c>
      <c r="AA62" s="804">
        <f>VLOOKUP($A62,[23]旧香焼町!$B$64:$M$88,3,FALSE)</f>
        <v>516</v>
      </c>
      <c r="AB62" s="804">
        <f>VLOOKUP($A62,[23]旧香焼町!$B$64:$M$88,4,FALSE)</f>
        <v>237</v>
      </c>
      <c r="AC62" s="804">
        <f>VLOOKUP($A62,[23]旧香焼町!$B$64:$M$88,5,FALSE)</f>
        <v>7</v>
      </c>
      <c r="AD62" s="804">
        <f>VLOOKUP($A62,[23]旧香焼町!$B$64:$M$88,6,FALSE)</f>
        <v>272</v>
      </c>
      <c r="AE62" s="804">
        <f>VLOOKUP($A62,[23]旧香焼町!$B$64:$M$88,7,FALSE)</f>
        <v>9</v>
      </c>
      <c r="AF62" s="804">
        <f>VLOOKUP($A62,[23]旧香焼町!$B$64:$M$88,8,FALSE)</f>
        <v>6</v>
      </c>
      <c r="AG62" s="804">
        <f>VLOOKUP($A62,[23]旧香焼町!$B$64:$M$88,9,FALSE)</f>
        <v>22</v>
      </c>
      <c r="AH62" s="804">
        <f>VLOOKUP($A62,[23]旧香焼町!$B$64:$M$88,10,FALSE)</f>
        <v>17</v>
      </c>
      <c r="AI62" s="804" t="str">
        <f>VLOOKUP($A62,[23]旧香焼町!$B$64:$M$88,11,FALSE)</f>
        <v>-</v>
      </c>
    </row>
    <row r="63" spans="1:35" s="785" customFormat="1" ht="6" customHeight="1">
      <c r="B63" s="806"/>
      <c r="C63" s="806"/>
      <c r="D63" s="806"/>
      <c r="E63" s="779"/>
      <c r="F63" s="807"/>
      <c r="G63" s="807"/>
      <c r="H63" s="807"/>
      <c r="I63" s="807"/>
      <c r="J63" s="808"/>
      <c r="K63" s="808"/>
      <c r="L63" s="808"/>
      <c r="M63" s="808"/>
      <c r="N63" s="809"/>
      <c r="O63" s="810"/>
      <c r="P63" s="807"/>
      <c r="Q63" s="807"/>
      <c r="R63" s="807"/>
      <c r="S63" s="808"/>
      <c r="T63" s="808"/>
      <c r="U63" s="808"/>
      <c r="V63" s="808"/>
      <c r="W63" s="811"/>
      <c r="X63" s="807"/>
      <c r="Y63" s="810"/>
      <c r="Z63" s="807"/>
      <c r="AA63" s="807"/>
      <c r="AB63" s="808"/>
      <c r="AC63" s="809"/>
      <c r="AD63" s="809"/>
      <c r="AE63" s="808"/>
      <c r="AF63" s="809"/>
      <c r="AG63" s="809"/>
      <c r="AH63" s="809"/>
      <c r="AI63" s="809"/>
    </row>
    <row r="64" spans="1:35" s="785" customFormat="1" ht="13.5" customHeight="1">
      <c r="B64" s="786"/>
      <c r="C64" s="786"/>
      <c r="D64" s="124" t="s">
        <v>912</v>
      </c>
      <c r="E64" s="748" t="s">
        <v>882</v>
      </c>
      <c r="F64" s="788"/>
      <c r="G64" s="792"/>
      <c r="H64" s="793"/>
      <c r="I64" s="788"/>
      <c r="J64" s="789"/>
      <c r="K64" s="789"/>
      <c r="L64" s="789"/>
      <c r="M64" s="789"/>
      <c r="N64" s="790"/>
      <c r="O64" s="788"/>
      <c r="P64" s="788"/>
      <c r="Q64" s="788"/>
      <c r="R64" s="788"/>
      <c r="S64" s="789"/>
      <c r="T64" s="789"/>
      <c r="U64" s="789"/>
      <c r="V64" s="789"/>
      <c r="W64" s="791"/>
      <c r="X64" s="788"/>
      <c r="Y64" s="788"/>
      <c r="Z64" s="788"/>
      <c r="AA64" s="788"/>
      <c r="AB64" s="789"/>
      <c r="AC64" s="790"/>
      <c r="AD64" s="790"/>
      <c r="AE64" s="789"/>
      <c r="AF64" s="790"/>
    </row>
    <row r="65" spans="5:65" ht="17.25" customHeight="1"/>
    <row r="66" spans="5:65" ht="17.25" customHeight="1"/>
    <row r="67" spans="5:65" s="795" customFormat="1" ht="17.25" customHeight="1">
      <c r="E67" s="4"/>
      <c r="F67" s="794"/>
      <c r="G67" s="794"/>
      <c r="H67" s="794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  <c r="T67" s="794"/>
      <c r="U67" s="794"/>
      <c r="V67" s="794"/>
      <c r="W67" s="794"/>
      <c r="X67" s="794"/>
      <c r="Y67" s="794"/>
      <c r="Z67" s="794"/>
      <c r="AA67" s="794"/>
      <c r="AB67" s="794"/>
      <c r="AC67" s="794"/>
      <c r="AD67" s="794"/>
      <c r="AE67" s="794"/>
      <c r="AF67" s="794"/>
      <c r="AG67" s="794"/>
      <c r="AH67" s="794"/>
      <c r="AI67" s="794"/>
      <c r="AJ67" s="794"/>
      <c r="AK67" s="794"/>
      <c r="AL67" s="794"/>
      <c r="AM67" s="794"/>
      <c r="AN67" s="794"/>
      <c r="AO67" s="794"/>
      <c r="AP67" s="794"/>
      <c r="AQ67" s="794"/>
      <c r="AR67" s="794"/>
      <c r="AS67" s="794"/>
      <c r="AT67" s="794"/>
      <c r="AU67" s="794"/>
      <c r="AV67" s="794"/>
      <c r="AW67" s="794"/>
      <c r="AX67" s="794"/>
      <c r="AY67" s="794"/>
      <c r="AZ67" s="794"/>
      <c r="BA67" s="794"/>
      <c r="BB67" s="794"/>
      <c r="BC67" s="794"/>
      <c r="BD67" s="794"/>
      <c r="BE67" s="794"/>
      <c r="BF67" s="794"/>
      <c r="BG67" s="794"/>
      <c r="BH67" s="794"/>
      <c r="BI67" s="794"/>
      <c r="BJ67" s="794"/>
      <c r="BK67" s="794"/>
      <c r="BL67" s="794"/>
      <c r="BM67" s="794"/>
    </row>
    <row r="68" spans="5:65" s="795" customFormat="1" ht="17.25" customHeight="1">
      <c r="E68" s="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</row>
    <row r="69" spans="5:65" s="795" customFormat="1" ht="12" customHeight="1">
      <c r="E69" s="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</row>
    <row r="70" spans="5:65" s="795" customFormat="1" ht="15" customHeight="1">
      <c r="E70" s="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</row>
    <row r="71" spans="5:65" s="795" customFormat="1" ht="15" customHeight="1">
      <c r="E71" s="4"/>
      <c r="F71" s="794"/>
      <c r="G71" s="794"/>
      <c r="H71" s="794"/>
      <c r="I71" s="794"/>
      <c r="J71" s="794"/>
      <c r="K71" s="794"/>
      <c r="L71" s="794"/>
      <c r="M71" s="794"/>
      <c r="N71" s="794"/>
      <c r="O71" s="794"/>
      <c r="P71" s="794"/>
      <c r="Q71" s="794"/>
      <c r="R71" s="794"/>
      <c r="S71" s="794"/>
      <c r="T71" s="794"/>
      <c r="U71" s="794"/>
      <c r="V71" s="794"/>
      <c r="W71" s="794"/>
      <c r="X71" s="794"/>
      <c r="Y71" s="794"/>
      <c r="Z71" s="794"/>
      <c r="AA71" s="794"/>
      <c r="AB71" s="794"/>
      <c r="AC71" s="794"/>
      <c r="AD71" s="794"/>
      <c r="AE71" s="794"/>
      <c r="AF71" s="794"/>
      <c r="AG71" s="794"/>
      <c r="AH71" s="794"/>
      <c r="AI71" s="794"/>
      <c r="AJ71" s="794"/>
      <c r="AK71" s="794"/>
      <c r="AL71" s="794"/>
      <c r="AM71" s="794"/>
      <c r="AN71" s="794"/>
      <c r="AO71" s="794"/>
      <c r="AP71" s="794"/>
      <c r="AQ71" s="794"/>
      <c r="AR71" s="794"/>
      <c r="AS71" s="794"/>
      <c r="AT71" s="794"/>
      <c r="AU71" s="794"/>
      <c r="AV71" s="794"/>
      <c r="AW71" s="794"/>
      <c r="AX71" s="794"/>
      <c r="AY71" s="794"/>
      <c r="AZ71" s="794"/>
      <c r="BA71" s="794"/>
      <c r="BB71" s="794"/>
      <c r="BC71" s="794"/>
      <c r="BD71" s="794"/>
      <c r="BE71" s="794"/>
      <c r="BF71" s="794"/>
      <c r="BG71" s="794"/>
      <c r="BH71" s="794"/>
      <c r="BI71" s="794"/>
      <c r="BJ71" s="794"/>
      <c r="BK71" s="794"/>
      <c r="BL71" s="794"/>
      <c r="BM71" s="794"/>
    </row>
    <row r="72" spans="5:65" s="795" customFormat="1" ht="45.75" customHeight="1">
      <c r="E72" s="4"/>
      <c r="F72" s="794"/>
      <c r="G72" s="794"/>
      <c r="H72" s="794"/>
      <c r="I72" s="794"/>
      <c r="J72" s="794"/>
      <c r="K72" s="794"/>
      <c r="L72" s="794"/>
      <c r="M72" s="794"/>
      <c r="N72" s="794"/>
      <c r="O72" s="794"/>
      <c r="P72" s="794"/>
      <c r="Q72" s="794"/>
      <c r="R72" s="794"/>
      <c r="S72" s="794"/>
      <c r="T72" s="794"/>
      <c r="U72" s="794"/>
      <c r="V72" s="794"/>
      <c r="W72" s="794"/>
      <c r="X72" s="794"/>
      <c r="Y72" s="794"/>
      <c r="Z72" s="794"/>
      <c r="AA72" s="794"/>
      <c r="AB72" s="794"/>
      <c r="AC72" s="794"/>
      <c r="AD72" s="794"/>
      <c r="AE72" s="794"/>
      <c r="AF72" s="794"/>
      <c r="AG72" s="794"/>
      <c r="AH72" s="794"/>
      <c r="AI72" s="794"/>
      <c r="AJ72" s="794"/>
      <c r="AK72" s="794"/>
      <c r="AL72" s="794"/>
      <c r="AM72" s="794"/>
      <c r="AN72" s="794"/>
      <c r="AO72" s="794"/>
      <c r="AP72" s="794"/>
      <c r="AQ72" s="794"/>
      <c r="AR72" s="794"/>
      <c r="AS72" s="794"/>
      <c r="AT72" s="794"/>
      <c r="AU72" s="794"/>
      <c r="AV72" s="794"/>
      <c r="AW72" s="794"/>
      <c r="AX72" s="794"/>
      <c r="AY72" s="794"/>
      <c r="AZ72" s="794"/>
      <c r="BA72" s="794"/>
      <c r="BB72" s="794"/>
      <c r="BC72" s="794"/>
      <c r="BD72" s="794"/>
      <c r="BE72" s="794"/>
      <c r="BF72" s="794"/>
      <c r="BG72" s="794"/>
      <c r="BH72" s="794"/>
      <c r="BI72" s="794"/>
      <c r="BJ72" s="794"/>
      <c r="BK72" s="794"/>
      <c r="BL72" s="794"/>
      <c r="BM72" s="794"/>
    </row>
    <row r="73" spans="5:65" s="795" customFormat="1" ht="49.5" customHeight="1">
      <c r="E73" s="4"/>
      <c r="F73" s="794"/>
      <c r="G73" s="794"/>
      <c r="H73" s="794"/>
      <c r="I73" s="794"/>
      <c r="J73" s="794"/>
      <c r="K73" s="794"/>
      <c r="L73" s="794"/>
      <c r="M73" s="794"/>
      <c r="N73" s="794"/>
      <c r="O73" s="794"/>
      <c r="P73" s="794"/>
      <c r="Q73" s="794"/>
      <c r="R73" s="794"/>
      <c r="S73" s="794"/>
      <c r="T73" s="794"/>
      <c r="U73" s="794"/>
      <c r="V73" s="794"/>
      <c r="W73" s="794"/>
      <c r="X73" s="794"/>
      <c r="Y73" s="794"/>
      <c r="Z73" s="794"/>
      <c r="AA73" s="794"/>
      <c r="AB73" s="794"/>
      <c r="AC73" s="794"/>
      <c r="AD73" s="794"/>
      <c r="AE73" s="794"/>
      <c r="AF73" s="794"/>
      <c r="AG73" s="794"/>
      <c r="AH73" s="794"/>
      <c r="AI73" s="794"/>
      <c r="AJ73" s="794"/>
      <c r="AK73" s="794"/>
      <c r="AL73" s="794"/>
      <c r="AM73" s="794"/>
      <c r="AN73" s="794"/>
      <c r="AO73" s="794"/>
      <c r="AP73" s="794"/>
      <c r="AQ73" s="794"/>
      <c r="AR73" s="794"/>
      <c r="AS73" s="794"/>
      <c r="AT73" s="794"/>
      <c r="AU73" s="794"/>
      <c r="AV73" s="794"/>
      <c r="AW73" s="794"/>
      <c r="AX73" s="794"/>
      <c r="AY73" s="794"/>
      <c r="AZ73" s="794"/>
      <c r="BA73" s="794"/>
      <c r="BB73" s="794"/>
      <c r="BC73" s="794"/>
      <c r="BD73" s="794"/>
      <c r="BE73" s="794"/>
      <c r="BF73" s="794"/>
      <c r="BG73" s="794"/>
      <c r="BH73" s="794"/>
      <c r="BI73" s="794"/>
      <c r="BJ73" s="794"/>
      <c r="BK73" s="794"/>
      <c r="BL73" s="794"/>
      <c r="BM73" s="794"/>
    </row>
    <row r="74" spans="5:65" s="795" customFormat="1" ht="12.75" customHeight="1">
      <c r="E74" s="4"/>
      <c r="F74" s="794"/>
      <c r="G74" s="794"/>
      <c r="H74" s="794"/>
      <c r="I74" s="794"/>
      <c r="J74" s="794"/>
      <c r="K74" s="794"/>
      <c r="L74" s="794"/>
      <c r="M74" s="794"/>
      <c r="N74" s="794"/>
      <c r="O74" s="794"/>
      <c r="P74" s="794"/>
      <c r="Q74" s="794"/>
      <c r="R74" s="794"/>
      <c r="S74" s="794"/>
      <c r="T74" s="794"/>
      <c r="U74" s="794"/>
      <c r="V74" s="794"/>
      <c r="W74" s="794"/>
      <c r="X74" s="794"/>
      <c r="Y74" s="794"/>
      <c r="Z74" s="794"/>
      <c r="AA74" s="794"/>
      <c r="AB74" s="794"/>
      <c r="AC74" s="794"/>
      <c r="AD74" s="794"/>
      <c r="AE74" s="794"/>
      <c r="AF74" s="794"/>
      <c r="AG74" s="794"/>
      <c r="AH74" s="794"/>
      <c r="AI74" s="794"/>
      <c r="AJ74" s="794"/>
      <c r="AK74" s="794"/>
      <c r="AL74" s="794"/>
      <c r="AM74" s="794"/>
      <c r="AN74" s="794"/>
      <c r="AO74" s="794"/>
      <c r="AP74" s="794"/>
      <c r="AQ74" s="794"/>
      <c r="AR74" s="794"/>
      <c r="AS74" s="794"/>
      <c r="AT74" s="794"/>
      <c r="AU74" s="794"/>
      <c r="AV74" s="794"/>
      <c r="AW74" s="794"/>
      <c r="AX74" s="794"/>
      <c r="AY74" s="794"/>
      <c r="AZ74" s="794"/>
      <c r="BA74" s="794"/>
      <c r="BB74" s="794"/>
      <c r="BC74" s="794"/>
      <c r="BD74" s="794"/>
      <c r="BE74" s="794"/>
      <c r="BF74" s="794"/>
      <c r="BG74" s="794"/>
      <c r="BH74" s="794"/>
      <c r="BI74" s="794"/>
      <c r="BJ74" s="794"/>
      <c r="BK74" s="794"/>
      <c r="BL74" s="794"/>
      <c r="BM74" s="794"/>
    </row>
    <row r="75" spans="5:65" s="795" customFormat="1" ht="11.1" customHeight="1">
      <c r="E75" s="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794"/>
      <c r="AL75" s="794"/>
      <c r="AM75" s="794"/>
      <c r="AN75" s="794"/>
      <c r="AO75" s="794"/>
      <c r="AP75" s="794"/>
      <c r="AQ75" s="794"/>
      <c r="AR75" s="794"/>
      <c r="AS75" s="794"/>
      <c r="AT75" s="794"/>
      <c r="AU75" s="794"/>
      <c r="AV75" s="794"/>
      <c r="AW75" s="794"/>
      <c r="AX75" s="794"/>
      <c r="AY75" s="794"/>
      <c r="AZ75" s="794"/>
      <c r="BA75" s="794"/>
      <c r="BB75" s="794"/>
      <c r="BC75" s="794"/>
      <c r="BD75" s="794"/>
      <c r="BE75" s="794"/>
      <c r="BF75" s="794"/>
      <c r="BG75" s="794"/>
      <c r="BH75" s="794"/>
      <c r="BI75" s="794"/>
      <c r="BJ75" s="794"/>
      <c r="BK75" s="794"/>
      <c r="BL75" s="794"/>
      <c r="BM75" s="794"/>
    </row>
    <row r="76" spans="5:65" s="795" customFormat="1" ht="24" customHeight="1">
      <c r="E76" s="4"/>
      <c r="F76" s="794"/>
      <c r="G76" s="794"/>
      <c r="H76" s="794"/>
      <c r="I76" s="794"/>
      <c r="J76" s="794"/>
      <c r="K76" s="794"/>
      <c r="L76" s="794"/>
      <c r="M76" s="794"/>
      <c r="N76" s="794"/>
      <c r="O76" s="794"/>
      <c r="P76" s="794"/>
      <c r="Q76" s="794"/>
      <c r="R76" s="794"/>
      <c r="S76" s="794"/>
      <c r="T76" s="794"/>
      <c r="U76" s="794"/>
      <c r="V76" s="794"/>
      <c r="W76" s="794"/>
      <c r="X76" s="794"/>
      <c r="Y76" s="794"/>
      <c r="Z76" s="794"/>
      <c r="AA76" s="794"/>
      <c r="AB76" s="794"/>
      <c r="AC76" s="794"/>
      <c r="AD76" s="794"/>
      <c r="AE76" s="794"/>
      <c r="AF76" s="794"/>
      <c r="AG76" s="794"/>
      <c r="AH76" s="794"/>
      <c r="AI76" s="794"/>
      <c r="AJ76" s="794"/>
      <c r="AK76" s="794"/>
      <c r="AL76" s="794"/>
      <c r="AM76" s="794"/>
      <c r="AN76" s="794"/>
      <c r="AO76" s="794"/>
      <c r="AP76" s="794"/>
      <c r="AQ76" s="794"/>
      <c r="AR76" s="794"/>
      <c r="AS76" s="794"/>
      <c r="AT76" s="794"/>
      <c r="AU76" s="794"/>
      <c r="AV76" s="794"/>
      <c r="AW76" s="794"/>
      <c r="AX76" s="794"/>
      <c r="AY76" s="794"/>
      <c r="AZ76" s="794"/>
      <c r="BA76" s="794"/>
      <c r="BB76" s="794"/>
      <c r="BC76" s="794"/>
      <c r="BD76" s="794"/>
      <c r="BE76" s="794"/>
      <c r="BF76" s="794"/>
      <c r="BG76" s="794"/>
      <c r="BH76" s="794"/>
      <c r="BI76" s="794"/>
      <c r="BJ76" s="794"/>
      <c r="BK76" s="794"/>
      <c r="BL76" s="794"/>
      <c r="BM76" s="794"/>
    </row>
    <row r="77" spans="5:65" s="795" customFormat="1" ht="11.1" customHeight="1">
      <c r="E77" s="4"/>
      <c r="F77" s="794"/>
      <c r="G77" s="794"/>
      <c r="H77" s="794"/>
      <c r="I77" s="794"/>
      <c r="J77" s="794"/>
      <c r="K77" s="794"/>
      <c r="L77" s="794"/>
      <c r="M77" s="794"/>
      <c r="N77" s="794"/>
      <c r="O77" s="794"/>
      <c r="P77" s="794"/>
      <c r="Q77" s="794"/>
      <c r="R77" s="794"/>
      <c r="S77" s="794"/>
      <c r="T77" s="794"/>
      <c r="U77" s="794"/>
      <c r="V77" s="794"/>
      <c r="W77" s="794"/>
      <c r="X77" s="794"/>
      <c r="Y77" s="794"/>
      <c r="Z77" s="794"/>
      <c r="AA77" s="794"/>
      <c r="AB77" s="794"/>
      <c r="AC77" s="794"/>
      <c r="AD77" s="794"/>
      <c r="AE77" s="794"/>
      <c r="AF77" s="794"/>
      <c r="AG77" s="794"/>
      <c r="AH77" s="794"/>
      <c r="AI77" s="794"/>
      <c r="AJ77" s="794"/>
      <c r="AK77" s="794"/>
      <c r="AL77" s="794"/>
      <c r="AM77" s="794"/>
      <c r="AN77" s="794"/>
      <c r="AO77" s="794"/>
      <c r="AP77" s="794"/>
      <c r="AQ77" s="794"/>
      <c r="AR77" s="794"/>
      <c r="AS77" s="794"/>
      <c r="AT77" s="794"/>
      <c r="AU77" s="794"/>
      <c r="AV77" s="794"/>
      <c r="AW77" s="794"/>
      <c r="AX77" s="794"/>
      <c r="AY77" s="794"/>
      <c r="AZ77" s="794"/>
      <c r="BA77" s="794"/>
      <c r="BB77" s="794"/>
      <c r="BC77" s="794"/>
      <c r="BD77" s="794"/>
      <c r="BE77" s="794"/>
      <c r="BF77" s="794"/>
      <c r="BG77" s="794"/>
      <c r="BH77" s="794"/>
      <c r="BI77" s="794"/>
      <c r="BJ77" s="794"/>
      <c r="BK77" s="794"/>
      <c r="BL77" s="794"/>
      <c r="BM77" s="794"/>
    </row>
    <row r="78" spans="5:65" s="795" customFormat="1" ht="12.75" customHeight="1">
      <c r="E78" s="4"/>
      <c r="F78" s="794"/>
      <c r="G78" s="794"/>
      <c r="H78" s="794"/>
      <c r="I78" s="794"/>
      <c r="J78" s="794"/>
      <c r="K78" s="794"/>
      <c r="L78" s="794"/>
      <c r="M78" s="794"/>
      <c r="N78" s="794"/>
      <c r="O78" s="794"/>
      <c r="P78" s="794"/>
      <c r="Q78" s="794"/>
      <c r="R78" s="794"/>
      <c r="S78" s="794"/>
      <c r="T78" s="794"/>
      <c r="U78" s="794"/>
      <c r="V78" s="794"/>
      <c r="W78" s="794"/>
      <c r="X78" s="794"/>
      <c r="Y78" s="794"/>
      <c r="Z78" s="794"/>
      <c r="AA78" s="794"/>
      <c r="AB78" s="794"/>
      <c r="AC78" s="794"/>
      <c r="AD78" s="794"/>
      <c r="AE78" s="794"/>
      <c r="AF78" s="794"/>
      <c r="AG78" s="794"/>
      <c r="AH78" s="794"/>
      <c r="AI78" s="794"/>
      <c r="AJ78" s="794"/>
      <c r="AK78" s="794"/>
      <c r="AL78" s="794"/>
      <c r="AM78" s="794"/>
      <c r="AN78" s="794"/>
      <c r="AO78" s="794"/>
      <c r="AP78" s="794"/>
      <c r="AQ78" s="794"/>
      <c r="AR78" s="794"/>
      <c r="AS78" s="794"/>
      <c r="AT78" s="794"/>
      <c r="AU78" s="794"/>
      <c r="AV78" s="794"/>
      <c r="AW78" s="794"/>
      <c r="AX78" s="794"/>
      <c r="AY78" s="794"/>
      <c r="AZ78" s="794"/>
      <c r="BA78" s="794"/>
      <c r="BB78" s="794"/>
      <c r="BC78" s="794"/>
      <c r="BD78" s="794"/>
      <c r="BE78" s="794"/>
      <c r="BF78" s="794"/>
      <c r="BG78" s="794"/>
      <c r="BH78" s="794"/>
      <c r="BI78" s="794"/>
      <c r="BJ78" s="794"/>
      <c r="BK78" s="794"/>
      <c r="BL78" s="794"/>
      <c r="BM78" s="794"/>
    </row>
    <row r="79" spans="5:65" s="795" customFormat="1" ht="11.1" customHeight="1">
      <c r="E79" s="4"/>
      <c r="F79" s="794"/>
      <c r="G79" s="794"/>
      <c r="H79" s="794"/>
      <c r="I79" s="794"/>
      <c r="J79" s="794"/>
      <c r="K79" s="794"/>
      <c r="L79" s="794"/>
      <c r="M79" s="794"/>
      <c r="N79" s="794"/>
      <c r="O79" s="794"/>
      <c r="P79" s="794"/>
      <c r="Q79" s="794"/>
      <c r="R79" s="794"/>
      <c r="S79" s="794"/>
      <c r="T79" s="794"/>
      <c r="U79" s="794"/>
      <c r="V79" s="794"/>
      <c r="W79" s="794"/>
      <c r="X79" s="794"/>
      <c r="Y79" s="794"/>
      <c r="Z79" s="794"/>
      <c r="AA79" s="794"/>
      <c r="AB79" s="794"/>
      <c r="AC79" s="794"/>
      <c r="AD79" s="794"/>
      <c r="AE79" s="794"/>
      <c r="AF79" s="794"/>
      <c r="AG79" s="794"/>
      <c r="AH79" s="794"/>
      <c r="AI79" s="794"/>
      <c r="AJ79" s="794"/>
      <c r="AK79" s="794"/>
      <c r="AL79" s="794"/>
      <c r="AM79" s="794"/>
      <c r="AN79" s="794"/>
      <c r="AO79" s="794"/>
      <c r="AP79" s="794"/>
      <c r="AQ79" s="794"/>
      <c r="AR79" s="794"/>
      <c r="AS79" s="794"/>
      <c r="AT79" s="794"/>
      <c r="AU79" s="794"/>
      <c r="AV79" s="794"/>
      <c r="AW79" s="794"/>
      <c r="AX79" s="794"/>
      <c r="AY79" s="794"/>
      <c r="AZ79" s="794"/>
      <c r="BA79" s="794"/>
      <c r="BB79" s="794"/>
      <c r="BC79" s="794"/>
      <c r="BD79" s="794"/>
      <c r="BE79" s="794"/>
      <c r="BF79" s="794"/>
      <c r="BG79" s="794"/>
      <c r="BH79" s="794"/>
      <c r="BI79" s="794"/>
      <c r="BJ79" s="794"/>
      <c r="BK79" s="794"/>
      <c r="BL79" s="794"/>
      <c r="BM79" s="794"/>
    </row>
    <row r="80" spans="5:65" s="795" customFormat="1" ht="12.75" customHeight="1">
      <c r="E80" s="4"/>
      <c r="F80" s="794"/>
      <c r="G80" s="794"/>
      <c r="H80" s="794"/>
      <c r="I80" s="794"/>
      <c r="J80" s="794"/>
      <c r="K80" s="794"/>
      <c r="L80" s="794"/>
      <c r="M80" s="794"/>
      <c r="N80" s="794"/>
      <c r="O80" s="794"/>
      <c r="P80" s="794"/>
      <c r="Q80" s="794"/>
      <c r="R80" s="794"/>
      <c r="S80" s="794"/>
      <c r="T80" s="794"/>
      <c r="U80" s="794"/>
      <c r="V80" s="794"/>
      <c r="W80" s="794"/>
      <c r="X80" s="794"/>
      <c r="Y80" s="794"/>
      <c r="Z80" s="794"/>
      <c r="AA80" s="794"/>
      <c r="AB80" s="794"/>
      <c r="AC80" s="794"/>
      <c r="AD80" s="794"/>
      <c r="AE80" s="794"/>
      <c r="AF80" s="794"/>
      <c r="AG80" s="794"/>
      <c r="AH80" s="794"/>
      <c r="AI80" s="794"/>
      <c r="AJ80" s="794"/>
      <c r="AK80" s="794"/>
      <c r="AL80" s="794"/>
      <c r="AM80" s="794"/>
      <c r="AN80" s="794"/>
      <c r="AO80" s="794"/>
      <c r="AP80" s="794"/>
      <c r="AQ80" s="794"/>
      <c r="AR80" s="794"/>
      <c r="AS80" s="794"/>
      <c r="AT80" s="794"/>
      <c r="AU80" s="794"/>
      <c r="AV80" s="794"/>
      <c r="AW80" s="794"/>
      <c r="AX80" s="794"/>
      <c r="AY80" s="794"/>
      <c r="AZ80" s="794"/>
      <c r="BA80" s="794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</row>
    <row r="81" spans="5:65" s="795" customFormat="1" ht="12.75" customHeight="1">
      <c r="E81" s="4"/>
      <c r="F81" s="794"/>
      <c r="G81" s="794"/>
      <c r="H81" s="794"/>
      <c r="I81" s="794"/>
      <c r="J81" s="794"/>
      <c r="K81" s="794"/>
      <c r="L81" s="794"/>
      <c r="M81" s="794"/>
      <c r="N81" s="794"/>
      <c r="O81" s="794"/>
      <c r="P81" s="794"/>
      <c r="Q81" s="794"/>
      <c r="R81" s="794"/>
      <c r="S81" s="794"/>
      <c r="T81" s="794"/>
      <c r="U81" s="794"/>
      <c r="V81" s="794"/>
      <c r="W81" s="794"/>
      <c r="X81" s="794"/>
      <c r="Y81" s="794"/>
      <c r="Z81" s="794"/>
      <c r="AA81" s="794"/>
      <c r="AB81" s="794"/>
      <c r="AC81" s="794"/>
      <c r="AD81" s="794"/>
      <c r="AE81" s="794"/>
      <c r="AF81" s="794"/>
      <c r="AG81" s="794"/>
      <c r="AH81" s="794"/>
      <c r="AI81" s="794"/>
      <c r="AJ81" s="794"/>
      <c r="AK81" s="794"/>
      <c r="AL81" s="794"/>
      <c r="AM81" s="794"/>
      <c r="AN81" s="794"/>
      <c r="AO81" s="794"/>
      <c r="AP81" s="794"/>
      <c r="AQ81" s="794"/>
      <c r="AR81" s="794"/>
      <c r="AS81" s="794"/>
      <c r="AT81" s="794"/>
      <c r="AU81" s="794"/>
      <c r="AV81" s="794"/>
      <c r="AW81" s="794"/>
      <c r="AX81" s="794"/>
      <c r="AY81" s="794"/>
      <c r="AZ81" s="794"/>
      <c r="BA81" s="794"/>
      <c r="BB81" s="794"/>
      <c r="BC81" s="794"/>
      <c r="BD81" s="794"/>
      <c r="BE81" s="794"/>
      <c r="BF81" s="794"/>
      <c r="BG81" s="794"/>
      <c r="BH81" s="794"/>
      <c r="BI81" s="794"/>
      <c r="BJ81" s="794"/>
      <c r="BK81" s="794"/>
      <c r="BL81" s="794"/>
      <c r="BM81" s="794"/>
    </row>
    <row r="82" spans="5:65" s="795" customFormat="1" ht="12.75" customHeight="1">
      <c r="E82" s="4"/>
      <c r="F82" s="794"/>
      <c r="G82" s="794"/>
      <c r="H82" s="794"/>
      <c r="I82" s="794"/>
      <c r="J82" s="794"/>
      <c r="K82" s="794"/>
      <c r="L82" s="794"/>
      <c r="M82" s="794"/>
      <c r="N82" s="794"/>
      <c r="O82" s="794"/>
      <c r="P82" s="794"/>
      <c r="Q82" s="794"/>
      <c r="R82" s="794"/>
      <c r="S82" s="794"/>
      <c r="T82" s="794"/>
      <c r="U82" s="794"/>
      <c r="V82" s="794"/>
      <c r="W82" s="794"/>
      <c r="X82" s="794"/>
      <c r="Y82" s="794"/>
      <c r="Z82" s="794"/>
      <c r="AA82" s="794"/>
      <c r="AB82" s="794"/>
      <c r="AC82" s="794"/>
      <c r="AD82" s="794"/>
      <c r="AE82" s="794"/>
      <c r="AF82" s="794"/>
      <c r="AG82" s="794"/>
      <c r="AH82" s="794"/>
      <c r="AI82" s="794"/>
      <c r="AJ82" s="794"/>
      <c r="AK82" s="794"/>
      <c r="AL82" s="794"/>
      <c r="AM82" s="794"/>
      <c r="AN82" s="794"/>
      <c r="AO82" s="794"/>
      <c r="AP82" s="794"/>
      <c r="AQ82" s="794"/>
      <c r="AR82" s="794"/>
      <c r="AS82" s="794"/>
      <c r="AT82" s="794"/>
      <c r="AU82" s="794"/>
      <c r="AV82" s="794"/>
      <c r="AW82" s="794"/>
      <c r="AX82" s="794"/>
      <c r="AY82" s="794"/>
      <c r="AZ82" s="794"/>
      <c r="BA82" s="794"/>
      <c r="BB82" s="794"/>
      <c r="BC82" s="794"/>
      <c r="BD82" s="794"/>
      <c r="BE82" s="794"/>
      <c r="BF82" s="794"/>
      <c r="BG82" s="794"/>
      <c r="BH82" s="794"/>
      <c r="BI82" s="794"/>
      <c r="BJ82" s="794"/>
      <c r="BK82" s="794"/>
      <c r="BL82" s="794"/>
      <c r="BM82" s="794"/>
    </row>
    <row r="83" spans="5:65" s="795" customFormat="1" ht="12.75" customHeight="1">
      <c r="E83" s="4"/>
      <c r="F83" s="794"/>
      <c r="G83" s="794"/>
      <c r="H83" s="794"/>
      <c r="I83" s="794"/>
      <c r="J83" s="794"/>
      <c r="K83" s="794"/>
      <c r="L83" s="794"/>
      <c r="M83" s="794"/>
      <c r="N83" s="794"/>
      <c r="O83" s="794"/>
      <c r="P83" s="794"/>
      <c r="Q83" s="794"/>
      <c r="R83" s="794"/>
      <c r="S83" s="794"/>
      <c r="T83" s="794"/>
      <c r="U83" s="794"/>
      <c r="V83" s="794"/>
      <c r="W83" s="794"/>
      <c r="X83" s="794"/>
      <c r="Y83" s="794"/>
      <c r="Z83" s="794"/>
      <c r="AA83" s="794"/>
      <c r="AB83" s="794"/>
      <c r="AC83" s="794"/>
      <c r="AD83" s="794"/>
      <c r="AE83" s="794"/>
      <c r="AF83" s="794"/>
      <c r="AG83" s="794"/>
      <c r="AH83" s="794"/>
      <c r="AI83" s="794"/>
      <c r="AJ83" s="794"/>
      <c r="AK83" s="794"/>
      <c r="AL83" s="794"/>
      <c r="AM83" s="794"/>
      <c r="AN83" s="794"/>
      <c r="AO83" s="794"/>
      <c r="AP83" s="794"/>
      <c r="AQ83" s="794"/>
      <c r="AR83" s="794"/>
      <c r="AS83" s="794"/>
      <c r="AT83" s="794"/>
      <c r="AU83" s="794"/>
      <c r="AV83" s="794"/>
      <c r="AW83" s="794"/>
      <c r="AX83" s="794"/>
      <c r="AY83" s="794"/>
      <c r="AZ83" s="794"/>
      <c r="BA83" s="794"/>
      <c r="BB83" s="794"/>
      <c r="BC83" s="794"/>
      <c r="BD83" s="794"/>
      <c r="BE83" s="794"/>
      <c r="BF83" s="794"/>
      <c r="BG83" s="794"/>
      <c r="BH83" s="794"/>
      <c r="BI83" s="794"/>
      <c r="BJ83" s="794"/>
      <c r="BK83" s="794"/>
      <c r="BL83" s="794"/>
      <c r="BM83" s="794"/>
    </row>
    <row r="84" spans="5:65" s="795" customFormat="1" ht="12.75" customHeight="1">
      <c r="E84" s="4"/>
      <c r="F84" s="794"/>
      <c r="G84" s="794"/>
      <c r="H84" s="794"/>
      <c r="I84" s="794"/>
      <c r="J84" s="794"/>
      <c r="K84" s="794"/>
      <c r="L84" s="794"/>
      <c r="M84" s="794"/>
      <c r="N84" s="794"/>
      <c r="O84" s="794"/>
      <c r="P84" s="794"/>
      <c r="Q84" s="794"/>
      <c r="R84" s="794"/>
      <c r="S84" s="794"/>
      <c r="T84" s="794"/>
      <c r="U84" s="794"/>
      <c r="V84" s="794"/>
      <c r="W84" s="794"/>
      <c r="X84" s="794"/>
      <c r="Y84" s="794"/>
      <c r="Z84" s="794"/>
      <c r="AA84" s="794"/>
      <c r="AB84" s="794"/>
      <c r="AC84" s="794"/>
      <c r="AD84" s="794"/>
      <c r="AE84" s="794"/>
      <c r="AF84" s="794"/>
      <c r="AG84" s="794"/>
      <c r="AH84" s="794"/>
      <c r="AI84" s="794"/>
      <c r="AJ84" s="794"/>
      <c r="AK84" s="794"/>
      <c r="AL84" s="794"/>
      <c r="AM84" s="794"/>
      <c r="AN84" s="794"/>
      <c r="AO84" s="794"/>
      <c r="AP84" s="794"/>
      <c r="AQ84" s="794"/>
      <c r="AR84" s="794"/>
      <c r="AS84" s="794"/>
      <c r="AT84" s="794"/>
      <c r="AU84" s="794"/>
      <c r="AV84" s="794"/>
      <c r="AW84" s="794"/>
      <c r="AX84" s="794"/>
      <c r="AY84" s="794"/>
      <c r="AZ84" s="794"/>
      <c r="BA84" s="794"/>
      <c r="BB84" s="794"/>
      <c r="BC84" s="794"/>
      <c r="BD84" s="794"/>
      <c r="BE84" s="794"/>
      <c r="BF84" s="794"/>
      <c r="BG84" s="794"/>
      <c r="BH84" s="794"/>
      <c r="BI84" s="794"/>
      <c r="BJ84" s="794"/>
      <c r="BK84" s="794"/>
      <c r="BL84" s="794"/>
      <c r="BM84" s="794"/>
    </row>
    <row r="85" spans="5:65" s="795" customFormat="1" ht="11.1" customHeight="1">
      <c r="E85" s="4"/>
      <c r="F85" s="794"/>
      <c r="G85" s="794"/>
      <c r="H85" s="794"/>
      <c r="I85" s="794"/>
      <c r="J85" s="794"/>
      <c r="K85" s="794"/>
      <c r="L85" s="794"/>
      <c r="M85" s="794"/>
      <c r="N85" s="794"/>
      <c r="O85" s="794"/>
      <c r="P85" s="794"/>
      <c r="Q85" s="794"/>
      <c r="R85" s="794"/>
      <c r="S85" s="794"/>
      <c r="T85" s="794"/>
      <c r="U85" s="794"/>
      <c r="V85" s="794"/>
      <c r="W85" s="794"/>
      <c r="X85" s="794"/>
      <c r="Y85" s="794"/>
      <c r="Z85" s="794"/>
      <c r="AA85" s="794"/>
      <c r="AB85" s="794"/>
      <c r="AC85" s="794"/>
      <c r="AD85" s="794"/>
      <c r="AE85" s="794"/>
      <c r="AF85" s="794"/>
      <c r="AG85" s="794"/>
      <c r="AH85" s="794"/>
      <c r="AI85" s="794"/>
      <c r="AJ85" s="794"/>
      <c r="AK85" s="794"/>
      <c r="AL85" s="794"/>
      <c r="AM85" s="794"/>
      <c r="AN85" s="794"/>
      <c r="AO85" s="794"/>
      <c r="AP85" s="794"/>
      <c r="AQ85" s="794"/>
      <c r="AR85" s="794"/>
      <c r="AS85" s="794"/>
      <c r="AT85" s="794"/>
      <c r="AU85" s="794"/>
      <c r="AV85" s="794"/>
      <c r="AW85" s="794"/>
      <c r="AX85" s="794"/>
      <c r="AY85" s="794"/>
      <c r="AZ85" s="794"/>
      <c r="BA85" s="794"/>
      <c r="BB85" s="794"/>
      <c r="BC85" s="794"/>
      <c r="BD85" s="794"/>
      <c r="BE85" s="794"/>
      <c r="BF85" s="794"/>
      <c r="BG85" s="794"/>
      <c r="BH85" s="794"/>
      <c r="BI85" s="794"/>
      <c r="BJ85" s="794"/>
      <c r="BK85" s="794"/>
      <c r="BL85" s="794"/>
      <c r="BM85" s="794"/>
    </row>
    <row r="86" spans="5:65" s="795" customFormat="1" ht="12.75" customHeight="1">
      <c r="E86" s="4"/>
      <c r="F86" s="794"/>
      <c r="G86" s="794"/>
      <c r="H86" s="794"/>
      <c r="I86" s="794"/>
      <c r="J86" s="794"/>
      <c r="K86" s="794"/>
      <c r="L86" s="794"/>
      <c r="M86" s="794"/>
      <c r="N86" s="794"/>
      <c r="O86" s="794"/>
      <c r="P86" s="794"/>
      <c r="Q86" s="794"/>
      <c r="R86" s="794"/>
      <c r="S86" s="794"/>
      <c r="T86" s="794"/>
      <c r="U86" s="794"/>
      <c r="V86" s="794"/>
      <c r="W86" s="794"/>
      <c r="X86" s="794"/>
      <c r="Y86" s="794"/>
      <c r="Z86" s="794"/>
      <c r="AA86" s="794"/>
      <c r="AB86" s="794"/>
      <c r="AC86" s="794"/>
      <c r="AD86" s="794"/>
      <c r="AE86" s="794"/>
      <c r="AF86" s="794"/>
      <c r="AG86" s="794"/>
      <c r="AH86" s="794"/>
      <c r="AI86" s="794"/>
      <c r="AJ86" s="794"/>
      <c r="AK86" s="794"/>
      <c r="AL86" s="794"/>
      <c r="AM86" s="794"/>
      <c r="AN86" s="794"/>
      <c r="AO86" s="794"/>
      <c r="AP86" s="794"/>
      <c r="AQ86" s="794"/>
      <c r="AR86" s="794"/>
      <c r="AS86" s="794"/>
      <c r="AT86" s="794"/>
      <c r="AU86" s="794"/>
      <c r="AV86" s="794"/>
      <c r="AW86" s="794"/>
      <c r="AX86" s="794"/>
      <c r="AY86" s="794"/>
      <c r="AZ86" s="794"/>
      <c r="BA86" s="794"/>
      <c r="BB86" s="794"/>
      <c r="BC86" s="794"/>
      <c r="BD86" s="794"/>
      <c r="BE86" s="794"/>
      <c r="BF86" s="794"/>
      <c r="BG86" s="794"/>
      <c r="BH86" s="794"/>
      <c r="BI86" s="794"/>
      <c r="BJ86" s="794"/>
      <c r="BK86" s="794"/>
      <c r="BL86" s="794"/>
      <c r="BM86" s="794"/>
    </row>
    <row r="87" spans="5:65" s="795" customFormat="1" ht="12.75" customHeight="1">
      <c r="E87" s="4"/>
      <c r="F87" s="794"/>
      <c r="G87" s="794"/>
      <c r="H87" s="794"/>
      <c r="I87" s="794"/>
      <c r="J87" s="794"/>
      <c r="K87" s="794"/>
      <c r="L87" s="794"/>
      <c r="M87" s="794"/>
      <c r="N87" s="794"/>
      <c r="O87" s="794"/>
      <c r="P87" s="794"/>
      <c r="Q87" s="794"/>
      <c r="R87" s="794"/>
      <c r="S87" s="794"/>
      <c r="T87" s="794"/>
      <c r="U87" s="794"/>
      <c r="V87" s="794"/>
      <c r="W87" s="794"/>
      <c r="X87" s="794"/>
      <c r="Y87" s="794"/>
      <c r="Z87" s="794"/>
      <c r="AA87" s="794"/>
      <c r="AB87" s="794"/>
      <c r="AC87" s="794"/>
      <c r="AD87" s="794"/>
      <c r="AE87" s="794"/>
      <c r="AF87" s="794"/>
      <c r="AG87" s="794"/>
      <c r="AH87" s="794"/>
      <c r="AI87" s="794"/>
      <c r="AJ87" s="794"/>
      <c r="AK87" s="794"/>
      <c r="AL87" s="794"/>
      <c r="AM87" s="794"/>
      <c r="AN87" s="794"/>
      <c r="AO87" s="794"/>
      <c r="AP87" s="794"/>
      <c r="AQ87" s="794"/>
      <c r="AR87" s="794"/>
      <c r="AS87" s="794"/>
      <c r="AT87" s="794"/>
      <c r="AU87" s="794"/>
      <c r="AV87" s="794"/>
      <c r="AW87" s="794"/>
      <c r="AX87" s="794"/>
      <c r="AY87" s="794"/>
      <c r="AZ87" s="794"/>
      <c r="BA87" s="794"/>
      <c r="BB87" s="794"/>
      <c r="BC87" s="794"/>
      <c r="BD87" s="794"/>
      <c r="BE87" s="794"/>
      <c r="BF87" s="794"/>
      <c r="BG87" s="794"/>
      <c r="BH87" s="794"/>
      <c r="BI87" s="794"/>
      <c r="BJ87" s="794"/>
      <c r="BK87" s="794"/>
      <c r="BL87" s="794"/>
      <c r="BM87" s="794"/>
    </row>
    <row r="88" spans="5:65" s="795" customFormat="1" ht="12.75" customHeight="1">
      <c r="E88" s="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794"/>
      <c r="AL88" s="794"/>
      <c r="AM88" s="794"/>
      <c r="AN88" s="794"/>
      <c r="AO88" s="794"/>
      <c r="AP88" s="794"/>
      <c r="AQ88" s="794"/>
      <c r="AR88" s="794"/>
      <c r="AS88" s="794"/>
      <c r="AT88" s="794"/>
      <c r="AU88" s="794"/>
      <c r="AV88" s="794"/>
      <c r="AW88" s="794"/>
      <c r="AX88" s="794"/>
      <c r="AY88" s="794"/>
      <c r="AZ88" s="794"/>
      <c r="BA88" s="794"/>
      <c r="BB88" s="794"/>
      <c r="BC88" s="794"/>
      <c r="BD88" s="794"/>
      <c r="BE88" s="794"/>
      <c r="BF88" s="794"/>
      <c r="BG88" s="794"/>
      <c r="BH88" s="794"/>
      <c r="BI88" s="794"/>
      <c r="BJ88" s="794"/>
      <c r="BK88" s="794"/>
      <c r="BL88" s="794"/>
      <c r="BM88" s="794"/>
    </row>
    <row r="89" spans="5:65" s="795" customFormat="1" ht="12.75" customHeight="1">
      <c r="E89" s="4"/>
      <c r="F89" s="794"/>
      <c r="G89" s="794"/>
      <c r="H89" s="794"/>
      <c r="I89" s="794"/>
      <c r="J89" s="794"/>
      <c r="K89" s="794"/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4"/>
      <c r="X89" s="794"/>
      <c r="Y89" s="794"/>
      <c r="Z89" s="794"/>
      <c r="AA89" s="794"/>
      <c r="AB89" s="794"/>
      <c r="AC89" s="794"/>
      <c r="AD89" s="794"/>
      <c r="AE89" s="794"/>
      <c r="AF89" s="794"/>
      <c r="AG89" s="794"/>
      <c r="AH89" s="794"/>
      <c r="AI89" s="794"/>
      <c r="AJ89" s="794"/>
      <c r="AK89" s="794"/>
      <c r="AL89" s="794"/>
      <c r="AM89" s="794"/>
      <c r="AN89" s="794"/>
      <c r="AO89" s="794"/>
      <c r="AP89" s="794"/>
      <c r="AQ89" s="794"/>
      <c r="AR89" s="794"/>
      <c r="AS89" s="794"/>
      <c r="AT89" s="794"/>
      <c r="AU89" s="794"/>
      <c r="AV89" s="794"/>
      <c r="AW89" s="794"/>
      <c r="AX89" s="794"/>
      <c r="AY89" s="794"/>
      <c r="AZ89" s="794"/>
      <c r="BA89" s="794"/>
      <c r="BB89" s="794"/>
      <c r="BC89" s="794"/>
      <c r="BD89" s="794"/>
      <c r="BE89" s="794"/>
      <c r="BF89" s="794"/>
      <c r="BG89" s="794"/>
      <c r="BH89" s="794"/>
      <c r="BI89" s="794"/>
      <c r="BJ89" s="794"/>
      <c r="BK89" s="794"/>
      <c r="BL89" s="794"/>
      <c r="BM89" s="794"/>
    </row>
    <row r="90" spans="5:65" s="795" customFormat="1" ht="12.75" customHeight="1">
      <c r="E90" s="4"/>
      <c r="F90" s="794"/>
      <c r="G90" s="794"/>
      <c r="H90" s="794"/>
      <c r="I90" s="794"/>
      <c r="J90" s="794"/>
      <c r="K90" s="794"/>
      <c r="L90" s="794"/>
      <c r="M90" s="794"/>
      <c r="N90" s="794"/>
      <c r="O90" s="794"/>
      <c r="P90" s="794"/>
      <c r="Q90" s="794"/>
      <c r="R90" s="794"/>
      <c r="S90" s="794"/>
      <c r="T90" s="794"/>
      <c r="U90" s="794"/>
      <c r="V90" s="794"/>
      <c r="W90" s="794"/>
      <c r="X90" s="794"/>
      <c r="Y90" s="794"/>
      <c r="Z90" s="794"/>
      <c r="AA90" s="794"/>
      <c r="AB90" s="794"/>
      <c r="AC90" s="794"/>
      <c r="AD90" s="794"/>
      <c r="AE90" s="794"/>
      <c r="AF90" s="794"/>
      <c r="AG90" s="794"/>
      <c r="AH90" s="794"/>
      <c r="AI90" s="794"/>
      <c r="AJ90" s="794"/>
      <c r="AK90" s="794"/>
      <c r="AL90" s="794"/>
      <c r="AM90" s="794"/>
      <c r="AN90" s="794"/>
      <c r="AO90" s="794"/>
      <c r="AP90" s="794"/>
      <c r="AQ90" s="794"/>
      <c r="AR90" s="794"/>
      <c r="AS90" s="794"/>
      <c r="AT90" s="794"/>
      <c r="AU90" s="794"/>
      <c r="AV90" s="794"/>
      <c r="AW90" s="794"/>
      <c r="AX90" s="794"/>
      <c r="AY90" s="794"/>
      <c r="AZ90" s="794"/>
      <c r="BA90" s="794"/>
      <c r="BB90" s="794"/>
      <c r="BC90" s="794"/>
      <c r="BD90" s="794"/>
      <c r="BE90" s="794"/>
      <c r="BF90" s="794"/>
      <c r="BG90" s="794"/>
      <c r="BH90" s="794"/>
      <c r="BI90" s="794"/>
      <c r="BJ90" s="794"/>
      <c r="BK90" s="794"/>
      <c r="BL90" s="794"/>
      <c r="BM90" s="794"/>
    </row>
    <row r="91" spans="5:65" s="795" customFormat="1" ht="11.1" customHeight="1">
      <c r="E91" s="4"/>
      <c r="F91" s="794"/>
      <c r="G91" s="794"/>
      <c r="H91" s="794"/>
      <c r="I91" s="794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4"/>
      <c r="AO91" s="794"/>
      <c r="AP91" s="794"/>
      <c r="AQ91" s="794"/>
      <c r="AR91" s="794"/>
      <c r="AS91" s="794"/>
      <c r="AT91" s="794"/>
      <c r="AU91" s="794"/>
      <c r="AV91" s="794"/>
      <c r="AW91" s="794"/>
      <c r="AX91" s="794"/>
      <c r="AY91" s="794"/>
      <c r="AZ91" s="794"/>
      <c r="BA91" s="794"/>
      <c r="BB91" s="794"/>
      <c r="BC91" s="794"/>
      <c r="BD91" s="794"/>
      <c r="BE91" s="794"/>
      <c r="BF91" s="794"/>
      <c r="BG91" s="794"/>
      <c r="BH91" s="794"/>
      <c r="BI91" s="794"/>
      <c r="BJ91" s="794"/>
      <c r="BK91" s="794"/>
      <c r="BL91" s="794"/>
      <c r="BM91" s="794"/>
    </row>
    <row r="92" spans="5:65" s="795" customFormat="1" ht="12.75" customHeight="1">
      <c r="E92" s="4"/>
      <c r="F92" s="794"/>
      <c r="G92" s="794"/>
      <c r="H92" s="794"/>
      <c r="I92" s="794"/>
      <c r="J92" s="794"/>
      <c r="K92" s="794"/>
      <c r="L92" s="794"/>
      <c r="M92" s="794"/>
      <c r="N92" s="794"/>
      <c r="O92" s="794"/>
      <c r="P92" s="794"/>
      <c r="Q92" s="794"/>
      <c r="R92" s="794"/>
      <c r="S92" s="794"/>
      <c r="T92" s="794"/>
      <c r="U92" s="794"/>
      <c r="V92" s="794"/>
      <c r="W92" s="794"/>
      <c r="X92" s="794"/>
      <c r="Y92" s="794"/>
      <c r="Z92" s="794"/>
      <c r="AA92" s="794"/>
      <c r="AB92" s="794"/>
      <c r="AC92" s="794"/>
      <c r="AD92" s="794"/>
      <c r="AE92" s="794"/>
      <c r="AF92" s="794"/>
      <c r="AG92" s="794"/>
      <c r="AH92" s="794"/>
      <c r="AI92" s="794"/>
      <c r="AJ92" s="794"/>
      <c r="AK92" s="794"/>
      <c r="AL92" s="794"/>
      <c r="AM92" s="794"/>
      <c r="AN92" s="794"/>
      <c r="AO92" s="794"/>
      <c r="AP92" s="794"/>
      <c r="AQ92" s="794"/>
      <c r="AR92" s="794"/>
      <c r="AS92" s="794"/>
      <c r="AT92" s="794"/>
      <c r="AU92" s="794"/>
      <c r="AV92" s="794"/>
      <c r="AW92" s="794"/>
      <c r="AX92" s="794"/>
      <c r="AY92" s="794"/>
      <c r="AZ92" s="794"/>
      <c r="BA92" s="794"/>
      <c r="BB92" s="794"/>
      <c r="BC92" s="794"/>
      <c r="BD92" s="794"/>
      <c r="BE92" s="794"/>
      <c r="BF92" s="794"/>
      <c r="BG92" s="794"/>
      <c r="BH92" s="794"/>
      <c r="BI92" s="794"/>
      <c r="BJ92" s="794"/>
      <c r="BK92" s="794"/>
      <c r="BL92" s="794"/>
      <c r="BM92" s="794"/>
    </row>
    <row r="93" spans="5:65" s="795" customFormat="1" ht="12.75" customHeight="1">
      <c r="E93" s="4"/>
      <c r="F93" s="794"/>
      <c r="G93" s="794"/>
      <c r="H93" s="794"/>
      <c r="I93" s="794"/>
      <c r="J93" s="794"/>
      <c r="K93" s="794"/>
      <c r="L93" s="794"/>
      <c r="M93" s="794"/>
      <c r="N93" s="794"/>
      <c r="O93" s="794"/>
      <c r="P93" s="794"/>
      <c r="Q93" s="794"/>
      <c r="R93" s="794"/>
      <c r="S93" s="794"/>
      <c r="T93" s="794"/>
      <c r="U93" s="794"/>
      <c r="V93" s="794"/>
      <c r="W93" s="794"/>
      <c r="X93" s="794"/>
      <c r="Y93" s="794"/>
      <c r="Z93" s="794"/>
      <c r="AA93" s="794"/>
      <c r="AB93" s="794"/>
      <c r="AC93" s="794"/>
      <c r="AD93" s="794"/>
      <c r="AE93" s="794"/>
      <c r="AF93" s="794"/>
      <c r="AG93" s="794"/>
      <c r="AH93" s="794"/>
      <c r="AI93" s="794"/>
      <c r="AJ93" s="794"/>
      <c r="AK93" s="794"/>
      <c r="AL93" s="794"/>
      <c r="AM93" s="794"/>
      <c r="AN93" s="794"/>
      <c r="AO93" s="794"/>
      <c r="AP93" s="794"/>
      <c r="AQ93" s="794"/>
      <c r="AR93" s="794"/>
      <c r="AS93" s="794"/>
      <c r="AT93" s="794"/>
      <c r="AU93" s="794"/>
      <c r="AV93" s="794"/>
      <c r="AW93" s="794"/>
      <c r="AX93" s="794"/>
      <c r="AY93" s="794"/>
      <c r="AZ93" s="794"/>
      <c r="BA93" s="794"/>
      <c r="BB93" s="794"/>
      <c r="BC93" s="794"/>
      <c r="BD93" s="794"/>
      <c r="BE93" s="794"/>
      <c r="BF93" s="794"/>
      <c r="BG93" s="794"/>
      <c r="BH93" s="794"/>
      <c r="BI93" s="794"/>
      <c r="BJ93" s="794"/>
      <c r="BK93" s="794"/>
      <c r="BL93" s="794"/>
      <c r="BM93" s="794"/>
    </row>
    <row r="94" spans="5:65" s="795" customFormat="1" ht="12.75" customHeight="1">
      <c r="E94" s="4"/>
      <c r="F94" s="794"/>
      <c r="G94" s="794"/>
      <c r="H94" s="794"/>
      <c r="I94" s="794"/>
      <c r="J94" s="794"/>
      <c r="K94" s="794"/>
      <c r="L94" s="794"/>
      <c r="M94" s="794"/>
      <c r="N94" s="794"/>
      <c r="O94" s="794"/>
      <c r="P94" s="794"/>
      <c r="Q94" s="794"/>
      <c r="R94" s="794"/>
      <c r="S94" s="794"/>
      <c r="T94" s="794"/>
      <c r="U94" s="794"/>
      <c r="V94" s="794"/>
      <c r="W94" s="794"/>
      <c r="X94" s="794"/>
      <c r="Y94" s="794"/>
      <c r="Z94" s="794"/>
      <c r="AA94" s="794"/>
      <c r="AB94" s="794"/>
      <c r="AC94" s="794"/>
      <c r="AD94" s="794"/>
      <c r="AE94" s="794"/>
      <c r="AF94" s="794"/>
      <c r="AG94" s="794"/>
      <c r="AH94" s="794"/>
      <c r="AI94" s="794"/>
      <c r="AJ94" s="794"/>
      <c r="AK94" s="794"/>
      <c r="AL94" s="794"/>
      <c r="AM94" s="794"/>
      <c r="AN94" s="794"/>
      <c r="AO94" s="794"/>
      <c r="AP94" s="794"/>
      <c r="AQ94" s="794"/>
      <c r="AR94" s="794"/>
      <c r="AS94" s="794"/>
      <c r="AT94" s="794"/>
      <c r="AU94" s="794"/>
      <c r="AV94" s="794"/>
      <c r="AW94" s="794"/>
      <c r="AX94" s="794"/>
      <c r="AY94" s="794"/>
      <c r="AZ94" s="794"/>
      <c r="BA94" s="794"/>
      <c r="BB94" s="794"/>
      <c r="BC94" s="794"/>
      <c r="BD94" s="794"/>
      <c r="BE94" s="794"/>
      <c r="BF94" s="794"/>
      <c r="BG94" s="794"/>
      <c r="BH94" s="794"/>
      <c r="BI94" s="794"/>
      <c r="BJ94" s="794"/>
      <c r="BK94" s="794"/>
      <c r="BL94" s="794"/>
      <c r="BM94" s="794"/>
    </row>
    <row r="95" spans="5:65" s="795" customFormat="1" ht="12.75" customHeight="1">
      <c r="E95" s="4"/>
      <c r="F95" s="794"/>
      <c r="G95" s="794"/>
      <c r="H95" s="794"/>
      <c r="I95" s="794"/>
      <c r="J95" s="794"/>
      <c r="K95" s="794"/>
      <c r="L95" s="794"/>
      <c r="M95" s="794"/>
      <c r="N95" s="794"/>
      <c r="O95" s="794"/>
      <c r="P95" s="794"/>
      <c r="Q95" s="794"/>
      <c r="R95" s="794"/>
      <c r="S95" s="794"/>
      <c r="T95" s="794"/>
      <c r="U95" s="794"/>
      <c r="V95" s="794"/>
      <c r="W95" s="794"/>
      <c r="X95" s="794"/>
      <c r="Y95" s="794"/>
      <c r="Z95" s="794"/>
      <c r="AA95" s="794"/>
      <c r="AB95" s="794"/>
      <c r="AC95" s="794"/>
      <c r="AD95" s="794"/>
      <c r="AE95" s="794"/>
      <c r="AF95" s="794"/>
      <c r="AG95" s="794"/>
      <c r="AH95" s="794"/>
      <c r="AI95" s="794"/>
      <c r="AJ95" s="794"/>
      <c r="AK95" s="794"/>
      <c r="AL95" s="794"/>
      <c r="AM95" s="794"/>
      <c r="AN95" s="794"/>
      <c r="AO95" s="794"/>
      <c r="AP95" s="794"/>
      <c r="AQ95" s="794"/>
      <c r="AR95" s="794"/>
      <c r="AS95" s="794"/>
      <c r="AT95" s="794"/>
      <c r="AU95" s="794"/>
      <c r="AV95" s="794"/>
      <c r="AW95" s="794"/>
      <c r="AX95" s="794"/>
      <c r="AY95" s="794"/>
      <c r="AZ95" s="794"/>
      <c r="BA95" s="794"/>
      <c r="BB95" s="794"/>
      <c r="BC95" s="794"/>
      <c r="BD95" s="794"/>
      <c r="BE95" s="794"/>
      <c r="BF95" s="794"/>
      <c r="BG95" s="794"/>
      <c r="BH95" s="794"/>
      <c r="BI95" s="794"/>
      <c r="BJ95" s="794"/>
      <c r="BK95" s="794"/>
      <c r="BL95" s="794"/>
      <c r="BM95" s="794"/>
    </row>
    <row r="96" spans="5:65" s="795" customFormat="1" ht="12.75" customHeight="1">
      <c r="E96" s="4"/>
      <c r="F96" s="794"/>
      <c r="G96" s="794"/>
      <c r="H96" s="794"/>
      <c r="I96" s="794"/>
      <c r="J96" s="794"/>
      <c r="K96" s="794"/>
      <c r="L96" s="794"/>
      <c r="M96" s="794"/>
      <c r="N96" s="794"/>
      <c r="O96" s="794"/>
      <c r="P96" s="794"/>
      <c r="Q96" s="794"/>
      <c r="R96" s="794"/>
      <c r="S96" s="794"/>
      <c r="T96" s="794"/>
      <c r="U96" s="794"/>
      <c r="V96" s="794"/>
      <c r="W96" s="794"/>
      <c r="X96" s="794"/>
      <c r="Y96" s="794"/>
      <c r="Z96" s="794"/>
      <c r="AA96" s="794"/>
      <c r="AB96" s="794"/>
      <c r="AC96" s="794"/>
      <c r="AD96" s="794"/>
      <c r="AE96" s="794"/>
      <c r="AF96" s="794"/>
      <c r="AG96" s="794"/>
      <c r="AH96" s="794"/>
      <c r="AI96" s="794"/>
      <c r="AJ96" s="794"/>
      <c r="AK96" s="794"/>
      <c r="AL96" s="794"/>
      <c r="AM96" s="794"/>
      <c r="AN96" s="794"/>
      <c r="AO96" s="794"/>
      <c r="AP96" s="794"/>
      <c r="AQ96" s="794"/>
      <c r="AR96" s="794"/>
      <c r="AS96" s="794"/>
      <c r="AT96" s="794"/>
      <c r="AU96" s="794"/>
      <c r="AV96" s="794"/>
      <c r="AW96" s="794"/>
      <c r="AX96" s="794"/>
      <c r="AY96" s="794"/>
      <c r="AZ96" s="794"/>
      <c r="BA96" s="794"/>
      <c r="BB96" s="794"/>
      <c r="BC96" s="794"/>
      <c r="BD96" s="794"/>
      <c r="BE96" s="794"/>
      <c r="BF96" s="794"/>
      <c r="BG96" s="794"/>
      <c r="BH96" s="794"/>
      <c r="BI96" s="794"/>
      <c r="BJ96" s="794"/>
      <c r="BK96" s="794"/>
      <c r="BL96" s="794"/>
      <c r="BM96" s="794"/>
    </row>
    <row r="97" spans="5:65" s="795" customFormat="1" ht="11.1" customHeight="1">
      <c r="E97" s="4"/>
      <c r="F97" s="794"/>
      <c r="G97" s="794"/>
      <c r="H97" s="794"/>
      <c r="I97" s="794"/>
      <c r="J97" s="794"/>
      <c r="K97" s="794"/>
      <c r="L97" s="794"/>
      <c r="M97" s="794"/>
      <c r="N97" s="794"/>
      <c r="O97" s="794"/>
      <c r="P97" s="794"/>
      <c r="Q97" s="794"/>
      <c r="R97" s="794"/>
      <c r="S97" s="794"/>
      <c r="T97" s="794"/>
      <c r="U97" s="794"/>
      <c r="V97" s="794"/>
      <c r="W97" s="794"/>
      <c r="X97" s="794"/>
      <c r="Y97" s="794"/>
      <c r="Z97" s="794"/>
      <c r="AA97" s="794"/>
      <c r="AB97" s="794"/>
      <c r="AC97" s="794"/>
      <c r="AD97" s="794"/>
      <c r="AE97" s="794"/>
      <c r="AF97" s="794"/>
      <c r="AG97" s="794"/>
      <c r="AH97" s="794"/>
      <c r="AI97" s="794"/>
      <c r="AJ97" s="794"/>
      <c r="AK97" s="794"/>
      <c r="AL97" s="794"/>
      <c r="AM97" s="794"/>
      <c r="AN97" s="794"/>
      <c r="AO97" s="794"/>
      <c r="AP97" s="794"/>
      <c r="AQ97" s="794"/>
      <c r="AR97" s="794"/>
      <c r="AS97" s="794"/>
      <c r="AT97" s="794"/>
      <c r="AU97" s="794"/>
      <c r="AV97" s="794"/>
      <c r="AW97" s="794"/>
      <c r="AX97" s="794"/>
      <c r="AY97" s="794"/>
      <c r="AZ97" s="794"/>
      <c r="BA97" s="794"/>
      <c r="BB97" s="794"/>
      <c r="BC97" s="794"/>
      <c r="BD97" s="794"/>
      <c r="BE97" s="794"/>
      <c r="BF97" s="794"/>
      <c r="BG97" s="794"/>
      <c r="BH97" s="794"/>
      <c r="BI97" s="794"/>
      <c r="BJ97" s="794"/>
      <c r="BK97" s="794"/>
      <c r="BL97" s="794"/>
      <c r="BM97" s="794"/>
    </row>
    <row r="98" spans="5:65" s="795" customFormat="1" ht="12.75" customHeight="1">
      <c r="E98" s="4"/>
      <c r="F98" s="794"/>
      <c r="G98" s="794"/>
      <c r="H98" s="794"/>
      <c r="I98" s="794"/>
      <c r="J98" s="794"/>
      <c r="K98" s="794"/>
      <c r="L98" s="794"/>
      <c r="M98" s="794"/>
      <c r="N98" s="794"/>
      <c r="O98" s="794"/>
      <c r="P98" s="794"/>
      <c r="Q98" s="794"/>
      <c r="R98" s="794"/>
      <c r="S98" s="794"/>
      <c r="T98" s="794"/>
      <c r="U98" s="794"/>
      <c r="V98" s="794"/>
      <c r="W98" s="794"/>
      <c r="X98" s="794"/>
      <c r="Y98" s="794"/>
      <c r="Z98" s="794"/>
      <c r="AA98" s="794"/>
      <c r="AB98" s="794"/>
      <c r="AC98" s="794"/>
      <c r="AD98" s="794"/>
      <c r="AE98" s="794"/>
      <c r="AF98" s="794"/>
      <c r="AG98" s="794"/>
      <c r="AH98" s="794"/>
      <c r="AI98" s="794"/>
      <c r="AJ98" s="794"/>
      <c r="AK98" s="794"/>
      <c r="AL98" s="794"/>
      <c r="AM98" s="794"/>
      <c r="AN98" s="794"/>
      <c r="AO98" s="794"/>
      <c r="AP98" s="794"/>
      <c r="AQ98" s="794"/>
      <c r="AR98" s="794"/>
      <c r="AS98" s="794"/>
      <c r="AT98" s="794"/>
      <c r="AU98" s="794"/>
      <c r="AV98" s="794"/>
      <c r="AW98" s="794"/>
      <c r="AX98" s="794"/>
      <c r="AY98" s="794"/>
      <c r="AZ98" s="794"/>
      <c r="BA98" s="794"/>
      <c r="BB98" s="794"/>
      <c r="BC98" s="794"/>
      <c r="BD98" s="794"/>
      <c r="BE98" s="794"/>
      <c r="BF98" s="794"/>
      <c r="BG98" s="794"/>
      <c r="BH98" s="794"/>
      <c r="BI98" s="794"/>
      <c r="BJ98" s="794"/>
      <c r="BK98" s="794"/>
      <c r="BL98" s="794"/>
      <c r="BM98" s="794"/>
    </row>
    <row r="99" spans="5:65" s="795" customFormat="1" ht="12.75" customHeight="1">
      <c r="E99" s="4"/>
      <c r="F99" s="794"/>
      <c r="G99" s="794"/>
      <c r="H99" s="794"/>
      <c r="I99" s="794"/>
      <c r="J99" s="794"/>
      <c r="K99" s="794"/>
      <c r="L99" s="794"/>
      <c r="M99" s="794"/>
      <c r="N99" s="794"/>
      <c r="O99" s="794"/>
      <c r="P99" s="794"/>
      <c r="Q99" s="794"/>
      <c r="R99" s="794"/>
      <c r="S99" s="794"/>
      <c r="T99" s="794"/>
      <c r="U99" s="794"/>
      <c r="V99" s="794"/>
      <c r="W99" s="794"/>
      <c r="X99" s="794"/>
      <c r="Y99" s="794"/>
      <c r="Z99" s="794"/>
      <c r="AA99" s="794"/>
      <c r="AB99" s="794"/>
      <c r="AC99" s="794"/>
      <c r="AD99" s="794"/>
      <c r="AE99" s="794"/>
      <c r="AF99" s="794"/>
      <c r="AG99" s="794"/>
      <c r="AH99" s="794"/>
      <c r="AI99" s="794"/>
      <c r="AJ99" s="794"/>
      <c r="AK99" s="794"/>
      <c r="AL99" s="794"/>
      <c r="AM99" s="794"/>
      <c r="AN99" s="794"/>
      <c r="AO99" s="794"/>
      <c r="AP99" s="794"/>
      <c r="AQ99" s="794"/>
      <c r="AR99" s="794"/>
      <c r="AS99" s="794"/>
      <c r="AT99" s="794"/>
      <c r="AU99" s="794"/>
      <c r="AV99" s="794"/>
      <c r="AW99" s="794"/>
      <c r="AX99" s="794"/>
      <c r="AY99" s="794"/>
      <c r="AZ99" s="794"/>
      <c r="BA99" s="794"/>
      <c r="BB99" s="794"/>
      <c r="BC99" s="794"/>
      <c r="BD99" s="794"/>
      <c r="BE99" s="794"/>
      <c r="BF99" s="794"/>
      <c r="BG99" s="794"/>
      <c r="BH99" s="794"/>
      <c r="BI99" s="794"/>
      <c r="BJ99" s="794"/>
      <c r="BK99" s="794"/>
      <c r="BL99" s="794"/>
      <c r="BM99" s="794"/>
    </row>
    <row r="100" spans="5:65" s="795" customFormat="1" ht="12.75" customHeight="1">
      <c r="E100" s="4"/>
      <c r="F100" s="794"/>
      <c r="G100" s="794"/>
      <c r="H100" s="794"/>
      <c r="I100" s="794"/>
      <c r="J100" s="794"/>
      <c r="K100" s="794"/>
      <c r="L100" s="794"/>
      <c r="M100" s="794"/>
      <c r="N100" s="794"/>
      <c r="O100" s="794"/>
      <c r="P100" s="794"/>
      <c r="Q100" s="794"/>
      <c r="R100" s="794"/>
      <c r="S100" s="794"/>
      <c r="T100" s="794"/>
      <c r="U100" s="794"/>
      <c r="V100" s="794"/>
      <c r="W100" s="794"/>
      <c r="X100" s="794"/>
      <c r="Y100" s="794"/>
      <c r="Z100" s="794"/>
      <c r="AA100" s="794"/>
      <c r="AB100" s="794"/>
      <c r="AC100" s="794"/>
      <c r="AD100" s="794"/>
      <c r="AE100" s="794"/>
      <c r="AF100" s="794"/>
      <c r="AG100" s="794"/>
      <c r="AH100" s="794"/>
      <c r="AI100" s="794"/>
      <c r="AJ100" s="794"/>
      <c r="AK100" s="794"/>
      <c r="AL100" s="794"/>
      <c r="AM100" s="794"/>
      <c r="AN100" s="794"/>
      <c r="AO100" s="794"/>
      <c r="AP100" s="794"/>
      <c r="AQ100" s="794"/>
      <c r="AR100" s="794"/>
      <c r="AS100" s="794"/>
      <c r="AT100" s="794"/>
      <c r="AU100" s="794"/>
      <c r="AV100" s="794"/>
      <c r="AW100" s="794"/>
      <c r="AX100" s="794"/>
      <c r="AY100" s="794"/>
      <c r="AZ100" s="794"/>
      <c r="BA100" s="794"/>
      <c r="BB100" s="794"/>
      <c r="BC100" s="794"/>
      <c r="BD100" s="794"/>
      <c r="BE100" s="794"/>
      <c r="BF100" s="794"/>
      <c r="BG100" s="794"/>
      <c r="BH100" s="794"/>
      <c r="BI100" s="794"/>
      <c r="BJ100" s="794"/>
      <c r="BK100" s="794"/>
      <c r="BL100" s="794"/>
      <c r="BM100" s="794"/>
    </row>
    <row r="101" spans="5:65" s="795" customFormat="1" ht="12.75" customHeight="1">
      <c r="E101" s="4"/>
      <c r="F101" s="794"/>
      <c r="G101" s="794"/>
      <c r="H101" s="794"/>
      <c r="I101" s="794"/>
      <c r="J101" s="794"/>
      <c r="K101" s="794"/>
      <c r="L101" s="794"/>
      <c r="M101" s="794"/>
      <c r="N101" s="794"/>
      <c r="O101" s="794"/>
      <c r="P101" s="794"/>
      <c r="Q101" s="794"/>
      <c r="R101" s="794"/>
      <c r="S101" s="794"/>
      <c r="T101" s="794"/>
      <c r="U101" s="794"/>
      <c r="V101" s="794"/>
      <c r="W101" s="794"/>
      <c r="X101" s="794"/>
      <c r="Y101" s="794"/>
      <c r="Z101" s="794"/>
      <c r="AA101" s="794"/>
      <c r="AB101" s="794"/>
      <c r="AC101" s="794"/>
      <c r="AD101" s="794"/>
      <c r="AE101" s="794"/>
      <c r="AF101" s="794"/>
      <c r="AG101" s="794"/>
      <c r="AH101" s="794"/>
      <c r="AI101" s="794"/>
      <c r="AJ101" s="794"/>
      <c r="AK101" s="794"/>
      <c r="AL101" s="794"/>
      <c r="AM101" s="794"/>
      <c r="AN101" s="794"/>
      <c r="AO101" s="794"/>
      <c r="AP101" s="794"/>
      <c r="AQ101" s="794"/>
      <c r="AR101" s="794"/>
      <c r="AS101" s="794"/>
      <c r="AT101" s="794"/>
      <c r="AU101" s="794"/>
      <c r="AV101" s="794"/>
      <c r="AW101" s="794"/>
      <c r="AX101" s="794"/>
      <c r="AY101" s="794"/>
      <c r="AZ101" s="794"/>
      <c r="BA101" s="794"/>
      <c r="BB101" s="794"/>
      <c r="BC101" s="794"/>
      <c r="BD101" s="794"/>
      <c r="BE101" s="794"/>
      <c r="BF101" s="794"/>
      <c r="BG101" s="794"/>
      <c r="BH101" s="794"/>
      <c r="BI101" s="794"/>
      <c r="BJ101" s="794"/>
      <c r="BK101" s="794"/>
      <c r="BL101" s="794"/>
      <c r="BM101" s="794"/>
    </row>
    <row r="102" spans="5:65" s="795" customFormat="1" ht="11.1" customHeight="1">
      <c r="E102" s="4"/>
      <c r="F102" s="794"/>
      <c r="G102" s="794"/>
      <c r="H102" s="794"/>
      <c r="I102" s="794"/>
      <c r="J102" s="794"/>
      <c r="K102" s="794"/>
      <c r="L102" s="794"/>
      <c r="M102" s="794"/>
      <c r="N102" s="794"/>
      <c r="O102" s="794"/>
      <c r="P102" s="794"/>
      <c r="Q102" s="794"/>
      <c r="R102" s="794"/>
      <c r="S102" s="794"/>
      <c r="T102" s="794"/>
      <c r="U102" s="794"/>
      <c r="V102" s="794"/>
      <c r="W102" s="794"/>
      <c r="X102" s="794"/>
      <c r="Y102" s="794"/>
      <c r="Z102" s="794"/>
      <c r="AA102" s="794"/>
      <c r="AB102" s="794"/>
      <c r="AC102" s="794"/>
      <c r="AD102" s="794"/>
      <c r="AE102" s="794"/>
      <c r="AF102" s="794"/>
      <c r="AG102" s="794"/>
      <c r="AH102" s="794"/>
      <c r="AI102" s="794"/>
      <c r="AJ102" s="794"/>
      <c r="AK102" s="794"/>
      <c r="AL102" s="794"/>
      <c r="AM102" s="794"/>
      <c r="AN102" s="794"/>
      <c r="AO102" s="794"/>
      <c r="AP102" s="794"/>
      <c r="AQ102" s="794"/>
      <c r="AR102" s="794"/>
      <c r="AS102" s="794"/>
      <c r="AT102" s="794"/>
      <c r="AU102" s="794"/>
      <c r="AV102" s="794"/>
      <c r="AW102" s="794"/>
      <c r="AX102" s="794"/>
      <c r="AY102" s="794"/>
      <c r="AZ102" s="794"/>
      <c r="BA102" s="794"/>
      <c r="BB102" s="794"/>
      <c r="BC102" s="794"/>
      <c r="BD102" s="794"/>
      <c r="BE102" s="794"/>
      <c r="BF102" s="794"/>
      <c r="BG102" s="794"/>
      <c r="BH102" s="794"/>
      <c r="BI102" s="794"/>
      <c r="BJ102" s="794"/>
      <c r="BK102" s="794"/>
      <c r="BL102" s="794"/>
      <c r="BM102" s="794"/>
    </row>
    <row r="103" spans="5:65" s="795" customFormat="1" ht="13.5" customHeight="1">
      <c r="E103" s="4"/>
      <c r="F103" s="794"/>
      <c r="G103" s="794"/>
      <c r="H103" s="794"/>
      <c r="I103" s="794"/>
      <c r="J103" s="794"/>
      <c r="K103" s="794"/>
      <c r="L103" s="794"/>
      <c r="M103" s="794"/>
      <c r="N103" s="794"/>
      <c r="O103" s="794"/>
      <c r="P103" s="794"/>
      <c r="Q103" s="794"/>
      <c r="R103" s="794"/>
      <c r="S103" s="794"/>
      <c r="T103" s="794"/>
      <c r="U103" s="794"/>
      <c r="V103" s="794"/>
      <c r="W103" s="794"/>
      <c r="X103" s="794"/>
      <c r="Y103" s="794"/>
      <c r="Z103" s="794"/>
      <c r="AA103" s="794"/>
      <c r="AB103" s="794"/>
      <c r="AC103" s="794"/>
      <c r="AD103" s="794"/>
      <c r="AE103" s="794"/>
      <c r="AF103" s="794"/>
      <c r="AG103" s="794"/>
      <c r="AH103" s="794"/>
      <c r="AI103" s="794"/>
      <c r="AJ103" s="794"/>
      <c r="AK103" s="794"/>
      <c r="AL103" s="794"/>
      <c r="AM103" s="794"/>
      <c r="AN103" s="794"/>
      <c r="AO103" s="794"/>
      <c r="AP103" s="794"/>
      <c r="AQ103" s="794"/>
      <c r="AR103" s="794"/>
      <c r="AS103" s="794"/>
      <c r="AT103" s="794"/>
      <c r="AU103" s="794"/>
      <c r="AV103" s="794"/>
      <c r="AW103" s="794"/>
      <c r="AX103" s="794"/>
      <c r="AY103" s="794"/>
      <c r="AZ103" s="794"/>
      <c r="BA103" s="794"/>
      <c r="BB103" s="794"/>
      <c r="BC103" s="794"/>
      <c r="BD103" s="794"/>
      <c r="BE103" s="794"/>
      <c r="BF103" s="794"/>
      <c r="BG103" s="794"/>
      <c r="BH103" s="794"/>
      <c r="BI103" s="794"/>
      <c r="BJ103" s="794"/>
      <c r="BK103" s="794"/>
      <c r="BL103" s="794"/>
      <c r="BM103" s="794"/>
    </row>
    <row r="104" spans="5:65" s="795" customFormat="1" ht="12.75" customHeight="1">
      <c r="E104" s="4"/>
      <c r="F104" s="794"/>
      <c r="G104" s="794"/>
      <c r="H104" s="794"/>
      <c r="I104" s="794"/>
      <c r="J104" s="794"/>
      <c r="K104" s="794"/>
      <c r="L104" s="794"/>
      <c r="M104" s="794"/>
      <c r="N104" s="794"/>
      <c r="O104" s="794"/>
      <c r="P104" s="794"/>
      <c r="Q104" s="794"/>
      <c r="R104" s="794"/>
      <c r="S104" s="794"/>
      <c r="T104" s="794"/>
      <c r="U104" s="794"/>
      <c r="V104" s="794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4"/>
      <c r="AX104" s="794"/>
      <c r="AY104" s="794"/>
      <c r="AZ104" s="794"/>
      <c r="BA104" s="794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</row>
    <row r="105" spans="5:65" s="795" customFormat="1" ht="12.75" customHeight="1">
      <c r="E105" s="4"/>
      <c r="F105" s="794"/>
      <c r="G105" s="794"/>
      <c r="H105" s="794"/>
      <c r="I105" s="794"/>
      <c r="J105" s="794"/>
      <c r="K105" s="794"/>
      <c r="L105" s="794"/>
      <c r="M105" s="794"/>
      <c r="N105" s="794"/>
      <c r="O105" s="794"/>
      <c r="P105" s="794"/>
      <c r="Q105" s="794"/>
      <c r="R105" s="794"/>
      <c r="S105" s="794"/>
      <c r="T105" s="794"/>
      <c r="U105" s="794"/>
      <c r="V105" s="794"/>
      <c r="W105" s="794"/>
      <c r="X105" s="794"/>
      <c r="Y105" s="794"/>
      <c r="Z105" s="794"/>
      <c r="AA105" s="794"/>
      <c r="AB105" s="794"/>
      <c r="AC105" s="794"/>
      <c r="AD105" s="794"/>
      <c r="AE105" s="794"/>
      <c r="AF105" s="794"/>
      <c r="AG105" s="794"/>
      <c r="AH105" s="794"/>
      <c r="AI105" s="794"/>
      <c r="AJ105" s="794"/>
      <c r="AK105" s="794"/>
      <c r="AL105" s="794"/>
      <c r="AM105" s="794"/>
      <c r="AN105" s="794"/>
      <c r="AO105" s="794"/>
      <c r="AP105" s="794"/>
      <c r="AQ105" s="794"/>
      <c r="AR105" s="794"/>
      <c r="AS105" s="794"/>
      <c r="AT105" s="794"/>
      <c r="AU105" s="794"/>
      <c r="AV105" s="794"/>
      <c r="AW105" s="794"/>
      <c r="AX105" s="794"/>
      <c r="AY105" s="794"/>
      <c r="AZ105" s="794"/>
      <c r="BA105" s="794"/>
      <c r="BB105" s="794"/>
      <c r="BC105" s="794"/>
      <c r="BD105" s="794"/>
      <c r="BE105" s="794"/>
      <c r="BF105" s="794"/>
      <c r="BG105" s="794"/>
      <c r="BH105" s="794"/>
      <c r="BI105" s="794"/>
      <c r="BJ105" s="794"/>
      <c r="BK105" s="794"/>
      <c r="BL105" s="794"/>
      <c r="BM105" s="794"/>
    </row>
    <row r="106" spans="5:65" s="795" customFormat="1" ht="12.75" customHeight="1">
      <c r="E106" s="4"/>
      <c r="F106" s="794"/>
      <c r="G106" s="794"/>
      <c r="H106" s="794"/>
      <c r="I106" s="794"/>
      <c r="J106" s="794"/>
      <c r="K106" s="794"/>
      <c r="L106" s="794"/>
      <c r="M106" s="794"/>
      <c r="N106" s="794"/>
      <c r="O106" s="794"/>
      <c r="P106" s="794"/>
      <c r="Q106" s="794"/>
      <c r="R106" s="794"/>
      <c r="S106" s="794"/>
      <c r="T106" s="794"/>
      <c r="U106" s="794"/>
      <c r="V106" s="794"/>
      <c r="W106" s="794"/>
      <c r="X106" s="794"/>
      <c r="Y106" s="794"/>
      <c r="Z106" s="794"/>
      <c r="AA106" s="794"/>
      <c r="AB106" s="794"/>
      <c r="AC106" s="794"/>
      <c r="AD106" s="794"/>
      <c r="AE106" s="794"/>
      <c r="AF106" s="794"/>
      <c r="AG106" s="794"/>
      <c r="AH106" s="794"/>
      <c r="AI106" s="794"/>
      <c r="AJ106" s="794"/>
      <c r="AK106" s="794"/>
      <c r="AL106" s="794"/>
      <c r="AM106" s="794"/>
      <c r="AN106" s="794"/>
      <c r="AO106" s="794"/>
      <c r="AP106" s="794"/>
      <c r="AQ106" s="794"/>
      <c r="AR106" s="794"/>
      <c r="AS106" s="794"/>
      <c r="AT106" s="794"/>
      <c r="AU106" s="794"/>
      <c r="AV106" s="794"/>
      <c r="AW106" s="794"/>
      <c r="AX106" s="794"/>
      <c r="AY106" s="794"/>
      <c r="AZ106" s="794"/>
      <c r="BA106" s="794"/>
      <c r="BB106" s="794"/>
      <c r="BC106" s="794"/>
      <c r="BD106" s="794"/>
      <c r="BE106" s="794"/>
      <c r="BF106" s="794"/>
      <c r="BG106" s="794"/>
      <c r="BH106" s="794"/>
      <c r="BI106" s="794"/>
      <c r="BJ106" s="794"/>
      <c r="BK106" s="794"/>
      <c r="BL106" s="794"/>
      <c r="BM106" s="794"/>
    </row>
    <row r="107" spans="5:65" s="795" customFormat="1" ht="11.1" customHeight="1">
      <c r="E107" s="4"/>
      <c r="F107" s="794"/>
      <c r="G107" s="794"/>
      <c r="H107" s="794"/>
      <c r="I107" s="794"/>
      <c r="J107" s="794"/>
      <c r="K107" s="794"/>
      <c r="L107" s="794"/>
      <c r="M107" s="794"/>
      <c r="N107" s="794"/>
      <c r="O107" s="794"/>
      <c r="P107" s="794"/>
      <c r="Q107" s="794"/>
      <c r="R107" s="794"/>
      <c r="S107" s="794"/>
      <c r="T107" s="794"/>
      <c r="U107" s="794"/>
      <c r="V107" s="794"/>
      <c r="W107" s="794"/>
      <c r="X107" s="794"/>
      <c r="Y107" s="794"/>
      <c r="Z107" s="794"/>
      <c r="AA107" s="794"/>
      <c r="AB107" s="794"/>
      <c r="AC107" s="794"/>
      <c r="AD107" s="794"/>
      <c r="AE107" s="794"/>
      <c r="AF107" s="794"/>
      <c r="AG107" s="794"/>
      <c r="AH107" s="794"/>
      <c r="AI107" s="794"/>
      <c r="AJ107" s="794"/>
      <c r="AK107" s="794"/>
      <c r="AL107" s="794"/>
      <c r="AM107" s="794"/>
      <c r="AN107" s="794"/>
      <c r="AO107" s="794"/>
      <c r="AP107" s="794"/>
      <c r="AQ107" s="794"/>
      <c r="AR107" s="794"/>
      <c r="AS107" s="794"/>
      <c r="AT107" s="794"/>
      <c r="AU107" s="794"/>
      <c r="AV107" s="794"/>
      <c r="AW107" s="794"/>
      <c r="AX107" s="794"/>
      <c r="AY107" s="794"/>
      <c r="AZ107" s="794"/>
      <c r="BA107" s="794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</row>
    <row r="108" spans="5:65" s="795" customFormat="1" ht="24" customHeight="1">
      <c r="E108" s="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</row>
    <row r="109" spans="5:65" s="795" customFormat="1" ht="11.1" customHeight="1">
      <c r="E109" s="4"/>
      <c r="F109" s="794"/>
      <c r="G109" s="794"/>
      <c r="H109" s="794"/>
      <c r="I109" s="794"/>
      <c r="J109" s="794"/>
      <c r="K109" s="794"/>
      <c r="L109" s="794"/>
      <c r="M109" s="794"/>
      <c r="N109" s="794"/>
      <c r="O109" s="794"/>
      <c r="P109" s="794"/>
      <c r="Q109" s="794"/>
      <c r="R109" s="794"/>
      <c r="S109" s="794"/>
      <c r="T109" s="794"/>
      <c r="U109" s="794"/>
      <c r="V109" s="794"/>
      <c r="W109" s="794"/>
      <c r="X109" s="794"/>
      <c r="Y109" s="794"/>
      <c r="Z109" s="794"/>
      <c r="AA109" s="794"/>
      <c r="AB109" s="794"/>
      <c r="AC109" s="794"/>
      <c r="AD109" s="794"/>
      <c r="AE109" s="794"/>
      <c r="AF109" s="794"/>
      <c r="AG109" s="794"/>
      <c r="AH109" s="794"/>
      <c r="AI109" s="794"/>
      <c r="AJ109" s="794"/>
      <c r="AK109" s="794"/>
      <c r="AL109" s="794"/>
      <c r="AM109" s="794"/>
      <c r="AN109" s="794"/>
      <c r="AO109" s="794"/>
      <c r="AP109" s="794"/>
      <c r="AQ109" s="794"/>
      <c r="AR109" s="794"/>
      <c r="AS109" s="794"/>
      <c r="AT109" s="794"/>
      <c r="AU109" s="794"/>
      <c r="AV109" s="794"/>
      <c r="AW109" s="794"/>
      <c r="AX109" s="794"/>
      <c r="AY109" s="794"/>
      <c r="AZ109" s="794"/>
      <c r="BA109" s="794"/>
      <c r="BB109" s="794"/>
      <c r="BC109" s="794"/>
      <c r="BD109" s="794"/>
      <c r="BE109" s="794"/>
      <c r="BF109" s="794"/>
      <c r="BG109" s="794"/>
      <c r="BH109" s="794"/>
      <c r="BI109" s="794"/>
      <c r="BJ109" s="794"/>
      <c r="BK109" s="794"/>
      <c r="BL109" s="794"/>
      <c r="BM109" s="794"/>
    </row>
    <row r="110" spans="5:65" s="795" customFormat="1" ht="12.75" customHeight="1">
      <c r="E110" s="4"/>
      <c r="F110" s="794"/>
      <c r="G110" s="794"/>
      <c r="H110" s="794"/>
      <c r="I110" s="794"/>
      <c r="J110" s="794"/>
      <c r="K110" s="794"/>
      <c r="L110" s="794"/>
      <c r="M110" s="794"/>
      <c r="N110" s="794"/>
      <c r="O110" s="794"/>
      <c r="P110" s="794"/>
      <c r="Q110" s="794"/>
      <c r="R110" s="794"/>
      <c r="S110" s="794"/>
      <c r="T110" s="794"/>
      <c r="U110" s="794"/>
      <c r="V110" s="794"/>
      <c r="W110" s="794"/>
      <c r="X110" s="794"/>
      <c r="Y110" s="794"/>
      <c r="Z110" s="794"/>
      <c r="AA110" s="794"/>
      <c r="AB110" s="794"/>
      <c r="AC110" s="794"/>
      <c r="AD110" s="794"/>
      <c r="AE110" s="794"/>
      <c r="AF110" s="794"/>
      <c r="AG110" s="794"/>
      <c r="AH110" s="794"/>
      <c r="AI110" s="794"/>
      <c r="AJ110" s="794"/>
      <c r="AK110" s="794"/>
      <c r="AL110" s="794"/>
      <c r="AM110" s="794"/>
      <c r="AN110" s="794"/>
      <c r="AO110" s="794"/>
      <c r="AP110" s="794"/>
      <c r="AQ110" s="794"/>
      <c r="AR110" s="794"/>
      <c r="AS110" s="794"/>
      <c r="AT110" s="794"/>
      <c r="AU110" s="794"/>
      <c r="AV110" s="794"/>
      <c r="AW110" s="794"/>
      <c r="AX110" s="794"/>
      <c r="AY110" s="794"/>
      <c r="AZ110" s="794"/>
      <c r="BA110" s="794"/>
      <c r="BB110" s="794"/>
      <c r="BC110" s="794"/>
      <c r="BD110" s="794"/>
      <c r="BE110" s="794"/>
      <c r="BF110" s="794"/>
      <c r="BG110" s="794"/>
      <c r="BH110" s="794"/>
      <c r="BI110" s="794"/>
      <c r="BJ110" s="794"/>
      <c r="BK110" s="794"/>
      <c r="BL110" s="794"/>
      <c r="BM110" s="794"/>
    </row>
    <row r="111" spans="5:65" s="795" customFormat="1" ht="11.1" customHeight="1">
      <c r="E111" s="4"/>
      <c r="F111" s="794"/>
      <c r="G111" s="794"/>
      <c r="H111" s="794"/>
      <c r="I111" s="794"/>
      <c r="J111" s="794"/>
      <c r="K111" s="794"/>
      <c r="L111" s="794"/>
      <c r="M111" s="794"/>
      <c r="N111" s="794"/>
      <c r="O111" s="794"/>
      <c r="P111" s="794"/>
      <c r="Q111" s="794"/>
      <c r="R111" s="794"/>
      <c r="S111" s="794"/>
      <c r="T111" s="794"/>
      <c r="U111" s="794"/>
      <c r="V111" s="794"/>
      <c r="W111" s="794"/>
      <c r="X111" s="794"/>
      <c r="Y111" s="794"/>
      <c r="Z111" s="794"/>
      <c r="AA111" s="794"/>
      <c r="AB111" s="794"/>
      <c r="AC111" s="794"/>
      <c r="AD111" s="794"/>
      <c r="AE111" s="794"/>
      <c r="AF111" s="794"/>
      <c r="AG111" s="794"/>
      <c r="AH111" s="794"/>
      <c r="AI111" s="794"/>
      <c r="AJ111" s="794"/>
      <c r="AK111" s="794"/>
      <c r="AL111" s="794"/>
      <c r="AM111" s="794"/>
      <c r="AN111" s="794"/>
      <c r="AO111" s="794"/>
      <c r="AP111" s="794"/>
      <c r="AQ111" s="794"/>
      <c r="AR111" s="794"/>
      <c r="AS111" s="794"/>
      <c r="AT111" s="794"/>
      <c r="AU111" s="794"/>
      <c r="AV111" s="794"/>
      <c r="AW111" s="794"/>
      <c r="AX111" s="794"/>
      <c r="AY111" s="794"/>
      <c r="AZ111" s="794"/>
      <c r="BA111" s="794"/>
      <c r="BB111" s="794"/>
      <c r="BC111" s="794"/>
      <c r="BD111" s="794"/>
      <c r="BE111" s="794"/>
      <c r="BF111" s="794"/>
      <c r="BG111" s="794"/>
      <c r="BH111" s="794"/>
      <c r="BI111" s="794"/>
      <c r="BJ111" s="794"/>
      <c r="BK111" s="794"/>
      <c r="BL111" s="794"/>
      <c r="BM111" s="794"/>
    </row>
    <row r="112" spans="5:65" s="795" customFormat="1" ht="12.75" customHeight="1">
      <c r="E112" s="4"/>
      <c r="F112" s="794"/>
      <c r="G112" s="794"/>
      <c r="H112" s="794"/>
      <c r="I112" s="794"/>
      <c r="J112" s="794"/>
      <c r="K112" s="794"/>
      <c r="L112" s="794"/>
      <c r="M112" s="794"/>
      <c r="N112" s="794"/>
      <c r="O112" s="794"/>
      <c r="P112" s="794"/>
      <c r="Q112" s="794"/>
      <c r="R112" s="794"/>
      <c r="S112" s="794"/>
      <c r="T112" s="794"/>
      <c r="U112" s="794"/>
      <c r="V112" s="794"/>
      <c r="W112" s="794"/>
      <c r="X112" s="794"/>
      <c r="Y112" s="794"/>
      <c r="Z112" s="794"/>
      <c r="AA112" s="794"/>
      <c r="AB112" s="794"/>
      <c r="AC112" s="794"/>
      <c r="AD112" s="794"/>
      <c r="AE112" s="794"/>
      <c r="AF112" s="794"/>
      <c r="AG112" s="794"/>
      <c r="AH112" s="794"/>
      <c r="AI112" s="794"/>
      <c r="AJ112" s="794"/>
      <c r="AK112" s="794"/>
      <c r="AL112" s="794"/>
      <c r="AM112" s="794"/>
      <c r="AN112" s="794"/>
      <c r="AO112" s="794"/>
      <c r="AP112" s="794"/>
      <c r="AQ112" s="794"/>
      <c r="AR112" s="794"/>
      <c r="AS112" s="794"/>
      <c r="AT112" s="794"/>
      <c r="AU112" s="794"/>
      <c r="AV112" s="794"/>
      <c r="AW112" s="794"/>
      <c r="AX112" s="794"/>
      <c r="AY112" s="794"/>
      <c r="AZ112" s="794"/>
      <c r="BA112" s="794"/>
      <c r="BB112" s="794"/>
      <c r="BC112" s="794"/>
      <c r="BD112" s="794"/>
      <c r="BE112" s="794"/>
      <c r="BF112" s="794"/>
      <c r="BG112" s="794"/>
      <c r="BH112" s="794"/>
      <c r="BI112" s="794"/>
      <c r="BJ112" s="794"/>
      <c r="BK112" s="794"/>
      <c r="BL112" s="794"/>
      <c r="BM112" s="794"/>
    </row>
    <row r="113" spans="5:65" s="795" customFormat="1" ht="12.75" customHeight="1">
      <c r="E113" s="4"/>
      <c r="F113" s="794"/>
      <c r="G113" s="794"/>
      <c r="H113" s="794"/>
      <c r="I113" s="794"/>
      <c r="J113" s="794"/>
      <c r="K113" s="794"/>
      <c r="L113" s="794"/>
      <c r="M113" s="794"/>
      <c r="N113" s="794"/>
      <c r="O113" s="794"/>
      <c r="P113" s="794"/>
      <c r="Q113" s="794"/>
      <c r="R113" s="794"/>
      <c r="S113" s="794"/>
      <c r="T113" s="794"/>
      <c r="U113" s="794"/>
      <c r="V113" s="794"/>
      <c r="W113" s="794"/>
      <c r="X113" s="794"/>
      <c r="Y113" s="794"/>
      <c r="Z113" s="794"/>
      <c r="AA113" s="794"/>
      <c r="AB113" s="794"/>
      <c r="AC113" s="794"/>
      <c r="AD113" s="794"/>
      <c r="AE113" s="794"/>
      <c r="AF113" s="794"/>
      <c r="AG113" s="794"/>
      <c r="AH113" s="794"/>
      <c r="AI113" s="794"/>
      <c r="AJ113" s="794"/>
      <c r="AK113" s="794"/>
      <c r="AL113" s="794"/>
      <c r="AM113" s="794"/>
      <c r="AN113" s="794"/>
      <c r="AO113" s="794"/>
      <c r="AP113" s="794"/>
      <c r="AQ113" s="794"/>
      <c r="AR113" s="794"/>
      <c r="AS113" s="794"/>
      <c r="AT113" s="794"/>
      <c r="AU113" s="794"/>
      <c r="AV113" s="794"/>
      <c r="AW113" s="794"/>
      <c r="AX113" s="794"/>
      <c r="AY113" s="794"/>
      <c r="AZ113" s="794"/>
      <c r="BA113" s="794"/>
      <c r="BB113" s="794"/>
      <c r="BC113" s="794"/>
      <c r="BD113" s="794"/>
      <c r="BE113" s="794"/>
      <c r="BF113" s="794"/>
      <c r="BG113" s="794"/>
      <c r="BH113" s="794"/>
      <c r="BI113" s="794"/>
      <c r="BJ113" s="794"/>
      <c r="BK113" s="794"/>
      <c r="BL113" s="794"/>
      <c r="BM113" s="794"/>
    </row>
    <row r="114" spans="5:65" s="795" customFormat="1" ht="12.75" customHeight="1">
      <c r="E114" s="4"/>
      <c r="F114" s="794"/>
      <c r="G114" s="794"/>
      <c r="H114" s="794"/>
      <c r="I114" s="794"/>
      <c r="J114" s="794"/>
      <c r="K114" s="794"/>
      <c r="L114" s="794"/>
      <c r="M114" s="794"/>
      <c r="N114" s="794"/>
      <c r="O114" s="794"/>
      <c r="P114" s="794"/>
      <c r="Q114" s="794"/>
      <c r="R114" s="794"/>
      <c r="S114" s="794"/>
      <c r="T114" s="794"/>
      <c r="U114" s="794"/>
      <c r="V114" s="794"/>
      <c r="W114" s="794"/>
      <c r="X114" s="794"/>
      <c r="Y114" s="794"/>
      <c r="Z114" s="794"/>
      <c r="AA114" s="794"/>
      <c r="AB114" s="794"/>
      <c r="AC114" s="794"/>
      <c r="AD114" s="794"/>
      <c r="AE114" s="794"/>
      <c r="AF114" s="794"/>
      <c r="AG114" s="794"/>
      <c r="AH114" s="794"/>
      <c r="AI114" s="794"/>
      <c r="AJ114" s="794"/>
      <c r="AK114" s="794"/>
      <c r="AL114" s="794"/>
      <c r="AM114" s="794"/>
      <c r="AN114" s="794"/>
      <c r="AO114" s="794"/>
      <c r="AP114" s="794"/>
      <c r="AQ114" s="794"/>
      <c r="AR114" s="794"/>
      <c r="AS114" s="794"/>
      <c r="AT114" s="794"/>
      <c r="AU114" s="794"/>
      <c r="AV114" s="794"/>
      <c r="AW114" s="794"/>
      <c r="AX114" s="794"/>
      <c r="AY114" s="794"/>
      <c r="AZ114" s="794"/>
      <c r="BA114" s="794"/>
      <c r="BB114" s="794"/>
      <c r="BC114" s="794"/>
      <c r="BD114" s="794"/>
      <c r="BE114" s="794"/>
      <c r="BF114" s="794"/>
      <c r="BG114" s="794"/>
      <c r="BH114" s="794"/>
      <c r="BI114" s="794"/>
      <c r="BJ114" s="794"/>
      <c r="BK114" s="794"/>
      <c r="BL114" s="794"/>
      <c r="BM114" s="794"/>
    </row>
    <row r="115" spans="5:65" s="795" customFormat="1" ht="12.75" customHeight="1">
      <c r="E115" s="4"/>
      <c r="F115" s="794"/>
      <c r="G115" s="794"/>
      <c r="H115" s="794"/>
      <c r="I115" s="794"/>
      <c r="J115" s="794"/>
      <c r="K115" s="794"/>
      <c r="L115" s="794"/>
      <c r="M115" s="794"/>
      <c r="N115" s="794"/>
      <c r="O115" s="794"/>
      <c r="P115" s="794"/>
      <c r="Q115" s="794"/>
      <c r="R115" s="794"/>
      <c r="S115" s="794"/>
      <c r="T115" s="794"/>
      <c r="U115" s="794"/>
      <c r="V115" s="794"/>
      <c r="W115" s="794"/>
      <c r="X115" s="794"/>
      <c r="Y115" s="794"/>
      <c r="Z115" s="794"/>
      <c r="AA115" s="794"/>
      <c r="AB115" s="794"/>
      <c r="AC115" s="794"/>
      <c r="AD115" s="794"/>
      <c r="AE115" s="794"/>
      <c r="AF115" s="794"/>
      <c r="AG115" s="794"/>
      <c r="AH115" s="794"/>
      <c r="AI115" s="794"/>
      <c r="AJ115" s="794"/>
      <c r="AK115" s="794"/>
      <c r="AL115" s="794"/>
      <c r="AM115" s="794"/>
      <c r="AN115" s="794"/>
      <c r="AO115" s="794"/>
      <c r="AP115" s="794"/>
      <c r="AQ115" s="794"/>
      <c r="AR115" s="794"/>
      <c r="AS115" s="794"/>
      <c r="AT115" s="794"/>
      <c r="AU115" s="794"/>
      <c r="AV115" s="794"/>
      <c r="AW115" s="794"/>
      <c r="AX115" s="794"/>
      <c r="AY115" s="794"/>
      <c r="AZ115" s="794"/>
      <c r="BA115" s="794"/>
      <c r="BB115" s="794"/>
      <c r="BC115" s="794"/>
      <c r="BD115" s="794"/>
      <c r="BE115" s="794"/>
      <c r="BF115" s="794"/>
      <c r="BG115" s="794"/>
      <c r="BH115" s="794"/>
      <c r="BI115" s="794"/>
      <c r="BJ115" s="794"/>
      <c r="BK115" s="794"/>
      <c r="BL115" s="794"/>
      <c r="BM115" s="794"/>
    </row>
    <row r="116" spans="5:65" s="795" customFormat="1" ht="12.75" customHeight="1">
      <c r="E116" s="4"/>
      <c r="F116" s="794"/>
      <c r="G116" s="794"/>
      <c r="H116" s="794"/>
      <c r="I116" s="794"/>
      <c r="J116" s="794"/>
      <c r="K116" s="794"/>
      <c r="L116" s="794"/>
      <c r="M116" s="794"/>
      <c r="N116" s="794"/>
      <c r="O116" s="794"/>
      <c r="P116" s="794"/>
      <c r="Q116" s="794"/>
      <c r="R116" s="794"/>
      <c r="S116" s="794"/>
      <c r="T116" s="794"/>
      <c r="U116" s="794"/>
      <c r="V116" s="794"/>
      <c r="W116" s="794"/>
      <c r="X116" s="794"/>
      <c r="Y116" s="794"/>
      <c r="Z116" s="794"/>
      <c r="AA116" s="794"/>
      <c r="AB116" s="794"/>
      <c r="AC116" s="794"/>
      <c r="AD116" s="794"/>
      <c r="AE116" s="794"/>
      <c r="AF116" s="794"/>
      <c r="AG116" s="794"/>
      <c r="AH116" s="794"/>
      <c r="AI116" s="794"/>
      <c r="AJ116" s="794"/>
      <c r="AK116" s="794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4"/>
      <c r="AX116" s="794"/>
      <c r="AY116" s="794"/>
      <c r="AZ116" s="794"/>
      <c r="BA116" s="794"/>
      <c r="BB116" s="794"/>
      <c r="BC116" s="794"/>
      <c r="BD116" s="794"/>
      <c r="BE116" s="794"/>
      <c r="BF116" s="794"/>
      <c r="BG116" s="794"/>
      <c r="BH116" s="794"/>
      <c r="BI116" s="794"/>
      <c r="BJ116" s="794"/>
      <c r="BK116" s="794"/>
      <c r="BL116" s="794"/>
      <c r="BM116" s="794"/>
    </row>
    <row r="117" spans="5:65" s="795" customFormat="1" ht="11.1" customHeight="1">
      <c r="E117" s="4"/>
      <c r="F117" s="794"/>
      <c r="G117" s="794"/>
      <c r="H117" s="794"/>
      <c r="I117" s="794"/>
      <c r="J117" s="794"/>
      <c r="K117" s="794"/>
      <c r="L117" s="794"/>
      <c r="M117" s="794"/>
      <c r="N117" s="794"/>
      <c r="O117" s="794"/>
      <c r="P117" s="794"/>
      <c r="Q117" s="794"/>
      <c r="R117" s="794"/>
      <c r="S117" s="794"/>
      <c r="T117" s="794"/>
      <c r="U117" s="794"/>
      <c r="V117" s="794"/>
      <c r="W117" s="794"/>
      <c r="X117" s="794"/>
      <c r="Y117" s="794"/>
      <c r="Z117" s="794"/>
      <c r="AA117" s="794"/>
      <c r="AB117" s="794"/>
      <c r="AC117" s="794"/>
      <c r="AD117" s="794"/>
      <c r="AE117" s="794"/>
      <c r="AF117" s="794"/>
      <c r="AG117" s="794"/>
      <c r="AH117" s="794"/>
      <c r="AI117" s="794"/>
      <c r="AJ117" s="794"/>
      <c r="AK117" s="794"/>
      <c r="AL117" s="794"/>
      <c r="AM117" s="794"/>
      <c r="AN117" s="794"/>
      <c r="AO117" s="794"/>
      <c r="AP117" s="794"/>
      <c r="AQ117" s="794"/>
      <c r="AR117" s="794"/>
      <c r="AS117" s="794"/>
      <c r="AT117" s="794"/>
      <c r="AU117" s="794"/>
      <c r="AV117" s="794"/>
      <c r="AW117" s="794"/>
      <c r="AX117" s="794"/>
      <c r="AY117" s="794"/>
      <c r="AZ117" s="794"/>
      <c r="BA117" s="794"/>
      <c r="BB117" s="794"/>
      <c r="BC117" s="794"/>
      <c r="BD117" s="794"/>
      <c r="BE117" s="794"/>
      <c r="BF117" s="794"/>
      <c r="BG117" s="794"/>
      <c r="BH117" s="794"/>
      <c r="BI117" s="794"/>
      <c r="BJ117" s="794"/>
      <c r="BK117" s="794"/>
      <c r="BL117" s="794"/>
      <c r="BM117" s="794"/>
    </row>
    <row r="118" spans="5:65" s="795" customFormat="1" ht="12.75" customHeight="1">
      <c r="E118" s="4"/>
      <c r="F118" s="794"/>
      <c r="G118" s="794"/>
      <c r="H118" s="794"/>
      <c r="I118" s="794"/>
      <c r="J118" s="794"/>
      <c r="K118" s="794"/>
      <c r="L118" s="794"/>
      <c r="M118" s="794"/>
      <c r="N118" s="794"/>
      <c r="O118" s="794"/>
      <c r="P118" s="794"/>
      <c r="Q118" s="794"/>
      <c r="R118" s="794"/>
      <c r="S118" s="794"/>
      <c r="T118" s="794"/>
      <c r="U118" s="794"/>
      <c r="V118" s="794"/>
      <c r="W118" s="794"/>
      <c r="X118" s="794"/>
      <c r="Y118" s="794"/>
      <c r="Z118" s="794"/>
      <c r="AA118" s="794"/>
      <c r="AB118" s="794"/>
      <c r="AC118" s="794"/>
      <c r="AD118" s="794"/>
      <c r="AE118" s="794"/>
      <c r="AF118" s="794"/>
      <c r="AG118" s="794"/>
      <c r="AH118" s="794"/>
      <c r="AI118" s="794"/>
      <c r="AJ118" s="794"/>
      <c r="AK118" s="794"/>
      <c r="AL118" s="794"/>
      <c r="AM118" s="794"/>
      <c r="AN118" s="794"/>
      <c r="AO118" s="794"/>
      <c r="AP118" s="794"/>
      <c r="AQ118" s="794"/>
      <c r="AR118" s="794"/>
      <c r="AS118" s="794"/>
      <c r="AT118" s="794"/>
      <c r="AU118" s="794"/>
      <c r="AV118" s="794"/>
      <c r="AW118" s="794"/>
      <c r="AX118" s="794"/>
      <c r="AY118" s="794"/>
      <c r="AZ118" s="794"/>
      <c r="BA118" s="794"/>
      <c r="BB118" s="794"/>
      <c r="BC118" s="794"/>
      <c r="BD118" s="794"/>
      <c r="BE118" s="794"/>
      <c r="BF118" s="794"/>
      <c r="BG118" s="794"/>
      <c r="BH118" s="794"/>
      <c r="BI118" s="794"/>
      <c r="BJ118" s="794"/>
      <c r="BK118" s="794"/>
      <c r="BL118" s="794"/>
      <c r="BM118" s="794"/>
    </row>
    <row r="119" spans="5:65" s="795" customFormat="1" ht="12.75" customHeight="1">
      <c r="E119" s="4"/>
      <c r="F119" s="794"/>
      <c r="G119" s="794"/>
      <c r="H119" s="794"/>
      <c r="I119" s="794"/>
      <c r="J119" s="794"/>
      <c r="K119" s="794"/>
      <c r="L119" s="794"/>
      <c r="M119" s="794"/>
      <c r="N119" s="794"/>
      <c r="O119" s="794"/>
      <c r="P119" s="794"/>
      <c r="Q119" s="794"/>
      <c r="R119" s="794"/>
      <c r="S119" s="794"/>
      <c r="T119" s="794"/>
      <c r="U119" s="794"/>
      <c r="V119" s="794"/>
      <c r="W119" s="794"/>
      <c r="X119" s="794"/>
      <c r="Y119" s="794"/>
      <c r="Z119" s="794"/>
      <c r="AA119" s="794"/>
      <c r="AB119" s="794"/>
      <c r="AC119" s="794"/>
      <c r="AD119" s="794"/>
      <c r="AE119" s="794"/>
      <c r="AF119" s="794"/>
      <c r="AG119" s="794"/>
      <c r="AH119" s="794"/>
      <c r="AI119" s="794"/>
      <c r="AJ119" s="794"/>
      <c r="AK119" s="794"/>
      <c r="AL119" s="794"/>
      <c r="AM119" s="794"/>
      <c r="AN119" s="794"/>
      <c r="AO119" s="794"/>
      <c r="AP119" s="794"/>
      <c r="AQ119" s="794"/>
      <c r="AR119" s="794"/>
      <c r="AS119" s="794"/>
      <c r="AT119" s="794"/>
      <c r="AU119" s="794"/>
      <c r="AV119" s="794"/>
      <c r="AW119" s="794"/>
      <c r="AX119" s="794"/>
      <c r="AY119" s="794"/>
      <c r="AZ119" s="794"/>
      <c r="BA119" s="794"/>
      <c r="BB119" s="794"/>
      <c r="BC119" s="794"/>
      <c r="BD119" s="794"/>
      <c r="BE119" s="794"/>
      <c r="BF119" s="794"/>
      <c r="BG119" s="794"/>
      <c r="BH119" s="794"/>
      <c r="BI119" s="794"/>
      <c r="BJ119" s="794"/>
      <c r="BK119" s="794"/>
      <c r="BL119" s="794"/>
      <c r="BM119" s="794"/>
    </row>
    <row r="120" spans="5:65" s="795" customFormat="1" ht="12.75" customHeight="1">
      <c r="E120" s="4"/>
      <c r="F120" s="794"/>
      <c r="G120" s="794"/>
      <c r="H120" s="794"/>
      <c r="I120" s="794"/>
      <c r="J120" s="794"/>
      <c r="K120" s="794"/>
      <c r="L120" s="794"/>
      <c r="M120" s="794"/>
      <c r="N120" s="794"/>
      <c r="O120" s="794"/>
      <c r="P120" s="794"/>
      <c r="Q120" s="794"/>
      <c r="R120" s="794"/>
      <c r="S120" s="794"/>
      <c r="T120" s="794"/>
      <c r="U120" s="794"/>
      <c r="V120" s="794"/>
      <c r="W120" s="794"/>
      <c r="X120" s="794"/>
      <c r="Y120" s="794"/>
      <c r="Z120" s="794"/>
      <c r="AA120" s="794"/>
      <c r="AB120" s="794"/>
      <c r="AC120" s="794"/>
      <c r="AD120" s="794"/>
      <c r="AE120" s="794"/>
      <c r="AF120" s="794"/>
      <c r="AG120" s="794"/>
      <c r="AH120" s="794"/>
      <c r="AI120" s="794"/>
      <c r="AJ120" s="794"/>
      <c r="AK120" s="794"/>
      <c r="AL120" s="794"/>
      <c r="AM120" s="794"/>
      <c r="AN120" s="794"/>
      <c r="AO120" s="794"/>
      <c r="AP120" s="794"/>
      <c r="AQ120" s="794"/>
      <c r="AR120" s="794"/>
      <c r="AS120" s="794"/>
      <c r="AT120" s="794"/>
      <c r="AU120" s="794"/>
      <c r="AV120" s="794"/>
      <c r="AW120" s="794"/>
      <c r="AX120" s="794"/>
      <c r="AY120" s="794"/>
      <c r="AZ120" s="794"/>
      <c r="BA120" s="794"/>
      <c r="BB120" s="794"/>
      <c r="BC120" s="794"/>
      <c r="BD120" s="794"/>
      <c r="BE120" s="794"/>
      <c r="BF120" s="794"/>
      <c r="BG120" s="794"/>
      <c r="BH120" s="794"/>
      <c r="BI120" s="794"/>
      <c r="BJ120" s="794"/>
      <c r="BK120" s="794"/>
      <c r="BL120" s="794"/>
      <c r="BM120" s="794"/>
    </row>
    <row r="121" spans="5:65" s="795" customFormat="1" ht="12.75" customHeight="1">
      <c r="E121" s="4"/>
      <c r="F121" s="794"/>
      <c r="G121" s="794"/>
      <c r="H121" s="794"/>
      <c r="I121" s="794"/>
      <c r="J121" s="794"/>
      <c r="K121" s="794"/>
      <c r="L121" s="794"/>
      <c r="M121" s="794"/>
      <c r="N121" s="794"/>
      <c r="O121" s="794"/>
      <c r="P121" s="794"/>
      <c r="Q121" s="794"/>
      <c r="R121" s="794"/>
      <c r="S121" s="794"/>
      <c r="T121" s="794"/>
      <c r="U121" s="794"/>
      <c r="V121" s="794"/>
      <c r="W121" s="794"/>
      <c r="X121" s="794"/>
      <c r="Y121" s="794"/>
      <c r="Z121" s="794"/>
      <c r="AA121" s="794"/>
      <c r="AB121" s="794"/>
      <c r="AC121" s="794"/>
      <c r="AD121" s="794"/>
      <c r="AE121" s="794"/>
      <c r="AF121" s="794"/>
      <c r="AG121" s="794"/>
      <c r="AH121" s="794"/>
      <c r="AI121" s="794"/>
      <c r="AJ121" s="794"/>
      <c r="AK121" s="794"/>
      <c r="AL121" s="794"/>
      <c r="AM121" s="794"/>
      <c r="AN121" s="794"/>
      <c r="AO121" s="794"/>
      <c r="AP121" s="794"/>
      <c r="AQ121" s="794"/>
      <c r="AR121" s="794"/>
      <c r="AS121" s="794"/>
      <c r="AT121" s="794"/>
      <c r="AU121" s="794"/>
      <c r="AV121" s="794"/>
      <c r="AW121" s="794"/>
      <c r="AX121" s="794"/>
      <c r="AY121" s="794"/>
      <c r="AZ121" s="794"/>
      <c r="BA121" s="794"/>
      <c r="BB121" s="794"/>
      <c r="BC121" s="794"/>
      <c r="BD121" s="794"/>
      <c r="BE121" s="794"/>
      <c r="BF121" s="794"/>
      <c r="BG121" s="794"/>
      <c r="BH121" s="794"/>
      <c r="BI121" s="794"/>
      <c r="BJ121" s="794"/>
      <c r="BK121" s="794"/>
      <c r="BL121" s="794"/>
      <c r="BM121" s="794"/>
    </row>
    <row r="122" spans="5:65" s="795" customFormat="1" ht="12.75" customHeight="1">
      <c r="E122" s="4"/>
      <c r="F122" s="794"/>
      <c r="G122" s="794"/>
      <c r="H122" s="794"/>
      <c r="I122" s="794"/>
      <c r="J122" s="794"/>
      <c r="K122" s="794"/>
      <c r="L122" s="794"/>
      <c r="M122" s="794"/>
      <c r="N122" s="794"/>
      <c r="O122" s="794"/>
      <c r="P122" s="794"/>
      <c r="Q122" s="794"/>
      <c r="R122" s="794"/>
      <c r="S122" s="794"/>
      <c r="T122" s="794"/>
      <c r="U122" s="794"/>
      <c r="V122" s="794"/>
      <c r="W122" s="794"/>
      <c r="X122" s="794"/>
      <c r="Y122" s="794"/>
      <c r="Z122" s="794"/>
      <c r="AA122" s="794"/>
      <c r="AB122" s="794"/>
      <c r="AC122" s="794"/>
      <c r="AD122" s="794"/>
      <c r="AE122" s="794"/>
      <c r="AF122" s="794"/>
      <c r="AG122" s="794"/>
      <c r="AH122" s="794"/>
      <c r="AI122" s="794"/>
      <c r="AJ122" s="794"/>
      <c r="AK122" s="794"/>
      <c r="AL122" s="794"/>
      <c r="AM122" s="794"/>
      <c r="AN122" s="794"/>
      <c r="AO122" s="794"/>
      <c r="AP122" s="794"/>
      <c r="AQ122" s="794"/>
      <c r="AR122" s="794"/>
      <c r="AS122" s="794"/>
      <c r="AT122" s="794"/>
      <c r="AU122" s="794"/>
      <c r="AV122" s="794"/>
      <c r="AW122" s="794"/>
      <c r="AX122" s="794"/>
      <c r="AY122" s="794"/>
      <c r="AZ122" s="794"/>
      <c r="BA122" s="794"/>
      <c r="BB122" s="794"/>
      <c r="BC122" s="794"/>
      <c r="BD122" s="794"/>
      <c r="BE122" s="794"/>
      <c r="BF122" s="794"/>
      <c r="BG122" s="794"/>
      <c r="BH122" s="794"/>
      <c r="BI122" s="794"/>
      <c r="BJ122" s="794"/>
      <c r="BK122" s="794"/>
      <c r="BL122" s="794"/>
      <c r="BM122" s="794"/>
    </row>
    <row r="123" spans="5:65" s="795" customFormat="1" ht="11.1" customHeight="1">
      <c r="E123" s="4"/>
      <c r="F123" s="794"/>
      <c r="G123" s="794"/>
      <c r="H123" s="794"/>
      <c r="I123" s="794"/>
      <c r="J123" s="794"/>
      <c r="K123" s="794"/>
      <c r="L123" s="794"/>
      <c r="M123" s="794"/>
      <c r="N123" s="794"/>
      <c r="O123" s="794"/>
      <c r="P123" s="794"/>
      <c r="Q123" s="794"/>
      <c r="R123" s="794"/>
      <c r="S123" s="794"/>
      <c r="T123" s="794"/>
      <c r="U123" s="794"/>
      <c r="V123" s="794"/>
      <c r="W123" s="794"/>
      <c r="X123" s="794"/>
      <c r="Y123" s="794"/>
      <c r="Z123" s="794"/>
      <c r="AA123" s="794"/>
      <c r="AB123" s="794"/>
      <c r="AC123" s="794"/>
      <c r="AD123" s="794"/>
      <c r="AE123" s="794"/>
      <c r="AF123" s="794"/>
      <c r="AG123" s="794"/>
      <c r="AH123" s="794"/>
      <c r="AI123" s="794"/>
      <c r="AJ123" s="794"/>
      <c r="AK123" s="794"/>
      <c r="AL123" s="794"/>
      <c r="AM123" s="794"/>
      <c r="AN123" s="794"/>
      <c r="AO123" s="794"/>
      <c r="AP123" s="794"/>
      <c r="AQ123" s="794"/>
      <c r="AR123" s="794"/>
      <c r="AS123" s="794"/>
      <c r="AT123" s="794"/>
      <c r="AU123" s="794"/>
      <c r="AV123" s="794"/>
      <c r="AW123" s="794"/>
      <c r="AX123" s="794"/>
      <c r="AY123" s="794"/>
      <c r="AZ123" s="794"/>
      <c r="BA123" s="794"/>
      <c r="BB123" s="794"/>
      <c r="BC123" s="794"/>
      <c r="BD123" s="794"/>
      <c r="BE123" s="794"/>
      <c r="BF123" s="794"/>
      <c r="BG123" s="794"/>
      <c r="BH123" s="794"/>
      <c r="BI123" s="794"/>
      <c r="BJ123" s="794"/>
      <c r="BK123" s="794"/>
      <c r="BL123" s="794"/>
      <c r="BM123" s="794"/>
    </row>
    <row r="124" spans="5:65" s="795" customFormat="1" ht="12.75" customHeight="1">
      <c r="E124" s="4"/>
      <c r="F124" s="794"/>
      <c r="G124" s="794"/>
      <c r="H124" s="794"/>
      <c r="I124" s="794"/>
      <c r="J124" s="794"/>
      <c r="K124" s="794"/>
      <c r="L124" s="794"/>
      <c r="M124" s="794"/>
      <c r="N124" s="794"/>
      <c r="O124" s="794"/>
      <c r="P124" s="794"/>
      <c r="Q124" s="794"/>
      <c r="R124" s="794"/>
      <c r="S124" s="794"/>
      <c r="T124" s="794"/>
      <c r="U124" s="794"/>
      <c r="V124" s="794"/>
      <c r="W124" s="794"/>
      <c r="X124" s="794"/>
      <c r="Y124" s="794"/>
      <c r="Z124" s="794"/>
      <c r="AA124" s="794"/>
      <c r="AB124" s="794"/>
      <c r="AC124" s="794"/>
      <c r="AD124" s="794"/>
      <c r="AE124" s="794"/>
      <c r="AF124" s="794"/>
      <c r="AG124" s="794"/>
      <c r="AH124" s="794"/>
      <c r="AI124" s="794"/>
      <c r="AJ124" s="794"/>
      <c r="AK124" s="794"/>
      <c r="AL124" s="794"/>
      <c r="AM124" s="794"/>
      <c r="AN124" s="794"/>
      <c r="AO124" s="794"/>
      <c r="AP124" s="794"/>
      <c r="AQ124" s="794"/>
      <c r="AR124" s="794"/>
      <c r="AS124" s="794"/>
      <c r="AT124" s="794"/>
      <c r="AU124" s="794"/>
      <c r="AV124" s="794"/>
      <c r="AW124" s="794"/>
      <c r="AX124" s="794"/>
      <c r="AY124" s="794"/>
      <c r="AZ124" s="794"/>
      <c r="BA124" s="794"/>
      <c r="BB124" s="794"/>
      <c r="BC124" s="794"/>
      <c r="BD124" s="794"/>
      <c r="BE124" s="794"/>
      <c r="BF124" s="794"/>
      <c r="BG124" s="794"/>
      <c r="BH124" s="794"/>
      <c r="BI124" s="794"/>
      <c r="BJ124" s="794"/>
      <c r="BK124" s="794"/>
      <c r="BL124" s="794"/>
      <c r="BM124" s="794"/>
    </row>
    <row r="125" spans="5:65" s="795" customFormat="1" ht="12.75" customHeight="1">
      <c r="E125" s="4"/>
      <c r="F125" s="794"/>
      <c r="G125" s="794"/>
      <c r="H125" s="794"/>
      <c r="I125" s="794"/>
      <c r="J125" s="794"/>
      <c r="K125" s="794"/>
      <c r="L125" s="794"/>
      <c r="M125" s="794"/>
      <c r="N125" s="794"/>
      <c r="O125" s="794"/>
      <c r="P125" s="794"/>
      <c r="Q125" s="794"/>
      <c r="R125" s="794"/>
      <c r="S125" s="794"/>
      <c r="T125" s="794"/>
      <c r="U125" s="794"/>
      <c r="V125" s="794"/>
      <c r="W125" s="794"/>
      <c r="X125" s="794"/>
      <c r="Y125" s="794"/>
      <c r="Z125" s="794"/>
      <c r="AA125" s="794"/>
      <c r="AB125" s="794"/>
      <c r="AC125" s="794"/>
      <c r="AD125" s="794"/>
      <c r="AE125" s="794"/>
      <c r="AF125" s="794"/>
      <c r="AG125" s="794"/>
      <c r="AH125" s="794"/>
      <c r="AI125" s="794"/>
      <c r="AJ125" s="794"/>
      <c r="AK125" s="794"/>
      <c r="AL125" s="794"/>
      <c r="AM125" s="794"/>
      <c r="AN125" s="794"/>
      <c r="AO125" s="794"/>
      <c r="AP125" s="794"/>
      <c r="AQ125" s="794"/>
      <c r="AR125" s="794"/>
      <c r="AS125" s="794"/>
      <c r="AT125" s="794"/>
      <c r="AU125" s="794"/>
      <c r="AV125" s="794"/>
      <c r="AW125" s="794"/>
      <c r="AX125" s="794"/>
      <c r="AY125" s="794"/>
      <c r="AZ125" s="794"/>
      <c r="BA125" s="794"/>
      <c r="BB125" s="794"/>
      <c r="BC125" s="794"/>
      <c r="BD125" s="794"/>
      <c r="BE125" s="794"/>
      <c r="BF125" s="794"/>
      <c r="BG125" s="794"/>
      <c r="BH125" s="794"/>
      <c r="BI125" s="794"/>
      <c r="BJ125" s="794"/>
      <c r="BK125" s="794"/>
      <c r="BL125" s="794"/>
      <c r="BM125" s="794"/>
    </row>
    <row r="126" spans="5:65" s="795" customFormat="1" ht="12.75" customHeight="1">
      <c r="E126" s="4"/>
      <c r="F126" s="794"/>
      <c r="G126" s="794"/>
      <c r="H126" s="794"/>
      <c r="I126" s="794"/>
      <c r="J126" s="794"/>
      <c r="K126" s="794"/>
      <c r="L126" s="794"/>
      <c r="M126" s="794"/>
      <c r="N126" s="794"/>
      <c r="O126" s="794"/>
      <c r="P126" s="794"/>
      <c r="Q126" s="794"/>
      <c r="R126" s="794"/>
      <c r="S126" s="794"/>
      <c r="T126" s="794"/>
      <c r="U126" s="794"/>
      <c r="V126" s="794"/>
      <c r="W126" s="794"/>
      <c r="X126" s="794"/>
      <c r="Y126" s="794"/>
      <c r="Z126" s="794"/>
      <c r="AA126" s="794"/>
      <c r="AB126" s="794"/>
      <c r="AC126" s="794"/>
      <c r="AD126" s="794"/>
      <c r="AE126" s="794"/>
      <c r="AF126" s="794"/>
      <c r="AG126" s="794"/>
      <c r="AH126" s="794"/>
      <c r="AI126" s="794"/>
      <c r="AJ126" s="794"/>
      <c r="AK126" s="794"/>
      <c r="AL126" s="794"/>
      <c r="AM126" s="794"/>
      <c r="AN126" s="794"/>
      <c r="AO126" s="794"/>
      <c r="AP126" s="794"/>
      <c r="AQ126" s="794"/>
      <c r="AR126" s="794"/>
      <c r="AS126" s="794"/>
      <c r="AT126" s="794"/>
      <c r="AU126" s="794"/>
      <c r="AV126" s="794"/>
      <c r="AW126" s="794"/>
      <c r="AX126" s="794"/>
      <c r="AY126" s="794"/>
      <c r="AZ126" s="794"/>
      <c r="BA126" s="794"/>
      <c r="BB126" s="794"/>
      <c r="BC126" s="794"/>
      <c r="BD126" s="794"/>
      <c r="BE126" s="794"/>
      <c r="BF126" s="794"/>
      <c r="BG126" s="794"/>
      <c r="BH126" s="794"/>
      <c r="BI126" s="794"/>
      <c r="BJ126" s="794"/>
      <c r="BK126" s="794"/>
      <c r="BL126" s="794"/>
      <c r="BM126" s="794"/>
    </row>
    <row r="127" spans="5:65" s="795" customFormat="1" ht="12.75" customHeight="1">
      <c r="E127" s="4"/>
      <c r="F127" s="794"/>
      <c r="G127" s="794"/>
      <c r="H127" s="794"/>
      <c r="I127" s="794"/>
      <c r="J127" s="794"/>
      <c r="K127" s="794"/>
      <c r="L127" s="794"/>
      <c r="M127" s="794"/>
      <c r="N127" s="794"/>
      <c r="O127" s="794"/>
      <c r="P127" s="794"/>
      <c r="Q127" s="794"/>
      <c r="R127" s="794"/>
      <c r="S127" s="794"/>
      <c r="T127" s="794"/>
      <c r="U127" s="794"/>
      <c r="V127" s="794"/>
      <c r="W127" s="794"/>
      <c r="X127" s="794"/>
      <c r="Y127" s="794"/>
      <c r="Z127" s="794"/>
      <c r="AA127" s="794"/>
      <c r="AB127" s="794"/>
      <c r="AC127" s="794"/>
      <c r="AD127" s="794"/>
      <c r="AE127" s="794"/>
      <c r="AF127" s="794"/>
      <c r="AG127" s="794"/>
      <c r="AH127" s="794"/>
      <c r="AI127" s="794"/>
      <c r="AJ127" s="794"/>
      <c r="AK127" s="794"/>
      <c r="AL127" s="794"/>
      <c r="AM127" s="794"/>
      <c r="AN127" s="794"/>
      <c r="AO127" s="794"/>
      <c r="AP127" s="794"/>
      <c r="AQ127" s="794"/>
      <c r="AR127" s="794"/>
      <c r="AS127" s="794"/>
      <c r="AT127" s="794"/>
      <c r="AU127" s="794"/>
      <c r="AV127" s="794"/>
      <c r="AW127" s="794"/>
      <c r="AX127" s="794"/>
      <c r="AY127" s="794"/>
      <c r="AZ127" s="794"/>
      <c r="BA127" s="794"/>
      <c r="BB127" s="794"/>
      <c r="BC127" s="794"/>
      <c r="BD127" s="794"/>
      <c r="BE127" s="794"/>
      <c r="BF127" s="794"/>
      <c r="BG127" s="794"/>
      <c r="BH127" s="794"/>
      <c r="BI127" s="794"/>
      <c r="BJ127" s="794"/>
      <c r="BK127" s="794"/>
      <c r="BL127" s="794"/>
      <c r="BM127" s="794"/>
    </row>
    <row r="128" spans="5:65" s="795" customFormat="1" ht="12.75" customHeight="1">
      <c r="E128" s="4"/>
      <c r="F128" s="794"/>
      <c r="G128" s="794"/>
      <c r="H128" s="794"/>
      <c r="I128" s="794"/>
      <c r="J128" s="794"/>
      <c r="K128" s="794"/>
      <c r="L128" s="794"/>
      <c r="M128" s="794"/>
      <c r="N128" s="794"/>
      <c r="O128" s="794"/>
      <c r="P128" s="794"/>
      <c r="Q128" s="794"/>
      <c r="R128" s="794"/>
      <c r="S128" s="794"/>
      <c r="T128" s="794"/>
      <c r="U128" s="794"/>
      <c r="V128" s="794"/>
      <c r="W128" s="794"/>
      <c r="X128" s="794"/>
      <c r="Y128" s="794"/>
      <c r="Z128" s="794"/>
      <c r="AA128" s="794"/>
      <c r="AB128" s="794"/>
      <c r="AC128" s="794"/>
      <c r="AD128" s="794"/>
      <c r="AE128" s="794"/>
      <c r="AF128" s="794"/>
      <c r="AG128" s="794"/>
      <c r="AH128" s="794"/>
      <c r="AI128" s="794"/>
      <c r="AJ128" s="794"/>
      <c r="AK128" s="794"/>
      <c r="AL128" s="794"/>
      <c r="AM128" s="794"/>
      <c r="AN128" s="794"/>
      <c r="AO128" s="794"/>
      <c r="AP128" s="794"/>
      <c r="AQ128" s="794"/>
      <c r="AR128" s="794"/>
      <c r="AS128" s="794"/>
      <c r="AT128" s="794"/>
      <c r="AU128" s="794"/>
      <c r="AV128" s="794"/>
      <c r="AW128" s="794"/>
      <c r="AX128" s="794"/>
      <c r="AY128" s="794"/>
      <c r="AZ128" s="794"/>
      <c r="BA128" s="794"/>
      <c r="BB128" s="794"/>
      <c r="BC128" s="794"/>
      <c r="BD128" s="794"/>
      <c r="BE128" s="794"/>
      <c r="BF128" s="794"/>
      <c r="BG128" s="794"/>
      <c r="BH128" s="794"/>
      <c r="BI128" s="794"/>
      <c r="BJ128" s="794"/>
      <c r="BK128" s="794"/>
      <c r="BL128" s="794"/>
      <c r="BM128" s="794"/>
    </row>
    <row r="129" spans="5:65" s="795" customFormat="1" ht="11.1" customHeight="1">
      <c r="E129" s="4"/>
      <c r="F129" s="794"/>
      <c r="G129" s="794"/>
      <c r="H129" s="794"/>
      <c r="I129" s="794"/>
      <c r="J129" s="794"/>
      <c r="K129" s="794"/>
      <c r="L129" s="794"/>
      <c r="M129" s="794"/>
      <c r="N129" s="794"/>
      <c r="O129" s="794"/>
      <c r="P129" s="794"/>
      <c r="Q129" s="794"/>
      <c r="R129" s="794"/>
      <c r="S129" s="794"/>
      <c r="T129" s="794"/>
      <c r="U129" s="794"/>
      <c r="V129" s="794"/>
      <c r="W129" s="794"/>
      <c r="X129" s="794"/>
      <c r="Y129" s="794"/>
      <c r="Z129" s="794"/>
      <c r="AA129" s="794"/>
      <c r="AB129" s="794"/>
      <c r="AC129" s="794"/>
      <c r="AD129" s="794"/>
      <c r="AE129" s="794"/>
      <c r="AF129" s="794"/>
      <c r="AG129" s="794"/>
      <c r="AH129" s="794"/>
      <c r="AI129" s="794"/>
      <c r="AJ129" s="794"/>
      <c r="AK129" s="794"/>
      <c r="AL129" s="794"/>
      <c r="AM129" s="794"/>
      <c r="AN129" s="794"/>
      <c r="AO129" s="794"/>
      <c r="AP129" s="794"/>
      <c r="AQ129" s="794"/>
      <c r="AR129" s="794"/>
      <c r="AS129" s="794"/>
      <c r="AT129" s="794"/>
      <c r="AU129" s="794"/>
      <c r="AV129" s="794"/>
      <c r="AW129" s="794"/>
      <c r="AX129" s="794"/>
      <c r="AY129" s="794"/>
      <c r="AZ129" s="794"/>
      <c r="BA129" s="794"/>
      <c r="BB129" s="794"/>
      <c r="BC129" s="794"/>
      <c r="BD129" s="794"/>
      <c r="BE129" s="794"/>
      <c r="BF129" s="794"/>
      <c r="BG129" s="794"/>
      <c r="BH129" s="794"/>
      <c r="BI129" s="794"/>
      <c r="BJ129" s="794"/>
      <c r="BK129" s="794"/>
      <c r="BL129" s="794"/>
      <c r="BM129" s="794"/>
    </row>
    <row r="130" spans="5:65" s="795" customFormat="1" ht="12.75" customHeight="1">
      <c r="E130" s="4"/>
      <c r="F130" s="794"/>
      <c r="G130" s="794"/>
      <c r="H130" s="794"/>
      <c r="I130" s="794"/>
      <c r="J130" s="794"/>
      <c r="K130" s="794"/>
      <c r="L130" s="794"/>
      <c r="M130" s="794"/>
      <c r="N130" s="794"/>
      <c r="O130" s="794"/>
      <c r="P130" s="794"/>
      <c r="Q130" s="794"/>
      <c r="R130" s="794"/>
      <c r="S130" s="794"/>
      <c r="T130" s="794"/>
      <c r="U130" s="794"/>
      <c r="V130" s="794"/>
      <c r="W130" s="794"/>
      <c r="X130" s="794"/>
      <c r="Y130" s="794"/>
      <c r="Z130" s="794"/>
      <c r="AA130" s="794"/>
      <c r="AB130" s="794"/>
      <c r="AC130" s="794"/>
      <c r="AD130" s="794"/>
      <c r="AE130" s="794"/>
      <c r="AF130" s="794"/>
      <c r="AG130" s="794"/>
      <c r="AH130" s="794"/>
      <c r="AI130" s="794"/>
      <c r="AJ130" s="794"/>
      <c r="AK130" s="794"/>
      <c r="AL130" s="794"/>
      <c r="AM130" s="794"/>
      <c r="AN130" s="794"/>
      <c r="AO130" s="794"/>
      <c r="AP130" s="794"/>
      <c r="AQ130" s="794"/>
      <c r="AR130" s="794"/>
      <c r="AS130" s="794"/>
      <c r="AT130" s="794"/>
      <c r="AU130" s="794"/>
      <c r="AV130" s="794"/>
      <c r="AW130" s="794"/>
      <c r="AX130" s="794"/>
      <c r="AY130" s="794"/>
      <c r="AZ130" s="794"/>
      <c r="BA130" s="794"/>
      <c r="BB130" s="794"/>
      <c r="BC130" s="794"/>
      <c r="BD130" s="794"/>
      <c r="BE130" s="794"/>
      <c r="BF130" s="794"/>
      <c r="BG130" s="794"/>
      <c r="BH130" s="794"/>
      <c r="BI130" s="794"/>
      <c r="BJ130" s="794"/>
      <c r="BK130" s="794"/>
      <c r="BL130" s="794"/>
      <c r="BM130" s="794"/>
    </row>
    <row r="131" spans="5:65" s="795" customFormat="1" ht="12.75" customHeight="1">
      <c r="E131" s="4"/>
      <c r="F131" s="794"/>
      <c r="G131" s="794"/>
      <c r="H131" s="794"/>
      <c r="I131" s="794"/>
      <c r="J131" s="794"/>
      <c r="K131" s="794"/>
      <c r="L131" s="794"/>
      <c r="M131" s="794"/>
      <c r="N131" s="794"/>
      <c r="O131" s="794"/>
      <c r="P131" s="794"/>
      <c r="Q131" s="794"/>
      <c r="R131" s="794"/>
      <c r="S131" s="794"/>
      <c r="T131" s="794"/>
      <c r="U131" s="794"/>
      <c r="V131" s="794"/>
      <c r="W131" s="794"/>
      <c r="X131" s="794"/>
      <c r="Y131" s="794"/>
      <c r="Z131" s="794"/>
      <c r="AA131" s="794"/>
      <c r="AB131" s="794"/>
      <c r="AC131" s="794"/>
      <c r="AD131" s="794"/>
      <c r="AE131" s="794"/>
      <c r="AF131" s="794"/>
      <c r="AG131" s="794"/>
      <c r="AH131" s="794"/>
      <c r="AI131" s="794"/>
      <c r="AJ131" s="794"/>
      <c r="AK131" s="794"/>
      <c r="AL131" s="794"/>
      <c r="AM131" s="794"/>
      <c r="AN131" s="794"/>
      <c r="AO131" s="794"/>
      <c r="AP131" s="794"/>
      <c r="AQ131" s="794"/>
      <c r="AR131" s="794"/>
      <c r="AS131" s="794"/>
      <c r="AT131" s="794"/>
      <c r="AU131" s="794"/>
      <c r="AV131" s="794"/>
      <c r="AW131" s="794"/>
      <c r="AX131" s="794"/>
      <c r="AY131" s="794"/>
      <c r="AZ131" s="794"/>
      <c r="BA131" s="794"/>
      <c r="BB131" s="794"/>
      <c r="BC131" s="794"/>
      <c r="BD131" s="794"/>
      <c r="BE131" s="794"/>
      <c r="BF131" s="794"/>
      <c r="BG131" s="794"/>
      <c r="BH131" s="794"/>
      <c r="BI131" s="794"/>
      <c r="BJ131" s="794"/>
      <c r="BK131" s="794"/>
      <c r="BL131" s="794"/>
      <c r="BM131" s="794"/>
    </row>
    <row r="132" spans="5:65" s="795" customFormat="1" ht="12.75" customHeight="1">
      <c r="E132" s="4"/>
      <c r="F132" s="794"/>
      <c r="G132" s="794"/>
      <c r="H132" s="794"/>
      <c r="I132" s="794"/>
      <c r="J132" s="794"/>
      <c r="K132" s="794"/>
      <c r="L132" s="794"/>
      <c r="M132" s="794"/>
      <c r="N132" s="794"/>
      <c r="O132" s="794"/>
      <c r="P132" s="794"/>
      <c r="Q132" s="794"/>
      <c r="R132" s="794"/>
      <c r="S132" s="794"/>
      <c r="T132" s="794"/>
      <c r="U132" s="794"/>
      <c r="V132" s="794"/>
      <c r="W132" s="794"/>
      <c r="X132" s="794"/>
      <c r="Y132" s="794"/>
      <c r="Z132" s="794"/>
      <c r="AA132" s="794"/>
      <c r="AB132" s="794"/>
      <c r="AC132" s="794"/>
      <c r="AD132" s="794"/>
      <c r="AE132" s="794"/>
      <c r="AF132" s="794"/>
      <c r="AG132" s="794"/>
      <c r="AH132" s="794"/>
      <c r="AI132" s="794"/>
      <c r="AJ132" s="794"/>
      <c r="AK132" s="794"/>
      <c r="AL132" s="794"/>
      <c r="AM132" s="794"/>
      <c r="AN132" s="794"/>
      <c r="AO132" s="794"/>
      <c r="AP132" s="794"/>
      <c r="AQ132" s="794"/>
      <c r="AR132" s="794"/>
      <c r="AS132" s="794"/>
      <c r="AT132" s="794"/>
      <c r="AU132" s="794"/>
      <c r="AV132" s="794"/>
      <c r="AW132" s="794"/>
      <c r="AX132" s="794"/>
      <c r="AY132" s="794"/>
      <c r="AZ132" s="794"/>
      <c r="BA132" s="794"/>
      <c r="BB132" s="794"/>
      <c r="BC132" s="794"/>
      <c r="BD132" s="794"/>
      <c r="BE132" s="794"/>
      <c r="BF132" s="794"/>
      <c r="BG132" s="794"/>
      <c r="BH132" s="794"/>
      <c r="BI132" s="794"/>
      <c r="BJ132" s="794"/>
      <c r="BK132" s="794"/>
      <c r="BL132" s="794"/>
      <c r="BM132" s="794"/>
    </row>
    <row r="133" spans="5:65" s="795" customFormat="1" ht="12.75" customHeight="1">
      <c r="E133" s="4"/>
      <c r="F133" s="794"/>
      <c r="G133" s="794"/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  <c r="W133" s="794"/>
      <c r="X133" s="794"/>
      <c r="Y133" s="794"/>
      <c r="Z133" s="794"/>
      <c r="AA133" s="794"/>
      <c r="AB133" s="794"/>
      <c r="AC133" s="794"/>
      <c r="AD133" s="794"/>
      <c r="AE133" s="794"/>
      <c r="AF133" s="794"/>
      <c r="AG133" s="794"/>
      <c r="AH133" s="794"/>
      <c r="AI133" s="794"/>
      <c r="AJ133" s="794"/>
      <c r="AK133" s="794"/>
      <c r="AL133" s="794"/>
      <c r="AM133" s="794"/>
      <c r="AN133" s="794"/>
      <c r="AO133" s="794"/>
      <c r="AP133" s="794"/>
      <c r="AQ133" s="794"/>
      <c r="AR133" s="794"/>
      <c r="AS133" s="794"/>
      <c r="AT133" s="794"/>
      <c r="AU133" s="794"/>
      <c r="AV133" s="794"/>
      <c r="AW133" s="794"/>
      <c r="AX133" s="794"/>
      <c r="AY133" s="794"/>
      <c r="AZ133" s="794"/>
      <c r="BA133" s="794"/>
      <c r="BB133" s="794"/>
      <c r="BC133" s="794"/>
      <c r="BD133" s="794"/>
      <c r="BE133" s="794"/>
      <c r="BF133" s="794"/>
      <c r="BG133" s="794"/>
      <c r="BH133" s="794"/>
      <c r="BI133" s="794"/>
      <c r="BJ133" s="794"/>
      <c r="BK133" s="794"/>
      <c r="BL133" s="794"/>
      <c r="BM133" s="794"/>
    </row>
    <row r="134" spans="5:65" s="795" customFormat="1" ht="11.1" customHeight="1">
      <c r="E134" s="4"/>
      <c r="F134" s="794"/>
      <c r="G134" s="794"/>
      <c r="H134" s="794"/>
      <c r="I134" s="794"/>
      <c r="J134" s="794"/>
      <c r="K134" s="794"/>
      <c r="L134" s="794"/>
      <c r="M134" s="794"/>
      <c r="N134" s="794"/>
      <c r="O134" s="794"/>
      <c r="P134" s="794"/>
      <c r="Q134" s="794"/>
      <c r="R134" s="794"/>
      <c r="S134" s="794"/>
      <c r="T134" s="794"/>
      <c r="U134" s="794"/>
      <c r="V134" s="794"/>
      <c r="W134" s="794"/>
      <c r="X134" s="794"/>
      <c r="Y134" s="794"/>
      <c r="Z134" s="794"/>
      <c r="AA134" s="794"/>
      <c r="AB134" s="794"/>
      <c r="AC134" s="794"/>
      <c r="AD134" s="794"/>
      <c r="AE134" s="794"/>
      <c r="AF134" s="794"/>
      <c r="AG134" s="794"/>
      <c r="AH134" s="794"/>
      <c r="AI134" s="794"/>
      <c r="AJ134" s="794"/>
      <c r="AK134" s="794"/>
      <c r="AL134" s="794"/>
      <c r="AM134" s="794"/>
      <c r="AN134" s="794"/>
      <c r="AO134" s="794"/>
      <c r="AP134" s="794"/>
      <c r="AQ134" s="794"/>
      <c r="AR134" s="794"/>
      <c r="AS134" s="794"/>
      <c r="AT134" s="794"/>
      <c r="AU134" s="794"/>
      <c r="AV134" s="794"/>
      <c r="AW134" s="794"/>
      <c r="AX134" s="794"/>
      <c r="AY134" s="794"/>
      <c r="AZ134" s="794"/>
      <c r="BA134" s="794"/>
      <c r="BB134" s="794"/>
      <c r="BC134" s="794"/>
      <c r="BD134" s="794"/>
      <c r="BE134" s="794"/>
      <c r="BF134" s="794"/>
      <c r="BG134" s="794"/>
      <c r="BH134" s="794"/>
      <c r="BI134" s="794"/>
      <c r="BJ134" s="794"/>
      <c r="BK134" s="794"/>
      <c r="BL134" s="794"/>
      <c r="BM134" s="794"/>
    </row>
    <row r="135" spans="5:65" s="795" customFormat="1" ht="13.5" customHeight="1">
      <c r="E135" s="4"/>
      <c r="F135" s="794"/>
      <c r="G135" s="794"/>
      <c r="H135" s="794"/>
      <c r="I135" s="794"/>
      <c r="J135" s="794"/>
      <c r="K135" s="794"/>
      <c r="L135" s="794"/>
      <c r="M135" s="794"/>
      <c r="N135" s="794"/>
      <c r="O135" s="794"/>
      <c r="P135" s="794"/>
      <c r="Q135" s="794"/>
      <c r="R135" s="794"/>
      <c r="S135" s="794"/>
      <c r="T135" s="794"/>
      <c r="U135" s="794"/>
      <c r="V135" s="794"/>
      <c r="W135" s="794"/>
      <c r="X135" s="794"/>
      <c r="Y135" s="794"/>
      <c r="Z135" s="794"/>
      <c r="AA135" s="794"/>
      <c r="AB135" s="794"/>
      <c r="AC135" s="794"/>
      <c r="AD135" s="794"/>
      <c r="AE135" s="794"/>
      <c r="AF135" s="794"/>
      <c r="AG135" s="794"/>
      <c r="AH135" s="794"/>
      <c r="AI135" s="794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  <c r="BA135" s="794"/>
      <c r="BB135" s="794"/>
      <c r="BC135" s="794"/>
      <c r="BD135" s="794"/>
      <c r="BE135" s="794"/>
      <c r="BF135" s="794"/>
      <c r="BG135" s="794"/>
      <c r="BH135" s="794"/>
      <c r="BI135" s="794"/>
      <c r="BJ135" s="794"/>
      <c r="BK135" s="794"/>
      <c r="BL135" s="794"/>
      <c r="BM135" s="794"/>
    </row>
    <row r="136" spans="5:65" s="795" customFormat="1" ht="12.75" customHeight="1">
      <c r="E136" s="4"/>
      <c r="F136" s="794"/>
      <c r="G136" s="794"/>
      <c r="H136" s="794"/>
      <c r="I136" s="794"/>
      <c r="J136" s="794"/>
      <c r="K136" s="794"/>
      <c r="L136" s="794"/>
      <c r="M136" s="794"/>
      <c r="N136" s="794"/>
      <c r="O136" s="794"/>
      <c r="P136" s="794"/>
      <c r="Q136" s="794"/>
      <c r="R136" s="794"/>
      <c r="S136" s="794"/>
      <c r="T136" s="794"/>
      <c r="U136" s="794"/>
      <c r="V136" s="794"/>
      <c r="W136" s="794"/>
      <c r="X136" s="794"/>
      <c r="Y136" s="794"/>
      <c r="Z136" s="794"/>
      <c r="AA136" s="794"/>
      <c r="AB136" s="794"/>
      <c r="AC136" s="794"/>
      <c r="AD136" s="794"/>
      <c r="AE136" s="794"/>
      <c r="AF136" s="794"/>
      <c r="AG136" s="794"/>
      <c r="AH136" s="794"/>
      <c r="AI136" s="794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  <c r="BA136" s="794"/>
      <c r="BB136" s="794"/>
      <c r="BC136" s="794"/>
      <c r="BD136" s="794"/>
      <c r="BE136" s="794"/>
      <c r="BF136" s="794"/>
      <c r="BG136" s="794"/>
      <c r="BH136" s="794"/>
      <c r="BI136" s="794"/>
      <c r="BJ136" s="794"/>
      <c r="BK136" s="794"/>
      <c r="BL136" s="794"/>
      <c r="BM136" s="794"/>
    </row>
    <row r="137" spans="5:65" s="795" customFormat="1" ht="12.75" customHeight="1">
      <c r="E137" s="4"/>
      <c r="F137" s="794"/>
      <c r="G137" s="794"/>
      <c r="H137" s="794"/>
      <c r="I137" s="794"/>
      <c r="J137" s="794"/>
      <c r="K137" s="794"/>
      <c r="L137" s="794"/>
      <c r="M137" s="794"/>
      <c r="N137" s="794"/>
      <c r="O137" s="794"/>
      <c r="P137" s="794"/>
      <c r="Q137" s="794"/>
      <c r="R137" s="794"/>
      <c r="S137" s="794"/>
      <c r="T137" s="794"/>
      <c r="U137" s="794"/>
      <c r="V137" s="794"/>
      <c r="W137" s="794"/>
      <c r="X137" s="794"/>
      <c r="Y137" s="794"/>
      <c r="Z137" s="794"/>
      <c r="AA137" s="794"/>
      <c r="AB137" s="794"/>
      <c r="AC137" s="794"/>
      <c r="AD137" s="794"/>
      <c r="AE137" s="794"/>
      <c r="AF137" s="794"/>
      <c r="AG137" s="794"/>
      <c r="AH137" s="794"/>
      <c r="AI137" s="794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  <c r="BA137" s="794"/>
      <c r="BB137" s="794"/>
      <c r="BC137" s="794"/>
      <c r="BD137" s="794"/>
      <c r="BE137" s="794"/>
      <c r="BF137" s="794"/>
      <c r="BG137" s="794"/>
      <c r="BH137" s="794"/>
      <c r="BI137" s="794"/>
      <c r="BJ137" s="794"/>
      <c r="BK137" s="794"/>
      <c r="BL137" s="794"/>
      <c r="BM137" s="794"/>
    </row>
    <row r="138" spans="5:65" s="795" customFormat="1" ht="12.75" customHeight="1">
      <c r="E138" s="4"/>
      <c r="F138" s="794"/>
      <c r="G138" s="794"/>
      <c r="H138" s="794"/>
      <c r="I138" s="794"/>
      <c r="J138" s="794"/>
      <c r="K138" s="794"/>
      <c r="L138" s="794"/>
      <c r="M138" s="794"/>
      <c r="N138" s="794"/>
      <c r="O138" s="794"/>
      <c r="P138" s="794"/>
      <c r="Q138" s="794"/>
      <c r="R138" s="794"/>
      <c r="S138" s="794"/>
      <c r="T138" s="794"/>
      <c r="U138" s="794"/>
      <c r="V138" s="794"/>
      <c r="W138" s="794"/>
      <c r="X138" s="794"/>
      <c r="Y138" s="794"/>
      <c r="Z138" s="794"/>
      <c r="AA138" s="794"/>
      <c r="AB138" s="794"/>
      <c r="AC138" s="794"/>
      <c r="AD138" s="794"/>
      <c r="AE138" s="794"/>
      <c r="AF138" s="794"/>
      <c r="AG138" s="794"/>
      <c r="AH138" s="794"/>
      <c r="AI138" s="794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  <c r="BA138" s="794"/>
      <c r="BB138" s="794"/>
      <c r="BC138" s="794"/>
      <c r="BD138" s="794"/>
      <c r="BE138" s="794"/>
      <c r="BF138" s="794"/>
      <c r="BG138" s="794"/>
      <c r="BH138" s="794"/>
      <c r="BI138" s="794"/>
      <c r="BJ138" s="794"/>
      <c r="BK138" s="794"/>
      <c r="BL138" s="794"/>
      <c r="BM138" s="794"/>
    </row>
    <row r="139" spans="5:65" s="795" customFormat="1" ht="11.1" customHeight="1">
      <c r="E139" s="4"/>
      <c r="F139" s="794"/>
      <c r="G139" s="794"/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  <c r="AQ139" s="794"/>
      <c r="AR139" s="794"/>
      <c r="AS139" s="794"/>
      <c r="AT139" s="794"/>
      <c r="AU139" s="794"/>
      <c r="AV139" s="794"/>
      <c r="AW139" s="794"/>
      <c r="AX139" s="794"/>
      <c r="AY139" s="794"/>
      <c r="AZ139" s="794"/>
      <c r="BA139" s="794"/>
      <c r="BB139" s="794"/>
      <c r="BC139" s="794"/>
      <c r="BD139" s="794"/>
      <c r="BE139" s="794"/>
      <c r="BF139" s="794"/>
      <c r="BG139" s="794"/>
      <c r="BH139" s="794"/>
      <c r="BI139" s="794"/>
      <c r="BJ139" s="794"/>
      <c r="BK139" s="794"/>
      <c r="BL139" s="794"/>
      <c r="BM139" s="794"/>
    </row>
    <row r="140" spans="5:65" s="795" customFormat="1" ht="11.1" customHeight="1">
      <c r="E140" s="4"/>
      <c r="F140" s="794"/>
      <c r="G140" s="794"/>
      <c r="H140" s="794"/>
      <c r="I140" s="794"/>
      <c r="J140" s="794"/>
      <c r="K140" s="794"/>
      <c r="L140" s="794"/>
      <c r="M140" s="794"/>
      <c r="N140" s="794"/>
      <c r="O140" s="794"/>
      <c r="P140" s="794"/>
      <c r="Q140" s="794"/>
      <c r="R140" s="794"/>
      <c r="S140" s="794"/>
      <c r="T140" s="794"/>
      <c r="U140" s="794"/>
      <c r="V140" s="794"/>
      <c r="W140" s="794"/>
      <c r="X140" s="794"/>
      <c r="Y140" s="794"/>
      <c r="Z140" s="794"/>
      <c r="AA140" s="794"/>
      <c r="AB140" s="794"/>
      <c r="AC140" s="794"/>
      <c r="AD140" s="794"/>
      <c r="AE140" s="794"/>
      <c r="AF140" s="794"/>
      <c r="AG140" s="794"/>
      <c r="AH140" s="794"/>
      <c r="AI140" s="794"/>
      <c r="AJ140" s="794"/>
      <c r="AK140" s="794"/>
      <c r="AL140" s="794"/>
      <c r="AM140" s="794"/>
      <c r="AN140" s="794"/>
      <c r="AO140" s="794"/>
      <c r="AP140" s="794"/>
      <c r="AQ140" s="794"/>
      <c r="AR140" s="794"/>
      <c r="AS140" s="794"/>
      <c r="AT140" s="794"/>
      <c r="AU140" s="794"/>
      <c r="AV140" s="794"/>
      <c r="AW140" s="794"/>
      <c r="AX140" s="794"/>
      <c r="AY140" s="794"/>
      <c r="AZ140" s="794"/>
      <c r="BA140" s="794"/>
      <c r="BB140" s="794"/>
      <c r="BC140" s="794"/>
      <c r="BD140" s="794"/>
      <c r="BE140" s="794"/>
      <c r="BF140" s="794"/>
      <c r="BG140" s="794"/>
      <c r="BH140" s="794"/>
      <c r="BI140" s="794"/>
      <c r="BJ140" s="794"/>
      <c r="BK140" s="794"/>
      <c r="BL140" s="794"/>
      <c r="BM140" s="794"/>
    </row>
    <row r="141" spans="5:65" s="795" customFormat="1" ht="13.5" customHeight="1">
      <c r="E141" s="4"/>
      <c r="F141" s="794"/>
      <c r="G141" s="794"/>
      <c r="H141" s="794"/>
      <c r="I141" s="794"/>
      <c r="J141" s="794"/>
      <c r="K141" s="794"/>
      <c r="L141" s="794"/>
      <c r="M141" s="794"/>
      <c r="N141" s="794"/>
      <c r="O141" s="794"/>
      <c r="P141" s="794"/>
      <c r="Q141" s="794"/>
      <c r="R141" s="794"/>
      <c r="S141" s="794"/>
      <c r="T141" s="794"/>
      <c r="U141" s="794"/>
      <c r="V141" s="794"/>
      <c r="W141" s="794"/>
      <c r="X141" s="794"/>
      <c r="Y141" s="794"/>
      <c r="Z141" s="794"/>
      <c r="AA141" s="794"/>
      <c r="AB141" s="794"/>
      <c r="AC141" s="794"/>
      <c r="AD141" s="794"/>
      <c r="AE141" s="794"/>
      <c r="AF141" s="794"/>
      <c r="AG141" s="794"/>
      <c r="AH141" s="794"/>
      <c r="AI141" s="794"/>
      <c r="AJ141" s="794"/>
      <c r="AK141" s="794"/>
      <c r="AL141" s="794"/>
      <c r="AM141" s="794"/>
      <c r="AN141" s="794"/>
      <c r="AO141" s="794"/>
      <c r="AP141" s="794"/>
      <c r="AQ141" s="794"/>
      <c r="AR141" s="794"/>
      <c r="AS141" s="794"/>
      <c r="AT141" s="794"/>
      <c r="AU141" s="794"/>
      <c r="AV141" s="794"/>
      <c r="AW141" s="794"/>
      <c r="AX141" s="794"/>
      <c r="AY141" s="794"/>
      <c r="AZ141" s="794"/>
      <c r="BA141" s="794"/>
      <c r="BB141" s="794"/>
      <c r="BC141" s="794"/>
      <c r="BD141" s="794"/>
      <c r="BE141" s="794"/>
      <c r="BF141" s="794"/>
      <c r="BG141" s="794"/>
      <c r="BH141" s="794"/>
      <c r="BI141" s="794"/>
      <c r="BJ141" s="794"/>
      <c r="BK141" s="794"/>
      <c r="BL141" s="794"/>
      <c r="BM141" s="794"/>
    </row>
    <row r="142" spans="5:65" s="795" customFormat="1" ht="13.5" customHeight="1">
      <c r="E142" s="4"/>
      <c r="F142" s="794"/>
      <c r="G142" s="794"/>
      <c r="H142" s="794"/>
      <c r="I142" s="794"/>
      <c r="J142" s="794"/>
      <c r="K142" s="794"/>
      <c r="L142" s="794"/>
      <c r="M142" s="794"/>
      <c r="N142" s="794"/>
      <c r="O142" s="794"/>
      <c r="P142" s="794"/>
      <c r="Q142" s="794"/>
      <c r="R142" s="794"/>
      <c r="S142" s="794"/>
      <c r="T142" s="794"/>
      <c r="U142" s="794"/>
      <c r="V142" s="794"/>
      <c r="W142" s="794"/>
      <c r="X142" s="794"/>
      <c r="Y142" s="794"/>
      <c r="Z142" s="794"/>
      <c r="AA142" s="794"/>
      <c r="AB142" s="794"/>
      <c r="AC142" s="794"/>
      <c r="AD142" s="794"/>
      <c r="AE142" s="794"/>
      <c r="AF142" s="794"/>
      <c r="AG142" s="794"/>
      <c r="AH142" s="794"/>
      <c r="AI142" s="794"/>
      <c r="AJ142" s="794"/>
      <c r="AK142" s="794"/>
      <c r="AL142" s="794"/>
      <c r="AM142" s="794"/>
      <c r="AN142" s="794"/>
      <c r="AO142" s="794"/>
      <c r="AP142" s="794"/>
      <c r="AQ142" s="794"/>
      <c r="AR142" s="794"/>
      <c r="AS142" s="794"/>
      <c r="AT142" s="794"/>
      <c r="AU142" s="794"/>
      <c r="AV142" s="794"/>
      <c r="AW142" s="794"/>
      <c r="AX142" s="794"/>
      <c r="AY142" s="794"/>
      <c r="AZ142" s="794"/>
      <c r="BA142" s="794"/>
      <c r="BB142" s="794"/>
      <c r="BC142" s="794"/>
      <c r="BD142" s="794"/>
      <c r="BE142" s="794"/>
      <c r="BF142" s="794"/>
      <c r="BG142" s="794"/>
      <c r="BH142" s="794"/>
      <c r="BI142" s="794"/>
      <c r="BJ142" s="794"/>
      <c r="BK142" s="794"/>
      <c r="BL142" s="794"/>
      <c r="BM142" s="794"/>
    </row>
    <row r="143" spans="5:65" s="795" customFormat="1" ht="13.5" customHeight="1">
      <c r="E143" s="4"/>
      <c r="F143" s="794"/>
      <c r="G143" s="794"/>
      <c r="H143" s="794"/>
      <c r="I143" s="794"/>
      <c r="J143" s="794"/>
      <c r="K143" s="794"/>
      <c r="L143" s="794"/>
      <c r="M143" s="794"/>
      <c r="N143" s="794"/>
      <c r="O143" s="794"/>
      <c r="P143" s="794"/>
      <c r="Q143" s="794"/>
      <c r="R143" s="794"/>
      <c r="S143" s="794"/>
      <c r="T143" s="794"/>
      <c r="U143" s="794"/>
      <c r="V143" s="794"/>
      <c r="W143" s="794"/>
      <c r="X143" s="794"/>
      <c r="Y143" s="794"/>
      <c r="Z143" s="794"/>
      <c r="AA143" s="794"/>
      <c r="AB143" s="794"/>
      <c r="AC143" s="794"/>
      <c r="AD143" s="794"/>
      <c r="AE143" s="794"/>
      <c r="AF143" s="794"/>
      <c r="AG143" s="794"/>
      <c r="AH143" s="794"/>
      <c r="AI143" s="794"/>
      <c r="AJ143" s="794"/>
      <c r="AK143" s="794"/>
      <c r="AL143" s="794"/>
      <c r="AM143" s="794"/>
      <c r="AN143" s="794"/>
      <c r="AO143" s="794"/>
      <c r="AP143" s="794"/>
      <c r="AQ143" s="794"/>
      <c r="AR143" s="794"/>
      <c r="AS143" s="794"/>
      <c r="AT143" s="794"/>
      <c r="AU143" s="794"/>
      <c r="AV143" s="794"/>
      <c r="AW143" s="794"/>
      <c r="AX143" s="794"/>
      <c r="AY143" s="794"/>
      <c r="AZ143" s="794"/>
      <c r="BA143" s="794"/>
      <c r="BB143" s="794"/>
      <c r="BC143" s="794"/>
      <c r="BD143" s="794"/>
      <c r="BE143" s="794"/>
      <c r="BF143" s="794"/>
      <c r="BG143" s="794"/>
      <c r="BH143" s="794"/>
      <c r="BI143" s="794"/>
      <c r="BJ143" s="794"/>
      <c r="BK143" s="794"/>
      <c r="BL143" s="794"/>
      <c r="BM143" s="794"/>
    </row>
    <row r="144" spans="5:65" s="795" customFormat="1" ht="13.5" customHeight="1">
      <c r="E144" s="4"/>
      <c r="F144" s="794"/>
      <c r="G144" s="794"/>
      <c r="H144" s="794"/>
      <c r="I144" s="794"/>
      <c r="J144" s="794"/>
      <c r="K144" s="794"/>
      <c r="L144" s="794"/>
      <c r="M144" s="794"/>
      <c r="N144" s="794"/>
      <c r="O144" s="794"/>
      <c r="P144" s="794"/>
      <c r="Q144" s="794"/>
      <c r="R144" s="794"/>
      <c r="S144" s="794"/>
      <c r="T144" s="794"/>
      <c r="U144" s="794"/>
      <c r="V144" s="794"/>
      <c r="W144" s="794"/>
      <c r="X144" s="794"/>
      <c r="Y144" s="794"/>
      <c r="Z144" s="794"/>
      <c r="AA144" s="794"/>
      <c r="AB144" s="794"/>
      <c r="AC144" s="794"/>
      <c r="AD144" s="794"/>
      <c r="AE144" s="794"/>
      <c r="AF144" s="794"/>
      <c r="AG144" s="794"/>
      <c r="AH144" s="794"/>
      <c r="AI144" s="794"/>
      <c r="AJ144" s="794"/>
      <c r="AK144" s="794"/>
      <c r="AL144" s="79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A144" s="794"/>
      <c r="BB144" s="794"/>
      <c r="BC144" s="794"/>
      <c r="BD144" s="794"/>
      <c r="BE144" s="794"/>
      <c r="BF144" s="794"/>
      <c r="BG144" s="794"/>
      <c r="BH144" s="794"/>
      <c r="BI144" s="794"/>
      <c r="BJ144" s="794"/>
      <c r="BK144" s="794"/>
      <c r="BL144" s="794"/>
      <c r="BM144" s="794"/>
    </row>
    <row r="145" spans="5:65" s="795" customFormat="1" ht="3.75" customHeight="1">
      <c r="E145" s="4"/>
      <c r="F145" s="794"/>
      <c r="G145" s="794"/>
      <c r="H145" s="794"/>
      <c r="I145" s="794"/>
      <c r="J145" s="794"/>
      <c r="K145" s="794"/>
      <c r="L145" s="794"/>
      <c r="M145" s="794"/>
      <c r="N145" s="794"/>
      <c r="O145" s="794"/>
      <c r="P145" s="794"/>
      <c r="Q145" s="794"/>
      <c r="R145" s="794"/>
      <c r="S145" s="794"/>
      <c r="T145" s="794"/>
      <c r="U145" s="794"/>
      <c r="V145" s="794"/>
      <c r="W145" s="794"/>
      <c r="X145" s="794"/>
      <c r="Y145" s="794"/>
      <c r="Z145" s="794"/>
      <c r="AA145" s="794"/>
      <c r="AB145" s="794"/>
      <c r="AC145" s="794"/>
      <c r="AD145" s="794"/>
      <c r="AE145" s="794"/>
      <c r="AF145" s="794"/>
      <c r="AG145" s="794"/>
      <c r="AH145" s="794"/>
      <c r="AI145" s="794"/>
      <c r="AJ145" s="794"/>
      <c r="AK145" s="794"/>
      <c r="AL145" s="794"/>
      <c r="AM145" s="794"/>
      <c r="AN145" s="794"/>
      <c r="AO145" s="794"/>
      <c r="AP145" s="794"/>
      <c r="AQ145" s="794"/>
      <c r="AR145" s="794"/>
      <c r="AS145" s="794"/>
      <c r="AT145" s="794"/>
      <c r="AU145" s="794"/>
      <c r="AV145" s="794"/>
      <c r="AW145" s="794"/>
      <c r="AX145" s="794"/>
      <c r="AY145" s="794"/>
      <c r="AZ145" s="794"/>
      <c r="BA145" s="794"/>
      <c r="BB145" s="794"/>
      <c r="BC145" s="794"/>
      <c r="BD145" s="794"/>
      <c r="BE145" s="794"/>
      <c r="BF145" s="794"/>
      <c r="BG145" s="794"/>
      <c r="BH145" s="794"/>
      <c r="BI145" s="794"/>
      <c r="BJ145" s="794"/>
      <c r="BK145" s="794"/>
      <c r="BL145" s="794"/>
      <c r="BM145" s="794"/>
    </row>
    <row r="146" spans="5:65" s="795" customFormat="1" ht="10.5" customHeight="1">
      <c r="E146" s="4"/>
      <c r="F146" s="794"/>
      <c r="G146" s="794"/>
      <c r="H146" s="794"/>
      <c r="I146" s="794"/>
      <c r="J146" s="794"/>
      <c r="K146" s="794"/>
      <c r="L146" s="794"/>
      <c r="M146" s="794"/>
      <c r="N146" s="794"/>
      <c r="O146" s="794"/>
      <c r="P146" s="794"/>
      <c r="Q146" s="794"/>
      <c r="R146" s="794"/>
      <c r="S146" s="794"/>
      <c r="T146" s="794"/>
      <c r="U146" s="794"/>
      <c r="V146" s="794"/>
      <c r="W146" s="794"/>
      <c r="X146" s="794"/>
      <c r="Y146" s="794"/>
      <c r="Z146" s="794"/>
      <c r="AA146" s="794"/>
      <c r="AB146" s="794"/>
      <c r="AC146" s="794"/>
      <c r="AD146" s="794"/>
      <c r="AE146" s="794"/>
      <c r="AF146" s="794"/>
      <c r="AG146" s="794"/>
      <c r="AH146" s="794"/>
      <c r="AI146" s="794"/>
      <c r="AJ146" s="794"/>
      <c r="AK146" s="794"/>
      <c r="AL146" s="794"/>
      <c r="AM146" s="794"/>
      <c r="AN146" s="794"/>
      <c r="AO146" s="794"/>
      <c r="AP146" s="794"/>
      <c r="AQ146" s="794"/>
      <c r="AR146" s="794"/>
      <c r="AS146" s="794"/>
      <c r="AT146" s="794"/>
      <c r="AU146" s="794"/>
      <c r="AV146" s="794"/>
      <c r="AW146" s="794"/>
      <c r="AX146" s="794"/>
      <c r="AY146" s="794"/>
      <c r="AZ146" s="794"/>
      <c r="BA146" s="794"/>
      <c r="BB146" s="794"/>
      <c r="BC146" s="794"/>
      <c r="BD146" s="794"/>
      <c r="BE146" s="794"/>
      <c r="BF146" s="794"/>
      <c r="BG146" s="794"/>
      <c r="BH146" s="794"/>
      <c r="BI146" s="794"/>
      <c r="BJ146" s="794"/>
      <c r="BK146" s="794"/>
      <c r="BL146" s="794"/>
      <c r="BM146" s="794"/>
    </row>
    <row r="147" spans="5:65" s="795" customFormat="1" ht="17.25" customHeight="1">
      <c r="E147" s="4"/>
      <c r="F147" s="794"/>
      <c r="G147" s="794"/>
      <c r="H147" s="794"/>
      <c r="I147" s="794"/>
      <c r="J147" s="794"/>
      <c r="K147" s="794"/>
      <c r="L147" s="794"/>
      <c r="M147" s="794"/>
      <c r="N147" s="794"/>
      <c r="O147" s="794"/>
      <c r="P147" s="794"/>
      <c r="Q147" s="794"/>
      <c r="R147" s="794"/>
      <c r="S147" s="794"/>
      <c r="T147" s="794"/>
      <c r="U147" s="794"/>
      <c r="V147" s="794"/>
      <c r="W147" s="794"/>
      <c r="X147" s="794"/>
      <c r="Y147" s="794"/>
      <c r="Z147" s="794"/>
      <c r="AA147" s="794"/>
      <c r="AB147" s="794"/>
      <c r="AC147" s="794"/>
      <c r="AD147" s="794"/>
      <c r="AE147" s="794"/>
      <c r="AF147" s="794"/>
      <c r="AG147" s="794"/>
      <c r="AH147" s="794"/>
      <c r="AI147" s="794"/>
      <c r="AJ147" s="794"/>
      <c r="AK147" s="794"/>
      <c r="AL147" s="794"/>
      <c r="AM147" s="794"/>
      <c r="AN147" s="794"/>
      <c r="AO147" s="794"/>
      <c r="AP147" s="794"/>
      <c r="AQ147" s="794"/>
      <c r="AR147" s="794"/>
      <c r="AS147" s="794"/>
      <c r="AT147" s="794"/>
      <c r="AU147" s="794"/>
      <c r="AV147" s="794"/>
      <c r="AW147" s="794"/>
      <c r="AX147" s="794"/>
      <c r="AY147" s="794"/>
      <c r="AZ147" s="794"/>
      <c r="BA147" s="794"/>
      <c r="BB147" s="794"/>
      <c r="BC147" s="794"/>
      <c r="BD147" s="794"/>
      <c r="BE147" s="794"/>
      <c r="BF147" s="794"/>
      <c r="BG147" s="794"/>
      <c r="BH147" s="794"/>
      <c r="BI147" s="794"/>
      <c r="BJ147" s="794"/>
      <c r="BK147" s="794"/>
      <c r="BL147" s="794"/>
      <c r="BM147" s="794"/>
    </row>
    <row r="148" spans="5:65" s="795" customFormat="1" ht="17.25" customHeight="1">
      <c r="E148" s="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  <c r="W148" s="794"/>
      <c r="X148" s="794"/>
      <c r="Y148" s="794"/>
      <c r="Z148" s="794"/>
      <c r="AA148" s="794"/>
      <c r="AB148" s="794"/>
      <c r="AC148" s="794"/>
      <c r="AD148" s="794"/>
      <c r="AE148" s="794"/>
      <c r="AF148" s="794"/>
      <c r="AG148" s="794"/>
      <c r="AH148" s="794"/>
      <c r="AI148" s="794"/>
      <c r="AJ148" s="794"/>
      <c r="AK148" s="794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4"/>
      <c r="AX148" s="794"/>
      <c r="AY148" s="794"/>
      <c r="AZ148" s="794"/>
      <c r="BA148" s="794"/>
      <c r="BB148" s="794"/>
      <c r="BC148" s="794"/>
      <c r="BD148" s="794"/>
      <c r="BE148" s="794"/>
      <c r="BF148" s="794"/>
      <c r="BG148" s="794"/>
      <c r="BH148" s="794"/>
      <c r="BI148" s="794"/>
      <c r="BJ148" s="794"/>
      <c r="BK148" s="794"/>
      <c r="BL148" s="794"/>
      <c r="BM148" s="794"/>
    </row>
    <row r="149" spans="5:65" s="795" customFormat="1" ht="17.25" customHeight="1">
      <c r="E149" s="4"/>
      <c r="F149" s="794"/>
      <c r="G149" s="794"/>
      <c r="H149" s="794"/>
      <c r="I149" s="794"/>
      <c r="J149" s="794"/>
      <c r="K149" s="794"/>
      <c r="L149" s="794"/>
      <c r="M149" s="794"/>
      <c r="N149" s="794"/>
      <c r="O149" s="794"/>
      <c r="P149" s="794"/>
      <c r="Q149" s="794"/>
      <c r="R149" s="794"/>
      <c r="S149" s="794"/>
      <c r="T149" s="794"/>
      <c r="U149" s="794"/>
      <c r="V149" s="794"/>
      <c r="W149" s="794"/>
      <c r="X149" s="794"/>
      <c r="Y149" s="794"/>
      <c r="Z149" s="794"/>
      <c r="AA149" s="794"/>
      <c r="AB149" s="794"/>
      <c r="AC149" s="794"/>
      <c r="AD149" s="794"/>
      <c r="AE149" s="794"/>
      <c r="AF149" s="794"/>
      <c r="AG149" s="794"/>
      <c r="AH149" s="794"/>
      <c r="AI149" s="794"/>
      <c r="AJ149" s="794"/>
      <c r="AK149" s="794"/>
      <c r="AL149" s="794"/>
      <c r="AM149" s="794"/>
      <c r="AN149" s="794"/>
      <c r="AO149" s="794"/>
      <c r="AP149" s="794"/>
      <c r="AQ149" s="794"/>
      <c r="AR149" s="794"/>
      <c r="AS149" s="794"/>
      <c r="AT149" s="794"/>
      <c r="AU149" s="794"/>
      <c r="AV149" s="794"/>
      <c r="AW149" s="794"/>
      <c r="AX149" s="794"/>
      <c r="AY149" s="794"/>
      <c r="AZ149" s="794"/>
      <c r="BA149" s="794"/>
      <c r="BB149" s="794"/>
      <c r="BC149" s="794"/>
      <c r="BD149" s="794"/>
      <c r="BE149" s="794"/>
      <c r="BF149" s="794"/>
      <c r="BG149" s="794"/>
      <c r="BH149" s="794"/>
      <c r="BI149" s="794"/>
      <c r="BJ149" s="794"/>
      <c r="BK149" s="794"/>
      <c r="BL149" s="794"/>
      <c r="BM149" s="794"/>
    </row>
    <row r="150" spans="5:65" s="795" customFormat="1" ht="17.25" customHeight="1">
      <c r="E150" s="4"/>
      <c r="F150" s="794"/>
      <c r="G150" s="794"/>
      <c r="H150" s="794"/>
      <c r="I150" s="794"/>
      <c r="J150" s="794"/>
      <c r="K150" s="794"/>
      <c r="L150" s="794"/>
      <c r="M150" s="794"/>
      <c r="N150" s="794"/>
      <c r="O150" s="794"/>
      <c r="P150" s="794"/>
      <c r="Q150" s="794"/>
      <c r="R150" s="794"/>
      <c r="S150" s="794"/>
      <c r="T150" s="794"/>
      <c r="U150" s="794"/>
      <c r="V150" s="794"/>
      <c r="W150" s="794"/>
      <c r="X150" s="794"/>
      <c r="Y150" s="794"/>
      <c r="Z150" s="794"/>
      <c r="AA150" s="794"/>
      <c r="AB150" s="794"/>
      <c r="AC150" s="794"/>
      <c r="AD150" s="794"/>
      <c r="AE150" s="794"/>
      <c r="AF150" s="794"/>
      <c r="AG150" s="794"/>
      <c r="AH150" s="794"/>
      <c r="AI150" s="794"/>
      <c r="AJ150" s="794"/>
      <c r="AK150" s="794"/>
      <c r="AL150" s="794"/>
      <c r="AM150" s="794"/>
      <c r="AN150" s="794"/>
      <c r="AO150" s="794"/>
      <c r="AP150" s="794"/>
      <c r="AQ150" s="794"/>
      <c r="AR150" s="794"/>
      <c r="AS150" s="794"/>
      <c r="AT150" s="794"/>
      <c r="AU150" s="794"/>
      <c r="AV150" s="794"/>
      <c r="AW150" s="794"/>
      <c r="AX150" s="794"/>
      <c r="AY150" s="794"/>
      <c r="AZ150" s="794"/>
      <c r="BA150" s="794"/>
      <c r="BB150" s="794"/>
      <c r="BC150" s="794"/>
      <c r="BD150" s="794"/>
      <c r="BE150" s="794"/>
      <c r="BF150" s="794"/>
      <c r="BG150" s="794"/>
      <c r="BH150" s="794"/>
      <c r="BI150" s="794"/>
      <c r="BJ150" s="794"/>
      <c r="BK150" s="794"/>
      <c r="BL150" s="794"/>
      <c r="BM150" s="794"/>
    </row>
    <row r="151" spans="5:65" s="795" customFormat="1" ht="12" customHeight="1">
      <c r="E151" s="4"/>
      <c r="F151" s="794"/>
      <c r="G151" s="794"/>
      <c r="H151" s="794"/>
      <c r="I151" s="794"/>
      <c r="J151" s="794"/>
      <c r="K151" s="794"/>
      <c r="L151" s="794"/>
      <c r="M151" s="794"/>
      <c r="N151" s="794"/>
      <c r="O151" s="794"/>
      <c r="P151" s="794"/>
      <c r="Q151" s="794"/>
      <c r="R151" s="794"/>
      <c r="S151" s="794"/>
      <c r="T151" s="794"/>
      <c r="U151" s="794"/>
      <c r="V151" s="794"/>
      <c r="W151" s="794"/>
      <c r="X151" s="794"/>
      <c r="Y151" s="794"/>
      <c r="Z151" s="794"/>
      <c r="AA151" s="794"/>
      <c r="AB151" s="794"/>
      <c r="AC151" s="794"/>
      <c r="AD151" s="794"/>
      <c r="AE151" s="794"/>
      <c r="AF151" s="794"/>
      <c r="AG151" s="794"/>
      <c r="AH151" s="794"/>
      <c r="AI151" s="794"/>
      <c r="AJ151" s="794"/>
      <c r="AK151" s="794"/>
      <c r="AL151" s="794"/>
      <c r="AM151" s="794"/>
      <c r="AN151" s="794"/>
      <c r="AO151" s="794"/>
      <c r="AP151" s="794"/>
      <c r="AQ151" s="794"/>
      <c r="AR151" s="794"/>
      <c r="AS151" s="794"/>
      <c r="AT151" s="794"/>
      <c r="AU151" s="794"/>
      <c r="AV151" s="794"/>
      <c r="AW151" s="794"/>
      <c r="AX151" s="794"/>
      <c r="AY151" s="794"/>
      <c r="AZ151" s="794"/>
      <c r="BA151" s="794"/>
      <c r="BB151" s="794"/>
      <c r="BC151" s="794"/>
      <c r="BD151" s="794"/>
      <c r="BE151" s="794"/>
      <c r="BF151" s="794"/>
      <c r="BG151" s="794"/>
      <c r="BH151" s="794"/>
      <c r="BI151" s="794"/>
      <c r="BJ151" s="794"/>
      <c r="BK151" s="794"/>
      <c r="BL151" s="794"/>
      <c r="BM151" s="794"/>
    </row>
    <row r="152" spans="5:65" s="795" customFormat="1" ht="15" customHeight="1">
      <c r="E152" s="4"/>
      <c r="F152" s="794"/>
      <c r="G152" s="794"/>
      <c r="H152" s="794"/>
      <c r="I152" s="794"/>
      <c r="J152" s="794"/>
      <c r="K152" s="794"/>
      <c r="L152" s="794"/>
      <c r="M152" s="794"/>
      <c r="N152" s="794"/>
      <c r="O152" s="794"/>
      <c r="P152" s="794"/>
      <c r="Q152" s="794"/>
      <c r="R152" s="794"/>
      <c r="S152" s="794"/>
      <c r="T152" s="794"/>
      <c r="U152" s="794"/>
      <c r="V152" s="794"/>
      <c r="W152" s="794"/>
      <c r="X152" s="794"/>
      <c r="Y152" s="794"/>
      <c r="Z152" s="794"/>
      <c r="AA152" s="794"/>
      <c r="AB152" s="794"/>
      <c r="AC152" s="794"/>
      <c r="AD152" s="794"/>
      <c r="AE152" s="794"/>
      <c r="AF152" s="794"/>
      <c r="AG152" s="794"/>
      <c r="AH152" s="794"/>
      <c r="AI152" s="794"/>
      <c r="AJ152" s="794"/>
      <c r="AK152" s="794"/>
      <c r="AL152" s="794"/>
      <c r="AM152" s="794"/>
      <c r="AN152" s="794"/>
      <c r="AO152" s="794"/>
      <c r="AP152" s="794"/>
      <c r="AQ152" s="794"/>
      <c r="AR152" s="794"/>
      <c r="AS152" s="794"/>
      <c r="AT152" s="794"/>
      <c r="AU152" s="794"/>
      <c r="AV152" s="794"/>
      <c r="AW152" s="794"/>
      <c r="AX152" s="794"/>
      <c r="AY152" s="794"/>
      <c r="AZ152" s="794"/>
      <c r="BA152" s="794"/>
      <c r="BB152" s="794"/>
      <c r="BC152" s="794"/>
      <c r="BD152" s="794"/>
      <c r="BE152" s="794"/>
      <c r="BF152" s="794"/>
      <c r="BG152" s="794"/>
      <c r="BH152" s="794"/>
      <c r="BI152" s="794"/>
      <c r="BJ152" s="794"/>
      <c r="BK152" s="794"/>
      <c r="BL152" s="794"/>
      <c r="BM152" s="794"/>
    </row>
    <row r="153" spans="5:65" s="795" customFormat="1" ht="15" customHeight="1">
      <c r="E153" s="4"/>
      <c r="F153" s="794"/>
      <c r="G153" s="794"/>
      <c r="H153" s="794"/>
      <c r="I153" s="794"/>
      <c r="J153" s="794"/>
      <c r="K153" s="794"/>
      <c r="L153" s="794"/>
      <c r="M153" s="794"/>
      <c r="N153" s="794"/>
      <c r="O153" s="794"/>
      <c r="P153" s="794"/>
      <c r="Q153" s="794"/>
      <c r="R153" s="794"/>
      <c r="S153" s="794"/>
      <c r="T153" s="794"/>
      <c r="U153" s="794"/>
      <c r="V153" s="794"/>
      <c r="W153" s="794"/>
      <c r="X153" s="794"/>
      <c r="Y153" s="794"/>
      <c r="Z153" s="794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</row>
    <row r="154" spans="5:65" s="795" customFormat="1" ht="45.75" customHeight="1">
      <c r="E154" s="4"/>
      <c r="F154" s="794"/>
      <c r="G154" s="794"/>
      <c r="H154" s="794"/>
      <c r="I154" s="794"/>
      <c r="J154" s="794"/>
      <c r="K154" s="794"/>
      <c r="L154" s="794"/>
      <c r="M154" s="794"/>
      <c r="N154" s="794"/>
      <c r="O154" s="794"/>
      <c r="P154" s="794"/>
      <c r="Q154" s="794"/>
      <c r="R154" s="794"/>
      <c r="S154" s="794"/>
      <c r="T154" s="794"/>
      <c r="U154" s="794"/>
      <c r="V154" s="794"/>
      <c r="W154" s="794"/>
      <c r="X154" s="794"/>
      <c r="Y154" s="794"/>
      <c r="Z154" s="794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</row>
    <row r="155" spans="5:65" s="795" customFormat="1" ht="49.5" customHeight="1">
      <c r="E155" s="4"/>
      <c r="F155" s="794"/>
      <c r="G155" s="794"/>
      <c r="H155" s="794"/>
      <c r="I155" s="794"/>
      <c r="J155" s="794"/>
      <c r="K155" s="794"/>
      <c r="L155" s="794"/>
      <c r="M155" s="794"/>
      <c r="N155" s="794"/>
      <c r="O155" s="794"/>
      <c r="P155" s="794"/>
      <c r="Q155" s="794"/>
      <c r="R155" s="794"/>
      <c r="S155" s="794"/>
      <c r="T155" s="794"/>
      <c r="U155" s="794"/>
      <c r="V155" s="794"/>
      <c r="W155" s="794"/>
      <c r="X155" s="794"/>
      <c r="Y155" s="794"/>
      <c r="Z155" s="794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</row>
    <row r="156" spans="5:65" s="795" customFormat="1" ht="12.75" customHeight="1">
      <c r="E156" s="4"/>
      <c r="F156" s="794"/>
      <c r="G156" s="794"/>
      <c r="H156" s="794"/>
      <c r="I156" s="794"/>
      <c r="J156" s="794"/>
      <c r="K156" s="794"/>
      <c r="L156" s="794"/>
      <c r="M156" s="794"/>
      <c r="N156" s="794"/>
      <c r="O156" s="794"/>
      <c r="P156" s="794"/>
      <c r="Q156" s="794"/>
      <c r="R156" s="794"/>
      <c r="S156" s="794"/>
      <c r="T156" s="794"/>
      <c r="U156" s="794"/>
      <c r="V156" s="794"/>
      <c r="W156" s="794"/>
      <c r="X156" s="794"/>
      <c r="Y156" s="794"/>
      <c r="Z156" s="794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</row>
    <row r="157" spans="5:65" s="795" customFormat="1" ht="11.1" customHeight="1">
      <c r="E157" s="4"/>
      <c r="F157" s="794"/>
      <c r="G157" s="794"/>
      <c r="H157" s="794"/>
      <c r="I157" s="794"/>
      <c r="J157" s="794"/>
      <c r="K157" s="794"/>
      <c r="L157" s="794"/>
      <c r="M157" s="794"/>
      <c r="N157" s="794"/>
      <c r="O157" s="794"/>
      <c r="P157" s="794"/>
      <c r="Q157" s="794"/>
      <c r="R157" s="794"/>
      <c r="S157" s="794"/>
      <c r="T157" s="794"/>
      <c r="U157" s="794"/>
      <c r="V157" s="794"/>
      <c r="W157" s="794"/>
      <c r="X157" s="794"/>
      <c r="Y157" s="794"/>
      <c r="Z157" s="794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</row>
    <row r="158" spans="5:65" s="795" customFormat="1" ht="24" customHeight="1">
      <c r="E158" s="4"/>
      <c r="F158" s="794"/>
      <c r="G158" s="794"/>
      <c r="H158" s="794"/>
      <c r="I158" s="794"/>
      <c r="J158" s="794"/>
      <c r="K158" s="794"/>
      <c r="L158" s="794"/>
      <c r="M158" s="794"/>
      <c r="N158" s="794"/>
      <c r="O158" s="794"/>
      <c r="P158" s="794"/>
      <c r="Q158" s="794"/>
      <c r="R158" s="794"/>
      <c r="S158" s="794"/>
      <c r="T158" s="794"/>
      <c r="U158" s="794"/>
      <c r="V158" s="794"/>
      <c r="W158" s="794"/>
      <c r="X158" s="794"/>
      <c r="Y158" s="794"/>
      <c r="Z158" s="794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</row>
    <row r="159" spans="5:65" s="795" customFormat="1" ht="11.1" customHeight="1">
      <c r="E159" s="4"/>
      <c r="F159" s="794"/>
      <c r="G159" s="794"/>
      <c r="H159" s="794"/>
      <c r="I159" s="794"/>
      <c r="J159" s="794"/>
      <c r="K159" s="794"/>
      <c r="L159" s="794"/>
      <c r="M159" s="794"/>
      <c r="N159" s="794"/>
      <c r="O159" s="794"/>
      <c r="P159" s="794"/>
      <c r="Q159" s="794"/>
      <c r="R159" s="794"/>
      <c r="S159" s="794"/>
      <c r="T159" s="794"/>
      <c r="U159" s="794"/>
      <c r="V159" s="794"/>
      <c r="W159" s="794"/>
      <c r="X159" s="794"/>
      <c r="Y159" s="794"/>
      <c r="Z159" s="794"/>
      <c r="AA159" s="794"/>
      <c r="AB159" s="794"/>
      <c r="AC159" s="794"/>
      <c r="AD159" s="794"/>
      <c r="AE159" s="794"/>
      <c r="AF159" s="794"/>
      <c r="AG159" s="794"/>
      <c r="AH159" s="794"/>
      <c r="AI159" s="794"/>
      <c r="AJ159" s="794"/>
      <c r="AK159" s="794"/>
      <c r="AL159" s="794"/>
      <c r="AM159" s="794"/>
      <c r="AN159" s="794"/>
      <c r="AO159" s="794"/>
      <c r="AP159" s="794"/>
      <c r="AQ159" s="794"/>
      <c r="AR159" s="794"/>
      <c r="AS159" s="794"/>
      <c r="AT159" s="794"/>
      <c r="AU159" s="794"/>
      <c r="AV159" s="794"/>
      <c r="AW159" s="794"/>
      <c r="AX159" s="794"/>
      <c r="AY159" s="794"/>
      <c r="AZ159" s="794"/>
      <c r="BA159" s="794"/>
      <c r="BB159" s="794"/>
      <c r="BC159" s="794"/>
      <c r="BD159" s="794"/>
      <c r="BE159" s="794"/>
      <c r="BF159" s="794"/>
      <c r="BG159" s="794"/>
      <c r="BH159" s="794"/>
      <c r="BI159" s="794"/>
      <c r="BJ159" s="794"/>
      <c r="BK159" s="794"/>
      <c r="BL159" s="794"/>
      <c r="BM159" s="794"/>
    </row>
    <row r="160" spans="5:65" s="795" customFormat="1" ht="12.75" customHeight="1">
      <c r="E160" s="4"/>
      <c r="F160" s="794"/>
      <c r="G160" s="794"/>
      <c r="H160" s="794"/>
      <c r="I160" s="794"/>
      <c r="J160" s="794"/>
      <c r="K160" s="794"/>
      <c r="L160" s="794"/>
      <c r="M160" s="794"/>
      <c r="N160" s="794"/>
      <c r="O160" s="794"/>
      <c r="P160" s="794"/>
      <c r="Q160" s="794"/>
      <c r="R160" s="794"/>
      <c r="S160" s="794"/>
      <c r="T160" s="794"/>
      <c r="U160" s="794"/>
      <c r="V160" s="794"/>
      <c r="W160" s="794"/>
      <c r="X160" s="794"/>
      <c r="Y160" s="794"/>
      <c r="Z160" s="794"/>
      <c r="AA160" s="794"/>
      <c r="AB160" s="794"/>
      <c r="AC160" s="794"/>
      <c r="AD160" s="794"/>
      <c r="AE160" s="794"/>
      <c r="AF160" s="794"/>
      <c r="AG160" s="794"/>
      <c r="AH160" s="794"/>
      <c r="AI160" s="794"/>
      <c r="AJ160" s="794"/>
      <c r="AK160" s="794"/>
      <c r="AL160" s="794"/>
      <c r="AM160" s="794"/>
      <c r="AN160" s="794"/>
      <c r="AO160" s="794"/>
      <c r="AP160" s="794"/>
      <c r="AQ160" s="794"/>
      <c r="AR160" s="794"/>
      <c r="AS160" s="794"/>
      <c r="AT160" s="794"/>
      <c r="AU160" s="794"/>
      <c r="AV160" s="794"/>
      <c r="AW160" s="794"/>
      <c r="AX160" s="794"/>
      <c r="AY160" s="794"/>
      <c r="AZ160" s="794"/>
      <c r="BA160" s="794"/>
      <c r="BB160" s="794"/>
      <c r="BC160" s="794"/>
      <c r="BD160" s="794"/>
      <c r="BE160" s="794"/>
      <c r="BF160" s="794"/>
      <c r="BG160" s="794"/>
      <c r="BH160" s="794"/>
      <c r="BI160" s="794"/>
      <c r="BJ160" s="794"/>
      <c r="BK160" s="794"/>
      <c r="BL160" s="794"/>
      <c r="BM160" s="794"/>
    </row>
    <row r="161" spans="5:65" s="795" customFormat="1" ht="11.1" customHeight="1">
      <c r="E161" s="4"/>
      <c r="F161" s="794"/>
      <c r="G161" s="794"/>
      <c r="H161" s="794"/>
      <c r="I161" s="794"/>
      <c r="J161" s="794"/>
      <c r="K161" s="794"/>
      <c r="L161" s="794"/>
      <c r="M161" s="794"/>
      <c r="N161" s="794"/>
      <c r="O161" s="794"/>
      <c r="P161" s="794"/>
      <c r="Q161" s="794"/>
      <c r="R161" s="794"/>
      <c r="S161" s="794"/>
      <c r="T161" s="794"/>
      <c r="U161" s="794"/>
      <c r="V161" s="794"/>
      <c r="W161" s="794"/>
      <c r="X161" s="794"/>
      <c r="Y161" s="794"/>
      <c r="Z161" s="794"/>
      <c r="AA161" s="794"/>
      <c r="AB161" s="794"/>
      <c r="AC161" s="794"/>
      <c r="AD161" s="794"/>
      <c r="AE161" s="794"/>
      <c r="AF161" s="794"/>
      <c r="AG161" s="794"/>
      <c r="AH161" s="794"/>
      <c r="AI161" s="794"/>
      <c r="AJ161" s="794"/>
      <c r="AK161" s="794"/>
      <c r="AL161" s="794"/>
      <c r="AM161" s="794"/>
      <c r="AN161" s="794"/>
      <c r="AO161" s="794"/>
      <c r="AP161" s="794"/>
      <c r="AQ161" s="794"/>
      <c r="AR161" s="794"/>
      <c r="AS161" s="794"/>
      <c r="AT161" s="794"/>
      <c r="AU161" s="794"/>
      <c r="AV161" s="794"/>
      <c r="AW161" s="794"/>
      <c r="AX161" s="794"/>
      <c r="AY161" s="794"/>
      <c r="AZ161" s="794"/>
      <c r="BA161" s="794"/>
      <c r="BB161" s="794"/>
      <c r="BC161" s="794"/>
      <c r="BD161" s="794"/>
      <c r="BE161" s="794"/>
      <c r="BF161" s="794"/>
      <c r="BG161" s="794"/>
      <c r="BH161" s="794"/>
      <c r="BI161" s="794"/>
      <c r="BJ161" s="794"/>
      <c r="BK161" s="794"/>
      <c r="BL161" s="794"/>
      <c r="BM161" s="794"/>
    </row>
    <row r="162" spans="5:65" s="795" customFormat="1" ht="12.75" customHeight="1">
      <c r="E162" s="4"/>
      <c r="F162" s="794"/>
      <c r="G162" s="794"/>
      <c r="H162" s="794"/>
      <c r="I162" s="794"/>
      <c r="J162" s="794"/>
      <c r="K162" s="794"/>
      <c r="L162" s="794"/>
      <c r="M162" s="794"/>
      <c r="N162" s="794"/>
      <c r="O162" s="794"/>
      <c r="P162" s="794"/>
      <c r="Q162" s="794"/>
      <c r="R162" s="794"/>
      <c r="S162" s="794"/>
      <c r="T162" s="794"/>
      <c r="U162" s="794"/>
      <c r="V162" s="794"/>
      <c r="W162" s="794"/>
      <c r="X162" s="794"/>
      <c r="Y162" s="794"/>
      <c r="Z162" s="794"/>
      <c r="AA162" s="794"/>
      <c r="AB162" s="794"/>
      <c r="AC162" s="794"/>
      <c r="AD162" s="794"/>
      <c r="AE162" s="794"/>
      <c r="AF162" s="794"/>
      <c r="AG162" s="794"/>
      <c r="AH162" s="794"/>
      <c r="AI162" s="794"/>
      <c r="AJ162" s="794"/>
      <c r="AK162" s="794"/>
      <c r="AL162" s="794"/>
      <c r="AM162" s="794"/>
      <c r="AN162" s="794"/>
      <c r="AO162" s="794"/>
      <c r="AP162" s="794"/>
      <c r="AQ162" s="794"/>
      <c r="AR162" s="794"/>
      <c r="AS162" s="794"/>
      <c r="AT162" s="794"/>
      <c r="AU162" s="794"/>
      <c r="AV162" s="794"/>
      <c r="AW162" s="794"/>
      <c r="AX162" s="794"/>
      <c r="AY162" s="794"/>
      <c r="AZ162" s="794"/>
      <c r="BA162" s="794"/>
      <c r="BB162" s="794"/>
      <c r="BC162" s="794"/>
      <c r="BD162" s="794"/>
      <c r="BE162" s="794"/>
      <c r="BF162" s="794"/>
      <c r="BG162" s="794"/>
      <c r="BH162" s="794"/>
      <c r="BI162" s="794"/>
      <c r="BJ162" s="794"/>
      <c r="BK162" s="794"/>
      <c r="BL162" s="794"/>
      <c r="BM162" s="794"/>
    </row>
    <row r="163" spans="5:65" s="795" customFormat="1" ht="12.75" customHeight="1">
      <c r="E163" s="4"/>
      <c r="F163" s="794"/>
      <c r="G163" s="794"/>
      <c r="H163" s="794"/>
      <c r="I163" s="794"/>
      <c r="J163" s="794"/>
      <c r="K163" s="794"/>
      <c r="L163" s="794"/>
      <c r="M163" s="794"/>
      <c r="N163" s="794"/>
      <c r="O163" s="794"/>
      <c r="P163" s="794"/>
      <c r="Q163" s="794"/>
      <c r="R163" s="794"/>
      <c r="S163" s="794"/>
      <c r="T163" s="794"/>
      <c r="U163" s="794"/>
      <c r="V163" s="794"/>
      <c r="W163" s="794"/>
      <c r="X163" s="794"/>
      <c r="Y163" s="794"/>
      <c r="Z163" s="794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</row>
    <row r="164" spans="5:65" s="795" customFormat="1" ht="12.75" customHeight="1">
      <c r="E164" s="4"/>
      <c r="F164" s="794"/>
      <c r="G164" s="794"/>
      <c r="H164" s="794"/>
      <c r="I164" s="794"/>
      <c r="J164" s="794"/>
      <c r="K164" s="794"/>
      <c r="L164" s="794"/>
      <c r="M164" s="794"/>
      <c r="N164" s="794"/>
      <c r="O164" s="794"/>
      <c r="P164" s="794"/>
      <c r="Q164" s="794"/>
      <c r="R164" s="794"/>
      <c r="S164" s="794"/>
      <c r="T164" s="794"/>
      <c r="U164" s="794"/>
      <c r="V164" s="794"/>
      <c r="W164" s="794"/>
      <c r="X164" s="794"/>
      <c r="Y164" s="794"/>
      <c r="Z164" s="794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</row>
    <row r="165" spans="5:65" s="795" customFormat="1" ht="12.75" customHeight="1">
      <c r="E165" s="4"/>
      <c r="F165" s="794"/>
      <c r="G165" s="794"/>
      <c r="H165" s="794"/>
      <c r="I165" s="794"/>
      <c r="J165" s="794"/>
      <c r="K165" s="794"/>
      <c r="L165" s="794"/>
      <c r="M165" s="794"/>
      <c r="N165" s="794"/>
      <c r="O165" s="794"/>
      <c r="P165" s="794"/>
      <c r="Q165" s="794"/>
      <c r="R165" s="794"/>
      <c r="S165" s="794"/>
      <c r="T165" s="794"/>
      <c r="U165" s="794"/>
      <c r="V165" s="794"/>
      <c r="W165" s="794"/>
      <c r="X165" s="794"/>
      <c r="Y165" s="794"/>
      <c r="Z165" s="794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</row>
    <row r="166" spans="5:65" s="795" customFormat="1" ht="12.75" customHeight="1">
      <c r="E166" s="4"/>
      <c r="F166" s="794"/>
      <c r="G166" s="794"/>
      <c r="H166" s="794"/>
      <c r="I166" s="794"/>
      <c r="J166" s="794"/>
      <c r="K166" s="794"/>
      <c r="L166" s="794"/>
      <c r="M166" s="794"/>
      <c r="N166" s="794"/>
      <c r="O166" s="794"/>
      <c r="P166" s="794"/>
      <c r="Q166" s="794"/>
      <c r="R166" s="794"/>
      <c r="S166" s="794"/>
      <c r="T166" s="794"/>
      <c r="U166" s="794"/>
      <c r="V166" s="794"/>
      <c r="W166" s="794"/>
      <c r="X166" s="794"/>
      <c r="Y166" s="794"/>
      <c r="Z166" s="794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</row>
    <row r="167" spans="5:65" s="795" customFormat="1" ht="11.1" customHeight="1">
      <c r="E167" s="4"/>
      <c r="F167" s="794"/>
      <c r="G167" s="794"/>
      <c r="H167" s="794"/>
      <c r="I167" s="794"/>
      <c r="J167" s="794"/>
      <c r="K167" s="794"/>
      <c r="L167" s="794"/>
      <c r="M167" s="794"/>
      <c r="N167" s="794"/>
      <c r="O167" s="794"/>
      <c r="P167" s="794"/>
      <c r="Q167" s="794"/>
      <c r="R167" s="794"/>
      <c r="S167" s="794"/>
      <c r="T167" s="794"/>
      <c r="U167" s="794"/>
      <c r="V167" s="794"/>
      <c r="W167" s="794"/>
      <c r="X167" s="794"/>
      <c r="Y167" s="794"/>
      <c r="Z167" s="794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</row>
    <row r="168" spans="5:65" s="795" customFormat="1" ht="12.75" customHeight="1">
      <c r="E168" s="4"/>
      <c r="F168" s="794"/>
      <c r="G168" s="794"/>
      <c r="H168" s="794"/>
      <c r="I168" s="794"/>
      <c r="J168" s="794"/>
      <c r="K168" s="794"/>
      <c r="L168" s="794"/>
      <c r="M168" s="794"/>
      <c r="N168" s="794"/>
      <c r="O168" s="794"/>
      <c r="P168" s="794"/>
      <c r="Q168" s="794"/>
      <c r="R168" s="794"/>
      <c r="S168" s="794"/>
      <c r="T168" s="794"/>
      <c r="U168" s="794"/>
      <c r="V168" s="794"/>
      <c r="W168" s="794"/>
      <c r="X168" s="794"/>
      <c r="Y168" s="794"/>
      <c r="Z168" s="794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</row>
    <row r="169" spans="5:65" s="795" customFormat="1" ht="12.75" customHeight="1">
      <c r="E169" s="4"/>
      <c r="F169" s="794"/>
      <c r="G169" s="794"/>
      <c r="H169" s="794"/>
      <c r="I169" s="794"/>
      <c r="J169" s="794"/>
      <c r="K169" s="794"/>
      <c r="L169" s="794"/>
      <c r="M169" s="794"/>
      <c r="N169" s="794"/>
      <c r="O169" s="794"/>
      <c r="P169" s="794"/>
      <c r="Q169" s="794"/>
      <c r="R169" s="794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</row>
    <row r="170" spans="5:65" s="795" customFormat="1" ht="12.75" customHeight="1">
      <c r="E170" s="4"/>
      <c r="F170" s="794"/>
      <c r="G170" s="794"/>
      <c r="H170" s="794"/>
      <c r="I170" s="794"/>
      <c r="J170" s="794"/>
      <c r="K170" s="794"/>
      <c r="L170" s="794"/>
      <c r="M170" s="794"/>
      <c r="N170" s="794"/>
      <c r="O170" s="794"/>
      <c r="P170" s="794"/>
      <c r="Q170" s="794"/>
      <c r="R170" s="794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</row>
    <row r="171" spans="5:65" s="795" customFormat="1" ht="12.75" customHeight="1">
      <c r="E171" s="4"/>
      <c r="F171" s="794"/>
      <c r="G171" s="794"/>
      <c r="H171" s="794"/>
      <c r="I171" s="794"/>
      <c r="J171" s="794"/>
      <c r="K171" s="794"/>
      <c r="L171" s="794"/>
      <c r="M171" s="794"/>
      <c r="N171" s="794"/>
      <c r="O171" s="794"/>
      <c r="P171" s="794"/>
      <c r="Q171" s="794"/>
      <c r="R171" s="794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</row>
    <row r="172" spans="5:65" s="795" customFormat="1" ht="12.75" customHeight="1">
      <c r="E172" s="4"/>
      <c r="F172" s="794"/>
      <c r="G172" s="794"/>
      <c r="H172" s="794"/>
      <c r="I172" s="794"/>
      <c r="J172" s="794"/>
      <c r="K172" s="794"/>
      <c r="L172" s="794"/>
      <c r="M172" s="794"/>
      <c r="N172" s="794"/>
      <c r="O172" s="794"/>
      <c r="P172" s="794"/>
      <c r="Q172" s="794"/>
      <c r="R172" s="794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</row>
    <row r="173" spans="5:65" s="795" customFormat="1" ht="11.1" customHeight="1">
      <c r="E173" s="4"/>
      <c r="F173" s="794"/>
      <c r="G173" s="794"/>
      <c r="H173" s="794"/>
      <c r="I173" s="794"/>
      <c r="J173" s="794"/>
      <c r="K173" s="794"/>
      <c r="L173" s="794"/>
      <c r="M173" s="794"/>
      <c r="N173" s="794"/>
      <c r="O173" s="794"/>
      <c r="P173" s="794"/>
      <c r="Q173" s="794"/>
      <c r="R173" s="794"/>
      <c r="S173" s="794"/>
      <c r="T173" s="794"/>
      <c r="U173" s="794"/>
      <c r="V173" s="794"/>
      <c r="W173" s="794"/>
      <c r="X173" s="794"/>
      <c r="Y173" s="794"/>
      <c r="Z173" s="794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</row>
    <row r="174" spans="5:65" s="795" customFormat="1" ht="12.75" customHeight="1">
      <c r="E174" s="4"/>
      <c r="F174" s="794"/>
      <c r="G174" s="794"/>
      <c r="H174" s="794"/>
      <c r="I174" s="794"/>
      <c r="J174" s="794"/>
      <c r="K174" s="794"/>
      <c r="L174" s="794"/>
      <c r="M174" s="794"/>
      <c r="N174" s="794"/>
      <c r="O174" s="794"/>
      <c r="P174" s="794"/>
      <c r="Q174" s="794"/>
      <c r="R174" s="794"/>
      <c r="S174" s="794"/>
      <c r="T174" s="794"/>
      <c r="U174" s="794"/>
      <c r="V174" s="794"/>
      <c r="W174" s="794"/>
      <c r="X174" s="794"/>
      <c r="Y174" s="794"/>
      <c r="Z174" s="794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</row>
    <row r="175" spans="5:65" s="795" customFormat="1" ht="12.75" customHeight="1">
      <c r="E175" s="4"/>
      <c r="F175" s="794"/>
      <c r="G175" s="794"/>
      <c r="H175" s="794"/>
      <c r="I175" s="794"/>
      <c r="J175" s="794"/>
      <c r="K175" s="794"/>
      <c r="L175" s="794"/>
      <c r="M175" s="794"/>
      <c r="N175" s="794"/>
      <c r="O175" s="794"/>
      <c r="P175" s="794"/>
      <c r="Q175" s="794"/>
      <c r="R175" s="794"/>
      <c r="S175" s="794"/>
      <c r="T175" s="794"/>
      <c r="U175" s="794"/>
      <c r="V175" s="794"/>
      <c r="W175" s="794"/>
      <c r="X175" s="794"/>
      <c r="Y175" s="794"/>
      <c r="Z175" s="794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</row>
    <row r="176" spans="5:65" s="795" customFormat="1" ht="12.75" customHeight="1">
      <c r="E176" s="4"/>
      <c r="F176" s="794"/>
      <c r="G176" s="794"/>
      <c r="H176" s="794"/>
      <c r="I176" s="794"/>
      <c r="J176" s="794"/>
      <c r="K176" s="794"/>
      <c r="L176" s="794"/>
      <c r="M176" s="794"/>
      <c r="N176" s="794"/>
      <c r="O176" s="794"/>
      <c r="P176" s="794"/>
      <c r="Q176" s="794"/>
      <c r="R176" s="794"/>
      <c r="S176" s="794"/>
      <c r="T176" s="794"/>
      <c r="U176" s="794"/>
      <c r="V176" s="794"/>
      <c r="W176" s="794"/>
      <c r="X176" s="794"/>
      <c r="Y176" s="794"/>
      <c r="Z176" s="794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</row>
    <row r="177" spans="5:65" s="795" customFormat="1" ht="12.75" customHeight="1">
      <c r="E177" s="4"/>
      <c r="F177" s="794"/>
      <c r="G177" s="794"/>
      <c r="H177" s="794"/>
      <c r="I177" s="794"/>
      <c r="J177" s="794"/>
      <c r="K177" s="794"/>
      <c r="L177" s="794"/>
      <c r="M177" s="794"/>
      <c r="N177" s="794"/>
      <c r="O177" s="794"/>
      <c r="P177" s="794"/>
      <c r="Q177" s="794"/>
      <c r="R177" s="794"/>
      <c r="S177" s="794"/>
      <c r="T177" s="794"/>
      <c r="U177" s="794"/>
      <c r="V177" s="794"/>
      <c r="W177" s="794"/>
      <c r="X177" s="794"/>
      <c r="Y177" s="794"/>
      <c r="Z177" s="794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</row>
    <row r="178" spans="5:65" s="795" customFormat="1" ht="12.75" customHeight="1">
      <c r="E178" s="4"/>
      <c r="F178" s="794"/>
      <c r="G178" s="794"/>
      <c r="H178" s="794"/>
      <c r="I178" s="794"/>
      <c r="J178" s="794"/>
      <c r="K178" s="794"/>
      <c r="L178" s="794"/>
      <c r="M178" s="794"/>
      <c r="N178" s="794"/>
      <c r="O178" s="794"/>
      <c r="P178" s="794"/>
      <c r="Q178" s="794"/>
      <c r="R178" s="794"/>
      <c r="S178" s="794"/>
      <c r="T178" s="794"/>
      <c r="U178" s="794"/>
      <c r="V178" s="794"/>
      <c r="W178" s="794"/>
      <c r="X178" s="794"/>
      <c r="Y178" s="794"/>
      <c r="Z178" s="794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</row>
    <row r="179" spans="5:65" s="795" customFormat="1" ht="11.1" customHeight="1">
      <c r="E179" s="4"/>
      <c r="F179" s="794"/>
      <c r="G179" s="794"/>
      <c r="H179" s="794"/>
      <c r="I179" s="794"/>
      <c r="J179" s="794"/>
      <c r="K179" s="794"/>
      <c r="L179" s="794"/>
      <c r="M179" s="794"/>
      <c r="N179" s="794"/>
      <c r="O179" s="794"/>
      <c r="P179" s="794"/>
      <c r="Q179" s="794"/>
      <c r="R179" s="794"/>
      <c r="S179" s="794"/>
      <c r="T179" s="794"/>
      <c r="U179" s="794"/>
      <c r="V179" s="794"/>
      <c r="W179" s="794"/>
      <c r="X179" s="794"/>
      <c r="Y179" s="794"/>
      <c r="Z179" s="794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</row>
    <row r="180" spans="5:65" s="795" customFormat="1" ht="12.75" customHeight="1">
      <c r="E180" s="4"/>
      <c r="F180" s="794"/>
      <c r="G180" s="794"/>
      <c r="H180" s="794"/>
      <c r="I180" s="794"/>
      <c r="J180" s="794"/>
      <c r="K180" s="794"/>
      <c r="L180" s="794"/>
      <c r="M180" s="794"/>
      <c r="N180" s="794"/>
      <c r="O180" s="794"/>
      <c r="P180" s="794"/>
      <c r="Q180" s="794"/>
      <c r="R180" s="794"/>
      <c r="S180" s="794"/>
      <c r="T180" s="794"/>
      <c r="U180" s="794"/>
      <c r="V180" s="794"/>
      <c r="W180" s="794"/>
      <c r="X180" s="794"/>
      <c r="Y180" s="794"/>
      <c r="Z180" s="794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</row>
    <row r="181" spans="5:65" s="795" customFormat="1" ht="12.75" customHeight="1">
      <c r="E181" s="4"/>
      <c r="F181" s="794"/>
      <c r="G181" s="794"/>
      <c r="H181" s="794"/>
      <c r="I181" s="794"/>
      <c r="J181" s="794"/>
      <c r="K181" s="794"/>
      <c r="L181" s="794"/>
      <c r="M181" s="794"/>
      <c r="N181" s="794"/>
      <c r="O181" s="794"/>
      <c r="P181" s="794"/>
      <c r="Q181" s="794"/>
      <c r="R181" s="794"/>
      <c r="S181" s="794"/>
      <c r="T181" s="794"/>
      <c r="U181" s="794"/>
      <c r="V181" s="794"/>
      <c r="W181" s="794"/>
      <c r="X181" s="794"/>
      <c r="Y181" s="794"/>
      <c r="Z181" s="794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</row>
    <row r="182" spans="5:65" s="795" customFormat="1" ht="12.75" customHeight="1">
      <c r="E182" s="4"/>
      <c r="F182" s="794"/>
      <c r="G182" s="794"/>
      <c r="H182" s="794"/>
      <c r="I182" s="794"/>
      <c r="J182" s="794"/>
      <c r="K182" s="794"/>
      <c r="L182" s="794"/>
      <c r="M182" s="794"/>
      <c r="N182" s="794"/>
      <c r="O182" s="794"/>
      <c r="P182" s="794"/>
      <c r="Q182" s="794"/>
      <c r="R182" s="794"/>
      <c r="S182" s="794"/>
      <c r="T182" s="794"/>
      <c r="U182" s="794"/>
      <c r="V182" s="794"/>
      <c r="W182" s="794"/>
      <c r="X182" s="794"/>
      <c r="Y182" s="794"/>
      <c r="Z182" s="794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</row>
    <row r="183" spans="5:65" s="795" customFormat="1" ht="12.75" customHeight="1">
      <c r="E183" s="4"/>
      <c r="F183" s="794"/>
      <c r="G183" s="794"/>
      <c r="H183" s="794"/>
      <c r="I183" s="794"/>
      <c r="J183" s="794"/>
      <c r="K183" s="794"/>
      <c r="L183" s="794"/>
      <c r="M183" s="794"/>
      <c r="N183" s="794"/>
      <c r="O183" s="794"/>
      <c r="P183" s="794"/>
      <c r="Q183" s="794"/>
      <c r="R183" s="794"/>
      <c r="S183" s="794"/>
      <c r="T183" s="794"/>
      <c r="U183" s="794"/>
      <c r="V183" s="794"/>
      <c r="W183" s="794"/>
      <c r="X183" s="794"/>
      <c r="Y183" s="794"/>
      <c r="Z183" s="794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</row>
    <row r="184" spans="5:65" s="795" customFormat="1" ht="11.1" customHeight="1">
      <c r="E184" s="4"/>
      <c r="F184" s="794"/>
      <c r="G184" s="794"/>
      <c r="H184" s="794"/>
      <c r="I184" s="794"/>
      <c r="J184" s="794"/>
      <c r="K184" s="794"/>
      <c r="L184" s="794"/>
      <c r="M184" s="794"/>
      <c r="N184" s="794"/>
      <c r="O184" s="794"/>
      <c r="P184" s="794"/>
      <c r="Q184" s="794"/>
      <c r="R184" s="794"/>
      <c r="S184" s="794"/>
      <c r="T184" s="794"/>
      <c r="U184" s="794"/>
      <c r="V184" s="794"/>
      <c r="W184" s="794"/>
      <c r="X184" s="794"/>
      <c r="Y184" s="794"/>
      <c r="Z184" s="794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</row>
    <row r="185" spans="5:65" s="795" customFormat="1" ht="13.5" customHeight="1">
      <c r="E185" s="4"/>
      <c r="F185" s="794"/>
      <c r="G185" s="794"/>
      <c r="H185" s="794"/>
      <c r="I185" s="794"/>
      <c r="J185" s="794"/>
      <c r="K185" s="794"/>
      <c r="L185" s="794"/>
      <c r="M185" s="794"/>
      <c r="N185" s="794"/>
      <c r="O185" s="794"/>
      <c r="P185" s="794"/>
      <c r="Q185" s="794"/>
      <c r="R185" s="794"/>
      <c r="S185" s="794"/>
      <c r="T185" s="794"/>
      <c r="U185" s="794"/>
      <c r="V185" s="794"/>
      <c r="W185" s="794"/>
      <c r="X185" s="794"/>
      <c r="Y185" s="794"/>
      <c r="Z185" s="794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</row>
    <row r="186" spans="5:65" s="795" customFormat="1" ht="12.75" customHeight="1">
      <c r="E186" s="4"/>
      <c r="F186" s="794"/>
      <c r="G186" s="794"/>
      <c r="H186" s="794"/>
      <c r="I186" s="794"/>
      <c r="J186" s="794"/>
      <c r="K186" s="794"/>
      <c r="L186" s="794"/>
      <c r="M186" s="794"/>
      <c r="N186" s="794"/>
      <c r="O186" s="794"/>
      <c r="P186" s="794"/>
      <c r="Q186" s="794"/>
      <c r="R186" s="794"/>
      <c r="S186" s="794"/>
      <c r="T186" s="794"/>
      <c r="U186" s="794"/>
      <c r="V186" s="794"/>
      <c r="W186" s="794"/>
      <c r="X186" s="794"/>
      <c r="Y186" s="794"/>
      <c r="Z186" s="794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</row>
    <row r="187" spans="5:65" s="795" customFormat="1" ht="12.75" customHeight="1">
      <c r="E187" s="4"/>
      <c r="F187" s="794"/>
      <c r="G187" s="794"/>
      <c r="H187" s="794"/>
      <c r="I187" s="794"/>
      <c r="J187" s="794"/>
      <c r="K187" s="794"/>
      <c r="L187" s="794"/>
      <c r="M187" s="794"/>
      <c r="N187" s="794"/>
      <c r="O187" s="794"/>
      <c r="P187" s="794"/>
      <c r="Q187" s="794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</row>
    <row r="188" spans="5:65" s="795" customFormat="1" ht="12.75" customHeight="1">
      <c r="E188" s="4"/>
      <c r="F188" s="794"/>
      <c r="G188" s="794"/>
      <c r="H188" s="794"/>
      <c r="I188" s="794"/>
      <c r="J188" s="794"/>
      <c r="K188" s="794"/>
      <c r="L188" s="794"/>
      <c r="M188" s="794"/>
      <c r="N188" s="794"/>
      <c r="O188" s="794"/>
      <c r="P188" s="794"/>
      <c r="Q188" s="794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</row>
    <row r="189" spans="5:65" s="795" customFormat="1" ht="11.1" customHeight="1">
      <c r="E189" s="4"/>
      <c r="F189" s="794"/>
      <c r="G189" s="794"/>
      <c r="H189" s="794"/>
      <c r="I189" s="794"/>
      <c r="J189" s="794"/>
      <c r="K189" s="794"/>
      <c r="L189" s="794"/>
      <c r="M189" s="794"/>
      <c r="N189" s="794"/>
      <c r="O189" s="794"/>
      <c r="P189" s="794"/>
      <c r="Q189" s="794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</row>
    <row r="190" spans="5:65" s="795" customFormat="1" ht="24" customHeight="1">
      <c r="E190" s="4"/>
      <c r="F190" s="794"/>
      <c r="G190" s="794"/>
      <c r="H190" s="794"/>
      <c r="I190" s="794"/>
      <c r="J190" s="794"/>
      <c r="K190" s="794"/>
      <c r="L190" s="794"/>
      <c r="M190" s="794"/>
      <c r="N190" s="794"/>
      <c r="O190" s="794"/>
      <c r="P190" s="794"/>
      <c r="Q190" s="794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</row>
    <row r="191" spans="5:65" s="795" customFormat="1" ht="11.1" customHeight="1">
      <c r="E191" s="4"/>
      <c r="F191" s="794"/>
      <c r="G191" s="794"/>
      <c r="H191" s="794"/>
      <c r="I191" s="794"/>
      <c r="J191" s="794"/>
      <c r="K191" s="794"/>
      <c r="L191" s="794"/>
      <c r="M191" s="794"/>
      <c r="N191" s="794"/>
      <c r="O191" s="794"/>
      <c r="P191" s="794"/>
      <c r="Q191" s="794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</row>
    <row r="192" spans="5:65" s="795" customFormat="1" ht="12.75" customHeight="1">
      <c r="E192" s="4"/>
      <c r="F192" s="794"/>
      <c r="G192" s="794"/>
      <c r="H192" s="794"/>
      <c r="I192" s="794"/>
      <c r="J192" s="794"/>
      <c r="K192" s="794"/>
      <c r="L192" s="794"/>
      <c r="M192" s="794"/>
      <c r="N192" s="794"/>
      <c r="O192" s="794"/>
      <c r="P192" s="794"/>
      <c r="Q192" s="794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</row>
    <row r="193" spans="5:65" s="795" customFormat="1" ht="11.1" customHeight="1">
      <c r="E193" s="4"/>
      <c r="F193" s="794"/>
      <c r="G193" s="794"/>
      <c r="H193" s="794"/>
      <c r="I193" s="794"/>
      <c r="J193" s="794"/>
      <c r="K193" s="794"/>
      <c r="L193" s="794"/>
      <c r="M193" s="794"/>
      <c r="N193" s="794"/>
      <c r="O193" s="794"/>
      <c r="P193" s="794"/>
      <c r="Q193" s="794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</row>
    <row r="194" spans="5:65" s="795" customFormat="1" ht="12.75" customHeight="1">
      <c r="E194" s="4"/>
      <c r="F194" s="794"/>
      <c r="G194" s="794"/>
      <c r="H194" s="794"/>
      <c r="I194" s="794"/>
      <c r="J194" s="794"/>
      <c r="K194" s="794"/>
      <c r="L194" s="794"/>
      <c r="M194" s="794"/>
      <c r="N194" s="794"/>
      <c r="O194" s="794"/>
      <c r="P194" s="794"/>
      <c r="Q194" s="794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</row>
    <row r="195" spans="5:65" s="795" customFormat="1" ht="12.75" customHeight="1">
      <c r="E195" s="4"/>
      <c r="F195" s="794"/>
      <c r="G195" s="794"/>
      <c r="H195" s="794"/>
      <c r="I195" s="794"/>
      <c r="J195" s="794"/>
      <c r="K195" s="794"/>
      <c r="L195" s="794"/>
      <c r="M195" s="794"/>
      <c r="N195" s="794"/>
      <c r="O195" s="794"/>
      <c r="P195" s="794"/>
      <c r="Q195" s="794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</row>
    <row r="196" spans="5:65" s="795" customFormat="1" ht="12.75" customHeight="1">
      <c r="E196" s="4"/>
      <c r="F196" s="794"/>
      <c r="G196" s="794"/>
      <c r="H196" s="794"/>
      <c r="I196" s="794"/>
      <c r="J196" s="794"/>
      <c r="K196" s="794"/>
      <c r="L196" s="794"/>
      <c r="M196" s="794"/>
      <c r="N196" s="794"/>
      <c r="O196" s="794"/>
      <c r="P196" s="794"/>
      <c r="Q196" s="794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</row>
    <row r="197" spans="5:65" s="795" customFormat="1" ht="12.75" customHeight="1">
      <c r="E197" s="4"/>
      <c r="F197" s="794"/>
      <c r="G197" s="794"/>
      <c r="H197" s="794"/>
      <c r="I197" s="794"/>
      <c r="J197" s="794"/>
      <c r="K197" s="794"/>
      <c r="L197" s="794"/>
      <c r="M197" s="794"/>
      <c r="N197" s="794"/>
      <c r="O197" s="794"/>
      <c r="P197" s="794"/>
      <c r="Q197" s="794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</row>
    <row r="198" spans="5:65" s="795" customFormat="1" ht="12.75" customHeight="1">
      <c r="E198" s="4"/>
      <c r="F198" s="794"/>
      <c r="G198" s="794"/>
      <c r="H198" s="794"/>
      <c r="I198" s="794"/>
      <c r="J198" s="794"/>
      <c r="K198" s="794"/>
      <c r="L198" s="794"/>
      <c r="M198" s="794"/>
      <c r="N198" s="794"/>
      <c r="O198" s="794"/>
      <c r="P198" s="794"/>
      <c r="Q198" s="794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</row>
    <row r="199" spans="5:65" s="795" customFormat="1" ht="11.1" customHeight="1">
      <c r="E199" s="4"/>
      <c r="F199" s="794"/>
      <c r="G199" s="794"/>
      <c r="H199" s="794"/>
      <c r="I199" s="794"/>
      <c r="J199" s="794"/>
      <c r="K199" s="794"/>
      <c r="L199" s="794"/>
      <c r="M199" s="794"/>
      <c r="N199" s="794"/>
      <c r="O199" s="794"/>
      <c r="P199" s="794"/>
      <c r="Q199" s="794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</row>
    <row r="200" spans="5:65" s="795" customFormat="1" ht="12.75" customHeight="1">
      <c r="E200" s="4"/>
      <c r="F200" s="794"/>
      <c r="G200" s="794"/>
      <c r="H200" s="794"/>
      <c r="I200" s="794"/>
      <c r="J200" s="794"/>
      <c r="K200" s="794"/>
      <c r="L200" s="794"/>
      <c r="M200" s="794"/>
      <c r="N200" s="794"/>
      <c r="O200" s="794"/>
      <c r="P200" s="794"/>
      <c r="Q200" s="794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</row>
    <row r="201" spans="5:65" s="795" customFormat="1" ht="12.75" customHeight="1">
      <c r="E201" s="4"/>
      <c r="F201" s="794"/>
      <c r="G201" s="794"/>
      <c r="H201" s="794"/>
      <c r="I201" s="794"/>
      <c r="J201" s="794"/>
      <c r="K201" s="794"/>
      <c r="L201" s="794"/>
      <c r="M201" s="794"/>
      <c r="N201" s="794"/>
      <c r="O201" s="794"/>
      <c r="P201" s="794"/>
      <c r="Q201" s="794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</row>
    <row r="202" spans="5:65" s="795" customFormat="1" ht="12.75" customHeight="1">
      <c r="E202" s="4"/>
      <c r="F202" s="794"/>
      <c r="G202" s="794"/>
      <c r="H202" s="794"/>
      <c r="I202" s="794"/>
      <c r="J202" s="794"/>
      <c r="K202" s="794"/>
      <c r="L202" s="794"/>
      <c r="M202" s="794"/>
      <c r="N202" s="794"/>
      <c r="O202" s="794"/>
      <c r="P202" s="794"/>
      <c r="Q202" s="794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</row>
    <row r="203" spans="5:65" s="795" customFormat="1" ht="12.75" customHeight="1">
      <c r="E203" s="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</row>
    <row r="204" spans="5:65" s="795" customFormat="1" ht="12.75" customHeight="1">
      <c r="E204" s="4"/>
      <c r="F204" s="794"/>
      <c r="G204" s="794"/>
      <c r="H204" s="794"/>
      <c r="I204" s="794"/>
      <c r="J204" s="794"/>
      <c r="K204" s="794"/>
      <c r="L204" s="794"/>
      <c r="M204" s="794"/>
      <c r="N204" s="794"/>
      <c r="O204" s="794"/>
      <c r="P204" s="794"/>
      <c r="Q204" s="794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</row>
    <row r="205" spans="5:65" s="795" customFormat="1" ht="11.1" customHeight="1">
      <c r="E205" s="4"/>
      <c r="F205" s="794"/>
      <c r="G205" s="794"/>
      <c r="H205" s="794"/>
      <c r="I205" s="794"/>
      <c r="J205" s="794"/>
      <c r="K205" s="794"/>
      <c r="L205" s="794"/>
      <c r="M205" s="794"/>
      <c r="N205" s="794"/>
      <c r="O205" s="794"/>
      <c r="P205" s="794"/>
      <c r="Q205" s="794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</row>
    <row r="206" spans="5:65" s="795" customFormat="1" ht="12.75" customHeight="1">
      <c r="E206" s="4"/>
      <c r="F206" s="794"/>
      <c r="G206" s="794"/>
      <c r="H206" s="794"/>
      <c r="I206" s="794"/>
      <c r="J206" s="794"/>
      <c r="K206" s="794"/>
      <c r="L206" s="794"/>
      <c r="M206" s="794"/>
      <c r="N206" s="794"/>
      <c r="O206" s="794"/>
      <c r="P206" s="794"/>
      <c r="Q206" s="794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</row>
    <row r="207" spans="5:65" s="795" customFormat="1" ht="12.75" customHeight="1">
      <c r="E207" s="4"/>
      <c r="F207" s="794"/>
      <c r="G207" s="794"/>
      <c r="H207" s="794"/>
      <c r="I207" s="794"/>
      <c r="J207" s="794"/>
      <c r="K207" s="794"/>
      <c r="L207" s="794"/>
      <c r="M207" s="794"/>
      <c r="N207" s="794"/>
      <c r="O207" s="794"/>
      <c r="P207" s="794"/>
      <c r="Q207" s="794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</row>
    <row r="208" spans="5:65" s="795" customFormat="1" ht="12.75" customHeight="1">
      <c r="E208" s="4"/>
      <c r="F208" s="794"/>
      <c r="G208" s="794"/>
      <c r="H208" s="794"/>
      <c r="I208" s="794"/>
      <c r="J208" s="794"/>
      <c r="K208" s="794"/>
      <c r="L208" s="794"/>
      <c r="M208" s="794"/>
      <c r="N208" s="794"/>
      <c r="O208" s="794"/>
      <c r="P208" s="794"/>
      <c r="Q208" s="794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</row>
    <row r="209" spans="5:65" s="795" customFormat="1" ht="12.75" customHeight="1">
      <c r="E209" s="4"/>
      <c r="F209" s="794"/>
      <c r="G209" s="794"/>
      <c r="H209" s="794"/>
      <c r="I209" s="794"/>
      <c r="J209" s="794"/>
      <c r="K209" s="794"/>
      <c r="L209" s="794"/>
      <c r="M209" s="794"/>
      <c r="N209" s="794"/>
      <c r="O209" s="794"/>
      <c r="P209" s="794"/>
      <c r="Q209" s="794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</row>
    <row r="210" spans="5:65" s="795" customFormat="1" ht="12.75" customHeight="1">
      <c r="E210" s="4"/>
      <c r="F210" s="794"/>
      <c r="G210" s="794"/>
      <c r="H210" s="794"/>
      <c r="I210" s="794"/>
      <c r="J210" s="794"/>
      <c r="K210" s="794"/>
      <c r="L210" s="794"/>
      <c r="M210" s="794"/>
      <c r="N210" s="794"/>
      <c r="O210" s="794"/>
      <c r="P210" s="794"/>
      <c r="Q210" s="794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</row>
    <row r="211" spans="5:65" s="795" customFormat="1" ht="11.1" customHeight="1">
      <c r="E211" s="4"/>
      <c r="F211" s="794"/>
      <c r="G211" s="794"/>
      <c r="H211" s="794"/>
      <c r="I211" s="794"/>
      <c r="J211" s="794"/>
      <c r="K211" s="794"/>
      <c r="L211" s="794"/>
      <c r="M211" s="794"/>
      <c r="N211" s="794"/>
      <c r="O211" s="794"/>
      <c r="P211" s="794"/>
      <c r="Q211" s="794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</row>
    <row r="212" spans="5:65" s="795" customFormat="1" ht="12.75" customHeight="1">
      <c r="E212" s="4"/>
      <c r="F212" s="794"/>
      <c r="G212" s="794"/>
      <c r="H212" s="794"/>
      <c r="I212" s="794"/>
      <c r="J212" s="794"/>
      <c r="K212" s="794"/>
      <c r="L212" s="794"/>
      <c r="M212" s="794"/>
      <c r="N212" s="794"/>
      <c r="O212" s="794"/>
      <c r="P212" s="794"/>
      <c r="Q212" s="794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</row>
    <row r="213" spans="5:65" s="795" customFormat="1" ht="12.75" customHeight="1">
      <c r="E213" s="4"/>
      <c r="F213" s="794"/>
      <c r="G213" s="794"/>
      <c r="H213" s="794"/>
      <c r="I213" s="794"/>
      <c r="J213" s="794"/>
      <c r="K213" s="794"/>
      <c r="L213" s="794"/>
      <c r="M213" s="794"/>
      <c r="N213" s="794"/>
      <c r="O213" s="794"/>
      <c r="P213" s="794"/>
      <c r="Q213" s="794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</row>
    <row r="214" spans="5:65" s="795" customFormat="1" ht="12.75" customHeight="1">
      <c r="E214" s="4"/>
      <c r="F214" s="794"/>
      <c r="G214" s="794"/>
      <c r="H214" s="794"/>
      <c r="I214" s="794"/>
      <c r="J214" s="794"/>
      <c r="K214" s="794"/>
      <c r="L214" s="794"/>
      <c r="M214" s="794"/>
      <c r="N214" s="794"/>
      <c r="O214" s="794"/>
      <c r="P214" s="794"/>
      <c r="Q214" s="794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</row>
    <row r="215" spans="5:65" s="795" customFormat="1" ht="12.75" customHeight="1">
      <c r="E215" s="4"/>
      <c r="F215" s="794"/>
      <c r="G215" s="794"/>
      <c r="H215" s="794"/>
      <c r="I215" s="794"/>
      <c r="J215" s="794"/>
      <c r="K215" s="794"/>
      <c r="L215" s="794"/>
      <c r="M215" s="794"/>
      <c r="N215" s="794"/>
      <c r="O215" s="794"/>
      <c r="P215" s="794"/>
      <c r="Q215" s="794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</row>
    <row r="216" spans="5:65" s="795" customFormat="1" ht="11.1" customHeight="1">
      <c r="E216" s="4"/>
      <c r="F216" s="794"/>
      <c r="G216" s="794"/>
      <c r="H216" s="794"/>
      <c r="I216" s="794"/>
      <c r="J216" s="794"/>
      <c r="K216" s="794"/>
      <c r="L216" s="794"/>
      <c r="M216" s="794"/>
      <c r="N216" s="794"/>
      <c r="O216" s="794"/>
      <c r="P216" s="794"/>
      <c r="Q216" s="794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</row>
    <row r="217" spans="5:65" s="795" customFormat="1" ht="13.5" customHeight="1">
      <c r="E217" s="4"/>
      <c r="F217" s="794"/>
      <c r="G217" s="794"/>
      <c r="H217" s="794"/>
      <c r="I217" s="794"/>
      <c r="J217" s="794"/>
      <c r="K217" s="794"/>
      <c r="L217" s="794"/>
      <c r="M217" s="794"/>
      <c r="N217" s="794"/>
      <c r="O217" s="794"/>
      <c r="P217" s="794"/>
      <c r="Q217" s="794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</row>
    <row r="218" spans="5:65" s="795" customFormat="1" ht="12.75" customHeight="1">
      <c r="E218" s="4"/>
      <c r="F218" s="794"/>
      <c r="G218" s="794"/>
      <c r="H218" s="794"/>
      <c r="I218" s="794"/>
      <c r="J218" s="794"/>
      <c r="K218" s="794"/>
      <c r="L218" s="794"/>
      <c r="M218" s="794"/>
      <c r="N218" s="794"/>
      <c r="O218" s="794"/>
      <c r="P218" s="794"/>
      <c r="Q218" s="794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</row>
    <row r="219" spans="5:65" s="795" customFormat="1" ht="12.75" customHeight="1">
      <c r="E219" s="4"/>
      <c r="F219" s="794"/>
      <c r="G219" s="794"/>
      <c r="H219" s="794"/>
      <c r="I219" s="794"/>
      <c r="J219" s="794"/>
      <c r="K219" s="794"/>
      <c r="L219" s="794"/>
      <c r="M219" s="794"/>
      <c r="N219" s="794"/>
      <c r="O219" s="794"/>
      <c r="P219" s="794"/>
      <c r="Q219" s="794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</row>
    <row r="220" spans="5:65" s="795" customFormat="1" ht="12.75" customHeight="1">
      <c r="E220" s="4"/>
      <c r="F220" s="794"/>
      <c r="G220" s="794"/>
      <c r="H220" s="794"/>
      <c r="I220" s="794"/>
      <c r="J220" s="794"/>
      <c r="K220" s="794"/>
      <c r="L220" s="794"/>
      <c r="M220" s="794"/>
      <c r="N220" s="794"/>
      <c r="O220" s="794"/>
      <c r="P220" s="794"/>
      <c r="Q220" s="794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</row>
    <row r="221" spans="5:65" s="795" customFormat="1" ht="11.1" customHeight="1">
      <c r="E221" s="4"/>
      <c r="F221" s="794"/>
      <c r="G221" s="794"/>
      <c r="H221" s="794"/>
      <c r="I221" s="794"/>
      <c r="J221" s="794"/>
      <c r="K221" s="794"/>
      <c r="L221" s="794"/>
      <c r="M221" s="794"/>
      <c r="N221" s="794"/>
      <c r="O221" s="794"/>
      <c r="P221" s="794"/>
      <c r="Q221" s="794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</row>
    <row r="222" spans="5:65" s="795" customFormat="1" ht="11.1" customHeight="1">
      <c r="E222" s="4"/>
      <c r="F222" s="794"/>
      <c r="G222" s="794"/>
      <c r="H222" s="794"/>
      <c r="I222" s="794"/>
      <c r="J222" s="794"/>
      <c r="K222" s="794"/>
      <c r="L222" s="794"/>
      <c r="M222" s="794"/>
      <c r="N222" s="794"/>
      <c r="O222" s="794"/>
      <c r="P222" s="794"/>
      <c r="Q222" s="794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</row>
    <row r="223" spans="5:65" s="795" customFormat="1" ht="13.5" customHeight="1">
      <c r="E223" s="4"/>
      <c r="F223" s="794"/>
      <c r="G223" s="794"/>
      <c r="H223" s="794"/>
      <c r="I223" s="794"/>
      <c r="J223" s="794"/>
      <c r="K223" s="794"/>
      <c r="L223" s="794"/>
      <c r="M223" s="794"/>
      <c r="N223" s="794"/>
      <c r="O223" s="794"/>
      <c r="P223" s="794"/>
      <c r="Q223" s="794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</row>
    <row r="224" spans="5:65" s="795" customFormat="1" ht="13.5" customHeight="1">
      <c r="E224" s="4"/>
      <c r="F224" s="794"/>
      <c r="G224" s="794"/>
      <c r="H224" s="794"/>
      <c r="I224" s="794"/>
      <c r="J224" s="794"/>
      <c r="K224" s="794"/>
      <c r="L224" s="794"/>
      <c r="M224" s="794"/>
      <c r="N224" s="794"/>
      <c r="O224" s="794"/>
      <c r="P224" s="794"/>
      <c r="Q224" s="794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</row>
    <row r="225" spans="5:65" s="795" customFormat="1" ht="13.5" customHeight="1">
      <c r="E225" s="4"/>
      <c r="F225" s="794"/>
      <c r="G225" s="794"/>
      <c r="H225" s="794"/>
      <c r="I225" s="794"/>
      <c r="J225" s="794"/>
      <c r="K225" s="794"/>
      <c r="L225" s="794"/>
      <c r="M225" s="794"/>
      <c r="N225" s="794"/>
      <c r="O225" s="794"/>
      <c r="P225" s="794"/>
      <c r="Q225" s="794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</row>
    <row r="226" spans="5:65" s="795" customFormat="1" ht="13.5" customHeight="1">
      <c r="E226" s="4"/>
      <c r="F226" s="794"/>
      <c r="G226" s="794"/>
      <c r="H226" s="794"/>
      <c r="I226" s="794"/>
      <c r="J226" s="794"/>
      <c r="K226" s="794"/>
      <c r="L226" s="794"/>
      <c r="M226" s="794"/>
      <c r="N226" s="794"/>
      <c r="O226" s="794"/>
      <c r="P226" s="794"/>
      <c r="Q226" s="794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</row>
    <row r="227" spans="5:65" s="795" customFormat="1" ht="3.75" customHeight="1">
      <c r="E227" s="4"/>
      <c r="F227" s="794"/>
      <c r="G227" s="794"/>
      <c r="H227" s="794"/>
      <c r="I227" s="794"/>
      <c r="J227" s="794"/>
      <c r="K227" s="794"/>
      <c r="L227" s="794"/>
      <c r="M227" s="794"/>
      <c r="N227" s="794"/>
      <c r="O227" s="794"/>
      <c r="P227" s="794"/>
      <c r="Q227" s="794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</row>
    <row r="228" spans="5:65" s="795" customFormat="1" ht="10.5" customHeight="1">
      <c r="E228" s="4"/>
      <c r="F228" s="794"/>
      <c r="G228" s="794"/>
      <c r="H228" s="794"/>
      <c r="I228" s="794"/>
      <c r="J228" s="794"/>
      <c r="K228" s="794"/>
      <c r="L228" s="794"/>
      <c r="M228" s="794"/>
      <c r="N228" s="794"/>
      <c r="O228" s="794"/>
      <c r="P228" s="794"/>
      <c r="Q228" s="794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</row>
    <row r="229" spans="5:65" s="795" customFormat="1" ht="17.25" customHeight="1">
      <c r="E229" s="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94"/>
      <c r="Q229" s="794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</row>
    <row r="230" spans="5:65" s="795" customFormat="1" ht="17.25" customHeight="1">
      <c r="E230" s="4"/>
      <c r="F230" s="794"/>
      <c r="G230" s="794"/>
      <c r="H230" s="794"/>
      <c r="I230" s="794"/>
      <c r="J230" s="794"/>
      <c r="K230" s="794"/>
      <c r="L230" s="794"/>
      <c r="M230" s="794"/>
      <c r="N230" s="794"/>
      <c r="O230" s="794"/>
      <c r="P230" s="794"/>
      <c r="Q230" s="794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</row>
    <row r="231" spans="5:65" s="795" customFormat="1" ht="17.25" customHeight="1">
      <c r="E231" s="4"/>
      <c r="F231" s="794"/>
      <c r="G231" s="794"/>
      <c r="H231" s="794"/>
      <c r="I231" s="794"/>
      <c r="J231" s="794"/>
      <c r="K231" s="794"/>
      <c r="L231" s="794"/>
      <c r="M231" s="794"/>
      <c r="N231" s="794"/>
      <c r="O231" s="794"/>
      <c r="P231" s="794"/>
      <c r="Q231" s="794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</row>
    <row r="232" spans="5:65" s="795" customFormat="1" ht="17.25" customHeight="1">
      <c r="E232" s="4"/>
      <c r="F232" s="794"/>
      <c r="G232" s="794"/>
      <c r="H232" s="794"/>
      <c r="I232" s="794"/>
      <c r="J232" s="794"/>
      <c r="K232" s="794"/>
      <c r="L232" s="794"/>
      <c r="M232" s="794"/>
      <c r="N232" s="794"/>
      <c r="O232" s="794"/>
      <c r="P232" s="794"/>
      <c r="Q232" s="794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</row>
    <row r="233" spans="5:65" s="795" customFormat="1" ht="12" customHeight="1">
      <c r="E233" s="4"/>
      <c r="F233" s="794"/>
      <c r="G233" s="794"/>
      <c r="H233" s="794"/>
      <c r="I233" s="794"/>
      <c r="J233" s="794"/>
      <c r="K233" s="794"/>
      <c r="L233" s="794"/>
      <c r="M233" s="794"/>
      <c r="N233" s="794"/>
      <c r="O233" s="794"/>
      <c r="P233" s="794"/>
      <c r="Q233" s="794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</row>
    <row r="234" spans="5:65" s="795" customFormat="1" ht="15" customHeight="1">
      <c r="E234" s="4"/>
      <c r="F234" s="794"/>
      <c r="G234" s="794"/>
      <c r="H234" s="794"/>
      <c r="I234" s="794"/>
      <c r="J234" s="794"/>
      <c r="K234" s="794"/>
      <c r="L234" s="794"/>
      <c r="M234" s="794"/>
      <c r="N234" s="794"/>
      <c r="O234" s="794"/>
      <c r="P234" s="794"/>
      <c r="Q234" s="794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</row>
    <row r="235" spans="5:65" s="795" customFormat="1" ht="15" customHeight="1">
      <c r="E235" s="4"/>
      <c r="F235" s="794"/>
      <c r="G235" s="794"/>
      <c r="H235" s="794"/>
      <c r="I235" s="794"/>
      <c r="J235" s="794"/>
      <c r="K235" s="794"/>
      <c r="L235" s="794"/>
      <c r="M235" s="794"/>
      <c r="N235" s="794"/>
      <c r="O235" s="794"/>
      <c r="P235" s="794"/>
      <c r="Q235" s="794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</row>
    <row r="236" spans="5:65" s="795" customFormat="1" ht="45.75" customHeight="1">
      <c r="E236" s="4"/>
      <c r="F236" s="794"/>
      <c r="G236" s="794"/>
      <c r="H236" s="794"/>
      <c r="I236" s="794"/>
      <c r="J236" s="794"/>
      <c r="K236" s="794"/>
      <c r="L236" s="794"/>
      <c r="M236" s="794"/>
      <c r="N236" s="794"/>
      <c r="O236" s="794"/>
      <c r="P236" s="794"/>
      <c r="Q236" s="794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</row>
    <row r="237" spans="5:65" s="795" customFormat="1" ht="49.5" customHeight="1">
      <c r="E237" s="4"/>
      <c r="F237" s="794"/>
      <c r="G237" s="794"/>
      <c r="H237" s="794"/>
      <c r="I237" s="794"/>
      <c r="J237" s="794"/>
      <c r="K237" s="794"/>
      <c r="L237" s="794"/>
      <c r="M237" s="794"/>
      <c r="N237" s="794"/>
      <c r="O237" s="794"/>
      <c r="P237" s="794"/>
      <c r="Q237" s="794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</row>
    <row r="238" spans="5:65" s="795" customFormat="1" ht="12.75" customHeight="1">
      <c r="E238" s="4"/>
      <c r="F238" s="794"/>
      <c r="G238" s="794"/>
      <c r="H238" s="794"/>
      <c r="I238" s="794"/>
      <c r="J238" s="794"/>
      <c r="K238" s="794"/>
      <c r="L238" s="794"/>
      <c r="M238" s="794"/>
      <c r="N238" s="794"/>
      <c r="O238" s="794"/>
      <c r="P238" s="794"/>
      <c r="Q238" s="794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</row>
    <row r="239" spans="5:65" s="795" customFormat="1" ht="11.1" customHeight="1">
      <c r="E239" s="4"/>
      <c r="F239" s="794"/>
      <c r="G239" s="794"/>
      <c r="H239" s="794"/>
      <c r="I239" s="794"/>
      <c r="J239" s="794"/>
      <c r="K239" s="794"/>
      <c r="L239" s="794"/>
      <c r="M239" s="794"/>
      <c r="N239" s="794"/>
      <c r="O239" s="794"/>
      <c r="P239" s="794"/>
      <c r="Q239" s="794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</row>
    <row r="240" spans="5:65" s="795" customFormat="1" ht="24" customHeight="1">
      <c r="E240" s="4"/>
      <c r="F240" s="794"/>
      <c r="G240" s="794"/>
      <c r="H240" s="794"/>
      <c r="I240" s="794"/>
      <c r="J240" s="794"/>
      <c r="K240" s="794"/>
      <c r="L240" s="794"/>
      <c r="M240" s="794"/>
      <c r="N240" s="794"/>
      <c r="O240" s="794"/>
      <c r="P240" s="794"/>
      <c r="Q240" s="794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</row>
    <row r="241" spans="5:65" s="795" customFormat="1" ht="11.1" customHeight="1">
      <c r="E241" s="4"/>
      <c r="F241" s="794"/>
      <c r="G241" s="794"/>
      <c r="H241" s="794"/>
      <c r="I241" s="794"/>
      <c r="J241" s="794"/>
      <c r="K241" s="794"/>
      <c r="L241" s="794"/>
      <c r="M241" s="794"/>
      <c r="N241" s="794"/>
      <c r="O241" s="794"/>
      <c r="P241" s="794"/>
      <c r="Q241" s="794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</row>
    <row r="242" spans="5:65" s="795" customFormat="1" ht="12.75" customHeight="1">
      <c r="E242" s="4"/>
      <c r="F242" s="794"/>
      <c r="G242" s="794"/>
      <c r="H242" s="794"/>
      <c r="I242" s="794"/>
      <c r="J242" s="794"/>
      <c r="K242" s="794"/>
      <c r="L242" s="794"/>
      <c r="M242" s="794"/>
      <c r="N242" s="794"/>
      <c r="O242" s="794"/>
      <c r="P242" s="794"/>
      <c r="Q242" s="794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</row>
    <row r="243" spans="5:65" s="795" customFormat="1" ht="11.1" customHeight="1">
      <c r="E243" s="4"/>
      <c r="F243" s="794"/>
      <c r="G243" s="794"/>
      <c r="H243" s="794"/>
      <c r="I243" s="794"/>
      <c r="J243" s="794"/>
      <c r="K243" s="794"/>
      <c r="L243" s="794"/>
      <c r="M243" s="794"/>
      <c r="N243" s="794"/>
      <c r="O243" s="794"/>
      <c r="P243" s="794"/>
      <c r="Q243" s="794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</row>
    <row r="244" spans="5:65" s="795" customFormat="1" ht="12.75" customHeight="1">
      <c r="E244" s="4"/>
      <c r="F244" s="794"/>
      <c r="G244" s="794"/>
      <c r="H244" s="794"/>
      <c r="I244" s="794"/>
      <c r="J244" s="794"/>
      <c r="K244" s="794"/>
      <c r="L244" s="794"/>
      <c r="M244" s="794"/>
      <c r="N244" s="794"/>
      <c r="O244" s="794"/>
      <c r="P244" s="794"/>
      <c r="Q244" s="794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</row>
    <row r="245" spans="5:65" s="795" customFormat="1" ht="12.75" customHeight="1">
      <c r="E245" s="4"/>
      <c r="F245" s="794"/>
      <c r="G245" s="794"/>
      <c r="H245" s="794"/>
      <c r="I245" s="794"/>
      <c r="J245" s="794"/>
      <c r="K245" s="794"/>
      <c r="L245" s="794"/>
      <c r="M245" s="794"/>
      <c r="N245" s="794"/>
      <c r="O245" s="794"/>
      <c r="P245" s="794"/>
      <c r="Q245" s="794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</row>
    <row r="246" spans="5:65" s="795" customFormat="1" ht="12.75" customHeight="1">
      <c r="E246" s="4"/>
      <c r="F246" s="794"/>
      <c r="G246" s="794"/>
      <c r="H246" s="794"/>
      <c r="I246" s="794"/>
      <c r="J246" s="794"/>
      <c r="K246" s="794"/>
      <c r="L246" s="794"/>
      <c r="M246" s="794"/>
      <c r="N246" s="794"/>
      <c r="O246" s="794"/>
      <c r="P246" s="794"/>
      <c r="Q246" s="794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</row>
    <row r="247" spans="5:65" s="795" customFormat="1" ht="12.75" customHeight="1">
      <c r="E247" s="4"/>
      <c r="F247" s="794"/>
      <c r="G247" s="794"/>
      <c r="H247" s="794"/>
      <c r="I247" s="794"/>
      <c r="J247" s="794"/>
      <c r="K247" s="794"/>
      <c r="L247" s="794"/>
      <c r="M247" s="794"/>
      <c r="N247" s="794"/>
      <c r="O247" s="794"/>
      <c r="P247" s="794"/>
      <c r="Q247" s="794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</row>
    <row r="248" spans="5:65" s="795" customFormat="1" ht="12.75" customHeight="1">
      <c r="E248" s="4"/>
      <c r="F248" s="794"/>
      <c r="G248" s="794"/>
      <c r="H248" s="794"/>
      <c r="I248" s="794"/>
      <c r="J248" s="794"/>
      <c r="K248" s="794"/>
      <c r="L248" s="794"/>
      <c r="M248" s="794"/>
      <c r="N248" s="794"/>
      <c r="O248" s="794"/>
      <c r="P248" s="794"/>
      <c r="Q248" s="794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</row>
    <row r="249" spans="5:65" s="795" customFormat="1" ht="11.1" customHeight="1">
      <c r="E249" s="4"/>
      <c r="F249" s="794"/>
      <c r="G249" s="794"/>
      <c r="H249" s="794"/>
      <c r="I249" s="794"/>
      <c r="J249" s="794"/>
      <c r="K249" s="794"/>
      <c r="L249" s="794"/>
      <c r="M249" s="794"/>
      <c r="N249" s="794"/>
      <c r="O249" s="794"/>
      <c r="P249" s="794"/>
      <c r="Q249" s="794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</row>
    <row r="250" spans="5:65" s="795" customFormat="1" ht="12.75" customHeight="1">
      <c r="E250" s="4"/>
      <c r="F250" s="794"/>
      <c r="G250" s="794"/>
      <c r="H250" s="794"/>
      <c r="I250" s="794"/>
      <c r="J250" s="794"/>
      <c r="K250" s="794"/>
      <c r="L250" s="794"/>
      <c r="M250" s="794"/>
      <c r="N250" s="794"/>
      <c r="O250" s="794"/>
      <c r="P250" s="794"/>
      <c r="Q250" s="794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</row>
    <row r="251" spans="5:65" s="795" customFormat="1" ht="12.75" customHeight="1">
      <c r="E251" s="4"/>
      <c r="F251" s="794"/>
      <c r="G251" s="794"/>
      <c r="H251" s="794"/>
      <c r="I251" s="794"/>
      <c r="J251" s="794"/>
      <c r="K251" s="794"/>
      <c r="L251" s="794"/>
      <c r="M251" s="794"/>
      <c r="N251" s="794"/>
      <c r="O251" s="794"/>
      <c r="P251" s="794"/>
      <c r="Q251" s="794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</row>
    <row r="252" spans="5:65" s="795" customFormat="1" ht="12.75" customHeight="1">
      <c r="E252" s="4"/>
      <c r="F252" s="794"/>
      <c r="G252" s="794"/>
      <c r="H252" s="794"/>
      <c r="I252" s="794"/>
      <c r="J252" s="794"/>
      <c r="K252" s="794"/>
      <c r="L252" s="794"/>
      <c r="M252" s="794"/>
      <c r="N252" s="794"/>
      <c r="O252" s="794"/>
      <c r="P252" s="794"/>
      <c r="Q252" s="794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</row>
    <row r="253" spans="5:65" s="795" customFormat="1" ht="12.75" customHeight="1">
      <c r="E253" s="4"/>
      <c r="F253" s="794"/>
      <c r="G253" s="794"/>
      <c r="H253" s="794"/>
      <c r="I253" s="794"/>
      <c r="J253" s="794"/>
      <c r="K253" s="794"/>
      <c r="L253" s="794"/>
      <c r="M253" s="794"/>
      <c r="N253" s="794"/>
      <c r="O253" s="794"/>
      <c r="P253" s="794"/>
      <c r="Q253" s="794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</row>
    <row r="254" spans="5:65" s="795" customFormat="1" ht="12.75" customHeight="1">
      <c r="E254" s="4"/>
      <c r="F254" s="794"/>
      <c r="G254" s="794"/>
      <c r="H254" s="794"/>
      <c r="I254" s="794"/>
      <c r="J254" s="794"/>
      <c r="K254" s="794"/>
      <c r="L254" s="794"/>
      <c r="M254" s="794"/>
      <c r="N254" s="794"/>
      <c r="O254" s="794"/>
      <c r="P254" s="794"/>
      <c r="Q254" s="794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</row>
    <row r="255" spans="5:65" s="795" customFormat="1" ht="11.1" customHeight="1">
      <c r="E255" s="4"/>
      <c r="F255" s="794"/>
      <c r="G255" s="794"/>
      <c r="H255" s="794"/>
      <c r="I255" s="794"/>
      <c r="J255" s="794"/>
      <c r="K255" s="794"/>
      <c r="L255" s="794"/>
      <c r="M255" s="794"/>
      <c r="N255" s="794"/>
      <c r="O255" s="794"/>
      <c r="P255" s="794"/>
      <c r="Q255" s="794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</row>
    <row r="256" spans="5:65" s="795" customFormat="1" ht="12.75" customHeight="1">
      <c r="E256" s="4"/>
      <c r="F256" s="794"/>
      <c r="G256" s="794"/>
      <c r="H256" s="794"/>
      <c r="I256" s="794"/>
      <c r="J256" s="794"/>
      <c r="K256" s="794"/>
      <c r="L256" s="794"/>
      <c r="M256" s="794"/>
      <c r="N256" s="794"/>
      <c r="O256" s="794"/>
      <c r="P256" s="794"/>
      <c r="Q256" s="794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</row>
    <row r="257" spans="5:65" s="795" customFormat="1" ht="12.75" customHeight="1">
      <c r="E257" s="4"/>
      <c r="F257" s="794"/>
      <c r="G257" s="794"/>
      <c r="H257" s="794"/>
      <c r="I257" s="794"/>
      <c r="J257" s="794"/>
      <c r="K257" s="794"/>
      <c r="L257" s="794"/>
      <c r="M257" s="794"/>
      <c r="N257" s="794"/>
      <c r="O257" s="794"/>
      <c r="P257" s="794"/>
      <c r="Q257" s="794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</row>
    <row r="258" spans="5:65" s="795" customFormat="1" ht="12.75" customHeight="1">
      <c r="E258" s="4"/>
      <c r="F258" s="794"/>
      <c r="G258" s="794"/>
      <c r="H258" s="794"/>
      <c r="I258" s="794"/>
      <c r="J258" s="794"/>
      <c r="K258" s="794"/>
      <c r="L258" s="794"/>
      <c r="M258" s="794"/>
      <c r="N258" s="794"/>
      <c r="O258" s="794"/>
      <c r="P258" s="794"/>
      <c r="Q258" s="794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</row>
    <row r="259" spans="5:65" s="795" customFormat="1" ht="12.75" customHeight="1">
      <c r="E259" s="4"/>
      <c r="F259" s="794"/>
      <c r="G259" s="794"/>
      <c r="H259" s="794"/>
      <c r="I259" s="794"/>
      <c r="J259" s="794"/>
      <c r="K259" s="794"/>
      <c r="L259" s="794"/>
      <c r="M259" s="794"/>
      <c r="N259" s="794"/>
      <c r="O259" s="794"/>
      <c r="P259" s="794"/>
      <c r="Q259" s="794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</row>
    <row r="260" spans="5:65" s="795" customFormat="1" ht="12.75" customHeight="1">
      <c r="E260" s="4"/>
      <c r="F260" s="794"/>
      <c r="G260" s="794"/>
      <c r="H260" s="794"/>
      <c r="I260" s="794"/>
      <c r="J260" s="794"/>
      <c r="K260" s="794"/>
      <c r="L260" s="794"/>
      <c r="M260" s="794"/>
      <c r="N260" s="794"/>
      <c r="O260" s="794"/>
      <c r="P260" s="794"/>
      <c r="Q260" s="794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</row>
    <row r="261" spans="5:65" s="795" customFormat="1" ht="11.1" customHeight="1">
      <c r="E261" s="4"/>
      <c r="F261" s="794"/>
      <c r="G261" s="794"/>
      <c r="H261" s="794"/>
      <c r="I261" s="794"/>
      <c r="J261" s="794"/>
      <c r="K261" s="794"/>
      <c r="L261" s="794"/>
      <c r="M261" s="794"/>
      <c r="N261" s="794"/>
      <c r="O261" s="794"/>
      <c r="P261" s="794"/>
      <c r="Q261" s="794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</row>
    <row r="262" spans="5:65" s="795" customFormat="1" ht="12.75" customHeight="1">
      <c r="E262" s="4"/>
      <c r="F262" s="794"/>
      <c r="G262" s="794"/>
      <c r="H262" s="794"/>
      <c r="I262" s="794"/>
      <c r="J262" s="794"/>
      <c r="K262" s="794"/>
      <c r="L262" s="794"/>
      <c r="M262" s="794"/>
      <c r="N262" s="794"/>
      <c r="O262" s="794"/>
      <c r="P262" s="794"/>
      <c r="Q262" s="794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</row>
    <row r="263" spans="5:65" s="795" customFormat="1" ht="12.75" customHeight="1">
      <c r="E263" s="4"/>
      <c r="F263" s="794"/>
      <c r="G263" s="794"/>
      <c r="H263" s="794"/>
      <c r="I263" s="794"/>
      <c r="J263" s="794"/>
      <c r="K263" s="794"/>
      <c r="L263" s="794"/>
      <c r="M263" s="794"/>
      <c r="N263" s="794"/>
      <c r="O263" s="794"/>
      <c r="P263" s="794"/>
      <c r="Q263" s="794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</row>
    <row r="264" spans="5:65" s="795" customFormat="1" ht="12.75" customHeight="1">
      <c r="E264" s="4"/>
      <c r="F264" s="794"/>
      <c r="G264" s="794"/>
      <c r="H264" s="794"/>
      <c r="I264" s="794"/>
      <c r="J264" s="794"/>
      <c r="K264" s="794"/>
      <c r="L264" s="794"/>
      <c r="M264" s="794"/>
      <c r="N264" s="794"/>
      <c r="O264" s="794"/>
      <c r="P264" s="794"/>
      <c r="Q264" s="794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</row>
    <row r="265" spans="5:65" s="795" customFormat="1" ht="12.75" customHeight="1">
      <c r="E265" s="4"/>
      <c r="F265" s="794"/>
      <c r="G265" s="794"/>
      <c r="H265" s="794"/>
      <c r="I265" s="794"/>
      <c r="J265" s="794"/>
      <c r="K265" s="794"/>
      <c r="L265" s="794"/>
      <c r="M265" s="794"/>
      <c r="N265" s="794"/>
      <c r="O265" s="794"/>
      <c r="P265" s="794"/>
      <c r="Q265" s="794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</row>
    <row r="266" spans="5:65" s="795" customFormat="1" ht="11.1" customHeight="1">
      <c r="E266" s="4"/>
      <c r="F266" s="794"/>
      <c r="G266" s="794"/>
      <c r="H266" s="794"/>
      <c r="I266" s="794"/>
      <c r="J266" s="794"/>
      <c r="K266" s="794"/>
      <c r="L266" s="794"/>
      <c r="M266" s="794"/>
      <c r="N266" s="794"/>
      <c r="O266" s="794"/>
      <c r="P266" s="794"/>
      <c r="Q266" s="794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</row>
    <row r="267" spans="5:65" s="795" customFormat="1" ht="13.5" customHeight="1">
      <c r="E267" s="4"/>
      <c r="F267" s="794"/>
      <c r="G267" s="794"/>
      <c r="H267" s="794"/>
      <c r="I267" s="794"/>
      <c r="J267" s="794"/>
      <c r="K267" s="794"/>
      <c r="L267" s="794"/>
      <c r="M267" s="794"/>
      <c r="N267" s="794"/>
      <c r="O267" s="794"/>
      <c r="P267" s="794"/>
      <c r="Q267" s="794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</row>
    <row r="268" spans="5:65" s="795" customFormat="1" ht="12.75" customHeight="1">
      <c r="E268" s="4"/>
      <c r="F268" s="794"/>
      <c r="G268" s="794"/>
      <c r="H268" s="794"/>
      <c r="I268" s="794"/>
      <c r="J268" s="794"/>
      <c r="K268" s="794"/>
      <c r="L268" s="794"/>
      <c r="M268" s="794"/>
      <c r="N268" s="794"/>
      <c r="O268" s="794"/>
      <c r="P268" s="794"/>
      <c r="Q268" s="794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</row>
    <row r="269" spans="5:65" s="795" customFormat="1" ht="12.75" customHeight="1">
      <c r="E269" s="4"/>
      <c r="F269" s="794"/>
      <c r="G269" s="794"/>
      <c r="H269" s="794"/>
      <c r="I269" s="794"/>
      <c r="J269" s="794"/>
      <c r="K269" s="794"/>
      <c r="L269" s="794"/>
      <c r="M269" s="794"/>
      <c r="N269" s="794"/>
      <c r="O269" s="794"/>
      <c r="P269" s="794"/>
      <c r="Q269" s="794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</row>
    <row r="270" spans="5:65" s="795" customFormat="1" ht="12.75" customHeight="1">
      <c r="E270" s="4"/>
      <c r="F270" s="794"/>
      <c r="G270" s="794"/>
      <c r="H270" s="794"/>
      <c r="I270" s="794"/>
      <c r="J270" s="794"/>
      <c r="K270" s="794"/>
      <c r="L270" s="794"/>
      <c r="M270" s="794"/>
      <c r="N270" s="794"/>
      <c r="O270" s="794"/>
      <c r="P270" s="794"/>
      <c r="Q270" s="794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</row>
    <row r="271" spans="5:65" s="795" customFormat="1" ht="11.1" customHeight="1">
      <c r="E271" s="4"/>
      <c r="F271" s="794"/>
      <c r="G271" s="794"/>
      <c r="H271" s="794"/>
      <c r="I271" s="794"/>
      <c r="J271" s="794"/>
      <c r="K271" s="794"/>
      <c r="L271" s="794"/>
      <c r="M271" s="794"/>
      <c r="N271" s="794"/>
      <c r="O271" s="794"/>
      <c r="P271" s="794"/>
      <c r="Q271" s="794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</row>
    <row r="272" spans="5:65" s="795" customFormat="1" ht="24" customHeight="1">
      <c r="E272" s="4"/>
      <c r="F272" s="794"/>
      <c r="G272" s="794"/>
      <c r="H272" s="794"/>
      <c r="I272" s="794"/>
      <c r="J272" s="794"/>
      <c r="K272" s="794"/>
      <c r="L272" s="794"/>
      <c r="M272" s="794"/>
      <c r="N272" s="794"/>
      <c r="O272" s="794"/>
      <c r="P272" s="794"/>
      <c r="Q272" s="794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</row>
    <row r="273" spans="5:65" s="795" customFormat="1" ht="11.1" customHeight="1">
      <c r="E273" s="4"/>
      <c r="F273" s="794"/>
      <c r="G273" s="794"/>
      <c r="H273" s="794"/>
      <c r="I273" s="794"/>
      <c r="J273" s="794"/>
      <c r="K273" s="794"/>
      <c r="L273" s="794"/>
      <c r="M273" s="794"/>
      <c r="N273" s="794"/>
      <c r="O273" s="794"/>
      <c r="P273" s="794"/>
      <c r="Q273" s="794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</row>
    <row r="274" spans="5:65" s="795" customFormat="1" ht="12.75" customHeight="1">
      <c r="E274" s="4"/>
      <c r="F274" s="794"/>
      <c r="G274" s="794"/>
      <c r="H274" s="794"/>
      <c r="I274" s="794"/>
      <c r="J274" s="794"/>
      <c r="K274" s="794"/>
      <c r="L274" s="794"/>
      <c r="M274" s="794"/>
      <c r="N274" s="794"/>
      <c r="O274" s="794"/>
      <c r="P274" s="794"/>
      <c r="Q274" s="794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</row>
    <row r="275" spans="5:65" s="795" customFormat="1" ht="11.1" customHeight="1">
      <c r="E275" s="4"/>
      <c r="F275" s="794"/>
      <c r="G275" s="794"/>
      <c r="H275" s="794"/>
      <c r="I275" s="794"/>
      <c r="J275" s="794"/>
      <c r="K275" s="794"/>
      <c r="L275" s="794"/>
      <c r="M275" s="794"/>
      <c r="N275" s="794"/>
      <c r="O275" s="794"/>
      <c r="P275" s="794"/>
      <c r="Q275" s="794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</row>
    <row r="276" spans="5:65" s="795" customFormat="1" ht="12.75" customHeight="1">
      <c r="E276" s="4"/>
      <c r="F276" s="794"/>
      <c r="G276" s="794"/>
      <c r="H276" s="794"/>
      <c r="I276" s="794"/>
      <c r="J276" s="794"/>
      <c r="K276" s="794"/>
      <c r="L276" s="794"/>
      <c r="M276" s="794"/>
      <c r="N276" s="794"/>
      <c r="O276" s="794"/>
      <c r="P276" s="794"/>
      <c r="Q276" s="794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</row>
    <row r="277" spans="5:65" s="795" customFormat="1" ht="12.75" customHeight="1">
      <c r="E277" s="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</row>
    <row r="278" spans="5:65" s="795" customFormat="1" ht="12.75" customHeight="1">
      <c r="E278" s="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</row>
    <row r="279" spans="5:65" s="795" customFormat="1" ht="12.75" customHeight="1">
      <c r="E279" s="4"/>
      <c r="F279" s="794"/>
      <c r="G279" s="794"/>
      <c r="H279" s="794"/>
      <c r="I279" s="794"/>
      <c r="J279" s="794"/>
      <c r="K279" s="794"/>
      <c r="L279" s="794"/>
      <c r="M279" s="794"/>
      <c r="N279" s="794"/>
      <c r="O279" s="794"/>
      <c r="P279" s="794"/>
      <c r="Q279" s="794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</row>
    <row r="280" spans="5:65" s="795" customFormat="1" ht="12.75" customHeight="1">
      <c r="E280" s="4"/>
      <c r="F280" s="794"/>
      <c r="G280" s="794"/>
      <c r="H280" s="794"/>
      <c r="I280" s="794"/>
      <c r="J280" s="794"/>
      <c r="K280" s="794"/>
      <c r="L280" s="794"/>
      <c r="M280" s="794"/>
      <c r="N280" s="794"/>
      <c r="O280" s="794"/>
      <c r="P280" s="794"/>
      <c r="Q280" s="794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</row>
    <row r="281" spans="5:65" s="795" customFormat="1" ht="11.1" customHeight="1">
      <c r="E281" s="4"/>
      <c r="F281" s="794"/>
      <c r="G281" s="794"/>
      <c r="H281" s="794"/>
      <c r="I281" s="794"/>
      <c r="J281" s="794"/>
      <c r="K281" s="794"/>
      <c r="L281" s="794"/>
      <c r="M281" s="794"/>
      <c r="N281" s="794"/>
      <c r="O281" s="794"/>
      <c r="P281" s="794"/>
      <c r="Q281" s="794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</row>
    <row r="282" spans="5:65" s="795" customFormat="1" ht="12.75" customHeight="1">
      <c r="E282" s="4"/>
      <c r="F282" s="794"/>
      <c r="G282" s="794"/>
      <c r="H282" s="794"/>
      <c r="I282" s="794"/>
      <c r="J282" s="794"/>
      <c r="K282" s="794"/>
      <c r="L282" s="794"/>
      <c r="M282" s="794"/>
      <c r="N282" s="794"/>
      <c r="O282" s="794"/>
      <c r="P282" s="794"/>
      <c r="Q282" s="794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</row>
    <row r="283" spans="5:65" s="795" customFormat="1" ht="12.75" customHeight="1">
      <c r="E283" s="4"/>
      <c r="F283" s="794"/>
      <c r="G283" s="794"/>
      <c r="H283" s="794"/>
      <c r="I283" s="794"/>
      <c r="J283" s="794"/>
      <c r="K283" s="794"/>
      <c r="L283" s="794"/>
      <c r="M283" s="794"/>
      <c r="N283" s="794"/>
      <c r="O283" s="794"/>
      <c r="P283" s="794"/>
      <c r="Q283" s="794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</row>
    <row r="284" spans="5:65" s="795" customFormat="1" ht="12.75" customHeight="1">
      <c r="E284" s="4"/>
      <c r="F284" s="794"/>
      <c r="G284" s="794"/>
      <c r="H284" s="794"/>
      <c r="I284" s="794"/>
      <c r="J284" s="794"/>
      <c r="K284" s="794"/>
      <c r="L284" s="794"/>
      <c r="M284" s="794"/>
      <c r="N284" s="794"/>
      <c r="O284" s="794"/>
      <c r="P284" s="794"/>
      <c r="Q284" s="794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</row>
    <row r="285" spans="5:65" s="795" customFormat="1" ht="12.75" customHeight="1">
      <c r="E285" s="4"/>
      <c r="F285" s="794"/>
      <c r="G285" s="794"/>
      <c r="H285" s="794"/>
      <c r="I285" s="794"/>
      <c r="J285" s="794"/>
      <c r="K285" s="794"/>
      <c r="L285" s="794"/>
      <c r="M285" s="794"/>
      <c r="N285" s="794"/>
      <c r="O285" s="794"/>
      <c r="P285" s="794"/>
      <c r="Q285" s="794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</row>
    <row r="286" spans="5:65" s="795" customFormat="1" ht="12.75" customHeight="1">
      <c r="E286" s="4"/>
      <c r="F286" s="794"/>
      <c r="G286" s="794"/>
      <c r="H286" s="794"/>
      <c r="I286" s="794"/>
      <c r="J286" s="794"/>
      <c r="K286" s="794"/>
      <c r="L286" s="794"/>
      <c r="M286" s="794"/>
      <c r="N286" s="794"/>
      <c r="O286" s="794"/>
      <c r="P286" s="794"/>
      <c r="Q286" s="794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</row>
    <row r="287" spans="5:65" s="795" customFormat="1" ht="11.1" customHeight="1">
      <c r="E287" s="4"/>
      <c r="F287" s="794"/>
      <c r="G287" s="794"/>
      <c r="H287" s="794"/>
      <c r="I287" s="794"/>
      <c r="J287" s="794"/>
      <c r="K287" s="794"/>
      <c r="L287" s="794"/>
      <c r="M287" s="794"/>
      <c r="N287" s="794"/>
      <c r="O287" s="794"/>
      <c r="P287" s="794"/>
      <c r="Q287" s="794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</row>
    <row r="288" spans="5:65" s="795" customFormat="1" ht="12.75" customHeight="1">
      <c r="E288" s="4"/>
      <c r="F288" s="794"/>
      <c r="G288" s="794"/>
      <c r="H288" s="794"/>
      <c r="I288" s="794"/>
      <c r="J288" s="794"/>
      <c r="K288" s="794"/>
      <c r="L288" s="794"/>
      <c r="M288" s="794"/>
      <c r="N288" s="794"/>
      <c r="O288" s="794"/>
      <c r="P288" s="794"/>
      <c r="Q288" s="794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</row>
    <row r="289" spans="5:65" s="795" customFormat="1" ht="12.75" customHeight="1">
      <c r="E289" s="4"/>
      <c r="F289" s="794"/>
      <c r="G289" s="794"/>
      <c r="H289" s="794"/>
      <c r="I289" s="794"/>
      <c r="J289" s="794"/>
      <c r="K289" s="794"/>
      <c r="L289" s="794"/>
      <c r="M289" s="794"/>
      <c r="N289" s="794"/>
      <c r="O289" s="794"/>
      <c r="P289" s="794"/>
      <c r="Q289" s="794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</row>
    <row r="290" spans="5:65" s="795" customFormat="1" ht="12.75" customHeight="1">
      <c r="E290" s="4"/>
      <c r="F290" s="794"/>
      <c r="G290" s="794"/>
      <c r="H290" s="794"/>
      <c r="I290" s="794"/>
      <c r="J290" s="794"/>
      <c r="K290" s="794"/>
      <c r="L290" s="794"/>
      <c r="M290" s="794"/>
      <c r="N290" s="794"/>
      <c r="O290" s="794"/>
      <c r="P290" s="794"/>
      <c r="Q290" s="794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</row>
    <row r="291" spans="5:65" s="795" customFormat="1" ht="12.75" customHeight="1">
      <c r="E291" s="4"/>
      <c r="F291" s="794"/>
      <c r="G291" s="794"/>
      <c r="H291" s="794"/>
      <c r="I291" s="794"/>
      <c r="J291" s="794"/>
      <c r="K291" s="794"/>
      <c r="L291" s="794"/>
      <c r="M291" s="794"/>
      <c r="N291" s="794"/>
      <c r="O291" s="794"/>
      <c r="P291" s="794"/>
      <c r="Q291" s="794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</row>
    <row r="292" spans="5:65" s="795" customFormat="1" ht="12.75" customHeight="1">
      <c r="E292" s="4"/>
      <c r="F292" s="794"/>
      <c r="G292" s="794"/>
      <c r="H292" s="794"/>
      <c r="I292" s="794"/>
      <c r="J292" s="794"/>
      <c r="K292" s="794"/>
      <c r="L292" s="794"/>
      <c r="M292" s="794"/>
      <c r="N292" s="794"/>
      <c r="O292" s="794"/>
      <c r="P292" s="794"/>
      <c r="Q292" s="794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</row>
    <row r="293" spans="5:65" s="795" customFormat="1" ht="11.1" customHeight="1">
      <c r="E293" s="4"/>
      <c r="F293" s="794"/>
      <c r="G293" s="794"/>
      <c r="H293" s="794"/>
      <c r="I293" s="794"/>
      <c r="J293" s="794"/>
      <c r="K293" s="794"/>
      <c r="L293" s="794"/>
      <c r="M293" s="794"/>
      <c r="N293" s="794"/>
      <c r="O293" s="794"/>
      <c r="P293" s="794"/>
      <c r="Q293" s="794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</row>
    <row r="294" spans="5:65" s="795" customFormat="1" ht="12.75" customHeight="1">
      <c r="E294" s="4"/>
      <c r="F294" s="794"/>
      <c r="G294" s="794"/>
      <c r="H294" s="794"/>
      <c r="I294" s="794"/>
      <c r="J294" s="794"/>
      <c r="K294" s="794"/>
      <c r="L294" s="794"/>
      <c r="M294" s="794"/>
      <c r="N294" s="794"/>
      <c r="O294" s="794"/>
      <c r="P294" s="794"/>
      <c r="Q294" s="794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</row>
    <row r="295" spans="5:65" s="795" customFormat="1" ht="12.75" customHeight="1">
      <c r="E295" s="4"/>
      <c r="F295" s="794"/>
      <c r="G295" s="794"/>
      <c r="H295" s="794"/>
      <c r="I295" s="794"/>
      <c r="J295" s="794"/>
      <c r="K295" s="794"/>
      <c r="L295" s="794"/>
      <c r="M295" s="794"/>
      <c r="N295" s="794"/>
      <c r="O295" s="794"/>
      <c r="P295" s="794"/>
      <c r="Q295" s="794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</row>
    <row r="296" spans="5:65" s="795" customFormat="1" ht="12.75" customHeight="1">
      <c r="E296" s="4"/>
      <c r="F296" s="794"/>
      <c r="G296" s="794"/>
      <c r="H296" s="794"/>
      <c r="I296" s="794"/>
      <c r="J296" s="794"/>
      <c r="K296" s="794"/>
      <c r="L296" s="794"/>
      <c r="M296" s="794"/>
      <c r="N296" s="794"/>
      <c r="O296" s="794"/>
      <c r="P296" s="794"/>
      <c r="Q296" s="794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</row>
    <row r="297" spans="5:65" s="795" customFormat="1" ht="12.75" customHeight="1">
      <c r="E297" s="4"/>
      <c r="F297" s="794"/>
      <c r="G297" s="794"/>
      <c r="H297" s="794"/>
      <c r="I297" s="794"/>
      <c r="J297" s="794"/>
      <c r="K297" s="794"/>
      <c r="L297" s="794"/>
      <c r="M297" s="794"/>
      <c r="N297" s="794"/>
      <c r="O297" s="794"/>
      <c r="P297" s="794"/>
      <c r="Q297" s="794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</row>
    <row r="298" spans="5:65" s="795" customFormat="1" ht="11.1" customHeight="1">
      <c r="E298" s="4"/>
      <c r="F298" s="794"/>
      <c r="G298" s="794"/>
      <c r="H298" s="794"/>
      <c r="I298" s="794"/>
      <c r="J298" s="794"/>
      <c r="K298" s="794"/>
      <c r="L298" s="794"/>
      <c r="M298" s="794"/>
      <c r="N298" s="794"/>
      <c r="O298" s="794"/>
      <c r="P298" s="794"/>
      <c r="Q298" s="794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</row>
    <row r="299" spans="5:65" s="795" customFormat="1" ht="13.5" customHeight="1">
      <c r="E299" s="4"/>
      <c r="F299" s="794"/>
      <c r="G299" s="794"/>
      <c r="H299" s="794"/>
      <c r="I299" s="794"/>
      <c r="J299" s="794"/>
      <c r="K299" s="794"/>
      <c r="L299" s="794"/>
      <c r="M299" s="794"/>
      <c r="N299" s="794"/>
      <c r="O299" s="794"/>
      <c r="P299" s="794"/>
      <c r="Q299" s="794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</row>
    <row r="300" spans="5:65" s="795" customFormat="1" ht="12.75" customHeight="1">
      <c r="E300" s="4"/>
      <c r="F300" s="794"/>
      <c r="G300" s="794"/>
      <c r="H300" s="794"/>
      <c r="I300" s="794"/>
      <c r="J300" s="794"/>
      <c r="K300" s="794"/>
      <c r="L300" s="794"/>
      <c r="M300" s="794"/>
      <c r="N300" s="794"/>
      <c r="O300" s="794"/>
      <c r="P300" s="794"/>
      <c r="Q300" s="794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</row>
    <row r="301" spans="5:65" s="795" customFormat="1" ht="12.75" customHeight="1">
      <c r="E301" s="4"/>
      <c r="F301" s="794"/>
      <c r="G301" s="794"/>
      <c r="H301" s="794"/>
      <c r="I301" s="794"/>
      <c r="J301" s="794"/>
      <c r="K301" s="794"/>
      <c r="L301" s="794"/>
      <c r="M301" s="794"/>
      <c r="N301" s="794"/>
      <c r="O301" s="794"/>
      <c r="P301" s="794"/>
      <c r="Q301" s="794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</row>
    <row r="302" spans="5:65" s="795" customFormat="1" ht="12.75" customHeight="1">
      <c r="E302" s="4"/>
      <c r="F302" s="794"/>
      <c r="G302" s="794"/>
      <c r="H302" s="794"/>
      <c r="I302" s="794"/>
      <c r="J302" s="794"/>
      <c r="K302" s="794"/>
      <c r="L302" s="794"/>
      <c r="M302" s="794"/>
      <c r="N302" s="794"/>
      <c r="O302" s="794"/>
      <c r="P302" s="794"/>
      <c r="Q302" s="794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</row>
    <row r="303" spans="5:65" s="795" customFormat="1" ht="11.1" customHeight="1">
      <c r="E303" s="4"/>
      <c r="F303" s="794"/>
      <c r="G303" s="794"/>
      <c r="H303" s="794"/>
      <c r="I303" s="794"/>
      <c r="J303" s="794"/>
      <c r="K303" s="794"/>
      <c r="L303" s="794"/>
      <c r="M303" s="794"/>
      <c r="N303" s="794"/>
      <c r="O303" s="794"/>
      <c r="P303" s="794"/>
      <c r="Q303" s="794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</row>
    <row r="304" spans="5:65" s="795" customFormat="1" ht="11.1" customHeight="1">
      <c r="E304" s="4"/>
      <c r="F304" s="794"/>
      <c r="G304" s="794"/>
      <c r="H304" s="794"/>
      <c r="I304" s="794"/>
      <c r="J304" s="794"/>
      <c r="K304" s="794"/>
      <c r="L304" s="794"/>
      <c r="M304" s="794"/>
      <c r="N304" s="794"/>
      <c r="O304" s="794"/>
      <c r="P304" s="794"/>
      <c r="Q304" s="794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</row>
    <row r="305" spans="5:65" s="795" customFormat="1" ht="13.5" customHeight="1">
      <c r="E305" s="4"/>
      <c r="F305" s="794"/>
      <c r="G305" s="794"/>
      <c r="H305" s="794"/>
      <c r="I305" s="794"/>
      <c r="J305" s="794"/>
      <c r="K305" s="794"/>
      <c r="L305" s="794"/>
      <c r="M305" s="794"/>
      <c r="N305" s="794"/>
      <c r="O305" s="794"/>
      <c r="P305" s="794"/>
      <c r="Q305" s="794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</row>
    <row r="306" spans="5:65" s="795" customFormat="1" ht="13.5" customHeight="1">
      <c r="E306" s="4"/>
      <c r="F306" s="794"/>
      <c r="G306" s="794"/>
      <c r="H306" s="794"/>
      <c r="I306" s="794"/>
      <c r="J306" s="794"/>
      <c r="K306" s="794"/>
      <c r="L306" s="794"/>
      <c r="M306" s="794"/>
      <c r="N306" s="794"/>
      <c r="O306" s="794"/>
      <c r="P306" s="794"/>
      <c r="Q306" s="794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</row>
    <row r="307" spans="5:65" s="795" customFormat="1" ht="13.5" customHeight="1">
      <c r="E307" s="4"/>
      <c r="F307" s="794"/>
      <c r="G307" s="794"/>
      <c r="H307" s="794"/>
      <c r="I307" s="794"/>
      <c r="J307" s="794"/>
      <c r="K307" s="794"/>
      <c r="L307" s="794"/>
      <c r="M307" s="794"/>
      <c r="N307" s="794"/>
      <c r="O307" s="794"/>
      <c r="P307" s="794"/>
      <c r="Q307" s="794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</row>
    <row r="308" spans="5:65" s="795" customFormat="1" ht="13.5" customHeight="1">
      <c r="E308" s="4"/>
      <c r="F308" s="794"/>
      <c r="G308" s="794"/>
      <c r="H308" s="794"/>
      <c r="I308" s="794"/>
      <c r="J308" s="794"/>
      <c r="K308" s="794"/>
      <c r="L308" s="794"/>
      <c r="M308" s="794"/>
      <c r="N308" s="794"/>
      <c r="O308" s="794"/>
      <c r="P308" s="794"/>
      <c r="Q308" s="794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</row>
    <row r="309" spans="5:65" s="795" customFormat="1" ht="3.75" customHeight="1">
      <c r="E309" s="4"/>
      <c r="F309" s="794"/>
      <c r="G309" s="794"/>
      <c r="H309" s="794"/>
      <c r="I309" s="794"/>
      <c r="J309" s="794"/>
      <c r="K309" s="794"/>
      <c r="L309" s="794"/>
      <c r="M309" s="794"/>
      <c r="N309" s="794"/>
      <c r="O309" s="794"/>
      <c r="P309" s="794"/>
      <c r="Q309" s="794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</row>
    <row r="310" spans="5:65" s="795" customFormat="1" ht="10.5" customHeight="1">
      <c r="E310" s="4"/>
      <c r="F310" s="794"/>
      <c r="G310" s="794"/>
      <c r="H310" s="794"/>
      <c r="I310" s="794"/>
      <c r="J310" s="794"/>
      <c r="K310" s="794"/>
      <c r="L310" s="794"/>
      <c r="M310" s="794"/>
      <c r="N310" s="794"/>
      <c r="O310" s="794"/>
      <c r="P310" s="794"/>
      <c r="Q310" s="794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</row>
    <row r="311" spans="5:65" s="795" customFormat="1" ht="17.25" customHeight="1">
      <c r="E311" s="4"/>
      <c r="F311" s="794"/>
      <c r="G311" s="794"/>
      <c r="H311" s="794"/>
      <c r="I311" s="794"/>
      <c r="J311" s="794"/>
      <c r="K311" s="794"/>
      <c r="L311" s="794"/>
      <c r="M311" s="794"/>
      <c r="N311" s="794"/>
      <c r="O311" s="794"/>
      <c r="P311" s="794"/>
      <c r="Q311" s="794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</row>
    <row r="312" spans="5:65" s="795" customFormat="1" ht="17.25" customHeight="1">
      <c r="E312" s="4"/>
      <c r="F312" s="794"/>
      <c r="G312" s="794"/>
      <c r="H312" s="794"/>
      <c r="I312" s="794"/>
      <c r="J312" s="794"/>
      <c r="K312" s="794"/>
      <c r="L312" s="794"/>
      <c r="M312" s="794"/>
      <c r="N312" s="794"/>
      <c r="O312" s="794"/>
      <c r="P312" s="794"/>
      <c r="Q312" s="794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</row>
    <row r="313" spans="5:65" s="795" customFormat="1" ht="17.25" customHeight="1">
      <c r="E313" s="4"/>
      <c r="F313" s="794"/>
      <c r="G313" s="794"/>
      <c r="H313" s="794"/>
      <c r="I313" s="794"/>
      <c r="J313" s="794"/>
      <c r="K313" s="794"/>
      <c r="L313" s="794"/>
      <c r="M313" s="794"/>
      <c r="N313" s="794"/>
      <c r="O313" s="794"/>
      <c r="P313" s="794"/>
      <c r="Q313" s="794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</row>
    <row r="314" spans="5:65" s="795" customFormat="1" ht="17.25" customHeight="1">
      <c r="E314" s="4"/>
      <c r="F314" s="794"/>
      <c r="G314" s="794"/>
      <c r="H314" s="794"/>
      <c r="I314" s="794"/>
      <c r="J314" s="794"/>
      <c r="K314" s="794"/>
      <c r="L314" s="794"/>
      <c r="M314" s="794"/>
      <c r="N314" s="794"/>
      <c r="O314" s="794"/>
      <c r="P314" s="794"/>
      <c r="Q314" s="794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</row>
    <row r="315" spans="5:65" s="795" customFormat="1" ht="12" customHeight="1">
      <c r="E315" s="4"/>
      <c r="F315" s="794"/>
      <c r="G315" s="794"/>
      <c r="H315" s="794"/>
      <c r="I315" s="794"/>
      <c r="J315" s="794"/>
      <c r="K315" s="794"/>
      <c r="L315" s="794"/>
      <c r="M315" s="794"/>
      <c r="N315" s="794"/>
      <c r="O315" s="794"/>
      <c r="P315" s="794"/>
      <c r="Q315" s="794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</row>
    <row r="316" spans="5:65" s="795" customFormat="1" ht="15" customHeight="1">
      <c r="E316" s="4"/>
      <c r="F316" s="794"/>
      <c r="G316" s="794"/>
      <c r="H316" s="794"/>
      <c r="I316" s="794"/>
      <c r="J316" s="794"/>
      <c r="K316" s="794"/>
      <c r="L316" s="794"/>
      <c r="M316" s="794"/>
      <c r="N316" s="794"/>
      <c r="O316" s="794"/>
      <c r="P316" s="794"/>
      <c r="Q316" s="794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</row>
    <row r="317" spans="5:65" s="795" customFormat="1" ht="15" customHeight="1">
      <c r="E317" s="4"/>
      <c r="F317" s="794"/>
      <c r="G317" s="794"/>
      <c r="H317" s="794"/>
      <c r="I317" s="794"/>
      <c r="J317" s="794"/>
      <c r="K317" s="794"/>
      <c r="L317" s="794"/>
      <c r="M317" s="794"/>
      <c r="N317" s="794"/>
      <c r="O317" s="794"/>
      <c r="P317" s="794"/>
      <c r="Q317" s="794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</row>
    <row r="318" spans="5:65" s="795" customFormat="1" ht="45.75" customHeight="1">
      <c r="E318" s="4"/>
      <c r="F318" s="794"/>
      <c r="G318" s="794"/>
      <c r="H318" s="794"/>
      <c r="I318" s="794"/>
      <c r="J318" s="794"/>
      <c r="K318" s="794"/>
      <c r="L318" s="794"/>
      <c r="M318" s="794"/>
      <c r="N318" s="794"/>
      <c r="O318" s="794"/>
      <c r="P318" s="794"/>
      <c r="Q318" s="794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</row>
    <row r="319" spans="5:65" s="795" customFormat="1" ht="49.5" customHeight="1">
      <c r="E319" s="4"/>
      <c r="F319" s="794"/>
      <c r="G319" s="794"/>
      <c r="H319" s="794"/>
      <c r="I319" s="794"/>
      <c r="J319" s="794"/>
      <c r="K319" s="794"/>
      <c r="L319" s="794"/>
      <c r="M319" s="794"/>
      <c r="N319" s="794"/>
      <c r="O319" s="794"/>
      <c r="P319" s="794"/>
      <c r="Q319" s="794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</row>
    <row r="320" spans="5:65" s="795" customFormat="1" ht="12.75" customHeight="1">
      <c r="E320" s="4"/>
      <c r="F320" s="794"/>
      <c r="G320" s="794"/>
      <c r="H320" s="794"/>
      <c r="I320" s="794"/>
      <c r="J320" s="794"/>
      <c r="K320" s="794"/>
      <c r="L320" s="794"/>
      <c r="M320" s="794"/>
      <c r="N320" s="794"/>
      <c r="O320" s="794"/>
      <c r="P320" s="794"/>
      <c r="Q320" s="794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</row>
    <row r="321" spans="5:65" s="795" customFormat="1" ht="11.1" customHeight="1">
      <c r="E321" s="4"/>
      <c r="F321" s="794"/>
      <c r="G321" s="794"/>
      <c r="H321" s="794"/>
      <c r="I321" s="794"/>
      <c r="J321" s="794"/>
      <c r="K321" s="794"/>
      <c r="L321" s="794"/>
      <c r="M321" s="794"/>
      <c r="N321" s="794"/>
      <c r="O321" s="794"/>
      <c r="P321" s="794"/>
      <c r="Q321" s="794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</row>
    <row r="322" spans="5:65" s="795" customFormat="1" ht="24" customHeight="1">
      <c r="E322" s="4"/>
      <c r="F322" s="794"/>
      <c r="G322" s="794"/>
      <c r="H322" s="794"/>
      <c r="I322" s="794"/>
      <c r="J322" s="794"/>
      <c r="K322" s="794"/>
      <c r="L322" s="794"/>
      <c r="M322" s="794"/>
      <c r="N322" s="794"/>
      <c r="O322" s="794"/>
      <c r="P322" s="794"/>
      <c r="Q322" s="794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</row>
    <row r="323" spans="5:65" s="795" customFormat="1" ht="11.1" customHeight="1">
      <c r="E323" s="4"/>
      <c r="F323" s="794"/>
      <c r="G323" s="794"/>
      <c r="H323" s="794"/>
      <c r="I323" s="794"/>
      <c r="J323" s="794"/>
      <c r="K323" s="794"/>
      <c r="L323" s="794"/>
      <c r="M323" s="794"/>
      <c r="N323" s="794"/>
      <c r="O323" s="794"/>
      <c r="P323" s="794"/>
      <c r="Q323" s="794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</row>
    <row r="324" spans="5:65" s="795" customFormat="1" ht="12.75" customHeight="1">
      <c r="E324" s="4"/>
      <c r="F324" s="794"/>
      <c r="G324" s="794"/>
      <c r="H324" s="794"/>
      <c r="I324" s="794"/>
      <c r="J324" s="794"/>
      <c r="K324" s="794"/>
      <c r="L324" s="794"/>
      <c r="M324" s="794"/>
      <c r="N324" s="794"/>
      <c r="O324" s="794"/>
      <c r="P324" s="794"/>
      <c r="Q324" s="794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</row>
    <row r="325" spans="5:65" s="795" customFormat="1" ht="11.1" customHeight="1">
      <c r="E325" s="4"/>
      <c r="F325" s="794"/>
      <c r="G325" s="794"/>
      <c r="H325" s="794"/>
      <c r="I325" s="794"/>
      <c r="J325" s="794"/>
      <c r="K325" s="794"/>
      <c r="L325" s="794"/>
      <c r="M325" s="794"/>
      <c r="N325" s="794"/>
      <c r="O325" s="794"/>
      <c r="P325" s="794"/>
      <c r="Q325" s="794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</row>
    <row r="326" spans="5:65" s="795" customFormat="1" ht="12.75" customHeight="1">
      <c r="E326" s="4"/>
      <c r="F326" s="794"/>
      <c r="G326" s="794"/>
      <c r="H326" s="794"/>
      <c r="I326" s="794"/>
      <c r="J326" s="794"/>
      <c r="K326" s="794"/>
      <c r="L326" s="794"/>
      <c r="M326" s="794"/>
      <c r="N326" s="794"/>
      <c r="O326" s="794"/>
      <c r="P326" s="794"/>
      <c r="Q326" s="794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</row>
    <row r="327" spans="5:65" s="795" customFormat="1" ht="12.75" customHeight="1">
      <c r="E327" s="4"/>
      <c r="F327" s="794"/>
      <c r="G327" s="794"/>
      <c r="H327" s="794"/>
      <c r="I327" s="794"/>
      <c r="J327" s="794"/>
      <c r="K327" s="794"/>
      <c r="L327" s="794"/>
      <c r="M327" s="794"/>
      <c r="N327" s="794"/>
      <c r="O327" s="794"/>
      <c r="P327" s="794"/>
      <c r="Q327" s="794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</row>
    <row r="328" spans="5:65" s="795" customFormat="1" ht="12.75" customHeight="1">
      <c r="E328" s="4"/>
      <c r="F328" s="794"/>
      <c r="G328" s="794"/>
      <c r="H328" s="794"/>
      <c r="I328" s="794"/>
      <c r="J328" s="794"/>
      <c r="K328" s="794"/>
      <c r="L328" s="794"/>
      <c r="M328" s="794"/>
      <c r="N328" s="794"/>
      <c r="O328" s="794"/>
      <c r="P328" s="794"/>
      <c r="Q328" s="794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</row>
    <row r="329" spans="5:65" s="795" customFormat="1" ht="12.75" customHeight="1">
      <c r="E329" s="4"/>
      <c r="F329" s="794"/>
      <c r="G329" s="794"/>
      <c r="H329" s="794"/>
      <c r="I329" s="794"/>
      <c r="J329" s="794"/>
      <c r="K329" s="794"/>
      <c r="L329" s="794"/>
      <c r="M329" s="794"/>
      <c r="N329" s="794"/>
      <c r="O329" s="794"/>
      <c r="P329" s="794"/>
      <c r="Q329" s="794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</row>
    <row r="330" spans="5:65" s="795" customFormat="1" ht="12.75" customHeight="1">
      <c r="E330" s="4"/>
      <c r="F330" s="794"/>
      <c r="G330" s="794"/>
      <c r="H330" s="794"/>
      <c r="I330" s="794"/>
      <c r="J330" s="794"/>
      <c r="K330" s="794"/>
      <c r="L330" s="794"/>
      <c r="M330" s="794"/>
      <c r="N330" s="794"/>
      <c r="O330" s="794"/>
      <c r="P330" s="794"/>
      <c r="Q330" s="794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</row>
    <row r="331" spans="5:65" s="795" customFormat="1" ht="11.1" customHeight="1">
      <c r="E331" s="4"/>
      <c r="F331" s="794"/>
      <c r="G331" s="794"/>
      <c r="H331" s="794"/>
      <c r="I331" s="794"/>
      <c r="J331" s="794"/>
      <c r="K331" s="794"/>
      <c r="L331" s="794"/>
      <c r="M331" s="794"/>
      <c r="N331" s="794"/>
      <c r="O331" s="794"/>
      <c r="P331" s="794"/>
      <c r="Q331" s="794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</row>
    <row r="332" spans="5:65" s="795" customFormat="1" ht="12.75" customHeight="1">
      <c r="E332" s="4"/>
      <c r="F332" s="794"/>
      <c r="G332" s="794"/>
      <c r="H332" s="794"/>
      <c r="I332" s="794"/>
      <c r="J332" s="794"/>
      <c r="K332" s="794"/>
      <c r="L332" s="794"/>
      <c r="M332" s="794"/>
      <c r="N332" s="794"/>
      <c r="O332" s="794"/>
      <c r="P332" s="794"/>
      <c r="Q332" s="794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</row>
    <row r="333" spans="5:65" s="795" customFormat="1" ht="12.75" customHeight="1">
      <c r="E333" s="4"/>
      <c r="F333" s="794"/>
      <c r="G333" s="794"/>
      <c r="H333" s="794"/>
      <c r="I333" s="794"/>
      <c r="J333" s="794"/>
      <c r="K333" s="794"/>
      <c r="L333" s="794"/>
      <c r="M333" s="794"/>
      <c r="N333" s="794"/>
      <c r="O333" s="794"/>
      <c r="P333" s="794"/>
      <c r="Q333" s="794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</row>
    <row r="334" spans="5:65" s="795" customFormat="1" ht="12.75" customHeight="1">
      <c r="E334" s="4"/>
      <c r="F334" s="794"/>
      <c r="G334" s="794"/>
      <c r="H334" s="794"/>
      <c r="I334" s="794"/>
      <c r="J334" s="794"/>
      <c r="K334" s="794"/>
      <c r="L334" s="794"/>
      <c r="M334" s="794"/>
      <c r="N334" s="794"/>
      <c r="O334" s="794"/>
      <c r="P334" s="794"/>
      <c r="Q334" s="794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</row>
    <row r="335" spans="5:65" s="795" customFormat="1" ht="12.75" customHeight="1">
      <c r="E335" s="4"/>
      <c r="F335" s="794"/>
      <c r="G335" s="794"/>
      <c r="H335" s="794"/>
      <c r="I335" s="794"/>
      <c r="J335" s="794"/>
      <c r="K335" s="794"/>
      <c r="L335" s="794"/>
      <c r="M335" s="794"/>
      <c r="N335" s="794"/>
      <c r="O335" s="794"/>
      <c r="P335" s="794"/>
      <c r="Q335" s="794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</row>
    <row r="336" spans="5:65" s="795" customFormat="1" ht="12.75" customHeight="1">
      <c r="E336" s="4"/>
      <c r="F336" s="794"/>
      <c r="G336" s="794"/>
      <c r="H336" s="794"/>
      <c r="I336" s="794"/>
      <c r="J336" s="794"/>
      <c r="K336" s="794"/>
      <c r="L336" s="794"/>
      <c r="M336" s="794"/>
      <c r="N336" s="794"/>
      <c r="O336" s="794"/>
      <c r="P336" s="794"/>
      <c r="Q336" s="794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</row>
    <row r="337" spans="5:65" s="795" customFormat="1" ht="11.1" customHeight="1">
      <c r="E337" s="4"/>
      <c r="F337" s="794"/>
      <c r="G337" s="794"/>
      <c r="H337" s="794"/>
      <c r="I337" s="794"/>
      <c r="J337" s="794"/>
      <c r="K337" s="794"/>
      <c r="L337" s="794"/>
      <c r="M337" s="794"/>
      <c r="N337" s="794"/>
      <c r="O337" s="794"/>
      <c r="P337" s="794"/>
      <c r="Q337" s="794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</row>
    <row r="338" spans="5:65" s="795" customFormat="1" ht="12.75" customHeight="1">
      <c r="E338" s="4"/>
      <c r="F338" s="794"/>
      <c r="G338" s="794"/>
      <c r="H338" s="794"/>
      <c r="I338" s="794"/>
      <c r="J338" s="794"/>
      <c r="K338" s="794"/>
      <c r="L338" s="794"/>
      <c r="M338" s="794"/>
      <c r="N338" s="794"/>
      <c r="O338" s="794"/>
      <c r="P338" s="794"/>
      <c r="Q338" s="794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</row>
    <row r="339" spans="5:65" s="795" customFormat="1" ht="12.75" customHeight="1">
      <c r="E339" s="4"/>
      <c r="F339" s="794"/>
      <c r="G339" s="794"/>
      <c r="H339" s="794"/>
      <c r="I339" s="794"/>
      <c r="J339" s="794"/>
      <c r="K339" s="794"/>
      <c r="L339" s="794"/>
      <c r="M339" s="794"/>
      <c r="N339" s="794"/>
      <c r="O339" s="794"/>
      <c r="P339" s="794"/>
      <c r="Q339" s="794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</row>
    <row r="340" spans="5:65" s="795" customFormat="1" ht="12.75" customHeight="1">
      <c r="E340" s="4"/>
      <c r="F340" s="794"/>
      <c r="G340" s="794"/>
      <c r="H340" s="794"/>
      <c r="I340" s="794"/>
      <c r="J340" s="794"/>
      <c r="K340" s="794"/>
      <c r="L340" s="794"/>
      <c r="M340" s="794"/>
      <c r="N340" s="794"/>
      <c r="O340" s="794"/>
      <c r="P340" s="794"/>
      <c r="Q340" s="794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</row>
    <row r="341" spans="5:65" s="795" customFormat="1" ht="12.75" customHeight="1">
      <c r="E341" s="4"/>
      <c r="F341" s="794"/>
      <c r="G341" s="794"/>
      <c r="H341" s="794"/>
      <c r="I341" s="794"/>
      <c r="J341" s="794"/>
      <c r="K341" s="794"/>
      <c r="L341" s="794"/>
      <c r="M341" s="794"/>
      <c r="N341" s="794"/>
      <c r="O341" s="794"/>
      <c r="P341" s="794"/>
      <c r="Q341" s="794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</row>
    <row r="342" spans="5:65" s="795" customFormat="1" ht="12.75" customHeight="1">
      <c r="E342" s="4"/>
      <c r="F342" s="794"/>
      <c r="G342" s="794"/>
      <c r="H342" s="794"/>
      <c r="I342" s="794"/>
      <c r="J342" s="794"/>
      <c r="K342" s="794"/>
      <c r="L342" s="794"/>
      <c r="M342" s="794"/>
      <c r="N342" s="794"/>
      <c r="O342" s="794"/>
      <c r="P342" s="794"/>
      <c r="Q342" s="794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</row>
    <row r="343" spans="5:65" s="795" customFormat="1" ht="11.1" customHeight="1">
      <c r="E343" s="4"/>
      <c r="F343" s="794"/>
      <c r="G343" s="794"/>
      <c r="H343" s="794"/>
      <c r="I343" s="794"/>
      <c r="J343" s="794"/>
      <c r="K343" s="794"/>
      <c r="L343" s="794"/>
      <c r="M343" s="794"/>
      <c r="N343" s="794"/>
      <c r="O343" s="794"/>
      <c r="P343" s="794"/>
      <c r="Q343" s="794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</row>
    <row r="344" spans="5:65" s="795" customFormat="1" ht="12.75" customHeight="1">
      <c r="E344" s="4"/>
      <c r="F344" s="794"/>
      <c r="G344" s="794"/>
      <c r="H344" s="794"/>
      <c r="I344" s="794"/>
      <c r="J344" s="794"/>
      <c r="K344" s="794"/>
      <c r="L344" s="794"/>
      <c r="M344" s="794"/>
      <c r="N344" s="794"/>
      <c r="O344" s="794"/>
      <c r="P344" s="794"/>
      <c r="Q344" s="794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</row>
    <row r="345" spans="5:65" s="795" customFormat="1" ht="12.75" customHeight="1">
      <c r="E345" s="4"/>
      <c r="F345" s="794"/>
      <c r="G345" s="794"/>
      <c r="H345" s="794"/>
      <c r="I345" s="794"/>
      <c r="J345" s="794"/>
      <c r="K345" s="794"/>
      <c r="L345" s="794"/>
      <c r="M345" s="794"/>
      <c r="N345" s="794"/>
      <c r="O345" s="794"/>
      <c r="P345" s="794"/>
      <c r="Q345" s="794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</row>
    <row r="346" spans="5:65" s="795" customFormat="1" ht="12.75" customHeight="1">
      <c r="E346" s="4"/>
      <c r="F346" s="794"/>
      <c r="G346" s="794"/>
      <c r="H346" s="794"/>
      <c r="I346" s="794"/>
      <c r="J346" s="794"/>
      <c r="K346" s="794"/>
      <c r="L346" s="794"/>
      <c r="M346" s="794"/>
      <c r="N346" s="794"/>
      <c r="O346" s="794"/>
      <c r="P346" s="794"/>
      <c r="Q346" s="794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</row>
    <row r="347" spans="5:65" s="795" customFormat="1" ht="12.75" customHeight="1">
      <c r="E347" s="4"/>
      <c r="F347" s="794"/>
      <c r="G347" s="794"/>
      <c r="H347" s="794"/>
      <c r="I347" s="794"/>
      <c r="J347" s="794"/>
      <c r="K347" s="794"/>
      <c r="L347" s="794"/>
      <c r="M347" s="794"/>
      <c r="N347" s="794"/>
      <c r="O347" s="794"/>
      <c r="P347" s="794"/>
      <c r="Q347" s="794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</row>
    <row r="348" spans="5:65" s="795" customFormat="1" ht="11.1" customHeight="1">
      <c r="E348" s="4"/>
      <c r="F348" s="794"/>
      <c r="G348" s="794"/>
      <c r="H348" s="794"/>
      <c r="I348" s="794"/>
      <c r="J348" s="794"/>
      <c r="K348" s="794"/>
      <c r="L348" s="794"/>
      <c r="M348" s="794"/>
      <c r="N348" s="794"/>
      <c r="O348" s="794"/>
      <c r="P348" s="794"/>
      <c r="Q348" s="794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</row>
    <row r="349" spans="5:65" s="795" customFormat="1" ht="13.5" customHeight="1">
      <c r="E349" s="4"/>
      <c r="F349" s="794"/>
      <c r="G349" s="794"/>
      <c r="H349" s="794"/>
      <c r="I349" s="794"/>
      <c r="J349" s="794"/>
      <c r="K349" s="794"/>
      <c r="L349" s="794"/>
      <c r="M349" s="794"/>
      <c r="N349" s="794"/>
      <c r="O349" s="794"/>
      <c r="P349" s="794"/>
      <c r="Q349" s="794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</row>
    <row r="350" spans="5:65" s="795" customFormat="1" ht="12.75" customHeight="1">
      <c r="E350" s="4"/>
      <c r="F350" s="794"/>
      <c r="G350" s="794"/>
      <c r="H350" s="794"/>
      <c r="I350" s="794"/>
      <c r="J350" s="794"/>
      <c r="K350" s="794"/>
      <c r="L350" s="794"/>
      <c r="M350" s="794"/>
      <c r="N350" s="794"/>
      <c r="O350" s="794"/>
      <c r="P350" s="794"/>
      <c r="Q350" s="794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</row>
    <row r="351" spans="5:65" s="795" customFormat="1" ht="12.75" customHeight="1">
      <c r="E351" s="4"/>
      <c r="F351" s="794"/>
      <c r="G351" s="794"/>
      <c r="H351" s="794"/>
      <c r="I351" s="794"/>
      <c r="J351" s="794"/>
      <c r="K351" s="794"/>
      <c r="L351" s="794"/>
      <c r="M351" s="794"/>
      <c r="N351" s="794"/>
      <c r="O351" s="794"/>
      <c r="P351" s="794"/>
      <c r="Q351" s="794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</row>
    <row r="352" spans="5:65" s="795" customFormat="1" ht="12.75" customHeight="1">
      <c r="E352" s="4"/>
      <c r="F352" s="794"/>
      <c r="G352" s="794"/>
      <c r="H352" s="794"/>
      <c r="I352" s="794"/>
      <c r="J352" s="794"/>
      <c r="K352" s="794"/>
      <c r="L352" s="794"/>
      <c r="M352" s="794"/>
      <c r="N352" s="794"/>
      <c r="O352" s="794"/>
      <c r="P352" s="794"/>
      <c r="Q352" s="794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</row>
    <row r="353" spans="5:65" s="795" customFormat="1" ht="11.1" customHeight="1">
      <c r="E353" s="4"/>
      <c r="F353" s="794"/>
      <c r="G353" s="794"/>
      <c r="H353" s="794"/>
      <c r="I353" s="794"/>
      <c r="J353" s="794"/>
      <c r="K353" s="794"/>
      <c r="L353" s="794"/>
      <c r="M353" s="794"/>
      <c r="N353" s="794"/>
      <c r="O353" s="794"/>
      <c r="P353" s="794"/>
      <c r="Q353" s="794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</row>
    <row r="354" spans="5:65" s="795" customFormat="1" ht="24" customHeight="1">
      <c r="E354" s="4"/>
      <c r="F354" s="794"/>
      <c r="G354" s="794"/>
      <c r="H354" s="794"/>
      <c r="I354" s="794"/>
      <c r="J354" s="794"/>
      <c r="K354" s="794"/>
      <c r="L354" s="794"/>
      <c r="M354" s="794"/>
      <c r="N354" s="794"/>
      <c r="O354" s="794"/>
      <c r="P354" s="794"/>
      <c r="Q354" s="794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</row>
    <row r="355" spans="5:65" s="795" customFormat="1" ht="11.1" customHeight="1">
      <c r="E355" s="4"/>
      <c r="F355" s="794"/>
      <c r="G355" s="794"/>
      <c r="H355" s="794"/>
      <c r="I355" s="794"/>
      <c r="J355" s="794"/>
      <c r="K355" s="794"/>
      <c r="L355" s="794"/>
      <c r="M355" s="794"/>
      <c r="N355" s="794"/>
      <c r="O355" s="794"/>
      <c r="P355" s="794"/>
      <c r="Q355" s="794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</row>
    <row r="356" spans="5:65" s="795" customFormat="1" ht="12.75" customHeight="1">
      <c r="E356" s="4"/>
      <c r="F356" s="794"/>
      <c r="G356" s="794"/>
      <c r="H356" s="794"/>
      <c r="I356" s="794"/>
      <c r="J356" s="794"/>
      <c r="K356" s="794"/>
      <c r="L356" s="794"/>
      <c r="M356" s="794"/>
      <c r="N356" s="794"/>
      <c r="O356" s="794"/>
      <c r="P356" s="794"/>
      <c r="Q356" s="794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</row>
    <row r="357" spans="5:65" s="795" customFormat="1" ht="11.1" customHeight="1">
      <c r="E357" s="4"/>
      <c r="F357" s="794"/>
      <c r="G357" s="794"/>
      <c r="H357" s="794"/>
      <c r="I357" s="794"/>
      <c r="J357" s="794"/>
      <c r="K357" s="794"/>
      <c r="L357" s="794"/>
      <c r="M357" s="794"/>
      <c r="N357" s="794"/>
      <c r="O357" s="794"/>
      <c r="P357" s="794"/>
      <c r="Q357" s="794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</row>
    <row r="358" spans="5:65" s="795" customFormat="1" ht="12.75" customHeight="1">
      <c r="E358" s="4"/>
      <c r="F358" s="794"/>
      <c r="G358" s="794"/>
      <c r="H358" s="794"/>
      <c r="I358" s="794"/>
      <c r="J358" s="794"/>
      <c r="K358" s="794"/>
      <c r="L358" s="794"/>
      <c r="M358" s="794"/>
      <c r="N358" s="794"/>
      <c r="O358" s="794"/>
      <c r="P358" s="794"/>
      <c r="Q358" s="794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</row>
    <row r="359" spans="5:65" s="795" customFormat="1" ht="12.75" customHeight="1">
      <c r="E359" s="4"/>
      <c r="F359" s="794"/>
      <c r="G359" s="794"/>
      <c r="H359" s="794"/>
      <c r="I359" s="794"/>
      <c r="J359" s="794"/>
      <c r="K359" s="794"/>
      <c r="L359" s="794"/>
      <c r="M359" s="794"/>
      <c r="N359" s="794"/>
      <c r="O359" s="794"/>
      <c r="P359" s="794"/>
      <c r="Q359" s="794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</row>
    <row r="360" spans="5:65" s="795" customFormat="1" ht="12.75" customHeight="1">
      <c r="E360" s="4"/>
      <c r="F360" s="794"/>
      <c r="G360" s="794"/>
      <c r="H360" s="794"/>
      <c r="I360" s="794"/>
      <c r="J360" s="794"/>
      <c r="K360" s="794"/>
      <c r="L360" s="794"/>
      <c r="M360" s="794"/>
      <c r="N360" s="794"/>
      <c r="O360" s="794"/>
      <c r="P360" s="794"/>
      <c r="Q360" s="794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</row>
    <row r="361" spans="5:65" s="795" customFormat="1" ht="12.75" customHeight="1">
      <c r="E361" s="4"/>
      <c r="F361" s="794"/>
      <c r="G361" s="794"/>
      <c r="H361" s="794"/>
      <c r="I361" s="794"/>
      <c r="J361" s="794"/>
      <c r="K361" s="794"/>
      <c r="L361" s="794"/>
      <c r="M361" s="794"/>
      <c r="N361" s="794"/>
      <c r="O361" s="794"/>
      <c r="P361" s="794"/>
      <c r="Q361" s="794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</row>
    <row r="362" spans="5:65" s="795" customFormat="1" ht="12.75" customHeight="1">
      <c r="E362" s="4"/>
      <c r="F362" s="794"/>
      <c r="G362" s="794"/>
      <c r="H362" s="794"/>
      <c r="I362" s="794"/>
      <c r="J362" s="794"/>
      <c r="K362" s="794"/>
      <c r="L362" s="794"/>
      <c r="M362" s="794"/>
      <c r="N362" s="794"/>
      <c r="O362" s="794"/>
      <c r="P362" s="794"/>
      <c r="Q362" s="794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</row>
    <row r="363" spans="5:65" s="795" customFormat="1" ht="11.1" customHeight="1">
      <c r="E363" s="4"/>
      <c r="F363" s="794"/>
      <c r="G363" s="794"/>
      <c r="H363" s="794"/>
      <c r="I363" s="794"/>
      <c r="J363" s="794"/>
      <c r="K363" s="794"/>
      <c r="L363" s="794"/>
      <c r="M363" s="794"/>
      <c r="N363" s="794"/>
      <c r="O363" s="794"/>
      <c r="P363" s="794"/>
      <c r="Q363" s="794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</row>
    <row r="364" spans="5:65" s="795" customFormat="1" ht="12.75" customHeight="1">
      <c r="E364" s="4"/>
      <c r="F364" s="794"/>
      <c r="G364" s="794"/>
      <c r="H364" s="794"/>
      <c r="I364" s="794"/>
      <c r="J364" s="794"/>
      <c r="K364" s="794"/>
      <c r="L364" s="794"/>
      <c r="M364" s="794"/>
      <c r="N364" s="794"/>
      <c r="O364" s="794"/>
      <c r="P364" s="794"/>
      <c r="Q364" s="794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</row>
    <row r="365" spans="5:65" s="795" customFormat="1" ht="12.75" customHeight="1">
      <c r="E365" s="4"/>
      <c r="F365" s="794"/>
      <c r="G365" s="794"/>
      <c r="H365" s="794"/>
      <c r="I365" s="794"/>
      <c r="J365" s="794"/>
      <c r="K365" s="794"/>
      <c r="L365" s="794"/>
      <c r="M365" s="794"/>
      <c r="N365" s="794"/>
      <c r="O365" s="794"/>
      <c r="P365" s="794"/>
      <c r="Q365" s="794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</row>
    <row r="366" spans="5:65" s="795" customFormat="1" ht="12.75" customHeight="1">
      <c r="E366" s="4"/>
      <c r="F366" s="794"/>
      <c r="G366" s="794"/>
      <c r="H366" s="794"/>
      <c r="I366" s="794"/>
      <c r="J366" s="794"/>
      <c r="K366" s="794"/>
      <c r="L366" s="794"/>
      <c r="M366" s="794"/>
      <c r="N366" s="794"/>
      <c r="O366" s="794"/>
      <c r="P366" s="794"/>
      <c r="Q366" s="794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</row>
    <row r="367" spans="5:65" s="795" customFormat="1" ht="12.75" customHeight="1">
      <c r="E367" s="4"/>
      <c r="F367" s="794"/>
      <c r="G367" s="794"/>
      <c r="H367" s="794"/>
      <c r="I367" s="794"/>
      <c r="J367" s="794"/>
      <c r="K367" s="794"/>
      <c r="L367" s="794"/>
      <c r="M367" s="794"/>
      <c r="N367" s="794"/>
      <c r="O367" s="794"/>
      <c r="P367" s="794"/>
      <c r="Q367" s="794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</row>
    <row r="368" spans="5:65" s="795" customFormat="1" ht="12.75" customHeight="1">
      <c r="E368" s="4"/>
      <c r="F368" s="794"/>
      <c r="G368" s="794"/>
      <c r="H368" s="794"/>
      <c r="I368" s="794"/>
      <c r="J368" s="794"/>
      <c r="K368" s="794"/>
      <c r="L368" s="794"/>
      <c r="M368" s="794"/>
      <c r="N368" s="794"/>
      <c r="O368" s="794"/>
      <c r="P368" s="794"/>
      <c r="Q368" s="794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</row>
    <row r="369" spans="5:65" s="795" customFormat="1" ht="11.1" customHeight="1">
      <c r="E369" s="4"/>
      <c r="F369" s="794"/>
      <c r="G369" s="794"/>
      <c r="H369" s="794"/>
      <c r="I369" s="794"/>
      <c r="J369" s="794"/>
      <c r="K369" s="794"/>
      <c r="L369" s="794"/>
      <c r="M369" s="794"/>
      <c r="N369" s="794"/>
      <c r="O369" s="794"/>
      <c r="P369" s="794"/>
      <c r="Q369" s="794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</row>
    <row r="370" spans="5:65" s="795" customFormat="1" ht="12.75" customHeight="1">
      <c r="E370" s="4"/>
      <c r="F370" s="794"/>
      <c r="G370" s="794"/>
      <c r="H370" s="794"/>
      <c r="I370" s="794"/>
      <c r="J370" s="794"/>
      <c r="K370" s="794"/>
      <c r="L370" s="794"/>
      <c r="M370" s="794"/>
      <c r="N370" s="794"/>
      <c r="O370" s="794"/>
      <c r="P370" s="794"/>
      <c r="Q370" s="794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</row>
    <row r="371" spans="5:65" s="795" customFormat="1" ht="12.75" customHeight="1">
      <c r="E371" s="4"/>
      <c r="F371" s="794"/>
      <c r="G371" s="794"/>
      <c r="H371" s="794"/>
      <c r="I371" s="794"/>
      <c r="J371" s="794"/>
      <c r="K371" s="794"/>
      <c r="L371" s="794"/>
      <c r="M371" s="794"/>
      <c r="N371" s="794"/>
      <c r="O371" s="794"/>
      <c r="P371" s="794"/>
      <c r="Q371" s="794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</row>
    <row r="372" spans="5:65" s="795" customFormat="1" ht="12.75" customHeight="1">
      <c r="E372" s="4"/>
      <c r="F372" s="794"/>
      <c r="G372" s="794"/>
      <c r="H372" s="794"/>
      <c r="I372" s="794"/>
      <c r="J372" s="794"/>
      <c r="K372" s="794"/>
      <c r="L372" s="794"/>
      <c r="M372" s="794"/>
      <c r="N372" s="794"/>
      <c r="O372" s="794"/>
      <c r="P372" s="794"/>
      <c r="Q372" s="794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</row>
    <row r="373" spans="5:65" s="795" customFormat="1" ht="12.75" customHeight="1">
      <c r="E373" s="4"/>
      <c r="F373" s="794"/>
      <c r="G373" s="794"/>
      <c r="H373" s="794"/>
      <c r="I373" s="794"/>
      <c r="J373" s="794"/>
      <c r="K373" s="794"/>
      <c r="L373" s="794"/>
      <c r="M373" s="794"/>
      <c r="N373" s="794"/>
      <c r="O373" s="794"/>
      <c r="P373" s="794"/>
      <c r="Q373" s="794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</row>
    <row r="374" spans="5:65" s="795" customFormat="1" ht="12.75" customHeight="1">
      <c r="E374" s="4"/>
      <c r="F374" s="794"/>
      <c r="G374" s="794"/>
      <c r="H374" s="794"/>
      <c r="I374" s="794"/>
      <c r="J374" s="794"/>
      <c r="K374" s="794"/>
      <c r="L374" s="794"/>
      <c r="M374" s="794"/>
      <c r="N374" s="794"/>
      <c r="O374" s="794"/>
      <c r="P374" s="794"/>
      <c r="Q374" s="794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</row>
    <row r="375" spans="5:65" s="795" customFormat="1" ht="11.1" customHeight="1">
      <c r="E375" s="4"/>
      <c r="F375" s="794"/>
      <c r="G375" s="794"/>
      <c r="H375" s="794"/>
      <c r="I375" s="794"/>
      <c r="J375" s="794"/>
      <c r="K375" s="794"/>
      <c r="L375" s="794"/>
      <c r="M375" s="794"/>
      <c r="N375" s="794"/>
      <c r="O375" s="794"/>
      <c r="P375" s="794"/>
      <c r="Q375" s="794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</row>
    <row r="376" spans="5:65" s="795" customFormat="1" ht="12.75" customHeight="1">
      <c r="E376" s="4"/>
      <c r="F376" s="794"/>
      <c r="G376" s="794"/>
      <c r="H376" s="794"/>
      <c r="I376" s="794"/>
      <c r="J376" s="794"/>
      <c r="K376" s="794"/>
      <c r="L376" s="794"/>
      <c r="M376" s="794"/>
      <c r="N376" s="794"/>
      <c r="O376" s="794"/>
      <c r="P376" s="794"/>
      <c r="Q376" s="794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</row>
    <row r="377" spans="5:65" s="795" customFormat="1" ht="12.75" customHeight="1">
      <c r="E377" s="4"/>
      <c r="F377" s="794"/>
      <c r="G377" s="794"/>
      <c r="H377" s="794"/>
      <c r="I377" s="794"/>
      <c r="J377" s="794"/>
      <c r="K377" s="794"/>
      <c r="L377" s="794"/>
      <c r="M377" s="794"/>
      <c r="N377" s="794"/>
      <c r="O377" s="794"/>
      <c r="P377" s="794"/>
      <c r="Q377" s="794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</row>
    <row r="378" spans="5:65" s="795" customFormat="1" ht="12.75" customHeight="1">
      <c r="E378" s="4"/>
      <c r="F378" s="794"/>
      <c r="G378" s="794"/>
      <c r="H378" s="794"/>
      <c r="I378" s="794"/>
      <c r="J378" s="794"/>
      <c r="K378" s="794"/>
      <c r="L378" s="794"/>
      <c r="M378" s="794"/>
      <c r="N378" s="794"/>
      <c r="O378" s="794"/>
      <c r="P378" s="794"/>
      <c r="Q378" s="794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</row>
    <row r="379" spans="5:65" s="795" customFormat="1" ht="12.75" customHeight="1">
      <c r="E379" s="4"/>
      <c r="F379" s="794"/>
      <c r="G379" s="794"/>
      <c r="H379" s="794"/>
      <c r="I379" s="794"/>
      <c r="J379" s="794"/>
      <c r="K379" s="794"/>
      <c r="L379" s="794"/>
      <c r="M379" s="794"/>
      <c r="N379" s="794"/>
      <c r="O379" s="794"/>
      <c r="P379" s="794"/>
      <c r="Q379" s="794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</row>
    <row r="380" spans="5:65" s="795" customFormat="1" ht="11.1" customHeight="1">
      <c r="E380" s="4"/>
      <c r="F380" s="794"/>
      <c r="G380" s="794"/>
      <c r="H380" s="794"/>
      <c r="I380" s="794"/>
      <c r="J380" s="794"/>
      <c r="K380" s="794"/>
      <c r="L380" s="794"/>
      <c r="M380" s="794"/>
      <c r="N380" s="794"/>
      <c r="O380" s="794"/>
      <c r="P380" s="794"/>
      <c r="Q380" s="794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</row>
    <row r="381" spans="5:65" s="795" customFormat="1" ht="13.5" customHeight="1">
      <c r="E381" s="4"/>
      <c r="F381" s="794"/>
      <c r="G381" s="794"/>
      <c r="H381" s="794"/>
      <c r="I381" s="794"/>
      <c r="J381" s="794"/>
      <c r="K381" s="794"/>
      <c r="L381" s="794"/>
      <c r="M381" s="794"/>
      <c r="N381" s="794"/>
      <c r="O381" s="794"/>
      <c r="P381" s="794"/>
      <c r="Q381" s="794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</row>
    <row r="382" spans="5:65" s="795" customFormat="1" ht="12.75" customHeight="1">
      <c r="E382" s="4"/>
      <c r="F382" s="794"/>
      <c r="G382" s="794"/>
      <c r="H382" s="794"/>
      <c r="I382" s="794"/>
      <c r="J382" s="794"/>
      <c r="K382" s="794"/>
      <c r="L382" s="794"/>
      <c r="M382" s="794"/>
      <c r="N382" s="794"/>
      <c r="O382" s="794"/>
      <c r="P382" s="794"/>
      <c r="Q382" s="794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</row>
    <row r="383" spans="5:65" s="795" customFormat="1" ht="12.75" customHeight="1">
      <c r="E383" s="4"/>
      <c r="F383" s="794"/>
      <c r="G383" s="794"/>
      <c r="H383" s="794"/>
      <c r="I383" s="794"/>
      <c r="J383" s="794"/>
      <c r="K383" s="794"/>
      <c r="L383" s="794"/>
      <c r="M383" s="794"/>
      <c r="N383" s="794"/>
      <c r="O383" s="794"/>
      <c r="P383" s="794"/>
      <c r="Q383" s="794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</row>
    <row r="384" spans="5:65" s="795" customFormat="1" ht="12.75" customHeight="1">
      <c r="E384" s="4"/>
      <c r="F384" s="794"/>
      <c r="G384" s="794"/>
      <c r="H384" s="794"/>
      <c r="I384" s="794"/>
      <c r="J384" s="794"/>
      <c r="K384" s="794"/>
      <c r="L384" s="794"/>
      <c r="M384" s="794"/>
      <c r="N384" s="794"/>
      <c r="O384" s="794"/>
      <c r="P384" s="794"/>
      <c r="Q384" s="794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</row>
    <row r="385" spans="5:65" s="795" customFormat="1" ht="11.1" customHeight="1">
      <c r="E385" s="4"/>
      <c r="F385" s="794"/>
      <c r="G385" s="794"/>
      <c r="H385" s="794"/>
      <c r="I385" s="794"/>
      <c r="J385" s="794"/>
      <c r="K385" s="794"/>
      <c r="L385" s="794"/>
      <c r="M385" s="794"/>
      <c r="N385" s="794"/>
      <c r="O385" s="794"/>
      <c r="P385" s="794"/>
      <c r="Q385" s="794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</row>
    <row r="386" spans="5:65" s="795" customFormat="1" ht="11.1" customHeight="1">
      <c r="E386" s="4"/>
      <c r="F386" s="794"/>
      <c r="G386" s="794"/>
      <c r="H386" s="794"/>
      <c r="I386" s="794"/>
      <c r="J386" s="794"/>
      <c r="K386" s="794"/>
      <c r="L386" s="794"/>
      <c r="M386" s="794"/>
      <c r="N386" s="794"/>
      <c r="O386" s="794"/>
      <c r="P386" s="794"/>
      <c r="Q386" s="794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</row>
    <row r="387" spans="5:65" s="795" customFormat="1" ht="13.5" customHeight="1">
      <c r="E387" s="4"/>
      <c r="F387" s="794"/>
      <c r="G387" s="794"/>
      <c r="H387" s="794"/>
      <c r="I387" s="794"/>
      <c r="J387" s="794"/>
      <c r="K387" s="794"/>
      <c r="L387" s="794"/>
      <c r="M387" s="794"/>
      <c r="N387" s="794"/>
      <c r="O387" s="794"/>
      <c r="P387" s="794"/>
      <c r="Q387" s="794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</row>
    <row r="388" spans="5:65" s="795" customFormat="1" ht="13.5" customHeight="1">
      <c r="E388" s="4"/>
      <c r="F388" s="794"/>
      <c r="G388" s="794"/>
      <c r="H388" s="794"/>
      <c r="I388" s="794"/>
      <c r="J388" s="794"/>
      <c r="K388" s="794"/>
      <c r="L388" s="794"/>
      <c r="M388" s="794"/>
      <c r="N388" s="794"/>
      <c r="O388" s="794"/>
      <c r="P388" s="794"/>
      <c r="Q388" s="794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</row>
    <row r="389" spans="5:65" s="795" customFormat="1" ht="13.5" customHeight="1">
      <c r="E389" s="4"/>
      <c r="F389" s="794"/>
      <c r="G389" s="794"/>
      <c r="H389" s="794"/>
      <c r="I389" s="794"/>
      <c r="J389" s="794"/>
      <c r="K389" s="794"/>
      <c r="L389" s="794"/>
      <c r="M389" s="794"/>
      <c r="N389" s="794"/>
      <c r="O389" s="794"/>
      <c r="P389" s="794"/>
      <c r="Q389" s="794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</row>
    <row r="390" spans="5:65" s="795" customFormat="1" ht="13.5" customHeight="1">
      <c r="E390" s="4"/>
      <c r="F390" s="794"/>
      <c r="G390" s="794"/>
      <c r="H390" s="794"/>
      <c r="I390" s="794"/>
      <c r="J390" s="794"/>
      <c r="K390" s="794"/>
      <c r="L390" s="794"/>
      <c r="M390" s="794"/>
      <c r="N390" s="794"/>
      <c r="O390" s="794"/>
      <c r="P390" s="794"/>
      <c r="Q390" s="794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</row>
    <row r="391" spans="5:65" s="795" customFormat="1" ht="3.75" customHeight="1">
      <c r="E391" s="4"/>
      <c r="F391" s="794"/>
      <c r="G391" s="794"/>
      <c r="H391" s="794"/>
      <c r="I391" s="794"/>
      <c r="J391" s="794"/>
      <c r="K391" s="794"/>
      <c r="L391" s="794"/>
      <c r="M391" s="794"/>
      <c r="N391" s="794"/>
      <c r="O391" s="794"/>
      <c r="P391" s="794"/>
      <c r="Q391" s="794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</row>
    <row r="392" spans="5:65" s="795" customFormat="1" ht="10.5" customHeight="1">
      <c r="E392" s="4"/>
      <c r="F392" s="794"/>
      <c r="G392" s="794"/>
      <c r="H392" s="794"/>
      <c r="I392" s="794"/>
      <c r="J392" s="794"/>
      <c r="K392" s="794"/>
      <c r="L392" s="794"/>
      <c r="M392" s="794"/>
      <c r="N392" s="794"/>
      <c r="O392" s="794"/>
      <c r="P392" s="794"/>
      <c r="Q392" s="794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</row>
    <row r="393" spans="5:65" s="795" customFormat="1" ht="17.25" customHeight="1">
      <c r="E393" s="4"/>
      <c r="F393" s="794"/>
      <c r="G393" s="794"/>
      <c r="H393" s="794"/>
      <c r="I393" s="794"/>
      <c r="J393" s="794"/>
      <c r="K393" s="794"/>
      <c r="L393" s="794"/>
      <c r="M393" s="794"/>
      <c r="N393" s="794"/>
      <c r="O393" s="794"/>
      <c r="P393" s="794"/>
      <c r="Q393" s="794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</row>
    <row r="394" spans="5:65" s="795" customFormat="1" ht="17.25" customHeight="1">
      <c r="E394" s="4"/>
      <c r="F394" s="794"/>
      <c r="G394" s="794"/>
      <c r="H394" s="794"/>
      <c r="I394" s="794"/>
      <c r="J394" s="794"/>
      <c r="K394" s="794"/>
      <c r="L394" s="794"/>
      <c r="M394" s="794"/>
      <c r="N394" s="794"/>
      <c r="O394" s="794"/>
      <c r="P394" s="794"/>
      <c r="Q394" s="794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</row>
    <row r="395" spans="5:65" s="795" customFormat="1" ht="17.25" customHeight="1">
      <c r="E395" s="4"/>
      <c r="F395" s="794"/>
      <c r="G395" s="794"/>
      <c r="H395" s="794"/>
      <c r="I395" s="794"/>
      <c r="J395" s="794"/>
      <c r="K395" s="794"/>
      <c r="L395" s="794"/>
      <c r="M395" s="794"/>
      <c r="N395" s="794"/>
      <c r="O395" s="794"/>
      <c r="P395" s="794"/>
      <c r="Q395" s="794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</row>
    <row r="396" spans="5:65" s="795" customFormat="1" ht="17.25" customHeight="1">
      <c r="E396" s="4"/>
      <c r="F396" s="794"/>
      <c r="G396" s="794"/>
      <c r="H396" s="794"/>
      <c r="I396" s="794"/>
      <c r="J396" s="794"/>
      <c r="K396" s="794"/>
      <c r="L396" s="794"/>
      <c r="M396" s="794"/>
      <c r="N396" s="794"/>
      <c r="O396" s="794"/>
      <c r="P396" s="794"/>
      <c r="Q396" s="794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</row>
    <row r="397" spans="5:65" s="795" customFormat="1" ht="12" customHeight="1">
      <c r="E397" s="4"/>
      <c r="F397" s="794"/>
      <c r="G397" s="794"/>
      <c r="H397" s="794"/>
      <c r="I397" s="794"/>
      <c r="J397" s="794"/>
      <c r="K397" s="794"/>
      <c r="L397" s="794"/>
      <c r="M397" s="794"/>
      <c r="N397" s="794"/>
      <c r="O397" s="794"/>
      <c r="P397" s="794"/>
      <c r="Q397" s="794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</row>
    <row r="398" spans="5:65" s="795" customFormat="1" ht="15" customHeight="1">
      <c r="E398" s="4"/>
      <c r="F398" s="794"/>
      <c r="G398" s="794"/>
      <c r="H398" s="794"/>
      <c r="I398" s="794"/>
      <c r="J398" s="794"/>
      <c r="K398" s="794"/>
      <c r="L398" s="794"/>
      <c r="M398" s="794"/>
      <c r="N398" s="794"/>
      <c r="O398" s="794"/>
      <c r="P398" s="794"/>
      <c r="Q398" s="794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</row>
    <row r="399" spans="5:65" s="795" customFormat="1" ht="15" customHeight="1">
      <c r="E399" s="4"/>
      <c r="F399" s="794"/>
      <c r="G399" s="794"/>
      <c r="H399" s="794"/>
      <c r="I399" s="794"/>
      <c r="J399" s="794"/>
      <c r="K399" s="794"/>
      <c r="L399" s="794"/>
      <c r="M399" s="794"/>
      <c r="N399" s="794"/>
      <c r="O399" s="794"/>
      <c r="P399" s="794"/>
      <c r="Q399" s="794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</row>
    <row r="400" spans="5:65" s="795" customFormat="1" ht="45.75" customHeight="1">
      <c r="E400" s="4"/>
      <c r="F400" s="794"/>
      <c r="G400" s="794"/>
      <c r="H400" s="794"/>
      <c r="I400" s="794"/>
      <c r="J400" s="794"/>
      <c r="K400" s="794"/>
      <c r="L400" s="794"/>
      <c r="M400" s="794"/>
      <c r="N400" s="794"/>
      <c r="O400" s="794"/>
      <c r="P400" s="794"/>
      <c r="Q400" s="794"/>
      <c r="R400" s="794"/>
      <c r="S400" s="794"/>
      <c r="T400" s="794"/>
      <c r="U400" s="794"/>
      <c r="V400" s="794"/>
      <c r="W400" s="794"/>
      <c r="X400" s="794"/>
      <c r="Y400" s="794"/>
      <c r="Z400" s="794"/>
      <c r="AA400" s="794"/>
      <c r="AB400" s="794"/>
      <c r="AC400" s="794"/>
      <c r="AD400" s="794"/>
      <c r="AE400" s="794"/>
      <c r="AF400" s="794"/>
      <c r="AG400" s="794"/>
      <c r="AH400" s="794"/>
      <c r="AI400" s="794"/>
      <c r="AJ400" s="794"/>
      <c r="AK400" s="794"/>
      <c r="AL400" s="794"/>
      <c r="AM400" s="794"/>
      <c r="AN400" s="794"/>
      <c r="AO400" s="794"/>
      <c r="AP400" s="794"/>
      <c r="AQ400" s="794"/>
      <c r="AR400" s="794"/>
      <c r="AS400" s="794"/>
      <c r="AT400" s="794"/>
      <c r="AU400" s="794"/>
      <c r="AV400" s="794"/>
      <c r="AW400" s="794"/>
      <c r="AX400" s="794"/>
      <c r="AY400" s="794"/>
      <c r="AZ400" s="794"/>
      <c r="BA400" s="794"/>
      <c r="BB400" s="794"/>
      <c r="BC400" s="794"/>
      <c r="BD400" s="794"/>
      <c r="BE400" s="794"/>
      <c r="BF400" s="794"/>
      <c r="BG400" s="794"/>
      <c r="BH400" s="794"/>
      <c r="BI400" s="794"/>
      <c r="BJ400" s="794"/>
      <c r="BK400" s="794"/>
      <c r="BL400" s="794"/>
      <c r="BM400" s="794"/>
    </row>
    <row r="401" spans="5:65" s="795" customFormat="1" ht="49.5" customHeight="1">
      <c r="E401" s="4"/>
      <c r="F401" s="794"/>
      <c r="G401" s="794"/>
      <c r="H401" s="794"/>
      <c r="I401" s="794"/>
      <c r="J401" s="794"/>
      <c r="K401" s="794"/>
      <c r="L401" s="794"/>
      <c r="M401" s="794"/>
      <c r="N401" s="794"/>
      <c r="O401" s="794"/>
      <c r="P401" s="794"/>
      <c r="Q401" s="794"/>
      <c r="R401" s="794"/>
      <c r="S401" s="794"/>
      <c r="T401" s="794"/>
      <c r="U401" s="794"/>
      <c r="V401" s="794"/>
      <c r="W401" s="794"/>
      <c r="X401" s="794"/>
      <c r="Y401" s="794"/>
      <c r="Z401" s="794"/>
      <c r="AA401" s="794"/>
      <c r="AB401" s="794"/>
      <c r="AC401" s="794"/>
      <c r="AD401" s="794"/>
      <c r="AE401" s="794"/>
      <c r="AF401" s="794"/>
      <c r="AG401" s="794"/>
      <c r="AH401" s="794"/>
      <c r="AI401" s="794"/>
      <c r="AJ401" s="794"/>
      <c r="AK401" s="794"/>
      <c r="AL401" s="794"/>
      <c r="AM401" s="794"/>
      <c r="AN401" s="794"/>
      <c r="AO401" s="794"/>
      <c r="AP401" s="794"/>
      <c r="AQ401" s="794"/>
      <c r="AR401" s="794"/>
      <c r="AS401" s="794"/>
      <c r="AT401" s="794"/>
      <c r="AU401" s="794"/>
      <c r="AV401" s="794"/>
      <c r="AW401" s="794"/>
      <c r="AX401" s="794"/>
      <c r="AY401" s="794"/>
      <c r="AZ401" s="794"/>
      <c r="BA401" s="794"/>
      <c r="BB401" s="794"/>
      <c r="BC401" s="794"/>
      <c r="BD401" s="794"/>
      <c r="BE401" s="794"/>
      <c r="BF401" s="794"/>
      <c r="BG401" s="794"/>
      <c r="BH401" s="794"/>
      <c r="BI401" s="794"/>
      <c r="BJ401" s="794"/>
      <c r="BK401" s="794"/>
      <c r="BL401" s="794"/>
      <c r="BM401" s="794"/>
    </row>
    <row r="402" spans="5:65" s="795" customFormat="1" ht="12.75" customHeight="1">
      <c r="E402" s="4"/>
      <c r="F402" s="794"/>
      <c r="G402" s="794"/>
      <c r="H402" s="794"/>
      <c r="I402" s="794"/>
      <c r="J402" s="794"/>
      <c r="K402" s="794"/>
      <c r="L402" s="794"/>
      <c r="M402" s="794"/>
      <c r="N402" s="794"/>
      <c r="O402" s="794"/>
      <c r="P402" s="794"/>
      <c r="Q402" s="794"/>
      <c r="R402" s="794"/>
      <c r="S402" s="794"/>
      <c r="T402" s="794"/>
      <c r="U402" s="794"/>
      <c r="V402" s="794"/>
      <c r="W402" s="794"/>
      <c r="X402" s="794"/>
      <c r="Y402" s="794"/>
      <c r="Z402" s="794"/>
      <c r="AA402" s="794"/>
      <c r="AB402" s="794"/>
      <c r="AC402" s="794"/>
      <c r="AD402" s="794"/>
      <c r="AE402" s="794"/>
      <c r="AF402" s="794"/>
      <c r="AG402" s="794"/>
      <c r="AH402" s="794"/>
      <c r="AI402" s="794"/>
      <c r="AJ402" s="794"/>
      <c r="AK402" s="794"/>
      <c r="AL402" s="794"/>
      <c r="AM402" s="794"/>
      <c r="AN402" s="794"/>
      <c r="AO402" s="794"/>
      <c r="AP402" s="794"/>
      <c r="AQ402" s="794"/>
      <c r="AR402" s="794"/>
      <c r="AS402" s="794"/>
      <c r="AT402" s="794"/>
      <c r="AU402" s="794"/>
      <c r="AV402" s="794"/>
      <c r="AW402" s="794"/>
      <c r="AX402" s="794"/>
      <c r="AY402" s="794"/>
      <c r="AZ402" s="794"/>
      <c r="BA402" s="794"/>
      <c r="BB402" s="794"/>
      <c r="BC402" s="794"/>
      <c r="BD402" s="794"/>
      <c r="BE402" s="794"/>
      <c r="BF402" s="794"/>
      <c r="BG402" s="794"/>
      <c r="BH402" s="794"/>
      <c r="BI402" s="794"/>
      <c r="BJ402" s="794"/>
      <c r="BK402" s="794"/>
      <c r="BL402" s="794"/>
      <c r="BM402" s="794"/>
    </row>
    <row r="403" spans="5:65" s="795" customFormat="1" ht="11.1" customHeight="1">
      <c r="E403" s="4"/>
      <c r="F403" s="794"/>
      <c r="G403" s="794"/>
      <c r="H403" s="794"/>
      <c r="I403" s="794"/>
      <c r="J403" s="794"/>
      <c r="K403" s="794"/>
      <c r="L403" s="794"/>
      <c r="M403" s="794"/>
      <c r="N403" s="794"/>
      <c r="O403" s="794"/>
      <c r="P403" s="794"/>
      <c r="Q403" s="794"/>
      <c r="R403" s="794"/>
      <c r="S403" s="794"/>
      <c r="T403" s="794"/>
      <c r="U403" s="794"/>
      <c r="V403" s="794"/>
      <c r="W403" s="794"/>
      <c r="X403" s="794"/>
      <c r="Y403" s="794"/>
      <c r="Z403" s="794"/>
      <c r="AA403" s="794"/>
      <c r="AB403" s="794"/>
      <c r="AC403" s="794"/>
      <c r="AD403" s="794"/>
      <c r="AE403" s="794"/>
      <c r="AF403" s="794"/>
      <c r="AG403" s="794"/>
      <c r="AH403" s="794"/>
      <c r="AI403" s="794"/>
      <c r="AJ403" s="794"/>
      <c r="AK403" s="794"/>
      <c r="AL403" s="794"/>
      <c r="AM403" s="794"/>
      <c r="AN403" s="794"/>
      <c r="AO403" s="794"/>
      <c r="AP403" s="794"/>
      <c r="AQ403" s="794"/>
      <c r="AR403" s="794"/>
      <c r="AS403" s="794"/>
      <c r="AT403" s="794"/>
      <c r="AU403" s="794"/>
      <c r="AV403" s="794"/>
      <c r="AW403" s="794"/>
      <c r="AX403" s="794"/>
      <c r="AY403" s="794"/>
      <c r="AZ403" s="794"/>
      <c r="BA403" s="794"/>
      <c r="BB403" s="794"/>
      <c r="BC403" s="794"/>
      <c r="BD403" s="794"/>
      <c r="BE403" s="794"/>
      <c r="BF403" s="794"/>
      <c r="BG403" s="794"/>
      <c r="BH403" s="794"/>
      <c r="BI403" s="794"/>
      <c r="BJ403" s="794"/>
      <c r="BK403" s="794"/>
      <c r="BL403" s="794"/>
      <c r="BM403" s="794"/>
    </row>
    <row r="404" spans="5:65" s="795" customFormat="1" ht="24" customHeight="1">
      <c r="E404" s="4"/>
      <c r="F404" s="794"/>
      <c r="G404" s="794"/>
      <c r="H404" s="794"/>
      <c r="I404" s="794"/>
      <c r="J404" s="794"/>
      <c r="K404" s="794"/>
      <c r="L404" s="794"/>
      <c r="M404" s="794"/>
      <c r="N404" s="794"/>
      <c r="O404" s="794"/>
      <c r="P404" s="794"/>
      <c r="Q404" s="794"/>
      <c r="R404" s="794"/>
      <c r="S404" s="794"/>
      <c r="T404" s="794"/>
      <c r="U404" s="794"/>
      <c r="V404" s="794"/>
      <c r="W404" s="794"/>
      <c r="X404" s="794"/>
      <c r="Y404" s="794"/>
      <c r="Z404" s="794"/>
      <c r="AA404" s="794"/>
      <c r="AB404" s="794"/>
      <c r="AC404" s="794"/>
      <c r="AD404" s="794"/>
      <c r="AE404" s="794"/>
      <c r="AF404" s="794"/>
      <c r="AG404" s="794"/>
      <c r="AH404" s="794"/>
      <c r="AI404" s="794"/>
      <c r="AJ404" s="794"/>
      <c r="AK404" s="794"/>
      <c r="AL404" s="794"/>
      <c r="AM404" s="794"/>
      <c r="AN404" s="794"/>
      <c r="AO404" s="794"/>
      <c r="AP404" s="794"/>
      <c r="AQ404" s="794"/>
      <c r="AR404" s="794"/>
      <c r="AS404" s="794"/>
      <c r="AT404" s="794"/>
      <c r="AU404" s="794"/>
      <c r="AV404" s="794"/>
      <c r="AW404" s="794"/>
      <c r="AX404" s="794"/>
      <c r="AY404" s="794"/>
      <c r="AZ404" s="794"/>
      <c r="BA404" s="794"/>
      <c r="BB404" s="794"/>
      <c r="BC404" s="794"/>
      <c r="BD404" s="794"/>
      <c r="BE404" s="794"/>
      <c r="BF404" s="794"/>
      <c r="BG404" s="794"/>
      <c r="BH404" s="794"/>
      <c r="BI404" s="794"/>
      <c r="BJ404" s="794"/>
      <c r="BK404" s="794"/>
      <c r="BL404" s="794"/>
      <c r="BM404" s="794"/>
    </row>
    <row r="405" spans="5:65" s="795" customFormat="1" ht="11.1" customHeight="1">
      <c r="E405" s="4"/>
      <c r="F405" s="794"/>
      <c r="G405" s="794"/>
      <c r="H405" s="794"/>
      <c r="I405" s="794"/>
      <c r="J405" s="794"/>
      <c r="K405" s="794"/>
      <c r="L405" s="794"/>
      <c r="M405" s="794"/>
      <c r="N405" s="794"/>
      <c r="O405" s="794"/>
      <c r="P405" s="794"/>
      <c r="Q405" s="794"/>
      <c r="R405" s="794"/>
      <c r="S405" s="794"/>
      <c r="T405" s="794"/>
      <c r="U405" s="794"/>
      <c r="V405" s="794"/>
      <c r="W405" s="794"/>
      <c r="X405" s="794"/>
      <c r="Y405" s="794"/>
      <c r="Z405" s="794"/>
      <c r="AA405" s="794"/>
      <c r="AB405" s="794"/>
      <c r="AC405" s="794"/>
      <c r="AD405" s="794"/>
      <c r="AE405" s="794"/>
      <c r="AF405" s="794"/>
      <c r="AG405" s="794"/>
      <c r="AH405" s="794"/>
      <c r="AI405" s="794"/>
      <c r="AJ405" s="794"/>
      <c r="AK405" s="794"/>
      <c r="AL405" s="794"/>
      <c r="AM405" s="794"/>
      <c r="AN405" s="794"/>
      <c r="AO405" s="794"/>
      <c r="AP405" s="794"/>
      <c r="AQ405" s="794"/>
      <c r="AR405" s="794"/>
      <c r="AS405" s="794"/>
      <c r="AT405" s="794"/>
      <c r="AU405" s="794"/>
      <c r="AV405" s="794"/>
      <c r="AW405" s="794"/>
      <c r="AX405" s="794"/>
      <c r="AY405" s="794"/>
      <c r="AZ405" s="794"/>
      <c r="BA405" s="794"/>
      <c r="BB405" s="794"/>
      <c r="BC405" s="794"/>
      <c r="BD405" s="794"/>
      <c r="BE405" s="794"/>
      <c r="BF405" s="794"/>
      <c r="BG405" s="794"/>
      <c r="BH405" s="794"/>
      <c r="BI405" s="794"/>
      <c r="BJ405" s="794"/>
      <c r="BK405" s="794"/>
      <c r="BL405" s="794"/>
      <c r="BM405" s="794"/>
    </row>
    <row r="406" spans="5:65" s="795" customFormat="1" ht="12.75" customHeight="1">
      <c r="E406" s="4"/>
      <c r="F406" s="794"/>
      <c r="G406" s="794"/>
      <c r="H406" s="794"/>
      <c r="I406" s="794"/>
      <c r="J406" s="794"/>
      <c r="K406" s="794"/>
      <c r="L406" s="794"/>
      <c r="M406" s="794"/>
      <c r="N406" s="794"/>
      <c r="O406" s="794"/>
      <c r="P406" s="794"/>
      <c r="Q406" s="794"/>
      <c r="R406" s="794"/>
      <c r="S406" s="794"/>
      <c r="T406" s="794"/>
      <c r="U406" s="794"/>
      <c r="V406" s="794"/>
      <c r="W406" s="794"/>
      <c r="X406" s="794"/>
      <c r="Y406" s="794"/>
      <c r="Z406" s="794"/>
      <c r="AA406" s="794"/>
      <c r="AB406" s="794"/>
      <c r="AC406" s="794"/>
      <c r="AD406" s="794"/>
      <c r="AE406" s="794"/>
      <c r="AF406" s="794"/>
      <c r="AG406" s="794"/>
      <c r="AH406" s="794"/>
      <c r="AI406" s="794"/>
      <c r="AJ406" s="794"/>
      <c r="AK406" s="794"/>
      <c r="AL406" s="794"/>
      <c r="AM406" s="794"/>
      <c r="AN406" s="794"/>
      <c r="AO406" s="794"/>
      <c r="AP406" s="794"/>
      <c r="AQ406" s="794"/>
      <c r="AR406" s="794"/>
      <c r="AS406" s="794"/>
      <c r="AT406" s="794"/>
      <c r="AU406" s="794"/>
      <c r="AV406" s="794"/>
      <c r="AW406" s="794"/>
      <c r="AX406" s="794"/>
      <c r="AY406" s="794"/>
      <c r="AZ406" s="794"/>
      <c r="BA406" s="794"/>
      <c r="BB406" s="794"/>
      <c r="BC406" s="794"/>
      <c r="BD406" s="794"/>
      <c r="BE406" s="794"/>
      <c r="BF406" s="794"/>
      <c r="BG406" s="794"/>
      <c r="BH406" s="794"/>
      <c r="BI406" s="794"/>
      <c r="BJ406" s="794"/>
      <c r="BK406" s="794"/>
      <c r="BL406" s="794"/>
      <c r="BM406" s="794"/>
    </row>
    <row r="407" spans="5:65" s="795" customFormat="1" ht="11.1" customHeight="1">
      <c r="E407" s="4"/>
      <c r="F407" s="794"/>
      <c r="G407" s="794"/>
      <c r="H407" s="794"/>
      <c r="I407" s="794"/>
      <c r="J407" s="794"/>
      <c r="K407" s="794"/>
      <c r="L407" s="794"/>
      <c r="M407" s="794"/>
      <c r="N407" s="794"/>
      <c r="O407" s="794"/>
      <c r="P407" s="794"/>
      <c r="Q407" s="794"/>
      <c r="R407" s="794"/>
      <c r="S407" s="794"/>
      <c r="T407" s="794"/>
      <c r="U407" s="794"/>
      <c r="V407" s="794"/>
      <c r="W407" s="794"/>
      <c r="X407" s="794"/>
      <c r="Y407" s="794"/>
      <c r="Z407" s="794"/>
      <c r="AA407" s="794"/>
      <c r="AB407" s="794"/>
      <c r="AC407" s="794"/>
      <c r="AD407" s="794"/>
      <c r="AE407" s="794"/>
      <c r="AF407" s="794"/>
      <c r="AG407" s="794"/>
      <c r="AH407" s="794"/>
      <c r="AI407" s="794"/>
      <c r="AJ407" s="794"/>
      <c r="AK407" s="794"/>
      <c r="AL407" s="794"/>
      <c r="AM407" s="794"/>
      <c r="AN407" s="794"/>
      <c r="AO407" s="794"/>
      <c r="AP407" s="794"/>
      <c r="AQ407" s="794"/>
      <c r="AR407" s="794"/>
      <c r="AS407" s="794"/>
      <c r="AT407" s="794"/>
      <c r="AU407" s="794"/>
      <c r="AV407" s="794"/>
      <c r="AW407" s="794"/>
      <c r="AX407" s="794"/>
      <c r="AY407" s="794"/>
      <c r="AZ407" s="794"/>
      <c r="BA407" s="794"/>
      <c r="BB407" s="794"/>
      <c r="BC407" s="794"/>
      <c r="BD407" s="794"/>
      <c r="BE407" s="794"/>
      <c r="BF407" s="794"/>
      <c r="BG407" s="794"/>
      <c r="BH407" s="794"/>
      <c r="BI407" s="794"/>
      <c r="BJ407" s="794"/>
      <c r="BK407" s="794"/>
      <c r="BL407" s="794"/>
      <c r="BM407" s="794"/>
    </row>
    <row r="408" spans="5:65" s="795" customFormat="1" ht="12.75" customHeight="1">
      <c r="E408" s="4"/>
      <c r="F408" s="794"/>
      <c r="G408" s="794"/>
      <c r="H408" s="794"/>
      <c r="I408" s="794"/>
      <c r="J408" s="794"/>
      <c r="K408" s="794"/>
      <c r="L408" s="794"/>
      <c r="M408" s="794"/>
      <c r="N408" s="794"/>
      <c r="O408" s="794"/>
      <c r="P408" s="794"/>
      <c r="Q408" s="794"/>
      <c r="R408" s="794"/>
      <c r="S408" s="794"/>
      <c r="T408" s="794"/>
      <c r="U408" s="794"/>
      <c r="V408" s="794"/>
      <c r="W408" s="794"/>
      <c r="X408" s="794"/>
      <c r="Y408" s="794"/>
      <c r="Z408" s="794"/>
      <c r="AA408" s="794"/>
      <c r="AB408" s="794"/>
      <c r="AC408" s="794"/>
      <c r="AD408" s="794"/>
      <c r="AE408" s="794"/>
      <c r="AF408" s="794"/>
      <c r="AG408" s="794"/>
      <c r="AH408" s="794"/>
      <c r="AI408" s="794"/>
      <c r="AJ408" s="794"/>
      <c r="AK408" s="794"/>
      <c r="AL408" s="794"/>
      <c r="AM408" s="794"/>
      <c r="AN408" s="794"/>
      <c r="AO408" s="794"/>
      <c r="AP408" s="794"/>
      <c r="AQ408" s="794"/>
      <c r="AR408" s="794"/>
      <c r="AS408" s="794"/>
      <c r="AT408" s="794"/>
      <c r="AU408" s="794"/>
      <c r="AV408" s="794"/>
      <c r="AW408" s="794"/>
      <c r="AX408" s="794"/>
      <c r="AY408" s="794"/>
      <c r="AZ408" s="794"/>
      <c r="BA408" s="794"/>
      <c r="BB408" s="794"/>
      <c r="BC408" s="794"/>
      <c r="BD408" s="794"/>
      <c r="BE408" s="794"/>
      <c r="BF408" s="794"/>
      <c r="BG408" s="794"/>
      <c r="BH408" s="794"/>
      <c r="BI408" s="794"/>
      <c r="BJ408" s="794"/>
      <c r="BK408" s="794"/>
      <c r="BL408" s="794"/>
      <c r="BM408" s="794"/>
    </row>
    <row r="409" spans="5:65" s="795" customFormat="1" ht="12.75" customHeight="1">
      <c r="E409" s="4"/>
      <c r="F409" s="794"/>
      <c r="G409" s="794"/>
      <c r="H409" s="794"/>
      <c r="I409" s="794"/>
      <c r="J409" s="794"/>
      <c r="K409" s="794"/>
      <c r="L409" s="794"/>
      <c r="M409" s="794"/>
      <c r="N409" s="794"/>
      <c r="O409" s="794"/>
      <c r="P409" s="794"/>
      <c r="Q409" s="794"/>
      <c r="R409" s="794"/>
      <c r="S409" s="794"/>
      <c r="T409" s="794"/>
      <c r="U409" s="794"/>
      <c r="V409" s="794"/>
      <c r="W409" s="794"/>
      <c r="X409" s="794"/>
      <c r="Y409" s="794"/>
      <c r="Z409" s="794"/>
      <c r="AA409" s="794"/>
      <c r="AB409" s="794"/>
      <c r="AC409" s="794"/>
      <c r="AD409" s="794"/>
      <c r="AE409" s="794"/>
      <c r="AF409" s="794"/>
      <c r="AG409" s="794"/>
      <c r="AH409" s="794"/>
      <c r="AI409" s="794"/>
      <c r="AJ409" s="794"/>
      <c r="AK409" s="794"/>
      <c r="AL409" s="794"/>
      <c r="AM409" s="794"/>
      <c r="AN409" s="794"/>
      <c r="AO409" s="794"/>
      <c r="AP409" s="794"/>
      <c r="AQ409" s="794"/>
      <c r="AR409" s="794"/>
      <c r="AS409" s="794"/>
      <c r="AT409" s="794"/>
      <c r="AU409" s="794"/>
      <c r="AV409" s="794"/>
      <c r="AW409" s="794"/>
      <c r="AX409" s="794"/>
      <c r="AY409" s="794"/>
      <c r="AZ409" s="794"/>
      <c r="BA409" s="794"/>
      <c r="BB409" s="794"/>
      <c r="BC409" s="794"/>
      <c r="BD409" s="794"/>
      <c r="BE409" s="794"/>
      <c r="BF409" s="794"/>
      <c r="BG409" s="794"/>
      <c r="BH409" s="794"/>
      <c r="BI409" s="794"/>
      <c r="BJ409" s="794"/>
      <c r="BK409" s="794"/>
      <c r="BL409" s="794"/>
      <c r="BM409" s="794"/>
    </row>
    <row r="410" spans="5:65" s="795" customFormat="1" ht="12.75" customHeight="1">
      <c r="E410" s="4"/>
      <c r="F410" s="794"/>
      <c r="G410" s="794"/>
      <c r="H410" s="794"/>
      <c r="I410" s="794"/>
      <c r="J410" s="794"/>
      <c r="K410" s="794"/>
      <c r="L410" s="794"/>
      <c r="M410" s="794"/>
      <c r="N410" s="794"/>
      <c r="O410" s="794"/>
      <c r="P410" s="794"/>
      <c r="Q410" s="794"/>
      <c r="R410" s="794"/>
      <c r="S410" s="794"/>
      <c r="T410" s="794"/>
      <c r="U410" s="794"/>
      <c r="V410" s="794"/>
      <c r="W410" s="794"/>
      <c r="X410" s="794"/>
      <c r="Y410" s="794"/>
      <c r="Z410" s="794"/>
      <c r="AA410" s="794"/>
      <c r="AB410" s="794"/>
      <c r="AC410" s="794"/>
      <c r="AD410" s="794"/>
      <c r="AE410" s="794"/>
      <c r="AF410" s="794"/>
      <c r="AG410" s="794"/>
      <c r="AH410" s="794"/>
      <c r="AI410" s="794"/>
      <c r="AJ410" s="794"/>
      <c r="AK410" s="794"/>
      <c r="AL410" s="794"/>
      <c r="AM410" s="794"/>
      <c r="AN410" s="794"/>
      <c r="AO410" s="794"/>
      <c r="AP410" s="794"/>
      <c r="AQ410" s="794"/>
      <c r="AR410" s="794"/>
      <c r="AS410" s="794"/>
      <c r="AT410" s="794"/>
      <c r="AU410" s="794"/>
      <c r="AV410" s="794"/>
      <c r="AW410" s="794"/>
      <c r="AX410" s="794"/>
      <c r="AY410" s="794"/>
      <c r="AZ410" s="794"/>
      <c r="BA410" s="794"/>
      <c r="BB410" s="794"/>
      <c r="BC410" s="794"/>
      <c r="BD410" s="794"/>
      <c r="BE410" s="794"/>
      <c r="BF410" s="794"/>
      <c r="BG410" s="794"/>
      <c r="BH410" s="794"/>
      <c r="BI410" s="794"/>
      <c r="BJ410" s="794"/>
      <c r="BK410" s="794"/>
      <c r="BL410" s="794"/>
      <c r="BM410" s="794"/>
    </row>
    <row r="411" spans="5:65" s="795" customFormat="1" ht="12.75" customHeight="1">
      <c r="E411" s="4"/>
      <c r="F411" s="794"/>
      <c r="G411" s="794"/>
      <c r="H411" s="794"/>
      <c r="I411" s="794"/>
      <c r="J411" s="794"/>
      <c r="K411" s="794"/>
      <c r="L411" s="794"/>
      <c r="M411" s="794"/>
      <c r="N411" s="794"/>
      <c r="O411" s="794"/>
      <c r="P411" s="794"/>
      <c r="Q411" s="794"/>
      <c r="R411" s="794"/>
      <c r="S411" s="794"/>
      <c r="T411" s="794"/>
      <c r="U411" s="794"/>
      <c r="V411" s="794"/>
      <c r="W411" s="794"/>
      <c r="X411" s="794"/>
      <c r="Y411" s="794"/>
      <c r="Z411" s="794"/>
      <c r="AA411" s="794"/>
      <c r="AB411" s="794"/>
      <c r="AC411" s="794"/>
      <c r="AD411" s="794"/>
      <c r="AE411" s="794"/>
      <c r="AF411" s="794"/>
      <c r="AG411" s="794"/>
      <c r="AH411" s="794"/>
      <c r="AI411" s="794"/>
      <c r="AJ411" s="794"/>
      <c r="AK411" s="794"/>
      <c r="AL411" s="794"/>
      <c r="AM411" s="794"/>
      <c r="AN411" s="794"/>
      <c r="AO411" s="794"/>
      <c r="AP411" s="794"/>
      <c r="AQ411" s="794"/>
      <c r="AR411" s="794"/>
      <c r="AS411" s="794"/>
      <c r="AT411" s="794"/>
      <c r="AU411" s="794"/>
      <c r="AV411" s="794"/>
      <c r="AW411" s="794"/>
      <c r="AX411" s="794"/>
      <c r="AY411" s="794"/>
      <c r="AZ411" s="794"/>
      <c r="BA411" s="794"/>
      <c r="BB411" s="794"/>
      <c r="BC411" s="794"/>
      <c r="BD411" s="794"/>
      <c r="BE411" s="794"/>
      <c r="BF411" s="794"/>
      <c r="BG411" s="794"/>
      <c r="BH411" s="794"/>
      <c r="BI411" s="794"/>
      <c r="BJ411" s="794"/>
      <c r="BK411" s="794"/>
      <c r="BL411" s="794"/>
      <c r="BM411" s="794"/>
    </row>
    <row r="412" spans="5:65" s="795" customFormat="1" ht="12.75" customHeight="1">
      <c r="E412" s="4"/>
      <c r="F412" s="794"/>
      <c r="G412" s="794"/>
      <c r="H412" s="794"/>
      <c r="I412" s="794"/>
      <c r="J412" s="794"/>
      <c r="K412" s="794"/>
      <c r="L412" s="794"/>
      <c r="M412" s="794"/>
      <c r="N412" s="794"/>
      <c r="O412" s="794"/>
      <c r="P412" s="794"/>
      <c r="Q412" s="794"/>
      <c r="R412" s="794"/>
      <c r="S412" s="794"/>
      <c r="T412" s="794"/>
      <c r="U412" s="794"/>
      <c r="V412" s="794"/>
      <c r="W412" s="794"/>
      <c r="X412" s="794"/>
      <c r="Y412" s="794"/>
      <c r="Z412" s="794"/>
      <c r="AA412" s="794"/>
      <c r="AB412" s="794"/>
      <c r="AC412" s="794"/>
      <c r="AD412" s="794"/>
      <c r="AE412" s="794"/>
      <c r="AF412" s="794"/>
      <c r="AG412" s="794"/>
      <c r="AH412" s="794"/>
      <c r="AI412" s="794"/>
      <c r="AJ412" s="794"/>
      <c r="AK412" s="794"/>
      <c r="AL412" s="794"/>
      <c r="AM412" s="794"/>
      <c r="AN412" s="794"/>
      <c r="AO412" s="794"/>
      <c r="AP412" s="794"/>
      <c r="AQ412" s="794"/>
      <c r="AR412" s="794"/>
      <c r="AS412" s="794"/>
      <c r="AT412" s="794"/>
      <c r="AU412" s="794"/>
      <c r="AV412" s="794"/>
      <c r="AW412" s="794"/>
      <c r="AX412" s="794"/>
      <c r="AY412" s="794"/>
      <c r="AZ412" s="794"/>
      <c r="BA412" s="794"/>
      <c r="BB412" s="794"/>
      <c r="BC412" s="794"/>
      <c r="BD412" s="794"/>
      <c r="BE412" s="794"/>
      <c r="BF412" s="794"/>
      <c r="BG412" s="794"/>
      <c r="BH412" s="794"/>
      <c r="BI412" s="794"/>
      <c r="BJ412" s="794"/>
      <c r="BK412" s="794"/>
      <c r="BL412" s="794"/>
      <c r="BM412" s="794"/>
    </row>
    <row r="413" spans="5:65" s="795" customFormat="1" ht="11.1" customHeight="1">
      <c r="E413" s="4"/>
      <c r="F413" s="794"/>
      <c r="G413" s="794"/>
      <c r="H413" s="794"/>
      <c r="I413" s="794"/>
      <c r="J413" s="794"/>
      <c r="K413" s="794"/>
      <c r="L413" s="794"/>
      <c r="M413" s="794"/>
      <c r="N413" s="794"/>
      <c r="O413" s="794"/>
      <c r="P413" s="794"/>
      <c r="Q413" s="794"/>
      <c r="R413" s="794"/>
      <c r="S413" s="794"/>
      <c r="T413" s="794"/>
      <c r="U413" s="794"/>
      <c r="V413" s="794"/>
      <c r="W413" s="794"/>
      <c r="X413" s="794"/>
      <c r="Y413" s="794"/>
      <c r="Z413" s="794"/>
      <c r="AA413" s="794"/>
      <c r="AB413" s="794"/>
      <c r="AC413" s="794"/>
      <c r="AD413" s="794"/>
      <c r="AE413" s="794"/>
      <c r="AF413" s="794"/>
      <c r="AG413" s="794"/>
      <c r="AH413" s="794"/>
      <c r="AI413" s="794"/>
      <c r="AJ413" s="794"/>
      <c r="AK413" s="794"/>
      <c r="AL413" s="794"/>
      <c r="AM413" s="794"/>
      <c r="AN413" s="794"/>
      <c r="AO413" s="794"/>
      <c r="AP413" s="794"/>
      <c r="AQ413" s="794"/>
      <c r="AR413" s="794"/>
      <c r="AS413" s="794"/>
      <c r="AT413" s="794"/>
      <c r="AU413" s="794"/>
      <c r="AV413" s="794"/>
      <c r="AW413" s="794"/>
      <c r="AX413" s="794"/>
      <c r="AY413" s="794"/>
      <c r="AZ413" s="794"/>
      <c r="BA413" s="794"/>
      <c r="BB413" s="794"/>
      <c r="BC413" s="794"/>
      <c r="BD413" s="794"/>
      <c r="BE413" s="794"/>
      <c r="BF413" s="794"/>
      <c r="BG413" s="794"/>
      <c r="BH413" s="794"/>
      <c r="BI413" s="794"/>
      <c r="BJ413" s="794"/>
      <c r="BK413" s="794"/>
      <c r="BL413" s="794"/>
      <c r="BM413" s="794"/>
    </row>
    <row r="414" spans="5:65" s="795" customFormat="1" ht="12.75" customHeight="1">
      <c r="E414" s="4"/>
      <c r="F414" s="794"/>
      <c r="G414" s="794"/>
      <c r="H414" s="794"/>
      <c r="I414" s="794"/>
      <c r="J414" s="794"/>
      <c r="K414" s="794"/>
      <c r="L414" s="794"/>
      <c r="M414" s="794"/>
      <c r="N414" s="794"/>
      <c r="O414" s="794"/>
      <c r="P414" s="794"/>
      <c r="Q414" s="794"/>
      <c r="R414" s="794"/>
      <c r="S414" s="794"/>
      <c r="T414" s="794"/>
      <c r="U414" s="794"/>
      <c r="V414" s="794"/>
      <c r="W414" s="794"/>
      <c r="X414" s="794"/>
      <c r="Y414" s="794"/>
      <c r="Z414" s="794"/>
      <c r="AA414" s="794"/>
      <c r="AB414" s="794"/>
      <c r="AC414" s="794"/>
      <c r="AD414" s="794"/>
      <c r="AE414" s="794"/>
      <c r="AF414" s="794"/>
      <c r="AG414" s="794"/>
      <c r="AH414" s="794"/>
      <c r="AI414" s="794"/>
      <c r="AJ414" s="794"/>
      <c r="AK414" s="794"/>
      <c r="AL414" s="794"/>
      <c r="AM414" s="794"/>
      <c r="AN414" s="794"/>
      <c r="AO414" s="794"/>
      <c r="AP414" s="794"/>
      <c r="AQ414" s="794"/>
      <c r="AR414" s="794"/>
      <c r="AS414" s="794"/>
      <c r="AT414" s="794"/>
      <c r="AU414" s="794"/>
      <c r="AV414" s="794"/>
      <c r="AW414" s="794"/>
      <c r="AX414" s="794"/>
      <c r="AY414" s="794"/>
      <c r="AZ414" s="794"/>
      <c r="BA414" s="794"/>
      <c r="BB414" s="794"/>
      <c r="BC414" s="794"/>
      <c r="BD414" s="794"/>
      <c r="BE414" s="794"/>
      <c r="BF414" s="794"/>
      <c r="BG414" s="794"/>
      <c r="BH414" s="794"/>
      <c r="BI414" s="794"/>
      <c r="BJ414" s="794"/>
      <c r="BK414" s="794"/>
      <c r="BL414" s="794"/>
      <c r="BM414" s="794"/>
    </row>
    <row r="415" spans="5:65" s="795" customFormat="1" ht="12.75" customHeight="1">
      <c r="E415" s="4"/>
      <c r="F415" s="794"/>
      <c r="G415" s="794"/>
      <c r="H415" s="794"/>
      <c r="I415" s="794"/>
      <c r="J415" s="794"/>
      <c r="K415" s="794"/>
      <c r="L415" s="794"/>
      <c r="M415" s="794"/>
      <c r="N415" s="794"/>
      <c r="O415" s="794"/>
      <c r="P415" s="794"/>
      <c r="Q415" s="794"/>
      <c r="R415" s="794"/>
      <c r="S415" s="794"/>
      <c r="T415" s="794"/>
      <c r="U415" s="794"/>
      <c r="V415" s="794"/>
      <c r="W415" s="794"/>
      <c r="X415" s="794"/>
      <c r="Y415" s="794"/>
      <c r="Z415" s="794"/>
      <c r="AA415" s="794"/>
      <c r="AB415" s="794"/>
      <c r="AC415" s="794"/>
      <c r="AD415" s="794"/>
      <c r="AE415" s="794"/>
      <c r="AF415" s="794"/>
      <c r="AG415" s="794"/>
      <c r="AH415" s="794"/>
      <c r="AI415" s="794"/>
      <c r="AJ415" s="794"/>
      <c r="AK415" s="794"/>
      <c r="AL415" s="794"/>
      <c r="AM415" s="794"/>
      <c r="AN415" s="794"/>
      <c r="AO415" s="794"/>
      <c r="AP415" s="794"/>
      <c r="AQ415" s="794"/>
      <c r="AR415" s="794"/>
      <c r="AS415" s="794"/>
      <c r="AT415" s="794"/>
      <c r="AU415" s="794"/>
      <c r="AV415" s="794"/>
      <c r="AW415" s="794"/>
      <c r="AX415" s="794"/>
      <c r="AY415" s="794"/>
      <c r="AZ415" s="794"/>
      <c r="BA415" s="794"/>
      <c r="BB415" s="794"/>
      <c r="BC415" s="794"/>
      <c r="BD415" s="794"/>
      <c r="BE415" s="794"/>
      <c r="BF415" s="794"/>
      <c r="BG415" s="794"/>
      <c r="BH415" s="794"/>
      <c r="BI415" s="794"/>
      <c r="BJ415" s="794"/>
      <c r="BK415" s="794"/>
      <c r="BL415" s="794"/>
      <c r="BM415" s="794"/>
    </row>
    <row r="416" spans="5:65" s="795" customFormat="1" ht="12.75" customHeight="1">
      <c r="E416" s="4"/>
      <c r="F416" s="794"/>
      <c r="G416" s="794"/>
      <c r="H416" s="794"/>
      <c r="I416" s="794"/>
      <c r="J416" s="794"/>
      <c r="K416" s="794"/>
      <c r="L416" s="794"/>
      <c r="M416" s="794"/>
      <c r="N416" s="794"/>
      <c r="O416" s="794"/>
      <c r="P416" s="794"/>
      <c r="Q416" s="794"/>
      <c r="R416" s="794"/>
      <c r="S416" s="794"/>
      <c r="T416" s="794"/>
      <c r="U416" s="794"/>
      <c r="V416" s="794"/>
      <c r="W416" s="794"/>
      <c r="X416" s="794"/>
      <c r="Y416" s="794"/>
      <c r="Z416" s="794"/>
      <c r="AA416" s="794"/>
      <c r="AB416" s="794"/>
      <c r="AC416" s="794"/>
      <c r="AD416" s="794"/>
      <c r="AE416" s="794"/>
      <c r="AF416" s="794"/>
      <c r="AG416" s="794"/>
      <c r="AH416" s="794"/>
      <c r="AI416" s="794"/>
      <c r="AJ416" s="794"/>
      <c r="AK416" s="794"/>
      <c r="AL416" s="794"/>
      <c r="AM416" s="794"/>
      <c r="AN416" s="794"/>
      <c r="AO416" s="794"/>
      <c r="AP416" s="794"/>
      <c r="AQ416" s="794"/>
      <c r="AR416" s="794"/>
      <c r="AS416" s="794"/>
      <c r="AT416" s="794"/>
      <c r="AU416" s="794"/>
      <c r="AV416" s="794"/>
      <c r="AW416" s="794"/>
      <c r="AX416" s="794"/>
      <c r="AY416" s="794"/>
      <c r="AZ416" s="794"/>
      <c r="BA416" s="794"/>
      <c r="BB416" s="794"/>
      <c r="BC416" s="794"/>
      <c r="BD416" s="794"/>
      <c r="BE416" s="794"/>
      <c r="BF416" s="794"/>
      <c r="BG416" s="794"/>
      <c r="BH416" s="794"/>
      <c r="BI416" s="794"/>
      <c r="BJ416" s="794"/>
      <c r="BK416" s="794"/>
      <c r="BL416" s="794"/>
      <c r="BM416" s="794"/>
    </row>
    <row r="417" spans="5:65" s="795" customFormat="1" ht="12.75" customHeight="1">
      <c r="E417" s="4"/>
      <c r="F417" s="794"/>
      <c r="G417" s="794"/>
      <c r="H417" s="794"/>
      <c r="I417" s="794"/>
      <c r="J417" s="794"/>
      <c r="K417" s="794"/>
      <c r="L417" s="794"/>
      <c r="M417" s="794"/>
      <c r="N417" s="794"/>
      <c r="O417" s="794"/>
      <c r="P417" s="794"/>
      <c r="Q417" s="794"/>
      <c r="R417" s="794"/>
      <c r="S417" s="794"/>
      <c r="T417" s="794"/>
      <c r="U417" s="794"/>
      <c r="V417" s="794"/>
      <c r="W417" s="794"/>
      <c r="X417" s="794"/>
      <c r="Y417" s="794"/>
      <c r="Z417" s="794"/>
      <c r="AA417" s="794"/>
      <c r="AB417" s="794"/>
      <c r="AC417" s="794"/>
      <c r="AD417" s="794"/>
      <c r="AE417" s="794"/>
      <c r="AF417" s="794"/>
      <c r="AG417" s="794"/>
      <c r="AH417" s="794"/>
      <c r="AI417" s="794"/>
      <c r="AJ417" s="794"/>
      <c r="AK417" s="794"/>
      <c r="AL417" s="794"/>
      <c r="AM417" s="794"/>
      <c r="AN417" s="794"/>
      <c r="AO417" s="794"/>
      <c r="AP417" s="794"/>
      <c r="AQ417" s="794"/>
      <c r="AR417" s="794"/>
      <c r="AS417" s="794"/>
      <c r="AT417" s="794"/>
      <c r="AU417" s="794"/>
      <c r="AV417" s="794"/>
      <c r="AW417" s="794"/>
      <c r="AX417" s="794"/>
      <c r="AY417" s="794"/>
      <c r="AZ417" s="794"/>
      <c r="BA417" s="794"/>
      <c r="BB417" s="794"/>
      <c r="BC417" s="794"/>
      <c r="BD417" s="794"/>
      <c r="BE417" s="794"/>
      <c r="BF417" s="794"/>
      <c r="BG417" s="794"/>
      <c r="BH417" s="794"/>
      <c r="BI417" s="794"/>
      <c r="BJ417" s="794"/>
      <c r="BK417" s="794"/>
      <c r="BL417" s="794"/>
      <c r="BM417" s="794"/>
    </row>
    <row r="418" spans="5:65" s="795" customFormat="1" ht="12.75" customHeight="1">
      <c r="E418" s="4"/>
      <c r="F418" s="794"/>
      <c r="G418" s="794"/>
      <c r="H418" s="794"/>
      <c r="I418" s="794"/>
      <c r="J418" s="794"/>
      <c r="K418" s="794"/>
      <c r="L418" s="794"/>
      <c r="M418" s="794"/>
      <c r="N418" s="794"/>
      <c r="O418" s="794"/>
      <c r="P418" s="794"/>
      <c r="Q418" s="794"/>
      <c r="R418" s="794"/>
      <c r="S418" s="794"/>
      <c r="T418" s="794"/>
      <c r="U418" s="794"/>
      <c r="V418" s="794"/>
      <c r="W418" s="794"/>
      <c r="X418" s="794"/>
      <c r="Y418" s="794"/>
      <c r="Z418" s="794"/>
      <c r="AA418" s="794"/>
      <c r="AB418" s="794"/>
      <c r="AC418" s="794"/>
      <c r="AD418" s="794"/>
      <c r="AE418" s="794"/>
      <c r="AF418" s="794"/>
      <c r="AG418" s="794"/>
      <c r="AH418" s="794"/>
      <c r="AI418" s="794"/>
      <c r="AJ418" s="794"/>
      <c r="AK418" s="794"/>
      <c r="AL418" s="794"/>
      <c r="AM418" s="794"/>
      <c r="AN418" s="794"/>
      <c r="AO418" s="794"/>
      <c r="AP418" s="794"/>
      <c r="AQ418" s="794"/>
      <c r="AR418" s="794"/>
      <c r="AS418" s="794"/>
      <c r="AT418" s="794"/>
      <c r="AU418" s="794"/>
      <c r="AV418" s="794"/>
      <c r="AW418" s="794"/>
      <c r="AX418" s="794"/>
      <c r="AY418" s="794"/>
      <c r="AZ418" s="794"/>
      <c r="BA418" s="794"/>
      <c r="BB418" s="794"/>
      <c r="BC418" s="794"/>
      <c r="BD418" s="794"/>
      <c r="BE418" s="794"/>
      <c r="BF418" s="794"/>
      <c r="BG418" s="794"/>
      <c r="BH418" s="794"/>
      <c r="BI418" s="794"/>
      <c r="BJ418" s="794"/>
      <c r="BK418" s="794"/>
      <c r="BL418" s="794"/>
      <c r="BM418" s="794"/>
    </row>
    <row r="419" spans="5:65" s="795" customFormat="1" ht="11.1" customHeight="1">
      <c r="E419" s="4"/>
      <c r="F419" s="794"/>
      <c r="G419" s="794"/>
      <c r="H419" s="794"/>
      <c r="I419" s="794"/>
      <c r="J419" s="794"/>
      <c r="K419" s="794"/>
      <c r="L419" s="794"/>
      <c r="M419" s="794"/>
      <c r="N419" s="794"/>
      <c r="O419" s="794"/>
      <c r="P419" s="794"/>
      <c r="Q419" s="794"/>
      <c r="R419" s="794"/>
      <c r="S419" s="794"/>
      <c r="T419" s="794"/>
      <c r="U419" s="794"/>
      <c r="V419" s="794"/>
      <c r="W419" s="794"/>
      <c r="X419" s="794"/>
      <c r="Y419" s="794"/>
      <c r="Z419" s="794"/>
      <c r="AA419" s="794"/>
      <c r="AB419" s="794"/>
      <c r="AC419" s="794"/>
      <c r="AD419" s="794"/>
      <c r="AE419" s="794"/>
      <c r="AF419" s="794"/>
      <c r="AG419" s="794"/>
      <c r="AH419" s="794"/>
      <c r="AI419" s="794"/>
      <c r="AJ419" s="794"/>
      <c r="AK419" s="794"/>
      <c r="AL419" s="794"/>
      <c r="AM419" s="794"/>
      <c r="AN419" s="794"/>
      <c r="AO419" s="794"/>
      <c r="AP419" s="794"/>
      <c r="AQ419" s="794"/>
      <c r="AR419" s="794"/>
      <c r="AS419" s="794"/>
      <c r="AT419" s="794"/>
      <c r="AU419" s="794"/>
      <c r="AV419" s="794"/>
      <c r="AW419" s="794"/>
      <c r="AX419" s="794"/>
      <c r="AY419" s="794"/>
      <c r="AZ419" s="794"/>
      <c r="BA419" s="794"/>
      <c r="BB419" s="794"/>
      <c r="BC419" s="794"/>
      <c r="BD419" s="794"/>
      <c r="BE419" s="794"/>
      <c r="BF419" s="794"/>
      <c r="BG419" s="794"/>
      <c r="BH419" s="794"/>
      <c r="BI419" s="794"/>
      <c r="BJ419" s="794"/>
      <c r="BK419" s="794"/>
      <c r="BL419" s="794"/>
      <c r="BM419" s="794"/>
    </row>
    <row r="420" spans="5:65" s="795" customFormat="1" ht="12.75" customHeight="1">
      <c r="E420" s="4"/>
      <c r="F420" s="794"/>
      <c r="G420" s="794"/>
      <c r="H420" s="794"/>
      <c r="I420" s="794"/>
      <c r="J420" s="794"/>
      <c r="K420" s="794"/>
      <c r="L420" s="794"/>
      <c r="M420" s="794"/>
      <c r="N420" s="794"/>
      <c r="O420" s="794"/>
      <c r="P420" s="794"/>
      <c r="Q420" s="794"/>
      <c r="R420" s="794"/>
      <c r="S420" s="794"/>
      <c r="T420" s="794"/>
      <c r="U420" s="794"/>
      <c r="V420" s="794"/>
      <c r="W420" s="794"/>
      <c r="X420" s="794"/>
      <c r="Y420" s="794"/>
      <c r="Z420" s="794"/>
      <c r="AA420" s="794"/>
      <c r="AB420" s="794"/>
      <c r="AC420" s="794"/>
      <c r="AD420" s="794"/>
      <c r="AE420" s="794"/>
      <c r="AF420" s="794"/>
      <c r="AG420" s="794"/>
      <c r="AH420" s="794"/>
      <c r="AI420" s="794"/>
      <c r="AJ420" s="794"/>
      <c r="AK420" s="794"/>
      <c r="AL420" s="794"/>
      <c r="AM420" s="794"/>
      <c r="AN420" s="794"/>
      <c r="AO420" s="794"/>
      <c r="AP420" s="794"/>
      <c r="AQ420" s="794"/>
      <c r="AR420" s="794"/>
      <c r="AS420" s="794"/>
      <c r="AT420" s="794"/>
      <c r="AU420" s="794"/>
      <c r="AV420" s="794"/>
      <c r="AW420" s="794"/>
      <c r="AX420" s="794"/>
      <c r="AY420" s="794"/>
      <c r="AZ420" s="794"/>
      <c r="BA420" s="794"/>
      <c r="BB420" s="794"/>
      <c r="BC420" s="794"/>
      <c r="BD420" s="794"/>
      <c r="BE420" s="794"/>
      <c r="BF420" s="794"/>
      <c r="BG420" s="794"/>
      <c r="BH420" s="794"/>
      <c r="BI420" s="794"/>
      <c r="BJ420" s="794"/>
      <c r="BK420" s="794"/>
      <c r="BL420" s="794"/>
      <c r="BM420" s="794"/>
    </row>
    <row r="421" spans="5:65" s="795" customFormat="1" ht="12.75" customHeight="1">
      <c r="E421" s="4"/>
      <c r="F421" s="794"/>
      <c r="G421" s="794"/>
      <c r="H421" s="794"/>
      <c r="I421" s="794"/>
      <c r="J421" s="794"/>
      <c r="K421" s="794"/>
      <c r="L421" s="794"/>
      <c r="M421" s="794"/>
      <c r="N421" s="794"/>
      <c r="O421" s="794"/>
      <c r="P421" s="794"/>
      <c r="Q421" s="794"/>
      <c r="R421" s="794"/>
      <c r="S421" s="794"/>
      <c r="T421" s="794"/>
      <c r="U421" s="794"/>
      <c r="V421" s="794"/>
      <c r="W421" s="794"/>
      <c r="X421" s="794"/>
      <c r="Y421" s="794"/>
      <c r="Z421" s="794"/>
      <c r="AA421" s="794"/>
      <c r="AB421" s="794"/>
      <c r="AC421" s="794"/>
      <c r="AD421" s="794"/>
      <c r="AE421" s="794"/>
      <c r="AF421" s="794"/>
      <c r="AG421" s="794"/>
      <c r="AH421" s="794"/>
      <c r="AI421" s="794"/>
      <c r="AJ421" s="794"/>
      <c r="AK421" s="794"/>
      <c r="AL421" s="794"/>
      <c r="AM421" s="794"/>
      <c r="AN421" s="794"/>
      <c r="AO421" s="794"/>
      <c r="AP421" s="794"/>
      <c r="AQ421" s="794"/>
      <c r="AR421" s="794"/>
      <c r="AS421" s="794"/>
      <c r="AT421" s="794"/>
      <c r="AU421" s="794"/>
      <c r="AV421" s="794"/>
      <c r="AW421" s="794"/>
      <c r="AX421" s="794"/>
      <c r="AY421" s="794"/>
      <c r="AZ421" s="794"/>
      <c r="BA421" s="794"/>
      <c r="BB421" s="794"/>
      <c r="BC421" s="794"/>
      <c r="BD421" s="794"/>
      <c r="BE421" s="794"/>
      <c r="BF421" s="794"/>
      <c r="BG421" s="794"/>
      <c r="BH421" s="794"/>
      <c r="BI421" s="794"/>
      <c r="BJ421" s="794"/>
      <c r="BK421" s="794"/>
      <c r="BL421" s="794"/>
      <c r="BM421" s="794"/>
    </row>
    <row r="422" spans="5:65" s="795" customFormat="1" ht="12.75" customHeight="1">
      <c r="E422" s="4"/>
      <c r="F422" s="794"/>
      <c r="G422" s="794"/>
      <c r="H422" s="794"/>
      <c r="I422" s="794"/>
      <c r="J422" s="794"/>
      <c r="K422" s="794"/>
      <c r="L422" s="794"/>
      <c r="M422" s="794"/>
      <c r="N422" s="794"/>
      <c r="O422" s="794"/>
      <c r="P422" s="794"/>
      <c r="Q422" s="794"/>
      <c r="R422" s="794"/>
      <c r="S422" s="794"/>
      <c r="T422" s="794"/>
      <c r="U422" s="794"/>
      <c r="V422" s="794"/>
      <c r="W422" s="794"/>
      <c r="X422" s="794"/>
      <c r="Y422" s="794"/>
      <c r="Z422" s="794"/>
      <c r="AA422" s="794"/>
      <c r="AB422" s="794"/>
      <c r="AC422" s="794"/>
      <c r="AD422" s="794"/>
      <c r="AE422" s="794"/>
      <c r="AF422" s="794"/>
      <c r="AG422" s="794"/>
      <c r="AH422" s="794"/>
      <c r="AI422" s="794"/>
      <c r="AJ422" s="794"/>
      <c r="AK422" s="794"/>
      <c r="AL422" s="794"/>
      <c r="AM422" s="794"/>
      <c r="AN422" s="794"/>
      <c r="AO422" s="794"/>
      <c r="AP422" s="794"/>
      <c r="AQ422" s="794"/>
      <c r="AR422" s="794"/>
      <c r="AS422" s="794"/>
      <c r="AT422" s="794"/>
      <c r="AU422" s="794"/>
      <c r="AV422" s="794"/>
      <c r="AW422" s="794"/>
      <c r="AX422" s="794"/>
      <c r="AY422" s="794"/>
      <c r="AZ422" s="794"/>
      <c r="BA422" s="794"/>
      <c r="BB422" s="794"/>
      <c r="BC422" s="794"/>
      <c r="BD422" s="794"/>
      <c r="BE422" s="794"/>
      <c r="BF422" s="794"/>
      <c r="BG422" s="794"/>
      <c r="BH422" s="794"/>
      <c r="BI422" s="794"/>
      <c r="BJ422" s="794"/>
      <c r="BK422" s="794"/>
      <c r="BL422" s="794"/>
      <c r="BM422" s="794"/>
    </row>
    <row r="423" spans="5:65" s="795" customFormat="1" ht="12.75" customHeight="1">
      <c r="E423" s="4"/>
      <c r="F423" s="794"/>
      <c r="G423" s="794"/>
      <c r="H423" s="794"/>
      <c r="I423" s="794"/>
      <c r="J423" s="794"/>
      <c r="K423" s="794"/>
      <c r="L423" s="794"/>
      <c r="M423" s="794"/>
      <c r="N423" s="794"/>
      <c r="O423" s="794"/>
      <c r="P423" s="794"/>
      <c r="Q423" s="794"/>
      <c r="R423" s="794"/>
      <c r="S423" s="794"/>
      <c r="T423" s="794"/>
      <c r="U423" s="794"/>
      <c r="V423" s="794"/>
      <c r="W423" s="794"/>
      <c r="X423" s="794"/>
      <c r="Y423" s="794"/>
      <c r="Z423" s="794"/>
      <c r="AA423" s="794"/>
      <c r="AB423" s="794"/>
      <c r="AC423" s="794"/>
      <c r="AD423" s="794"/>
      <c r="AE423" s="794"/>
      <c r="AF423" s="794"/>
      <c r="AG423" s="794"/>
      <c r="AH423" s="794"/>
      <c r="AI423" s="794"/>
      <c r="AJ423" s="794"/>
      <c r="AK423" s="794"/>
      <c r="AL423" s="794"/>
      <c r="AM423" s="794"/>
      <c r="AN423" s="794"/>
      <c r="AO423" s="794"/>
      <c r="AP423" s="794"/>
      <c r="AQ423" s="794"/>
      <c r="AR423" s="794"/>
      <c r="AS423" s="794"/>
      <c r="AT423" s="794"/>
      <c r="AU423" s="794"/>
      <c r="AV423" s="794"/>
      <c r="AW423" s="794"/>
      <c r="AX423" s="794"/>
      <c r="AY423" s="794"/>
      <c r="AZ423" s="794"/>
      <c r="BA423" s="794"/>
      <c r="BB423" s="794"/>
      <c r="BC423" s="794"/>
      <c r="BD423" s="794"/>
      <c r="BE423" s="794"/>
      <c r="BF423" s="794"/>
      <c r="BG423" s="794"/>
      <c r="BH423" s="794"/>
      <c r="BI423" s="794"/>
      <c r="BJ423" s="794"/>
      <c r="BK423" s="794"/>
      <c r="BL423" s="794"/>
      <c r="BM423" s="794"/>
    </row>
    <row r="424" spans="5:65" s="795" customFormat="1" ht="12.75" customHeight="1">
      <c r="E424" s="4"/>
      <c r="F424" s="794"/>
      <c r="G424" s="794"/>
      <c r="H424" s="794"/>
      <c r="I424" s="794"/>
      <c r="J424" s="794"/>
      <c r="K424" s="794"/>
      <c r="L424" s="794"/>
      <c r="M424" s="794"/>
      <c r="N424" s="794"/>
      <c r="O424" s="794"/>
      <c r="P424" s="794"/>
      <c r="Q424" s="794"/>
      <c r="R424" s="794"/>
      <c r="S424" s="794"/>
      <c r="T424" s="794"/>
      <c r="U424" s="794"/>
      <c r="V424" s="794"/>
      <c r="W424" s="794"/>
      <c r="X424" s="794"/>
      <c r="Y424" s="794"/>
      <c r="Z424" s="794"/>
      <c r="AA424" s="794"/>
      <c r="AB424" s="794"/>
      <c r="AC424" s="794"/>
      <c r="AD424" s="794"/>
      <c r="AE424" s="794"/>
      <c r="AF424" s="794"/>
      <c r="AG424" s="794"/>
      <c r="AH424" s="794"/>
      <c r="AI424" s="794"/>
      <c r="AJ424" s="794"/>
      <c r="AK424" s="794"/>
      <c r="AL424" s="794"/>
      <c r="AM424" s="794"/>
      <c r="AN424" s="794"/>
      <c r="AO424" s="794"/>
      <c r="AP424" s="794"/>
      <c r="AQ424" s="794"/>
      <c r="AR424" s="794"/>
      <c r="AS424" s="794"/>
      <c r="AT424" s="794"/>
      <c r="AU424" s="794"/>
      <c r="AV424" s="794"/>
      <c r="AW424" s="794"/>
      <c r="AX424" s="794"/>
      <c r="AY424" s="794"/>
      <c r="AZ424" s="794"/>
      <c r="BA424" s="794"/>
      <c r="BB424" s="794"/>
      <c r="BC424" s="794"/>
      <c r="BD424" s="794"/>
      <c r="BE424" s="794"/>
      <c r="BF424" s="794"/>
      <c r="BG424" s="794"/>
      <c r="BH424" s="794"/>
      <c r="BI424" s="794"/>
      <c r="BJ424" s="794"/>
      <c r="BK424" s="794"/>
      <c r="BL424" s="794"/>
      <c r="BM424" s="794"/>
    </row>
    <row r="425" spans="5:65" s="795" customFormat="1" ht="11.1" customHeight="1">
      <c r="E425" s="4"/>
      <c r="F425" s="794"/>
      <c r="G425" s="794"/>
      <c r="H425" s="794"/>
      <c r="I425" s="794"/>
      <c r="J425" s="794"/>
      <c r="K425" s="794"/>
      <c r="L425" s="794"/>
      <c r="M425" s="794"/>
      <c r="N425" s="794"/>
      <c r="O425" s="794"/>
      <c r="P425" s="794"/>
      <c r="Q425" s="794"/>
      <c r="R425" s="794"/>
      <c r="S425" s="794"/>
      <c r="T425" s="794"/>
      <c r="U425" s="794"/>
      <c r="V425" s="794"/>
      <c r="W425" s="794"/>
      <c r="X425" s="794"/>
      <c r="Y425" s="794"/>
      <c r="Z425" s="794"/>
      <c r="AA425" s="794"/>
      <c r="AB425" s="794"/>
      <c r="AC425" s="794"/>
      <c r="AD425" s="794"/>
      <c r="AE425" s="794"/>
      <c r="AF425" s="794"/>
      <c r="AG425" s="794"/>
      <c r="AH425" s="794"/>
      <c r="AI425" s="794"/>
      <c r="AJ425" s="794"/>
      <c r="AK425" s="794"/>
      <c r="AL425" s="794"/>
      <c r="AM425" s="794"/>
      <c r="AN425" s="794"/>
      <c r="AO425" s="794"/>
      <c r="AP425" s="794"/>
      <c r="AQ425" s="794"/>
      <c r="AR425" s="794"/>
      <c r="AS425" s="794"/>
      <c r="AT425" s="794"/>
      <c r="AU425" s="794"/>
      <c r="AV425" s="794"/>
      <c r="AW425" s="794"/>
      <c r="AX425" s="794"/>
      <c r="AY425" s="794"/>
      <c r="AZ425" s="794"/>
      <c r="BA425" s="794"/>
      <c r="BB425" s="794"/>
      <c r="BC425" s="794"/>
      <c r="BD425" s="794"/>
      <c r="BE425" s="794"/>
      <c r="BF425" s="794"/>
      <c r="BG425" s="794"/>
      <c r="BH425" s="794"/>
      <c r="BI425" s="794"/>
      <c r="BJ425" s="794"/>
      <c r="BK425" s="794"/>
      <c r="BL425" s="794"/>
      <c r="BM425" s="794"/>
    </row>
    <row r="426" spans="5:65" s="795" customFormat="1" ht="12.75" customHeight="1">
      <c r="E426" s="4"/>
      <c r="F426" s="794"/>
      <c r="G426" s="794"/>
      <c r="H426" s="794"/>
      <c r="I426" s="794"/>
      <c r="J426" s="794"/>
      <c r="K426" s="794"/>
      <c r="L426" s="794"/>
      <c r="M426" s="794"/>
      <c r="N426" s="794"/>
      <c r="O426" s="794"/>
      <c r="P426" s="794"/>
      <c r="Q426" s="794"/>
      <c r="R426" s="794"/>
      <c r="S426" s="794"/>
      <c r="T426" s="794"/>
      <c r="U426" s="794"/>
      <c r="V426" s="794"/>
      <c r="W426" s="794"/>
      <c r="X426" s="794"/>
      <c r="Y426" s="794"/>
      <c r="Z426" s="794"/>
      <c r="AA426" s="794"/>
      <c r="AB426" s="794"/>
      <c r="AC426" s="794"/>
      <c r="AD426" s="794"/>
      <c r="AE426" s="794"/>
      <c r="AF426" s="794"/>
      <c r="AG426" s="794"/>
      <c r="AH426" s="794"/>
      <c r="AI426" s="794"/>
      <c r="AJ426" s="794"/>
      <c r="AK426" s="794"/>
      <c r="AL426" s="794"/>
      <c r="AM426" s="794"/>
      <c r="AN426" s="794"/>
      <c r="AO426" s="794"/>
      <c r="AP426" s="794"/>
      <c r="AQ426" s="794"/>
      <c r="AR426" s="794"/>
      <c r="AS426" s="794"/>
      <c r="AT426" s="794"/>
      <c r="AU426" s="794"/>
      <c r="AV426" s="794"/>
      <c r="AW426" s="794"/>
      <c r="AX426" s="794"/>
      <c r="AY426" s="794"/>
      <c r="AZ426" s="794"/>
      <c r="BA426" s="794"/>
      <c r="BB426" s="794"/>
      <c r="BC426" s="794"/>
      <c r="BD426" s="794"/>
      <c r="BE426" s="794"/>
      <c r="BF426" s="794"/>
      <c r="BG426" s="794"/>
      <c r="BH426" s="794"/>
      <c r="BI426" s="794"/>
      <c r="BJ426" s="794"/>
      <c r="BK426" s="794"/>
      <c r="BL426" s="794"/>
      <c r="BM426" s="794"/>
    </row>
    <row r="427" spans="5:65" s="795" customFormat="1" ht="12.75" customHeight="1">
      <c r="E427" s="4"/>
      <c r="F427" s="794"/>
      <c r="G427" s="794"/>
      <c r="H427" s="794"/>
      <c r="I427" s="794"/>
      <c r="J427" s="794"/>
      <c r="K427" s="794"/>
      <c r="L427" s="794"/>
      <c r="M427" s="794"/>
      <c r="N427" s="794"/>
      <c r="O427" s="794"/>
      <c r="P427" s="794"/>
      <c r="Q427" s="794"/>
      <c r="R427" s="794"/>
      <c r="S427" s="794"/>
      <c r="T427" s="794"/>
      <c r="U427" s="794"/>
      <c r="V427" s="794"/>
      <c r="W427" s="794"/>
      <c r="X427" s="794"/>
      <c r="Y427" s="794"/>
      <c r="Z427" s="794"/>
      <c r="AA427" s="794"/>
      <c r="AB427" s="794"/>
      <c r="AC427" s="794"/>
      <c r="AD427" s="794"/>
      <c r="AE427" s="794"/>
      <c r="AF427" s="794"/>
      <c r="AG427" s="794"/>
      <c r="AH427" s="794"/>
      <c r="AI427" s="794"/>
      <c r="AJ427" s="794"/>
      <c r="AK427" s="794"/>
      <c r="AL427" s="794"/>
      <c r="AM427" s="794"/>
      <c r="AN427" s="794"/>
      <c r="AO427" s="794"/>
      <c r="AP427" s="794"/>
      <c r="AQ427" s="794"/>
      <c r="AR427" s="794"/>
      <c r="AS427" s="794"/>
      <c r="AT427" s="794"/>
      <c r="AU427" s="794"/>
      <c r="AV427" s="794"/>
      <c r="AW427" s="794"/>
      <c r="AX427" s="794"/>
      <c r="AY427" s="794"/>
      <c r="AZ427" s="794"/>
      <c r="BA427" s="794"/>
      <c r="BB427" s="794"/>
      <c r="BC427" s="794"/>
      <c r="BD427" s="794"/>
      <c r="BE427" s="794"/>
      <c r="BF427" s="794"/>
      <c r="BG427" s="794"/>
      <c r="BH427" s="794"/>
      <c r="BI427" s="794"/>
      <c r="BJ427" s="794"/>
      <c r="BK427" s="794"/>
      <c r="BL427" s="794"/>
      <c r="BM427" s="794"/>
    </row>
    <row r="428" spans="5:65" s="795" customFormat="1" ht="12.75" customHeight="1">
      <c r="E428" s="4"/>
      <c r="F428" s="794"/>
      <c r="G428" s="794"/>
      <c r="H428" s="794"/>
      <c r="I428" s="794"/>
      <c r="J428" s="794"/>
      <c r="K428" s="794"/>
      <c r="L428" s="794"/>
      <c r="M428" s="794"/>
      <c r="N428" s="794"/>
      <c r="O428" s="794"/>
      <c r="P428" s="794"/>
      <c r="Q428" s="794"/>
      <c r="R428" s="794"/>
      <c r="S428" s="794"/>
      <c r="T428" s="794"/>
      <c r="U428" s="794"/>
      <c r="V428" s="794"/>
      <c r="W428" s="794"/>
      <c r="X428" s="794"/>
      <c r="Y428" s="794"/>
      <c r="Z428" s="794"/>
      <c r="AA428" s="794"/>
      <c r="AB428" s="794"/>
      <c r="AC428" s="794"/>
      <c r="AD428" s="794"/>
      <c r="AE428" s="794"/>
      <c r="AF428" s="794"/>
      <c r="AG428" s="794"/>
      <c r="AH428" s="794"/>
      <c r="AI428" s="794"/>
      <c r="AJ428" s="794"/>
      <c r="AK428" s="794"/>
      <c r="AL428" s="794"/>
      <c r="AM428" s="794"/>
      <c r="AN428" s="794"/>
      <c r="AO428" s="794"/>
      <c r="AP428" s="794"/>
      <c r="AQ428" s="794"/>
      <c r="AR428" s="794"/>
      <c r="AS428" s="794"/>
      <c r="AT428" s="794"/>
      <c r="AU428" s="794"/>
      <c r="AV428" s="794"/>
      <c r="AW428" s="794"/>
      <c r="AX428" s="794"/>
      <c r="AY428" s="794"/>
      <c r="AZ428" s="794"/>
      <c r="BA428" s="794"/>
      <c r="BB428" s="794"/>
      <c r="BC428" s="794"/>
      <c r="BD428" s="794"/>
      <c r="BE428" s="794"/>
      <c r="BF428" s="794"/>
      <c r="BG428" s="794"/>
      <c r="BH428" s="794"/>
      <c r="BI428" s="794"/>
      <c r="BJ428" s="794"/>
      <c r="BK428" s="794"/>
      <c r="BL428" s="794"/>
      <c r="BM428" s="794"/>
    </row>
    <row r="429" spans="5:65" s="795" customFormat="1" ht="12.75" customHeight="1">
      <c r="E429" s="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4"/>
      <c r="P429" s="794"/>
      <c r="Q429" s="794"/>
      <c r="R429" s="794"/>
      <c r="S429" s="794"/>
      <c r="T429" s="794"/>
      <c r="U429" s="794"/>
      <c r="V429" s="794"/>
      <c r="W429" s="794"/>
      <c r="X429" s="794"/>
      <c r="Y429" s="794"/>
      <c r="Z429" s="794"/>
      <c r="AA429" s="794"/>
      <c r="AB429" s="794"/>
      <c r="AC429" s="794"/>
      <c r="AD429" s="794"/>
      <c r="AE429" s="794"/>
      <c r="AF429" s="794"/>
      <c r="AG429" s="794"/>
      <c r="AH429" s="794"/>
      <c r="AI429" s="794"/>
      <c r="AJ429" s="794"/>
      <c r="AK429" s="794"/>
      <c r="AL429" s="794"/>
      <c r="AM429" s="794"/>
      <c r="AN429" s="794"/>
      <c r="AO429" s="794"/>
      <c r="AP429" s="794"/>
      <c r="AQ429" s="794"/>
      <c r="AR429" s="794"/>
      <c r="AS429" s="794"/>
      <c r="AT429" s="794"/>
      <c r="AU429" s="794"/>
      <c r="AV429" s="794"/>
      <c r="AW429" s="794"/>
      <c r="AX429" s="794"/>
      <c r="AY429" s="794"/>
      <c r="AZ429" s="794"/>
      <c r="BA429" s="794"/>
      <c r="BB429" s="794"/>
      <c r="BC429" s="794"/>
      <c r="BD429" s="794"/>
      <c r="BE429" s="794"/>
      <c r="BF429" s="794"/>
      <c r="BG429" s="794"/>
      <c r="BH429" s="794"/>
      <c r="BI429" s="794"/>
      <c r="BJ429" s="794"/>
      <c r="BK429" s="794"/>
      <c r="BL429" s="794"/>
      <c r="BM429" s="794"/>
    </row>
    <row r="430" spans="5:65" s="795" customFormat="1" ht="11.1" customHeight="1">
      <c r="E430" s="4"/>
      <c r="F430" s="794"/>
      <c r="G430" s="794"/>
      <c r="H430" s="794"/>
      <c r="I430" s="794"/>
      <c r="J430" s="794"/>
      <c r="K430" s="794"/>
      <c r="L430" s="794"/>
      <c r="M430" s="794"/>
      <c r="N430" s="794"/>
      <c r="O430" s="794"/>
      <c r="P430" s="794"/>
      <c r="Q430" s="794"/>
      <c r="R430" s="794"/>
      <c r="S430" s="794"/>
      <c r="T430" s="794"/>
      <c r="U430" s="794"/>
      <c r="V430" s="794"/>
      <c r="W430" s="794"/>
      <c r="X430" s="794"/>
      <c r="Y430" s="794"/>
      <c r="Z430" s="794"/>
      <c r="AA430" s="794"/>
      <c r="AB430" s="794"/>
      <c r="AC430" s="794"/>
      <c r="AD430" s="794"/>
      <c r="AE430" s="794"/>
      <c r="AF430" s="794"/>
      <c r="AG430" s="794"/>
      <c r="AH430" s="794"/>
      <c r="AI430" s="794"/>
      <c r="AJ430" s="794"/>
      <c r="AK430" s="794"/>
      <c r="AL430" s="794"/>
      <c r="AM430" s="794"/>
      <c r="AN430" s="794"/>
      <c r="AO430" s="794"/>
      <c r="AP430" s="794"/>
      <c r="AQ430" s="794"/>
      <c r="AR430" s="794"/>
      <c r="AS430" s="794"/>
      <c r="AT430" s="794"/>
      <c r="AU430" s="794"/>
      <c r="AV430" s="794"/>
      <c r="AW430" s="794"/>
      <c r="AX430" s="794"/>
      <c r="AY430" s="794"/>
      <c r="AZ430" s="794"/>
      <c r="BA430" s="794"/>
      <c r="BB430" s="794"/>
      <c r="BC430" s="794"/>
      <c r="BD430" s="794"/>
      <c r="BE430" s="794"/>
      <c r="BF430" s="794"/>
      <c r="BG430" s="794"/>
      <c r="BH430" s="794"/>
      <c r="BI430" s="794"/>
      <c r="BJ430" s="794"/>
      <c r="BK430" s="794"/>
      <c r="BL430" s="794"/>
      <c r="BM430" s="794"/>
    </row>
    <row r="431" spans="5:65" s="795" customFormat="1" ht="13.5" customHeight="1">
      <c r="E431" s="4"/>
      <c r="F431" s="794"/>
      <c r="G431" s="794"/>
      <c r="H431" s="794"/>
      <c r="I431" s="794"/>
      <c r="J431" s="794"/>
      <c r="K431" s="794"/>
      <c r="L431" s="794"/>
      <c r="M431" s="794"/>
      <c r="N431" s="794"/>
      <c r="O431" s="794"/>
      <c r="P431" s="794"/>
      <c r="Q431" s="794"/>
      <c r="R431" s="794"/>
      <c r="S431" s="794"/>
      <c r="T431" s="794"/>
      <c r="U431" s="794"/>
      <c r="V431" s="794"/>
      <c r="W431" s="794"/>
      <c r="X431" s="794"/>
      <c r="Y431" s="794"/>
      <c r="Z431" s="794"/>
      <c r="AA431" s="794"/>
      <c r="AB431" s="794"/>
      <c r="AC431" s="794"/>
      <c r="AD431" s="794"/>
      <c r="AE431" s="794"/>
      <c r="AF431" s="794"/>
      <c r="AG431" s="794"/>
      <c r="AH431" s="794"/>
      <c r="AI431" s="794"/>
      <c r="AJ431" s="794"/>
      <c r="AK431" s="794"/>
      <c r="AL431" s="794"/>
      <c r="AM431" s="794"/>
      <c r="AN431" s="794"/>
      <c r="AO431" s="794"/>
      <c r="AP431" s="794"/>
      <c r="AQ431" s="794"/>
      <c r="AR431" s="794"/>
      <c r="AS431" s="794"/>
      <c r="AT431" s="794"/>
      <c r="AU431" s="794"/>
      <c r="AV431" s="794"/>
      <c r="AW431" s="794"/>
      <c r="AX431" s="794"/>
      <c r="AY431" s="794"/>
      <c r="AZ431" s="794"/>
      <c r="BA431" s="794"/>
      <c r="BB431" s="794"/>
      <c r="BC431" s="794"/>
      <c r="BD431" s="794"/>
      <c r="BE431" s="794"/>
      <c r="BF431" s="794"/>
      <c r="BG431" s="794"/>
      <c r="BH431" s="794"/>
      <c r="BI431" s="794"/>
      <c r="BJ431" s="794"/>
      <c r="BK431" s="794"/>
      <c r="BL431" s="794"/>
      <c r="BM431" s="794"/>
    </row>
    <row r="432" spans="5:65" s="795" customFormat="1" ht="12.75" customHeight="1">
      <c r="E432" s="4"/>
      <c r="F432" s="794"/>
      <c r="G432" s="794"/>
      <c r="H432" s="794"/>
      <c r="I432" s="794"/>
      <c r="J432" s="794"/>
      <c r="K432" s="794"/>
      <c r="L432" s="794"/>
      <c r="M432" s="794"/>
      <c r="N432" s="794"/>
      <c r="O432" s="794"/>
      <c r="P432" s="794"/>
      <c r="Q432" s="794"/>
      <c r="R432" s="794"/>
      <c r="S432" s="794"/>
      <c r="T432" s="794"/>
      <c r="U432" s="794"/>
      <c r="V432" s="794"/>
      <c r="W432" s="794"/>
      <c r="X432" s="794"/>
      <c r="Y432" s="794"/>
      <c r="Z432" s="794"/>
      <c r="AA432" s="794"/>
      <c r="AB432" s="794"/>
      <c r="AC432" s="794"/>
      <c r="AD432" s="794"/>
      <c r="AE432" s="794"/>
      <c r="AF432" s="794"/>
      <c r="AG432" s="794"/>
      <c r="AH432" s="794"/>
      <c r="AI432" s="794"/>
      <c r="AJ432" s="794"/>
      <c r="AK432" s="794"/>
      <c r="AL432" s="794"/>
      <c r="AM432" s="794"/>
      <c r="AN432" s="794"/>
      <c r="AO432" s="794"/>
      <c r="AP432" s="794"/>
      <c r="AQ432" s="794"/>
      <c r="AR432" s="794"/>
      <c r="AS432" s="794"/>
      <c r="AT432" s="794"/>
      <c r="AU432" s="794"/>
      <c r="AV432" s="794"/>
      <c r="AW432" s="794"/>
      <c r="AX432" s="794"/>
      <c r="AY432" s="794"/>
      <c r="AZ432" s="794"/>
      <c r="BA432" s="794"/>
      <c r="BB432" s="794"/>
      <c r="BC432" s="794"/>
      <c r="BD432" s="794"/>
      <c r="BE432" s="794"/>
      <c r="BF432" s="794"/>
      <c r="BG432" s="794"/>
      <c r="BH432" s="794"/>
      <c r="BI432" s="794"/>
      <c r="BJ432" s="794"/>
      <c r="BK432" s="794"/>
      <c r="BL432" s="794"/>
      <c r="BM432" s="794"/>
    </row>
    <row r="433" spans="5:65" s="795" customFormat="1" ht="12.75" customHeight="1">
      <c r="E433" s="4"/>
      <c r="F433" s="794"/>
      <c r="G433" s="794"/>
      <c r="H433" s="794"/>
      <c r="I433" s="794"/>
      <c r="J433" s="794"/>
      <c r="K433" s="794"/>
      <c r="L433" s="794"/>
      <c r="M433" s="794"/>
      <c r="N433" s="794"/>
      <c r="O433" s="794"/>
      <c r="P433" s="794"/>
      <c r="Q433" s="794"/>
      <c r="R433" s="794"/>
      <c r="S433" s="794"/>
      <c r="T433" s="794"/>
      <c r="U433" s="794"/>
      <c r="V433" s="794"/>
      <c r="W433" s="794"/>
      <c r="X433" s="794"/>
      <c r="Y433" s="794"/>
      <c r="Z433" s="794"/>
      <c r="AA433" s="794"/>
      <c r="AB433" s="794"/>
      <c r="AC433" s="794"/>
      <c r="AD433" s="794"/>
      <c r="AE433" s="794"/>
      <c r="AF433" s="794"/>
      <c r="AG433" s="794"/>
      <c r="AH433" s="794"/>
      <c r="AI433" s="794"/>
      <c r="AJ433" s="794"/>
      <c r="AK433" s="794"/>
      <c r="AL433" s="794"/>
      <c r="AM433" s="794"/>
      <c r="AN433" s="794"/>
      <c r="AO433" s="794"/>
      <c r="AP433" s="794"/>
      <c r="AQ433" s="794"/>
      <c r="AR433" s="794"/>
      <c r="AS433" s="794"/>
      <c r="AT433" s="794"/>
      <c r="AU433" s="794"/>
      <c r="AV433" s="794"/>
      <c r="AW433" s="794"/>
      <c r="AX433" s="794"/>
      <c r="AY433" s="794"/>
      <c r="AZ433" s="794"/>
      <c r="BA433" s="794"/>
      <c r="BB433" s="794"/>
      <c r="BC433" s="794"/>
      <c r="BD433" s="794"/>
      <c r="BE433" s="794"/>
      <c r="BF433" s="794"/>
      <c r="BG433" s="794"/>
      <c r="BH433" s="794"/>
      <c r="BI433" s="794"/>
      <c r="BJ433" s="794"/>
      <c r="BK433" s="794"/>
      <c r="BL433" s="794"/>
      <c r="BM433" s="794"/>
    </row>
    <row r="434" spans="5:65" s="795" customFormat="1" ht="12.75" customHeight="1">
      <c r="E434" s="4"/>
      <c r="F434" s="794"/>
      <c r="G434" s="794"/>
      <c r="H434" s="794"/>
      <c r="I434" s="794"/>
      <c r="J434" s="794"/>
      <c r="K434" s="794"/>
      <c r="L434" s="794"/>
      <c r="M434" s="794"/>
      <c r="N434" s="794"/>
      <c r="O434" s="794"/>
      <c r="P434" s="794"/>
      <c r="Q434" s="794"/>
      <c r="R434" s="794"/>
      <c r="S434" s="794"/>
      <c r="T434" s="794"/>
      <c r="U434" s="794"/>
      <c r="V434" s="794"/>
      <c r="W434" s="794"/>
      <c r="X434" s="794"/>
      <c r="Y434" s="794"/>
      <c r="Z434" s="794"/>
      <c r="AA434" s="794"/>
      <c r="AB434" s="794"/>
      <c r="AC434" s="794"/>
      <c r="AD434" s="794"/>
      <c r="AE434" s="794"/>
      <c r="AF434" s="794"/>
      <c r="AG434" s="794"/>
      <c r="AH434" s="794"/>
      <c r="AI434" s="794"/>
      <c r="AJ434" s="794"/>
      <c r="AK434" s="794"/>
      <c r="AL434" s="794"/>
      <c r="AM434" s="794"/>
      <c r="AN434" s="794"/>
      <c r="AO434" s="794"/>
      <c r="AP434" s="794"/>
      <c r="AQ434" s="794"/>
      <c r="AR434" s="794"/>
      <c r="AS434" s="794"/>
      <c r="AT434" s="794"/>
      <c r="AU434" s="794"/>
      <c r="AV434" s="794"/>
      <c r="AW434" s="794"/>
      <c r="AX434" s="794"/>
      <c r="AY434" s="794"/>
      <c r="AZ434" s="794"/>
      <c r="BA434" s="794"/>
      <c r="BB434" s="794"/>
      <c r="BC434" s="794"/>
      <c r="BD434" s="794"/>
      <c r="BE434" s="794"/>
      <c r="BF434" s="794"/>
      <c r="BG434" s="794"/>
      <c r="BH434" s="794"/>
      <c r="BI434" s="794"/>
      <c r="BJ434" s="794"/>
      <c r="BK434" s="794"/>
      <c r="BL434" s="794"/>
      <c r="BM434" s="794"/>
    </row>
    <row r="435" spans="5:65" s="795" customFormat="1" ht="11.1" customHeight="1">
      <c r="E435" s="4"/>
      <c r="F435" s="794"/>
      <c r="G435" s="794"/>
      <c r="H435" s="794"/>
      <c r="I435" s="794"/>
      <c r="J435" s="794"/>
      <c r="K435" s="794"/>
      <c r="L435" s="794"/>
      <c r="M435" s="794"/>
      <c r="N435" s="794"/>
      <c r="O435" s="794"/>
      <c r="P435" s="794"/>
      <c r="Q435" s="794"/>
      <c r="R435" s="794"/>
      <c r="S435" s="794"/>
      <c r="T435" s="794"/>
      <c r="U435" s="794"/>
      <c r="V435" s="794"/>
      <c r="W435" s="794"/>
      <c r="X435" s="794"/>
      <c r="Y435" s="794"/>
      <c r="Z435" s="794"/>
      <c r="AA435" s="794"/>
      <c r="AB435" s="794"/>
      <c r="AC435" s="794"/>
      <c r="AD435" s="794"/>
      <c r="AE435" s="794"/>
      <c r="AF435" s="794"/>
      <c r="AG435" s="794"/>
      <c r="AH435" s="794"/>
      <c r="AI435" s="794"/>
      <c r="AJ435" s="794"/>
      <c r="AK435" s="794"/>
      <c r="AL435" s="794"/>
      <c r="AM435" s="794"/>
      <c r="AN435" s="794"/>
      <c r="AO435" s="794"/>
      <c r="AP435" s="794"/>
      <c r="AQ435" s="794"/>
      <c r="AR435" s="794"/>
      <c r="AS435" s="794"/>
      <c r="AT435" s="794"/>
      <c r="AU435" s="794"/>
      <c r="AV435" s="794"/>
      <c r="AW435" s="794"/>
      <c r="AX435" s="794"/>
      <c r="AY435" s="794"/>
      <c r="AZ435" s="794"/>
      <c r="BA435" s="794"/>
      <c r="BB435" s="794"/>
      <c r="BC435" s="794"/>
      <c r="BD435" s="794"/>
      <c r="BE435" s="794"/>
      <c r="BF435" s="794"/>
      <c r="BG435" s="794"/>
      <c r="BH435" s="794"/>
      <c r="BI435" s="794"/>
      <c r="BJ435" s="794"/>
      <c r="BK435" s="794"/>
      <c r="BL435" s="794"/>
      <c r="BM435" s="794"/>
    </row>
    <row r="436" spans="5:65" s="795" customFormat="1" ht="24" customHeight="1">
      <c r="E436" s="4"/>
      <c r="F436" s="794"/>
      <c r="G436" s="794"/>
      <c r="H436" s="794"/>
      <c r="I436" s="794"/>
      <c r="J436" s="794"/>
      <c r="K436" s="794"/>
      <c r="L436" s="794"/>
      <c r="M436" s="794"/>
      <c r="N436" s="794"/>
      <c r="O436" s="794"/>
      <c r="P436" s="794"/>
      <c r="Q436" s="794"/>
      <c r="R436" s="794"/>
      <c r="S436" s="794"/>
      <c r="T436" s="794"/>
      <c r="U436" s="794"/>
      <c r="V436" s="794"/>
      <c r="W436" s="794"/>
      <c r="X436" s="794"/>
      <c r="Y436" s="794"/>
      <c r="Z436" s="794"/>
      <c r="AA436" s="794"/>
      <c r="AB436" s="794"/>
      <c r="AC436" s="794"/>
      <c r="AD436" s="794"/>
      <c r="AE436" s="794"/>
      <c r="AF436" s="794"/>
      <c r="AG436" s="794"/>
      <c r="AH436" s="794"/>
      <c r="AI436" s="794"/>
      <c r="AJ436" s="794"/>
      <c r="AK436" s="794"/>
      <c r="AL436" s="794"/>
      <c r="AM436" s="794"/>
      <c r="AN436" s="794"/>
      <c r="AO436" s="794"/>
      <c r="AP436" s="794"/>
      <c r="AQ436" s="794"/>
      <c r="AR436" s="794"/>
      <c r="AS436" s="794"/>
      <c r="AT436" s="794"/>
      <c r="AU436" s="794"/>
      <c r="AV436" s="794"/>
      <c r="AW436" s="794"/>
      <c r="AX436" s="794"/>
      <c r="AY436" s="794"/>
      <c r="AZ436" s="794"/>
      <c r="BA436" s="794"/>
      <c r="BB436" s="794"/>
      <c r="BC436" s="794"/>
      <c r="BD436" s="794"/>
      <c r="BE436" s="794"/>
      <c r="BF436" s="794"/>
      <c r="BG436" s="794"/>
      <c r="BH436" s="794"/>
      <c r="BI436" s="794"/>
      <c r="BJ436" s="794"/>
      <c r="BK436" s="794"/>
      <c r="BL436" s="794"/>
      <c r="BM436" s="794"/>
    </row>
    <row r="437" spans="5:65" s="795" customFormat="1" ht="11.1" customHeight="1">
      <c r="E437" s="4"/>
      <c r="F437" s="794"/>
      <c r="G437" s="794"/>
      <c r="H437" s="794"/>
      <c r="I437" s="794"/>
      <c r="J437" s="794"/>
      <c r="K437" s="794"/>
      <c r="L437" s="794"/>
      <c r="M437" s="794"/>
      <c r="N437" s="794"/>
      <c r="O437" s="794"/>
      <c r="P437" s="794"/>
      <c r="Q437" s="794"/>
      <c r="R437" s="794"/>
      <c r="S437" s="794"/>
      <c r="T437" s="794"/>
      <c r="U437" s="794"/>
      <c r="V437" s="794"/>
      <c r="W437" s="794"/>
      <c r="X437" s="794"/>
      <c r="Y437" s="794"/>
      <c r="Z437" s="794"/>
      <c r="AA437" s="794"/>
      <c r="AB437" s="794"/>
      <c r="AC437" s="794"/>
      <c r="AD437" s="794"/>
      <c r="AE437" s="794"/>
      <c r="AF437" s="794"/>
      <c r="AG437" s="794"/>
      <c r="AH437" s="794"/>
      <c r="AI437" s="794"/>
      <c r="AJ437" s="794"/>
      <c r="AK437" s="794"/>
      <c r="AL437" s="794"/>
      <c r="AM437" s="794"/>
      <c r="AN437" s="794"/>
      <c r="AO437" s="794"/>
      <c r="AP437" s="794"/>
      <c r="AQ437" s="794"/>
      <c r="AR437" s="794"/>
      <c r="AS437" s="794"/>
      <c r="AT437" s="794"/>
      <c r="AU437" s="794"/>
      <c r="AV437" s="794"/>
      <c r="AW437" s="794"/>
      <c r="AX437" s="794"/>
      <c r="AY437" s="794"/>
      <c r="AZ437" s="794"/>
      <c r="BA437" s="794"/>
      <c r="BB437" s="794"/>
      <c r="BC437" s="794"/>
      <c r="BD437" s="794"/>
      <c r="BE437" s="794"/>
      <c r="BF437" s="794"/>
      <c r="BG437" s="794"/>
      <c r="BH437" s="794"/>
      <c r="BI437" s="794"/>
      <c r="BJ437" s="794"/>
      <c r="BK437" s="794"/>
      <c r="BL437" s="794"/>
      <c r="BM437" s="794"/>
    </row>
    <row r="438" spans="5:65" s="795" customFormat="1" ht="12.75" customHeight="1">
      <c r="E438" s="4"/>
      <c r="F438" s="794"/>
      <c r="G438" s="794"/>
      <c r="H438" s="794"/>
      <c r="I438" s="794"/>
      <c r="J438" s="794"/>
      <c r="K438" s="794"/>
      <c r="L438" s="794"/>
      <c r="M438" s="794"/>
      <c r="N438" s="794"/>
      <c r="O438" s="794"/>
      <c r="P438" s="794"/>
      <c r="Q438" s="794"/>
      <c r="R438" s="794"/>
      <c r="S438" s="794"/>
      <c r="T438" s="794"/>
      <c r="U438" s="794"/>
      <c r="V438" s="794"/>
      <c r="W438" s="794"/>
      <c r="X438" s="794"/>
      <c r="Y438" s="794"/>
      <c r="Z438" s="794"/>
      <c r="AA438" s="794"/>
      <c r="AB438" s="794"/>
      <c r="AC438" s="794"/>
      <c r="AD438" s="794"/>
      <c r="AE438" s="794"/>
      <c r="AF438" s="794"/>
      <c r="AG438" s="794"/>
      <c r="AH438" s="794"/>
      <c r="AI438" s="794"/>
      <c r="AJ438" s="794"/>
      <c r="AK438" s="794"/>
      <c r="AL438" s="794"/>
      <c r="AM438" s="794"/>
      <c r="AN438" s="794"/>
      <c r="AO438" s="794"/>
      <c r="AP438" s="794"/>
      <c r="AQ438" s="794"/>
      <c r="AR438" s="794"/>
      <c r="AS438" s="794"/>
      <c r="AT438" s="794"/>
      <c r="AU438" s="794"/>
      <c r="AV438" s="794"/>
      <c r="AW438" s="794"/>
      <c r="AX438" s="794"/>
      <c r="AY438" s="794"/>
      <c r="AZ438" s="794"/>
      <c r="BA438" s="794"/>
      <c r="BB438" s="794"/>
      <c r="BC438" s="794"/>
      <c r="BD438" s="794"/>
      <c r="BE438" s="794"/>
      <c r="BF438" s="794"/>
      <c r="BG438" s="794"/>
      <c r="BH438" s="794"/>
      <c r="BI438" s="794"/>
      <c r="BJ438" s="794"/>
      <c r="BK438" s="794"/>
      <c r="BL438" s="794"/>
      <c r="BM438" s="794"/>
    </row>
    <row r="439" spans="5:65" s="795" customFormat="1" ht="11.1" customHeight="1">
      <c r="E439" s="4"/>
      <c r="F439" s="794"/>
      <c r="G439" s="794"/>
      <c r="H439" s="794"/>
      <c r="I439" s="794"/>
      <c r="J439" s="794"/>
      <c r="K439" s="794"/>
      <c r="L439" s="794"/>
      <c r="M439" s="794"/>
      <c r="N439" s="794"/>
      <c r="O439" s="794"/>
      <c r="P439" s="794"/>
      <c r="Q439" s="794"/>
      <c r="R439" s="794"/>
      <c r="S439" s="794"/>
      <c r="T439" s="794"/>
      <c r="U439" s="794"/>
      <c r="V439" s="794"/>
      <c r="W439" s="794"/>
      <c r="X439" s="794"/>
      <c r="Y439" s="794"/>
      <c r="Z439" s="794"/>
      <c r="AA439" s="794"/>
      <c r="AB439" s="794"/>
      <c r="AC439" s="794"/>
      <c r="AD439" s="794"/>
      <c r="AE439" s="794"/>
      <c r="AF439" s="794"/>
      <c r="AG439" s="794"/>
      <c r="AH439" s="794"/>
      <c r="AI439" s="794"/>
      <c r="AJ439" s="794"/>
      <c r="AK439" s="794"/>
      <c r="AL439" s="794"/>
      <c r="AM439" s="794"/>
      <c r="AN439" s="794"/>
      <c r="AO439" s="794"/>
      <c r="AP439" s="794"/>
      <c r="AQ439" s="794"/>
      <c r="AR439" s="794"/>
      <c r="AS439" s="794"/>
      <c r="AT439" s="794"/>
      <c r="AU439" s="794"/>
      <c r="AV439" s="794"/>
      <c r="AW439" s="794"/>
      <c r="AX439" s="794"/>
      <c r="AY439" s="794"/>
      <c r="AZ439" s="794"/>
      <c r="BA439" s="794"/>
      <c r="BB439" s="794"/>
      <c r="BC439" s="794"/>
      <c r="BD439" s="794"/>
      <c r="BE439" s="794"/>
      <c r="BF439" s="794"/>
      <c r="BG439" s="794"/>
      <c r="BH439" s="794"/>
      <c r="BI439" s="794"/>
      <c r="BJ439" s="794"/>
      <c r="BK439" s="794"/>
      <c r="BL439" s="794"/>
      <c r="BM439" s="794"/>
    </row>
    <row r="440" spans="5:65" s="795" customFormat="1" ht="12.75" customHeight="1">
      <c r="E440" s="4"/>
      <c r="F440" s="794"/>
      <c r="G440" s="794"/>
      <c r="H440" s="794"/>
      <c r="I440" s="794"/>
      <c r="J440" s="794"/>
      <c r="K440" s="794"/>
      <c r="L440" s="794"/>
      <c r="M440" s="794"/>
      <c r="N440" s="794"/>
      <c r="O440" s="794"/>
      <c r="P440" s="794"/>
      <c r="Q440" s="794"/>
      <c r="R440" s="794"/>
      <c r="S440" s="794"/>
      <c r="T440" s="794"/>
      <c r="U440" s="794"/>
      <c r="V440" s="794"/>
      <c r="W440" s="794"/>
      <c r="X440" s="794"/>
      <c r="Y440" s="794"/>
      <c r="Z440" s="794"/>
      <c r="AA440" s="794"/>
      <c r="AB440" s="794"/>
      <c r="AC440" s="794"/>
      <c r="AD440" s="794"/>
      <c r="AE440" s="794"/>
      <c r="AF440" s="794"/>
      <c r="AG440" s="794"/>
      <c r="AH440" s="794"/>
      <c r="AI440" s="794"/>
      <c r="AJ440" s="794"/>
      <c r="AK440" s="794"/>
      <c r="AL440" s="794"/>
      <c r="AM440" s="794"/>
      <c r="AN440" s="794"/>
      <c r="AO440" s="794"/>
      <c r="AP440" s="794"/>
      <c r="AQ440" s="794"/>
      <c r="AR440" s="794"/>
      <c r="AS440" s="794"/>
      <c r="AT440" s="794"/>
      <c r="AU440" s="794"/>
      <c r="AV440" s="794"/>
      <c r="AW440" s="794"/>
      <c r="AX440" s="794"/>
      <c r="AY440" s="794"/>
      <c r="AZ440" s="794"/>
      <c r="BA440" s="794"/>
      <c r="BB440" s="794"/>
      <c r="BC440" s="794"/>
      <c r="BD440" s="794"/>
      <c r="BE440" s="794"/>
      <c r="BF440" s="794"/>
      <c r="BG440" s="794"/>
      <c r="BH440" s="794"/>
      <c r="BI440" s="794"/>
      <c r="BJ440" s="794"/>
      <c r="BK440" s="794"/>
      <c r="BL440" s="794"/>
      <c r="BM440" s="794"/>
    </row>
    <row r="441" spans="5:65" s="795" customFormat="1" ht="12.75" customHeight="1">
      <c r="E441" s="4"/>
      <c r="F441" s="794"/>
      <c r="G441" s="794"/>
      <c r="H441" s="794"/>
      <c r="I441" s="794"/>
      <c r="J441" s="794"/>
      <c r="K441" s="794"/>
      <c r="L441" s="794"/>
      <c r="M441" s="794"/>
      <c r="N441" s="794"/>
      <c r="O441" s="794"/>
      <c r="P441" s="794"/>
      <c r="Q441" s="794"/>
      <c r="R441" s="794"/>
      <c r="S441" s="794"/>
      <c r="T441" s="794"/>
      <c r="U441" s="794"/>
      <c r="V441" s="794"/>
      <c r="W441" s="794"/>
      <c r="X441" s="794"/>
      <c r="Y441" s="794"/>
      <c r="Z441" s="794"/>
      <c r="AA441" s="794"/>
      <c r="AB441" s="794"/>
      <c r="AC441" s="794"/>
      <c r="AD441" s="794"/>
      <c r="AE441" s="794"/>
      <c r="AF441" s="794"/>
      <c r="AG441" s="794"/>
      <c r="AH441" s="794"/>
      <c r="AI441" s="794"/>
      <c r="AJ441" s="794"/>
      <c r="AK441" s="794"/>
      <c r="AL441" s="794"/>
      <c r="AM441" s="794"/>
      <c r="AN441" s="794"/>
      <c r="AO441" s="794"/>
      <c r="AP441" s="794"/>
      <c r="AQ441" s="794"/>
      <c r="AR441" s="794"/>
      <c r="AS441" s="794"/>
      <c r="AT441" s="794"/>
      <c r="AU441" s="794"/>
      <c r="AV441" s="794"/>
      <c r="AW441" s="794"/>
      <c r="AX441" s="794"/>
      <c r="AY441" s="794"/>
      <c r="AZ441" s="794"/>
      <c r="BA441" s="794"/>
      <c r="BB441" s="794"/>
      <c r="BC441" s="794"/>
      <c r="BD441" s="794"/>
      <c r="BE441" s="794"/>
      <c r="BF441" s="794"/>
      <c r="BG441" s="794"/>
      <c r="BH441" s="794"/>
      <c r="BI441" s="794"/>
      <c r="BJ441" s="794"/>
      <c r="BK441" s="794"/>
      <c r="BL441" s="794"/>
      <c r="BM441" s="794"/>
    </row>
    <row r="442" spans="5:65" s="795" customFormat="1" ht="12.75" customHeight="1">
      <c r="E442" s="4"/>
      <c r="F442" s="794"/>
      <c r="G442" s="794"/>
      <c r="H442" s="794"/>
      <c r="I442" s="794"/>
      <c r="J442" s="794"/>
      <c r="K442" s="794"/>
      <c r="L442" s="794"/>
      <c r="M442" s="794"/>
      <c r="N442" s="794"/>
      <c r="O442" s="794"/>
      <c r="P442" s="794"/>
      <c r="Q442" s="794"/>
      <c r="R442" s="794"/>
      <c r="S442" s="794"/>
      <c r="T442" s="794"/>
      <c r="U442" s="794"/>
      <c r="V442" s="794"/>
      <c r="W442" s="794"/>
      <c r="X442" s="794"/>
      <c r="Y442" s="794"/>
      <c r="Z442" s="794"/>
      <c r="AA442" s="794"/>
      <c r="AB442" s="794"/>
      <c r="AC442" s="794"/>
      <c r="AD442" s="794"/>
      <c r="AE442" s="794"/>
      <c r="AF442" s="794"/>
      <c r="AG442" s="794"/>
      <c r="AH442" s="794"/>
      <c r="AI442" s="794"/>
      <c r="AJ442" s="794"/>
      <c r="AK442" s="794"/>
      <c r="AL442" s="794"/>
      <c r="AM442" s="794"/>
      <c r="AN442" s="794"/>
      <c r="AO442" s="794"/>
      <c r="AP442" s="794"/>
      <c r="AQ442" s="794"/>
      <c r="AR442" s="794"/>
      <c r="AS442" s="794"/>
      <c r="AT442" s="794"/>
      <c r="AU442" s="794"/>
      <c r="AV442" s="794"/>
      <c r="AW442" s="794"/>
      <c r="AX442" s="794"/>
      <c r="AY442" s="794"/>
      <c r="AZ442" s="794"/>
      <c r="BA442" s="794"/>
      <c r="BB442" s="794"/>
      <c r="BC442" s="794"/>
      <c r="BD442" s="794"/>
      <c r="BE442" s="794"/>
      <c r="BF442" s="794"/>
      <c r="BG442" s="794"/>
      <c r="BH442" s="794"/>
      <c r="BI442" s="794"/>
      <c r="BJ442" s="794"/>
      <c r="BK442" s="794"/>
      <c r="BL442" s="794"/>
      <c r="BM442" s="794"/>
    </row>
    <row r="443" spans="5:65" s="795" customFormat="1" ht="12.75" customHeight="1">
      <c r="E443" s="4"/>
      <c r="F443" s="794"/>
      <c r="G443" s="794"/>
      <c r="H443" s="794"/>
      <c r="I443" s="794"/>
      <c r="J443" s="794"/>
      <c r="K443" s="794"/>
      <c r="L443" s="794"/>
      <c r="M443" s="794"/>
      <c r="N443" s="794"/>
      <c r="O443" s="794"/>
      <c r="P443" s="794"/>
      <c r="Q443" s="794"/>
      <c r="R443" s="794"/>
      <c r="S443" s="794"/>
      <c r="T443" s="794"/>
      <c r="U443" s="794"/>
      <c r="V443" s="794"/>
      <c r="W443" s="794"/>
      <c r="X443" s="794"/>
      <c r="Y443" s="794"/>
      <c r="Z443" s="794"/>
      <c r="AA443" s="794"/>
      <c r="AB443" s="794"/>
      <c r="AC443" s="794"/>
      <c r="AD443" s="794"/>
      <c r="AE443" s="794"/>
      <c r="AF443" s="794"/>
      <c r="AG443" s="794"/>
      <c r="AH443" s="794"/>
      <c r="AI443" s="794"/>
      <c r="AJ443" s="794"/>
      <c r="AK443" s="794"/>
      <c r="AL443" s="794"/>
      <c r="AM443" s="794"/>
      <c r="AN443" s="794"/>
      <c r="AO443" s="794"/>
      <c r="AP443" s="794"/>
      <c r="AQ443" s="794"/>
      <c r="AR443" s="794"/>
      <c r="AS443" s="794"/>
      <c r="AT443" s="794"/>
      <c r="AU443" s="794"/>
      <c r="AV443" s="794"/>
      <c r="AW443" s="794"/>
      <c r="AX443" s="794"/>
      <c r="AY443" s="794"/>
      <c r="AZ443" s="794"/>
      <c r="BA443" s="794"/>
      <c r="BB443" s="794"/>
      <c r="BC443" s="794"/>
      <c r="BD443" s="794"/>
      <c r="BE443" s="794"/>
      <c r="BF443" s="794"/>
      <c r="BG443" s="794"/>
      <c r="BH443" s="794"/>
      <c r="BI443" s="794"/>
      <c r="BJ443" s="794"/>
      <c r="BK443" s="794"/>
      <c r="BL443" s="794"/>
      <c r="BM443" s="794"/>
    </row>
    <row r="444" spans="5:65" s="795" customFormat="1" ht="12.75" customHeight="1">
      <c r="E444" s="4"/>
      <c r="F444" s="794"/>
      <c r="G444" s="794"/>
      <c r="H444" s="794"/>
      <c r="I444" s="794"/>
      <c r="J444" s="794"/>
      <c r="K444" s="794"/>
      <c r="L444" s="794"/>
      <c r="M444" s="794"/>
      <c r="N444" s="794"/>
      <c r="O444" s="794"/>
      <c r="P444" s="794"/>
      <c r="Q444" s="794"/>
      <c r="R444" s="794"/>
      <c r="S444" s="794"/>
      <c r="T444" s="794"/>
      <c r="U444" s="794"/>
      <c r="V444" s="794"/>
      <c r="W444" s="794"/>
      <c r="X444" s="794"/>
      <c r="Y444" s="794"/>
      <c r="Z444" s="794"/>
      <c r="AA444" s="794"/>
      <c r="AB444" s="794"/>
      <c r="AC444" s="794"/>
      <c r="AD444" s="794"/>
      <c r="AE444" s="794"/>
      <c r="AF444" s="794"/>
      <c r="AG444" s="794"/>
      <c r="AH444" s="794"/>
      <c r="AI444" s="794"/>
      <c r="AJ444" s="794"/>
      <c r="AK444" s="794"/>
      <c r="AL444" s="794"/>
      <c r="AM444" s="794"/>
      <c r="AN444" s="794"/>
      <c r="AO444" s="794"/>
      <c r="AP444" s="794"/>
      <c r="AQ444" s="794"/>
      <c r="AR444" s="794"/>
      <c r="AS444" s="794"/>
      <c r="AT444" s="794"/>
      <c r="AU444" s="794"/>
      <c r="AV444" s="794"/>
      <c r="AW444" s="794"/>
      <c r="AX444" s="794"/>
      <c r="AY444" s="794"/>
      <c r="AZ444" s="794"/>
      <c r="BA444" s="794"/>
      <c r="BB444" s="794"/>
      <c r="BC444" s="794"/>
      <c r="BD444" s="794"/>
      <c r="BE444" s="794"/>
      <c r="BF444" s="794"/>
      <c r="BG444" s="794"/>
      <c r="BH444" s="794"/>
      <c r="BI444" s="794"/>
      <c r="BJ444" s="794"/>
      <c r="BK444" s="794"/>
      <c r="BL444" s="794"/>
      <c r="BM444" s="794"/>
    </row>
    <row r="445" spans="5:65" s="795" customFormat="1" ht="11.1" customHeight="1">
      <c r="E445" s="4"/>
      <c r="F445" s="794"/>
      <c r="G445" s="794"/>
      <c r="H445" s="794"/>
      <c r="I445" s="794"/>
      <c r="J445" s="794"/>
      <c r="K445" s="794"/>
      <c r="L445" s="794"/>
      <c r="M445" s="794"/>
      <c r="N445" s="794"/>
      <c r="O445" s="794"/>
      <c r="P445" s="794"/>
      <c r="Q445" s="794"/>
      <c r="R445" s="794"/>
      <c r="S445" s="794"/>
      <c r="T445" s="794"/>
      <c r="U445" s="794"/>
      <c r="V445" s="794"/>
      <c r="W445" s="794"/>
      <c r="X445" s="794"/>
      <c r="Y445" s="794"/>
      <c r="Z445" s="794"/>
      <c r="AA445" s="794"/>
      <c r="AB445" s="794"/>
      <c r="AC445" s="794"/>
      <c r="AD445" s="794"/>
      <c r="AE445" s="794"/>
      <c r="AF445" s="794"/>
      <c r="AG445" s="794"/>
      <c r="AH445" s="794"/>
      <c r="AI445" s="794"/>
      <c r="AJ445" s="794"/>
      <c r="AK445" s="794"/>
      <c r="AL445" s="794"/>
      <c r="AM445" s="794"/>
      <c r="AN445" s="794"/>
      <c r="AO445" s="794"/>
      <c r="AP445" s="794"/>
      <c r="AQ445" s="794"/>
      <c r="AR445" s="794"/>
      <c r="AS445" s="794"/>
      <c r="AT445" s="794"/>
      <c r="AU445" s="794"/>
      <c r="AV445" s="794"/>
      <c r="AW445" s="794"/>
      <c r="AX445" s="794"/>
      <c r="AY445" s="794"/>
      <c r="AZ445" s="794"/>
      <c r="BA445" s="794"/>
      <c r="BB445" s="794"/>
      <c r="BC445" s="794"/>
      <c r="BD445" s="794"/>
      <c r="BE445" s="794"/>
      <c r="BF445" s="794"/>
      <c r="BG445" s="794"/>
      <c r="BH445" s="794"/>
      <c r="BI445" s="794"/>
      <c r="BJ445" s="794"/>
      <c r="BK445" s="794"/>
      <c r="BL445" s="794"/>
      <c r="BM445" s="794"/>
    </row>
    <row r="446" spans="5:65" s="795" customFormat="1" ht="12.75" customHeight="1">
      <c r="E446" s="4"/>
      <c r="F446" s="794"/>
      <c r="G446" s="794"/>
      <c r="H446" s="794"/>
      <c r="I446" s="794"/>
      <c r="J446" s="794"/>
      <c r="K446" s="794"/>
      <c r="L446" s="794"/>
      <c r="M446" s="794"/>
      <c r="N446" s="794"/>
      <c r="O446" s="794"/>
      <c r="P446" s="794"/>
      <c r="Q446" s="794"/>
      <c r="R446" s="794"/>
      <c r="S446" s="794"/>
      <c r="T446" s="794"/>
      <c r="U446" s="794"/>
      <c r="V446" s="794"/>
      <c r="W446" s="794"/>
      <c r="X446" s="794"/>
      <c r="Y446" s="794"/>
      <c r="Z446" s="794"/>
      <c r="AA446" s="794"/>
      <c r="AB446" s="794"/>
      <c r="AC446" s="794"/>
      <c r="AD446" s="794"/>
      <c r="AE446" s="794"/>
      <c r="AF446" s="794"/>
      <c r="AG446" s="794"/>
      <c r="AH446" s="794"/>
      <c r="AI446" s="794"/>
      <c r="AJ446" s="794"/>
      <c r="AK446" s="794"/>
      <c r="AL446" s="794"/>
      <c r="AM446" s="794"/>
      <c r="AN446" s="794"/>
      <c r="AO446" s="794"/>
      <c r="AP446" s="794"/>
      <c r="AQ446" s="794"/>
      <c r="AR446" s="794"/>
      <c r="AS446" s="794"/>
      <c r="AT446" s="794"/>
      <c r="AU446" s="794"/>
      <c r="AV446" s="794"/>
      <c r="AW446" s="794"/>
      <c r="AX446" s="794"/>
      <c r="AY446" s="794"/>
      <c r="AZ446" s="794"/>
      <c r="BA446" s="794"/>
      <c r="BB446" s="794"/>
      <c r="BC446" s="794"/>
      <c r="BD446" s="794"/>
      <c r="BE446" s="794"/>
      <c r="BF446" s="794"/>
      <c r="BG446" s="794"/>
      <c r="BH446" s="794"/>
      <c r="BI446" s="794"/>
      <c r="BJ446" s="794"/>
      <c r="BK446" s="794"/>
      <c r="BL446" s="794"/>
      <c r="BM446" s="794"/>
    </row>
    <row r="447" spans="5:65" s="795" customFormat="1" ht="12.75" customHeight="1">
      <c r="E447" s="4"/>
      <c r="F447" s="794"/>
      <c r="G447" s="794"/>
      <c r="H447" s="794"/>
      <c r="I447" s="794"/>
      <c r="J447" s="794"/>
      <c r="K447" s="794"/>
      <c r="L447" s="794"/>
      <c r="M447" s="794"/>
      <c r="N447" s="794"/>
      <c r="O447" s="794"/>
      <c r="P447" s="794"/>
      <c r="Q447" s="794"/>
      <c r="R447" s="794"/>
      <c r="S447" s="794"/>
      <c r="T447" s="794"/>
      <c r="U447" s="794"/>
      <c r="V447" s="794"/>
      <c r="W447" s="794"/>
      <c r="X447" s="794"/>
      <c r="Y447" s="794"/>
      <c r="Z447" s="794"/>
      <c r="AA447" s="794"/>
      <c r="AB447" s="794"/>
      <c r="AC447" s="794"/>
      <c r="AD447" s="794"/>
      <c r="AE447" s="794"/>
      <c r="AF447" s="794"/>
      <c r="AG447" s="794"/>
      <c r="AH447" s="794"/>
      <c r="AI447" s="794"/>
      <c r="AJ447" s="794"/>
      <c r="AK447" s="794"/>
      <c r="AL447" s="794"/>
      <c r="AM447" s="794"/>
      <c r="AN447" s="794"/>
      <c r="AO447" s="794"/>
      <c r="AP447" s="794"/>
      <c r="AQ447" s="794"/>
      <c r="AR447" s="794"/>
      <c r="AS447" s="794"/>
      <c r="AT447" s="794"/>
      <c r="AU447" s="794"/>
      <c r="AV447" s="794"/>
      <c r="AW447" s="794"/>
      <c r="AX447" s="794"/>
      <c r="AY447" s="794"/>
      <c r="AZ447" s="794"/>
      <c r="BA447" s="794"/>
      <c r="BB447" s="794"/>
      <c r="BC447" s="794"/>
      <c r="BD447" s="794"/>
      <c r="BE447" s="794"/>
      <c r="BF447" s="794"/>
      <c r="BG447" s="794"/>
      <c r="BH447" s="794"/>
      <c r="BI447" s="794"/>
      <c r="BJ447" s="794"/>
      <c r="BK447" s="794"/>
      <c r="BL447" s="794"/>
      <c r="BM447" s="794"/>
    </row>
    <row r="448" spans="5:65" s="795" customFormat="1" ht="12.75" customHeight="1">
      <c r="E448" s="4"/>
      <c r="F448" s="794"/>
      <c r="G448" s="794"/>
      <c r="H448" s="794"/>
      <c r="I448" s="794"/>
      <c r="J448" s="794"/>
      <c r="K448" s="794"/>
      <c r="L448" s="794"/>
      <c r="M448" s="794"/>
      <c r="N448" s="794"/>
      <c r="O448" s="794"/>
      <c r="P448" s="794"/>
      <c r="Q448" s="794"/>
      <c r="R448" s="794"/>
      <c r="S448" s="794"/>
      <c r="T448" s="794"/>
      <c r="U448" s="794"/>
      <c r="V448" s="794"/>
      <c r="W448" s="794"/>
      <c r="X448" s="794"/>
      <c r="Y448" s="794"/>
      <c r="Z448" s="794"/>
      <c r="AA448" s="794"/>
      <c r="AB448" s="794"/>
      <c r="AC448" s="794"/>
      <c r="AD448" s="794"/>
      <c r="AE448" s="794"/>
      <c r="AF448" s="794"/>
      <c r="AG448" s="794"/>
      <c r="AH448" s="794"/>
      <c r="AI448" s="794"/>
      <c r="AJ448" s="794"/>
      <c r="AK448" s="794"/>
      <c r="AL448" s="794"/>
      <c r="AM448" s="794"/>
      <c r="AN448" s="794"/>
      <c r="AO448" s="794"/>
      <c r="AP448" s="794"/>
      <c r="AQ448" s="794"/>
      <c r="AR448" s="794"/>
      <c r="AS448" s="794"/>
      <c r="AT448" s="794"/>
      <c r="AU448" s="794"/>
      <c r="AV448" s="794"/>
      <c r="AW448" s="794"/>
      <c r="AX448" s="794"/>
      <c r="AY448" s="794"/>
      <c r="AZ448" s="794"/>
      <c r="BA448" s="794"/>
      <c r="BB448" s="794"/>
      <c r="BC448" s="794"/>
      <c r="BD448" s="794"/>
      <c r="BE448" s="794"/>
      <c r="BF448" s="794"/>
      <c r="BG448" s="794"/>
      <c r="BH448" s="794"/>
      <c r="BI448" s="794"/>
      <c r="BJ448" s="794"/>
      <c r="BK448" s="794"/>
      <c r="BL448" s="794"/>
      <c r="BM448" s="794"/>
    </row>
    <row r="449" spans="5:65" s="795" customFormat="1" ht="12.75" customHeight="1">
      <c r="E449" s="4"/>
      <c r="F449" s="794"/>
      <c r="G449" s="794"/>
      <c r="H449" s="794"/>
      <c r="I449" s="794"/>
      <c r="J449" s="794"/>
      <c r="K449" s="794"/>
      <c r="L449" s="794"/>
      <c r="M449" s="794"/>
      <c r="N449" s="794"/>
      <c r="O449" s="794"/>
      <c r="P449" s="794"/>
      <c r="Q449" s="794"/>
      <c r="R449" s="794"/>
      <c r="S449" s="794"/>
      <c r="T449" s="794"/>
      <c r="U449" s="794"/>
      <c r="V449" s="794"/>
      <c r="W449" s="794"/>
      <c r="X449" s="794"/>
      <c r="Y449" s="794"/>
      <c r="Z449" s="794"/>
      <c r="AA449" s="794"/>
      <c r="AB449" s="794"/>
      <c r="AC449" s="794"/>
      <c r="AD449" s="794"/>
      <c r="AE449" s="794"/>
      <c r="AF449" s="794"/>
      <c r="AG449" s="794"/>
      <c r="AH449" s="794"/>
      <c r="AI449" s="794"/>
      <c r="AJ449" s="794"/>
      <c r="AK449" s="794"/>
      <c r="AL449" s="794"/>
      <c r="AM449" s="794"/>
      <c r="AN449" s="794"/>
      <c r="AO449" s="794"/>
      <c r="AP449" s="794"/>
      <c r="AQ449" s="794"/>
      <c r="AR449" s="794"/>
      <c r="AS449" s="794"/>
      <c r="AT449" s="794"/>
      <c r="AU449" s="794"/>
      <c r="AV449" s="794"/>
      <c r="AW449" s="794"/>
      <c r="AX449" s="794"/>
      <c r="AY449" s="794"/>
      <c r="AZ449" s="794"/>
      <c r="BA449" s="794"/>
      <c r="BB449" s="794"/>
      <c r="BC449" s="794"/>
      <c r="BD449" s="794"/>
      <c r="BE449" s="794"/>
      <c r="BF449" s="794"/>
      <c r="BG449" s="794"/>
      <c r="BH449" s="794"/>
      <c r="BI449" s="794"/>
      <c r="BJ449" s="794"/>
      <c r="BK449" s="794"/>
      <c r="BL449" s="794"/>
      <c r="BM449" s="794"/>
    </row>
    <row r="450" spans="5:65" s="795" customFormat="1" ht="12.75" customHeight="1">
      <c r="E450" s="4"/>
      <c r="F450" s="794"/>
      <c r="G450" s="794"/>
      <c r="H450" s="794"/>
      <c r="I450" s="794"/>
      <c r="J450" s="794"/>
      <c r="K450" s="794"/>
      <c r="L450" s="794"/>
      <c r="M450" s="794"/>
      <c r="N450" s="794"/>
      <c r="O450" s="794"/>
      <c r="P450" s="794"/>
      <c r="Q450" s="794"/>
      <c r="R450" s="794"/>
      <c r="S450" s="794"/>
      <c r="T450" s="794"/>
      <c r="U450" s="794"/>
      <c r="V450" s="794"/>
      <c r="W450" s="794"/>
      <c r="X450" s="794"/>
      <c r="Y450" s="794"/>
      <c r="Z450" s="794"/>
      <c r="AA450" s="794"/>
      <c r="AB450" s="794"/>
      <c r="AC450" s="794"/>
      <c r="AD450" s="794"/>
      <c r="AE450" s="794"/>
      <c r="AF450" s="794"/>
      <c r="AG450" s="794"/>
      <c r="AH450" s="794"/>
      <c r="AI450" s="794"/>
      <c r="AJ450" s="794"/>
      <c r="AK450" s="794"/>
      <c r="AL450" s="794"/>
      <c r="AM450" s="794"/>
      <c r="AN450" s="794"/>
      <c r="AO450" s="794"/>
      <c r="AP450" s="794"/>
      <c r="AQ450" s="794"/>
      <c r="AR450" s="794"/>
      <c r="AS450" s="794"/>
      <c r="AT450" s="794"/>
      <c r="AU450" s="794"/>
      <c r="AV450" s="794"/>
      <c r="AW450" s="794"/>
      <c r="AX450" s="794"/>
      <c r="AY450" s="794"/>
      <c r="AZ450" s="794"/>
      <c r="BA450" s="794"/>
      <c r="BB450" s="794"/>
      <c r="BC450" s="794"/>
      <c r="BD450" s="794"/>
      <c r="BE450" s="794"/>
      <c r="BF450" s="794"/>
      <c r="BG450" s="794"/>
      <c r="BH450" s="794"/>
      <c r="BI450" s="794"/>
      <c r="BJ450" s="794"/>
      <c r="BK450" s="794"/>
      <c r="BL450" s="794"/>
      <c r="BM450" s="794"/>
    </row>
    <row r="451" spans="5:65" s="795" customFormat="1" ht="11.1" customHeight="1">
      <c r="E451" s="4"/>
      <c r="F451" s="794"/>
      <c r="G451" s="794"/>
      <c r="H451" s="794"/>
      <c r="I451" s="794"/>
      <c r="J451" s="794"/>
      <c r="K451" s="794"/>
      <c r="L451" s="794"/>
      <c r="M451" s="794"/>
      <c r="N451" s="794"/>
      <c r="O451" s="794"/>
      <c r="P451" s="794"/>
      <c r="Q451" s="794"/>
      <c r="R451" s="794"/>
      <c r="S451" s="794"/>
      <c r="T451" s="794"/>
      <c r="U451" s="794"/>
      <c r="V451" s="794"/>
      <c r="W451" s="794"/>
      <c r="X451" s="794"/>
      <c r="Y451" s="794"/>
      <c r="Z451" s="794"/>
      <c r="AA451" s="794"/>
      <c r="AB451" s="794"/>
      <c r="AC451" s="794"/>
      <c r="AD451" s="794"/>
      <c r="AE451" s="794"/>
      <c r="AF451" s="794"/>
      <c r="AG451" s="794"/>
      <c r="AH451" s="794"/>
      <c r="AI451" s="794"/>
      <c r="AJ451" s="794"/>
      <c r="AK451" s="794"/>
      <c r="AL451" s="794"/>
      <c r="AM451" s="794"/>
      <c r="AN451" s="794"/>
      <c r="AO451" s="794"/>
      <c r="AP451" s="794"/>
      <c r="AQ451" s="794"/>
      <c r="AR451" s="794"/>
      <c r="AS451" s="794"/>
      <c r="AT451" s="794"/>
      <c r="AU451" s="794"/>
      <c r="AV451" s="794"/>
      <c r="AW451" s="794"/>
      <c r="AX451" s="794"/>
      <c r="AY451" s="794"/>
      <c r="AZ451" s="794"/>
      <c r="BA451" s="794"/>
      <c r="BB451" s="794"/>
      <c r="BC451" s="794"/>
      <c r="BD451" s="794"/>
      <c r="BE451" s="794"/>
      <c r="BF451" s="794"/>
      <c r="BG451" s="794"/>
      <c r="BH451" s="794"/>
      <c r="BI451" s="794"/>
      <c r="BJ451" s="794"/>
      <c r="BK451" s="794"/>
      <c r="BL451" s="794"/>
      <c r="BM451" s="794"/>
    </row>
    <row r="452" spans="5:65" s="795" customFormat="1" ht="12.75" customHeight="1">
      <c r="E452" s="4"/>
      <c r="F452" s="794"/>
      <c r="G452" s="794"/>
      <c r="H452" s="794"/>
      <c r="I452" s="794"/>
      <c r="J452" s="794"/>
      <c r="K452" s="794"/>
      <c r="L452" s="794"/>
      <c r="M452" s="794"/>
      <c r="N452" s="794"/>
      <c r="O452" s="794"/>
      <c r="P452" s="794"/>
      <c r="Q452" s="794"/>
      <c r="R452" s="794"/>
      <c r="S452" s="794"/>
      <c r="T452" s="794"/>
      <c r="U452" s="794"/>
      <c r="V452" s="794"/>
      <c r="W452" s="794"/>
      <c r="X452" s="794"/>
      <c r="Y452" s="794"/>
      <c r="Z452" s="794"/>
      <c r="AA452" s="794"/>
      <c r="AB452" s="794"/>
      <c r="AC452" s="794"/>
      <c r="AD452" s="794"/>
      <c r="AE452" s="794"/>
      <c r="AF452" s="794"/>
      <c r="AG452" s="794"/>
      <c r="AH452" s="794"/>
      <c r="AI452" s="794"/>
      <c r="AJ452" s="794"/>
      <c r="AK452" s="794"/>
      <c r="AL452" s="794"/>
      <c r="AM452" s="794"/>
      <c r="AN452" s="794"/>
      <c r="AO452" s="794"/>
      <c r="AP452" s="794"/>
      <c r="AQ452" s="794"/>
      <c r="AR452" s="794"/>
      <c r="AS452" s="794"/>
      <c r="AT452" s="794"/>
      <c r="AU452" s="794"/>
      <c r="AV452" s="794"/>
      <c r="AW452" s="794"/>
      <c r="AX452" s="794"/>
      <c r="AY452" s="794"/>
      <c r="AZ452" s="794"/>
      <c r="BA452" s="794"/>
      <c r="BB452" s="794"/>
      <c r="BC452" s="794"/>
      <c r="BD452" s="794"/>
      <c r="BE452" s="794"/>
      <c r="BF452" s="794"/>
      <c r="BG452" s="794"/>
      <c r="BH452" s="794"/>
      <c r="BI452" s="794"/>
      <c r="BJ452" s="794"/>
      <c r="BK452" s="794"/>
      <c r="BL452" s="794"/>
      <c r="BM452" s="794"/>
    </row>
    <row r="453" spans="5:65" s="795" customFormat="1" ht="12.75" customHeight="1">
      <c r="E453" s="4"/>
      <c r="F453" s="794"/>
      <c r="G453" s="794"/>
      <c r="H453" s="794"/>
      <c r="I453" s="794"/>
      <c r="J453" s="794"/>
      <c r="K453" s="794"/>
      <c r="L453" s="794"/>
      <c r="M453" s="794"/>
      <c r="N453" s="794"/>
      <c r="O453" s="794"/>
      <c r="P453" s="794"/>
      <c r="Q453" s="794"/>
      <c r="R453" s="794"/>
      <c r="S453" s="794"/>
      <c r="T453" s="794"/>
      <c r="U453" s="794"/>
      <c r="V453" s="794"/>
      <c r="W453" s="794"/>
      <c r="X453" s="794"/>
      <c r="Y453" s="794"/>
      <c r="Z453" s="794"/>
      <c r="AA453" s="794"/>
      <c r="AB453" s="794"/>
      <c r="AC453" s="794"/>
      <c r="AD453" s="794"/>
      <c r="AE453" s="794"/>
      <c r="AF453" s="794"/>
      <c r="AG453" s="794"/>
      <c r="AH453" s="794"/>
      <c r="AI453" s="794"/>
      <c r="AJ453" s="794"/>
      <c r="AK453" s="794"/>
      <c r="AL453" s="794"/>
      <c r="AM453" s="794"/>
      <c r="AN453" s="794"/>
      <c r="AO453" s="794"/>
      <c r="AP453" s="794"/>
      <c r="AQ453" s="794"/>
      <c r="AR453" s="794"/>
      <c r="AS453" s="794"/>
      <c r="AT453" s="794"/>
      <c r="AU453" s="794"/>
      <c r="AV453" s="794"/>
      <c r="AW453" s="794"/>
      <c r="AX453" s="794"/>
      <c r="AY453" s="794"/>
      <c r="AZ453" s="794"/>
      <c r="BA453" s="794"/>
      <c r="BB453" s="794"/>
      <c r="BC453" s="794"/>
      <c r="BD453" s="794"/>
      <c r="BE453" s="794"/>
      <c r="BF453" s="794"/>
      <c r="BG453" s="794"/>
      <c r="BH453" s="794"/>
      <c r="BI453" s="794"/>
      <c r="BJ453" s="794"/>
      <c r="BK453" s="794"/>
      <c r="BL453" s="794"/>
      <c r="BM453" s="794"/>
    </row>
    <row r="454" spans="5:65" s="795" customFormat="1" ht="12.75" customHeight="1">
      <c r="E454" s="4"/>
      <c r="F454" s="794"/>
      <c r="G454" s="794"/>
      <c r="H454" s="794"/>
      <c r="I454" s="794"/>
      <c r="J454" s="794"/>
      <c r="K454" s="794"/>
      <c r="L454" s="794"/>
      <c r="M454" s="794"/>
      <c r="N454" s="794"/>
      <c r="O454" s="794"/>
      <c r="P454" s="794"/>
      <c r="Q454" s="794"/>
      <c r="R454" s="794"/>
      <c r="S454" s="794"/>
      <c r="T454" s="794"/>
      <c r="U454" s="794"/>
      <c r="V454" s="794"/>
      <c r="W454" s="794"/>
      <c r="X454" s="794"/>
      <c r="Y454" s="794"/>
      <c r="Z454" s="794"/>
      <c r="AA454" s="794"/>
      <c r="AB454" s="794"/>
      <c r="AC454" s="794"/>
      <c r="AD454" s="794"/>
      <c r="AE454" s="794"/>
      <c r="AF454" s="794"/>
      <c r="AG454" s="794"/>
      <c r="AH454" s="794"/>
      <c r="AI454" s="794"/>
      <c r="AJ454" s="794"/>
      <c r="AK454" s="794"/>
      <c r="AL454" s="794"/>
      <c r="AM454" s="794"/>
      <c r="AN454" s="794"/>
      <c r="AO454" s="794"/>
      <c r="AP454" s="794"/>
      <c r="AQ454" s="794"/>
      <c r="AR454" s="794"/>
      <c r="AS454" s="794"/>
      <c r="AT454" s="794"/>
      <c r="AU454" s="794"/>
      <c r="AV454" s="794"/>
      <c r="AW454" s="794"/>
      <c r="AX454" s="794"/>
      <c r="AY454" s="794"/>
      <c r="AZ454" s="794"/>
      <c r="BA454" s="794"/>
      <c r="BB454" s="794"/>
      <c r="BC454" s="794"/>
      <c r="BD454" s="794"/>
      <c r="BE454" s="794"/>
      <c r="BF454" s="794"/>
      <c r="BG454" s="794"/>
      <c r="BH454" s="794"/>
      <c r="BI454" s="794"/>
      <c r="BJ454" s="794"/>
      <c r="BK454" s="794"/>
      <c r="BL454" s="794"/>
      <c r="BM454" s="794"/>
    </row>
    <row r="455" spans="5:65" s="795" customFormat="1" ht="12.75" customHeight="1">
      <c r="E455" s="4"/>
      <c r="F455" s="794"/>
      <c r="G455" s="794"/>
      <c r="H455" s="794"/>
      <c r="I455" s="794"/>
      <c r="J455" s="794"/>
      <c r="K455" s="794"/>
      <c r="L455" s="794"/>
      <c r="M455" s="794"/>
      <c r="N455" s="794"/>
      <c r="O455" s="794"/>
      <c r="P455" s="794"/>
      <c r="Q455" s="794"/>
      <c r="R455" s="794"/>
      <c r="S455" s="794"/>
      <c r="T455" s="794"/>
      <c r="U455" s="794"/>
      <c r="V455" s="794"/>
      <c r="W455" s="794"/>
      <c r="X455" s="794"/>
      <c r="Y455" s="794"/>
      <c r="Z455" s="794"/>
      <c r="AA455" s="794"/>
      <c r="AB455" s="794"/>
      <c r="AC455" s="794"/>
      <c r="AD455" s="794"/>
      <c r="AE455" s="794"/>
      <c r="AF455" s="794"/>
      <c r="AG455" s="794"/>
      <c r="AH455" s="794"/>
      <c r="AI455" s="794"/>
      <c r="AJ455" s="794"/>
      <c r="AK455" s="794"/>
      <c r="AL455" s="794"/>
      <c r="AM455" s="794"/>
      <c r="AN455" s="794"/>
      <c r="AO455" s="794"/>
      <c r="AP455" s="794"/>
      <c r="AQ455" s="794"/>
      <c r="AR455" s="794"/>
      <c r="AS455" s="794"/>
      <c r="AT455" s="794"/>
      <c r="AU455" s="794"/>
      <c r="AV455" s="794"/>
      <c r="AW455" s="794"/>
      <c r="AX455" s="794"/>
      <c r="AY455" s="794"/>
      <c r="AZ455" s="794"/>
      <c r="BA455" s="794"/>
      <c r="BB455" s="794"/>
      <c r="BC455" s="794"/>
      <c r="BD455" s="794"/>
      <c r="BE455" s="794"/>
      <c r="BF455" s="794"/>
      <c r="BG455" s="794"/>
      <c r="BH455" s="794"/>
      <c r="BI455" s="794"/>
      <c r="BJ455" s="794"/>
      <c r="BK455" s="794"/>
      <c r="BL455" s="794"/>
      <c r="BM455" s="794"/>
    </row>
    <row r="456" spans="5:65" s="795" customFormat="1" ht="12.75" customHeight="1">
      <c r="E456" s="4"/>
      <c r="F456" s="794"/>
      <c r="G456" s="794"/>
      <c r="H456" s="794"/>
      <c r="I456" s="794"/>
      <c r="J456" s="794"/>
      <c r="K456" s="794"/>
      <c r="L456" s="794"/>
      <c r="M456" s="794"/>
      <c r="N456" s="794"/>
      <c r="O456" s="794"/>
      <c r="P456" s="794"/>
      <c r="Q456" s="794"/>
      <c r="R456" s="794"/>
      <c r="S456" s="794"/>
      <c r="T456" s="794"/>
      <c r="U456" s="794"/>
      <c r="V456" s="794"/>
      <c r="W456" s="794"/>
      <c r="X456" s="794"/>
      <c r="Y456" s="794"/>
      <c r="Z456" s="794"/>
      <c r="AA456" s="794"/>
      <c r="AB456" s="794"/>
      <c r="AC456" s="794"/>
      <c r="AD456" s="794"/>
      <c r="AE456" s="794"/>
      <c r="AF456" s="794"/>
      <c r="AG456" s="794"/>
      <c r="AH456" s="794"/>
      <c r="AI456" s="794"/>
      <c r="AJ456" s="794"/>
      <c r="AK456" s="794"/>
      <c r="AL456" s="794"/>
      <c r="AM456" s="794"/>
      <c r="AN456" s="794"/>
      <c r="AO456" s="794"/>
      <c r="AP456" s="794"/>
      <c r="AQ456" s="794"/>
      <c r="AR456" s="794"/>
      <c r="AS456" s="794"/>
      <c r="AT456" s="794"/>
      <c r="AU456" s="794"/>
      <c r="AV456" s="794"/>
      <c r="AW456" s="794"/>
      <c r="AX456" s="794"/>
      <c r="AY456" s="794"/>
      <c r="AZ456" s="794"/>
      <c r="BA456" s="794"/>
      <c r="BB456" s="794"/>
      <c r="BC456" s="794"/>
      <c r="BD456" s="794"/>
      <c r="BE456" s="794"/>
      <c r="BF456" s="794"/>
      <c r="BG456" s="794"/>
      <c r="BH456" s="794"/>
      <c r="BI456" s="794"/>
      <c r="BJ456" s="794"/>
      <c r="BK456" s="794"/>
      <c r="BL456" s="794"/>
      <c r="BM456" s="794"/>
    </row>
    <row r="457" spans="5:65" s="795" customFormat="1" ht="11.1" customHeight="1">
      <c r="E457" s="4"/>
      <c r="F457" s="794"/>
      <c r="G457" s="794"/>
      <c r="H457" s="794"/>
      <c r="I457" s="794"/>
      <c r="J457" s="794"/>
      <c r="K457" s="794"/>
      <c r="L457" s="794"/>
      <c r="M457" s="794"/>
      <c r="N457" s="794"/>
      <c r="O457" s="794"/>
      <c r="P457" s="794"/>
      <c r="Q457" s="794"/>
      <c r="R457" s="794"/>
      <c r="S457" s="794"/>
      <c r="T457" s="794"/>
      <c r="U457" s="794"/>
      <c r="V457" s="794"/>
      <c r="W457" s="794"/>
      <c r="X457" s="794"/>
      <c r="Y457" s="794"/>
      <c r="Z457" s="794"/>
      <c r="AA457" s="794"/>
      <c r="AB457" s="794"/>
      <c r="AC457" s="794"/>
      <c r="AD457" s="794"/>
      <c r="AE457" s="794"/>
      <c r="AF457" s="794"/>
      <c r="AG457" s="794"/>
      <c r="AH457" s="794"/>
      <c r="AI457" s="794"/>
      <c r="AJ457" s="794"/>
      <c r="AK457" s="794"/>
      <c r="AL457" s="794"/>
      <c r="AM457" s="794"/>
      <c r="AN457" s="794"/>
      <c r="AO457" s="794"/>
      <c r="AP457" s="794"/>
      <c r="AQ457" s="794"/>
      <c r="AR457" s="794"/>
      <c r="AS457" s="794"/>
      <c r="AT457" s="794"/>
      <c r="AU457" s="794"/>
      <c r="AV457" s="794"/>
      <c r="AW457" s="794"/>
      <c r="AX457" s="794"/>
      <c r="AY457" s="794"/>
      <c r="AZ457" s="794"/>
      <c r="BA457" s="794"/>
      <c r="BB457" s="794"/>
      <c r="BC457" s="794"/>
      <c r="BD457" s="794"/>
      <c r="BE457" s="794"/>
      <c r="BF457" s="794"/>
      <c r="BG457" s="794"/>
      <c r="BH457" s="794"/>
      <c r="BI457" s="794"/>
      <c r="BJ457" s="794"/>
      <c r="BK457" s="794"/>
      <c r="BL457" s="794"/>
      <c r="BM457" s="794"/>
    </row>
    <row r="458" spans="5:65" s="795" customFormat="1" ht="12.75" customHeight="1">
      <c r="E458" s="4"/>
      <c r="F458" s="794"/>
      <c r="G458" s="794"/>
      <c r="H458" s="794"/>
      <c r="I458" s="794"/>
      <c r="J458" s="794"/>
      <c r="K458" s="794"/>
      <c r="L458" s="794"/>
      <c r="M458" s="794"/>
      <c r="N458" s="794"/>
      <c r="O458" s="794"/>
      <c r="P458" s="794"/>
      <c r="Q458" s="794"/>
      <c r="R458" s="794"/>
      <c r="S458" s="794"/>
      <c r="T458" s="794"/>
      <c r="U458" s="794"/>
      <c r="V458" s="794"/>
      <c r="W458" s="794"/>
      <c r="X458" s="794"/>
      <c r="Y458" s="794"/>
      <c r="Z458" s="794"/>
      <c r="AA458" s="794"/>
      <c r="AB458" s="794"/>
      <c r="AC458" s="794"/>
      <c r="AD458" s="794"/>
      <c r="AE458" s="794"/>
      <c r="AF458" s="794"/>
      <c r="AG458" s="794"/>
      <c r="AH458" s="794"/>
      <c r="AI458" s="794"/>
      <c r="AJ458" s="794"/>
      <c r="AK458" s="794"/>
      <c r="AL458" s="794"/>
      <c r="AM458" s="794"/>
      <c r="AN458" s="794"/>
      <c r="AO458" s="794"/>
      <c r="AP458" s="794"/>
      <c r="AQ458" s="794"/>
      <c r="AR458" s="794"/>
      <c r="AS458" s="794"/>
      <c r="AT458" s="794"/>
      <c r="AU458" s="794"/>
      <c r="AV458" s="794"/>
      <c r="AW458" s="794"/>
      <c r="AX458" s="794"/>
      <c r="AY458" s="794"/>
      <c r="AZ458" s="794"/>
      <c r="BA458" s="794"/>
      <c r="BB458" s="794"/>
      <c r="BC458" s="794"/>
      <c r="BD458" s="794"/>
      <c r="BE458" s="794"/>
      <c r="BF458" s="794"/>
      <c r="BG458" s="794"/>
      <c r="BH458" s="794"/>
      <c r="BI458" s="794"/>
      <c r="BJ458" s="794"/>
      <c r="BK458" s="794"/>
      <c r="BL458" s="794"/>
      <c r="BM458" s="794"/>
    </row>
    <row r="459" spans="5:65" s="795" customFormat="1" ht="12.75" customHeight="1">
      <c r="E459" s="4"/>
      <c r="F459" s="794"/>
      <c r="G459" s="794"/>
      <c r="H459" s="794"/>
      <c r="I459" s="794"/>
      <c r="J459" s="794"/>
      <c r="K459" s="794"/>
      <c r="L459" s="794"/>
      <c r="M459" s="794"/>
      <c r="N459" s="794"/>
      <c r="O459" s="794"/>
      <c r="P459" s="794"/>
      <c r="Q459" s="794"/>
      <c r="R459" s="794"/>
      <c r="S459" s="794"/>
      <c r="T459" s="794"/>
      <c r="U459" s="794"/>
      <c r="V459" s="794"/>
      <c r="W459" s="794"/>
      <c r="X459" s="794"/>
      <c r="Y459" s="794"/>
      <c r="Z459" s="794"/>
      <c r="AA459" s="794"/>
      <c r="AB459" s="794"/>
      <c r="AC459" s="794"/>
      <c r="AD459" s="794"/>
      <c r="AE459" s="794"/>
      <c r="AF459" s="794"/>
      <c r="AG459" s="794"/>
      <c r="AH459" s="794"/>
      <c r="AI459" s="794"/>
      <c r="AJ459" s="794"/>
      <c r="AK459" s="794"/>
      <c r="AL459" s="794"/>
      <c r="AM459" s="794"/>
      <c r="AN459" s="794"/>
      <c r="AO459" s="794"/>
      <c r="AP459" s="794"/>
      <c r="AQ459" s="794"/>
      <c r="AR459" s="794"/>
      <c r="AS459" s="794"/>
      <c r="AT459" s="794"/>
      <c r="AU459" s="794"/>
      <c r="AV459" s="794"/>
      <c r="AW459" s="794"/>
      <c r="AX459" s="794"/>
      <c r="AY459" s="794"/>
      <c r="AZ459" s="794"/>
      <c r="BA459" s="794"/>
      <c r="BB459" s="794"/>
      <c r="BC459" s="794"/>
      <c r="BD459" s="794"/>
      <c r="BE459" s="794"/>
      <c r="BF459" s="794"/>
      <c r="BG459" s="794"/>
      <c r="BH459" s="794"/>
      <c r="BI459" s="794"/>
      <c r="BJ459" s="794"/>
      <c r="BK459" s="794"/>
      <c r="BL459" s="794"/>
      <c r="BM459" s="794"/>
    </row>
    <row r="460" spans="5:65" s="795" customFormat="1" ht="12.75" customHeight="1">
      <c r="E460" s="4"/>
      <c r="F460" s="794"/>
      <c r="G460" s="794"/>
      <c r="H460" s="794"/>
      <c r="I460" s="794"/>
      <c r="J460" s="794"/>
      <c r="K460" s="794"/>
      <c r="L460" s="794"/>
      <c r="M460" s="794"/>
      <c r="N460" s="794"/>
      <c r="O460" s="794"/>
      <c r="P460" s="794"/>
      <c r="Q460" s="794"/>
      <c r="R460" s="794"/>
      <c r="S460" s="794"/>
      <c r="T460" s="794"/>
      <c r="U460" s="794"/>
      <c r="V460" s="794"/>
      <c r="W460" s="794"/>
      <c r="X460" s="794"/>
      <c r="Y460" s="794"/>
      <c r="Z460" s="794"/>
      <c r="AA460" s="794"/>
      <c r="AB460" s="794"/>
      <c r="AC460" s="794"/>
      <c r="AD460" s="794"/>
      <c r="AE460" s="794"/>
      <c r="AF460" s="794"/>
      <c r="AG460" s="794"/>
      <c r="AH460" s="794"/>
      <c r="AI460" s="794"/>
      <c r="AJ460" s="794"/>
      <c r="AK460" s="794"/>
      <c r="AL460" s="794"/>
      <c r="AM460" s="794"/>
      <c r="AN460" s="794"/>
      <c r="AO460" s="794"/>
      <c r="AP460" s="794"/>
      <c r="AQ460" s="794"/>
      <c r="AR460" s="794"/>
      <c r="AS460" s="794"/>
      <c r="AT460" s="794"/>
      <c r="AU460" s="794"/>
      <c r="AV460" s="794"/>
      <c r="AW460" s="794"/>
      <c r="AX460" s="794"/>
      <c r="AY460" s="794"/>
      <c r="AZ460" s="794"/>
      <c r="BA460" s="794"/>
      <c r="BB460" s="794"/>
      <c r="BC460" s="794"/>
      <c r="BD460" s="794"/>
      <c r="BE460" s="794"/>
      <c r="BF460" s="794"/>
      <c r="BG460" s="794"/>
      <c r="BH460" s="794"/>
      <c r="BI460" s="794"/>
      <c r="BJ460" s="794"/>
      <c r="BK460" s="794"/>
      <c r="BL460" s="794"/>
      <c r="BM460" s="794"/>
    </row>
    <row r="461" spans="5:65" s="795" customFormat="1" ht="12.75" customHeight="1">
      <c r="E461" s="4"/>
      <c r="F461" s="794"/>
      <c r="G461" s="794"/>
      <c r="H461" s="794"/>
      <c r="I461" s="794"/>
      <c r="J461" s="794"/>
      <c r="K461" s="794"/>
      <c r="L461" s="794"/>
      <c r="M461" s="794"/>
      <c r="N461" s="794"/>
      <c r="O461" s="794"/>
      <c r="P461" s="794"/>
      <c r="Q461" s="794"/>
      <c r="R461" s="794"/>
      <c r="S461" s="794"/>
      <c r="T461" s="794"/>
      <c r="U461" s="794"/>
      <c r="V461" s="794"/>
      <c r="W461" s="794"/>
      <c r="X461" s="794"/>
      <c r="Y461" s="794"/>
      <c r="Z461" s="794"/>
      <c r="AA461" s="794"/>
      <c r="AB461" s="794"/>
      <c r="AC461" s="794"/>
      <c r="AD461" s="794"/>
      <c r="AE461" s="794"/>
      <c r="AF461" s="794"/>
      <c r="AG461" s="794"/>
      <c r="AH461" s="794"/>
      <c r="AI461" s="794"/>
      <c r="AJ461" s="794"/>
      <c r="AK461" s="794"/>
      <c r="AL461" s="794"/>
      <c r="AM461" s="794"/>
      <c r="AN461" s="794"/>
      <c r="AO461" s="794"/>
      <c r="AP461" s="794"/>
      <c r="AQ461" s="794"/>
      <c r="AR461" s="794"/>
      <c r="AS461" s="794"/>
      <c r="AT461" s="794"/>
      <c r="AU461" s="794"/>
      <c r="AV461" s="794"/>
      <c r="AW461" s="794"/>
      <c r="AX461" s="794"/>
      <c r="AY461" s="794"/>
      <c r="AZ461" s="794"/>
      <c r="BA461" s="794"/>
      <c r="BB461" s="794"/>
      <c r="BC461" s="794"/>
      <c r="BD461" s="794"/>
      <c r="BE461" s="794"/>
      <c r="BF461" s="794"/>
      <c r="BG461" s="794"/>
      <c r="BH461" s="794"/>
      <c r="BI461" s="794"/>
      <c r="BJ461" s="794"/>
      <c r="BK461" s="794"/>
      <c r="BL461" s="794"/>
      <c r="BM461" s="794"/>
    </row>
    <row r="462" spans="5:65" s="795" customFormat="1" ht="11.1" customHeight="1">
      <c r="E462" s="4"/>
      <c r="F462" s="794"/>
      <c r="G462" s="794"/>
      <c r="H462" s="794"/>
      <c r="I462" s="794"/>
      <c r="J462" s="794"/>
      <c r="K462" s="794"/>
      <c r="L462" s="794"/>
      <c r="M462" s="794"/>
      <c r="N462" s="794"/>
      <c r="O462" s="794"/>
      <c r="P462" s="794"/>
      <c r="Q462" s="794"/>
      <c r="R462" s="794"/>
      <c r="S462" s="794"/>
      <c r="T462" s="794"/>
      <c r="U462" s="794"/>
      <c r="V462" s="794"/>
      <c r="W462" s="794"/>
      <c r="X462" s="794"/>
      <c r="Y462" s="794"/>
      <c r="Z462" s="794"/>
      <c r="AA462" s="794"/>
      <c r="AB462" s="794"/>
      <c r="AC462" s="794"/>
      <c r="AD462" s="794"/>
      <c r="AE462" s="794"/>
      <c r="AF462" s="794"/>
      <c r="AG462" s="794"/>
      <c r="AH462" s="794"/>
      <c r="AI462" s="794"/>
      <c r="AJ462" s="794"/>
      <c r="AK462" s="794"/>
      <c r="AL462" s="794"/>
      <c r="AM462" s="794"/>
      <c r="AN462" s="794"/>
      <c r="AO462" s="794"/>
      <c r="AP462" s="794"/>
      <c r="AQ462" s="794"/>
      <c r="AR462" s="794"/>
      <c r="AS462" s="794"/>
      <c r="AT462" s="794"/>
      <c r="AU462" s="794"/>
      <c r="AV462" s="794"/>
      <c r="AW462" s="794"/>
      <c r="AX462" s="794"/>
      <c r="AY462" s="794"/>
      <c r="AZ462" s="794"/>
      <c r="BA462" s="794"/>
      <c r="BB462" s="794"/>
      <c r="BC462" s="794"/>
      <c r="BD462" s="794"/>
      <c r="BE462" s="794"/>
      <c r="BF462" s="794"/>
      <c r="BG462" s="794"/>
      <c r="BH462" s="794"/>
      <c r="BI462" s="794"/>
      <c r="BJ462" s="794"/>
      <c r="BK462" s="794"/>
      <c r="BL462" s="794"/>
      <c r="BM462" s="794"/>
    </row>
    <row r="463" spans="5:65" s="795" customFormat="1" ht="13.5" customHeight="1">
      <c r="E463" s="4"/>
      <c r="F463" s="794"/>
      <c r="G463" s="794"/>
      <c r="H463" s="794"/>
      <c r="I463" s="794"/>
      <c r="J463" s="794"/>
      <c r="K463" s="794"/>
      <c r="L463" s="794"/>
      <c r="M463" s="794"/>
      <c r="N463" s="794"/>
      <c r="O463" s="794"/>
      <c r="P463" s="794"/>
      <c r="Q463" s="794"/>
      <c r="R463" s="794"/>
      <c r="S463" s="794"/>
      <c r="T463" s="794"/>
      <c r="U463" s="794"/>
      <c r="V463" s="794"/>
      <c r="W463" s="794"/>
      <c r="X463" s="794"/>
      <c r="Y463" s="794"/>
      <c r="Z463" s="794"/>
      <c r="AA463" s="794"/>
      <c r="AB463" s="794"/>
      <c r="AC463" s="794"/>
      <c r="AD463" s="794"/>
      <c r="AE463" s="794"/>
      <c r="AF463" s="794"/>
      <c r="AG463" s="794"/>
      <c r="AH463" s="794"/>
      <c r="AI463" s="794"/>
      <c r="AJ463" s="794"/>
      <c r="AK463" s="794"/>
      <c r="AL463" s="794"/>
      <c r="AM463" s="794"/>
      <c r="AN463" s="794"/>
      <c r="AO463" s="794"/>
      <c r="AP463" s="794"/>
      <c r="AQ463" s="794"/>
      <c r="AR463" s="794"/>
      <c r="AS463" s="794"/>
      <c r="AT463" s="794"/>
      <c r="AU463" s="794"/>
      <c r="AV463" s="794"/>
      <c r="AW463" s="794"/>
      <c r="AX463" s="794"/>
      <c r="AY463" s="794"/>
      <c r="AZ463" s="794"/>
      <c r="BA463" s="794"/>
      <c r="BB463" s="794"/>
      <c r="BC463" s="794"/>
      <c r="BD463" s="794"/>
      <c r="BE463" s="794"/>
      <c r="BF463" s="794"/>
      <c r="BG463" s="794"/>
      <c r="BH463" s="794"/>
      <c r="BI463" s="794"/>
      <c r="BJ463" s="794"/>
      <c r="BK463" s="794"/>
      <c r="BL463" s="794"/>
      <c r="BM463" s="794"/>
    </row>
    <row r="464" spans="5:65" s="795" customFormat="1" ht="12.75" customHeight="1">
      <c r="E464" s="4"/>
      <c r="F464" s="794"/>
      <c r="G464" s="794"/>
      <c r="H464" s="794"/>
      <c r="I464" s="794"/>
      <c r="J464" s="794"/>
      <c r="K464" s="794"/>
      <c r="L464" s="794"/>
      <c r="M464" s="794"/>
      <c r="N464" s="794"/>
      <c r="O464" s="794"/>
      <c r="P464" s="794"/>
      <c r="Q464" s="794"/>
      <c r="R464" s="794"/>
      <c r="S464" s="794"/>
      <c r="T464" s="794"/>
      <c r="U464" s="794"/>
      <c r="V464" s="794"/>
      <c r="W464" s="794"/>
      <c r="X464" s="794"/>
      <c r="Y464" s="794"/>
      <c r="Z464" s="794"/>
      <c r="AA464" s="794"/>
      <c r="AB464" s="794"/>
      <c r="AC464" s="794"/>
      <c r="AD464" s="794"/>
      <c r="AE464" s="794"/>
      <c r="AF464" s="794"/>
      <c r="AG464" s="794"/>
      <c r="AH464" s="794"/>
      <c r="AI464" s="794"/>
      <c r="AJ464" s="794"/>
      <c r="AK464" s="794"/>
      <c r="AL464" s="794"/>
      <c r="AM464" s="794"/>
      <c r="AN464" s="794"/>
      <c r="AO464" s="794"/>
      <c r="AP464" s="794"/>
      <c r="AQ464" s="794"/>
      <c r="AR464" s="794"/>
      <c r="AS464" s="794"/>
      <c r="AT464" s="794"/>
      <c r="AU464" s="794"/>
      <c r="AV464" s="794"/>
      <c r="AW464" s="794"/>
      <c r="AX464" s="794"/>
      <c r="AY464" s="794"/>
      <c r="AZ464" s="794"/>
      <c r="BA464" s="794"/>
      <c r="BB464" s="794"/>
      <c r="BC464" s="794"/>
      <c r="BD464" s="794"/>
      <c r="BE464" s="794"/>
      <c r="BF464" s="794"/>
      <c r="BG464" s="794"/>
      <c r="BH464" s="794"/>
      <c r="BI464" s="794"/>
      <c r="BJ464" s="794"/>
      <c r="BK464" s="794"/>
      <c r="BL464" s="794"/>
      <c r="BM464" s="794"/>
    </row>
    <row r="465" spans="5:65" s="795" customFormat="1" ht="12.75" customHeight="1">
      <c r="E465" s="4"/>
      <c r="F465" s="794"/>
      <c r="G465" s="794"/>
      <c r="H465" s="794"/>
      <c r="I465" s="794"/>
      <c r="J465" s="794"/>
      <c r="K465" s="794"/>
      <c r="L465" s="794"/>
      <c r="M465" s="794"/>
      <c r="N465" s="794"/>
      <c r="O465" s="794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  <c r="AJ465" s="794"/>
      <c r="AK465" s="794"/>
      <c r="AL465" s="794"/>
      <c r="AM465" s="794"/>
      <c r="AN465" s="794"/>
      <c r="AO465" s="794"/>
      <c r="AP465" s="794"/>
      <c r="AQ465" s="794"/>
      <c r="AR465" s="794"/>
      <c r="AS465" s="794"/>
      <c r="AT465" s="794"/>
      <c r="AU465" s="794"/>
      <c r="AV465" s="794"/>
      <c r="AW465" s="794"/>
      <c r="AX465" s="794"/>
      <c r="AY465" s="794"/>
      <c r="AZ465" s="794"/>
      <c r="BA465" s="794"/>
      <c r="BB465" s="794"/>
      <c r="BC465" s="794"/>
      <c r="BD465" s="794"/>
      <c r="BE465" s="794"/>
      <c r="BF465" s="794"/>
      <c r="BG465" s="794"/>
      <c r="BH465" s="794"/>
      <c r="BI465" s="794"/>
      <c r="BJ465" s="794"/>
      <c r="BK465" s="794"/>
      <c r="BL465" s="794"/>
      <c r="BM465" s="794"/>
    </row>
    <row r="466" spans="5:65" s="795" customFormat="1" ht="12.75" customHeight="1">
      <c r="E466" s="4"/>
      <c r="F466" s="794"/>
      <c r="G466" s="794"/>
      <c r="H466" s="794"/>
      <c r="I466" s="794"/>
      <c r="J466" s="794"/>
      <c r="K466" s="794"/>
      <c r="L466" s="794"/>
      <c r="M466" s="794"/>
      <c r="N466" s="794"/>
      <c r="O466" s="794"/>
      <c r="P466" s="794"/>
      <c r="Q466" s="794"/>
      <c r="R466" s="794"/>
      <c r="S466" s="794"/>
      <c r="T466" s="794"/>
      <c r="U466" s="794"/>
      <c r="V466" s="794"/>
      <c r="W466" s="794"/>
      <c r="X466" s="794"/>
      <c r="Y466" s="794"/>
      <c r="Z466" s="794"/>
      <c r="AA466" s="794"/>
      <c r="AB466" s="794"/>
      <c r="AC466" s="794"/>
      <c r="AD466" s="794"/>
      <c r="AE466" s="794"/>
      <c r="AF466" s="794"/>
      <c r="AG466" s="794"/>
      <c r="AH466" s="794"/>
      <c r="AI466" s="794"/>
      <c r="AJ466" s="794"/>
      <c r="AK466" s="794"/>
      <c r="AL466" s="794"/>
      <c r="AM466" s="794"/>
      <c r="AN466" s="794"/>
      <c r="AO466" s="794"/>
      <c r="AP466" s="794"/>
      <c r="AQ466" s="794"/>
      <c r="AR466" s="794"/>
      <c r="AS466" s="794"/>
      <c r="AT466" s="794"/>
      <c r="AU466" s="794"/>
      <c r="AV466" s="794"/>
      <c r="AW466" s="794"/>
      <c r="AX466" s="794"/>
      <c r="AY466" s="794"/>
      <c r="AZ466" s="794"/>
      <c r="BA466" s="794"/>
      <c r="BB466" s="794"/>
      <c r="BC466" s="794"/>
      <c r="BD466" s="794"/>
      <c r="BE466" s="794"/>
      <c r="BF466" s="794"/>
      <c r="BG466" s="794"/>
      <c r="BH466" s="794"/>
      <c r="BI466" s="794"/>
      <c r="BJ466" s="794"/>
      <c r="BK466" s="794"/>
      <c r="BL466" s="794"/>
      <c r="BM466" s="794"/>
    </row>
    <row r="467" spans="5:65" s="795" customFormat="1" ht="11.1" customHeight="1">
      <c r="E467" s="4"/>
      <c r="F467" s="794"/>
      <c r="G467" s="794"/>
      <c r="H467" s="794"/>
      <c r="I467" s="794"/>
      <c r="J467" s="794"/>
      <c r="K467" s="794"/>
      <c r="L467" s="794"/>
      <c r="M467" s="794"/>
      <c r="N467" s="794"/>
      <c r="O467" s="794"/>
      <c r="P467" s="794"/>
      <c r="Q467" s="794"/>
      <c r="R467" s="794"/>
      <c r="S467" s="794"/>
      <c r="T467" s="794"/>
      <c r="U467" s="794"/>
      <c r="V467" s="794"/>
      <c r="W467" s="794"/>
      <c r="X467" s="794"/>
      <c r="Y467" s="794"/>
      <c r="Z467" s="794"/>
      <c r="AA467" s="794"/>
      <c r="AB467" s="794"/>
      <c r="AC467" s="794"/>
      <c r="AD467" s="794"/>
      <c r="AE467" s="794"/>
      <c r="AF467" s="794"/>
      <c r="AG467" s="794"/>
      <c r="AH467" s="794"/>
      <c r="AI467" s="794"/>
      <c r="AJ467" s="794"/>
      <c r="AK467" s="794"/>
      <c r="AL467" s="794"/>
      <c r="AM467" s="794"/>
      <c r="AN467" s="794"/>
      <c r="AO467" s="794"/>
      <c r="AP467" s="794"/>
      <c r="AQ467" s="794"/>
      <c r="AR467" s="794"/>
      <c r="AS467" s="794"/>
      <c r="AT467" s="794"/>
      <c r="AU467" s="794"/>
      <c r="AV467" s="794"/>
      <c r="AW467" s="794"/>
      <c r="AX467" s="794"/>
      <c r="AY467" s="794"/>
      <c r="AZ467" s="794"/>
      <c r="BA467" s="794"/>
      <c r="BB467" s="794"/>
      <c r="BC467" s="794"/>
      <c r="BD467" s="794"/>
      <c r="BE467" s="794"/>
      <c r="BF467" s="794"/>
      <c r="BG467" s="794"/>
      <c r="BH467" s="794"/>
      <c r="BI467" s="794"/>
      <c r="BJ467" s="794"/>
      <c r="BK467" s="794"/>
      <c r="BL467" s="794"/>
      <c r="BM467" s="794"/>
    </row>
    <row r="468" spans="5:65" s="795" customFormat="1" ht="11.1" customHeight="1">
      <c r="E468" s="4"/>
      <c r="F468" s="794"/>
      <c r="G468" s="794"/>
      <c r="H468" s="794"/>
      <c r="I468" s="794"/>
      <c r="J468" s="794"/>
      <c r="K468" s="794"/>
      <c r="L468" s="794"/>
      <c r="M468" s="794"/>
      <c r="N468" s="794"/>
      <c r="O468" s="794"/>
      <c r="P468" s="794"/>
      <c r="Q468" s="794"/>
      <c r="R468" s="794"/>
      <c r="S468" s="794"/>
      <c r="T468" s="794"/>
      <c r="U468" s="794"/>
      <c r="V468" s="794"/>
      <c r="W468" s="794"/>
      <c r="X468" s="794"/>
      <c r="Y468" s="794"/>
      <c r="Z468" s="794"/>
      <c r="AA468" s="794"/>
      <c r="AB468" s="794"/>
      <c r="AC468" s="794"/>
      <c r="AD468" s="794"/>
      <c r="AE468" s="794"/>
      <c r="AF468" s="794"/>
      <c r="AG468" s="794"/>
      <c r="AH468" s="794"/>
      <c r="AI468" s="794"/>
      <c r="AJ468" s="794"/>
      <c r="AK468" s="794"/>
      <c r="AL468" s="794"/>
      <c r="AM468" s="794"/>
      <c r="AN468" s="794"/>
      <c r="AO468" s="794"/>
      <c r="AP468" s="794"/>
      <c r="AQ468" s="794"/>
      <c r="AR468" s="794"/>
      <c r="AS468" s="794"/>
      <c r="AT468" s="794"/>
      <c r="AU468" s="794"/>
      <c r="AV468" s="794"/>
      <c r="AW468" s="794"/>
      <c r="AX468" s="794"/>
      <c r="AY468" s="794"/>
      <c r="AZ468" s="794"/>
      <c r="BA468" s="794"/>
      <c r="BB468" s="794"/>
      <c r="BC468" s="794"/>
      <c r="BD468" s="794"/>
      <c r="BE468" s="794"/>
      <c r="BF468" s="794"/>
      <c r="BG468" s="794"/>
      <c r="BH468" s="794"/>
      <c r="BI468" s="794"/>
      <c r="BJ468" s="794"/>
      <c r="BK468" s="794"/>
      <c r="BL468" s="794"/>
      <c r="BM468" s="794"/>
    </row>
    <row r="469" spans="5:65" s="795" customFormat="1" ht="13.5" customHeight="1">
      <c r="E469" s="4"/>
      <c r="F469" s="794"/>
      <c r="G469" s="794"/>
      <c r="H469" s="794"/>
      <c r="I469" s="794"/>
      <c r="J469" s="794"/>
      <c r="K469" s="794"/>
      <c r="L469" s="794"/>
      <c r="M469" s="794"/>
      <c r="N469" s="794"/>
      <c r="O469" s="794"/>
      <c r="P469" s="794"/>
      <c r="Q469" s="794"/>
      <c r="R469" s="794"/>
      <c r="S469" s="794"/>
      <c r="T469" s="794"/>
      <c r="U469" s="794"/>
      <c r="V469" s="794"/>
      <c r="W469" s="794"/>
      <c r="X469" s="794"/>
      <c r="Y469" s="794"/>
      <c r="Z469" s="794"/>
      <c r="AA469" s="794"/>
      <c r="AB469" s="794"/>
      <c r="AC469" s="794"/>
      <c r="AD469" s="794"/>
      <c r="AE469" s="794"/>
      <c r="AF469" s="794"/>
      <c r="AG469" s="794"/>
      <c r="AH469" s="794"/>
      <c r="AI469" s="794"/>
      <c r="AJ469" s="794"/>
      <c r="AK469" s="794"/>
      <c r="AL469" s="794"/>
      <c r="AM469" s="794"/>
      <c r="AN469" s="794"/>
      <c r="AO469" s="794"/>
      <c r="AP469" s="794"/>
      <c r="AQ469" s="794"/>
      <c r="AR469" s="794"/>
      <c r="AS469" s="794"/>
      <c r="AT469" s="794"/>
      <c r="AU469" s="794"/>
      <c r="AV469" s="794"/>
      <c r="AW469" s="794"/>
      <c r="AX469" s="794"/>
      <c r="AY469" s="794"/>
      <c r="AZ469" s="794"/>
      <c r="BA469" s="794"/>
      <c r="BB469" s="794"/>
      <c r="BC469" s="794"/>
      <c r="BD469" s="794"/>
      <c r="BE469" s="794"/>
      <c r="BF469" s="794"/>
      <c r="BG469" s="794"/>
      <c r="BH469" s="794"/>
      <c r="BI469" s="794"/>
      <c r="BJ469" s="794"/>
      <c r="BK469" s="794"/>
      <c r="BL469" s="794"/>
      <c r="BM469" s="794"/>
    </row>
    <row r="470" spans="5:65" s="795" customFormat="1" ht="13.5" customHeight="1">
      <c r="E470" s="4"/>
      <c r="F470" s="794"/>
      <c r="G470" s="794"/>
      <c r="H470" s="794"/>
      <c r="I470" s="794"/>
      <c r="J470" s="794"/>
      <c r="K470" s="794"/>
      <c r="L470" s="794"/>
      <c r="M470" s="794"/>
      <c r="N470" s="794"/>
      <c r="O470" s="794"/>
      <c r="P470" s="794"/>
      <c r="Q470" s="794"/>
      <c r="R470" s="794"/>
      <c r="S470" s="794"/>
      <c r="T470" s="794"/>
      <c r="U470" s="794"/>
      <c r="V470" s="794"/>
      <c r="W470" s="794"/>
      <c r="X470" s="794"/>
      <c r="Y470" s="794"/>
      <c r="Z470" s="794"/>
      <c r="AA470" s="794"/>
      <c r="AB470" s="794"/>
      <c r="AC470" s="794"/>
      <c r="AD470" s="794"/>
      <c r="AE470" s="794"/>
      <c r="AF470" s="794"/>
      <c r="AG470" s="794"/>
      <c r="AH470" s="794"/>
      <c r="AI470" s="794"/>
      <c r="AJ470" s="794"/>
      <c r="AK470" s="794"/>
      <c r="AL470" s="794"/>
      <c r="AM470" s="794"/>
      <c r="AN470" s="794"/>
      <c r="AO470" s="794"/>
      <c r="AP470" s="794"/>
      <c r="AQ470" s="794"/>
      <c r="AR470" s="794"/>
      <c r="AS470" s="794"/>
      <c r="AT470" s="794"/>
      <c r="AU470" s="794"/>
      <c r="AV470" s="794"/>
      <c r="AW470" s="794"/>
      <c r="AX470" s="794"/>
      <c r="AY470" s="794"/>
      <c r="AZ470" s="794"/>
      <c r="BA470" s="794"/>
      <c r="BB470" s="794"/>
      <c r="BC470" s="794"/>
      <c r="BD470" s="794"/>
      <c r="BE470" s="794"/>
      <c r="BF470" s="794"/>
      <c r="BG470" s="794"/>
      <c r="BH470" s="794"/>
      <c r="BI470" s="794"/>
      <c r="BJ470" s="794"/>
      <c r="BK470" s="794"/>
      <c r="BL470" s="794"/>
      <c r="BM470" s="794"/>
    </row>
    <row r="471" spans="5:65" s="795" customFormat="1" ht="13.5" customHeight="1">
      <c r="E471" s="4"/>
      <c r="F471" s="794"/>
      <c r="G471" s="794"/>
      <c r="H471" s="794"/>
      <c r="I471" s="794"/>
      <c r="J471" s="794"/>
      <c r="K471" s="794"/>
      <c r="L471" s="794"/>
      <c r="M471" s="794"/>
      <c r="N471" s="794"/>
      <c r="O471" s="794"/>
      <c r="P471" s="794"/>
      <c r="Q471" s="794"/>
      <c r="R471" s="794"/>
      <c r="S471" s="794"/>
      <c r="T471" s="794"/>
      <c r="U471" s="794"/>
      <c r="V471" s="794"/>
      <c r="W471" s="794"/>
      <c r="X471" s="794"/>
      <c r="Y471" s="794"/>
      <c r="Z471" s="794"/>
      <c r="AA471" s="794"/>
      <c r="AB471" s="794"/>
      <c r="AC471" s="794"/>
      <c r="AD471" s="794"/>
      <c r="AE471" s="794"/>
      <c r="AF471" s="794"/>
      <c r="AG471" s="794"/>
      <c r="AH471" s="794"/>
      <c r="AI471" s="794"/>
      <c r="AJ471" s="794"/>
      <c r="AK471" s="794"/>
      <c r="AL471" s="794"/>
      <c r="AM471" s="794"/>
      <c r="AN471" s="794"/>
      <c r="AO471" s="794"/>
      <c r="AP471" s="794"/>
      <c r="AQ471" s="794"/>
      <c r="AR471" s="794"/>
      <c r="AS471" s="794"/>
      <c r="AT471" s="794"/>
      <c r="AU471" s="794"/>
      <c r="AV471" s="794"/>
      <c r="AW471" s="794"/>
      <c r="AX471" s="794"/>
      <c r="AY471" s="794"/>
      <c r="AZ471" s="794"/>
      <c r="BA471" s="794"/>
      <c r="BB471" s="794"/>
      <c r="BC471" s="794"/>
      <c r="BD471" s="794"/>
      <c r="BE471" s="794"/>
      <c r="BF471" s="794"/>
      <c r="BG471" s="794"/>
      <c r="BH471" s="794"/>
      <c r="BI471" s="794"/>
      <c r="BJ471" s="794"/>
      <c r="BK471" s="794"/>
      <c r="BL471" s="794"/>
      <c r="BM471" s="794"/>
    </row>
    <row r="472" spans="5:65" s="795" customFormat="1" ht="13.5" customHeight="1">
      <c r="E472" s="4"/>
      <c r="F472" s="794"/>
      <c r="G472" s="794"/>
      <c r="H472" s="794"/>
      <c r="I472" s="794"/>
      <c r="J472" s="794"/>
      <c r="K472" s="794"/>
      <c r="L472" s="794"/>
      <c r="M472" s="794"/>
      <c r="N472" s="794"/>
      <c r="O472" s="794"/>
      <c r="P472" s="794"/>
      <c r="Q472" s="794"/>
      <c r="R472" s="794"/>
      <c r="S472" s="794"/>
      <c r="T472" s="794"/>
      <c r="U472" s="794"/>
      <c r="V472" s="794"/>
      <c r="W472" s="794"/>
      <c r="X472" s="794"/>
      <c r="Y472" s="794"/>
      <c r="Z472" s="794"/>
      <c r="AA472" s="794"/>
      <c r="AB472" s="794"/>
      <c r="AC472" s="794"/>
      <c r="AD472" s="794"/>
      <c r="AE472" s="794"/>
      <c r="AF472" s="794"/>
      <c r="AG472" s="794"/>
      <c r="AH472" s="794"/>
      <c r="AI472" s="794"/>
      <c r="AJ472" s="794"/>
      <c r="AK472" s="794"/>
      <c r="AL472" s="794"/>
      <c r="AM472" s="794"/>
      <c r="AN472" s="794"/>
      <c r="AO472" s="794"/>
      <c r="AP472" s="794"/>
      <c r="AQ472" s="794"/>
      <c r="AR472" s="794"/>
      <c r="AS472" s="794"/>
      <c r="AT472" s="794"/>
      <c r="AU472" s="794"/>
      <c r="AV472" s="794"/>
      <c r="AW472" s="794"/>
      <c r="AX472" s="794"/>
      <c r="AY472" s="794"/>
      <c r="AZ472" s="794"/>
      <c r="BA472" s="794"/>
      <c r="BB472" s="794"/>
      <c r="BC472" s="794"/>
      <c r="BD472" s="794"/>
      <c r="BE472" s="794"/>
      <c r="BF472" s="794"/>
      <c r="BG472" s="794"/>
      <c r="BH472" s="794"/>
      <c r="BI472" s="794"/>
      <c r="BJ472" s="794"/>
      <c r="BK472" s="794"/>
      <c r="BL472" s="794"/>
      <c r="BM472" s="794"/>
    </row>
    <row r="473" spans="5:65" s="795" customFormat="1" ht="3.75" customHeight="1">
      <c r="E473" s="4"/>
      <c r="F473" s="794"/>
      <c r="G473" s="794"/>
      <c r="H473" s="794"/>
      <c r="I473" s="794"/>
      <c r="J473" s="794"/>
      <c r="K473" s="794"/>
      <c r="L473" s="794"/>
      <c r="M473" s="794"/>
      <c r="N473" s="794"/>
      <c r="O473" s="794"/>
      <c r="P473" s="794"/>
      <c r="Q473" s="794"/>
      <c r="R473" s="794"/>
      <c r="S473" s="794"/>
      <c r="T473" s="794"/>
      <c r="U473" s="794"/>
      <c r="V473" s="794"/>
      <c r="W473" s="794"/>
      <c r="X473" s="794"/>
      <c r="Y473" s="794"/>
      <c r="Z473" s="794"/>
      <c r="AA473" s="794"/>
      <c r="AB473" s="794"/>
      <c r="AC473" s="794"/>
      <c r="AD473" s="794"/>
      <c r="AE473" s="794"/>
      <c r="AF473" s="794"/>
      <c r="AG473" s="794"/>
      <c r="AH473" s="794"/>
      <c r="AI473" s="794"/>
      <c r="AJ473" s="794"/>
      <c r="AK473" s="794"/>
      <c r="AL473" s="794"/>
      <c r="AM473" s="794"/>
      <c r="AN473" s="794"/>
      <c r="AO473" s="794"/>
      <c r="AP473" s="794"/>
      <c r="AQ473" s="794"/>
      <c r="AR473" s="794"/>
      <c r="AS473" s="794"/>
      <c r="AT473" s="794"/>
      <c r="AU473" s="794"/>
      <c r="AV473" s="794"/>
      <c r="AW473" s="794"/>
      <c r="AX473" s="794"/>
      <c r="AY473" s="794"/>
      <c r="AZ473" s="794"/>
      <c r="BA473" s="794"/>
      <c r="BB473" s="794"/>
      <c r="BC473" s="794"/>
      <c r="BD473" s="794"/>
      <c r="BE473" s="794"/>
      <c r="BF473" s="794"/>
      <c r="BG473" s="794"/>
      <c r="BH473" s="794"/>
      <c r="BI473" s="794"/>
      <c r="BJ473" s="794"/>
      <c r="BK473" s="794"/>
      <c r="BL473" s="794"/>
      <c r="BM473" s="794"/>
    </row>
    <row r="474" spans="5:65" s="795" customFormat="1" ht="10.5" customHeight="1">
      <c r="E474" s="4"/>
      <c r="F474" s="794"/>
      <c r="G474" s="794"/>
      <c r="H474" s="794"/>
      <c r="I474" s="794"/>
      <c r="J474" s="794"/>
      <c r="K474" s="794"/>
      <c r="L474" s="794"/>
      <c r="M474" s="794"/>
      <c r="N474" s="794"/>
      <c r="O474" s="794"/>
      <c r="P474" s="794"/>
      <c r="Q474" s="794"/>
      <c r="R474" s="794"/>
      <c r="S474" s="794"/>
      <c r="T474" s="794"/>
      <c r="U474" s="794"/>
      <c r="V474" s="794"/>
      <c r="W474" s="794"/>
      <c r="X474" s="794"/>
      <c r="Y474" s="794"/>
      <c r="Z474" s="794"/>
      <c r="AA474" s="794"/>
      <c r="AB474" s="794"/>
      <c r="AC474" s="794"/>
      <c r="AD474" s="794"/>
      <c r="AE474" s="794"/>
      <c r="AF474" s="794"/>
      <c r="AG474" s="794"/>
      <c r="AH474" s="794"/>
      <c r="AI474" s="794"/>
      <c r="AJ474" s="794"/>
      <c r="AK474" s="794"/>
      <c r="AL474" s="794"/>
      <c r="AM474" s="794"/>
      <c r="AN474" s="794"/>
      <c r="AO474" s="794"/>
      <c r="AP474" s="794"/>
      <c r="AQ474" s="794"/>
      <c r="AR474" s="794"/>
      <c r="AS474" s="794"/>
      <c r="AT474" s="794"/>
      <c r="AU474" s="794"/>
      <c r="AV474" s="794"/>
      <c r="AW474" s="794"/>
      <c r="AX474" s="794"/>
      <c r="AY474" s="794"/>
      <c r="AZ474" s="794"/>
      <c r="BA474" s="794"/>
      <c r="BB474" s="794"/>
      <c r="BC474" s="794"/>
      <c r="BD474" s="794"/>
      <c r="BE474" s="794"/>
      <c r="BF474" s="794"/>
      <c r="BG474" s="794"/>
      <c r="BH474" s="794"/>
      <c r="BI474" s="794"/>
      <c r="BJ474" s="794"/>
      <c r="BK474" s="794"/>
      <c r="BL474" s="794"/>
      <c r="BM474" s="794"/>
    </row>
    <row r="475" spans="5:65" s="795" customFormat="1" ht="17.25" customHeight="1">
      <c r="E475" s="4"/>
      <c r="F475" s="794"/>
      <c r="G475" s="794"/>
      <c r="H475" s="794"/>
      <c r="I475" s="794"/>
      <c r="J475" s="794"/>
      <c r="K475" s="794"/>
      <c r="L475" s="794"/>
      <c r="M475" s="794"/>
      <c r="N475" s="794"/>
      <c r="O475" s="794"/>
      <c r="P475" s="794"/>
      <c r="Q475" s="794"/>
      <c r="R475" s="794"/>
      <c r="S475" s="794"/>
      <c r="T475" s="794"/>
      <c r="U475" s="794"/>
      <c r="V475" s="794"/>
      <c r="W475" s="794"/>
      <c r="X475" s="794"/>
      <c r="Y475" s="794"/>
      <c r="Z475" s="794"/>
      <c r="AA475" s="794"/>
      <c r="AB475" s="794"/>
      <c r="AC475" s="794"/>
      <c r="AD475" s="794"/>
      <c r="AE475" s="794"/>
      <c r="AF475" s="794"/>
      <c r="AG475" s="794"/>
      <c r="AH475" s="794"/>
      <c r="AI475" s="794"/>
      <c r="AJ475" s="794"/>
      <c r="AK475" s="794"/>
      <c r="AL475" s="794"/>
      <c r="AM475" s="794"/>
      <c r="AN475" s="794"/>
      <c r="AO475" s="794"/>
      <c r="AP475" s="794"/>
      <c r="AQ475" s="794"/>
      <c r="AR475" s="794"/>
      <c r="AS475" s="794"/>
      <c r="AT475" s="794"/>
      <c r="AU475" s="794"/>
      <c r="AV475" s="794"/>
      <c r="AW475" s="794"/>
      <c r="AX475" s="794"/>
      <c r="AY475" s="794"/>
      <c r="AZ475" s="794"/>
      <c r="BA475" s="794"/>
      <c r="BB475" s="794"/>
      <c r="BC475" s="794"/>
      <c r="BD475" s="794"/>
      <c r="BE475" s="794"/>
      <c r="BF475" s="794"/>
      <c r="BG475" s="794"/>
      <c r="BH475" s="794"/>
      <c r="BI475" s="794"/>
      <c r="BJ475" s="794"/>
      <c r="BK475" s="794"/>
      <c r="BL475" s="794"/>
      <c r="BM475" s="794"/>
    </row>
    <row r="476" spans="5:65" s="795" customFormat="1" ht="17.25" customHeight="1">
      <c r="E476" s="4"/>
      <c r="F476" s="794"/>
      <c r="G476" s="794"/>
      <c r="H476" s="794"/>
      <c r="I476" s="794"/>
      <c r="J476" s="794"/>
      <c r="K476" s="794"/>
      <c r="L476" s="794"/>
      <c r="M476" s="794"/>
      <c r="N476" s="794"/>
      <c r="O476" s="794"/>
      <c r="P476" s="794"/>
      <c r="Q476" s="794"/>
      <c r="R476" s="794"/>
      <c r="S476" s="794"/>
      <c r="T476" s="794"/>
      <c r="U476" s="794"/>
      <c r="V476" s="794"/>
      <c r="W476" s="794"/>
      <c r="X476" s="794"/>
      <c r="Y476" s="794"/>
      <c r="Z476" s="794"/>
      <c r="AA476" s="794"/>
      <c r="AB476" s="794"/>
      <c r="AC476" s="794"/>
      <c r="AD476" s="794"/>
      <c r="AE476" s="794"/>
      <c r="AF476" s="794"/>
      <c r="AG476" s="794"/>
      <c r="AH476" s="794"/>
      <c r="AI476" s="794"/>
      <c r="AJ476" s="794"/>
      <c r="AK476" s="794"/>
      <c r="AL476" s="794"/>
      <c r="AM476" s="794"/>
      <c r="AN476" s="794"/>
      <c r="AO476" s="794"/>
      <c r="AP476" s="794"/>
      <c r="AQ476" s="794"/>
      <c r="AR476" s="794"/>
      <c r="AS476" s="794"/>
      <c r="AT476" s="794"/>
      <c r="AU476" s="794"/>
      <c r="AV476" s="794"/>
      <c r="AW476" s="794"/>
      <c r="AX476" s="794"/>
      <c r="AY476" s="794"/>
      <c r="AZ476" s="794"/>
      <c r="BA476" s="794"/>
      <c r="BB476" s="794"/>
      <c r="BC476" s="794"/>
      <c r="BD476" s="794"/>
      <c r="BE476" s="794"/>
      <c r="BF476" s="794"/>
      <c r="BG476" s="794"/>
      <c r="BH476" s="794"/>
      <c r="BI476" s="794"/>
      <c r="BJ476" s="794"/>
      <c r="BK476" s="794"/>
      <c r="BL476" s="794"/>
      <c r="BM476" s="794"/>
    </row>
    <row r="477" spans="5:65" s="795" customFormat="1" ht="17.25" customHeight="1">
      <c r="E477" s="4"/>
      <c r="F477" s="794"/>
      <c r="G477" s="794"/>
      <c r="H477" s="794"/>
      <c r="I477" s="794"/>
      <c r="J477" s="794"/>
      <c r="K477" s="794"/>
      <c r="L477" s="794"/>
      <c r="M477" s="794"/>
      <c r="N477" s="794"/>
      <c r="O477" s="794"/>
      <c r="P477" s="794"/>
      <c r="Q477" s="794"/>
      <c r="R477" s="794"/>
      <c r="S477" s="794"/>
      <c r="T477" s="794"/>
      <c r="U477" s="794"/>
      <c r="V477" s="794"/>
      <c r="W477" s="794"/>
      <c r="X477" s="794"/>
      <c r="Y477" s="794"/>
      <c r="Z477" s="794"/>
      <c r="AA477" s="794"/>
      <c r="AB477" s="794"/>
      <c r="AC477" s="794"/>
      <c r="AD477" s="794"/>
      <c r="AE477" s="794"/>
      <c r="AF477" s="794"/>
      <c r="AG477" s="794"/>
      <c r="AH477" s="794"/>
      <c r="AI477" s="794"/>
      <c r="AJ477" s="794"/>
      <c r="AK477" s="794"/>
      <c r="AL477" s="794"/>
      <c r="AM477" s="794"/>
      <c r="AN477" s="794"/>
      <c r="AO477" s="794"/>
      <c r="AP477" s="794"/>
      <c r="AQ477" s="794"/>
      <c r="AR477" s="794"/>
      <c r="AS477" s="794"/>
      <c r="AT477" s="794"/>
      <c r="AU477" s="794"/>
      <c r="AV477" s="794"/>
      <c r="AW477" s="794"/>
      <c r="AX477" s="794"/>
      <c r="AY477" s="794"/>
      <c r="AZ477" s="794"/>
      <c r="BA477" s="794"/>
      <c r="BB477" s="794"/>
      <c r="BC477" s="794"/>
      <c r="BD477" s="794"/>
      <c r="BE477" s="794"/>
      <c r="BF477" s="794"/>
      <c r="BG477" s="794"/>
      <c r="BH477" s="794"/>
      <c r="BI477" s="794"/>
      <c r="BJ477" s="794"/>
      <c r="BK477" s="794"/>
      <c r="BL477" s="794"/>
      <c r="BM477" s="794"/>
    </row>
    <row r="478" spans="5:65" s="795" customFormat="1" ht="17.25" customHeight="1">
      <c r="E478" s="4"/>
      <c r="F478" s="794"/>
      <c r="G478" s="794"/>
      <c r="H478" s="794"/>
      <c r="I478" s="794"/>
      <c r="J478" s="794"/>
      <c r="K478" s="794"/>
      <c r="L478" s="794"/>
      <c r="M478" s="794"/>
      <c r="N478" s="794"/>
      <c r="O478" s="794"/>
      <c r="P478" s="794"/>
      <c r="Q478" s="794"/>
      <c r="R478" s="794"/>
      <c r="S478" s="794"/>
      <c r="T478" s="794"/>
      <c r="U478" s="794"/>
      <c r="V478" s="794"/>
      <c r="W478" s="794"/>
      <c r="X478" s="794"/>
      <c r="Y478" s="794"/>
      <c r="Z478" s="794"/>
      <c r="AA478" s="794"/>
      <c r="AB478" s="794"/>
      <c r="AC478" s="794"/>
      <c r="AD478" s="794"/>
      <c r="AE478" s="794"/>
      <c r="AF478" s="794"/>
      <c r="AG478" s="794"/>
      <c r="AH478" s="794"/>
      <c r="AI478" s="794"/>
      <c r="AJ478" s="794"/>
      <c r="AK478" s="794"/>
      <c r="AL478" s="794"/>
      <c r="AM478" s="794"/>
      <c r="AN478" s="794"/>
      <c r="AO478" s="794"/>
      <c r="AP478" s="794"/>
      <c r="AQ478" s="794"/>
      <c r="AR478" s="794"/>
      <c r="AS478" s="794"/>
      <c r="AT478" s="794"/>
      <c r="AU478" s="794"/>
      <c r="AV478" s="794"/>
      <c r="AW478" s="794"/>
      <c r="AX478" s="794"/>
      <c r="AY478" s="794"/>
      <c r="AZ478" s="794"/>
      <c r="BA478" s="794"/>
      <c r="BB478" s="794"/>
      <c r="BC478" s="794"/>
      <c r="BD478" s="794"/>
      <c r="BE478" s="794"/>
      <c r="BF478" s="794"/>
      <c r="BG478" s="794"/>
      <c r="BH478" s="794"/>
      <c r="BI478" s="794"/>
      <c r="BJ478" s="794"/>
      <c r="BK478" s="794"/>
      <c r="BL478" s="794"/>
      <c r="BM478" s="794"/>
    </row>
    <row r="479" spans="5:65" s="795" customFormat="1" ht="12" customHeight="1">
      <c r="E479" s="4"/>
      <c r="F479" s="794"/>
      <c r="G479" s="794"/>
      <c r="H479" s="794"/>
      <c r="I479" s="794"/>
      <c r="J479" s="794"/>
      <c r="K479" s="794"/>
      <c r="L479" s="794"/>
      <c r="M479" s="794"/>
      <c r="N479" s="794"/>
      <c r="O479" s="794"/>
      <c r="P479" s="794"/>
      <c r="Q479" s="794"/>
      <c r="R479" s="794"/>
      <c r="S479" s="794"/>
      <c r="T479" s="794"/>
      <c r="U479" s="794"/>
      <c r="V479" s="794"/>
      <c r="W479" s="794"/>
      <c r="X479" s="794"/>
      <c r="Y479" s="794"/>
      <c r="Z479" s="794"/>
      <c r="AA479" s="794"/>
      <c r="AB479" s="794"/>
      <c r="AC479" s="794"/>
      <c r="AD479" s="794"/>
      <c r="AE479" s="794"/>
      <c r="AF479" s="794"/>
      <c r="AG479" s="794"/>
      <c r="AH479" s="794"/>
      <c r="AI479" s="794"/>
      <c r="AJ479" s="794"/>
      <c r="AK479" s="794"/>
      <c r="AL479" s="794"/>
      <c r="AM479" s="794"/>
      <c r="AN479" s="794"/>
      <c r="AO479" s="794"/>
      <c r="AP479" s="794"/>
      <c r="AQ479" s="794"/>
      <c r="AR479" s="794"/>
      <c r="AS479" s="794"/>
      <c r="AT479" s="794"/>
      <c r="AU479" s="794"/>
      <c r="AV479" s="794"/>
      <c r="AW479" s="794"/>
      <c r="AX479" s="794"/>
      <c r="AY479" s="794"/>
      <c r="AZ479" s="794"/>
      <c r="BA479" s="794"/>
      <c r="BB479" s="794"/>
      <c r="BC479" s="794"/>
      <c r="BD479" s="794"/>
      <c r="BE479" s="794"/>
      <c r="BF479" s="794"/>
      <c r="BG479" s="794"/>
      <c r="BH479" s="794"/>
      <c r="BI479" s="794"/>
      <c r="BJ479" s="794"/>
      <c r="BK479" s="794"/>
      <c r="BL479" s="794"/>
      <c r="BM479" s="794"/>
    </row>
    <row r="480" spans="5:65" s="795" customFormat="1" ht="15" customHeight="1">
      <c r="E480" s="4"/>
      <c r="F480" s="794"/>
      <c r="G480" s="794"/>
      <c r="H480" s="794"/>
      <c r="I480" s="794"/>
      <c r="J480" s="794"/>
      <c r="K480" s="794"/>
      <c r="L480" s="794"/>
      <c r="M480" s="794"/>
      <c r="N480" s="794"/>
      <c r="O480" s="794"/>
      <c r="P480" s="794"/>
      <c r="Q480" s="794"/>
      <c r="R480" s="794"/>
      <c r="S480" s="794"/>
      <c r="T480" s="794"/>
      <c r="U480" s="794"/>
      <c r="V480" s="794"/>
      <c r="W480" s="794"/>
      <c r="X480" s="794"/>
      <c r="Y480" s="794"/>
      <c r="Z480" s="794"/>
      <c r="AA480" s="794"/>
      <c r="AB480" s="794"/>
      <c r="AC480" s="794"/>
      <c r="AD480" s="794"/>
      <c r="AE480" s="794"/>
      <c r="AF480" s="794"/>
      <c r="AG480" s="794"/>
      <c r="AH480" s="794"/>
      <c r="AI480" s="794"/>
      <c r="AJ480" s="794"/>
      <c r="AK480" s="794"/>
      <c r="AL480" s="794"/>
      <c r="AM480" s="794"/>
      <c r="AN480" s="794"/>
      <c r="AO480" s="794"/>
      <c r="AP480" s="794"/>
      <c r="AQ480" s="794"/>
      <c r="AR480" s="794"/>
      <c r="AS480" s="794"/>
      <c r="AT480" s="794"/>
      <c r="AU480" s="794"/>
      <c r="AV480" s="794"/>
      <c r="AW480" s="794"/>
      <c r="AX480" s="794"/>
      <c r="AY480" s="794"/>
      <c r="AZ480" s="794"/>
      <c r="BA480" s="794"/>
      <c r="BB480" s="794"/>
      <c r="BC480" s="794"/>
      <c r="BD480" s="794"/>
      <c r="BE480" s="794"/>
      <c r="BF480" s="794"/>
      <c r="BG480" s="794"/>
      <c r="BH480" s="794"/>
      <c r="BI480" s="794"/>
      <c r="BJ480" s="794"/>
      <c r="BK480" s="794"/>
      <c r="BL480" s="794"/>
      <c r="BM480" s="794"/>
    </row>
    <row r="481" spans="5:65" s="795" customFormat="1" ht="15" customHeight="1">
      <c r="E481" s="4"/>
      <c r="F481" s="794"/>
      <c r="G481" s="794"/>
      <c r="H481" s="794"/>
      <c r="I481" s="794"/>
      <c r="J481" s="794"/>
      <c r="K481" s="794"/>
      <c r="L481" s="794"/>
      <c r="M481" s="794"/>
      <c r="N481" s="794"/>
      <c r="O481" s="794"/>
      <c r="P481" s="794"/>
      <c r="Q481" s="794"/>
      <c r="R481" s="794"/>
      <c r="S481" s="794"/>
      <c r="T481" s="794"/>
      <c r="U481" s="794"/>
      <c r="V481" s="794"/>
      <c r="W481" s="794"/>
      <c r="X481" s="794"/>
      <c r="Y481" s="794"/>
      <c r="Z481" s="794"/>
      <c r="AA481" s="794"/>
      <c r="AB481" s="794"/>
      <c r="AC481" s="794"/>
      <c r="AD481" s="794"/>
      <c r="AE481" s="794"/>
      <c r="AF481" s="794"/>
      <c r="AG481" s="794"/>
      <c r="AH481" s="794"/>
      <c r="AI481" s="794"/>
      <c r="AJ481" s="794"/>
      <c r="AK481" s="794"/>
      <c r="AL481" s="794"/>
      <c r="AM481" s="794"/>
      <c r="AN481" s="794"/>
      <c r="AO481" s="794"/>
      <c r="AP481" s="794"/>
      <c r="AQ481" s="794"/>
      <c r="AR481" s="794"/>
      <c r="AS481" s="794"/>
      <c r="AT481" s="794"/>
      <c r="AU481" s="794"/>
      <c r="AV481" s="794"/>
      <c r="AW481" s="794"/>
      <c r="AX481" s="794"/>
      <c r="AY481" s="794"/>
      <c r="AZ481" s="794"/>
      <c r="BA481" s="794"/>
      <c r="BB481" s="794"/>
      <c r="BC481" s="794"/>
      <c r="BD481" s="794"/>
      <c r="BE481" s="794"/>
      <c r="BF481" s="794"/>
      <c r="BG481" s="794"/>
      <c r="BH481" s="794"/>
      <c r="BI481" s="794"/>
      <c r="BJ481" s="794"/>
      <c r="BK481" s="794"/>
      <c r="BL481" s="794"/>
      <c r="BM481" s="794"/>
    </row>
    <row r="482" spans="5:65" s="795" customFormat="1" ht="45.75" customHeight="1">
      <c r="E482" s="4"/>
      <c r="F482" s="794"/>
      <c r="G482" s="794"/>
      <c r="H482" s="794"/>
      <c r="I482" s="794"/>
      <c r="J482" s="794"/>
      <c r="K482" s="794"/>
      <c r="L482" s="794"/>
      <c r="M482" s="794"/>
      <c r="N482" s="794"/>
      <c r="O482" s="794"/>
      <c r="P482" s="794"/>
      <c r="Q482" s="794"/>
      <c r="R482" s="794"/>
      <c r="S482" s="794"/>
      <c r="T482" s="794"/>
      <c r="U482" s="794"/>
      <c r="V482" s="794"/>
      <c r="W482" s="794"/>
      <c r="X482" s="794"/>
      <c r="Y482" s="794"/>
      <c r="Z482" s="794"/>
      <c r="AA482" s="794"/>
      <c r="AB482" s="794"/>
      <c r="AC482" s="794"/>
      <c r="AD482" s="794"/>
      <c r="AE482" s="794"/>
      <c r="AF482" s="794"/>
      <c r="AG482" s="794"/>
      <c r="AH482" s="794"/>
      <c r="AI482" s="794"/>
      <c r="AJ482" s="794"/>
      <c r="AK482" s="794"/>
      <c r="AL482" s="794"/>
      <c r="AM482" s="794"/>
      <c r="AN482" s="794"/>
      <c r="AO482" s="794"/>
      <c r="AP482" s="794"/>
      <c r="AQ482" s="794"/>
      <c r="AR482" s="794"/>
      <c r="AS482" s="794"/>
      <c r="AT482" s="794"/>
      <c r="AU482" s="794"/>
      <c r="AV482" s="794"/>
      <c r="AW482" s="794"/>
      <c r="AX482" s="794"/>
      <c r="AY482" s="794"/>
      <c r="AZ482" s="794"/>
      <c r="BA482" s="794"/>
      <c r="BB482" s="794"/>
      <c r="BC482" s="794"/>
      <c r="BD482" s="794"/>
      <c r="BE482" s="794"/>
      <c r="BF482" s="794"/>
      <c r="BG482" s="794"/>
      <c r="BH482" s="794"/>
      <c r="BI482" s="794"/>
      <c r="BJ482" s="794"/>
      <c r="BK482" s="794"/>
      <c r="BL482" s="794"/>
      <c r="BM482" s="794"/>
    </row>
    <row r="483" spans="5:65" s="795" customFormat="1" ht="49.5" customHeight="1">
      <c r="E483" s="4"/>
      <c r="F483" s="794"/>
      <c r="G483" s="794"/>
      <c r="H483" s="794"/>
      <c r="I483" s="794"/>
      <c r="J483" s="794"/>
      <c r="K483" s="794"/>
      <c r="L483" s="794"/>
      <c r="M483" s="794"/>
      <c r="N483" s="794"/>
      <c r="O483" s="794"/>
      <c r="P483" s="794"/>
      <c r="Q483" s="794"/>
      <c r="R483" s="794"/>
      <c r="S483" s="794"/>
      <c r="T483" s="794"/>
      <c r="U483" s="794"/>
      <c r="V483" s="794"/>
      <c r="W483" s="794"/>
      <c r="X483" s="794"/>
      <c r="Y483" s="794"/>
      <c r="Z483" s="794"/>
      <c r="AA483" s="794"/>
      <c r="AB483" s="794"/>
      <c r="AC483" s="794"/>
      <c r="AD483" s="794"/>
      <c r="AE483" s="794"/>
      <c r="AF483" s="794"/>
      <c r="AG483" s="794"/>
      <c r="AH483" s="794"/>
      <c r="AI483" s="794"/>
      <c r="AJ483" s="794"/>
      <c r="AK483" s="794"/>
      <c r="AL483" s="794"/>
      <c r="AM483" s="794"/>
      <c r="AN483" s="794"/>
      <c r="AO483" s="794"/>
      <c r="AP483" s="794"/>
      <c r="AQ483" s="794"/>
      <c r="AR483" s="794"/>
      <c r="AS483" s="794"/>
      <c r="AT483" s="794"/>
      <c r="AU483" s="794"/>
      <c r="AV483" s="794"/>
      <c r="AW483" s="794"/>
      <c r="AX483" s="794"/>
      <c r="AY483" s="794"/>
      <c r="AZ483" s="794"/>
      <c r="BA483" s="794"/>
      <c r="BB483" s="794"/>
      <c r="BC483" s="794"/>
      <c r="BD483" s="794"/>
      <c r="BE483" s="794"/>
      <c r="BF483" s="794"/>
      <c r="BG483" s="794"/>
      <c r="BH483" s="794"/>
      <c r="BI483" s="794"/>
      <c r="BJ483" s="794"/>
      <c r="BK483" s="794"/>
      <c r="BL483" s="794"/>
      <c r="BM483" s="794"/>
    </row>
    <row r="484" spans="5:65" s="795" customFormat="1" ht="12.75" customHeight="1">
      <c r="E484" s="4"/>
      <c r="F484" s="794"/>
      <c r="G484" s="794"/>
      <c r="H484" s="794"/>
      <c r="I484" s="794"/>
      <c r="J484" s="794"/>
      <c r="K484" s="794"/>
      <c r="L484" s="794"/>
      <c r="M484" s="794"/>
      <c r="N484" s="794"/>
      <c r="O484" s="794"/>
      <c r="P484" s="794"/>
      <c r="Q484" s="794"/>
      <c r="R484" s="794"/>
      <c r="S484" s="794"/>
      <c r="T484" s="794"/>
      <c r="U484" s="794"/>
      <c r="V484" s="794"/>
      <c r="W484" s="794"/>
      <c r="X484" s="794"/>
      <c r="Y484" s="794"/>
      <c r="Z484" s="794"/>
      <c r="AA484" s="794"/>
      <c r="AB484" s="794"/>
      <c r="AC484" s="794"/>
      <c r="AD484" s="794"/>
      <c r="AE484" s="794"/>
      <c r="AF484" s="794"/>
      <c r="AG484" s="794"/>
      <c r="AH484" s="794"/>
      <c r="AI484" s="794"/>
      <c r="AJ484" s="794"/>
      <c r="AK484" s="794"/>
      <c r="AL484" s="794"/>
      <c r="AM484" s="794"/>
      <c r="AN484" s="794"/>
      <c r="AO484" s="794"/>
      <c r="AP484" s="794"/>
      <c r="AQ484" s="794"/>
      <c r="AR484" s="794"/>
      <c r="AS484" s="794"/>
      <c r="AT484" s="794"/>
      <c r="AU484" s="794"/>
      <c r="AV484" s="794"/>
      <c r="AW484" s="794"/>
      <c r="AX484" s="794"/>
      <c r="AY484" s="794"/>
      <c r="AZ484" s="794"/>
      <c r="BA484" s="794"/>
      <c r="BB484" s="794"/>
      <c r="BC484" s="794"/>
      <c r="BD484" s="794"/>
      <c r="BE484" s="794"/>
      <c r="BF484" s="794"/>
      <c r="BG484" s="794"/>
      <c r="BH484" s="794"/>
      <c r="BI484" s="794"/>
      <c r="BJ484" s="794"/>
      <c r="BK484" s="794"/>
      <c r="BL484" s="794"/>
      <c r="BM484" s="794"/>
    </row>
    <row r="485" spans="5:65" s="795" customFormat="1" ht="11.1" customHeight="1">
      <c r="E485" s="4"/>
      <c r="F485" s="794"/>
      <c r="G485" s="794"/>
      <c r="H485" s="794"/>
      <c r="I485" s="794"/>
      <c r="J485" s="794"/>
      <c r="K485" s="794"/>
      <c r="L485" s="794"/>
      <c r="M485" s="794"/>
      <c r="N485" s="794"/>
      <c r="O485" s="794"/>
      <c r="P485" s="794"/>
      <c r="Q485" s="794"/>
      <c r="R485" s="794"/>
      <c r="S485" s="794"/>
      <c r="T485" s="794"/>
      <c r="U485" s="794"/>
      <c r="V485" s="794"/>
      <c r="W485" s="794"/>
      <c r="X485" s="794"/>
      <c r="Y485" s="794"/>
      <c r="Z485" s="794"/>
      <c r="AA485" s="794"/>
      <c r="AB485" s="794"/>
      <c r="AC485" s="794"/>
      <c r="AD485" s="794"/>
      <c r="AE485" s="794"/>
      <c r="AF485" s="794"/>
      <c r="AG485" s="794"/>
      <c r="AH485" s="794"/>
      <c r="AI485" s="794"/>
      <c r="AJ485" s="794"/>
      <c r="AK485" s="794"/>
      <c r="AL485" s="794"/>
      <c r="AM485" s="794"/>
      <c r="AN485" s="794"/>
      <c r="AO485" s="794"/>
      <c r="AP485" s="794"/>
      <c r="AQ485" s="794"/>
      <c r="AR485" s="794"/>
      <c r="AS485" s="794"/>
      <c r="AT485" s="794"/>
      <c r="AU485" s="794"/>
      <c r="AV485" s="794"/>
      <c r="AW485" s="794"/>
      <c r="AX485" s="794"/>
      <c r="AY485" s="794"/>
      <c r="AZ485" s="794"/>
      <c r="BA485" s="794"/>
      <c r="BB485" s="794"/>
      <c r="BC485" s="794"/>
      <c r="BD485" s="794"/>
      <c r="BE485" s="794"/>
      <c r="BF485" s="794"/>
      <c r="BG485" s="794"/>
      <c r="BH485" s="794"/>
      <c r="BI485" s="794"/>
      <c r="BJ485" s="794"/>
      <c r="BK485" s="794"/>
      <c r="BL485" s="794"/>
      <c r="BM485" s="794"/>
    </row>
    <row r="486" spans="5:65" s="795" customFormat="1" ht="24" customHeight="1">
      <c r="E486" s="4"/>
      <c r="F486" s="794"/>
      <c r="G486" s="794"/>
      <c r="H486" s="794"/>
      <c r="I486" s="794"/>
      <c r="J486" s="794"/>
      <c r="K486" s="794"/>
      <c r="L486" s="794"/>
      <c r="M486" s="794"/>
      <c r="N486" s="794"/>
      <c r="O486" s="794"/>
      <c r="P486" s="794"/>
      <c r="Q486" s="794"/>
      <c r="R486" s="794"/>
      <c r="S486" s="794"/>
      <c r="T486" s="794"/>
      <c r="U486" s="794"/>
      <c r="V486" s="794"/>
      <c r="W486" s="794"/>
      <c r="X486" s="794"/>
      <c r="Y486" s="794"/>
      <c r="Z486" s="794"/>
      <c r="AA486" s="794"/>
      <c r="AB486" s="794"/>
      <c r="AC486" s="794"/>
      <c r="AD486" s="794"/>
      <c r="AE486" s="794"/>
      <c r="AF486" s="794"/>
      <c r="AG486" s="794"/>
      <c r="AH486" s="794"/>
      <c r="AI486" s="794"/>
      <c r="AJ486" s="794"/>
      <c r="AK486" s="794"/>
      <c r="AL486" s="794"/>
      <c r="AM486" s="794"/>
      <c r="AN486" s="794"/>
      <c r="AO486" s="794"/>
      <c r="AP486" s="794"/>
      <c r="AQ486" s="794"/>
      <c r="AR486" s="794"/>
      <c r="AS486" s="794"/>
      <c r="AT486" s="794"/>
      <c r="AU486" s="794"/>
      <c r="AV486" s="794"/>
      <c r="AW486" s="794"/>
      <c r="AX486" s="794"/>
      <c r="AY486" s="794"/>
      <c r="AZ486" s="794"/>
      <c r="BA486" s="794"/>
      <c r="BB486" s="794"/>
      <c r="BC486" s="794"/>
      <c r="BD486" s="794"/>
      <c r="BE486" s="794"/>
      <c r="BF486" s="794"/>
      <c r="BG486" s="794"/>
      <c r="BH486" s="794"/>
      <c r="BI486" s="794"/>
      <c r="BJ486" s="794"/>
      <c r="BK486" s="794"/>
      <c r="BL486" s="794"/>
      <c r="BM486" s="794"/>
    </row>
    <row r="487" spans="5:65" s="795" customFormat="1" ht="11.1" customHeight="1">
      <c r="E487" s="4"/>
      <c r="F487" s="794"/>
      <c r="G487" s="794"/>
      <c r="H487" s="794"/>
      <c r="I487" s="794"/>
      <c r="J487" s="794"/>
      <c r="K487" s="794"/>
      <c r="L487" s="794"/>
      <c r="M487" s="794"/>
      <c r="N487" s="794"/>
      <c r="O487" s="794"/>
      <c r="P487" s="794"/>
      <c r="Q487" s="794"/>
      <c r="R487" s="794"/>
      <c r="S487" s="794"/>
      <c r="T487" s="794"/>
      <c r="U487" s="794"/>
      <c r="V487" s="794"/>
      <c r="W487" s="794"/>
      <c r="X487" s="794"/>
      <c r="Y487" s="794"/>
      <c r="Z487" s="794"/>
      <c r="AA487" s="794"/>
      <c r="AB487" s="794"/>
      <c r="AC487" s="794"/>
      <c r="AD487" s="794"/>
      <c r="AE487" s="794"/>
      <c r="AF487" s="794"/>
      <c r="AG487" s="794"/>
      <c r="AH487" s="794"/>
      <c r="AI487" s="794"/>
      <c r="AJ487" s="794"/>
      <c r="AK487" s="794"/>
      <c r="AL487" s="794"/>
      <c r="AM487" s="794"/>
      <c r="AN487" s="794"/>
      <c r="AO487" s="794"/>
      <c r="AP487" s="794"/>
      <c r="AQ487" s="794"/>
      <c r="AR487" s="794"/>
      <c r="AS487" s="794"/>
      <c r="AT487" s="794"/>
      <c r="AU487" s="794"/>
      <c r="AV487" s="794"/>
      <c r="AW487" s="794"/>
      <c r="AX487" s="794"/>
      <c r="AY487" s="794"/>
      <c r="AZ487" s="794"/>
      <c r="BA487" s="794"/>
      <c r="BB487" s="794"/>
      <c r="BC487" s="794"/>
      <c r="BD487" s="794"/>
      <c r="BE487" s="794"/>
      <c r="BF487" s="794"/>
      <c r="BG487" s="794"/>
      <c r="BH487" s="794"/>
      <c r="BI487" s="794"/>
      <c r="BJ487" s="794"/>
      <c r="BK487" s="794"/>
      <c r="BL487" s="794"/>
      <c r="BM487" s="794"/>
    </row>
    <row r="488" spans="5:65" s="795" customFormat="1" ht="12.75" customHeight="1">
      <c r="E488" s="4"/>
      <c r="F488" s="794"/>
      <c r="G488" s="794"/>
      <c r="H488" s="794"/>
      <c r="I488" s="794"/>
      <c r="J488" s="794"/>
      <c r="K488" s="794"/>
      <c r="L488" s="794"/>
      <c r="M488" s="794"/>
      <c r="N488" s="794"/>
      <c r="O488" s="794"/>
      <c r="P488" s="794"/>
      <c r="Q488" s="794"/>
      <c r="R488" s="794"/>
      <c r="S488" s="794"/>
      <c r="T488" s="794"/>
      <c r="U488" s="794"/>
      <c r="V488" s="794"/>
      <c r="W488" s="794"/>
      <c r="X488" s="794"/>
      <c r="Y488" s="794"/>
      <c r="Z488" s="794"/>
      <c r="AA488" s="794"/>
      <c r="AB488" s="794"/>
      <c r="AC488" s="794"/>
      <c r="AD488" s="794"/>
      <c r="AE488" s="794"/>
      <c r="AF488" s="794"/>
      <c r="AG488" s="794"/>
      <c r="AH488" s="794"/>
      <c r="AI488" s="794"/>
      <c r="AJ488" s="794"/>
      <c r="AK488" s="794"/>
      <c r="AL488" s="794"/>
      <c r="AM488" s="794"/>
      <c r="AN488" s="794"/>
      <c r="AO488" s="794"/>
      <c r="AP488" s="794"/>
      <c r="AQ488" s="794"/>
      <c r="AR488" s="794"/>
      <c r="AS488" s="794"/>
      <c r="AT488" s="794"/>
      <c r="AU488" s="794"/>
      <c r="AV488" s="794"/>
      <c r="AW488" s="794"/>
      <c r="AX488" s="794"/>
      <c r="AY488" s="794"/>
      <c r="AZ488" s="794"/>
      <c r="BA488" s="794"/>
      <c r="BB488" s="794"/>
      <c r="BC488" s="794"/>
      <c r="BD488" s="794"/>
      <c r="BE488" s="794"/>
      <c r="BF488" s="794"/>
      <c r="BG488" s="794"/>
      <c r="BH488" s="794"/>
      <c r="BI488" s="794"/>
      <c r="BJ488" s="794"/>
      <c r="BK488" s="794"/>
      <c r="BL488" s="794"/>
      <c r="BM488" s="794"/>
    </row>
    <row r="489" spans="5:65" s="795" customFormat="1" ht="11.1" customHeight="1">
      <c r="E489" s="4"/>
      <c r="F489" s="794"/>
      <c r="G489" s="794"/>
      <c r="H489" s="794"/>
      <c r="I489" s="794"/>
      <c r="J489" s="794"/>
      <c r="K489" s="794"/>
      <c r="L489" s="794"/>
      <c r="M489" s="794"/>
      <c r="N489" s="794"/>
      <c r="O489" s="794"/>
      <c r="P489" s="794"/>
      <c r="Q489" s="794"/>
      <c r="R489" s="794"/>
      <c r="S489" s="794"/>
      <c r="T489" s="794"/>
      <c r="U489" s="794"/>
      <c r="V489" s="794"/>
      <c r="W489" s="794"/>
      <c r="X489" s="794"/>
      <c r="Y489" s="794"/>
      <c r="Z489" s="794"/>
      <c r="AA489" s="794"/>
      <c r="AB489" s="794"/>
      <c r="AC489" s="794"/>
      <c r="AD489" s="794"/>
      <c r="AE489" s="794"/>
      <c r="AF489" s="794"/>
      <c r="AG489" s="794"/>
      <c r="AH489" s="794"/>
      <c r="AI489" s="794"/>
      <c r="AJ489" s="794"/>
      <c r="AK489" s="794"/>
      <c r="AL489" s="794"/>
      <c r="AM489" s="794"/>
      <c r="AN489" s="794"/>
      <c r="AO489" s="794"/>
      <c r="AP489" s="794"/>
      <c r="AQ489" s="794"/>
      <c r="AR489" s="794"/>
      <c r="AS489" s="794"/>
      <c r="AT489" s="794"/>
      <c r="AU489" s="794"/>
      <c r="AV489" s="794"/>
      <c r="AW489" s="794"/>
      <c r="AX489" s="794"/>
      <c r="AY489" s="794"/>
      <c r="AZ489" s="794"/>
      <c r="BA489" s="794"/>
      <c r="BB489" s="794"/>
      <c r="BC489" s="794"/>
      <c r="BD489" s="794"/>
      <c r="BE489" s="794"/>
      <c r="BF489" s="794"/>
      <c r="BG489" s="794"/>
      <c r="BH489" s="794"/>
      <c r="BI489" s="794"/>
      <c r="BJ489" s="794"/>
      <c r="BK489" s="794"/>
      <c r="BL489" s="794"/>
      <c r="BM489" s="794"/>
    </row>
    <row r="490" spans="5:65" s="795" customFormat="1" ht="12.75" customHeight="1">
      <c r="E490" s="4"/>
      <c r="F490" s="794"/>
      <c r="G490" s="794"/>
      <c r="H490" s="794"/>
      <c r="I490" s="794"/>
      <c r="J490" s="794"/>
      <c r="K490" s="794"/>
      <c r="L490" s="794"/>
      <c r="M490" s="794"/>
      <c r="N490" s="794"/>
      <c r="O490" s="794"/>
      <c r="P490" s="794"/>
      <c r="Q490" s="794"/>
      <c r="R490" s="794"/>
      <c r="S490" s="794"/>
      <c r="T490" s="794"/>
      <c r="U490" s="794"/>
      <c r="V490" s="794"/>
      <c r="W490" s="794"/>
      <c r="X490" s="794"/>
      <c r="Y490" s="794"/>
      <c r="Z490" s="794"/>
      <c r="AA490" s="794"/>
      <c r="AB490" s="794"/>
      <c r="AC490" s="794"/>
      <c r="AD490" s="794"/>
      <c r="AE490" s="794"/>
      <c r="AF490" s="794"/>
      <c r="AG490" s="794"/>
      <c r="AH490" s="794"/>
      <c r="AI490" s="794"/>
      <c r="AJ490" s="794"/>
      <c r="AK490" s="794"/>
      <c r="AL490" s="794"/>
      <c r="AM490" s="794"/>
      <c r="AN490" s="794"/>
      <c r="AO490" s="794"/>
      <c r="AP490" s="794"/>
      <c r="AQ490" s="794"/>
      <c r="AR490" s="794"/>
      <c r="AS490" s="794"/>
      <c r="AT490" s="794"/>
      <c r="AU490" s="794"/>
      <c r="AV490" s="794"/>
      <c r="AW490" s="794"/>
      <c r="AX490" s="794"/>
      <c r="AY490" s="794"/>
      <c r="AZ490" s="794"/>
      <c r="BA490" s="794"/>
      <c r="BB490" s="794"/>
      <c r="BC490" s="794"/>
      <c r="BD490" s="794"/>
      <c r="BE490" s="794"/>
      <c r="BF490" s="794"/>
      <c r="BG490" s="794"/>
      <c r="BH490" s="794"/>
      <c r="BI490" s="794"/>
      <c r="BJ490" s="794"/>
      <c r="BK490" s="794"/>
      <c r="BL490" s="794"/>
      <c r="BM490" s="794"/>
    </row>
    <row r="491" spans="5:65" s="795" customFormat="1" ht="12.75" customHeight="1">
      <c r="E491" s="4"/>
      <c r="F491" s="794"/>
      <c r="G491" s="794"/>
      <c r="H491" s="794"/>
      <c r="I491" s="794"/>
      <c r="J491" s="794"/>
      <c r="K491" s="794"/>
      <c r="L491" s="794"/>
      <c r="M491" s="794"/>
      <c r="N491" s="794"/>
      <c r="O491" s="794"/>
      <c r="P491" s="794"/>
      <c r="Q491" s="794"/>
      <c r="R491" s="794"/>
      <c r="S491" s="794"/>
      <c r="T491" s="794"/>
      <c r="U491" s="794"/>
      <c r="V491" s="794"/>
      <c r="W491" s="794"/>
      <c r="X491" s="794"/>
      <c r="Y491" s="794"/>
      <c r="Z491" s="794"/>
      <c r="AA491" s="794"/>
      <c r="AB491" s="794"/>
      <c r="AC491" s="794"/>
      <c r="AD491" s="794"/>
      <c r="AE491" s="794"/>
      <c r="AF491" s="794"/>
      <c r="AG491" s="794"/>
      <c r="AH491" s="794"/>
      <c r="AI491" s="794"/>
      <c r="AJ491" s="794"/>
      <c r="AK491" s="794"/>
      <c r="AL491" s="794"/>
      <c r="AM491" s="794"/>
      <c r="AN491" s="794"/>
      <c r="AO491" s="794"/>
      <c r="AP491" s="794"/>
      <c r="AQ491" s="794"/>
      <c r="AR491" s="794"/>
      <c r="AS491" s="794"/>
      <c r="AT491" s="794"/>
      <c r="AU491" s="794"/>
      <c r="AV491" s="794"/>
      <c r="AW491" s="794"/>
      <c r="AX491" s="794"/>
      <c r="AY491" s="794"/>
      <c r="AZ491" s="794"/>
      <c r="BA491" s="794"/>
      <c r="BB491" s="794"/>
      <c r="BC491" s="794"/>
      <c r="BD491" s="794"/>
      <c r="BE491" s="794"/>
      <c r="BF491" s="794"/>
      <c r="BG491" s="794"/>
      <c r="BH491" s="794"/>
      <c r="BI491" s="794"/>
      <c r="BJ491" s="794"/>
      <c r="BK491" s="794"/>
      <c r="BL491" s="794"/>
      <c r="BM491" s="794"/>
    </row>
    <row r="492" spans="5:65" s="795" customFormat="1" ht="12.75" customHeight="1">
      <c r="E492" s="4"/>
      <c r="F492" s="794"/>
      <c r="G492" s="794"/>
      <c r="H492" s="794"/>
      <c r="I492" s="794"/>
      <c r="J492" s="794"/>
      <c r="K492" s="794"/>
      <c r="L492" s="794"/>
      <c r="M492" s="794"/>
      <c r="N492" s="794"/>
      <c r="O492" s="794"/>
      <c r="P492" s="794"/>
      <c r="Q492" s="794"/>
      <c r="R492" s="794"/>
      <c r="S492" s="794"/>
      <c r="T492" s="794"/>
      <c r="U492" s="794"/>
      <c r="V492" s="794"/>
      <c r="W492" s="794"/>
      <c r="X492" s="794"/>
      <c r="Y492" s="794"/>
      <c r="Z492" s="794"/>
      <c r="AA492" s="794"/>
      <c r="AB492" s="794"/>
      <c r="AC492" s="794"/>
      <c r="AD492" s="794"/>
      <c r="AE492" s="794"/>
      <c r="AF492" s="794"/>
      <c r="AG492" s="794"/>
      <c r="AH492" s="794"/>
      <c r="AI492" s="794"/>
      <c r="AJ492" s="794"/>
      <c r="AK492" s="794"/>
      <c r="AL492" s="794"/>
      <c r="AM492" s="794"/>
      <c r="AN492" s="794"/>
      <c r="AO492" s="794"/>
      <c r="AP492" s="794"/>
      <c r="AQ492" s="794"/>
      <c r="AR492" s="794"/>
      <c r="AS492" s="794"/>
      <c r="AT492" s="794"/>
      <c r="AU492" s="794"/>
      <c r="AV492" s="794"/>
      <c r="AW492" s="794"/>
      <c r="AX492" s="794"/>
      <c r="AY492" s="794"/>
      <c r="AZ492" s="794"/>
      <c r="BA492" s="794"/>
      <c r="BB492" s="794"/>
      <c r="BC492" s="794"/>
      <c r="BD492" s="794"/>
      <c r="BE492" s="794"/>
      <c r="BF492" s="794"/>
      <c r="BG492" s="794"/>
      <c r="BH492" s="794"/>
      <c r="BI492" s="794"/>
      <c r="BJ492" s="794"/>
      <c r="BK492" s="794"/>
      <c r="BL492" s="794"/>
      <c r="BM492" s="794"/>
    </row>
    <row r="493" spans="5:65" s="795" customFormat="1" ht="12.75" customHeight="1">
      <c r="E493" s="4"/>
      <c r="F493" s="794"/>
      <c r="G493" s="794"/>
      <c r="H493" s="794"/>
      <c r="I493" s="794"/>
      <c r="J493" s="794"/>
      <c r="K493" s="794"/>
      <c r="L493" s="794"/>
      <c r="M493" s="794"/>
      <c r="N493" s="794"/>
      <c r="O493" s="794"/>
      <c r="P493" s="794"/>
      <c r="Q493" s="794"/>
      <c r="R493" s="794"/>
      <c r="S493" s="794"/>
      <c r="T493" s="794"/>
      <c r="U493" s="794"/>
      <c r="V493" s="794"/>
      <c r="W493" s="794"/>
      <c r="X493" s="794"/>
      <c r="Y493" s="794"/>
      <c r="Z493" s="794"/>
      <c r="AA493" s="794"/>
      <c r="AB493" s="794"/>
      <c r="AC493" s="794"/>
      <c r="AD493" s="794"/>
      <c r="AE493" s="794"/>
      <c r="AF493" s="794"/>
      <c r="AG493" s="794"/>
      <c r="AH493" s="794"/>
      <c r="AI493" s="794"/>
      <c r="AJ493" s="794"/>
      <c r="AK493" s="794"/>
      <c r="AL493" s="794"/>
      <c r="AM493" s="794"/>
      <c r="AN493" s="794"/>
      <c r="AO493" s="794"/>
      <c r="AP493" s="794"/>
      <c r="AQ493" s="794"/>
      <c r="AR493" s="794"/>
      <c r="AS493" s="794"/>
      <c r="AT493" s="794"/>
      <c r="AU493" s="794"/>
      <c r="AV493" s="794"/>
      <c r="AW493" s="794"/>
      <c r="AX493" s="794"/>
      <c r="AY493" s="794"/>
      <c r="AZ493" s="794"/>
      <c r="BA493" s="794"/>
      <c r="BB493" s="794"/>
      <c r="BC493" s="794"/>
      <c r="BD493" s="794"/>
      <c r="BE493" s="794"/>
      <c r="BF493" s="794"/>
      <c r="BG493" s="794"/>
      <c r="BH493" s="794"/>
      <c r="BI493" s="794"/>
      <c r="BJ493" s="794"/>
      <c r="BK493" s="794"/>
      <c r="BL493" s="794"/>
      <c r="BM493" s="794"/>
    </row>
    <row r="494" spans="5:65" s="795" customFormat="1" ht="12.75" customHeight="1">
      <c r="E494" s="4"/>
      <c r="F494" s="794"/>
      <c r="G494" s="794"/>
      <c r="H494" s="794"/>
      <c r="I494" s="794"/>
      <c r="J494" s="794"/>
      <c r="K494" s="794"/>
      <c r="L494" s="794"/>
      <c r="M494" s="794"/>
      <c r="N494" s="794"/>
      <c r="O494" s="794"/>
      <c r="P494" s="794"/>
      <c r="Q494" s="794"/>
      <c r="R494" s="794"/>
      <c r="S494" s="794"/>
      <c r="T494" s="794"/>
      <c r="U494" s="794"/>
      <c r="V494" s="794"/>
      <c r="W494" s="794"/>
      <c r="X494" s="794"/>
      <c r="Y494" s="794"/>
      <c r="Z494" s="794"/>
      <c r="AA494" s="794"/>
      <c r="AB494" s="794"/>
      <c r="AC494" s="794"/>
      <c r="AD494" s="794"/>
      <c r="AE494" s="794"/>
      <c r="AF494" s="794"/>
      <c r="AG494" s="794"/>
      <c r="AH494" s="794"/>
      <c r="AI494" s="794"/>
      <c r="AJ494" s="794"/>
      <c r="AK494" s="794"/>
      <c r="AL494" s="794"/>
      <c r="AM494" s="794"/>
      <c r="AN494" s="794"/>
      <c r="AO494" s="794"/>
      <c r="AP494" s="794"/>
      <c r="AQ494" s="794"/>
      <c r="AR494" s="794"/>
      <c r="AS494" s="794"/>
      <c r="AT494" s="794"/>
      <c r="AU494" s="794"/>
      <c r="AV494" s="794"/>
      <c r="AW494" s="794"/>
      <c r="AX494" s="794"/>
      <c r="AY494" s="794"/>
      <c r="AZ494" s="794"/>
      <c r="BA494" s="794"/>
      <c r="BB494" s="794"/>
      <c r="BC494" s="794"/>
      <c r="BD494" s="794"/>
      <c r="BE494" s="794"/>
      <c r="BF494" s="794"/>
      <c r="BG494" s="794"/>
      <c r="BH494" s="794"/>
      <c r="BI494" s="794"/>
      <c r="BJ494" s="794"/>
      <c r="BK494" s="794"/>
      <c r="BL494" s="794"/>
      <c r="BM494" s="794"/>
    </row>
    <row r="495" spans="5:65" s="795" customFormat="1" ht="11.1" customHeight="1">
      <c r="E495" s="4"/>
      <c r="F495" s="794"/>
      <c r="G495" s="794"/>
      <c r="H495" s="794"/>
      <c r="I495" s="794"/>
      <c r="J495" s="794"/>
      <c r="K495" s="794"/>
      <c r="L495" s="794"/>
      <c r="M495" s="794"/>
      <c r="N495" s="794"/>
      <c r="O495" s="794"/>
      <c r="P495" s="794"/>
      <c r="Q495" s="794"/>
      <c r="R495" s="794"/>
      <c r="S495" s="794"/>
      <c r="T495" s="794"/>
      <c r="U495" s="794"/>
      <c r="V495" s="794"/>
      <c r="W495" s="794"/>
      <c r="X495" s="794"/>
      <c r="Y495" s="794"/>
      <c r="Z495" s="794"/>
      <c r="AA495" s="794"/>
      <c r="AB495" s="794"/>
      <c r="AC495" s="794"/>
      <c r="AD495" s="794"/>
      <c r="AE495" s="794"/>
      <c r="AF495" s="794"/>
      <c r="AG495" s="794"/>
      <c r="AH495" s="794"/>
      <c r="AI495" s="794"/>
      <c r="AJ495" s="794"/>
      <c r="AK495" s="794"/>
      <c r="AL495" s="794"/>
      <c r="AM495" s="794"/>
      <c r="AN495" s="794"/>
      <c r="AO495" s="794"/>
      <c r="AP495" s="794"/>
      <c r="AQ495" s="794"/>
      <c r="AR495" s="794"/>
      <c r="AS495" s="794"/>
      <c r="AT495" s="794"/>
      <c r="AU495" s="794"/>
      <c r="AV495" s="794"/>
      <c r="AW495" s="794"/>
      <c r="AX495" s="794"/>
      <c r="AY495" s="794"/>
      <c r="AZ495" s="794"/>
      <c r="BA495" s="794"/>
      <c r="BB495" s="794"/>
      <c r="BC495" s="794"/>
      <c r="BD495" s="794"/>
      <c r="BE495" s="794"/>
      <c r="BF495" s="794"/>
      <c r="BG495" s="794"/>
      <c r="BH495" s="794"/>
      <c r="BI495" s="794"/>
      <c r="BJ495" s="794"/>
      <c r="BK495" s="794"/>
      <c r="BL495" s="794"/>
      <c r="BM495" s="794"/>
    </row>
    <row r="496" spans="5:65" s="795" customFormat="1" ht="12.75" customHeight="1">
      <c r="E496" s="4"/>
      <c r="F496" s="794"/>
      <c r="G496" s="794"/>
      <c r="H496" s="794"/>
      <c r="I496" s="794"/>
      <c r="J496" s="794"/>
      <c r="K496" s="794"/>
      <c r="L496" s="794"/>
      <c r="M496" s="794"/>
      <c r="N496" s="794"/>
      <c r="O496" s="794"/>
      <c r="P496" s="794"/>
      <c r="Q496" s="794"/>
      <c r="R496" s="794"/>
      <c r="S496" s="794"/>
      <c r="T496" s="794"/>
      <c r="U496" s="794"/>
      <c r="V496" s="794"/>
      <c r="W496" s="794"/>
      <c r="X496" s="794"/>
      <c r="Y496" s="794"/>
      <c r="Z496" s="794"/>
      <c r="AA496" s="794"/>
      <c r="AB496" s="794"/>
      <c r="AC496" s="794"/>
      <c r="AD496" s="794"/>
      <c r="AE496" s="794"/>
      <c r="AF496" s="794"/>
      <c r="AG496" s="794"/>
      <c r="AH496" s="794"/>
      <c r="AI496" s="794"/>
      <c r="AJ496" s="794"/>
      <c r="AK496" s="794"/>
      <c r="AL496" s="794"/>
      <c r="AM496" s="794"/>
      <c r="AN496" s="794"/>
      <c r="AO496" s="794"/>
      <c r="AP496" s="794"/>
      <c r="AQ496" s="794"/>
      <c r="AR496" s="794"/>
      <c r="AS496" s="794"/>
      <c r="AT496" s="794"/>
      <c r="AU496" s="794"/>
      <c r="AV496" s="794"/>
      <c r="AW496" s="794"/>
      <c r="AX496" s="794"/>
      <c r="AY496" s="794"/>
      <c r="AZ496" s="794"/>
      <c r="BA496" s="794"/>
      <c r="BB496" s="794"/>
      <c r="BC496" s="794"/>
      <c r="BD496" s="794"/>
      <c r="BE496" s="794"/>
      <c r="BF496" s="794"/>
      <c r="BG496" s="794"/>
      <c r="BH496" s="794"/>
      <c r="BI496" s="794"/>
      <c r="BJ496" s="794"/>
      <c r="BK496" s="794"/>
      <c r="BL496" s="794"/>
      <c r="BM496" s="794"/>
    </row>
    <row r="497" spans="5:65" s="795" customFormat="1" ht="12.75" customHeight="1">
      <c r="E497" s="4"/>
      <c r="F497" s="794"/>
      <c r="G497" s="794"/>
      <c r="H497" s="794"/>
      <c r="I497" s="794"/>
      <c r="J497" s="794"/>
      <c r="K497" s="794"/>
      <c r="L497" s="794"/>
      <c r="M497" s="794"/>
      <c r="N497" s="794"/>
      <c r="O497" s="794"/>
      <c r="P497" s="794"/>
      <c r="Q497" s="794"/>
      <c r="R497" s="794"/>
      <c r="S497" s="794"/>
      <c r="T497" s="794"/>
      <c r="U497" s="794"/>
      <c r="V497" s="794"/>
      <c r="W497" s="794"/>
      <c r="X497" s="794"/>
      <c r="Y497" s="794"/>
      <c r="Z497" s="794"/>
      <c r="AA497" s="794"/>
      <c r="AB497" s="794"/>
      <c r="AC497" s="794"/>
      <c r="AD497" s="794"/>
      <c r="AE497" s="794"/>
      <c r="AF497" s="794"/>
      <c r="AG497" s="794"/>
      <c r="AH497" s="794"/>
      <c r="AI497" s="794"/>
      <c r="AJ497" s="794"/>
      <c r="AK497" s="794"/>
      <c r="AL497" s="794"/>
      <c r="AM497" s="794"/>
      <c r="AN497" s="794"/>
      <c r="AO497" s="794"/>
      <c r="AP497" s="794"/>
      <c r="AQ497" s="794"/>
      <c r="AR497" s="794"/>
      <c r="AS497" s="794"/>
      <c r="AT497" s="794"/>
      <c r="AU497" s="794"/>
      <c r="AV497" s="794"/>
      <c r="AW497" s="794"/>
      <c r="AX497" s="794"/>
      <c r="AY497" s="794"/>
      <c r="AZ497" s="794"/>
      <c r="BA497" s="794"/>
      <c r="BB497" s="794"/>
      <c r="BC497" s="794"/>
      <c r="BD497" s="794"/>
      <c r="BE497" s="794"/>
      <c r="BF497" s="794"/>
      <c r="BG497" s="794"/>
      <c r="BH497" s="794"/>
      <c r="BI497" s="794"/>
      <c r="BJ497" s="794"/>
      <c r="BK497" s="794"/>
      <c r="BL497" s="794"/>
      <c r="BM497" s="794"/>
    </row>
    <row r="498" spans="5:65" s="795" customFormat="1" ht="12.75" customHeight="1">
      <c r="E498" s="4"/>
      <c r="F498" s="794"/>
      <c r="G498" s="794"/>
      <c r="H498" s="794"/>
      <c r="I498" s="794"/>
      <c r="J498" s="794"/>
      <c r="K498" s="794"/>
      <c r="L498" s="794"/>
      <c r="M498" s="794"/>
      <c r="N498" s="794"/>
      <c r="O498" s="794"/>
      <c r="P498" s="794"/>
      <c r="Q498" s="794"/>
      <c r="R498" s="794"/>
      <c r="S498" s="794"/>
      <c r="T498" s="794"/>
      <c r="U498" s="794"/>
      <c r="V498" s="794"/>
      <c r="W498" s="794"/>
      <c r="X498" s="794"/>
      <c r="Y498" s="794"/>
      <c r="Z498" s="794"/>
      <c r="AA498" s="794"/>
      <c r="AB498" s="794"/>
      <c r="AC498" s="794"/>
      <c r="AD498" s="794"/>
      <c r="AE498" s="794"/>
      <c r="AF498" s="794"/>
      <c r="AG498" s="794"/>
      <c r="AH498" s="794"/>
      <c r="AI498" s="794"/>
      <c r="AJ498" s="794"/>
      <c r="AK498" s="794"/>
      <c r="AL498" s="794"/>
      <c r="AM498" s="794"/>
      <c r="AN498" s="794"/>
      <c r="AO498" s="794"/>
      <c r="AP498" s="794"/>
      <c r="AQ498" s="794"/>
      <c r="AR498" s="794"/>
      <c r="AS498" s="794"/>
      <c r="AT498" s="794"/>
      <c r="AU498" s="794"/>
      <c r="AV498" s="794"/>
      <c r="AW498" s="794"/>
      <c r="AX498" s="794"/>
      <c r="AY498" s="794"/>
      <c r="AZ498" s="794"/>
      <c r="BA498" s="794"/>
      <c r="BB498" s="794"/>
      <c r="BC498" s="794"/>
      <c r="BD498" s="794"/>
      <c r="BE498" s="794"/>
      <c r="BF498" s="794"/>
      <c r="BG498" s="794"/>
      <c r="BH498" s="794"/>
      <c r="BI498" s="794"/>
      <c r="BJ498" s="794"/>
      <c r="BK498" s="794"/>
      <c r="BL498" s="794"/>
      <c r="BM498" s="794"/>
    </row>
    <row r="499" spans="5:65" s="795" customFormat="1" ht="12.75" customHeight="1">
      <c r="E499" s="4"/>
      <c r="F499" s="794"/>
      <c r="G499" s="794"/>
      <c r="H499" s="794"/>
      <c r="I499" s="794"/>
      <c r="J499" s="794"/>
      <c r="K499" s="794"/>
      <c r="L499" s="794"/>
      <c r="M499" s="794"/>
      <c r="N499" s="794"/>
      <c r="O499" s="794"/>
      <c r="P499" s="794"/>
      <c r="Q499" s="794"/>
      <c r="R499" s="794"/>
      <c r="S499" s="794"/>
      <c r="T499" s="794"/>
      <c r="U499" s="794"/>
      <c r="V499" s="794"/>
      <c r="W499" s="794"/>
      <c r="X499" s="794"/>
      <c r="Y499" s="794"/>
      <c r="Z499" s="794"/>
      <c r="AA499" s="794"/>
      <c r="AB499" s="794"/>
      <c r="AC499" s="794"/>
      <c r="AD499" s="794"/>
      <c r="AE499" s="794"/>
      <c r="AF499" s="794"/>
      <c r="AG499" s="794"/>
      <c r="AH499" s="794"/>
      <c r="AI499" s="794"/>
      <c r="AJ499" s="794"/>
      <c r="AK499" s="794"/>
      <c r="AL499" s="794"/>
      <c r="AM499" s="794"/>
      <c r="AN499" s="794"/>
      <c r="AO499" s="794"/>
      <c r="AP499" s="794"/>
      <c r="AQ499" s="794"/>
      <c r="AR499" s="794"/>
      <c r="AS499" s="794"/>
      <c r="AT499" s="794"/>
      <c r="AU499" s="794"/>
      <c r="AV499" s="794"/>
      <c r="AW499" s="794"/>
      <c r="AX499" s="794"/>
      <c r="AY499" s="794"/>
      <c r="AZ499" s="794"/>
      <c r="BA499" s="794"/>
      <c r="BB499" s="794"/>
      <c r="BC499" s="794"/>
      <c r="BD499" s="794"/>
      <c r="BE499" s="794"/>
      <c r="BF499" s="794"/>
      <c r="BG499" s="794"/>
      <c r="BH499" s="794"/>
      <c r="BI499" s="794"/>
      <c r="BJ499" s="794"/>
      <c r="BK499" s="794"/>
      <c r="BL499" s="794"/>
      <c r="BM499" s="794"/>
    </row>
    <row r="500" spans="5:65" s="795" customFormat="1" ht="12.75" customHeight="1">
      <c r="E500" s="4"/>
      <c r="F500" s="794"/>
      <c r="G500" s="794"/>
      <c r="H500" s="794"/>
      <c r="I500" s="794"/>
      <c r="J500" s="794"/>
      <c r="K500" s="794"/>
      <c r="L500" s="794"/>
      <c r="M500" s="794"/>
      <c r="N500" s="794"/>
      <c r="O500" s="794"/>
      <c r="P500" s="794"/>
      <c r="Q500" s="794"/>
      <c r="R500" s="794"/>
      <c r="S500" s="794"/>
      <c r="T500" s="794"/>
      <c r="U500" s="794"/>
      <c r="V500" s="794"/>
      <c r="W500" s="794"/>
      <c r="X500" s="794"/>
      <c r="Y500" s="794"/>
      <c r="Z500" s="794"/>
      <c r="AA500" s="794"/>
      <c r="AB500" s="794"/>
      <c r="AC500" s="794"/>
      <c r="AD500" s="794"/>
      <c r="AE500" s="794"/>
      <c r="AF500" s="794"/>
      <c r="AG500" s="794"/>
      <c r="AH500" s="794"/>
      <c r="AI500" s="794"/>
      <c r="AJ500" s="794"/>
      <c r="AK500" s="794"/>
      <c r="AL500" s="794"/>
      <c r="AM500" s="794"/>
      <c r="AN500" s="794"/>
      <c r="AO500" s="794"/>
      <c r="AP500" s="794"/>
      <c r="AQ500" s="794"/>
      <c r="AR500" s="794"/>
      <c r="AS500" s="794"/>
      <c r="AT500" s="794"/>
      <c r="AU500" s="794"/>
      <c r="AV500" s="794"/>
      <c r="AW500" s="794"/>
      <c r="AX500" s="794"/>
      <c r="AY500" s="794"/>
      <c r="AZ500" s="794"/>
      <c r="BA500" s="794"/>
      <c r="BB500" s="794"/>
      <c r="BC500" s="794"/>
      <c r="BD500" s="794"/>
      <c r="BE500" s="794"/>
      <c r="BF500" s="794"/>
      <c r="BG500" s="794"/>
      <c r="BH500" s="794"/>
      <c r="BI500" s="794"/>
      <c r="BJ500" s="794"/>
      <c r="BK500" s="794"/>
      <c r="BL500" s="794"/>
      <c r="BM500" s="794"/>
    </row>
    <row r="501" spans="5:65" s="795" customFormat="1" ht="11.1" customHeight="1">
      <c r="E501" s="4"/>
      <c r="F501" s="794"/>
      <c r="G501" s="794"/>
      <c r="H501" s="794"/>
      <c r="I501" s="794"/>
      <c r="J501" s="794"/>
      <c r="K501" s="794"/>
      <c r="L501" s="794"/>
      <c r="M501" s="794"/>
      <c r="N501" s="794"/>
      <c r="O501" s="794"/>
      <c r="P501" s="794"/>
      <c r="Q501" s="794"/>
      <c r="R501" s="794"/>
      <c r="S501" s="794"/>
      <c r="T501" s="794"/>
      <c r="U501" s="794"/>
      <c r="V501" s="794"/>
      <c r="W501" s="794"/>
      <c r="X501" s="794"/>
      <c r="Y501" s="794"/>
      <c r="Z501" s="794"/>
      <c r="AA501" s="794"/>
      <c r="AB501" s="794"/>
      <c r="AC501" s="794"/>
      <c r="AD501" s="794"/>
      <c r="AE501" s="794"/>
      <c r="AF501" s="794"/>
      <c r="AG501" s="794"/>
      <c r="AH501" s="794"/>
      <c r="AI501" s="794"/>
      <c r="AJ501" s="794"/>
      <c r="AK501" s="794"/>
      <c r="AL501" s="794"/>
      <c r="AM501" s="794"/>
      <c r="AN501" s="794"/>
      <c r="AO501" s="794"/>
      <c r="AP501" s="794"/>
      <c r="AQ501" s="794"/>
      <c r="AR501" s="794"/>
      <c r="AS501" s="794"/>
      <c r="AT501" s="794"/>
      <c r="AU501" s="794"/>
      <c r="AV501" s="794"/>
      <c r="AW501" s="794"/>
      <c r="AX501" s="794"/>
      <c r="AY501" s="794"/>
      <c r="AZ501" s="794"/>
      <c r="BA501" s="794"/>
      <c r="BB501" s="794"/>
      <c r="BC501" s="794"/>
      <c r="BD501" s="794"/>
      <c r="BE501" s="794"/>
      <c r="BF501" s="794"/>
      <c r="BG501" s="794"/>
      <c r="BH501" s="794"/>
      <c r="BI501" s="794"/>
      <c r="BJ501" s="794"/>
      <c r="BK501" s="794"/>
      <c r="BL501" s="794"/>
      <c r="BM501" s="794"/>
    </row>
    <row r="502" spans="5:65" s="795" customFormat="1" ht="12.75" customHeight="1">
      <c r="E502" s="4"/>
      <c r="F502" s="794"/>
      <c r="G502" s="794"/>
      <c r="H502" s="794"/>
      <c r="I502" s="794"/>
      <c r="J502" s="794"/>
      <c r="K502" s="794"/>
      <c r="L502" s="794"/>
      <c r="M502" s="794"/>
      <c r="N502" s="794"/>
      <c r="O502" s="794"/>
      <c r="P502" s="794"/>
      <c r="Q502" s="794"/>
      <c r="R502" s="794"/>
      <c r="S502" s="794"/>
      <c r="T502" s="794"/>
      <c r="U502" s="794"/>
      <c r="V502" s="794"/>
      <c r="W502" s="794"/>
      <c r="X502" s="794"/>
      <c r="Y502" s="794"/>
      <c r="Z502" s="794"/>
      <c r="AA502" s="794"/>
      <c r="AB502" s="794"/>
      <c r="AC502" s="794"/>
      <c r="AD502" s="794"/>
      <c r="AE502" s="794"/>
      <c r="AF502" s="794"/>
      <c r="AG502" s="794"/>
      <c r="AH502" s="794"/>
      <c r="AI502" s="794"/>
      <c r="AJ502" s="794"/>
      <c r="AK502" s="794"/>
      <c r="AL502" s="794"/>
      <c r="AM502" s="794"/>
      <c r="AN502" s="794"/>
      <c r="AO502" s="794"/>
      <c r="AP502" s="794"/>
      <c r="AQ502" s="794"/>
      <c r="AR502" s="794"/>
      <c r="AS502" s="794"/>
      <c r="AT502" s="794"/>
      <c r="AU502" s="794"/>
      <c r="AV502" s="794"/>
      <c r="AW502" s="794"/>
      <c r="AX502" s="794"/>
      <c r="AY502" s="794"/>
      <c r="AZ502" s="794"/>
      <c r="BA502" s="794"/>
      <c r="BB502" s="794"/>
      <c r="BC502" s="794"/>
      <c r="BD502" s="794"/>
      <c r="BE502" s="794"/>
      <c r="BF502" s="794"/>
      <c r="BG502" s="794"/>
      <c r="BH502" s="794"/>
      <c r="BI502" s="794"/>
      <c r="BJ502" s="794"/>
      <c r="BK502" s="794"/>
      <c r="BL502" s="794"/>
      <c r="BM502" s="794"/>
    </row>
    <row r="503" spans="5:65" s="795" customFormat="1" ht="12.75" customHeight="1">
      <c r="E503" s="4"/>
      <c r="F503" s="794"/>
      <c r="G503" s="794"/>
      <c r="H503" s="794"/>
      <c r="I503" s="794"/>
      <c r="J503" s="794"/>
      <c r="K503" s="794"/>
      <c r="L503" s="794"/>
      <c r="M503" s="794"/>
      <c r="N503" s="794"/>
      <c r="O503" s="794"/>
      <c r="P503" s="794"/>
      <c r="Q503" s="794"/>
      <c r="R503" s="794"/>
      <c r="S503" s="794"/>
      <c r="T503" s="794"/>
      <c r="U503" s="794"/>
      <c r="V503" s="794"/>
      <c r="W503" s="794"/>
      <c r="X503" s="794"/>
      <c r="Y503" s="794"/>
      <c r="Z503" s="794"/>
      <c r="AA503" s="794"/>
      <c r="AB503" s="794"/>
      <c r="AC503" s="794"/>
      <c r="AD503" s="794"/>
      <c r="AE503" s="794"/>
      <c r="AF503" s="794"/>
      <c r="AG503" s="794"/>
      <c r="AH503" s="794"/>
      <c r="AI503" s="794"/>
      <c r="AJ503" s="794"/>
      <c r="AK503" s="794"/>
      <c r="AL503" s="794"/>
      <c r="AM503" s="794"/>
      <c r="AN503" s="794"/>
      <c r="AO503" s="794"/>
      <c r="AP503" s="794"/>
      <c r="AQ503" s="794"/>
      <c r="AR503" s="794"/>
      <c r="AS503" s="794"/>
      <c r="AT503" s="794"/>
      <c r="AU503" s="794"/>
      <c r="AV503" s="794"/>
      <c r="AW503" s="794"/>
      <c r="AX503" s="794"/>
      <c r="AY503" s="794"/>
      <c r="AZ503" s="794"/>
      <c r="BA503" s="794"/>
      <c r="BB503" s="794"/>
      <c r="BC503" s="794"/>
      <c r="BD503" s="794"/>
      <c r="BE503" s="794"/>
      <c r="BF503" s="794"/>
      <c r="BG503" s="794"/>
      <c r="BH503" s="794"/>
      <c r="BI503" s="794"/>
      <c r="BJ503" s="794"/>
      <c r="BK503" s="794"/>
      <c r="BL503" s="794"/>
      <c r="BM503" s="794"/>
    </row>
    <row r="504" spans="5:65" s="795" customFormat="1" ht="12.75" customHeight="1">
      <c r="E504" s="4"/>
      <c r="F504" s="794"/>
      <c r="G504" s="794"/>
      <c r="H504" s="794"/>
      <c r="I504" s="794"/>
      <c r="J504" s="794"/>
      <c r="K504" s="794"/>
      <c r="L504" s="794"/>
      <c r="M504" s="794"/>
      <c r="N504" s="794"/>
      <c r="O504" s="794"/>
      <c r="P504" s="794"/>
      <c r="Q504" s="794"/>
      <c r="R504" s="794"/>
      <c r="S504" s="794"/>
      <c r="T504" s="794"/>
      <c r="U504" s="794"/>
      <c r="V504" s="794"/>
      <c r="W504" s="794"/>
      <c r="X504" s="794"/>
      <c r="Y504" s="794"/>
      <c r="Z504" s="794"/>
      <c r="AA504" s="794"/>
      <c r="AB504" s="794"/>
      <c r="AC504" s="794"/>
      <c r="AD504" s="794"/>
      <c r="AE504" s="794"/>
      <c r="AF504" s="794"/>
      <c r="AG504" s="794"/>
      <c r="AH504" s="794"/>
      <c r="AI504" s="794"/>
      <c r="AJ504" s="794"/>
      <c r="AK504" s="794"/>
      <c r="AL504" s="794"/>
      <c r="AM504" s="794"/>
      <c r="AN504" s="794"/>
      <c r="AO504" s="794"/>
      <c r="AP504" s="794"/>
      <c r="AQ504" s="794"/>
      <c r="AR504" s="794"/>
      <c r="AS504" s="794"/>
      <c r="AT504" s="794"/>
      <c r="AU504" s="794"/>
      <c r="AV504" s="794"/>
      <c r="AW504" s="794"/>
      <c r="AX504" s="794"/>
      <c r="AY504" s="794"/>
      <c r="AZ504" s="794"/>
      <c r="BA504" s="794"/>
      <c r="BB504" s="794"/>
      <c r="BC504" s="794"/>
      <c r="BD504" s="794"/>
      <c r="BE504" s="794"/>
      <c r="BF504" s="794"/>
      <c r="BG504" s="794"/>
      <c r="BH504" s="794"/>
      <c r="BI504" s="794"/>
      <c r="BJ504" s="794"/>
      <c r="BK504" s="794"/>
      <c r="BL504" s="794"/>
      <c r="BM504" s="794"/>
    </row>
    <row r="505" spans="5:65" s="795" customFormat="1" ht="12.75" customHeight="1">
      <c r="E505" s="4"/>
      <c r="F505" s="794"/>
      <c r="G505" s="794"/>
      <c r="H505" s="794"/>
      <c r="I505" s="794"/>
      <c r="J505" s="794"/>
      <c r="K505" s="794"/>
      <c r="L505" s="794"/>
      <c r="M505" s="794"/>
      <c r="N505" s="794"/>
      <c r="O505" s="794"/>
      <c r="P505" s="794"/>
      <c r="Q505" s="794"/>
      <c r="R505" s="794"/>
      <c r="S505" s="794"/>
      <c r="T505" s="794"/>
      <c r="U505" s="794"/>
      <c r="V505" s="794"/>
      <c r="W505" s="794"/>
      <c r="X505" s="794"/>
      <c r="Y505" s="794"/>
      <c r="Z505" s="794"/>
      <c r="AA505" s="794"/>
      <c r="AB505" s="794"/>
      <c r="AC505" s="794"/>
      <c r="AD505" s="794"/>
      <c r="AE505" s="794"/>
      <c r="AF505" s="794"/>
      <c r="AG505" s="794"/>
      <c r="AH505" s="794"/>
      <c r="AI505" s="794"/>
      <c r="AJ505" s="794"/>
      <c r="AK505" s="794"/>
      <c r="AL505" s="794"/>
      <c r="AM505" s="794"/>
      <c r="AN505" s="794"/>
      <c r="AO505" s="794"/>
      <c r="AP505" s="794"/>
      <c r="AQ505" s="794"/>
      <c r="AR505" s="794"/>
      <c r="AS505" s="794"/>
      <c r="AT505" s="794"/>
      <c r="AU505" s="794"/>
      <c r="AV505" s="794"/>
      <c r="AW505" s="794"/>
      <c r="AX505" s="794"/>
      <c r="AY505" s="794"/>
      <c r="AZ505" s="794"/>
      <c r="BA505" s="794"/>
      <c r="BB505" s="794"/>
      <c r="BC505" s="794"/>
      <c r="BD505" s="794"/>
      <c r="BE505" s="794"/>
      <c r="BF505" s="794"/>
      <c r="BG505" s="794"/>
      <c r="BH505" s="794"/>
      <c r="BI505" s="794"/>
      <c r="BJ505" s="794"/>
      <c r="BK505" s="794"/>
      <c r="BL505" s="794"/>
      <c r="BM505" s="794"/>
    </row>
    <row r="506" spans="5:65" s="795" customFormat="1" ht="12.75" customHeight="1">
      <c r="E506" s="4"/>
      <c r="F506" s="794"/>
      <c r="G506" s="794"/>
      <c r="H506" s="794"/>
      <c r="I506" s="794"/>
      <c r="J506" s="794"/>
      <c r="K506" s="794"/>
      <c r="L506" s="794"/>
      <c r="M506" s="794"/>
      <c r="N506" s="794"/>
      <c r="O506" s="794"/>
      <c r="P506" s="794"/>
      <c r="Q506" s="794"/>
      <c r="R506" s="794"/>
      <c r="S506" s="794"/>
      <c r="T506" s="794"/>
      <c r="U506" s="794"/>
      <c r="V506" s="794"/>
      <c r="W506" s="794"/>
      <c r="X506" s="794"/>
      <c r="Y506" s="794"/>
      <c r="Z506" s="794"/>
      <c r="AA506" s="794"/>
      <c r="AB506" s="794"/>
      <c r="AC506" s="794"/>
      <c r="AD506" s="794"/>
      <c r="AE506" s="794"/>
      <c r="AF506" s="794"/>
      <c r="AG506" s="794"/>
      <c r="AH506" s="794"/>
      <c r="AI506" s="794"/>
      <c r="AJ506" s="794"/>
      <c r="AK506" s="794"/>
      <c r="AL506" s="794"/>
      <c r="AM506" s="794"/>
      <c r="AN506" s="794"/>
      <c r="AO506" s="794"/>
      <c r="AP506" s="794"/>
      <c r="AQ506" s="794"/>
      <c r="AR506" s="794"/>
      <c r="AS506" s="794"/>
      <c r="AT506" s="794"/>
      <c r="AU506" s="794"/>
      <c r="AV506" s="794"/>
      <c r="AW506" s="794"/>
      <c r="AX506" s="794"/>
      <c r="AY506" s="794"/>
      <c r="AZ506" s="794"/>
      <c r="BA506" s="794"/>
      <c r="BB506" s="794"/>
      <c r="BC506" s="794"/>
      <c r="BD506" s="794"/>
      <c r="BE506" s="794"/>
      <c r="BF506" s="794"/>
      <c r="BG506" s="794"/>
      <c r="BH506" s="794"/>
      <c r="BI506" s="794"/>
      <c r="BJ506" s="794"/>
      <c r="BK506" s="794"/>
      <c r="BL506" s="794"/>
      <c r="BM506" s="794"/>
    </row>
    <row r="507" spans="5:65" s="795" customFormat="1" ht="11.1" customHeight="1">
      <c r="E507" s="4"/>
      <c r="F507" s="794"/>
      <c r="G507" s="794"/>
      <c r="H507" s="794"/>
      <c r="I507" s="794"/>
      <c r="J507" s="794"/>
      <c r="K507" s="794"/>
      <c r="L507" s="794"/>
      <c r="M507" s="794"/>
      <c r="N507" s="794"/>
      <c r="O507" s="794"/>
      <c r="P507" s="794"/>
      <c r="Q507" s="794"/>
      <c r="R507" s="794"/>
      <c r="S507" s="794"/>
      <c r="T507" s="794"/>
      <c r="U507" s="794"/>
      <c r="V507" s="794"/>
      <c r="W507" s="794"/>
      <c r="X507" s="794"/>
      <c r="Y507" s="794"/>
      <c r="Z507" s="794"/>
      <c r="AA507" s="794"/>
      <c r="AB507" s="794"/>
      <c r="AC507" s="794"/>
      <c r="AD507" s="794"/>
      <c r="AE507" s="794"/>
      <c r="AF507" s="794"/>
      <c r="AG507" s="794"/>
      <c r="AH507" s="794"/>
      <c r="AI507" s="794"/>
      <c r="AJ507" s="794"/>
      <c r="AK507" s="794"/>
      <c r="AL507" s="794"/>
      <c r="AM507" s="794"/>
      <c r="AN507" s="794"/>
      <c r="AO507" s="794"/>
      <c r="AP507" s="794"/>
      <c r="AQ507" s="794"/>
      <c r="AR507" s="794"/>
      <c r="AS507" s="794"/>
      <c r="AT507" s="794"/>
      <c r="AU507" s="794"/>
      <c r="AV507" s="794"/>
      <c r="AW507" s="794"/>
      <c r="AX507" s="794"/>
      <c r="AY507" s="794"/>
      <c r="AZ507" s="794"/>
      <c r="BA507" s="794"/>
      <c r="BB507" s="794"/>
      <c r="BC507" s="794"/>
      <c r="BD507" s="794"/>
      <c r="BE507" s="794"/>
      <c r="BF507" s="794"/>
      <c r="BG507" s="794"/>
      <c r="BH507" s="794"/>
      <c r="BI507" s="794"/>
      <c r="BJ507" s="794"/>
      <c r="BK507" s="794"/>
      <c r="BL507" s="794"/>
      <c r="BM507" s="794"/>
    </row>
    <row r="508" spans="5:65" s="795" customFormat="1" ht="12.75" customHeight="1">
      <c r="E508" s="4"/>
      <c r="F508" s="794"/>
      <c r="G508" s="794"/>
      <c r="H508" s="794"/>
      <c r="I508" s="794"/>
      <c r="J508" s="794"/>
      <c r="K508" s="794"/>
      <c r="L508" s="794"/>
      <c r="M508" s="794"/>
      <c r="N508" s="794"/>
      <c r="O508" s="794"/>
      <c r="P508" s="794"/>
      <c r="Q508" s="794"/>
      <c r="R508" s="794"/>
      <c r="S508" s="794"/>
      <c r="T508" s="794"/>
      <c r="U508" s="794"/>
      <c r="V508" s="794"/>
      <c r="W508" s="794"/>
      <c r="X508" s="794"/>
      <c r="Y508" s="794"/>
      <c r="Z508" s="794"/>
      <c r="AA508" s="794"/>
      <c r="AB508" s="794"/>
      <c r="AC508" s="794"/>
      <c r="AD508" s="794"/>
      <c r="AE508" s="794"/>
      <c r="AF508" s="794"/>
      <c r="AG508" s="794"/>
      <c r="AH508" s="794"/>
      <c r="AI508" s="794"/>
      <c r="AJ508" s="794"/>
      <c r="AK508" s="794"/>
      <c r="AL508" s="794"/>
      <c r="AM508" s="794"/>
      <c r="AN508" s="794"/>
      <c r="AO508" s="794"/>
      <c r="AP508" s="794"/>
      <c r="AQ508" s="794"/>
      <c r="AR508" s="794"/>
      <c r="AS508" s="794"/>
      <c r="AT508" s="794"/>
      <c r="AU508" s="794"/>
      <c r="AV508" s="794"/>
      <c r="AW508" s="794"/>
      <c r="AX508" s="794"/>
      <c r="AY508" s="794"/>
      <c r="AZ508" s="794"/>
      <c r="BA508" s="794"/>
      <c r="BB508" s="794"/>
      <c r="BC508" s="794"/>
      <c r="BD508" s="794"/>
      <c r="BE508" s="794"/>
      <c r="BF508" s="794"/>
      <c r="BG508" s="794"/>
      <c r="BH508" s="794"/>
      <c r="BI508" s="794"/>
      <c r="BJ508" s="794"/>
      <c r="BK508" s="794"/>
      <c r="BL508" s="794"/>
      <c r="BM508" s="794"/>
    </row>
    <row r="509" spans="5:65" s="795" customFormat="1" ht="12.75" customHeight="1">
      <c r="E509" s="4"/>
      <c r="F509" s="794"/>
      <c r="G509" s="794"/>
      <c r="H509" s="794"/>
      <c r="I509" s="794"/>
      <c r="J509" s="794"/>
      <c r="K509" s="794"/>
      <c r="L509" s="794"/>
      <c r="M509" s="794"/>
      <c r="N509" s="794"/>
      <c r="O509" s="794"/>
      <c r="P509" s="794"/>
      <c r="Q509" s="794"/>
      <c r="R509" s="794"/>
      <c r="S509" s="794"/>
      <c r="T509" s="794"/>
      <c r="U509" s="794"/>
      <c r="V509" s="794"/>
      <c r="W509" s="794"/>
      <c r="X509" s="794"/>
      <c r="Y509" s="794"/>
      <c r="Z509" s="794"/>
      <c r="AA509" s="794"/>
      <c r="AB509" s="794"/>
      <c r="AC509" s="794"/>
      <c r="AD509" s="794"/>
      <c r="AE509" s="794"/>
      <c r="AF509" s="794"/>
      <c r="AG509" s="794"/>
      <c r="AH509" s="794"/>
      <c r="AI509" s="794"/>
      <c r="AJ509" s="794"/>
      <c r="AK509" s="794"/>
      <c r="AL509" s="794"/>
      <c r="AM509" s="794"/>
      <c r="AN509" s="794"/>
      <c r="AO509" s="794"/>
      <c r="AP509" s="794"/>
      <c r="AQ509" s="794"/>
      <c r="AR509" s="794"/>
      <c r="AS509" s="794"/>
      <c r="AT509" s="794"/>
      <c r="AU509" s="794"/>
      <c r="AV509" s="794"/>
      <c r="AW509" s="794"/>
      <c r="AX509" s="794"/>
      <c r="AY509" s="794"/>
      <c r="AZ509" s="794"/>
      <c r="BA509" s="794"/>
      <c r="BB509" s="794"/>
      <c r="BC509" s="794"/>
      <c r="BD509" s="794"/>
      <c r="BE509" s="794"/>
      <c r="BF509" s="794"/>
      <c r="BG509" s="794"/>
      <c r="BH509" s="794"/>
      <c r="BI509" s="794"/>
      <c r="BJ509" s="794"/>
      <c r="BK509" s="794"/>
      <c r="BL509" s="794"/>
      <c r="BM509" s="794"/>
    </row>
    <row r="510" spans="5:65" s="795" customFormat="1" ht="12.75" customHeight="1">
      <c r="E510" s="4"/>
      <c r="F510" s="794"/>
      <c r="G510" s="794"/>
      <c r="H510" s="794"/>
      <c r="I510" s="794"/>
      <c r="J510" s="794"/>
      <c r="K510" s="794"/>
      <c r="L510" s="794"/>
      <c r="M510" s="794"/>
      <c r="N510" s="794"/>
      <c r="O510" s="794"/>
      <c r="P510" s="794"/>
      <c r="Q510" s="794"/>
      <c r="R510" s="794"/>
      <c r="S510" s="794"/>
      <c r="T510" s="794"/>
      <c r="U510" s="794"/>
      <c r="V510" s="794"/>
      <c r="W510" s="794"/>
      <c r="X510" s="794"/>
      <c r="Y510" s="794"/>
      <c r="Z510" s="794"/>
      <c r="AA510" s="794"/>
      <c r="AB510" s="794"/>
      <c r="AC510" s="794"/>
      <c r="AD510" s="794"/>
      <c r="AE510" s="794"/>
      <c r="AF510" s="794"/>
      <c r="AG510" s="794"/>
      <c r="AH510" s="794"/>
      <c r="AI510" s="794"/>
      <c r="AJ510" s="794"/>
      <c r="AK510" s="794"/>
      <c r="AL510" s="794"/>
      <c r="AM510" s="794"/>
      <c r="AN510" s="794"/>
      <c r="AO510" s="794"/>
      <c r="AP510" s="794"/>
      <c r="AQ510" s="794"/>
      <c r="AR510" s="794"/>
      <c r="AS510" s="794"/>
      <c r="AT510" s="794"/>
      <c r="AU510" s="794"/>
      <c r="AV510" s="794"/>
      <c r="AW510" s="794"/>
      <c r="AX510" s="794"/>
      <c r="AY510" s="794"/>
      <c r="AZ510" s="794"/>
      <c r="BA510" s="794"/>
      <c r="BB510" s="794"/>
      <c r="BC510" s="794"/>
      <c r="BD510" s="794"/>
      <c r="BE510" s="794"/>
      <c r="BF510" s="794"/>
      <c r="BG510" s="794"/>
      <c r="BH510" s="794"/>
      <c r="BI510" s="794"/>
      <c r="BJ510" s="794"/>
      <c r="BK510" s="794"/>
      <c r="BL510" s="794"/>
      <c r="BM510" s="794"/>
    </row>
    <row r="511" spans="5:65" s="795" customFormat="1" ht="12.75" customHeight="1">
      <c r="E511" s="4"/>
      <c r="F511" s="794"/>
      <c r="G511" s="794"/>
      <c r="H511" s="794"/>
      <c r="I511" s="794"/>
      <c r="J511" s="794"/>
      <c r="K511" s="794"/>
      <c r="L511" s="794"/>
      <c r="M511" s="794"/>
      <c r="N511" s="794"/>
      <c r="O511" s="794"/>
      <c r="P511" s="794"/>
      <c r="Q511" s="794"/>
      <c r="R511" s="794"/>
      <c r="S511" s="794"/>
      <c r="T511" s="794"/>
      <c r="U511" s="794"/>
      <c r="V511" s="794"/>
      <c r="W511" s="794"/>
      <c r="X511" s="794"/>
      <c r="Y511" s="794"/>
      <c r="Z511" s="794"/>
      <c r="AA511" s="794"/>
      <c r="AB511" s="794"/>
      <c r="AC511" s="794"/>
      <c r="AD511" s="794"/>
      <c r="AE511" s="794"/>
      <c r="AF511" s="794"/>
      <c r="AG511" s="794"/>
      <c r="AH511" s="794"/>
      <c r="AI511" s="794"/>
      <c r="AJ511" s="794"/>
      <c r="AK511" s="794"/>
      <c r="AL511" s="794"/>
      <c r="AM511" s="794"/>
      <c r="AN511" s="794"/>
      <c r="AO511" s="794"/>
      <c r="AP511" s="794"/>
      <c r="AQ511" s="794"/>
      <c r="AR511" s="794"/>
      <c r="AS511" s="794"/>
      <c r="AT511" s="794"/>
      <c r="AU511" s="794"/>
      <c r="AV511" s="794"/>
      <c r="AW511" s="794"/>
      <c r="AX511" s="794"/>
      <c r="AY511" s="794"/>
      <c r="AZ511" s="794"/>
      <c r="BA511" s="794"/>
      <c r="BB511" s="794"/>
      <c r="BC511" s="794"/>
      <c r="BD511" s="794"/>
      <c r="BE511" s="794"/>
      <c r="BF511" s="794"/>
      <c r="BG511" s="794"/>
      <c r="BH511" s="794"/>
      <c r="BI511" s="794"/>
      <c r="BJ511" s="794"/>
      <c r="BK511" s="794"/>
      <c r="BL511" s="794"/>
      <c r="BM511" s="794"/>
    </row>
    <row r="512" spans="5:65" s="795" customFormat="1" ht="11.1" customHeight="1">
      <c r="E512" s="4"/>
      <c r="F512" s="794"/>
      <c r="G512" s="794"/>
      <c r="H512" s="794"/>
      <c r="I512" s="794"/>
      <c r="J512" s="794"/>
      <c r="K512" s="794"/>
      <c r="L512" s="794"/>
      <c r="M512" s="794"/>
      <c r="N512" s="794"/>
      <c r="O512" s="794"/>
      <c r="P512" s="794"/>
      <c r="Q512" s="794"/>
      <c r="R512" s="794"/>
      <c r="S512" s="794"/>
      <c r="T512" s="794"/>
      <c r="U512" s="794"/>
      <c r="V512" s="794"/>
      <c r="W512" s="794"/>
      <c r="X512" s="794"/>
      <c r="Y512" s="794"/>
      <c r="Z512" s="794"/>
      <c r="AA512" s="794"/>
      <c r="AB512" s="794"/>
      <c r="AC512" s="794"/>
      <c r="AD512" s="794"/>
      <c r="AE512" s="794"/>
      <c r="AF512" s="794"/>
      <c r="AG512" s="794"/>
      <c r="AH512" s="794"/>
      <c r="AI512" s="794"/>
      <c r="AJ512" s="794"/>
      <c r="AK512" s="794"/>
      <c r="AL512" s="794"/>
      <c r="AM512" s="794"/>
      <c r="AN512" s="794"/>
      <c r="AO512" s="794"/>
      <c r="AP512" s="794"/>
      <c r="AQ512" s="794"/>
      <c r="AR512" s="794"/>
      <c r="AS512" s="794"/>
      <c r="AT512" s="794"/>
      <c r="AU512" s="794"/>
      <c r="AV512" s="794"/>
      <c r="AW512" s="794"/>
      <c r="AX512" s="794"/>
      <c r="AY512" s="794"/>
      <c r="AZ512" s="794"/>
      <c r="BA512" s="794"/>
      <c r="BB512" s="794"/>
      <c r="BC512" s="794"/>
      <c r="BD512" s="794"/>
      <c r="BE512" s="794"/>
      <c r="BF512" s="794"/>
      <c r="BG512" s="794"/>
      <c r="BH512" s="794"/>
      <c r="BI512" s="794"/>
      <c r="BJ512" s="794"/>
      <c r="BK512" s="794"/>
      <c r="BL512" s="794"/>
      <c r="BM512" s="794"/>
    </row>
    <row r="513" spans="5:65" s="795" customFormat="1" ht="13.5" customHeight="1">
      <c r="E513" s="4"/>
      <c r="F513" s="794"/>
      <c r="G513" s="794"/>
      <c r="H513" s="794"/>
      <c r="I513" s="794"/>
      <c r="J513" s="794"/>
      <c r="K513" s="794"/>
      <c r="L513" s="794"/>
      <c r="M513" s="794"/>
      <c r="N513" s="794"/>
      <c r="O513" s="794"/>
      <c r="P513" s="794"/>
      <c r="Q513" s="794"/>
      <c r="R513" s="794"/>
      <c r="S513" s="794"/>
      <c r="T513" s="794"/>
      <c r="U513" s="794"/>
      <c r="V513" s="794"/>
      <c r="W513" s="794"/>
      <c r="X513" s="794"/>
      <c r="Y513" s="794"/>
      <c r="Z513" s="794"/>
      <c r="AA513" s="794"/>
      <c r="AB513" s="794"/>
      <c r="AC513" s="794"/>
      <c r="AD513" s="794"/>
      <c r="AE513" s="794"/>
      <c r="AF513" s="794"/>
      <c r="AG513" s="794"/>
      <c r="AH513" s="794"/>
      <c r="AI513" s="794"/>
      <c r="AJ513" s="794"/>
      <c r="AK513" s="794"/>
      <c r="AL513" s="794"/>
      <c r="AM513" s="794"/>
      <c r="AN513" s="794"/>
      <c r="AO513" s="794"/>
      <c r="AP513" s="794"/>
      <c r="AQ513" s="794"/>
      <c r="AR513" s="794"/>
      <c r="AS513" s="794"/>
      <c r="AT513" s="794"/>
      <c r="AU513" s="794"/>
      <c r="AV513" s="794"/>
      <c r="AW513" s="794"/>
      <c r="AX513" s="794"/>
      <c r="AY513" s="794"/>
      <c r="AZ513" s="794"/>
      <c r="BA513" s="794"/>
      <c r="BB513" s="794"/>
      <c r="BC513" s="794"/>
      <c r="BD513" s="794"/>
      <c r="BE513" s="794"/>
      <c r="BF513" s="794"/>
      <c r="BG513" s="794"/>
      <c r="BH513" s="794"/>
      <c r="BI513" s="794"/>
      <c r="BJ513" s="794"/>
      <c r="BK513" s="794"/>
      <c r="BL513" s="794"/>
      <c r="BM513" s="794"/>
    </row>
    <row r="514" spans="5:65" s="795" customFormat="1" ht="12.75" customHeight="1">
      <c r="E514" s="4"/>
      <c r="F514" s="794"/>
      <c r="G514" s="794"/>
      <c r="H514" s="794"/>
      <c r="I514" s="794"/>
      <c r="J514" s="794"/>
      <c r="K514" s="794"/>
      <c r="L514" s="794"/>
      <c r="M514" s="794"/>
      <c r="N514" s="794"/>
      <c r="O514" s="794"/>
      <c r="P514" s="794"/>
      <c r="Q514" s="794"/>
      <c r="R514" s="794"/>
      <c r="S514" s="794"/>
      <c r="T514" s="794"/>
      <c r="U514" s="794"/>
      <c r="V514" s="794"/>
      <c r="W514" s="794"/>
      <c r="X514" s="794"/>
      <c r="Y514" s="794"/>
      <c r="Z514" s="794"/>
      <c r="AA514" s="794"/>
      <c r="AB514" s="794"/>
      <c r="AC514" s="794"/>
      <c r="AD514" s="794"/>
      <c r="AE514" s="794"/>
      <c r="AF514" s="794"/>
      <c r="AG514" s="794"/>
      <c r="AH514" s="794"/>
      <c r="AI514" s="794"/>
      <c r="AJ514" s="794"/>
      <c r="AK514" s="794"/>
      <c r="AL514" s="794"/>
      <c r="AM514" s="794"/>
      <c r="AN514" s="794"/>
      <c r="AO514" s="794"/>
      <c r="AP514" s="794"/>
      <c r="AQ514" s="794"/>
      <c r="AR514" s="794"/>
      <c r="AS514" s="794"/>
      <c r="AT514" s="794"/>
      <c r="AU514" s="794"/>
      <c r="AV514" s="794"/>
      <c r="AW514" s="794"/>
      <c r="AX514" s="794"/>
      <c r="AY514" s="794"/>
      <c r="AZ514" s="794"/>
      <c r="BA514" s="794"/>
      <c r="BB514" s="794"/>
      <c r="BC514" s="794"/>
      <c r="BD514" s="794"/>
      <c r="BE514" s="794"/>
      <c r="BF514" s="794"/>
      <c r="BG514" s="794"/>
      <c r="BH514" s="794"/>
      <c r="BI514" s="794"/>
      <c r="BJ514" s="794"/>
      <c r="BK514" s="794"/>
      <c r="BL514" s="794"/>
      <c r="BM514" s="794"/>
    </row>
    <row r="515" spans="5:65" s="795" customFormat="1" ht="12.75" customHeight="1">
      <c r="E515" s="4"/>
      <c r="F515" s="794"/>
      <c r="G515" s="794"/>
      <c r="H515" s="794"/>
      <c r="I515" s="794"/>
      <c r="J515" s="794"/>
      <c r="K515" s="794"/>
      <c r="L515" s="794"/>
      <c r="M515" s="794"/>
      <c r="N515" s="794"/>
      <c r="O515" s="794"/>
      <c r="P515" s="794"/>
      <c r="Q515" s="794"/>
      <c r="R515" s="794"/>
      <c r="S515" s="794"/>
      <c r="T515" s="794"/>
      <c r="U515" s="794"/>
      <c r="V515" s="794"/>
      <c r="W515" s="794"/>
      <c r="X515" s="794"/>
      <c r="Y515" s="794"/>
      <c r="Z515" s="794"/>
      <c r="AA515" s="794"/>
      <c r="AB515" s="794"/>
      <c r="AC515" s="794"/>
      <c r="AD515" s="794"/>
      <c r="AE515" s="794"/>
      <c r="AF515" s="794"/>
      <c r="AG515" s="794"/>
      <c r="AH515" s="794"/>
      <c r="AI515" s="794"/>
      <c r="AJ515" s="794"/>
      <c r="AK515" s="794"/>
      <c r="AL515" s="794"/>
      <c r="AM515" s="794"/>
      <c r="AN515" s="794"/>
      <c r="AO515" s="794"/>
      <c r="AP515" s="794"/>
      <c r="AQ515" s="794"/>
      <c r="AR515" s="794"/>
      <c r="AS515" s="794"/>
      <c r="AT515" s="794"/>
      <c r="AU515" s="794"/>
      <c r="AV515" s="794"/>
      <c r="AW515" s="794"/>
      <c r="AX515" s="794"/>
      <c r="AY515" s="794"/>
      <c r="AZ515" s="794"/>
      <c r="BA515" s="794"/>
      <c r="BB515" s="794"/>
      <c r="BC515" s="794"/>
      <c r="BD515" s="794"/>
      <c r="BE515" s="794"/>
      <c r="BF515" s="794"/>
      <c r="BG515" s="794"/>
      <c r="BH515" s="794"/>
      <c r="BI515" s="794"/>
      <c r="BJ515" s="794"/>
      <c r="BK515" s="794"/>
      <c r="BL515" s="794"/>
      <c r="BM515" s="794"/>
    </row>
    <row r="516" spans="5:65" s="795" customFormat="1" ht="12.75" customHeight="1">
      <c r="E516" s="4"/>
      <c r="F516" s="794"/>
      <c r="G516" s="794"/>
      <c r="H516" s="794"/>
      <c r="I516" s="794"/>
      <c r="J516" s="794"/>
      <c r="K516" s="794"/>
      <c r="L516" s="794"/>
      <c r="M516" s="794"/>
      <c r="N516" s="794"/>
      <c r="O516" s="794"/>
      <c r="P516" s="794"/>
      <c r="Q516" s="794"/>
      <c r="R516" s="794"/>
      <c r="S516" s="794"/>
      <c r="T516" s="794"/>
      <c r="U516" s="794"/>
      <c r="V516" s="794"/>
      <c r="W516" s="794"/>
      <c r="X516" s="794"/>
      <c r="Y516" s="794"/>
      <c r="Z516" s="794"/>
      <c r="AA516" s="794"/>
      <c r="AB516" s="794"/>
      <c r="AC516" s="794"/>
      <c r="AD516" s="794"/>
      <c r="AE516" s="794"/>
      <c r="AF516" s="794"/>
      <c r="AG516" s="794"/>
      <c r="AH516" s="794"/>
      <c r="AI516" s="794"/>
      <c r="AJ516" s="794"/>
      <c r="AK516" s="794"/>
      <c r="AL516" s="794"/>
      <c r="AM516" s="794"/>
      <c r="AN516" s="794"/>
      <c r="AO516" s="794"/>
      <c r="AP516" s="794"/>
      <c r="AQ516" s="794"/>
      <c r="AR516" s="794"/>
      <c r="AS516" s="794"/>
      <c r="AT516" s="794"/>
      <c r="AU516" s="794"/>
      <c r="AV516" s="794"/>
      <c r="AW516" s="794"/>
      <c r="AX516" s="794"/>
      <c r="AY516" s="794"/>
      <c r="AZ516" s="794"/>
      <c r="BA516" s="794"/>
      <c r="BB516" s="794"/>
      <c r="BC516" s="794"/>
      <c r="BD516" s="794"/>
      <c r="BE516" s="794"/>
      <c r="BF516" s="794"/>
      <c r="BG516" s="794"/>
      <c r="BH516" s="794"/>
      <c r="BI516" s="794"/>
      <c r="BJ516" s="794"/>
      <c r="BK516" s="794"/>
      <c r="BL516" s="794"/>
      <c r="BM516" s="794"/>
    </row>
    <row r="517" spans="5:65" s="795" customFormat="1" ht="11.1" customHeight="1">
      <c r="E517" s="4"/>
      <c r="F517" s="794"/>
      <c r="G517" s="794"/>
      <c r="H517" s="794"/>
      <c r="I517" s="794"/>
      <c r="J517" s="794"/>
      <c r="K517" s="794"/>
      <c r="L517" s="794"/>
      <c r="M517" s="794"/>
      <c r="N517" s="794"/>
      <c r="O517" s="794"/>
      <c r="P517" s="794"/>
      <c r="Q517" s="794"/>
      <c r="R517" s="794"/>
      <c r="S517" s="794"/>
      <c r="T517" s="794"/>
      <c r="U517" s="794"/>
      <c r="V517" s="794"/>
      <c r="W517" s="794"/>
      <c r="X517" s="794"/>
      <c r="Y517" s="794"/>
      <c r="Z517" s="794"/>
      <c r="AA517" s="794"/>
      <c r="AB517" s="794"/>
      <c r="AC517" s="794"/>
      <c r="AD517" s="794"/>
      <c r="AE517" s="794"/>
      <c r="AF517" s="794"/>
      <c r="AG517" s="794"/>
      <c r="AH517" s="794"/>
      <c r="AI517" s="794"/>
      <c r="AJ517" s="794"/>
      <c r="AK517" s="794"/>
      <c r="AL517" s="794"/>
      <c r="AM517" s="794"/>
      <c r="AN517" s="794"/>
      <c r="AO517" s="794"/>
      <c r="AP517" s="794"/>
      <c r="AQ517" s="794"/>
      <c r="AR517" s="794"/>
      <c r="AS517" s="794"/>
      <c r="AT517" s="794"/>
      <c r="AU517" s="794"/>
      <c r="AV517" s="794"/>
      <c r="AW517" s="794"/>
      <c r="AX517" s="794"/>
      <c r="AY517" s="794"/>
      <c r="AZ517" s="794"/>
      <c r="BA517" s="794"/>
      <c r="BB517" s="794"/>
      <c r="BC517" s="794"/>
      <c r="BD517" s="794"/>
      <c r="BE517" s="794"/>
      <c r="BF517" s="794"/>
      <c r="BG517" s="794"/>
      <c r="BH517" s="794"/>
      <c r="BI517" s="794"/>
      <c r="BJ517" s="794"/>
      <c r="BK517" s="794"/>
      <c r="BL517" s="794"/>
      <c r="BM517" s="794"/>
    </row>
    <row r="518" spans="5:65" s="795" customFormat="1" ht="24" customHeight="1">
      <c r="E518" s="4"/>
      <c r="F518" s="794"/>
      <c r="G518" s="794"/>
      <c r="H518" s="794"/>
      <c r="I518" s="794"/>
      <c r="J518" s="794"/>
      <c r="K518" s="794"/>
      <c r="L518" s="794"/>
      <c r="M518" s="794"/>
      <c r="N518" s="794"/>
      <c r="O518" s="794"/>
      <c r="P518" s="794"/>
      <c r="Q518" s="794"/>
      <c r="R518" s="794"/>
      <c r="S518" s="794"/>
      <c r="T518" s="794"/>
      <c r="U518" s="794"/>
      <c r="V518" s="794"/>
      <c r="W518" s="794"/>
      <c r="X518" s="794"/>
      <c r="Y518" s="794"/>
      <c r="Z518" s="794"/>
      <c r="AA518" s="794"/>
      <c r="AB518" s="794"/>
      <c r="AC518" s="794"/>
      <c r="AD518" s="794"/>
      <c r="AE518" s="794"/>
      <c r="AF518" s="794"/>
      <c r="AG518" s="794"/>
      <c r="AH518" s="794"/>
      <c r="AI518" s="794"/>
      <c r="AJ518" s="794"/>
      <c r="AK518" s="794"/>
      <c r="AL518" s="794"/>
      <c r="AM518" s="794"/>
      <c r="AN518" s="794"/>
      <c r="AO518" s="794"/>
      <c r="AP518" s="794"/>
      <c r="AQ518" s="794"/>
      <c r="AR518" s="794"/>
      <c r="AS518" s="794"/>
      <c r="AT518" s="794"/>
      <c r="AU518" s="794"/>
      <c r="AV518" s="794"/>
      <c r="AW518" s="794"/>
      <c r="AX518" s="794"/>
      <c r="AY518" s="794"/>
      <c r="AZ518" s="794"/>
      <c r="BA518" s="794"/>
      <c r="BB518" s="794"/>
      <c r="BC518" s="794"/>
      <c r="BD518" s="794"/>
      <c r="BE518" s="794"/>
      <c r="BF518" s="794"/>
      <c r="BG518" s="794"/>
      <c r="BH518" s="794"/>
      <c r="BI518" s="794"/>
      <c r="BJ518" s="794"/>
      <c r="BK518" s="794"/>
      <c r="BL518" s="794"/>
      <c r="BM518" s="794"/>
    </row>
    <row r="519" spans="5:65" s="795" customFormat="1" ht="11.1" customHeight="1">
      <c r="E519" s="4"/>
      <c r="F519" s="794"/>
      <c r="G519" s="794"/>
      <c r="H519" s="794"/>
      <c r="I519" s="794"/>
      <c r="J519" s="794"/>
      <c r="K519" s="794"/>
      <c r="L519" s="794"/>
      <c r="M519" s="794"/>
      <c r="N519" s="794"/>
      <c r="O519" s="794"/>
      <c r="P519" s="794"/>
      <c r="Q519" s="794"/>
      <c r="R519" s="794"/>
      <c r="S519" s="794"/>
      <c r="T519" s="794"/>
      <c r="U519" s="794"/>
      <c r="V519" s="794"/>
      <c r="W519" s="794"/>
      <c r="X519" s="794"/>
      <c r="Y519" s="794"/>
      <c r="Z519" s="794"/>
      <c r="AA519" s="794"/>
      <c r="AB519" s="794"/>
      <c r="AC519" s="794"/>
      <c r="AD519" s="794"/>
      <c r="AE519" s="794"/>
      <c r="AF519" s="794"/>
      <c r="AG519" s="794"/>
      <c r="AH519" s="794"/>
      <c r="AI519" s="794"/>
      <c r="AJ519" s="794"/>
      <c r="AK519" s="794"/>
      <c r="AL519" s="794"/>
      <c r="AM519" s="794"/>
      <c r="AN519" s="794"/>
      <c r="AO519" s="794"/>
      <c r="AP519" s="794"/>
      <c r="AQ519" s="794"/>
      <c r="AR519" s="794"/>
      <c r="AS519" s="794"/>
      <c r="AT519" s="794"/>
      <c r="AU519" s="794"/>
      <c r="AV519" s="794"/>
      <c r="AW519" s="794"/>
      <c r="AX519" s="794"/>
      <c r="AY519" s="794"/>
      <c r="AZ519" s="794"/>
      <c r="BA519" s="794"/>
      <c r="BB519" s="794"/>
      <c r="BC519" s="794"/>
      <c r="BD519" s="794"/>
      <c r="BE519" s="794"/>
      <c r="BF519" s="794"/>
      <c r="BG519" s="794"/>
      <c r="BH519" s="794"/>
      <c r="BI519" s="794"/>
      <c r="BJ519" s="794"/>
      <c r="BK519" s="794"/>
      <c r="BL519" s="794"/>
      <c r="BM519" s="794"/>
    </row>
    <row r="520" spans="5:65" s="795" customFormat="1" ht="12.75" customHeight="1">
      <c r="E520" s="4"/>
      <c r="F520" s="794"/>
      <c r="G520" s="794"/>
      <c r="H520" s="794"/>
      <c r="I520" s="794"/>
      <c r="J520" s="794"/>
      <c r="K520" s="794"/>
      <c r="L520" s="794"/>
      <c r="M520" s="794"/>
      <c r="N520" s="794"/>
      <c r="O520" s="794"/>
      <c r="P520" s="794"/>
      <c r="Q520" s="794"/>
      <c r="R520" s="794"/>
      <c r="S520" s="794"/>
      <c r="T520" s="794"/>
      <c r="U520" s="794"/>
      <c r="V520" s="794"/>
      <c r="W520" s="794"/>
      <c r="X520" s="794"/>
      <c r="Y520" s="794"/>
      <c r="Z520" s="794"/>
      <c r="AA520" s="794"/>
      <c r="AB520" s="794"/>
      <c r="AC520" s="794"/>
      <c r="AD520" s="794"/>
      <c r="AE520" s="794"/>
      <c r="AF520" s="794"/>
      <c r="AG520" s="794"/>
      <c r="AH520" s="794"/>
      <c r="AI520" s="794"/>
      <c r="AJ520" s="794"/>
      <c r="AK520" s="794"/>
      <c r="AL520" s="794"/>
      <c r="AM520" s="794"/>
      <c r="AN520" s="794"/>
      <c r="AO520" s="794"/>
      <c r="AP520" s="794"/>
      <c r="AQ520" s="794"/>
      <c r="AR520" s="794"/>
      <c r="AS520" s="794"/>
      <c r="AT520" s="794"/>
      <c r="AU520" s="794"/>
      <c r="AV520" s="794"/>
      <c r="AW520" s="794"/>
      <c r="AX520" s="794"/>
      <c r="AY520" s="794"/>
      <c r="AZ520" s="794"/>
      <c r="BA520" s="794"/>
      <c r="BB520" s="794"/>
      <c r="BC520" s="794"/>
      <c r="BD520" s="794"/>
      <c r="BE520" s="794"/>
      <c r="BF520" s="794"/>
      <c r="BG520" s="794"/>
      <c r="BH520" s="794"/>
      <c r="BI520" s="794"/>
      <c r="BJ520" s="794"/>
      <c r="BK520" s="794"/>
      <c r="BL520" s="794"/>
      <c r="BM520" s="794"/>
    </row>
    <row r="521" spans="5:65" s="795" customFormat="1" ht="11.1" customHeight="1">
      <c r="E521" s="4"/>
      <c r="F521" s="794"/>
      <c r="G521" s="794"/>
      <c r="H521" s="794"/>
      <c r="I521" s="794"/>
      <c r="J521" s="794"/>
      <c r="K521" s="794"/>
      <c r="L521" s="794"/>
      <c r="M521" s="794"/>
      <c r="N521" s="794"/>
      <c r="O521" s="794"/>
      <c r="P521" s="794"/>
      <c r="Q521" s="794"/>
      <c r="R521" s="794"/>
      <c r="S521" s="794"/>
      <c r="T521" s="794"/>
      <c r="U521" s="794"/>
      <c r="V521" s="794"/>
      <c r="W521" s="794"/>
      <c r="X521" s="794"/>
      <c r="Y521" s="794"/>
      <c r="Z521" s="794"/>
      <c r="AA521" s="794"/>
      <c r="AB521" s="794"/>
      <c r="AC521" s="794"/>
      <c r="AD521" s="794"/>
      <c r="AE521" s="794"/>
      <c r="AF521" s="794"/>
      <c r="AG521" s="794"/>
      <c r="AH521" s="794"/>
      <c r="AI521" s="794"/>
      <c r="AJ521" s="794"/>
      <c r="AK521" s="794"/>
      <c r="AL521" s="794"/>
      <c r="AM521" s="794"/>
      <c r="AN521" s="794"/>
      <c r="AO521" s="794"/>
      <c r="AP521" s="794"/>
      <c r="AQ521" s="794"/>
      <c r="AR521" s="794"/>
      <c r="AS521" s="794"/>
      <c r="AT521" s="794"/>
      <c r="AU521" s="794"/>
      <c r="AV521" s="794"/>
      <c r="AW521" s="794"/>
      <c r="AX521" s="794"/>
      <c r="AY521" s="794"/>
      <c r="AZ521" s="794"/>
      <c r="BA521" s="794"/>
      <c r="BB521" s="794"/>
      <c r="BC521" s="794"/>
      <c r="BD521" s="794"/>
      <c r="BE521" s="794"/>
      <c r="BF521" s="794"/>
      <c r="BG521" s="794"/>
      <c r="BH521" s="794"/>
      <c r="BI521" s="794"/>
      <c r="BJ521" s="794"/>
      <c r="BK521" s="794"/>
      <c r="BL521" s="794"/>
      <c r="BM521" s="794"/>
    </row>
    <row r="522" spans="5:65" s="795" customFormat="1" ht="12.75" customHeight="1">
      <c r="E522" s="4"/>
      <c r="F522" s="794"/>
      <c r="G522" s="794"/>
      <c r="H522" s="794"/>
      <c r="I522" s="794"/>
      <c r="J522" s="794"/>
      <c r="K522" s="794"/>
      <c r="L522" s="794"/>
      <c r="M522" s="794"/>
      <c r="N522" s="794"/>
      <c r="O522" s="794"/>
      <c r="P522" s="794"/>
      <c r="Q522" s="794"/>
      <c r="R522" s="794"/>
      <c r="S522" s="794"/>
      <c r="T522" s="794"/>
      <c r="U522" s="794"/>
      <c r="V522" s="794"/>
      <c r="W522" s="794"/>
      <c r="X522" s="794"/>
      <c r="Y522" s="794"/>
      <c r="Z522" s="794"/>
      <c r="AA522" s="794"/>
      <c r="AB522" s="794"/>
      <c r="AC522" s="794"/>
      <c r="AD522" s="794"/>
      <c r="AE522" s="794"/>
      <c r="AF522" s="794"/>
      <c r="AG522" s="794"/>
      <c r="AH522" s="794"/>
      <c r="AI522" s="794"/>
      <c r="AJ522" s="794"/>
      <c r="AK522" s="794"/>
      <c r="AL522" s="794"/>
      <c r="AM522" s="794"/>
      <c r="AN522" s="794"/>
      <c r="AO522" s="794"/>
      <c r="AP522" s="794"/>
      <c r="AQ522" s="794"/>
      <c r="AR522" s="794"/>
      <c r="AS522" s="794"/>
      <c r="AT522" s="794"/>
      <c r="AU522" s="794"/>
      <c r="AV522" s="794"/>
      <c r="AW522" s="794"/>
      <c r="AX522" s="794"/>
      <c r="AY522" s="794"/>
      <c r="AZ522" s="794"/>
      <c r="BA522" s="794"/>
      <c r="BB522" s="794"/>
      <c r="BC522" s="794"/>
      <c r="BD522" s="794"/>
      <c r="BE522" s="794"/>
      <c r="BF522" s="794"/>
      <c r="BG522" s="794"/>
      <c r="BH522" s="794"/>
      <c r="BI522" s="794"/>
      <c r="BJ522" s="794"/>
      <c r="BK522" s="794"/>
      <c r="BL522" s="794"/>
      <c r="BM522" s="794"/>
    </row>
    <row r="523" spans="5:65" s="795" customFormat="1" ht="12.75" customHeight="1">
      <c r="E523" s="4"/>
      <c r="F523" s="794"/>
      <c r="G523" s="794"/>
      <c r="H523" s="794"/>
      <c r="I523" s="794"/>
      <c r="J523" s="794"/>
      <c r="K523" s="794"/>
      <c r="L523" s="794"/>
      <c r="M523" s="794"/>
      <c r="N523" s="794"/>
      <c r="O523" s="794"/>
      <c r="P523" s="794"/>
      <c r="Q523" s="794"/>
      <c r="R523" s="794"/>
      <c r="S523" s="794"/>
      <c r="T523" s="794"/>
      <c r="U523" s="794"/>
      <c r="V523" s="794"/>
      <c r="W523" s="794"/>
      <c r="X523" s="794"/>
      <c r="Y523" s="794"/>
      <c r="Z523" s="794"/>
      <c r="AA523" s="794"/>
      <c r="AB523" s="794"/>
      <c r="AC523" s="794"/>
      <c r="AD523" s="794"/>
      <c r="AE523" s="794"/>
      <c r="AF523" s="794"/>
      <c r="AG523" s="794"/>
      <c r="AH523" s="794"/>
      <c r="AI523" s="794"/>
      <c r="AJ523" s="794"/>
      <c r="AK523" s="794"/>
      <c r="AL523" s="794"/>
      <c r="AM523" s="794"/>
      <c r="AN523" s="794"/>
      <c r="AO523" s="794"/>
      <c r="AP523" s="794"/>
      <c r="AQ523" s="794"/>
      <c r="AR523" s="794"/>
      <c r="AS523" s="794"/>
      <c r="AT523" s="794"/>
      <c r="AU523" s="794"/>
      <c r="AV523" s="794"/>
      <c r="AW523" s="794"/>
      <c r="AX523" s="794"/>
      <c r="AY523" s="794"/>
      <c r="AZ523" s="794"/>
      <c r="BA523" s="794"/>
      <c r="BB523" s="794"/>
      <c r="BC523" s="794"/>
      <c r="BD523" s="794"/>
      <c r="BE523" s="794"/>
      <c r="BF523" s="794"/>
      <c r="BG523" s="794"/>
      <c r="BH523" s="794"/>
      <c r="BI523" s="794"/>
      <c r="BJ523" s="794"/>
      <c r="BK523" s="794"/>
      <c r="BL523" s="794"/>
      <c r="BM523" s="794"/>
    </row>
    <row r="524" spans="5:65" s="795" customFormat="1" ht="12.75" customHeight="1">
      <c r="E524" s="4"/>
      <c r="F524" s="794"/>
      <c r="G524" s="794"/>
      <c r="H524" s="794"/>
      <c r="I524" s="794"/>
      <c r="J524" s="794"/>
      <c r="K524" s="794"/>
      <c r="L524" s="794"/>
      <c r="M524" s="794"/>
      <c r="N524" s="794"/>
      <c r="O524" s="794"/>
      <c r="P524" s="794"/>
      <c r="Q524" s="794"/>
      <c r="R524" s="794"/>
      <c r="S524" s="794"/>
      <c r="T524" s="794"/>
      <c r="U524" s="794"/>
      <c r="V524" s="794"/>
      <c r="W524" s="794"/>
      <c r="X524" s="794"/>
      <c r="Y524" s="794"/>
      <c r="Z524" s="794"/>
      <c r="AA524" s="794"/>
      <c r="AB524" s="794"/>
      <c r="AC524" s="794"/>
      <c r="AD524" s="794"/>
      <c r="AE524" s="794"/>
      <c r="AF524" s="794"/>
      <c r="AG524" s="794"/>
      <c r="AH524" s="794"/>
      <c r="AI524" s="794"/>
      <c r="AJ524" s="794"/>
      <c r="AK524" s="794"/>
      <c r="AL524" s="794"/>
      <c r="AM524" s="794"/>
      <c r="AN524" s="794"/>
      <c r="AO524" s="794"/>
      <c r="AP524" s="794"/>
      <c r="AQ524" s="794"/>
      <c r="AR524" s="794"/>
      <c r="AS524" s="794"/>
      <c r="AT524" s="794"/>
      <c r="AU524" s="794"/>
      <c r="AV524" s="794"/>
      <c r="AW524" s="794"/>
      <c r="AX524" s="794"/>
      <c r="AY524" s="794"/>
      <c r="AZ524" s="794"/>
      <c r="BA524" s="794"/>
      <c r="BB524" s="794"/>
      <c r="BC524" s="794"/>
      <c r="BD524" s="794"/>
      <c r="BE524" s="794"/>
      <c r="BF524" s="794"/>
      <c r="BG524" s="794"/>
      <c r="BH524" s="794"/>
      <c r="BI524" s="794"/>
      <c r="BJ524" s="794"/>
      <c r="BK524" s="794"/>
      <c r="BL524" s="794"/>
      <c r="BM524" s="794"/>
    </row>
    <row r="525" spans="5:65" s="795" customFormat="1" ht="12.75" customHeight="1">
      <c r="E525" s="4"/>
      <c r="F525" s="794"/>
      <c r="G525" s="794"/>
      <c r="H525" s="794"/>
      <c r="I525" s="794"/>
      <c r="J525" s="794"/>
      <c r="K525" s="794"/>
      <c r="L525" s="794"/>
      <c r="M525" s="794"/>
      <c r="N525" s="794"/>
      <c r="O525" s="794"/>
      <c r="P525" s="794"/>
      <c r="Q525" s="794"/>
      <c r="R525" s="794"/>
      <c r="S525" s="794"/>
      <c r="T525" s="794"/>
      <c r="U525" s="794"/>
      <c r="V525" s="794"/>
      <c r="W525" s="794"/>
      <c r="X525" s="794"/>
      <c r="Y525" s="794"/>
      <c r="Z525" s="794"/>
      <c r="AA525" s="794"/>
      <c r="AB525" s="794"/>
      <c r="AC525" s="794"/>
      <c r="AD525" s="794"/>
      <c r="AE525" s="794"/>
      <c r="AF525" s="794"/>
      <c r="AG525" s="794"/>
      <c r="AH525" s="794"/>
      <c r="AI525" s="794"/>
      <c r="AJ525" s="794"/>
      <c r="AK525" s="794"/>
      <c r="AL525" s="794"/>
      <c r="AM525" s="794"/>
      <c r="AN525" s="794"/>
      <c r="AO525" s="794"/>
      <c r="AP525" s="794"/>
      <c r="AQ525" s="794"/>
      <c r="AR525" s="794"/>
      <c r="AS525" s="794"/>
      <c r="AT525" s="794"/>
      <c r="AU525" s="794"/>
      <c r="AV525" s="794"/>
      <c r="AW525" s="794"/>
      <c r="AX525" s="794"/>
      <c r="AY525" s="794"/>
      <c r="AZ525" s="794"/>
      <c r="BA525" s="794"/>
      <c r="BB525" s="794"/>
      <c r="BC525" s="794"/>
      <c r="BD525" s="794"/>
      <c r="BE525" s="794"/>
      <c r="BF525" s="794"/>
      <c r="BG525" s="794"/>
      <c r="BH525" s="794"/>
      <c r="BI525" s="794"/>
      <c r="BJ525" s="794"/>
      <c r="BK525" s="794"/>
      <c r="BL525" s="794"/>
      <c r="BM525" s="794"/>
    </row>
    <row r="526" spans="5:65" s="795" customFormat="1" ht="12.75" customHeight="1">
      <c r="E526" s="4"/>
      <c r="F526" s="794"/>
      <c r="G526" s="794"/>
      <c r="H526" s="794"/>
      <c r="I526" s="794"/>
      <c r="J526" s="794"/>
      <c r="K526" s="794"/>
      <c r="L526" s="794"/>
      <c r="M526" s="794"/>
      <c r="N526" s="794"/>
      <c r="O526" s="794"/>
      <c r="P526" s="794"/>
      <c r="Q526" s="794"/>
      <c r="R526" s="794"/>
      <c r="S526" s="794"/>
      <c r="T526" s="794"/>
      <c r="U526" s="794"/>
      <c r="V526" s="794"/>
      <c r="W526" s="794"/>
      <c r="X526" s="794"/>
      <c r="Y526" s="794"/>
      <c r="Z526" s="794"/>
      <c r="AA526" s="794"/>
      <c r="AB526" s="794"/>
      <c r="AC526" s="794"/>
      <c r="AD526" s="794"/>
      <c r="AE526" s="794"/>
      <c r="AF526" s="794"/>
      <c r="AG526" s="794"/>
      <c r="AH526" s="794"/>
      <c r="AI526" s="794"/>
      <c r="AJ526" s="794"/>
      <c r="AK526" s="794"/>
      <c r="AL526" s="794"/>
      <c r="AM526" s="794"/>
      <c r="AN526" s="794"/>
      <c r="AO526" s="794"/>
      <c r="AP526" s="794"/>
      <c r="AQ526" s="794"/>
      <c r="AR526" s="794"/>
      <c r="AS526" s="794"/>
      <c r="AT526" s="794"/>
      <c r="AU526" s="794"/>
      <c r="AV526" s="794"/>
      <c r="AW526" s="794"/>
      <c r="AX526" s="794"/>
      <c r="AY526" s="794"/>
      <c r="AZ526" s="794"/>
      <c r="BA526" s="794"/>
      <c r="BB526" s="794"/>
      <c r="BC526" s="794"/>
      <c r="BD526" s="794"/>
      <c r="BE526" s="794"/>
      <c r="BF526" s="794"/>
      <c r="BG526" s="794"/>
      <c r="BH526" s="794"/>
      <c r="BI526" s="794"/>
      <c r="BJ526" s="794"/>
      <c r="BK526" s="794"/>
      <c r="BL526" s="794"/>
      <c r="BM526" s="794"/>
    </row>
    <row r="527" spans="5:65" s="795" customFormat="1" ht="11.1" customHeight="1">
      <c r="E527" s="4"/>
      <c r="F527" s="794"/>
      <c r="G527" s="794"/>
      <c r="H527" s="794"/>
      <c r="I527" s="794"/>
      <c r="J527" s="794"/>
      <c r="K527" s="794"/>
      <c r="L527" s="794"/>
      <c r="M527" s="794"/>
      <c r="N527" s="794"/>
      <c r="O527" s="794"/>
      <c r="P527" s="794"/>
      <c r="Q527" s="794"/>
      <c r="R527" s="794"/>
      <c r="S527" s="794"/>
      <c r="T527" s="794"/>
      <c r="U527" s="794"/>
      <c r="V527" s="794"/>
      <c r="W527" s="794"/>
      <c r="X527" s="794"/>
      <c r="Y527" s="794"/>
      <c r="Z527" s="794"/>
      <c r="AA527" s="794"/>
      <c r="AB527" s="794"/>
      <c r="AC527" s="794"/>
      <c r="AD527" s="794"/>
      <c r="AE527" s="794"/>
      <c r="AF527" s="794"/>
      <c r="AG527" s="794"/>
      <c r="AH527" s="794"/>
      <c r="AI527" s="794"/>
      <c r="AJ527" s="794"/>
      <c r="AK527" s="794"/>
      <c r="AL527" s="794"/>
      <c r="AM527" s="794"/>
      <c r="AN527" s="794"/>
      <c r="AO527" s="794"/>
      <c r="AP527" s="794"/>
      <c r="AQ527" s="794"/>
      <c r="AR527" s="794"/>
      <c r="AS527" s="794"/>
      <c r="AT527" s="794"/>
      <c r="AU527" s="794"/>
      <c r="AV527" s="794"/>
      <c r="AW527" s="794"/>
      <c r="AX527" s="794"/>
      <c r="AY527" s="794"/>
      <c r="AZ527" s="794"/>
      <c r="BA527" s="794"/>
      <c r="BB527" s="794"/>
      <c r="BC527" s="794"/>
      <c r="BD527" s="794"/>
      <c r="BE527" s="794"/>
      <c r="BF527" s="794"/>
      <c r="BG527" s="794"/>
      <c r="BH527" s="794"/>
      <c r="BI527" s="794"/>
      <c r="BJ527" s="794"/>
      <c r="BK527" s="794"/>
      <c r="BL527" s="794"/>
      <c r="BM527" s="794"/>
    </row>
    <row r="528" spans="5:65" s="795" customFormat="1" ht="12.75" customHeight="1">
      <c r="E528" s="4"/>
      <c r="F528" s="794"/>
      <c r="G528" s="794"/>
      <c r="H528" s="794"/>
      <c r="I528" s="794"/>
      <c r="J528" s="794"/>
      <c r="K528" s="794"/>
      <c r="L528" s="794"/>
      <c r="M528" s="794"/>
      <c r="N528" s="794"/>
      <c r="O528" s="794"/>
      <c r="P528" s="794"/>
      <c r="Q528" s="794"/>
      <c r="R528" s="794"/>
      <c r="S528" s="794"/>
      <c r="T528" s="794"/>
      <c r="U528" s="794"/>
      <c r="V528" s="794"/>
      <c r="W528" s="794"/>
      <c r="X528" s="794"/>
      <c r="Y528" s="794"/>
      <c r="Z528" s="794"/>
      <c r="AA528" s="794"/>
      <c r="AB528" s="794"/>
      <c r="AC528" s="794"/>
      <c r="AD528" s="794"/>
      <c r="AE528" s="794"/>
      <c r="AF528" s="794"/>
      <c r="AG528" s="794"/>
      <c r="AH528" s="794"/>
      <c r="AI528" s="794"/>
      <c r="AJ528" s="794"/>
      <c r="AK528" s="794"/>
      <c r="AL528" s="794"/>
      <c r="AM528" s="794"/>
      <c r="AN528" s="794"/>
      <c r="AO528" s="794"/>
      <c r="AP528" s="794"/>
      <c r="AQ528" s="794"/>
      <c r="AR528" s="794"/>
      <c r="AS528" s="794"/>
      <c r="AT528" s="794"/>
      <c r="AU528" s="794"/>
      <c r="AV528" s="794"/>
      <c r="AW528" s="794"/>
      <c r="AX528" s="794"/>
      <c r="AY528" s="794"/>
      <c r="AZ528" s="794"/>
      <c r="BA528" s="794"/>
      <c r="BB528" s="794"/>
      <c r="BC528" s="794"/>
      <c r="BD528" s="794"/>
      <c r="BE528" s="794"/>
      <c r="BF528" s="794"/>
      <c r="BG528" s="794"/>
      <c r="BH528" s="794"/>
      <c r="BI528" s="794"/>
      <c r="BJ528" s="794"/>
      <c r="BK528" s="794"/>
      <c r="BL528" s="794"/>
      <c r="BM528" s="794"/>
    </row>
    <row r="529" spans="5:65" s="795" customFormat="1" ht="12.75" customHeight="1">
      <c r="E529" s="4"/>
      <c r="F529" s="794"/>
      <c r="G529" s="794"/>
      <c r="H529" s="794"/>
      <c r="I529" s="794"/>
      <c r="J529" s="794"/>
      <c r="K529" s="794"/>
      <c r="L529" s="794"/>
      <c r="M529" s="794"/>
      <c r="N529" s="794"/>
      <c r="O529" s="794"/>
      <c r="P529" s="794"/>
      <c r="Q529" s="794"/>
      <c r="R529" s="794"/>
      <c r="S529" s="794"/>
      <c r="T529" s="794"/>
      <c r="U529" s="794"/>
      <c r="V529" s="794"/>
      <c r="W529" s="794"/>
      <c r="X529" s="794"/>
      <c r="Y529" s="794"/>
      <c r="Z529" s="794"/>
      <c r="AA529" s="794"/>
      <c r="AB529" s="794"/>
      <c r="AC529" s="794"/>
      <c r="AD529" s="794"/>
      <c r="AE529" s="794"/>
      <c r="AF529" s="794"/>
      <c r="AG529" s="794"/>
      <c r="AH529" s="794"/>
      <c r="AI529" s="794"/>
      <c r="AJ529" s="794"/>
      <c r="AK529" s="794"/>
      <c r="AL529" s="794"/>
      <c r="AM529" s="794"/>
      <c r="AN529" s="794"/>
      <c r="AO529" s="794"/>
      <c r="AP529" s="794"/>
      <c r="AQ529" s="794"/>
      <c r="AR529" s="794"/>
      <c r="AS529" s="794"/>
      <c r="AT529" s="794"/>
      <c r="AU529" s="794"/>
      <c r="AV529" s="794"/>
      <c r="AW529" s="794"/>
      <c r="AX529" s="794"/>
      <c r="AY529" s="794"/>
      <c r="AZ529" s="794"/>
      <c r="BA529" s="794"/>
      <c r="BB529" s="794"/>
      <c r="BC529" s="794"/>
      <c r="BD529" s="794"/>
      <c r="BE529" s="794"/>
      <c r="BF529" s="794"/>
      <c r="BG529" s="794"/>
      <c r="BH529" s="794"/>
      <c r="BI529" s="794"/>
      <c r="BJ529" s="794"/>
      <c r="BK529" s="794"/>
      <c r="BL529" s="794"/>
      <c r="BM529" s="794"/>
    </row>
    <row r="530" spans="5:65" s="795" customFormat="1" ht="12.75" customHeight="1">
      <c r="E530" s="4"/>
      <c r="F530" s="794"/>
      <c r="G530" s="794"/>
      <c r="H530" s="794"/>
      <c r="I530" s="794"/>
      <c r="J530" s="794"/>
      <c r="K530" s="794"/>
      <c r="L530" s="794"/>
      <c r="M530" s="794"/>
      <c r="N530" s="794"/>
      <c r="O530" s="794"/>
      <c r="P530" s="794"/>
      <c r="Q530" s="794"/>
      <c r="R530" s="794"/>
      <c r="S530" s="794"/>
      <c r="T530" s="794"/>
      <c r="U530" s="794"/>
      <c r="V530" s="794"/>
      <c r="W530" s="794"/>
      <c r="X530" s="794"/>
      <c r="Y530" s="794"/>
      <c r="Z530" s="794"/>
      <c r="AA530" s="794"/>
      <c r="AB530" s="794"/>
      <c r="AC530" s="794"/>
      <c r="AD530" s="794"/>
      <c r="AE530" s="794"/>
      <c r="AF530" s="794"/>
      <c r="AG530" s="794"/>
      <c r="AH530" s="794"/>
      <c r="AI530" s="794"/>
      <c r="AJ530" s="794"/>
      <c r="AK530" s="794"/>
      <c r="AL530" s="794"/>
      <c r="AM530" s="794"/>
      <c r="AN530" s="794"/>
      <c r="AO530" s="794"/>
      <c r="AP530" s="794"/>
      <c r="AQ530" s="794"/>
      <c r="AR530" s="794"/>
      <c r="AS530" s="794"/>
      <c r="AT530" s="794"/>
      <c r="AU530" s="794"/>
      <c r="AV530" s="794"/>
      <c r="AW530" s="794"/>
      <c r="AX530" s="794"/>
      <c r="AY530" s="794"/>
      <c r="AZ530" s="794"/>
      <c r="BA530" s="794"/>
      <c r="BB530" s="794"/>
      <c r="BC530" s="794"/>
      <c r="BD530" s="794"/>
      <c r="BE530" s="794"/>
      <c r="BF530" s="794"/>
      <c r="BG530" s="794"/>
      <c r="BH530" s="794"/>
      <c r="BI530" s="794"/>
      <c r="BJ530" s="794"/>
      <c r="BK530" s="794"/>
      <c r="BL530" s="794"/>
      <c r="BM530" s="794"/>
    </row>
    <row r="531" spans="5:65" s="795" customFormat="1" ht="12.75" customHeight="1">
      <c r="E531" s="4"/>
      <c r="F531" s="794"/>
      <c r="G531" s="794"/>
      <c r="H531" s="794"/>
      <c r="I531" s="794"/>
      <c r="J531" s="794"/>
      <c r="K531" s="794"/>
      <c r="L531" s="794"/>
      <c r="M531" s="794"/>
      <c r="N531" s="794"/>
      <c r="O531" s="794"/>
      <c r="P531" s="794"/>
      <c r="Q531" s="794"/>
      <c r="R531" s="794"/>
      <c r="S531" s="794"/>
      <c r="T531" s="794"/>
      <c r="U531" s="794"/>
      <c r="V531" s="794"/>
      <c r="W531" s="794"/>
      <c r="X531" s="794"/>
      <c r="Y531" s="794"/>
      <c r="Z531" s="794"/>
      <c r="AA531" s="794"/>
      <c r="AB531" s="794"/>
      <c r="AC531" s="794"/>
      <c r="AD531" s="794"/>
      <c r="AE531" s="794"/>
      <c r="AF531" s="794"/>
      <c r="AG531" s="794"/>
      <c r="AH531" s="794"/>
      <c r="AI531" s="794"/>
      <c r="AJ531" s="794"/>
      <c r="AK531" s="794"/>
      <c r="AL531" s="794"/>
      <c r="AM531" s="794"/>
      <c r="AN531" s="794"/>
      <c r="AO531" s="794"/>
      <c r="AP531" s="794"/>
      <c r="AQ531" s="794"/>
      <c r="AR531" s="794"/>
      <c r="AS531" s="794"/>
      <c r="AT531" s="794"/>
      <c r="AU531" s="794"/>
      <c r="AV531" s="794"/>
      <c r="AW531" s="794"/>
      <c r="AX531" s="794"/>
      <c r="AY531" s="794"/>
      <c r="AZ531" s="794"/>
      <c r="BA531" s="794"/>
      <c r="BB531" s="794"/>
      <c r="BC531" s="794"/>
      <c r="BD531" s="794"/>
      <c r="BE531" s="794"/>
      <c r="BF531" s="794"/>
      <c r="BG531" s="794"/>
      <c r="BH531" s="794"/>
      <c r="BI531" s="794"/>
      <c r="BJ531" s="794"/>
      <c r="BK531" s="794"/>
      <c r="BL531" s="794"/>
      <c r="BM531" s="794"/>
    </row>
    <row r="532" spans="5:65" s="795" customFormat="1" ht="12.75" customHeight="1">
      <c r="E532" s="4"/>
      <c r="F532" s="794"/>
      <c r="G532" s="794"/>
      <c r="H532" s="794"/>
      <c r="I532" s="794"/>
      <c r="J532" s="794"/>
      <c r="K532" s="794"/>
      <c r="L532" s="794"/>
      <c r="M532" s="794"/>
      <c r="N532" s="794"/>
      <c r="O532" s="794"/>
      <c r="P532" s="794"/>
      <c r="Q532" s="794"/>
      <c r="R532" s="794"/>
      <c r="S532" s="794"/>
      <c r="T532" s="794"/>
      <c r="U532" s="794"/>
      <c r="V532" s="794"/>
      <c r="W532" s="794"/>
      <c r="X532" s="794"/>
      <c r="Y532" s="794"/>
      <c r="Z532" s="794"/>
      <c r="AA532" s="794"/>
      <c r="AB532" s="794"/>
      <c r="AC532" s="794"/>
      <c r="AD532" s="794"/>
      <c r="AE532" s="794"/>
      <c r="AF532" s="794"/>
      <c r="AG532" s="794"/>
      <c r="AH532" s="794"/>
      <c r="AI532" s="794"/>
      <c r="AJ532" s="794"/>
      <c r="AK532" s="794"/>
      <c r="AL532" s="794"/>
      <c r="AM532" s="794"/>
      <c r="AN532" s="794"/>
      <c r="AO532" s="794"/>
      <c r="AP532" s="794"/>
      <c r="AQ532" s="794"/>
      <c r="AR532" s="794"/>
      <c r="AS532" s="794"/>
      <c r="AT532" s="794"/>
      <c r="AU532" s="794"/>
      <c r="AV532" s="794"/>
      <c r="AW532" s="794"/>
      <c r="AX532" s="794"/>
      <c r="AY532" s="794"/>
      <c r="AZ532" s="794"/>
      <c r="BA532" s="794"/>
      <c r="BB532" s="794"/>
      <c r="BC532" s="794"/>
      <c r="BD532" s="794"/>
      <c r="BE532" s="794"/>
      <c r="BF532" s="794"/>
      <c r="BG532" s="794"/>
      <c r="BH532" s="794"/>
      <c r="BI532" s="794"/>
      <c r="BJ532" s="794"/>
      <c r="BK532" s="794"/>
      <c r="BL532" s="794"/>
      <c r="BM532" s="794"/>
    </row>
    <row r="533" spans="5:65" s="795" customFormat="1" ht="11.1" customHeight="1">
      <c r="E533" s="4"/>
      <c r="F533" s="794"/>
      <c r="G533" s="794"/>
      <c r="H533" s="794"/>
      <c r="I533" s="794"/>
      <c r="J533" s="794"/>
      <c r="K533" s="794"/>
      <c r="L533" s="794"/>
      <c r="M533" s="794"/>
      <c r="N533" s="794"/>
      <c r="O533" s="794"/>
      <c r="P533" s="794"/>
      <c r="Q533" s="794"/>
      <c r="R533" s="794"/>
      <c r="S533" s="794"/>
      <c r="T533" s="794"/>
      <c r="U533" s="794"/>
      <c r="V533" s="794"/>
      <c r="W533" s="794"/>
      <c r="X533" s="794"/>
      <c r="Y533" s="794"/>
      <c r="Z533" s="794"/>
      <c r="AA533" s="794"/>
      <c r="AB533" s="794"/>
      <c r="AC533" s="794"/>
      <c r="AD533" s="794"/>
      <c r="AE533" s="794"/>
      <c r="AF533" s="794"/>
      <c r="AG533" s="794"/>
      <c r="AH533" s="794"/>
      <c r="AI533" s="794"/>
      <c r="AJ533" s="794"/>
      <c r="AK533" s="794"/>
      <c r="AL533" s="794"/>
      <c r="AM533" s="794"/>
      <c r="AN533" s="794"/>
      <c r="AO533" s="794"/>
      <c r="AP533" s="794"/>
      <c r="AQ533" s="794"/>
      <c r="AR533" s="794"/>
      <c r="AS533" s="794"/>
      <c r="AT533" s="794"/>
      <c r="AU533" s="794"/>
      <c r="AV533" s="794"/>
      <c r="AW533" s="794"/>
      <c r="AX533" s="794"/>
      <c r="AY533" s="794"/>
      <c r="AZ533" s="794"/>
      <c r="BA533" s="794"/>
      <c r="BB533" s="794"/>
      <c r="BC533" s="794"/>
      <c r="BD533" s="794"/>
      <c r="BE533" s="794"/>
      <c r="BF533" s="794"/>
      <c r="BG533" s="794"/>
      <c r="BH533" s="794"/>
      <c r="BI533" s="794"/>
      <c r="BJ533" s="794"/>
      <c r="BK533" s="794"/>
      <c r="BL533" s="794"/>
      <c r="BM533" s="794"/>
    </row>
    <row r="534" spans="5:65" s="795" customFormat="1" ht="12.75" customHeight="1">
      <c r="E534" s="4"/>
      <c r="F534" s="794"/>
      <c r="G534" s="794"/>
      <c r="H534" s="794"/>
      <c r="I534" s="794"/>
      <c r="J534" s="794"/>
      <c r="K534" s="794"/>
      <c r="L534" s="794"/>
      <c r="M534" s="794"/>
      <c r="N534" s="794"/>
      <c r="O534" s="794"/>
      <c r="P534" s="794"/>
      <c r="Q534" s="794"/>
      <c r="R534" s="794"/>
      <c r="S534" s="794"/>
      <c r="T534" s="794"/>
      <c r="U534" s="794"/>
      <c r="V534" s="794"/>
      <c r="W534" s="794"/>
      <c r="X534" s="794"/>
      <c r="Y534" s="794"/>
      <c r="Z534" s="794"/>
      <c r="AA534" s="794"/>
      <c r="AB534" s="794"/>
      <c r="AC534" s="794"/>
      <c r="AD534" s="794"/>
      <c r="AE534" s="794"/>
      <c r="AF534" s="794"/>
      <c r="AG534" s="794"/>
      <c r="AH534" s="794"/>
      <c r="AI534" s="794"/>
      <c r="AJ534" s="794"/>
      <c r="AK534" s="794"/>
      <c r="AL534" s="794"/>
      <c r="AM534" s="794"/>
      <c r="AN534" s="794"/>
      <c r="AO534" s="794"/>
      <c r="AP534" s="794"/>
      <c r="AQ534" s="794"/>
      <c r="AR534" s="794"/>
      <c r="AS534" s="794"/>
      <c r="AT534" s="794"/>
      <c r="AU534" s="794"/>
      <c r="AV534" s="794"/>
      <c r="AW534" s="794"/>
      <c r="AX534" s="794"/>
      <c r="AY534" s="794"/>
      <c r="AZ534" s="794"/>
      <c r="BA534" s="794"/>
      <c r="BB534" s="794"/>
      <c r="BC534" s="794"/>
      <c r="BD534" s="794"/>
      <c r="BE534" s="794"/>
      <c r="BF534" s="794"/>
      <c r="BG534" s="794"/>
      <c r="BH534" s="794"/>
      <c r="BI534" s="794"/>
      <c r="BJ534" s="794"/>
      <c r="BK534" s="794"/>
      <c r="BL534" s="794"/>
      <c r="BM534" s="794"/>
    </row>
    <row r="535" spans="5:65" s="795" customFormat="1" ht="12.75" customHeight="1">
      <c r="E535" s="4"/>
      <c r="F535" s="794"/>
      <c r="G535" s="794"/>
      <c r="H535" s="794"/>
      <c r="I535" s="794"/>
      <c r="J535" s="794"/>
      <c r="K535" s="794"/>
      <c r="L535" s="794"/>
      <c r="M535" s="794"/>
      <c r="N535" s="794"/>
      <c r="O535" s="794"/>
      <c r="P535" s="794"/>
      <c r="Q535" s="794"/>
      <c r="R535" s="794"/>
      <c r="S535" s="794"/>
      <c r="T535" s="794"/>
      <c r="U535" s="794"/>
      <c r="V535" s="794"/>
      <c r="W535" s="794"/>
      <c r="X535" s="794"/>
      <c r="Y535" s="794"/>
      <c r="Z535" s="794"/>
      <c r="AA535" s="794"/>
      <c r="AB535" s="794"/>
      <c r="AC535" s="794"/>
      <c r="AD535" s="794"/>
      <c r="AE535" s="794"/>
      <c r="AF535" s="794"/>
      <c r="AG535" s="794"/>
      <c r="AH535" s="794"/>
      <c r="AI535" s="794"/>
      <c r="AJ535" s="794"/>
      <c r="AK535" s="794"/>
      <c r="AL535" s="794"/>
      <c r="AM535" s="794"/>
      <c r="AN535" s="794"/>
      <c r="AO535" s="794"/>
      <c r="AP535" s="794"/>
      <c r="AQ535" s="794"/>
      <c r="AR535" s="794"/>
      <c r="AS535" s="794"/>
      <c r="AT535" s="794"/>
      <c r="AU535" s="794"/>
      <c r="AV535" s="794"/>
      <c r="AW535" s="794"/>
      <c r="AX535" s="794"/>
      <c r="AY535" s="794"/>
      <c r="AZ535" s="794"/>
      <c r="BA535" s="794"/>
      <c r="BB535" s="794"/>
      <c r="BC535" s="794"/>
      <c r="BD535" s="794"/>
      <c r="BE535" s="794"/>
      <c r="BF535" s="794"/>
      <c r="BG535" s="794"/>
      <c r="BH535" s="794"/>
      <c r="BI535" s="794"/>
      <c r="BJ535" s="794"/>
      <c r="BK535" s="794"/>
      <c r="BL535" s="794"/>
      <c r="BM535" s="794"/>
    </row>
    <row r="536" spans="5:65" s="795" customFormat="1" ht="12.75" customHeight="1">
      <c r="E536" s="4"/>
      <c r="F536" s="794"/>
      <c r="G536" s="794"/>
      <c r="H536" s="794"/>
      <c r="I536" s="794"/>
      <c r="J536" s="794"/>
      <c r="K536" s="794"/>
      <c r="L536" s="794"/>
      <c r="M536" s="794"/>
      <c r="N536" s="794"/>
      <c r="O536" s="794"/>
      <c r="P536" s="794"/>
      <c r="Q536" s="794"/>
      <c r="R536" s="794"/>
      <c r="S536" s="794"/>
      <c r="T536" s="794"/>
      <c r="U536" s="794"/>
      <c r="V536" s="794"/>
      <c r="W536" s="794"/>
      <c r="X536" s="794"/>
      <c r="Y536" s="794"/>
      <c r="Z536" s="794"/>
      <c r="AA536" s="794"/>
      <c r="AB536" s="794"/>
      <c r="AC536" s="794"/>
      <c r="AD536" s="794"/>
      <c r="AE536" s="794"/>
      <c r="AF536" s="794"/>
      <c r="AG536" s="794"/>
      <c r="AH536" s="794"/>
      <c r="AI536" s="794"/>
      <c r="AJ536" s="794"/>
      <c r="AK536" s="794"/>
      <c r="AL536" s="794"/>
      <c r="AM536" s="794"/>
      <c r="AN536" s="794"/>
      <c r="AO536" s="794"/>
      <c r="AP536" s="794"/>
      <c r="AQ536" s="794"/>
      <c r="AR536" s="794"/>
      <c r="AS536" s="794"/>
      <c r="AT536" s="794"/>
      <c r="AU536" s="794"/>
      <c r="AV536" s="794"/>
      <c r="AW536" s="794"/>
      <c r="AX536" s="794"/>
      <c r="AY536" s="794"/>
      <c r="AZ536" s="794"/>
      <c r="BA536" s="794"/>
      <c r="BB536" s="794"/>
      <c r="BC536" s="794"/>
      <c r="BD536" s="794"/>
      <c r="BE536" s="794"/>
      <c r="BF536" s="794"/>
      <c r="BG536" s="794"/>
      <c r="BH536" s="794"/>
      <c r="BI536" s="794"/>
      <c r="BJ536" s="794"/>
      <c r="BK536" s="794"/>
      <c r="BL536" s="794"/>
      <c r="BM536" s="794"/>
    </row>
    <row r="537" spans="5:65" s="795" customFormat="1" ht="12.75" customHeight="1">
      <c r="E537" s="4"/>
      <c r="F537" s="794"/>
      <c r="G537" s="794"/>
      <c r="H537" s="794"/>
      <c r="I537" s="794"/>
      <c r="J537" s="794"/>
      <c r="K537" s="794"/>
      <c r="L537" s="794"/>
      <c r="M537" s="794"/>
      <c r="N537" s="794"/>
      <c r="O537" s="794"/>
      <c r="P537" s="794"/>
      <c r="Q537" s="794"/>
      <c r="R537" s="794"/>
      <c r="S537" s="794"/>
      <c r="T537" s="794"/>
      <c r="U537" s="794"/>
      <c r="V537" s="794"/>
      <c r="W537" s="794"/>
      <c r="X537" s="794"/>
      <c r="Y537" s="794"/>
      <c r="Z537" s="794"/>
      <c r="AA537" s="794"/>
      <c r="AB537" s="794"/>
      <c r="AC537" s="794"/>
      <c r="AD537" s="794"/>
      <c r="AE537" s="794"/>
      <c r="AF537" s="794"/>
      <c r="AG537" s="794"/>
      <c r="AH537" s="794"/>
      <c r="AI537" s="794"/>
      <c r="AJ537" s="794"/>
      <c r="AK537" s="794"/>
      <c r="AL537" s="794"/>
      <c r="AM537" s="794"/>
      <c r="AN537" s="794"/>
      <c r="AO537" s="794"/>
      <c r="AP537" s="794"/>
      <c r="AQ537" s="794"/>
      <c r="AR537" s="794"/>
      <c r="AS537" s="794"/>
      <c r="AT537" s="794"/>
      <c r="AU537" s="794"/>
      <c r="AV537" s="794"/>
      <c r="AW537" s="794"/>
      <c r="AX537" s="794"/>
      <c r="AY537" s="794"/>
      <c r="AZ537" s="794"/>
      <c r="BA537" s="794"/>
      <c r="BB537" s="794"/>
      <c r="BC537" s="794"/>
      <c r="BD537" s="794"/>
      <c r="BE537" s="794"/>
      <c r="BF537" s="794"/>
      <c r="BG537" s="794"/>
      <c r="BH537" s="794"/>
      <c r="BI537" s="794"/>
      <c r="BJ537" s="794"/>
      <c r="BK537" s="794"/>
      <c r="BL537" s="794"/>
      <c r="BM537" s="794"/>
    </row>
    <row r="538" spans="5:65" s="795" customFormat="1" ht="12.75" customHeight="1">
      <c r="E538" s="4"/>
      <c r="F538" s="794"/>
      <c r="G538" s="794"/>
      <c r="H538" s="794"/>
      <c r="I538" s="794"/>
      <c r="J538" s="794"/>
      <c r="K538" s="794"/>
      <c r="L538" s="794"/>
      <c r="M538" s="794"/>
      <c r="N538" s="794"/>
      <c r="O538" s="794"/>
      <c r="P538" s="794"/>
      <c r="Q538" s="794"/>
      <c r="R538" s="794"/>
      <c r="S538" s="794"/>
      <c r="T538" s="794"/>
      <c r="U538" s="794"/>
      <c r="V538" s="794"/>
      <c r="W538" s="794"/>
      <c r="X538" s="794"/>
      <c r="Y538" s="794"/>
      <c r="Z538" s="794"/>
      <c r="AA538" s="794"/>
      <c r="AB538" s="794"/>
      <c r="AC538" s="794"/>
      <c r="AD538" s="794"/>
      <c r="AE538" s="794"/>
      <c r="AF538" s="794"/>
      <c r="AG538" s="794"/>
      <c r="AH538" s="794"/>
      <c r="AI538" s="794"/>
      <c r="AJ538" s="794"/>
      <c r="AK538" s="794"/>
      <c r="AL538" s="794"/>
      <c r="AM538" s="794"/>
      <c r="AN538" s="794"/>
      <c r="AO538" s="794"/>
      <c r="AP538" s="794"/>
      <c r="AQ538" s="794"/>
      <c r="AR538" s="794"/>
      <c r="AS538" s="794"/>
      <c r="AT538" s="794"/>
      <c r="AU538" s="794"/>
      <c r="AV538" s="794"/>
      <c r="AW538" s="794"/>
      <c r="AX538" s="794"/>
      <c r="AY538" s="794"/>
      <c r="AZ538" s="794"/>
      <c r="BA538" s="794"/>
      <c r="BB538" s="794"/>
      <c r="BC538" s="794"/>
      <c r="BD538" s="794"/>
      <c r="BE538" s="794"/>
      <c r="BF538" s="794"/>
      <c r="BG538" s="794"/>
      <c r="BH538" s="794"/>
      <c r="BI538" s="794"/>
      <c r="BJ538" s="794"/>
      <c r="BK538" s="794"/>
      <c r="BL538" s="794"/>
      <c r="BM538" s="794"/>
    </row>
    <row r="539" spans="5:65" s="795" customFormat="1" ht="11.1" customHeight="1">
      <c r="E539" s="4"/>
      <c r="F539" s="794"/>
      <c r="G539" s="794"/>
      <c r="H539" s="794"/>
      <c r="I539" s="794"/>
      <c r="J539" s="794"/>
      <c r="K539" s="794"/>
      <c r="L539" s="794"/>
      <c r="M539" s="794"/>
      <c r="N539" s="794"/>
      <c r="O539" s="794"/>
      <c r="P539" s="794"/>
      <c r="Q539" s="794"/>
      <c r="R539" s="794"/>
      <c r="S539" s="794"/>
      <c r="T539" s="794"/>
      <c r="U539" s="794"/>
      <c r="V539" s="794"/>
      <c r="W539" s="794"/>
      <c r="X539" s="794"/>
      <c r="Y539" s="794"/>
      <c r="Z539" s="794"/>
      <c r="AA539" s="794"/>
      <c r="AB539" s="794"/>
      <c r="AC539" s="794"/>
      <c r="AD539" s="794"/>
      <c r="AE539" s="794"/>
      <c r="AF539" s="794"/>
      <c r="AG539" s="794"/>
      <c r="AH539" s="794"/>
      <c r="AI539" s="794"/>
      <c r="AJ539" s="794"/>
      <c r="AK539" s="794"/>
      <c r="AL539" s="794"/>
      <c r="AM539" s="794"/>
      <c r="AN539" s="794"/>
      <c r="AO539" s="794"/>
      <c r="AP539" s="794"/>
      <c r="AQ539" s="794"/>
      <c r="AR539" s="794"/>
      <c r="AS539" s="794"/>
      <c r="AT539" s="794"/>
      <c r="AU539" s="794"/>
      <c r="AV539" s="794"/>
      <c r="AW539" s="794"/>
      <c r="AX539" s="794"/>
      <c r="AY539" s="794"/>
      <c r="AZ539" s="794"/>
      <c r="BA539" s="794"/>
      <c r="BB539" s="794"/>
      <c r="BC539" s="794"/>
      <c r="BD539" s="794"/>
      <c r="BE539" s="794"/>
      <c r="BF539" s="794"/>
      <c r="BG539" s="794"/>
      <c r="BH539" s="794"/>
      <c r="BI539" s="794"/>
      <c r="BJ539" s="794"/>
      <c r="BK539" s="794"/>
      <c r="BL539" s="794"/>
      <c r="BM539" s="794"/>
    </row>
    <row r="540" spans="5:65" s="795" customFormat="1" ht="12.75" customHeight="1">
      <c r="E540" s="4"/>
      <c r="F540" s="794"/>
      <c r="G540" s="794"/>
      <c r="H540" s="794"/>
      <c r="I540" s="794"/>
      <c r="J540" s="794"/>
      <c r="K540" s="794"/>
      <c r="L540" s="794"/>
      <c r="M540" s="794"/>
      <c r="N540" s="794"/>
      <c r="O540" s="794"/>
      <c r="P540" s="794"/>
      <c r="Q540" s="794"/>
      <c r="R540" s="794"/>
      <c r="S540" s="794"/>
      <c r="T540" s="794"/>
      <c r="U540" s="794"/>
      <c r="V540" s="794"/>
      <c r="W540" s="794"/>
      <c r="X540" s="794"/>
      <c r="Y540" s="794"/>
      <c r="Z540" s="794"/>
      <c r="AA540" s="794"/>
      <c r="AB540" s="794"/>
      <c r="AC540" s="794"/>
      <c r="AD540" s="794"/>
      <c r="AE540" s="794"/>
      <c r="AF540" s="794"/>
      <c r="AG540" s="794"/>
      <c r="AH540" s="794"/>
      <c r="AI540" s="794"/>
      <c r="AJ540" s="794"/>
      <c r="AK540" s="794"/>
      <c r="AL540" s="794"/>
      <c r="AM540" s="794"/>
      <c r="AN540" s="794"/>
      <c r="AO540" s="794"/>
      <c r="AP540" s="794"/>
      <c r="AQ540" s="794"/>
      <c r="AR540" s="794"/>
      <c r="AS540" s="794"/>
      <c r="AT540" s="794"/>
      <c r="AU540" s="794"/>
      <c r="AV540" s="794"/>
      <c r="AW540" s="794"/>
      <c r="AX540" s="794"/>
      <c r="AY540" s="794"/>
      <c r="AZ540" s="794"/>
      <c r="BA540" s="794"/>
      <c r="BB540" s="794"/>
      <c r="BC540" s="794"/>
      <c r="BD540" s="794"/>
      <c r="BE540" s="794"/>
      <c r="BF540" s="794"/>
      <c r="BG540" s="794"/>
      <c r="BH540" s="794"/>
      <c r="BI540" s="794"/>
      <c r="BJ540" s="794"/>
      <c r="BK540" s="794"/>
      <c r="BL540" s="794"/>
      <c r="BM540" s="794"/>
    </row>
    <row r="541" spans="5:65" s="795" customFormat="1" ht="12.75" customHeight="1">
      <c r="E541" s="4"/>
      <c r="F541" s="794"/>
      <c r="G541" s="794"/>
      <c r="H541" s="794"/>
      <c r="I541" s="794"/>
      <c r="J541" s="794"/>
      <c r="K541" s="794"/>
      <c r="L541" s="794"/>
      <c r="M541" s="794"/>
      <c r="N541" s="794"/>
      <c r="O541" s="794"/>
      <c r="P541" s="794"/>
      <c r="Q541" s="794"/>
      <c r="R541" s="794"/>
      <c r="S541" s="794"/>
      <c r="T541" s="794"/>
      <c r="U541" s="794"/>
      <c r="V541" s="794"/>
      <c r="W541" s="794"/>
      <c r="X541" s="794"/>
      <c r="Y541" s="794"/>
      <c r="Z541" s="794"/>
      <c r="AA541" s="794"/>
      <c r="AB541" s="794"/>
      <c r="AC541" s="794"/>
      <c r="AD541" s="794"/>
      <c r="AE541" s="794"/>
      <c r="AF541" s="794"/>
      <c r="AG541" s="794"/>
      <c r="AH541" s="794"/>
      <c r="AI541" s="794"/>
      <c r="AJ541" s="794"/>
      <c r="AK541" s="794"/>
      <c r="AL541" s="794"/>
      <c r="AM541" s="794"/>
      <c r="AN541" s="794"/>
      <c r="AO541" s="794"/>
      <c r="AP541" s="794"/>
      <c r="AQ541" s="794"/>
      <c r="AR541" s="794"/>
      <c r="AS541" s="794"/>
      <c r="AT541" s="794"/>
      <c r="AU541" s="794"/>
      <c r="AV541" s="794"/>
      <c r="AW541" s="794"/>
      <c r="AX541" s="794"/>
      <c r="AY541" s="794"/>
      <c r="AZ541" s="794"/>
      <c r="BA541" s="794"/>
      <c r="BB541" s="794"/>
      <c r="BC541" s="794"/>
      <c r="BD541" s="794"/>
      <c r="BE541" s="794"/>
      <c r="BF541" s="794"/>
      <c r="BG541" s="794"/>
      <c r="BH541" s="794"/>
      <c r="BI541" s="794"/>
      <c r="BJ541" s="794"/>
      <c r="BK541" s="794"/>
      <c r="BL541" s="794"/>
      <c r="BM541" s="794"/>
    </row>
    <row r="542" spans="5:65" s="795" customFormat="1" ht="12.75" customHeight="1">
      <c r="E542" s="4"/>
      <c r="F542" s="794"/>
      <c r="G542" s="794"/>
      <c r="H542" s="794"/>
      <c r="I542" s="794"/>
      <c r="J542" s="794"/>
      <c r="K542" s="794"/>
      <c r="L542" s="794"/>
      <c r="M542" s="794"/>
      <c r="N542" s="794"/>
      <c r="O542" s="794"/>
      <c r="P542" s="794"/>
      <c r="Q542" s="794"/>
      <c r="R542" s="794"/>
      <c r="S542" s="794"/>
      <c r="T542" s="794"/>
      <c r="U542" s="794"/>
      <c r="V542" s="794"/>
      <c r="W542" s="794"/>
      <c r="X542" s="794"/>
      <c r="Y542" s="794"/>
      <c r="Z542" s="794"/>
      <c r="AA542" s="794"/>
      <c r="AB542" s="794"/>
      <c r="AC542" s="794"/>
      <c r="AD542" s="794"/>
      <c r="AE542" s="794"/>
      <c r="AF542" s="794"/>
      <c r="AG542" s="794"/>
      <c r="AH542" s="794"/>
      <c r="AI542" s="794"/>
      <c r="AJ542" s="794"/>
      <c r="AK542" s="794"/>
      <c r="AL542" s="794"/>
      <c r="AM542" s="794"/>
      <c r="AN542" s="794"/>
      <c r="AO542" s="794"/>
      <c r="AP542" s="794"/>
      <c r="AQ542" s="794"/>
      <c r="AR542" s="794"/>
      <c r="AS542" s="794"/>
      <c r="AT542" s="794"/>
      <c r="AU542" s="794"/>
      <c r="AV542" s="794"/>
      <c r="AW542" s="794"/>
      <c r="AX542" s="794"/>
      <c r="AY542" s="794"/>
      <c r="AZ542" s="794"/>
      <c r="BA542" s="794"/>
      <c r="BB542" s="794"/>
      <c r="BC542" s="794"/>
      <c r="BD542" s="794"/>
      <c r="BE542" s="794"/>
      <c r="BF542" s="794"/>
      <c r="BG542" s="794"/>
      <c r="BH542" s="794"/>
      <c r="BI542" s="794"/>
      <c r="BJ542" s="794"/>
      <c r="BK542" s="794"/>
      <c r="BL542" s="794"/>
      <c r="BM542" s="794"/>
    </row>
    <row r="543" spans="5:65" s="795" customFormat="1" ht="12.75" customHeight="1">
      <c r="E543" s="4"/>
      <c r="F543" s="794"/>
      <c r="G543" s="794"/>
      <c r="H543" s="794"/>
      <c r="I543" s="794"/>
      <c r="J543" s="794"/>
      <c r="K543" s="794"/>
      <c r="L543" s="794"/>
      <c r="M543" s="794"/>
      <c r="N543" s="794"/>
      <c r="O543" s="794"/>
      <c r="P543" s="794"/>
      <c r="Q543" s="794"/>
      <c r="R543" s="794"/>
      <c r="S543" s="794"/>
      <c r="T543" s="794"/>
      <c r="U543" s="794"/>
      <c r="V543" s="794"/>
      <c r="W543" s="794"/>
      <c r="X543" s="794"/>
      <c r="Y543" s="794"/>
      <c r="Z543" s="794"/>
      <c r="AA543" s="794"/>
      <c r="AB543" s="794"/>
      <c r="AC543" s="794"/>
      <c r="AD543" s="794"/>
      <c r="AE543" s="794"/>
      <c r="AF543" s="794"/>
      <c r="AG543" s="794"/>
      <c r="AH543" s="794"/>
      <c r="AI543" s="794"/>
      <c r="AJ543" s="794"/>
      <c r="AK543" s="794"/>
      <c r="AL543" s="794"/>
      <c r="AM543" s="794"/>
      <c r="AN543" s="794"/>
      <c r="AO543" s="794"/>
      <c r="AP543" s="794"/>
      <c r="AQ543" s="794"/>
      <c r="AR543" s="794"/>
      <c r="AS543" s="794"/>
      <c r="AT543" s="794"/>
      <c r="AU543" s="794"/>
      <c r="AV543" s="794"/>
      <c r="AW543" s="794"/>
      <c r="AX543" s="794"/>
      <c r="AY543" s="794"/>
      <c r="AZ543" s="794"/>
      <c r="BA543" s="794"/>
      <c r="BB543" s="794"/>
      <c r="BC543" s="794"/>
      <c r="BD543" s="794"/>
      <c r="BE543" s="794"/>
      <c r="BF543" s="794"/>
      <c r="BG543" s="794"/>
      <c r="BH543" s="794"/>
      <c r="BI543" s="794"/>
      <c r="BJ543" s="794"/>
      <c r="BK543" s="794"/>
      <c r="BL543" s="794"/>
      <c r="BM543" s="794"/>
    </row>
    <row r="544" spans="5:65" s="795" customFormat="1" ht="11.1" customHeight="1">
      <c r="E544" s="4"/>
      <c r="F544" s="794"/>
      <c r="G544" s="794"/>
      <c r="H544" s="794"/>
      <c r="I544" s="794"/>
      <c r="J544" s="794"/>
      <c r="K544" s="794"/>
      <c r="L544" s="794"/>
      <c r="M544" s="794"/>
      <c r="N544" s="794"/>
      <c r="O544" s="794"/>
      <c r="P544" s="794"/>
      <c r="Q544" s="794"/>
      <c r="R544" s="794"/>
      <c r="S544" s="794"/>
      <c r="T544" s="794"/>
      <c r="U544" s="794"/>
      <c r="V544" s="794"/>
      <c r="W544" s="794"/>
      <c r="X544" s="794"/>
      <c r="Y544" s="794"/>
      <c r="Z544" s="794"/>
      <c r="AA544" s="794"/>
      <c r="AB544" s="794"/>
      <c r="AC544" s="794"/>
      <c r="AD544" s="794"/>
      <c r="AE544" s="794"/>
      <c r="AF544" s="794"/>
      <c r="AG544" s="794"/>
      <c r="AH544" s="794"/>
      <c r="AI544" s="794"/>
      <c r="AJ544" s="794"/>
      <c r="AK544" s="794"/>
      <c r="AL544" s="794"/>
      <c r="AM544" s="794"/>
      <c r="AN544" s="794"/>
      <c r="AO544" s="794"/>
      <c r="AP544" s="794"/>
      <c r="AQ544" s="794"/>
      <c r="AR544" s="794"/>
      <c r="AS544" s="794"/>
      <c r="AT544" s="794"/>
      <c r="AU544" s="794"/>
      <c r="AV544" s="794"/>
      <c r="AW544" s="794"/>
      <c r="AX544" s="794"/>
      <c r="AY544" s="794"/>
      <c r="AZ544" s="794"/>
      <c r="BA544" s="794"/>
      <c r="BB544" s="794"/>
      <c r="BC544" s="794"/>
      <c r="BD544" s="794"/>
      <c r="BE544" s="794"/>
      <c r="BF544" s="794"/>
      <c r="BG544" s="794"/>
      <c r="BH544" s="794"/>
      <c r="BI544" s="794"/>
      <c r="BJ544" s="794"/>
      <c r="BK544" s="794"/>
      <c r="BL544" s="794"/>
      <c r="BM544" s="794"/>
    </row>
    <row r="545" spans="5:65" s="795" customFormat="1" ht="13.5" customHeight="1">
      <c r="E545" s="4"/>
      <c r="F545" s="794"/>
      <c r="G545" s="794"/>
      <c r="H545" s="794"/>
      <c r="I545" s="794"/>
      <c r="J545" s="794"/>
      <c r="K545" s="794"/>
      <c r="L545" s="794"/>
      <c r="M545" s="794"/>
      <c r="N545" s="794"/>
      <c r="O545" s="794"/>
      <c r="P545" s="794"/>
      <c r="Q545" s="794"/>
      <c r="R545" s="794"/>
      <c r="S545" s="794"/>
      <c r="T545" s="794"/>
      <c r="U545" s="794"/>
      <c r="V545" s="794"/>
      <c r="W545" s="794"/>
      <c r="X545" s="794"/>
      <c r="Y545" s="794"/>
      <c r="Z545" s="794"/>
      <c r="AA545" s="794"/>
      <c r="AB545" s="794"/>
      <c r="AC545" s="794"/>
      <c r="AD545" s="794"/>
      <c r="AE545" s="794"/>
      <c r="AF545" s="794"/>
      <c r="AG545" s="794"/>
      <c r="AH545" s="794"/>
      <c r="AI545" s="794"/>
      <c r="AJ545" s="794"/>
      <c r="AK545" s="794"/>
      <c r="AL545" s="794"/>
      <c r="AM545" s="794"/>
      <c r="AN545" s="794"/>
      <c r="AO545" s="794"/>
      <c r="AP545" s="794"/>
      <c r="AQ545" s="794"/>
      <c r="AR545" s="794"/>
      <c r="AS545" s="794"/>
      <c r="AT545" s="794"/>
      <c r="AU545" s="794"/>
      <c r="AV545" s="794"/>
      <c r="AW545" s="794"/>
      <c r="AX545" s="794"/>
      <c r="AY545" s="794"/>
      <c r="AZ545" s="794"/>
      <c r="BA545" s="794"/>
      <c r="BB545" s="794"/>
      <c r="BC545" s="794"/>
      <c r="BD545" s="794"/>
      <c r="BE545" s="794"/>
      <c r="BF545" s="794"/>
      <c r="BG545" s="794"/>
      <c r="BH545" s="794"/>
      <c r="BI545" s="794"/>
      <c r="BJ545" s="794"/>
      <c r="BK545" s="794"/>
      <c r="BL545" s="794"/>
      <c r="BM545" s="794"/>
    </row>
    <row r="546" spans="5:65" s="795" customFormat="1" ht="12.75" customHeight="1">
      <c r="E546" s="4"/>
      <c r="F546" s="794"/>
      <c r="G546" s="794"/>
      <c r="H546" s="794"/>
      <c r="I546" s="794"/>
      <c r="J546" s="794"/>
      <c r="K546" s="794"/>
      <c r="L546" s="794"/>
      <c r="M546" s="794"/>
      <c r="N546" s="794"/>
      <c r="O546" s="794"/>
      <c r="P546" s="794"/>
      <c r="Q546" s="794"/>
      <c r="R546" s="794"/>
      <c r="S546" s="794"/>
      <c r="T546" s="794"/>
      <c r="U546" s="794"/>
      <c r="V546" s="794"/>
      <c r="W546" s="794"/>
      <c r="X546" s="794"/>
      <c r="Y546" s="794"/>
      <c r="Z546" s="794"/>
      <c r="AA546" s="794"/>
      <c r="AB546" s="794"/>
      <c r="AC546" s="794"/>
      <c r="AD546" s="794"/>
      <c r="AE546" s="794"/>
      <c r="AF546" s="794"/>
      <c r="AG546" s="794"/>
      <c r="AH546" s="794"/>
      <c r="AI546" s="794"/>
      <c r="AJ546" s="794"/>
      <c r="AK546" s="794"/>
      <c r="AL546" s="794"/>
      <c r="AM546" s="794"/>
      <c r="AN546" s="794"/>
      <c r="AO546" s="794"/>
      <c r="AP546" s="794"/>
      <c r="AQ546" s="794"/>
      <c r="AR546" s="794"/>
      <c r="AS546" s="794"/>
      <c r="AT546" s="794"/>
      <c r="AU546" s="794"/>
      <c r="AV546" s="794"/>
      <c r="AW546" s="794"/>
      <c r="AX546" s="794"/>
      <c r="AY546" s="794"/>
      <c r="AZ546" s="794"/>
      <c r="BA546" s="794"/>
      <c r="BB546" s="794"/>
      <c r="BC546" s="794"/>
      <c r="BD546" s="794"/>
      <c r="BE546" s="794"/>
      <c r="BF546" s="794"/>
      <c r="BG546" s="794"/>
      <c r="BH546" s="794"/>
      <c r="BI546" s="794"/>
      <c r="BJ546" s="794"/>
      <c r="BK546" s="794"/>
      <c r="BL546" s="794"/>
      <c r="BM546" s="794"/>
    </row>
    <row r="547" spans="5:65" s="795" customFormat="1" ht="12.75" customHeight="1">
      <c r="E547" s="4"/>
      <c r="F547" s="794"/>
      <c r="G547" s="794"/>
      <c r="H547" s="794"/>
      <c r="I547" s="794"/>
      <c r="J547" s="794"/>
      <c r="K547" s="794"/>
      <c r="L547" s="794"/>
      <c r="M547" s="794"/>
      <c r="N547" s="794"/>
      <c r="O547" s="794"/>
      <c r="P547" s="794"/>
      <c r="Q547" s="794"/>
      <c r="R547" s="794"/>
      <c r="S547" s="794"/>
      <c r="T547" s="794"/>
      <c r="U547" s="794"/>
      <c r="V547" s="794"/>
      <c r="W547" s="794"/>
      <c r="X547" s="794"/>
      <c r="Y547" s="794"/>
      <c r="Z547" s="794"/>
      <c r="AA547" s="794"/>
      <c r="AB547" s="794"/>
      <c r="AC547" s="794"/>
      <c r="AD547" s="794"/>
      <c r="AE547" s="794"/>
      <c r="AF547" s="794"/>
      <c r="AG547" s="794"/>
      <c r="AH547" s="794"/>
      <c r="AI547" s="794"/>
      <c r="AJ547" s="794"/>
      <c r="AK547" s="794"/>
      <c r="AL547" s="794"/>
      <c r="AM547" s="794"/>
      <c r="AN547" s="794"/>
      <c r="AO547" s="794"/>
      <c r="AP547" s="794"/>
      <c r="AQ547" s="794"/>
      <c r="AR547" s="794"/>
      <c r="AS547" s="794"/>
      <c r="AT547" s="794"/>
      <c r="AU547" s="794"/>
      <c r="AV547" s="794"/>
      <c r="AW547" s="794"/>
      <c r="AX547" s="794"/>
      <c r="AY547" s="794"/>
      <c r="AZ547" s="794"/>
      <c r="BA547" s="794"/>
      <c r="BB547" s="794"/>
      <c r="BC547" s="794"/>
      <c r="BD547" s="794"/>
      <c r="BE547" s="794"/>
      <c r="BF547" s="794"/>
      <c r="BG547" s="794"/>
      <c r="BH547" s="794"/>
      <c r="BI547" s="794"/>
      <c r="BJ547" s="794"/>
      <c r="BK547" s="794"/>
      <c r="BL547" s="794"/>
      <c r="BM547" s="794"/>
    </row>
    <row r="548" spans="5:65" s="795" customFormat="1" ht="12.75" customHeight="1">
      <c r="E548" s="4"/>
      <c r="F548" s="794"/>
      <c r="G548" s="794"/>
      <c r="H548" s="794"/>
      <c r="I548" s="794"/>
      <c r="J548" s="794"/>
      <c r="K548" s="794"/>
      <c r="L548" s="794"/>
      <c r="M548" s="794"/>
      <c r="N548" s="794"/>
      <c r="O548" s="794"/>
      <c r="P548" s="794"/>
      <c r="Q548" s="794"/>
      <c r="R548" s="794"/>
      <c r="S548" s="794"/>
      <c r="T548" s="794"/>
      <c r="U548" s="794"/>
      <c r="V548" s="794"/>
      <c r="W548" s="794"/>
      <c r="X548" s="794"/>
      <c r="Y548" s="794"/>
      <c r="Z548" s="794"/>
      <c r="AA548" s="794"/>
      <c r="AB548" s="794"/>
      <c r="AC548" s="794"/>
      <c r="AD548" s="794"/>
      <c r="AE548" s="794"/>
      <c r="AF548" s="794"/>
      <c r="AG548" s="794"/>
      <c r="AH548" s="794"/>
      <c r="AI548" s="794"/>
      <c r="AJ548" s="794"/>
      <c r="AK548" s="794"/>
      <c r="AL548" s="794"/>
      <c r="AM548" s="794"/>
      <c r="AN548" s="794"/>
      <c r="AO548" s="794"/>
      <c r="AP548" s="794"/>
      <c r="AQ548" s="794"/>
      <c r="AR548" s="794"/>
      <c r="AS548" s="794"/>
      <c r="AT548" s="794"/>
      <c r="AU548" s="794"/>
      <c r="AV548" s="794"/>
      <c r="AW548" s="794"/>
      <c r="AX548" s="794"/>
      <c r="AY548" s="794"/>
      <c r="AZ548" s="794"/>
      <c r="BA548" s="794"/>
      <c r="BB548" s="794"/>
      <c r="BC548" s="794"/>
      <c r="BD548" s="794"/>
      <c r="BE548" s="794"/>
      <c r="BF548" s="794"/>
      <c r="BG548" s="794"/>
      <c r="BH548" s="794"/>
      <c r="BI548" s="794"/>
      <c r="BJ548" s="794"/>
      <c r="BK548" s="794"/>
      <c r="BL548" s="794"/>
      <c r="BM548" s="794"/>
    </row>
    <row r="549" spans="5:65" s="795" customFormat="1" ht="11.1" customHeight="1">
      <c r="E549" s="4"/>
      <c r="F549" s="794"/>
      <c r="G549" s="794"/>
      <c r="H549" s="794"/>
      <c r="I549" s="794"/>
      <c r="J549" s="794"/>
      <c r="K549" s="794"/>
      <c r="L549" s="794"/>
      <c r="M549" s="794"/>
      <c r="N549" s="794"/>
      <c r="O549" s="794"/>
      <c r="P549" s="794"/>
      <c r="Q549" s="794"/>
      <c r="R549" s="794"/>
      <c r="S549" s="794"/>
      <c r="T549" s="794"/>
      <c r="U549" s="794"/>
      <c r="V549" s="794"/>
      <c r="W549" s="794"/>
      <c r="X549" s="794"/>
      <c r="Y549" s="794"/>
      <c r="Z549" s="794"/>
      <c r="AA549" s="794"/>
      <c r="AB549" s="794"/>
      <c r="AC549" s="794"/>
      <c r="AD549" s="794"/>
      <c r="AE549" s="794"/>
      <c r="AF549" s="794"/>
      <c r="AG549" s="794"/>
      <c r="AH549" s="794"/>
      <c r="AI549" s="794"/>
      <c r="AJ549" s="794"/>
      <c r="AK549" s="794"/>
      <c r="AL549" s="794"/>
      <c r="AM549" s="794"/>
      <c r="AN549" s="794"/>
      <c r="AO549" s="794"/>
      <c r="AP549" s="794"/>
      <c r="AQ549" s="794"/>
      <c r="AR549" s="794"/>
      <c r="AS549" s="794"/>
      <c r="AT549" s="794"/>
      <c r="AU549" s="794"/>
      <c r="AV549" s="794"/>
      <c r="AW549" s="794"/>
      <c r="AX549" s="794"/>
      <c r="AY549" s="794"/>
      <c r="AZ549" s="794"/>
      <c r="BA549" s="794"/>
      <c r="BB549" s="794"/>
      <c r="BC549" s="794"/>
      <c r="BD549" s="794"/>
      <c r="BE549" s="794"/>
      <c r="BF549" s="794"/>
      <c r="BG549" s="794"/>
      <c r="BH549" s="794"/>
      <c r="BI549" s="794"/>
      <c r="BJ549" s="794"/>
      <c r="BK549" s="794"/>
      <c r="BL549" s="794"/>
      <c r="BM549" s="794"/>
    </row>
    <row r="550" spans="5:65" s="795" customFormat="1" ht="11.1" customHeight="1">
      <c r="E550" s="4"/>
      <c r="F550" s="794"/>
      <c r="G550" s="794"/>
      <c r="H550" s="794"/>
      <c r="I550" s="794"/>
      <c r="J550" s="794"/>
      <c r="K550" s="794"/>
      <c r="L550" s="794"/>
      <c r="M550" s="794"/>
      <c r="N550" s="794"/>
      <c r="O550" s="794"/>
      <c r="P550" s="794"/>
      <c r="Q550" s="794"/>
      <c r="R550" s="794"/>
      <c r="S550" s="794"/>
      <c r="T550" s="794"/>
      <c r="U550" s="794"/>
      <c r="V550" s="794"/>
      <c r="W550" s="794"/>
      <c r="X550" s="794"/>
      <c r="Y550" s="794"/>
      <c r="Z550" s="794"/>
      <c r="AA550" s="794"/>
      <c r="AB550" s="794"/>
      <c r="AC550" s="794"/>
      <c r="AD550" s="794"/>
      <c r="AE550" s="794"/>
      <c r="AF550" s="794"/>
      <c r="AG550" s="794"/>
      <c r="AH550" s="794"/>
      <c r="AI550" s="794"/>
      <c r="AJ550" s="794"/>
      <c r="AK550" s="794"/>
      <c r="AL550" s="794"/>
      <c r="AM550" s="794"/>
      <c r="AN550" s="794"/>
      <c r="AO550" s="794"/>
      <c r="AP550" s="794"/>
      <c r="AQ550" s="794"/>
      <c r="AR550" s="794"/>
      <c r="AS550" s="794"/>
      <c r="AT550" s="794"/>
      <c r="AU550" s="794"/>
      <c r="AV550" s="794"/>
      <c r="AW550" s="794"/>
      <c r="AX550" s="794"/>
      <c r="AY550" s="794"/>
      <c r="AZ550" s="794"/>
      <c r="BA550" s="794"/>
      <c r="BB550" s="794"/>
      <c r="BC550" s="794"/>
      <c r="BD550" s="794"/>
      <c r="BE550" s="794"/>
      <c r="BF550" s="794"/>
      <c r="BG550" s="794"/>
      <c r="BH550" s="794"/>
      <c r="BI550" s="794"/>
      <c r="BJ550" s="794"/>
      <c r="BK550" s="794"/>
      <c r="BL550" s="794"/>
      <c r="BM550" s="794"/>
    </row>
    <row r="551" spans="5:65" s="795" customFormat="1" ht="13.5" customHeight="1">
      <c r="E551" s="4"/>
      <c r="F551" s="794"/>
      <c r="G551" s="794"/>
      <c r="H551" s="794"/>
      <c r="I551" s="794"/>
      <c r="J551" s="794"/>
      <c r="K551" s="794"/>
      <c r="L551" s="794"/>
      <c r="M551" s="794"/>
      <c r="N551" s="794"/>
      <c r="O551" s="794"/>
      <c r="P551" s="794"/>
      <c r="Q551" s="794"/>
      <c r="R551" s="794"/>
      <c r="S551" s="794"/>
      <c r="T551" s="794"/>
      <c r="U551" s="794"/>
      <c r="V551" s="794"/>
      <c r="W551" s="794"/>
      <c r="X551" s="794"/>
      <c r="Y551" s="794"/>
      <c r="Z551" s="794"/>
      <c r="AA551" s="794"/>
      <c r="AB551" s="794"/>
      <c r="AC551" s="794"/>
      <c r="AD551" s="794"/>
      <c r="AE551" s="794"/>
      <c r="AF551" s="794"/>
      <c r="AG551" s="794"/>
      <c r="AH551" s="794"/>
      <c r="AI551" s="794"/>
      <c r="AJ551" s="794"/>
      <c r="AK551" s="794"/>
      <c r="AL551" s="794"/>
      <c r="AM551" s="794"/>
      <c r="AN551" s="794"/>
      <c r="AO551" s="794"/>
      <c r="AP551" s="794"/>
      <c r="AQ551" s="794"/>
      <c r="AR551" s="794"/>
      <c r="AS551" s="794"/>
      <c r="AT551" s="794"/>
      <c r="AU551" s="794"/>
      <c r="AV551" s="794"/>
      <c r="AW551" s="794"/>
      <c r="AX551" s="794"/>
      <c r="AY551" s="794"/>
      <c r="AZ551" s="794"/>
      <c r="BA551" s="794"/>
      <c r="BB551" s="794"/>
      <c r="BC551" s="794"/>
      <c r="BD551" s="794"/>
      <c r="BE551" s="794"/>
      <c r="BF551" s="794"/>
      <c r="BG551" s="794"/>
      <c r="BH551" s="794"/>
      <c r="BI551" s="794"/>
      <c r="BJ551" s="794"/>
      <c r="BK551" s="794"/>
      <c r="BL551" s="794"/>
      <c r="BM551" s="794"/>
    </row>
    <row r="552" spans="5:65" s="795" customFormat="1" ht="13.5" customHeight="1">
      <c r="E552" s="4"/>
      <c r="F552" s="794"/>
      <c r="G552" s="794"/>
      <c r="H552" s="794"/>
      <c r="I552" s="794"/>
      <c r="J552" s="794"/>
      <c r="K552" s="794"/>
      <c r="L552" s="794"/>
      <c r="M552" s="794"/>
      <c r="N552" s="794"/>
      <c r="O552" s="794"/>
      <c r="P552" s="794"/>
      <c r="Q552" s="794"/>
      <c r="R552" s="794"/>
      <c r="S552" s="794"/>
      <c r="T552" s="794"/>
      <c r="U552" s="794"/>
      <c r="V552" s="794"/>
      <c r="W552" s="794"/>
      <c r="X552" s="794"/>
      <c r="Y552" s="794"/>
      <c r="Z552" s="794"/>
      <c r="AA552" s="794"/>
      <c r="AB552" s="794"/>
      <c r="AC552" s="794"/>
      <c r="AD552" s="794"/>
      <c r="AE552" s="794"/>
      <c r="AF552" s="794"/>
      <c r="AG552" s="794"/>
      <c r="AH552" s="794"/>
      <c r="AI552" s="794"/>
      <c r="AJ552" s="794"/>
      <c r="AK552" s="794"/>
      <c r="AL552" s="794"/>
      <c r="AM552" s="794"/>
      <c r="AN552" s="794"/>
      <c r="AO552" s="794"/>
      <c r="AP552" s="794"/>
      <c r="AQ552" s="794"/>
      <c r="AR552" s="794"/>
      <c r="AS552" s="794"/>
      <c r="AT552" s="794"/>
      <c r="AU552" s="794"/>
      <c r="AV552" s="794"/>
      <c r="AW552" s="794"/>
      <c r="AX552" s="794"/>
      <c r="AY552" s="794"/>
      <c r="AZ552" s="794"/>
      <c r="BA552" s="794"/>
      <c r="BB552" s="794"/>
      <c r="BC552" s="794"/>
      <c r="BD552" s="794"/>
      <c r="BE552" s="794"/>
      <c r="BF552" s="794"/>
      <c r="BG552" s="794"/>
      <c r="BH552" s="794"/>
      <c r="BI552" s="794"/>
      <c r="BJ552" s="794"/>
      <c r="BK552" s="794"/>
      <c r="BL552" s="794"/>
      <c r="BM552" s="794"/>
    </row>
    <row r="553" spans="5:65" s="795" customFormat="1" ht="13.5" customHeight="1">
      <c r="E553" s="4"/>
      <c r="F553" s="794"/>
      <c r="G553" s="794"/>
      <c r="H553" s="794"/>
      <c r="I553" s="794"/>
      <c r="J553" s="794"/>
      <c r="K553" s="794"/>
      <c r="L553" s="794"/>
      <c r="M553" s="794"/>
      <c r="N553" s="794"/>
      <c r="O553" s="794"/>
      <c r="P553" s="794"/>
      <c r="Q553" s="794"/>
      <c r="R553" s="794"/>
      <c r="S553" s="794"/>
      <c r="T553" s="794"/>
      <c r="U553" s="794"/>
      <c r="V553" s="794"/>
      <c r="W553" s="794"/>
      <c r="X553" s="794"/>
      <c r="Y553" s="794"/>
      <c r="Z553" s="794"/>
      <c r="AA553" s="794"/>
      <c r="AB553" s="794"/>
      <c r="AC553" s="794"/>
      <c r="AD553" s="794"/>
      <c r="AE553" s="794"/>
      <c r="AF553" s="794"/>
      <c r="AG553" s="794"/>
      <c r="AH553" s="794"/>
      <c r="AI553" s="794"/>
      <c r="AJ553" s="794"/>
      <c r="AK553" s="794"/>
      <c r="AL553" s="794"/>
      <c r="AM553" s="794"/>
      <c r="AN553" s="794"/>
      <c r="AO553" s="794"/>
      <c r="AP553" s="794"/>
      <c r="AQ553" s="794"/>
      <c r="AR553" s="794"/>
      <c r="AS553" s="794"/>
      <c r="AT553" s="794"/>
      <c r="AU553" s="794"/>
      <c r="AV553" s="794"/>
      <c r="AW553" s="794"/>
      <c r="AX553" s="794"/>
      <c r="AY553" s="794"/>
      <c r="AZ553" s="794"/>
      <c r="BA553" s="794"/>
      <c r="BB553" s="794"/>
      <c r="BC553" s="794"/>
      <c r="BD553" s="794"/>
      <c r="BE553" s="794"/>
      <c r="BF553" s="794"/>
      <c r="BG553" s="794"/>
      <c r="BH553" s="794"/>
      <c r="BI553" s="794"/>
      <c r="BJ553" s="794"/>
      <c r="BK553" s="794"/>
      <c r="BL553" s="794"/>
      <c r="BM553" s="794"/>
    </row>
    <row r="554" spans="5:65" s="795" customFormat="1" ht="13.5" customHeight="1">
      <c r="E554" s="4"/>
      <c r="F554" s="794"/>
      <c r="G554" s="794"/>
      <c r="H554" s="794"/>
      <c r="I554" s="794"/>
      <c r="J554" s="794"/>
      <c r="K554" s="794"/>
      <c r="L554" s="794"/>
      <c r="M554" s="794"/>
      <c r="N554" s="794"/>
      <c r="O554" s="794"/>
      <c r="P554" s="794"/>
      <c r="Q554" s="794"/>
      <c r="R554" s="794"/>
      <c r="S554" s="794"/>
      <c r="T554" s="794"/>
      <c r="U554" s="794"/>
      <c r="V554" s="794"/>
      <c r="W554" s="794"/>
      <c r="X554" s="794"/>
      <c r="Y554" s="794"/>
      <c r="Z554" s="794"/>
      <c r="AA554" s="794"/>
      <c r="AB554" s="794"/>
      <c r="AC554" s="794"/>
      <c r="AD554" s="794"/>
      <c r="AE554" s="794"/>
      <c r="AF554" s="794"/>
      <c r="AG554" s="794"/>
      <c r="AH554" s="794"/>
      <c r="AI554" s="794"/>
      <c r="AJ554" s="794"/>
      <c r="AK554" s="794"/>
      <c r="AL554" s="794"/>
      <c r="AM554" s="794"/>
      <c r="AN554" s="794"/>
      <c r="AO554" s="794"/>
      <c r="AP554" s="794"/>
      <c r="AQ554" s="794"/>
      <c r="AR554" s="794"/>
      <c r="AS554" s="794"/>
      <c r="AT554" s="794"/>
      <c r="AU554" s="794"/>
      <c r="AV554" s="794"/>
      <c r="AW554" s="794"/>
      <c r="AX554" s="794"/>
      <c r="AY554" s="794"/>
      <c r="AZ554" s="794"/>
      <c r="BA554" s="794"/>
      <c r="BB554" s="794"/>
      <c r="BC554" s="794"/>
      <c r="BD554" s="794"/>
      <c r="BE554" s="794"/>
      <c r="BF554" s="794"/>
      <c r="BG554" s="794"/>
      <c r="BH554" s="794"/>
      <c r="BI554" s="794"/>
      <c r="BJ554" s="794"/>
      <c r="BK554" s="794"/>
      <c r="BL554" s="794"/>
      <c r="BM554" s="794"/>
    </row>
    <row r="555" spans="5:65" s="795" customFormat="1" ht="3.75" customHeight="1">
      <c r="E555" s="4"/>
      <c r="F555" s="794"/>
      <c r="G555" s="794"/>
      <c r="H555" s="794"/>
      <c r="I555" s="794"/>
      <c r="J555" s="794"/>
      <c r="K555" s="794"/>
      <c r="L555" s="794"/>
      <c r="M555" s="794"/>
      <c r="N555" s="794"/>
      <c r="O555" s="794"/>
      <c r="P555" s="794"/>
      <c r="Q555" s="794"/>
      <c r="R555" s="794"/>
      <c r="S555" s="794"/>
      <c r="T555" s="794"/>
      <c r="U555" s="794"/>
      <c r="V555" s="794"/>
      <c r="W555" s="794"/>
      <c r="X555" s="794"/>
      <c r="Y555" s="794"/>
      <c r="Z555" s="794"/>
      <c r="AA555" s="794"/>
      <c r="AB555" s="794"/>
      <c r="AC555" s="794"/>
      <c r="AD555" s="794"/>
      <c r="AE555" s="794"/>
      <c r="AF555" s="794"/>
      <c r="AG555" s="794"/>
      <c r="AH555" s="794"/>
      <c r="AI555" s="794"/>
      <c r="AJ555" s="794"/>
      <c r="AK555" s="794"/>
      <c r="AL555" s="794"/>
      <c r="AM555" s="794"/>
      <c r="AN555" s="794"/>
      <c r="AO555" s="794"/>
      <c r="AP555" s="794"/>
      <c r="AQ555" s="794"/>
      <c r="AR555" s="794"/>
      <c r="AS555" s="794"/>
      <c r="AT555" s="794"/>
      <c r="AU555" s="794"/>
      <c r="AV555" s="794"/>
      <c r="AW555" s="794"/>
      <c r="AX555" s="794"/>
      <c r="AY555" s="794"/>
      <c r="AZ555" s="794"/>
      <c r="BA555" s="794"/>
      <c r="BB555" s="794"/>
      <c r="BC555" s="794"/>
      <c r="BD555" s="794"/>
      <c r="BE555" s="794"/>
      <c r="BF555" s="794"/>
      <c r="BG555" s="794"/>
      <c r="BH555" s="794"/>
      <c r="BI555" s="794"/>
      <c r="BJ555" s="794"/>
      <c r="BK555" s="794"/>
      <c r="BL555" s="794"/>
      <c r="BM555" s="794"/>
    </row>
    <row r="556" spans="5:65" s="795" customFormat="1" ht="10.5" customHeight="1">
      <c r="E556" s="4"/>
      <c r="F556" s="794"/>
      <c r="G556" s="794"/>
      <c r="H556" s="794"/>
      <c r="I556" s="794"/>
      <c r="J556" s="794"/>
      <c r="K556" s="794"/>
      <c r="L556" s="794"/>
      <c r="M556" s="794"/>
      <c r="N556" s="794"/>
      <c r="O556" s="794"/>
      <c r="P556" s="794"/>
      <c r="Q556" s="794"/>
      <c r="R556" s="794"/>
      <c r="S556" s="794"/>
      <c r="T556" s="794"/>
      <c r="U556" s="794"/>
      <c r="V556" s="794"/>
      <c r="W556" s="794"/>
      <c r="X556" s="794"/>
      <c r="Y556" s="794"/>
      <c r="Z556" s="794"/>
      <c r="AA556" s="794"/>
      <c r="AB556" s="794"/>
      <c r="AC556" s="794"/>
      <c r="AD556" s="794"/>
      <c r="AE556" s="794"/>
      <c r="AF556" s="794"/>
      <c r="AG556" s="794"/>
      <c r="AH556" s="794"/>
      <c r="AI556" s="794"/>
      <c r="AJ556" s="794"/>
      <c r="AK556" s="794"/>
      <c r="AL556" s="794"/>
      <c r="AM556" s="794"/>
      <c r="AN556" s="794"/>
      <c r="AO556" s="794"/>
      <c r="AP556" s="794"/>
      <c r="AQ556" s="794"/>
      <c r="AR556" s="794"/>
      <c r="AS556" s="794"/>
      <c r="AT556" s="794"/>
      <c r="AU556" s="794"/>
      <c r="AV556" s="794"/>
      <c r="AW556" s="794"/>
      <c r="AX556" s="794"/>
      <c r="AY556" s="794"/>
      <c r="AZ556" s="794"/>
      <c r="BA556" s="794"/>
      <c r="BB556" s="794"/>
      <c r="BC556" s="794"/>
      <c r="BD556" s="794"/>
      <c r="BE556" s="794"/>
      <c r="BF556" s="794"/>
      <c r="BG556" s="794"/>
      <c r="BH556" s="794"/>
      <c r="BI556" s="794"/>
      <c r="BJ556" s="794"/>
      <c r="BK556" s="794"/>
      <c r="BL556" s="794"/>
      <c r="BM556" s="794"/>
    </row>
    <row r="557" spans="5:65" s="795" customFormat="1" ht="17.25" customHeight="1">
      <c r="E557" s="4"/>
      <c r="F557" s="794"/>
      <c r="G557" s="794"/>
      <c r="H557" s="794"/>
      <c r="I557" s="794"/>
      <c r="J557" s="794"/>
      <c r="K557" s="794"/>
      <c r="L557" s="794"/>
      <c r="M557" s="794"/>
      <c r="N557" s="794"/>
      <c r="O557" s="794"/>
      <c r="P557" s="794"/>
      <c r="Q557" s="794"/>
      <c r="R557" s="794"/>
      <c r="S557" s="794"/>
      <c r="T557" s="794"/>
      <c r="U557" s="794"/>
      <c r="V557" s="794"/>
      <c r="W557" s="794"/>
      <c r="X557" s="794"/>
      <c r="Y557" s="794"/>
      <c r="Z557" s="794"/>
      <c r="AA557" s="794"/>
      <c r="AB557" s="794"/>
      <c r="AC557" s="794"/>
      <c r="AD557" s="794"/>
      <c r="AE557" s="794"/>
      <c r="AF557" s="794"/>
      <c r="AG557" s="794"/>
      <c r="AH557" s="794"/>
      <c r="AI557" s="794"/>
      <c r="AJ557" s="794"/>
      <c r="AK557" s="794"/>
      <c r="AL557" s="794"/>
      <c r="AM557" s="794"/>
      <c r="AN557" s="794"/>
      <c r="AO557" s="794"/>
      <c r="AP557" s="794"/>
      <c r="AQ557" s="794"/>
      <c r="AR557" s="794"/>
      <c r="AS557" s="794"/>
      <c r="AT557" s="794"/>
      <c r="AU557" s="794"/>
      <c r="AV557" s="794"/>
      <c r="AW557" s="794"/>
      <c r="AX557" s="794"/>
      <c r="AY557" s="794"/>
      <c r="AZ557" s="794"/>
      <c r="BA557" s="794"/>
      <c r="BB557" s="794"/>
      <c r="BC557" s="794"/>
      <c r="BD557" s="794"/>
      <c r="BE557" s="794"/>
      <c r="BF557" s="794"/>
      <c r="BG557" s="794"/>
      <c r="BH557" s="794"/>
      <c r="BI557" s="794"/>
      <c r="BJ557" s="794"/>
      <c r="BK557" s="794"/>
      <c r="BL557" s="794"/>
      <c r="BM557" s="794"/>
    </row>
    <row r="558" spans="5:65" s="795" customFormat="1" ht="17.25" customHeight="1">
      <c r="E558" s="4"/>
      <c r="F558" s="794"/>
      <c r="G558" s="794"/>
      <c r="H558" s="794"/>
      <c r="I558" s="794"/>
      <c r="J558" s="794"/>
      <c r="K558" s="794"/>
      <c r="L558" s="794"/>
      <c r="M558" s="794"/>
      <c r="N558" s="794"/>
      <c r="O558" s="794"/>
      <c r="P558" s="794"/>
      <c r="Q558" s="794"/>
      <c r="R558" s="794"/>
      <c r="S558" s="794"/>
      <c r="T558" s="794"/>
      <c r="U558" s="794"/>
      <c r="V558" s="794"/>
      <c r="W558" s="794"/>
      <c r="X558" s="794"/>
      <c r="Y558" s="794"/>
      <c r="Z558" s="794"/>
      <c r="AA558" s="794"/>
      <c r="AB558" s="794"/>
      <c r="AC558" s="794"/>
      <c r="AD558" s="794"/>
      <c r="AE558" s="794"/>
      <c r="AF558" s="794"/>
      <c r="AG558" s="794"/>
      <c r="AH558" s="794"/>
      <c r="AI558" s="794"/>
      <c r="AJ558" s="794"/>
      <c r="AK558" s="794"/>
      <c r="AL558" s="794"/>
      <c r="AM558" s="794"/>
      <c r="AN558" s="794"/>
      <c r="AO558" s="794"/>
      <c r="AP558" s="794"/>
      <c r="AQ558" s="794"/>
      <c r="AR558" s="794"/>
      <c r="AS558" s="794"/>
      <c r="AT558" s="794"/>
      <c r="AU558" s="794"/>
      <c r="AV558" s="794"/>
      <c r="AW558" s="794"/>
      <c r="AX558" s="794"/>
      <c r="AY558" s="794"/>
      <c r="AZ558" s="794"/>
      <c r="BA558" s="794"/>
      <c r="BB558" s="794"/>
      <c r="BC558" s="794"/>
      <c r="BD558" s="794"/>
      <c r="BE558" s="794"/>
      <c r="BF558" s="794"/>
      <c r="BG558" s="794"/>
      <c r="BH558" s="794"/>
      <c r="BI558" s="794"/>
      <c r="BJ558" s="794"/>
      <c r="BK558" s="794"/>
      <c r="BL558" s="794"/>
      <c r="BM558" s="794"/>
    </row>
    <row r="559" spans="5:65" s="795" customFormat="1" ht="17.25" customHeight="1">
      <c r="E559" s="4"/>
      <c r="F559" s="794"/>
      <c r="G559" s="794"/>
      <c r="H559" s="794"/>
      <c r="I559" s="794"/>
      <c r="J559" s="794"/>
      <c r="K559" s="794"/>
      <c r="L559" s="794"/>
      <c r="M559" s="794"/>
      <c r="N559" s="794"/>
      <c r="O559" s="794"/>
      <c r="P559" s="794"/>
      <c r="Q559" s="794"/>
      <c r="R559" s="794"/>
      <c r="S559" s="794"/>
      <c r="T559" s="794"/>
      <c r="U559" s="794"/>
      <c r="V559" s="794"/>
      <c r="W559" s="794"/>
      <c r="X559" s="794"/>
      <c r="Y559" s="794"/>
      <c r="Z559" s="794"/>
      <c r="AA559" s="794"/>
      <c r="AB559" s="794"/>
      <c r="AC559" s="794"/>
      <c r="AD559" s="794"/>
      <c r="AE559" s="794"/>
      <c r="AF559" s="794"/>
      <c r="AG559" s="794"/>
      <c r="AH559" s="794"/>
      <c r="AI559" s="794"/>
      <c r="AJ559" s="794"/>
      <c r="AK559" s="794"/>
      <c r="AL559" s="794"/>
      <c r="AM559" s="794"/>
      <c r="AN559" s="794"/>
      <c r="AO559" s="794"/>
      <c r="AP559" s="794"/>
      <c r="AQ559" s="794"/>
      <c r="AR559" s="794"/>
      <c r="AS559" s="794"/>
      <c r="AT559" s="794"/>
      <c r="AU559" s="794"/>
      <c r="AV559" s="794"/>
      <c r="AW559" s="794"/>
      <c r="AX559" s="794"/>
      <c r="AY559" s="794"/>
      <c r="AZ559" s="794"/>
      <c r="BA559" s="794"/>
      <c r="BB559" s="794"/>
      <c r="BC559" s="794"/>
      <c r="BD559" s="794"/>
      <c r="BE559" s="794"/>
      <c r="BF559" s="794"/>
      <c r="BG559" s="794"/>
      <c r="BH559" s="794"/>
      <c r="BI559" s="794"/>
      <c r="BJ559" s="794"/>
      <c r="BK559" s="794"/>
      <c r="BL559" s="794"/>
      <c r="BM559" s="794"/>
    </row>
    <row r="560" spans="5:65" s="795" customFormat="1" ht="17.25" customHeight="1">
      <c r="E560" s="4"/>
      <c r="F560" s="794"/>
      <c r="G560" s="794"/>
      <c r="H560" s="794"/>
      <c r="I560" s="794"/>
      <c r="J560" s="794"/>
      <c r="K560" s="794"/>
      <c r="L560" s="794"/>
      <c r="M560" s="794"/>
      <c r="N560" s="794"/>
      <c r="O560" s="794"/>
      <c r="P560" s="794"/>
      <c r="Q560" s="794"/>
      <c r="R560" s="794"/>
      <c r="S560" s="794"/>
      <c r="T560" s="794"/>
      <c r="U560" s="794"/>
      <c r="V560" s="794"/>
      <c r="W560" s="794"/>
      <c r="X560" s="794"/>
      <c r="Y560" s="794"/>
      <c r="Z560" s="794"/>
      <c r="AA560" s="794"/>
      <c r="AB560" s="794"/>
      <c r="AC560" s="794"/>
      <c r="AD560" s="794"/>
      <c r="AE560" s="794"/>
      <c r="AF560" s="794"/>
      <c r="AG560" s="794"/>
      <c r="AH560" s="794"/>
      <c r="AI560" s="794"/>
      <c r="AJ560" s="794"/>
      <c r="AK560" s="794"/>
      <c r="AL560" s="794"/>
      <c r="AM560" s="794"/>
      <c r="AN560" s="794"/>
      <c r="AO560" s="794"/>
      <c r="AP560" s="794"/>
      <c r="AQ560" s="794"/>
      <c r="AR560" s="794"/>
      <c r="AS560" s="794"/>
      <c r="AT560" s="794"/>
      <c r="AU560" s="794"/>
      <c r="AV560" s="794"/>
      <c r="AW560" s="794"/>
      <c r="AX560" s="794"/>
      <c r="AY560" s="794"/>
      <c r="AZ560" s="794"/>
      <c r="BA560" s="794"/>
      <c r="BB560" s="794"/>
      <c r="BC560" s="794"/>
      <c r="BD560" s="794"/>
      <c r="BE560" s="794"/>
      <c r="BF560" s="794"/>
      <c r="BG560" s="794"/>
      <c r="BH560" s="794"/>
      <c r="BI560" s="794"/>
      <c r="BJ560" s="794"/>
      <c r="BK560" s="794"/>
      <c r="BL560" s="794"/>
      <c r="BM560" s="794"/>
    </row>
    <row r="561" spans="5:65" s="795" customFormat="1" ht="12" customHeight="1">
      <c r="E561" s="4"/>
      <c r="F561" s="794"/>
      <c r="G561" s="794"/>
      <c r="H561" s="794"/>
      <c r="I561" s="794"/>
      <c r="J561" s="794"/>
      <c r="K561" s="794"/>
      <c r="L561" s="794"/>
      <c r="M561" s="794"/>
      <c r="N561" s="794"/>
      <c r="O561" s="794"/>
      <c r="P561" s="794"/>
      <c r="Q561" s="794"/>
      <c r="R561" s="794"/>
      <c r="S561" s="794"/>
      <c r="T561" s="794"/>
      <c r="U561" s="794"/>
      <c r="V561" s="794"/>
      <c r="W561" s="794"/>
      <c r="X561" s="794"/>
      <c r="Y561" s="794"/>
      <c r="Z561" s="794"/>
      <c r="AA561" s="794"/>
      <c r="AB561" s="794"/>
      <c r="AC561" s="794"/>
      <c r="AD561" s="794"/>
      <c r="AE561" s="794"/>
      <c r="AF561" s="794"/>
      <c r="AG561" s="794"/>
      <c r="AH561" s="794"/>
      <c r="AI561" s="794"/>
      <c r="AJ561" s="794"/>
      <c r="AK561" s="794"/>
      <c r="AL561" s="794"/>
      <c r="AM561" s="794"/>
      <c r="AN561" s="794"/>
      <c r="AO561" s="794"/>
      <c r="AP561" s="794"/>
      <c r="AQ561" s="794"/>
      <c r="AR561" s="794"/>
      <c r="AS561" s="794"/>
      <c r="AT561" s="794"/>
      <c r="AU561" s="794"/>
      <c r="AV561" s="794"/>
      <c r="AW561" s="794"/>
      <c r="AX561" s="794"/>
      <c r="AY561" s="794"/>
      <c r="AZ561" s="794"/>
      <c r="BA561" s="794"/>
      <c r="BB561" s="794"/>
      <c r="BC561" s="794"/>
      <c r="BD561" s="794"/>
      <c r="BE561" s="794"/>
      <c r="BF561" s="794"/>
      <c r="BG561" s="794"/>
      <c r="BH561" s="794"/>
      <c r="BI561" s="794"/>
      <c r="BJ561" s="794"/>
      <c r="BK561" s="794"/>
      <c r="BL561" s="794"/>
      <c r="BM561" s="794"/>
    </row>
    <row r="562" spans="5:65" s="795" customFormat="1" ht="15" customHeight="1">
      <c r="E562" s="4"/>
      <c r="F562" s="794"/>
      <c r="G562" s="794"/>
      <c r="H562" s="794"/>
      <c r="I562" s="794"/>
      <c r="J562" s="794"/>
      <c r="K562" s="794"/>
      <c r="L562" s="794"/>
      <c r="M562" s="794"/>
      <c r="N562" s="794"/>
      <c r="O562" s="794"/>
      <c r="P562" s="794"/>
      <c r="Q562" s="794"/>
      <c r="R562" s="794"/>
      <c r="S562" s="794"/>
      <c r="T562" s="794"/>
      <c r="U562" s="794"/>
      <c r="V562" s="794"/>
      <c r="W562" s="794"/>
      <c r="X562" s="794"/>
      <c r="Y562" s="794"/>
      <c r="Z562" s="794"/>
      <c r="AA562" s="794"/>
      <c r="AB562" s="794"/>
      <c r="AC562" s="794"/>
      <c r="AD562" s="794"/>
      <c r="AE562" s="794"/>
      <c r="AF562" s="794"/>
      <c r="AG562" s="794"/>
      <c r="AH562" s="794"/>
      <c r="AI562" s="794"/>
      <c r="AJ562" s="794"/>
      <c r="AK562" s="794"/>
      <c r="AL562" s="794"/>
      <c r="AM562" s="794"/>
      <c r="AN562" s="794"/>
      <c r="AO562" s="794"/>
      <c r="AP562" s="794"/>
      <c r="AQ562" s="794"/>
      <c r="AR562" s="794"/>
      <c r="AS562" s="794"/>
      <c r="AT562" s="794"/>
      <c r="AU562" s="794"/>
      <c r="AV562" s="794"/>
      <c r="AW562" s="794"/>
      <c r="AX562" s="794"/>
      <c r="AY562" s="794"/>
      <c r="AZ562" s="794"/>
      <c r="BA562" s="794"/>
      <c r="BB562" s="794"/>
      <c r="BC562" s="794"/>
      <c r="BD562" s="794"/>
      <c r="BE562" s="794"/>
      <c r="BF562" s="794"/>
      <c r="BG562" s="794"/>
      <c r="BH562" s="794"/>
      <c r="BI562" s="794"/>
      <c r="BJ562" s="794"/>
      <c r="BK562" s="794"/>
      <c r="BL562" s="794"/>
      <c r="BM562" s="794"/>
    </row>
    <row r="563" spans="5:65" s="795" customFormat="1" ht="15" customHeight="1">
      <c r="E563" s="4"/>
      <c r="F563" s="794"/>
      <c r="G563" s="794"/>
      <c r="H563" s="794"/>
      <c r="I563" s="794"/>
      <c r="J563" s="794"/>
      <c r="K563" s="794"/>
      <c r="L563" s="794"/>
      <c r="M563" s="794"/>
      <c r="N563" s="794"/>
      <c r="O563" s="794"/>
      <c r="P563" s="794"/>
      <c r="Q563" s="794"/>
      <c r="R563" s="794"/>
      <c r="S563" s="794"/>
      <c r="T563" s="794"/>
      <c r="U563" s="794"/>
      <c r="V563" s="794"/>
      <c r="W563" s="794"/>
      <c r="X563" s="794"/>
      <c r="Y563" s="794"/>
      <c r="Z563" s="794"/>
      <c r="AA563" s="794"/>
      <c r="AB563" s="794"/>
      <c r="AC563" s="794"/>
      <c r="AD563" s="794"/>
      <c r="AE563" s="794"/>
      <c r="AF563" s="794"/>
      <c r="AG563" s="794"/>
      <c r="AH563" s="794"/>
      <c r="AI563" s="794"/>
      <c r="AJ563" s="794"/>
      <c r="AK563" s="794"/>
      <c r="AL563" s="794"/>
      <c r="AM563" s="794"/>
      <c r="AN563" s="794"/>
      <c r="AO563" s="794"/>
      <c r="AP563" s="794"/>
      <c r="AQ563" s="794"/>
      <c r="AR563" s="794"/>
      <c r="AS563" s="794"/>
      <c r="AT563" s="794"/>
      <c r="AU563" s="794"/>
      <c r="AV563" s="794"/>
      <c r="AW563" s="794"/>
      <c r="AX563" s="794"/>
      <c r="AY563" s="794"/>
      <c r="AZ563" s="794"/>
      <c r="BA563" s="794"/>
      <c r="BB563" s="794"/>
      <c r="BC563" s="794"/>
      <c r="BD563" s="794"/>
      <c r="BE563" s="794"/>
      <c r="BF563" s="794"/>
      <c r="BG563" s="794"/>
      <c r="BH563" s="794"/>
      <c r="BI563" s="794"/>
      <c r="BJ563" s="794"/>
      <c r="BK563" s="794"/>
      <c r="BL563" s="794"/>
      <c r="BM563" s="794"/>
    </row>
    <row r="564" spans="5:65" s="795" customFormat="1" ht="45.75" customHeight="1">
      <c r="E564" s="4"/>
      <c r="F564" s="794"/>
      <c r="G564" s="794"/>
      <c r="H564" s="794"/>
      <c r="I564" s="794"/>
      <c r="J564" s="794"/>
      <c r="K564" s="794"/>
      <c r="L564" s="794"/>
      <c r="M564" s="794"/>
      <c r="N564" s="794"/>
      <c r="O564" s="794"/>
      <c r="P564" s="794"/>
      <c r="Q564" s="794"/>
      <c r="R564" s="794"/>
      <c r="S564" s="794"/>
      <c r="T564" s="794"/>
      <c r="U564" s="794"/>
      <c r="V564" s="794"/>
      <c r="W564" s="794"/>
      <c r="X564" s="794"/>
      <c r="Y564" s="794"/>
      <c r="Z564" s="794"/>
      <c r="AA564" s="794"/>
      <c r="AB564" s="794"/>
      <c r="AC564" s="794"/>
      <c r="AD564" s="794"/>
      <c r="AE564" s="794"/>
      <c r="AF564" s="794"/>
      <c r="AG564" s="794"/>
      <c r="AH564" s="794"/>
      <c r="AI564" s="794"/>
      <c r="AJ564" s="794"/>
      <c r="AK564" s="794"/>
      <c r="AL564" s="794"/>
      <c r="AM564" s="794"/>
      <c r="AN564" s="794"/>
      <c r="AO564" s="794"/>
      <c r="AP564" s="794"/>
      <c r="AQ564" s="794"/>
      <c r="AR564" s="794"/>
      <c r="AS564" s="794"/>
      <c r="AT564" s="794"/>
      <c r="AU564" s="794"/>
      <c r="AV564" s="794"/>
      <c r="AW564" s="794"/>
      <c r="AX564" s="794"/>
      <c r="AY564" s="794"/>
      <c r="AZ564" s="794"/>
      <c r="BA564" s="794"/>
      <c r="BB564" s="794"/>
      <c r="BC564" s="794"/>
      <c r="BD564" s="794"/>
      <c r="BE564" s="794"/>
      <c r="BF564" s="794"/>
      <c r="BG564" s="794"/>
      <c r="BH564" s="794"/>
      <c r="BI564" s="794"/>
      <c r="BJ564" s="794"/>
      <c r="BK564" s="794"/>
      <c r="BL564" s="794"/>
      <c r="BM564" s="794"/>
    </row>
    <row r="565" spans="5:65" s="795" customFormat="1" ht="49.5" customHeight="1">
      <c r="E565" s="4"/>
      <c r="F565" s="794"/>
      <c r="G565" s="794"/>
      <c r="H565" s="794"/>
      <c r="I565" s="794"/>
      <c r="J565" s="794"/>
      <c r="K565" s="794"/>
      <c r="L565" s="794"/>
      <c r="M565" s="794"/>
      <c r="N565" s="794"/>
      <c r="O565" s="794"/>
      <c r="P565" s="794"/>
      <c r="Q565" s="794"/>
      <c r="R565" s="794"/>
      <c r="S565" s="794"/>
      <c r="T565" s="794"/>
      <c r="U565" s="794"/>
      <c r="V565" s="794"/>
      <c r="W565" s="794"/>
      <c r="X565" s="794"/>
      <c r="Y565" s="794"/>
      <c r="Z565" s="794"/>
      <c r="AA565" s="794"/>
      <c r="AB565" s="794"/>
      <c r="AC565" s="794"/>
      <c r="AD565" s="794"/>
      <c r="AE565" s="794"/>
      <c r="AF565" s="794"/>
      <c r="AG565" s="794"/>
      <c r="AH565" s="794"/>
      <c r="AI565" s="794"/>
      <c r="AJ565" s="794"/>
      <c r="AK565" s="794"/>
      <c r="AL565" s="794"/>
      <c r="AM565" s="794"/>
      <c r="AN565" s="794"/>
      <c r="AO565" s="794"/>
      <c r="AP565" s="794"/>
      <c r="AQ565" s="794"/>
      <c r="AR565" s="794"/>
      <c r="AS565" s="794"/>
      <c r="AT565" s="794"/>
      <c r="AU565" s="794"/>
      <c r="AV565" s="794"/>
      <c r="AW565" s="794"/>
      <c r="AX565" s="794"/>
      <c r="AY565" s="794"/>
      <c r="AZ565" s="794"/>
      <c r="BA565" s="794"/>
      <c r="BB565" s="794"/>
      <c r="BC565" s="794"/>
      <c r="BD565" s="794"/>
      <c r="BE565" s="794"/>
      <c r="BF565" s="794"/>
      <c r="BG565" s="794"/>
      <c r="BH565" s="794"/>
      <c r="BI565" s="794"/>
      <c r="BJ565" s="794"/>
      <c r="BK565" s="794"/>
      <c r="BL565" s="794"/>
      <c r="BM565" s="794"/>
    </row>
    <row r="566" spans="5:65" s="795" customFormat="1" ht="12.75" customHeight="1">
      <c r="E566" s="4"/>
      <c r="F566" s="794"/>
      <c r="G566" s="794"/>
      <c r="H566" s="794"/>
      <c r="I566" s="794"/>
      <c r="J566" s="794"/>
      <c r="K566" s="794"/>
      <c r="L566" s="794"/>
      <c r="M566" s="794"/>
      <c r="N566" s="794"/>
      <c r="O566" s="794"/>
      <c r="P566" s="794"/>
      <c r="Q566" s="794"/>
      <c r="R566" s="794"/>
      <c r="S566" s="794"/>
      <c r="T566" s="794"/>
      <c r="U566" s="794"/>
      <c r="V566" s="794"/>
      <c r="W566" s="794"/>
      <c r="X566" s="794"/>
      <c r="Y566" s="794"/>
      <c r="Z566" s="794"/>
      <c r="AA566" s="794"/>
      <c r="AB566" s="794"/>
      <c r="AC566" s="794"/>
      <c r="AD566" s="794"/>
      <c r="AE566" s="794"/>
      <c r="AF566" s="794"/>
      <c r="AG566" s="794"/>
      <c r="AH566" s="794"/>
      <c r="AI566" s="794"/>
      <c r="AJ566" s="794"/>
      <c r="AK566" s="794"/>
      <c r="AL566" s="794"/>
      <c r="AM566" s="794"/>
      <c r="AN566" s="794"/>
      <c r="AO566" s="794"/>
      <c r="AP566" s="794"/>
      <c r="AQ566" s="794"/>
      <c r="AR566" s="794"/>
      <c r="AS566" s="794"/>
      <c r="AT566" s="794"/>
      <c r="AU566" s="794"/>
      <c r="AV566" s="794"/>
      <c r="AW566" s="794"/>
      <c r="AX566" s="794"/>
      <c r="AY566" s="794"/>
      <c r="AZ566" s="794"/>
      <c r="BA566" s="794"/>
      <c r="BB566" s="794"/>
      <c r="BC566" s="794"/>
      <c r="BD566" s="794"/>
      <c r="BE566" s="794"/>
      <c r="BF566" s="794"/>
      <c r="BG566" s="794"/>
      <c r="BH566" s="794"/>
      <c r="BI566" s="794"/>
      <c r="BJ566" s="794"/>
      <c r="BK566" s="794"/>
      <c r="BL566" s="794"/>
      <c r="BM566" s="794"/>
    </row>
    <row r="567" spans="5:65" s="795" customFormat="1" ht="11.1" customHeight="1">
      <c r="E567" s="4"/>
      <c r="F567" s="794"/>
      <c r="G567" s="794"/>
      <c r="H567" s="794"/>
      <c r="I567" s="794"/>
      <c r="J567" s="794"/>
      <c r="K567" s="794"/>
      <c r="L567" s="794"/>
      <c r="M567" s="794"/>
      <c r="N567" s="794"/>
      <c r="O567" s="794"/>
      <c r="P567" s="794"/>
      <c r="Q567" s="794"/>
      <c r="R567" s="794"/>
      <c r="S567" s="794"/>
      <c r="T567" s="794"/>
      <c r="U567" s="794"/>
      <c r="V567" s="794"/>
      <c r="W567" s="794"/>
      <c r="X567" s="794"/>
      <c r="Y567" s="794"/>
      <c r="Z567" s="794"/>
      <c r="AA567" s="794"/>
      <c r="AB567" s="794"/>
      <c r="AC567" s="794"/>
      <c r="AD567" s="794"/>
      <c r="AE567" s="794"/>
      <c r="AF567" s="794"/>
      <c r="AG567" s="794"/>
      <c r="AH567" s="794"/>
      <c r="AI567" s="794"/>
      <c r="AJ567" s="794"/>
      <c r="AK567" s="794"/>
      <c r="AL567" s="794"/>
      <c r="AM567" s="794"/>
      <c r="AN567" s="794"/>
      <c r="AO567" s="794"/>
      <c r="AP567" s="794"/>
      <c r="AQ567" s="794"/>
      <c r="AR567" s="794"/>
      <c r="AS567" s="794"/>
      <c r="AT567" s="794"/>
      <c r="AU567" s="794"/>
      <c r="AV567" s="794"/>
      <c r="AW567" s="794"/>
      <c r="AX567" s="794"/>
      <c r="AY567" s="794"/>
      <c r="AZ567" s="794"/>
      <c r="BA567" s="794"/>
      <c r="BB567" s="794"/>
      <c r="BC567" s="794"/>
      <c r="BD567" s="794"/>
      <c r="BE567" s="794"/>
      <c r="BF567" s="794"/>
      <c r="BG567" s="794"/>
      <c r="BH567" s="794"/>
      <c r="BI567" s="794"/>
      <c r="BJ567" s="794"/>
      <c r="BK567" s="794"/>
      <c r="BL567" s="794"/>
      <c r="BM567" s="794"/>
    </row>
    <row r="568" spans="5:65" s="795" customFormat="1" ht="24" customHeight="1">
      <c r="E568" s="4"/>
      <c r="F568" s="794"/>
      <c r="G568" s="794"/>
      <c r="H568" s="794"/>
      <c r="I568" s="794"/>
      <c r="J568" s="794"/>
      <c r="K568" s="794"/>
      <c r="L568" s="794"/>
      <c r="M568" s="794"/>
      <c r="N568" s="794"/>
      <c r="O568" s="794"/>
      <c r="P568" s="794"/>
      <c r="Q568" s="794"/>
      <c r="R568" s="794"/>
      <c r="S568" s="794"/>
      <c r="T568" s="794"/>
      <c r="U568" s="794"/>
      <c r="V568" s="794"/>
      <c r="W568" s="794"/>
      <c r="X568" s="794"/>
      <c r="Y568" s="794"/>
      <c r="Z568" s="794"/>
      <c r="AA568" s="794"/>
      <c r="AB568" s="794"/>
      <c r="AC568" s="794"/>
      <c r="AD568" s="794"/>
      <c r="AE568" s="794"/>
      <c r="AF568" s="794"/>
      <c r="AG568" s="794"/>
      <c r="AH568" s="794"/>
      <c r="AI568" s="794"/>
      <c r="AJ568" s="794"/>
      <c r="AK568" s="794"/>
      <c r="AL568" s="794"/>
      <c r="AM568" s="794"/>
      <c r="AN568" s="794"/>
      <c r="AO568" s="794"/>
      <c r="AP568" s="794"/>
      <c r="AQ568" s="794"/>
      <c r="AR568" s="794"/>
      <c r="AS568" s="794"/>
      <c r="AT568" s="794"/>
      <c r="AU568" s="794"/>
      <c r="AV568" s="794"/>
      <c r="AW568" s="794"/>
      <c r="AX568" s="794"/>
      <c r="AY568" s="794"/>
      <c r="AZ568" s="794"/>
      <c r="BA568" s="794"/>
      <c r="BB568" s="794"/>
      <c r="BC568" s="794"/>
      <c r="BD568" s="794"/>
      <c r="BE568" s="794"/>
      <c r="BF568" s="794"/>
      <c r="BG568" s="794"/>
      <c r="BH568" s="794"/>
      <c r="BI568" s="794"/>
      <c r="BJ568" s="794"/>
      <c r="BK568" s="794"/>
      <c r="BL568" s="794"/>
      <c r="BM568" s="794"/>
    </row>
    <row r="569" spans="5:65" s="795" customFormat="1" ht="11.1" customHeight="1">
      <c r="E569" s="4"/>
      <c r="F569" s="794"/>
      <c r="G569" s="794"/>
      <c r="H569" s="794"/>
      <c r="I569" s="794"/>
      <c r="J569" s="794"/>
      <c r="K569" s="794"/>
      <c r="L569" s="794"/>
      <c r="M569" s="794"/>
      <c r="N569" s="794"/>
      <c r="O569" s="794"/>
      <c r="P569" s="794"/>
      <c r="Q569" s="794"/>
      <c r="R569" s="794"/>
      <c r="S569" s="794"/>
      <c r="T569" s="794"/>
      <c r="U569" s="794"/>
      <c r="V569" s="794"/>
      <c r="W569" s="794"/>
      <c r="X569" s="794"/>
      <c r="Y569" s="794"/>
      <c r="Z569" s="794"/>
      <c r="AA569" s="794"/>
      <c r="AB569" s="794"/>
      <c r="AC569" s="794"/>
      <c r="AD569" s="794"/>
      <c r="AE569" s="794"/>
      <c r="AF569" s="794"/>
      <c r="AG569" s="794"/>
      <c r="AH569" s="794"/>
      <c r="AI569" s="794"/>
      <c r="AJ569" s="794"/>
      <c r="AK569" s="794"/>
      <c r="AL569" s="794"/>
      <c r="AM569" s="794"/>
      <c r="AN569" s="794"/>
      <c r="AO569" s="794"/>
      <c r="AP569" s="794"/>
      <c r="AQ569" s="794"/>
      <c r="AR569" s="794"/>
      <c r="AS569" s="794"/>
      <c r="AT569" s="794"/>
      <c r="AU569" s="794"/>
      <c r="AV569" s="794"/>
      <c r="AW569" s="794"/>
      <c r="AX569" s="794"/>
      <c r="AY569" s="794"/>
      <c r="AZ569" s="794"/>
      <c r="BA569" s="794"/>
      <c r="BB569" s="794"/>
      <c r="BC569" s="794"/>
      <c r="BD569" s="794"/>
      <c r="BE569" s="794"/>
      <c r="BF569" s="794"/>
      <c r="BG569" s="794"/>
      <c r="BH569" s="794"/>
      <c r="BI569" s="794"/>
      <c r="BJ569" s="794"/>
      <c r="BK569" s="794"/>
      <c r="BL569" s="794"/>
      <c r="BM569" s="794"/>
    </row>
    <row r="570" spans="5:65" s="795" customFormat="1" ht="12.75" customHeight="1">
      <c r="E570" s="4"/>
      <c r="F570" s="794"/>
      <c r="G570" s="794"/>
      <c r="H570" s="794"/>
      <c r="I570" s="794"/>
      <c r="J570" s="794"/>
      <c r="K570" s="794"/>
      <c r="L570" s="794"/>
      <c r="M570" s="794"/>
      <c r="N570" s="794"/>
      <c r="O570" s="794"/>
      <c r="P570" s="794"/>
      <c r="Q570" s="794"/>
      <c r="R570" s="794"/>
      <c r="S570" s="794"/>
      <c r="T570" s="794"/>
      <c r="U570" s="794"/>
      <c r="V570" s="794"/>
      <c r="W570" s="794"/>
      <c r="X570" s="794"/>
      <c r="Y570" s="794"/>
      <c r="Z570" s="794"/>
      <c r="AA570" s="794"/>
      <c r="AB570" s="794"/>
      <c r="AC570" s="794"/>
      <c r="AD570" s="794"/>
      <c r="AE570" s="794"/>
      <c r="AF570" s="794"/>
      <c r="AG570" s="794"/>
      <c r="AH570" s="794"/>
      <c r="AI570" s="794"/>
      <c r="AJ570" s="794"/>
      <c r="AK570" s="794"/>
      <c r="AL570" s="794"/>
      <c r="AM570" s="794"/>
      <c r="AN570" s="794"/>
      <c r="AO570" s="794"/>
      <c r="AP570" s="794"/>
      <c r="AQ570" s="794"/>
      <c r="AR570" s="794"/>
      <c r="AS570" s="794"/>
      <c r="AT570" s="794"/>
      <c r="AU570" s="794"/>
      <c r="AV570" s="794"/>
      <c r="AW570" s="794"/>
      <c r="AX570" s="794"/>
      <c r="AY570" s="794"/>
      <c r="AZ570" s="794"/>
      <c r="BA570" s="794"/>
      <c r="BB570" s="794"/>
      <c r="BC570" s="794"/>
      <c r="BD570" s="794"/>
      <c r="BE570" s="794"/>
      <c r="BF570" s="794"/>
      <c r="BG570" s="794"/>
      <c r="BH570" s="794"/>
      <c r="BI570" s="794"/>
      <c r="BJ570" s="794"/>
      <c r="BK570" s="794"/>
      <c r="BL570" s="794"/>
      <c r="BM570" s="794"/>
    </row>
    <row r="571" spans="5:65" s="795" customFormat="1" ht="11.1" customHeight="1">
      <c r="E571" s="4"/>
      <c r="F571" s="794"/>
      <c r="G571" s="794"/>
      <c r="H571" s="794"/>
      <c r="I571" s="794"/>
      <c r="J571" s="794"/>
      <c r="K571" s="794"/>
      <c r="L571" s="794"/>
      <c r="M571" s="794"/>
      <c r="N571" s="794"/>
      <c r="O571" s="794"/>
      <c r="P571" s="794"/>
      <c r="Q571" s="794"/>
      <c r="R571" s="794"/>
      <c r="S571" s="794"/>
      <c r="T571" s="794"/>
      <c r="U571" s="794"/>
      <c r="V571" s="794"/>
      <c r="W571" s="794"/>
      <c r="X571" s="794"/>
      <c r="Y571" s="794"/>
      <c r="Z571" s="794"/>
      <c r="AA571" s="794"/>
      <c r="AB571" s="794"/>
      <c r="AC571" s="794"/>
      <c r="AD571" s="794"/>
      <c r="AE571" s="794"/>
      <c r="AF571" s="794"/>
      <c r="AG571" s="794"/>
      <c r="AH571" s="794"/>
      <c r="AI571" s="794"/>
      <c r="AJ571" s="794"/>
      <c r="AK571" s="794"/>
      <c r="AL571" s="794"/>
      <c r="AM571" s="794"/>
      <c r="AN571" s="794"/>
      <c r="AO571" s="794"/>
      <c r="AP571" s="794"/>
      <c r="AQ571" s="794"/>
      <c r="AR571" s="794"/>
      <c r="AS571" s="794"/>
      <c r="AT571" s="794"/>
      <c r="AU571" s="794"/>
      <c r="AV571" s="794"/>
      <c r="AW571" s="794"/>
      <c r="AX571" s="794"/>
      <c r="AY571" s="794"/>
      <c r="AZ571" s="794"/>
      <c r="BA571" s="794"/>
      <c r="BB571" s="794"/>
      <c r="BC571" s="794"/>
      <c r="BD571" s="794"/>
      <c r="BE571" s="794"/>
      <c r="BF571" s="794"/>
      <c r="BG571" s="794"/>
      <c r="BH571" s="794"/>
      <c r="BI571" s="794"/>
      <c r="BJ571" s="794"/>
      <c r="BK571" s="794"/>
      <c r="BL571" s="794"/>
      <c r="BM571" s="794"/>
    </row>
    <row r="572" spans="5:65" s="795" customFormat="1" ht="12.75" customHeight="1">
      <c r="E572" s="4"/>
      <c r="F572" s="794"/>
      <c r="G572" s="794"/>
      <c r="H572" s="794"/>
      <c r="I572" s="794"/>
      <c r="J572" s="794"/>
      <c r="K572" s="794"/>
      <c r="L572" s="794"/>
      <c r="M572" s="794"/>
      <c r="N572" s="794"/>
      <c r="O572" s="794"/>
      <c r="P572" s="794"/>
      <c r="Q572" s="794"/>
      <c r="R572" s="794"/>
      <c r="S572" s="794"/>
      <c r="T572" s="794"/>
      <c r="U572" s="794"/>
      <c r="V572" s="794"/>
      <c r="W572" s="794"/>
      <c r="X572" s="794"/>
      <c r="Y572" s="794"/>
      <c r="Z572" s="794"/>
      <c r="AA572" s="794"/>
      <c r="AB572" s="794"/>
      <c r="AC572" s="794"/>
      <c r="AD572" s="794"/>
      <c r="AE572" s="794"/>
      <c r="AF572" s="794"/>
      <c r="AG572" s="794"/>
      <c r="AH572" s="794"/>
      <c r="AI572" s="794"/>
      <c r="AJ572" s="794"/>
      <c r="AK572" s="794"/>
      <c r="AL572" s="794"/>
      <c r="AM572" s="794"/>
      <c r="AN572" s="794"/>
      <c r="AO572" s="794"/>
      <c r="AP572" s="794"/>
      <c r="AQ572" s="794"/>
      <c r="AR572" s="794"/>
      <c r="AS572" s="794"/>
      <c r="AT572" s="794"/>
      <c r="AU572" s="794"/>
      <c r="AV572" s="794"/>
      <c r="AW572" s="794"/>
      <c r="AX572" s="794"/>
      <c r="AY572" s="794"/>
      <c r="AZ572" s="794"/>
      <c r="BA572" s="794"/>
      <c r="BB572" s="794"/>
      <c r="BC572" s="794"/>
      <c r="BD572" s="794"/>
      <c r="BE572" s="794"/>
      <c r="BF572" s="794"/>
      <c r="BG572" s="794"/>
      <c r="BH572" s="794"/>
      <c r="BI572" s="794"/>
      <c r="BJ572" s="794"/>
      <c r="BK572" s="794"/>
      <c r="BL572" s="794"/>
      <c r="BM572" s="794"/>
    </row>
    <row r="573" spans="5:65" s="795" customFormat="1" ht="12.75" customHeight="1">
      <c r="E573" s="4"/>
      <c r="F573" s="794"/>
      <c r="G573" s="794"/>
      <c r="H573" s="794"/>
      <c r="I573" s="794"/>
      <c r="J573" s="794"/>
      <c r="K573" s="794"/>
      <c r="L573" s="794"/>
      <c r="M573" s="794"/>
      <c r="N573" s="794"/>
      <c r="O573" s="794"/>
      <c r="P573" s="794"/>
      <c r="Q573" s="794"/>
      <c r="R573" s="794"/>
      <c r="S573" s="794"/>
      <c r="T573" s="794"/>
      <c r="U573" s="794"/>
      <c r="V573" s="794"/>
      <c r="W573" s="794"/>
      <c r="X573" s="794"/>
      <c r="Y573" s="794"/>
      <c r="Z573" s="794"/>
      <c r="AA573" s="794"/>
      <c r="AB573" s="794"/>
      <c r="AC573" s="794"/>
      <c r="AD573" s="794"/>
      <c r="AE573" s="794"/>
      <c r="AF573" s="794"/>
      <c r="AG573" s="794"/>
      <c r="AH573" s="794"/>
      <c r="AI573" s="794"/>
      <c r="AJ573" s="794"/>
      <c r="AK573" s="794"/>
      <c r="AL573" s="794"/>
      <c r="AM573" s="794"/>
      <c r="AN573" s="794"/>
      <c r="AO573" s="794"/>
      <c r="AP573" s="794"/>
      <c r="AQ573" s="794"/>
      <c r="AR573" s="794"/>
      <c r="AS573" s="794"/>
      <c r="AT573" s="794"/>
      <c r="AU573" s="794"/>
      <c r="AV573" s="794"/>
      <c r="AW573" s="794"/>
      <c r="AX573" s="794"/>
      <c r="AY573" s="794"/>
      <c r="AZ573" s="794"/>
      <c r="BA573" s="794"/>
      <c r="BB573" s="794"/>
      <c r="BC573" s="794"/>
      <c r="BD573" s="794"/>
      <c r="BE573" s="794"/>
      <c r="BF573" s="794"/>
      <c r="BG573" s="794"/>
      <c r="BH573" s="794"/>
      <c r="BI573" s="794"/>
      <c r="BJ573" s="794"/>
      <c r="BK573" s="794"/>
      <c r="BL573" s="794"/>
      <c r="BM573" s="794"/>
    </row>
    <row r="574" spans="5:65" s="795" customFormat="1" ht="12.75" customHeight="1">
      <c r="E574" s="4"/>
      <c r="F574" s="794"/>
      <c r="G574" s="794"/>
      <c r="H574" s="794"/>
      <c r="I574" s="794"/>
      <c r="J574" s="794"/>
      <c r="K574" s="794"/>
      <c r="L574" s="794"/>
      <c r="M574" s="794"/>
      <c r="N574" s="794"/>
      <c r="O574" s="794"/>
      <c r="P574" s="794"/>
      <c r="Q574" s="794"/>
      <c r="R574" s="794"/>
      <c r="S574" s="794"/>
      <c r="T574" s="794"/>
      <c r="U574" s="794"/>
      <c r="V574" s="794"/>
      <c r="W574" s="794"/>
      <c r="X574" s="794"/>
      <c r="Y574" s="794"/>
      <c r="Z574" s="794"/>
      <c r="AA574" s="794"/>
      <c r="AB574" s="794"/>
      <c r="AC574" s="794"/>
      <c r="AD574" s="794"/>
      <c r="AE574" s="794"/>
      <c r="AF574" s="794"/>
      <c r="AG574" s="794"/>
      <c r="AH574" s="794"/>
      <c r="AI574" s="794"/>
      <c r="AJ574" s="794"/>
      <c r="AK574" s="794"/>
      <c r="AL574" s="794"/>
      <c r="AM574" s="794"/>
      <c r="AN574" s="794"/>
      <c r="AO574" s="794"/>
      <c r="AP574" s="794"/>
      <c r="AQ574" s="794"/>
      <c r="AR574" s="794"/>
      <c r="AS574" s="794"/>
      <c r="AT574" s="794"/>
      <c r="AU574" s="794"/>
      <c r="AV574" s="794"/>
      <c r="AW574" s="794"/>
      <c r="AX574" s="794"/>
      <c r="AY574" s="794"/>
      <c r="AZ574" s="794"/>
      <c r="BA574" s="794"/>
      <c r="BB574" s="794"/>
      <c r="BC574" s="794"/>
      <c r="BD574" s="794"/>
      <c r="BE574" s="794"/>
      <c r="BF574" s="794"/>
      <c r="BG574" s="794"/>
      <c r="BH574" s="794"/>
      <c r="BI574" s="794"/>
      <c r="BJ574" s="794"/>
      <c r="BK574" s="794"/>
      <c r="BL574" s="794"/>
      <c r="BM574" s="794"/>
    </row>
    <row r="575" spans="5:65" s="795" customFormat="1" ht="12.75" customHeight="1">
      <c r="E575" s="4"/>
      <c r="F575" s="794"/>
      <c r="G575" s="794"/>
      <c r="H575" s="794"/>
      <c r="I575" s="794"/>
      <c r="J575" s="794"/>
      <c r="K575" s="794"/>
      <c r="L575" s="794"/>
      <c r="M575" s="794"/>
      <c r="N575" s="794"/>
      <c r="O575" s="794"/>
      <c r="P575" s="794"/>
      <c r="Q575" s="794"/>
      <c r="R575" s="794"/>
      <c r="S575" s="794"/>
      <c r="T575" s="794"/>
      <c r="U575" s="794"/>
      <c r="V575" s="794"/>
      <c r="W575" s="794"/>
      <c r="X575" s="794"/>
      <c r="Y575" s="794"/>
      <c r="Z575" s="794"/>
      <c r="AA575" s="794"/>
      <c r="AB575" s="794"/>
      <c r="AC575" s="794"/>
      <c r="AD575" s="794"/>
      <c r="AE575" s="794"/>
      <c r="AF575" s="794"/>
      <c r="AG575" s="794"/>
      <c r="AH575" s="794"/>
      <c r="AI575" s="794"/>
      <c r="AJ575" s="794"/>
      <c r="AK575" s="794"/>
      <c r="AL575" s="794"/>
      <c r="AM575" s="794"/>
      <c r="AN575" s="794"/>
      <c r="AO575" s="794"/>
      <c r="AP575" s="794"/>
      <c r="AQ575" s="794"/>
      <c r="AR575" s="794"/>
      <c r="AS575" s="794"/>
      <c r="AT575" s="794"/>
      <c r="AU575" s="794"/>
      <c r="AV575" s="794"/>
      <c r="AW575" s="794"/>
      <c r="AX575" s="794"/>
      <c r="AY575" s="794"/>
      <c r="AZ575" s="794"/>
      <c r="BA575" s="794"/>
      <c r="BB575" s="794"/>
      <c r="BC575" s="794"/>
      <c r="BD575" s="794"/>
      <c r="BE575" s="794"/>
      <c r="BF575" s="794"/>
      <c r="BG575" s="794"/>
      <c r="BH575" s="794"/>
      <c r="BI575" s="794"/>
      <c r="BJ575" s="794"/>
      <c r="BK575" s="794"/>
      <c r="BL575" s="794"/>
      <c r="BM575" s="794"/>
    </row>
    <row r="576" spans="5:65" s="795" customFormat="1" ht="12.75" customHeight="1">
      <c r="E576" s="4"/>
      <c r="F576" s="794"/>
      <c r="G576" s="794"/>
      <c r="H576" s="794"/>
      <c r="I576" s="794"/>
      <c r="J576" s="794"/>
      <c r="K576" s="794"/>
      <c r="L576" s="794"/>
      <c r="M576" s="794"/>
      <c r="N576" s="794"/>
      <c r="O576" s="794"/>
      <c r="P576" s="794"/>
      <c r="Q576" s="794"/>
      <c r="R576" s="794"/>
      <c r="S576" s="794"/>
      <c r="T576" s="794"/>
      <c r="U576" s="794"/>
      <c r="V576" s="794"/>
      <c r="W576" s="794"/>
      <c r="X576" s="794"/>
      <c r="Y576" s="794"/>
      <c r="Z576" s="794"/>
      <c r="AA576" s="794"/>
      <c r="AB576" s="794"/>
      <c r="AC576" s="794"/>
      <c r="AD576" s="794"/>
      <c r="AE576" s="794"/>
      <c r="AF576" s="794"/>
      <c r="AG576" s="794"/>
      <c r="AH576" s="794"/>
      <c r="AI576" s="794"/>
      <c r="AJ576" s="794"/>
      <c r="AK576" s="794"/>
      <c r="AL576" s="794"/>
      <c r="AM576" s="794"/>
      <c r="AN576" s="794"/>
      <c r="AO576" s="794"/>
      <c r="AP576" s="794"/>
      <c r="AQ576" s="794"/>
      <c r="AR576" s="794"/>
      <c r="AS576" s="794"/>
      <c r="AT576" s="794"/>
      <c r="AU576" s="794"/>
      <c r="AV576" s="794"/>
      <c r="AW576" s="794"/>
      <c r="AX576" s="794"/>
      <c r="AY576" s="794"/>
      <c r="AZ576" s="794"/>
      <c r="BA576" s="794"/>
      <c r="BB576" s="794"/>
      <c r="BC576" s="794"/>
      <c r="BD576" s="794"/>
      <c r="BE576" s="794"/>
      <c r="BF576" s="794"/>
      <c r="BG576" s="794"/>
      <c r="BH576" s="794"/>
      <c r="BI576" s="794"/>
      <c r="BJ576" s="794"/>
      <c r="BK576" s="794"/>
      <c r="BL576" s="794"/>
      <c r="BM576" s="794"/>
    </row>
    <row r="577" spans="5:65" s="795" customFormat="1" ht="11.1" customHeight="1">
      <c r="E577" s="4"/>
      <c r="F577" s="794"/>
      <c r="G577" s="794"/>
      <c r="H577" s="794"/>
      <c r="I577" s="794"/>
      <c r="J577" s="794"/>
      <c r="K577" s="794"/>
      <c r="L577" s="794"/>
      <c r="M577" s="794"/>
      <c r="N577" s="794"/>
      <c r="O577" s="794"/>
      <c r="P577" s="794"/>
      <c r="Q577" s="794"/>
      <c r="R577" s="794"/>
      <c r="S577" s="794"/>
      <c r="T577" s="794"/>
      <c r="U577" s="794"/>
      <c r="V577" s="794"/>
      <c r="W577" s="794"/>
      <c r="X577" s="794"/>
      <c r="Y577" s="794"/>
      <c r="Z577" s="794"/>
      <c r="AA577" s="794"/>
      <c r="AB577" s="794"/>
      <c r="AC577" s="794"/>
      <c r="AD577" s="794"/>
      <c r="AE577" s="794"/>
      <c r="AF577" s="794"/>
      <c r="AG577" s="794"/>
      <c r="AH577" s="794"/>
      <c r="AI577" s="794"/>
      <c r="AJ577" s="794"/>
      <c r="AK577" s="794"/>
      <c r="AL577" s="794"/>
      <c r="AM577" s="794"/>
      <c r="AN577" s="794"/>
      <c r="AO577" s="794"/>
      <c r="AP577" s="794"/>
      <c r="AQ577" s="794"/>
      <c r="AR577" s="794"/>
      <c r="AS577" s="794"/>
      <c r="AT577" s="794"/>
      <c r="AU577" s="794"/>
      <c r="AV577" s="794"/>
      <c r="AW577" s="794"/>
      <c r="AX577" s="794"/>
      <c r="AY577" s="794"/>
      <c r="AZ577" s="794"/>
      <c r="BA577" s="794"/>
      <c r="BB577" s="794"/>
      <c r="BC577" s="794"/>
      <c r="BD577" s="794"/>
      <c r="BE577" s="794"/>
      <c r="BF577" s="794"/>
      <c r="BG577" s="794"/>
      <c r="BH577" s="794"/>
      <c r="BI577" s="794"/>
      <c r="BJ577" s="794"/>
      <c r="BK577" s="794"/>
      <c r="BL577" s="794"/>
      <c r="BM577" s="794"/>
    </row>
    <row r="578" spans="5:65" s="795" customFormat="1" ht="12.75" customHeight="1">
      <c r="E578" s="4"/>
      <c r="F578" s="794"/>
      <c r="G578" s="794"/>
      <c r="H578" s="794"/>
      <c r="I578" s="794"/>
      <c r="J578" s="794"/>
      <c r="K578" s="794"/>
      <c r="L578" s="794"/>
      <c r="M578" s="794"/>
      <c r="N578" s="794"/>
      <c r="O578" s="794"/>
      <c r="P578" s="794"/>
      <c r="Q578" s="794"/>
      <c r="R578" s="794"/>
      <c r="S578" s="794"/>
      <c r="T578" s="794"/>
      <c r="U578" s="794"/>
      <c r="V578" s="794"/>
      <c r="W578" s="794"/>
      <c r="X578" s="794"/>
      <c r="Y578" s="794"/>
      <c r="Z578" s="794"/>
      <c r="AA578" s="794"/>
      <c r="AB578" s="794"/>
      <c r="AC578" s="794"/>
      <c r="AD578" s="794"/>
      <c r="AE578" s="794"/>
      <c r="AF578" s="794"/>
      <c r="AG578" s="794"/>
      <c r="AH578" s="794"/>
      <c r="AI578" s="794"/>
      <c r="AJ578" s="794"/>
      <c r="AK578" s="794"/>
      <c r="AL578" s="794"/>
      <c r="AM578" s="794"/>
      <c r="AN578" s="794"/>
      <c r="AO578" s="794"/>
      <c r="AP578" s="794"/>
      <c r="AQ578" s="794"/>
      <c r="AR578" s="794"/>
      <c r="AS578" s="794"/>
      <c r="AT578" s="794"/>
      <c r="AU578" s="794"/>
      <c r="AV578" s="794"/>
      <c r="AW578" s="794"/>
      <c r="AX578" s="794"/>
      <c r="AY578" s="794"/>
      <c r="AZ578" s="794"/>
      <c r="BA578" s="794"/>
      <c r="BB578" s="794"/>
      <c r="BC578" s="794"/>
      <c r="BD578" s="794"/>
      <c r="BE578" s="794"/>
      <c r="BF578" s="794"/>
      <c r="BG578" s="794"/>
      <c r="BH578" s="794"/>
      <c r="BI578" s="794"/>
      <c r="BJ578" s="794"/>
      <c r="BK578" s="794"/>
      <c r="BL578" s="794"/>
      <c r="BM578" s="794"/>
    </row>
    <row r="579" spans="5:65" s="795" customFormat="1" ht="12.75" customHeight="1">
      <c r="E579" s="4"/>
      <c r="F579" s="794"/>
      <c r="G579" s="794"/>
      <c r="H579" s="794"/>
      <c r="I579" s="794"/>
      <c r="J579" s="794"/>
      <c r="K579" s="794"/>
      <c r="L579" s="794"/>
      <c r="M579" s="794"/>
      <c r="N579" s="794"/>
      <c r="O579" s="794"/>
      <c r="P579" s="794"/>
      <c r="Q579" s="794"/>
      <c r="R579" s="794"/>
      <c r="S579" s="794"/>
      <c r="T579" s="794"/>
      <c r="U579" s="794"/>
      <c r="V579" s="794"/>
      <c r="W579" s="794"/>
      <c r="X579" s="794"/>
      <c r="Y579" s="794"/>
      <c r="Z579" s="794"/>
      <c r="AA579" s="794"/>
      <c r="AB579" s="794"/>
      <c r="AC579" s="794"/>
      <c r="AD579" s="794"/>
      <c r="AE579" s="794"/>
      <c r="AF579" s="794"/>
      <c r="AG579" s="794"/>
      <c r="AH579" s="794"/>
      <c r="AI579" s="794"/>
      <c r="AJ579" s="794"/>
      <c r="AK579" s="794"/>
      <c r="AL579" s="794"/>
      <c r="AM579" s="794"/>
      <c r="AN579" s="794"/>
      <c r="AO579" s="794"/>
      <c r="AP579" s="794"/>
      <c r="AQ579" s="794"/>
      <c r="AR579" s="794"/>
      <c r="AS579" s="794"/>
      <c r="AT579" s="794"/>
      <c r="AU579" s="794"/>
      <c r="AV579" s="794"/>
      <c r="AW579" s="794"/>
      <c r="AX579" s="794"/>
      <c r="AY579" s="794"/>
      <c r="AZ579" s="794"/>
      <c r="BA579" s="794"/>
      <c r="BB579" s="794"/>
      <c r="BC579" s="794"/>
      <c r="BD579" s="794"/>
      <c r="BE579" s="794"/>
      <c r="BF579" s="794"/>
      <c r="BG579" s="794"/>
      <c r="BH579" s="794"/>
      <c r="BI579" s="794"/>
      <c r="BJ579" s="794"/>
      <c r="BK579" s="794"/>
      <c r="BL579" s="794"/>
      <c r="BM579" s="794"/>
    </row>
    <row r="580" spans="5:65" s="795" customFormat="1" ht="12.75" customHeight="1">
      <c r="E580" s="4"/>
      <c r="F580" s="794"/>
      <c r="G580" s="794"/>
      <c r="H580" s="794"/>
      <c r="I580" s="794"/>
      <c r="J580" s="794"/>
      <c r="K580" s="794"/>
      <c r="L580" s="794"/>
      <c r="M580" s="794"/>
      <c r="N580" s="794"/>
      <c r="O580" s="794"/>
      <c r="P580" s="794"/>
      <c r="Q580" s="794"/>
      <c r="R580" s="794"/>
      <c r="S580" s="794"/>
      <c r="T580" s="794"/>
      <c r="U580" s="794"/>
      <c r="V580" s="794"/>
      <c r="W580" s="794"/>
      <c r="X580" s="794"/>
      <c r="Y580" s="794"/>
      <c r="Z580" s="794"/>
      <c r="AA580" s="794"/>
      <c r="AB580" s="794"/>
      <c r="AC580" s="794"/>
      <c r="AD580" s="794"/>
      <c r="AE580" s="794"/>
      <c r="AF580" s="794"/>
      <c r="AG580" s="794"/>
      <c r="AH580" s="794"/>
      <c r="AI580" s="794"/>
      <c r="AJ580" s="794"/>
      <c r="AK580" s="794"/>
      <c r="AL580" s="794"/>
      <c r="AM580" s="794"/>
      <c r="AN580" s="794"/>
      <c r="AO580" s="794"/>
      <c r="AP580" s="794"/>
      <c r="AQ580" s="794"/>
      <c r="AR580" s="794"/>
      <c r="AS580" s="794"/>
      <c r="AT580" s="794"/>
      <c r="AU580" s="794"/>
      <c r="AV580" s="794"/>
      <c r="AW580" s="794"/>
      <c r="AX580" s="794"/>
      <c r="AY580" s="794"/>
      <c r="AZ580" s="794"/>
      <c r="BA580" s="794"/>
      <c r="BB580" s="794"/>
      <c r="BC580" s="794"/>
      <c r="BD580" s="794"/>
      <c r="BE580" s="794"/>
      <c r="BF580" s="794"/>
      <c r="BG580" s="794"/>
      <c r="BH580" s="794"/>
      <c r="BI580" s="794"/>
      <c r="BJ580" s="794"/>
      <c r="BK580" s="794"/>
      <c r="BL580" s="794"/>
      <c r="BM580" s="794"/>
    </row>
    <row r="581" spans="5:65" s="795" customFormat="1" ht="12.75" customHeight="1">
      <c r="E581" s="4"/>
      <c r="F581" s="794"/>
      <c r="G581" s="794"/>
      <c r="H581" s="794"/>
      <c r="I581" s="794"/>
      <c r="J581" s="794"/>
      <c r="K581" s="794"/>
      <c r="L581" s="794"/>
      <c r="M581" s="794"/>
      <c r="N581" s="794"/>
      <c r="O581" s="794"/>
      <c r="P581" s="794"/>
      <c r="Q581" s="794"/>
      <c r="R581" s="794"/>
      <c r="S581" s="794"/>
      <c r="T581" s="794"/>
      <c r="U581" s="794"/>
      <c r="V581" s="794"/>
      <c r="W581" s="794"/>
      <c r="X581" s="794"/>
      <c r="Y581" s="794"/>
      <c r="Z581" s="794"/>
      <c r="AA581" s="794"/>
      <c r="AB581" s="794"/>
      <c r="AC581" s="794"/>
      <c r="AD581" s="794"/>
      <c r="AE581" s="794"/>
      <c r="AF581" s="794"/>
      <c r="AG581" s="794"/>
      <c r="AH581" s="794"/>
      <c r="AI581" s="794"/>
      <c r="AJ581" s="794"/>
      <c r="AK581" s="794"/>
      <c r="AL581" s="794"/>
      <c r="AM581" s="794"/>
      <c r="AN581" s="794"/>
      <c r="AO581" s="794"/>
      <c r="AP581" s="794"/>
      <c r="AQ581" s="794"/>
      <c r="AR581" s="794"/>
      <c r="AS581" s="794"/>
      <c r="AT581" s="794"/>
      <c r="AU581" s="794"/>
      <c r="AV581" s="794"/>
      <c r="AW581" s="794"/>
      <c r="AX581" s="794"/>
      <c r="AY581" s="794"/>
      <c r="AZ581" s="794"/>
      <c r="BA581" s="794"/>
      <c r="BB581" s="794"/>
      <c r="BC581" s="794"/>
      <c r="BD581" s="794"/>
      <c r="BE581" s="794"/>
      <c r="BF581" s="794"/>
      <c r="BG581" s="794"/>
      <c r="BH581" s="794"/>
      <c r="BI581" s="794"/>
      <c r="BJ581" s="794"/>
      <c r="BK581" s="794"/>
      <c r="BL581" s="794"/>
      <c r="BM581" s="794"/>
    </row>
    <row r="582" spans="5:65" s="795" customFormat="1" ht="12.75" customHeight="1">
      <c r="E582" s="4"/>
      <c r="F582" s="794"/>
      <c r="G582" s="794"/>
      <c r="H582" s="794"/>
      <c r="I582" s="794"/>
      <c r="J582" s="794"/>
      <c r="K582" s="794"/>
      <c r="L582" s="794"/>
      <c r="M582" s="794"/>
      <c r="N582" s="794"/>
      <c r="O582" s="794"/>
      <c r="P582" s="794"/>
      <c r="Q582" s="794"/>
      <c r="R582" s="794"/>
      <c r="S582" s="794"/>
      <c r="T582" s="794"/>
      <c r="U582" s="794"/>
      <c r="V582" s="794"/>
      <c r="W582" s="794"/>
      <c r="X582" s="794"/>
      <c r="Y582" s="794"/>
      <c r="Z582" s="794"/>
      <c r="AA582" s="794"/>
      <c r="AB582" s="794"/>
      <c r="AC582" s="794"/>
      <c r="AD582" s="794"/>
      <c r="AE582" s="794"/>
      <c r="AF582" s="794"/>
      <c r="AG582" s="794"/>
      <c r="AH582" s="794"/>
      <c r="AI582" s="794"/>
      <c r="AJ582" s="794"/>
      <c r="AK582" s="794"/>
      <c r="AL582" s="794"/>
      <c r="AM582" s="794"/>
      <c r="AN582" s="794"/>
      <c r="AO582" s="794"/>
      <c r="AP582" s="794"/>
      <c r="AQ582" s="794"/>
      <c r="AR582" s="794"/>
      <c r="AS582" s="794"/>
      <c r="AT582" s="794"/>
      <c r="AU582" s="794"/>
      <c r="AV582" s="794"/>
      <c r="AW582" s="794"/>
      <c r="AX582" s="794"/>
      <c r="AY582" s="794"/>
      <c r="AZ582" s="794"/>
      <c r="BA582" s="794"/>
      <c r="BB582" s="794"/>
      <c r="BC582" s="794"/>
      <c r="BD582" s="794"/>
      <c r="BE582" s="794"/>
      <c r="BF582" s="794"/>
      <c r="BG582" s="794"/>
      <c r="BH582" s="794"/>
      <c r="BI582" s="794"/>
      <c r="BJ582" s="794"/>
      <c r="BK582" s="794"/>
      <c r="BL582" s="794"/>
      <c r="BM582" s="794"/>
    </row>
    <row r="583" spans="5:65" s="795" customFormat="1" ht="11.1" customHeight="1">
      <c r="E583" s="4"/>
      <c r="F583" s="794"/>
      <c r="G583" s="794"/>
      <c r="H583" s="794"/>
      <c r="I583" s="794"/>
      <c r="J583" s="794"/>
      <c r="K583" s="794"/>
      <c r="L583" s="794"/>
      <c r="M583" s="794"/>
      <c r="N583" s="794"/>
      <c r="O583" s="794"/>
      <c r="P583" s="794"/>
      <c r="Q583" s="794"/>
      <c r="R583" s="794"/>
      <c r="S583" s="794"/>
      <c r="T583" s="794"/>
      <c r="U583" s="794"/>
      <c r="V583" s="794"/>
      <c r="W583" s="794"/>
      <c r="X583" s="794"/>
      <c r="Y583" s="794"/>
      <c r="Z583" s="794"/>
      <c r="AA583" s="794"/>
      <c r="AB583" s="794"/>
      <c r="AC583" s="794"/>
      <c r="AD583" s="794"/>
      <c r="AE583" s="794"/>
      <c r="AF583" s="794"/>
      <c r="AG583" s="794"/>
      <c r="AH583" s="794"/>
      <c r="AI583" s="794"/>
      <c r="AJ583" s="794"/>
      <c r="AK583" s="794"/>
      <c r="AL583" s="794"/>
      <c r="AM583" s="794"/>
      <c r="AN583" s="794"/>
      <c r="AO583" s="794"/>
      <c r="AP583" s="794"/>
      <c r="AQ583" s="794"/>
      <c r="AR583" s="794"/>
      <c r="AS583" s="794"/>
      <c r="AT583" s="794"/>
      <c r="AU583" s="794"/>
      <c r="AV583" s="794"/>
      <c r="AW583" s="794"/>
      <c r="AX583" s="794"/>
      <c r="AY583" s="794"/>
      <c r="AZ583" s="794"/>
      <c r="BA583" s="794"/>
      <c r="BB583" s="794"/>
      <c r="BC583" s="794"/>
      <c r="BD583" s="794"/>
      <c r="BE583" s="794"/>
      <c r="BF583" s="794"/>
      <c r="BG583" s="794"/>
      <c r="BH583" s="794"/>
      <c r="BI583" s="794"/>
      <c r="BJ583" s="794"/>
      <c r="BK583" s="794"/>
      <c r="BL583" s="794"/>
      <c r="BM583" s="794"/>
    </row>
    <row r="584" spans="5:65" s="795" customFormat="1" ht="12.75" customHeight="1">
      <c r="E584" s="4"/>
      <c r="F584" s="794"/>
      <c r="G584" s="794"/>
      <c r="H584" s="794"/>
      <c r="I584" s="794"/>
      <c r="J584" s="794"/>
      <c r="K584" s="794"/>
      <c r="L584" s="794"/>
      <c r="M584" s="794"/>
      <c r="N584" s="794"/>
      <c r="O584" s="794"/>
      <c r="P584" s="794"/>
      <c r="Q584" s="794"/>
      <c r="R584" s="794"/>
      <c r="S584" s="794"/>
      <c r="T584" s="794"/>
      <c r="U584" s="794"/>
      <c r="V584" s="794"/>
      <c r="W584" s="794"/>
      <c r="X584" s="794"/>
      <c r="Y584" s="794"/>
      <c r="Z584" s="794"/>
      <c r="AA584" s="794"/>
      <c r="AB584" s="794"/>
      <c r="AC584" s="794"/>
      <c r="AD584" s="794"/>
      <c r="AE584" s="794"/>
      <c r="AF584" s="794"/>
      <c r="AG584" s="794"/>
      <c r="AH584" s="794"/>
      <c r="AI584" s="794"/>
      <c r="AJ584" s="794"/>
      <c r="AK584" s="794"/>
      <c r="AL584" s="794"/>
      <c r="AM584" s="794"/>
      <c r="AN584" s="794"/>
      <c r="AO584" s="794"/>
      <c r="AP584" s="794"/>
      <c r="AQ584" s="794"/>
      <c r="AR584" s="794"/>
      <c r="AS584" s="794"/>
      <c r="AT584" s="794"/>
      <c r="AU584" s="794"/>
      <c r="AV584" s="794"/>
      <c r="AW584" s="794"/>
      <c r="AX584" s="794"/>
      <c r="AY584" s="794"/>
      <c r="AZ584" s="794"/>
      <c r="BA584" s="794"/>
      <c r="BB584" s="794"/>
      <c r="BC584" s="794"/>
      <c r="BD584" s="794"/>
      <c r="BE584" s="794"/>
      <c r="BF584" s="794"/>
      <c r="BG584" s="794"/>
      <c r="BH584" s="794"/>
      <c r="BI584" s="794"/>
      <c r="BJ584" s="794"/>
      <c r="BK584" s="794"/>
      <c r="BL584" s="794"/>
      <c r="BM584" s="794"/>
    </row>
    <row r="585" spans="5:65" s="795" customFormat="1" ht="12.75" customHeight="1">
      <c r="E585" s="4"/>
      <c r="F585" s="794"/>
      <c r="G585" s="794"/>
      <c r="H585" s="794"/>
      <c r="I585" s="794"/>
      <c r="J585" s="794"/>
      <c r="K585" s="794"/>
      <c r="L585" s="794"/>
      <c r="M585" s="794"/>
      <c r="N585" s="794"/>
      <c r="O585" s="794"/>
      <c r="P585" s="794"/>
      <c r="Q585" s="794"/>
      <c r="R585" s="794"/>
      <c r="S585" s="794"/>
      <c r="T585" s="794"/>
      <c r="U585" s="794"/>
      <c r="V585" s="794"/>
      <c r="W585" s="794"/>
      <c r="X585" s="794"/>
      <c r="Y585" s="794"/>
      <c r="Z585" s="794"/>
      <c r="AA585" s="794"/>
      <c r="AB585" s="794"/>
      <c r="AC585" s="794"/>
      <c r="AD585" s="794"/>
      <c r="AE585" s="794"/>
      <c r="AF585" s="794"/>
      <c r="AG585" s="794"/>
      <c r="AH585" s="794"/>
      <c r="AI585" s="794"/>
      <c r="AJ585" s="794"/>
      <c r="AK585" s="794"/>
      <c r="AL585" s="794"/>
      <c r="AM585" s="794"/>
      <c r="AN585" s="794"/>
      <c r="AO585" s="794"/>
      <c r="AP585" s="794"/>
      <c r="AQ585" s="794"/>
      <c r="AR585" s="794"/>
      <c r="AS585" s="794"/>
      <c r="AT585" s="794"/>
      <c r="AU585" s="794"/>
      <c r="AV585" s="794"/>
      <c r="AW585" s="794"/>
      <c r="AX585" s="794"/>
      <c r="AY585" s="794"/>
      <c r="AZ585" s="794"/>
      <c r="BA585" s="794"/>
      <c r="BB585" s="794"/>
      <c r="BC585" s="794"/>
      <c r="BD585" s="794"/>
      <c r="BE585" s="794"/>
      <c r="BF585" s="794"/>
      <c r="BG585" s="794"/>
      <c r="BH585" s="794"/>
      <c r="BI585" s="794"/>
      <c r="BJ585" s="794"/>
      <c r="BK585" s="794"/>
      <c r="BL585" s="794"/>
      <c r="BM585" s="794"/>
    </row>
    <row r="586" spans="5:65" s="795" customFormat="1" ht="12.75" customHeight="1">
      <c r="E586" s="4"/>
      <c r="F586" s="794"/>
      <c r="G586" s="794"/>
      <c r="H586" s="794"/>
      <c r="I586" s="794"/>
      <c r="J586" s="794"/>
      <c r="K586" s="794"/>
      <c r="L586" s="794"/>
      <c r="M586" s="794"/>
      <c r="N586" s="794"/>
      <c r="O586" s="794"/>
      <c r="P586" s="794"/>
      <c r="Q586" s="794"/>
      <c r="R586" s="794"/>
      <c r="S586" s="794"/>
      <c r="T586" s="794"/>
      <c r="U586" s="794"/>
      <c r="V586" s="794"/>
      <c r="W586" s="794"/>
      <c r="X586" s="794"/>
      <c r="Y586" s="794"/>
      <c r="Z586" s="794"/>
      <c r="AA586" s="794"/>
      <c r="AB586" s="794"/>
      <c r="AC586" s="794"/>
      <c r="AD586" s="794"/>
      <c r="AE586" s="794"/>
      <c r="AF586" s="794"/>
      <c r="AG586" s="794"/>
      <c r="AH586" s="794"/>
      <c r="AI586" s="794"/>
      <c r="AJ586" s="794"/>
      <c r="AK586" s="794"/>
      <c r="AL586" s="794"/>
      <c r="AM586" s="794"/>
      <c r="AN586" s="794"/>
      <c r="AO586" s="794"/>
      <c r="AP586" s="794"/>
      <c r="AQ586" s="794"/>
      <c r="AR586" s="794"/>
      <c r="AS586" s="794"/>
      <c r="AT586" s="794"/>
      <c r="AU586" s="794"/>
      <c r="AV586" s="794"/>
      <c r="AW586" s="794"/>
      <c r="AX586" s="794"/>
      <c r="AY586" s="794"/>
      <c r="AZ586" s="794"/>
      <c r="BA586" s="794"/>
      <c r="BB586" s="794"/>
      <c r="BC586" s="794"/>
      <c r="BD586" s="794"/>
      <c r="BE586" s="794"/>
      <c r="BF586" s="794"/>
      <c r="BG586" s="794"/>
      <c r="BH586" s="794"/>
      <c r="BI586" s="794"/>
      <c r="BJ586" s="794"/>
      <c r="BK586" s="794"/>
      <c r="BL586" s="794"/>
      <c r="BM586" s="794"/>
    </row>
    <row r="587" spans="5:65" s="795" customFormat="1" ht="12.75" customHeight="1">
      <c r="E587" s="4"/>
      <c r="F587" s="794"/>
      <c r="G587" s="794"/>
      <c r="H587" s="794"/>
      <c r="I587" s="794"/>
      <c r="J587" s="794"/>
      <c r="K587" s="794"/>
      <c r="L587" s="794"/>
      <c r="M587" s="794"/>
      <c r="N587" s="794"/>
      <c r="O587" s="794"/>
      <c r="P587" s="794"/>
      <c r="Q587" s="794"/>
      <c r="R587" s="794"/>
      <c r="S587" s="794"/>
      <c r="T587" s="794"/>
      <c r="U587" s="794"/>
      <c r="V587" s="794"/>
      <c r="W587" s="794"/>
      <c r="X587" s="794"/>
      <c r="Y587" s="794"/>
      <c r="Z587" s="794"/>
      <c r="AA587" s="794"/>
      <c r="AB587" s="794"/>
      <c r="AC587" s="794"/>
      <c r="AD587" s="794"/>
      <c r="AE587" s="794"/>
      <c r="AF587" s="794"/>
      <c r="AG587" s="794"/>
      <c r="AH587" s="794"/>
      <c r="AI587" s="794"/>
      <c r="AJ587" s="794"/>
      <c r="AK587" s="794"/>
      <c r="AL587" s="794"/>
      <c r="AM587" s="794"/>
      <c r="AN587" s="794"/>
      <c r="AO587" s="794"/>
      <c r="AP587" s="794"/>
      <c r="AQ587" s="794"/>
      <c r="AR587" s="794"/>
      <c r="AS587" s="794"/>
      <c r="AT587" s="794"/>
      <c r="AU587" s="794"/>
      <c r="AV587" s="794"/>
      <c r="AW587" s="794"/>
      <c r="AX587" s="794"/>
      <c r="AY587" s="794"/>
      <c r="AZ587" s="794"/>
      <c r="BA587" s="794"/>
      <c r="BB587" s="794"/>
      <c r="BC587" s="794"/>
      <c r="BD587" s="794"/>
      <c r="BE587" s="794"/>
      <c r="BF587" s="794"/>
      <c r="BG587" s="794"/>
      <c r="BH587" s="794"/>
      <c r="BI587" s="794"/>
      <c r="BJ587" s="794"/>
      <c r="BK587" s="794"/>
      <c r="BL587" s="794"/>
      <c r="BM587" s="794"/>
    </row>
    <row r="588" spans="5:65" s="795" customFormat="1" ht="12.75" customHeight="1">
      <c r="E588" s="4"/>
      <c r="F588" s="794"/>
      <c r="G588" s="794"/>
      <c r="H588" s="794"/>
      <c r="I588" s="794"/>
      <c r="J588" s="794"/>
      <c r="K588" s="794"/>
      <c r="L588" s="794"/>
      <c r="M588" s="794"/>
      <c r="N588" s="794"/>
      <c r="O588" s="794"/>
      <c r="P588" s="794"/>
      <c r="Q588" s="794"/>
      <c r="R588" s="794"/>
      <c r="S588" s="794"/>
      <c r="T588" s="794"/>
      <c r="U588" s="794"/>
      <c r="V588" s="794"/>
      <c r="W588" s="794"/>
      <c r="X588" s="794"/>
      <c r="Y588" s="794"/>
      <c r="Z588" s="794"/>
      <c r="AA588" s="794"/>
      <c r="AB588" s="794"/>
      <c r="AC588" s="794"/>
      <c r="AD588" s="794"/>
      <c r="AE588" s="794"/>
      <c r="AF588" s="794"/>
      <c r="AG588" s="794"/>
      <c r="AH588" s="794"/>
      <c r="AI588" s="794"/>
      <c r="AJ588" s="794"/>
      <c r="AK588" s="794"/>
      <c r="AL588" s="794"/>
      <c r="AM588" s="794"/>
      <c r="AN588" s="794"/>
      <c r="AO588" s="794"/>
      <c r="AP588" s="794"/>
      <c r="AQ588" s="794"/>
      <c r="AR588" s="794"/>
      <c r="AS588" s="794"/>
      <c r="AT588" s="794"/>
      <c r="AU588" s="794"/>
      <c r="AV588" s="794"/>
      <c r="AW588" s="794"/>
      <c r="AX588" s="794"/>
      <c r="AY588" s="794"/>
      <c r="AZ588" s="794"/>
      <c r="BA588" s="794"/>
      <c r="BB588" s="794"/>
      <c r="BC588" s="794"/>
      <c r="BD588" s="794"/>
      <c r="BE588" s="794"/>
      <c r="BF588" s="794"/>
      <c r="BG588" s="794"/>
      <c r="BH588" s="794"/>
      <c r="BI588" s="794"/>
      <c r="BJ588" s="794"/>
      <c r="BK588" s="794"/>
      <c r="BL588" s="794"/>
      <c r="BM588" s="794"/>
    </row>
    <row r="589" spans="5:65" s="795" customFormat="1" ht="11.1" customHeight="1">
      <c r="E589" s="4"/>
      <c r="F589" s="794"/>
      <c r="G589" s="794"/>
      <c r="H589" s="794"/>
      <c r="I589" s="794"/>
      <c r="J589" s="794"/>
      <c r="K589" s="794"/>
      <c r="L589" s="794"/>
      <c r="M589" s="794"/>
      <c r="N589" s="794"/>
      <c r="O589" s="794"/>
      <c r="P589" s="794"/>
      <c r="Q589" s="794"/>
      <c r="R589" s="794"/>
      <c r="S589" s="794"/>
      <c r="T589" s="794"/>
      <c r="U589" s="794"/>
      <c r="V589" s="794"/>
      <c r="W589" s="794"/>
      <c r="X589" s="794"/>
      <c r="Y589" s="794"/>
      <c r="Z589" s="794"/>
      <c r="AA589" s="794"/>
      <c r="AB589" s="794"/>
      <c r="AC589" s="794"/>
      <c r="AD589" s="794"/>
      <c r="AE589" s="794"/>
      <c r="AF589" s="794"/>
      <c r="AG589" s="794"/>
      <c r="AH589" s="794"/>
      <c r="AI589" s="794"/>
      <c r="AJ589" s="794"/>
      <c r="AK589" s="794"/>
      <c r="AL589" s="794"/>
      <c r="AM589" s="794"/>
      <c r="AN589" s="794"/>
      <c r="AO589" s="794"/>
      <c r="AP589" s="794"/>
      <c r="AQ589" s="794"/>
      <c r="AR589" s="794"/>
      <c r="AS589" s="794"/>
      <c r="AT589" s="794"/>
      <c r="AU589" s="794"/>
      <c r="AV589" s="794"/>
      <c r="AW589" s="794"/>
      <c r="AX589" s="794"/>
      <c r="AY589" s="794"/>
      <c r="AZ589" s="794"/>
      <c r="BA589" s="794"/>
      <c r="BB589" s="794"/>
      <c r="BC589" s="794"/>
      <c r="BD589" s="794"/>
      <c r="BE589" s="794"/>
      <c r="BF589" s="794"/>
      <c r="BG589" s="794"/>
      <c r="BH589" s="794"/>
      <c r="BI589" s="794"/>
      <c r="BJ589" s="794"/>
      <c r="BK589" s="794"/>
      <c r="BL589" s="794"/>
      <c r="BM589" s="794"/>
    </row>
    <row r="590" spans="5:65" s="795" customFormat="1" ht="12.75" customHeight="1">
      <c r="E590" s="4"/>
      <c r="F590" s="794"/>
      <c r="G590" s="794"/>
      <c r="H590" s="794"/>
      <c r="I590" s="794"/>
      <c r="J590" s="794"/>
      <c r="K590" s="794"/>
      <c r="L590" s="794"/>
      <c r="M590" s="794"/>
      <c r="N590" s="794"/>
      <c r="O590" s="794"/>
      <c r="P590" s="794"/>
      <c r="Q590" s="794"/>
      <c r="R590" s="794"/>
      <c r="S590" s="794"/>
      <c r="T590" s="794"/>
      <c r="U590" s="794"/>
      <c r="V590" s="794"/>
      <c r="W590" s="794"/>
      <c r="X590" s="794"/>
      <c r="Y590" s="794"/>
      <c r="Z590" s="794"/>
      <c r="AA590" s="794"/>
      <c r="AB590" s="794"/>
      <c r="AC590" s="794"/>
      <c r="AD590" s="794"/>
      <c r="AE590" s="794"/>
      <c r="AF590" s="794"/>
      <c r="AG590" s="794"/>
      <c r="AH590" s="794"/>
      <c r="AI590" s="794"/>
      <c r="AJ590" s="794"/>
      <c r="AK590" s="794"/>
      <c r="AL590" s="794"/>
      <c r="AM590" s="794"/>
      <c r="AN590" s="794"/>
      <c r="AO590" s="794"/>
      <c r="AP590" s="794"/>
      <c r="AQ590" s="794"/>
      <c r="AR590" s="794"/>
      <c r="AS590" s="794"/>
      <c r="AT590" s="794"/>
      <c r="AU590" s="794"/>
      <c r="AV590" s="794"/>
      <c r="AW590" s="794"/>
      <c r="AX590" s="794"/>
      <c r="AY590" s="794"/>
      <c r="AZ590" s="794"/>
      <c r="BA590" s="794"/>
      <c r="BB590" s="794"/>
      <c r="BC590" s="794"/>
      <c r="BD590" s="794"/>
      <c r="BE590" s="794"/>
      <c r="BF590" s="794"/>
      <c r="BG590" s="794"/>
      <c r="BH590" s="794"/>
      <c r="BI590" s="794"/>
      <c r="BJ590" s="794"/>
      <c r="BK590" s="794"/>
      <c r="BL590" s="794"/>
      <c r="BM590" s="794"/>
    </row>
    <row r="591" spans="5:65" s="795" customFormat="1" ht="12.75" customHeight="1">
      <c r="E591" s="4"/>
      <c r="F591" s="794"/>
      <c r="G591" s="794"/>
      <c r="H591" s="794"/>
      <c r="I591" s="794"/>
      <c r="J591" s="794"/>
      <c r="K591" s="794"/>
      <c r="L591" s="794"/>
      <c r="M591" s="794"/>
      <c r="N591" s="794"/>
      <c r="O591" s="794"/>
      <c r="P591" s="794"/>
      <c r="Q591" s="794"/>
      <c r="R591" s="794"/>
      <c r="S591" s="794"/>
      <c r="T591" s="794"/>
      <c r="U591" s="794"/>
      <c r="V591" s="794"/>
      <c r="W591" s="794"/>
      <c r="X591" s="794"/>
      <c r="Y591" s="794"/>
      <c r="Z591" s="794"/>
      <c r="AA591" s="794"/>
      <c r="AB591" s="794"/>
      <c r="AC591" s="794"/>
      <c r="AD591" s="794"/>
      <c r="AE591" s="794"/>
      <c r="AF591" s="794"/>
      <c r="AG591" s="794"/>
      <c r="AH591" s="794"/>
      <c r="AI591" s="794"/>
      <c r="AJ591" s="794"/>
      <c r="AK591" s="794"/>
      <c r="AL591" s="794"/>
      <c r="AM591" s="794"/>
      <c r="AN591" s="794"/>
      <c r="AO591" s="794"/>
      <c r="AP591" s="794"/>
      <c r="AQ591" s="794"/>
      <c r="AR591" s="794"/>
      <c r="AS591" s="794"/>
      <c r="AT591" s="794"/>
      <c r="AU591" s="794"/>
      <c r="AV591" s="794"/>
      <c r="AW591" s="794"/>
      <c r="AX591" s="794"/>
      <c r="AY591" s="794"/>
      <c r="AZ591" s="794"/>
      <c r="BA591" s="794"/>
      <c r="BB591" s="794"/>
      <c r="BC591" s="794"/>
      <c r="BD591" s="794"/>
      <c r="BE591" s="794"/>
      <c r="BF591" s="794"/>
      <c r="BG591" s="794"/>
      <c r="BH591" s="794"/>
      <c r="BI591" s="794"/>
      <c r="BJ591" s="794"/>
      <c r="BK591" s="794"/>
      <c r="BL591" s="794"/>
      <c r="BM591" s="794"/>
    </row>
    <row r="592" spans="5:65" s="795" customFormat="1" ht="12.75" customHeight="1">
      <c r="E592" s="4"/>
      <c r="F592" s="794"/>
      <c r="G592" s="794"/>
      <c r="H592" s="794"/>
      <c r="I592" s="794"/>
      <c r="J592" s="794"/>
      <c r="K592" s="794"/>
      <c r="L592" s="794"/>
      <c r="M592" s="794"/>
      <c r="N592" s="794"/>
      <c r="O592" s="794"/>
      <c r="P592" s="794"/>
      <c r="Q592" s="794"/>
      <c r="R592" s="794"/>
      <c r="S592" s="794"/>
      <c r="T592" s="794"/>
      <c r="U592" s="794"/>
      <c r="V592" s="794"/>
      <c r="W592" s="794"/>
      <c r="X592" s="794"/>
      <c r="Y592" s="794"/>
      <c r="Z592" s="794"/>
      <c r="AA592" s="794"/>
      <c r="AB592" s="794"/>
      <c r="AC592" s="794"/>
      <c r="AD592" s="794"/>
      <c r="AE592" s="794"/>
      <c r="AF592" s="794"/>
      <c r="AG592" s="794"/>
      <c r="AH592" s="794"/>
      <c r="AI592" s="794"/>
      <c r="AJ592" s="794"/>
      <c r="AK592" s="794"/>
      <c r="AL592" s="794"/>
      <c r="AM592" s="794"/>
      <c r="AN592" s="794"/>
      <c r="AO592" s="794"/>
      <c r="AP592" s="794"/>
      <c r="AQ592" s="794"/>
      <c r="AR592" s="794"/>
      <c r="AS592" s="794"/>
      <c r="AT592" s="794"/>
      <c r="AU592" s="794"/>
      <c r="AV592" s="794"/>
      <c r="AW592" s="794"/>
      <c r="AX592" s="794"/>
      <c r="AY592" s="794"/>
      <c r="AZ592" s="794"/>
      <c r="BA592" s="794"/>
      <c r="BB592" s="794"/>
      <c r="BC592" s="794"/>
      <c r="BD592" s="794"/>
      <c r="BE592" s="794"/>
      <c r="BF592" s="794"/>
      <c r="BG592" s="794"/>
      <c r="BH592" s="794"/>
      <c r="BI592" s="794"/>
      <c r="BJ592" s="794"/>
      <c r="BK592" s="794"/>
      <c r="BL592" s="794"/>
      <c r="BM592" s="794"/>
    </row>
    <row r="593" spans="5:65" s="795" customFormat="1" ht="12.75" customHeight="1">
      <c r="E593" s="4"/>
      <c r="F593" s="794"/>
      <c r="G593" s="794"/>
      <c r="H593" s="794"/>
      <c r="I593" s="794"/>
      <c r="J593" s="794"/>
      <c r="K593" s="794"/>
      <c r="L593" s="794"/>
      <c r="M593" s="794"/>
      <c r="N593" s="794"/>
      <c r="O593" s="794"/>
      <c r="P593" s="794"/>
      <c r="Q593" s="794"/>
      <c r="R593" s="794"/>
      <c r="S593" s="794"/>
      <c r="T593" s="794"/>
      <c r="U593" s="794"/>
      <c r="V593" s="794"/>
      <c r="W593" s="794"/>
      <c r="X593" s="794"/>
      <c r="Y593" s="794"/>
      <c r="Z593" s="794"/>
      <c r="AA593" s="794"/>
      <c r="AB593" s="794"/>
      <c r="AC593" s="794"/>
      <c r="AD593" s="794"/>
      <c r="AE593" s="794"/>
      <c r="AF593" s="794"/>
      <c r="AG593" s="794"/>
      <c r="AH593" s="794"/>
      <c r="AI593" s="794"/>
      <c r="AJ593" s="794"/>
      <c r="AK593" s="794"/>
      <c r="AL593" s="794"/>
      <c r="AM593" s="794"/>
      <c r="AN593" s="794"/>
      <c r="AO593" s="794"/>
      <c r="AP593" s="794"/>
      <c r="AQ593" s="794"/>
      <c r="AR593" s="794"/>
      <c r="AS593" s="794"/>
      <c r="AT593" s="794"/>
      <c r="AU593" s="794"/>
      <c r="AV593" s="794"/>
      <c r="AW593" s="794"/>
      <c r="AX593" s="794"/>
      <c r="AY593" s="794"/>
      <c r="AZ593" s="794"/>
      <c r="BA593" s="794"/>
      <c r="BB593" s="794"/>
      <c r="BC593" s="794"/>
      <c r="BD593" s="794"/>
      <c r="BE593" s="794"/>
      <c r="BF593" s="794"/>
      <c r="BG593" s="794"/>
      <c r="BH593" s="794"/>
      <c r="BI593" s="794"/>
      <c r="BJ593" s="794"/>
      <c r="BK593" s="794"/>
      <c r="BL593" s="794"/>
      <c r="BM593" s="794"/>
    </row>
    <row r="594" spans="5:65" s="795" customFormat="1" ht="11.1" customHeight="1">
      <c r="E594" s="4"/>
      <c r="F594" s="794"/>
      <c r="G594" s="794"/>
      <c r="H594" s="794"/>
      <c r="I594" s="794"/>
      <c r="J594" s="794"/>
      <c r="K594" s="794"/>
      <c r="L594" s="794"/>
      <c r="M594" s="794"/>
      <c r="N594" s="794"/>
      <c r="O594" s="794"/>
      <c r="P594" s="794"/>
      <c r="Q594" s="794"/>
      <c r="R594" s="794"/>
      <c r="S594" s="794"/>
      <c r="T594" s="794"/>
      <c r="U594" s="794"/>
      <c r="V594" s="794"/>
      <c r="W594" s="794"/>
      <c r="X594" s="794"/>
      <c r="Y594" s="794"/>
      <c r="Z594" s="794"/>
      <c r="AA594" s="794"/>
      <c r="AB594" s="794"/>
      <c r="AC594" s="794"/>
      <c r="AD594" s="794"/>
      <c r="AE594" s="794"/>
      <c r="AF594" s="794"/>
      <c r="AG594" s="794"/>
      <c r="AH594" s="794"/>
      <c r="AI594" s="794"/>
      <c r="AJ594" s="794"/>
      <c r="AK594" s="794"/>
      <c r="AL594" s="794"/>
      <c r="AM594" s="794"/>
      <c r="AN594" s="794"/>
      <c r="AO594" s="794"/>
      <c r="AP594" s="794"/>
      <c r="AQ594" s="794"/>
      <c r="AR594" s="794"/>
      <c r="AS594" s="794"/>
      <c r="AT594" s="794"/>
      <c r="AU594" s="794"/>
      <c r="AV594" s="794"/>
      <c r="AW594" s="794"/>
      <c r="AX594" s="794"/>
      <c r="AY594" s="794"/>
      <c r="AZ594" s="794"/>
      <c r="BA594" s="794"/>
      <c r="BB594" s="794"/>
      <c r="BC594" s="794"/>
      <c r="BD594" s="794"/>
      <c r="BE594" s="794"/>
      <c r="BF594" s="794"/>
      <c r="BG594" s="794"/>
      <c r="BH594" s="794"/>
      <c r="BI594" s="794"/>
      <c r="BJ594" s="794"/>
      <c r="BK594" s="794"/>
      <c r="BL594" s="794"/>
      <c r="BM594" s="794"/>
    </row>
    <row r="595" spans="5:65" s="795" customFormat="1" ht="13.5" customHeight="1">
      <c r="E595" s="4"/>
      <c r="F595" s="794"/>
      <c r="G595" s="794"/>
      <c r="H595" s="794"/>
      <c r="I595" s="794"/>
      <c r="J595" s="794"/>
      <c r="K595" s="794"/>
      <c r="L595" s="794"/>
      <c r="M595" s="794"/>
      <c r="N595" s="794"/>
      <c r="O595" s="794"/>
      <c r="P595" s="794"/>
      <c r="Q595" s="794"/>
      <c r="R595" s="794"/>
      <c r="S595" s="794"/>
      <c r="T595" s="794"/>
      <c r="U595" s="794"/>
      <c r="V595" s="794"/>
      <c r="W595" s="794"/>
      <c r="X595" s="794"/>
      <c r="Y595" s="794"/>
      <c r="Z595" s="794"/>
      <c r="AA595" s="794"/>
      <c r="AB595" s="794"/>
      <c r="AC595" s="794"/>
      <c r="AD595" s="794"/>
      <c r="AE595" s="794"/>
      <c r="AF595" s="794"/>
      <c r="AG595" s="794"/>
      <c r="AH595" s="794"/>
      <c r="AI595" s="794"/>
      <c r="AJ595" s="794"/>
      <c r="AK595" s="794"/>
      <c r="AL595" s="794"/>
      <c r="AM595" s="794"/>
      <c r="AN595" s="794"/>
      <c r="AO595" s="794"/>
      <c r="AP595" s="794"/>
      <c r="AQ595" s="794"/>
      <c r="AR595" s="794"/>
      <c r="AS595" s="794"/>
      <c r="AT595" s="794"/>
      <c r="AU595" s="794"/>
      <c r="AV595" s="794"/>
      <c r="AW595" s="794"/>
      <c r="AX595" s="794"/>
      <c r="AY595" s="794"/>
      <c r="AZ595" s="794"/>
      <c r="BA595" s="794"/>
      <c r="BB595" s="794"/>
      <c r="BC595" s="794"/>
      <c r="BD595" s="794"/>
      <c r="BE595" s="794"/>
      <c r="BF595" s="794"/>
      <c r="BG595" s="794"/>
      <c r="BH595" s="794"/>
      <c r="BI595" s="794"/>
      <c r="BJ595" s="794"/>
      <c r="BK595" s="794"/>
      <c r="BL595" s="794"/>
      <c r="BM595" s="794"/>
    </row>
    <row r="596" spans="5:65" s="795" customFormat="1" ht="12.75" customHeight="1">
      <c r="E596" s="4"/>
      <c r="F596" s="794"/>
      <c r="G596" s="794"/>
      <c r="H596" s="794"/>
      <c r="I596" s="794"/>
      <c r="J596" s="794"/>
      <c r="K596" s="794"/>
      <c r="L596" s="794"/>
      <c r="M596" s="794"/>
      <c r="N596" s="794"/>
      <c r="O596" s="794"/>
      <c r="P596" s="794"/>
      <c r="Q596" s="794"/>
      <c r="R596" s="794"/>
      <c r="S596" s="794"/>
      <c r="T596" s="794"/>
      <c r="U596" s="794"/>
      <c r="V596" s="794"/>
      <c r="W596" s="794"/>
      <c r="X596" s="794"/>
      <c r="Y596" s="794"/>
      <c r="Z596" s="794"/>
      <c r="AA596" s="794"/>
      <c r="AB596" s="794"/>
      <c r="AC596" s="794"/>
      <c r="AD596" s="794"/>
      <c r="AE596" s="794"/>
      <c r="AF596" s="794"/>
      <c r="AG596" s="794"/>
      <c r="AH596" s="794"/>
      <c r="AI596" s="794"/>
      <c r="AJ596" s="794"/>
      <c r="AK596" s="794"/>
      <c r="AL596" s="794"/>
      <c r="AM596" s="794"/>
      <c r="AN596" s="794"/>
      <c r="AO596" s="794"/>
      <c r="AP596" s="794"/>
      <c r="AQ596" s="794"/>
      <c r="AR596" s="794"/>
      <c r="AS596" s="794"/>
      <c r="AT596" s="794"/>
      <c r="AU596" s="794"/>
      <c r="AV596" s="794"/>
      <c r="AW596" s="794"/>
      <c r="AX596" s="794"/>
      <c r="AY596" s="794"/>
      <c r="AZ596" s="794"/>
      <c r="BA596" s="794"/>
      <c r="BB596" s="794"/>
      <c r="BC596" s="794"/>
      <c r="BD596" s="794"/>
      <c r="BE596" s="794"/>
      <c r="BF596" s="794"/>
      <c r="BG596" s="794"/>
      <c r="BH596" s="794"/>
      <c r="BI596" s="794"/>
      <c r="BJ596" s="794"/>
      <c r="BK596" s="794"/>
      <c r="BL596" s="794"/>
      <c r="BM596" s="794"/>
    </row>
    <row r="597" spans="5:65" s="795" customFormat="1" ht="12.75" customHeight="1">
      <c r="E597" s="4"/>
      <c r="F597" s="794"/>
      <c r="G597" s="794"/>
      <c r="H597" s="794"/>
      <c r="I597" s="794"/>
      <c r="J597" s="794"/>
      <c r="K597" s="794"/>
      <c r="L597" s="794"/>
      <c r="M597" s="794"/>
      <c r="N597" s="794"/>
      <c r="O597" s="794"/>
      <c r="P597" s="794"/>
      <c r="Q597" s="794"/>
      <c r="R597" s="794"/>
      <c r="S597" s="794"/>
      <c r="T597" s="794"/>
      <c r="U597" s="794"/>
      <c r="V597" s="794"/>
      <c r="W597" s="794"/>
      <c r="X597" s="794"/>
      <c r="Y597" s="794"/>
      <c r="Z597" s="794"/>
      <c r="AA597" s="794"/>
      <c r="AB597" s="794"/>
      <c r="AC597" s="794"/>
      <c r="AD597" s="794"/>
      <c r="AE597" s="794"/>
      <c r="AF597" s="794"/>
      <c r="AG597" s="794"/>
      <c r="AH597" s="794"/>
      <c r="AI597" s="794"/>
      <c r="AJ597" s="794"/>
      <c r="AK597" s="794"/>
      <c r="AL597" s="794"/>
      <c r="AM597" s="794"/>
      <c r="AN597" s="794"/>
      <c r="AO597" s="794"/>
      <c r="AP597" s="794"/>
      <c r="AQ597" s="794"/>
      <c r="AR597" s="794"/>
      <c r="AS597" s="794"/>
      <c r="AT597" s="794"/>
      <c r="AU597" s="794"/>
      <c r="AV597" s="794"/>
      <c r="AW597" s="794"/>
      <c r="AX597" s="794"/>
      <c r="AY597" s="794"/>
      <c r="AZ597" s="794"/>
      <c r="BA597" s="794"/>
      <c r="BB597" s="794"/>
      <c r="BC597" s="794"/>
      <c r="BD597" s="794"/>
      <c r="BE597" s="794"/>
      <c r="BF597" s="794"/>
      <c r="BG597" s="794"/>
      <c r="BH597" s="794"/>
      <c r="BI597" s="794"/>
      <c r="BJ597" s="794"/>
      <c r="BK597" s="794"/>
      <c r="BL597" s="794"/>
      <c r="BM597" s="794"/>
    </row>
    <row r="598" spans="5:65" s="795" customFormat="1" ht="12.75" customHeight="1">
      <c r="E598" s="4"/>
      <c r="F598" s="794"/>
      <c r="G598" s="794"/>
      <c r="H598" s="794"/>
      <c r="I598" s="794"/>
      <c r="J598" s="794"/>
      <c r="K598" s="794"/>
      <c r="L598" s="794"/>
      <c r="M598" s="794"/>
      <c r="N598" s="794"/>
      <c r="O598" s="794"/>
      <c r="P598" s="794"/>
      <c r="Q598" s="794"/>
      <c r="R598" s="794"/>
      <c r="S598" s="794"/>
      <c r="T598" s="794"/>
      <c r="U598" s="794"/>
      <c r="V598" s="794"/>
      <c r="W598" s="794"/>
      <c r="X598" s="794"/>
      <c r="Y598" s="794"/>
      <c r="Z598" s="794"/>
      <c r="AA598" s="794"/>
      <c r="AB598" s="794"/>
      <c r="AC598" s="794"/>
      <c r="AD598" s="794"/>
      <c r="AE598" s="794"/>
      <c r="AF598" s="794"/>
      <c r="AG598" s="794"/>
      <c r="AH598" s="794"/>
      <c r="AI598" s="794"/>
      <c r="AJ598" s="794"/>
      <c r="AK598" s="794"/>
      <c r="AL598" s="794"/>
      <c r="AM598" s="794"/>
      <c r="AN598" s="794"/>
      <c r="AO598" s="794"/>
      <c r="AP598" s="794"/>
      <c r="AQ598" s="794"/>
      <c r="AR598" s="794"/>
      <c r="AS598" s="794"/>
      <c r="AT598" s="794"/>
      <c r="AU598" s="794"/>
      <c r="AV598" s="794"/>
      <c r="AW598" s="794"/>
      <c r="AX598" s="794"/>
      <c r="AY598" s="794"/>
      <c r="AZ598" s="794"/>
      <c r="BA598" s="794"/>
      <c r="BB598" s="794"/>
      <c r="BC598" s="794"/>
      <c r="BD598" s="794"/>
      <c r="BE598" s="794"/>
      <c r="BF598" s="794"/>
      <c r="BG598" s="794"/>
      <c r="BH598" s="794"/>
      <c r="BI598" s="794"/>
      <c r="BJ598" s="794"/>
      <c r="BK598" s="794"/>
      <c r="BL598" s="794"/>
      <c r="BM598" s="794"/>
    </row>
    <row r="599" spans="5:65" s="795" customFormat="1" ht="11.1" customHeight="1">
      <c r="E599" s="4"/>
      <c r="F599" s="794"/>
      <c r="G599" s="794"/>
      <c r="H599" s="794"/>
      <c r="I599" s="794"/>
      <c r="J599" s="794"/>
      <c r="K599" s="794"/>
      <c r="L599" s="794"/>
      <c r="M599" s="794"/>
      <c r="N599" s="794"/>
      <c r="O599" s="794"/>
      <c r="P599" s="794"/>
      <c r="Q599" s="794"/>
      <c r="R599" s="794"/>
      <c r="S599" s="794"/>
      <c r="T599" s="794"/>
      <c r="U599" s="794"/>
      <c r="V599" s="794"/>
      <c r="W599" s="794"/>
      <c r="X599" s="794"/>
      <c r="Y599" s="794"/>
      <c r="Z599" s="794"/>
      <c r="AA599" s="794"/>
      <c r="AB599" s="794"/>
      <c r="AC599" s="794"/>
      <c r="AD599" s="794"/>
      <c r="AE599" s="794"/>
      <c r="AF599" s="794"/>
      <c r="AG599" s="794"/>
      <c r="AH599" s="794"/>
      <c r="AI599" s="794"/>
      <c r="AJ599" s="794"/>
      <c r="AK599" s="794"/>
      <c r="AL599" s="794"/>
      <c r="AM599" s="794"/>
      <c r="AN599" s="794"/>
      <c r="AO599" s="794"/>
      <c r="AP599" s="794"/>
      <c r="AQ599" s="794"/>
      <c r="AR599" s="794"/>
      <c r="AS599" s="794"/>
      <c r="AT599" s="794"/>
      <c r="AU599" s="794"/>
      <c r="AV599" s="794"/>
      <c r="AW599" s="794"/>
      <c r="AX599" s="794"/>
      <c r="AY599" s="794"/>
      <c r="AZ599" s="794"/>
      <c r="BA599" s="794"/>
      <c r="BB599" s="794"/>
      <c r="BC599" s="794"/>
      <c r="BD599" s="794"/>
      <c r="BE599" s="794"/>
      <c r="BF599" s="794"/>
      <c r="BG599" s="794"/>
      <c r="BH599" s="794"/>
      <c r="BI599" s="794"/>
      <c r="BJ599" s="794"/>
      <c r="BK599" s="794"/>
      <c r="BL599" s="794"/>
      <c r="BM599" s="794"/>
    </row>
    <row r="600" spans="5:65" s="795" customFormat="1" ht="24" customHeight="1">
      <c r="E600" s="4"/>
      <c r="F600" s="794"/>
      <c r="G600" s="794"/>
      <c r="H600" s="794"/>
      <c r="I600" s="794"/>
      <c r="J600" s="794"/>
      <c r="K600" s="794"/>
      <c r="L600" s="794"/>
      <c r="M600" s="794"/>
      <c r="N600" s="794"/>
      <c r="O600" s="794"/>
      <c r="P600" s="794"/>
      <c r="Q600" s="794"/>
      <c r="R600" s="794"/>
      <c r="S600" s="794"/>
      <c r="T600" s="794"/>
      <c r="U600" s="794"/>
      <c r="V600" s="794"/>
      <c r="W600" s="794"/>
      <c r="X600" s="794"/>
      <c r="Y600" s="794"/>
      <c r="Z600" s="794"/>
      <c r="AA600" s="794"/>
      <c r="AB600" s="794"/>
      <c r="AC600" s="794"/>
      <c r="AD600" s="794"/>
      <c r="AE600" s="794"/>
      <c r="AF600" s="794"/>
      <c r="AG600" s="794"/>
      <c r="AH600" s="794"/>
      <c r="AI600" s="794"/>
      <c r="AJ600" s="794"/>
      <c r="AK600" s="794"/>
      <c r="AL600" s="794"/>
      <c r="AM600" s="794"/>
      <c r="AN600" s="794"/>
      <c r="AO600" s="794"/>
      <c r="AP600" s="794"/>
      <c r="AQ600" s="794"/>
      <c r="AR600" s="794"/>
      <c r="AS600" s="794"/>
      <c r="AT600" s="794"/>
      <c r="AU600" s="794"/>
      <c r="AV600" s="794"/>
      <c r="AW600" s="794"/>
      <c r="AX600" s="794"/>
      <c r="AY600" s="794"/>
      <c r="AZ600" s="794"/>
      <c r="BA600" s="794"/>
      <c r="BB600" s="794"/>
      <c r="BC600" s="794"/>
      <c r="BD600" s="794"/>
      <c r="BE600" s="794"/>
      <c r="BF600" s="794"/>
      <c r="BG600" s="794"/>
      <c r="BH600" s="794"/>
      <c r="BI600" s="794"/>
      <c r="BJ600" s="794"/>
      <c r="BK600" s="794"/>
      <c r="BL600" s="794"/>
      <c r="BM600" s="794"/>
    </row>
    <row r="601" spans="5:65" s="795" customFormat="1" ht="11.1" customHeight="1">
      <c r="E601" s="4"/>
      <c r="F601" s="794"/>
      <c r="G601" s="794"/>
      <c r="H601" s="794"/>
      <c r="I601" s="794"/>
      <c r="J601" s="794"/>
      <c r="K601" s="794"/>
      <c r="L601" s="794"/>
      <c r="M601" s="794"/>
      <c r="N601" s="794"/>
      <c r="O601" s="794"/>
      <c r="P601" s="794"/>
      <c r="Q601" s="794"/>
      <c r="R601" s="794"/>
      <c r="S601" s="794"/>
      <c r="T601" s="794"/>
      <c r="U601" s="794"/>
      <c r="V601" s="794"/>
      <c r="W601" s="794"/>
      <c r="X601" s="794"/>
      <c r="Y601" s="794"/>
      <c r="Z601" s="794"/>
      <c r="AA601" s="794"/>
      <c r="AB601" s="794"/>
      <c r="AC601" s="794"/>
      <c r="AD601" s="794"/>
      <c r="AE601" s="794"/>
      <c r="AF601" s="794"/>
      <c r="AG601" s="794"/>
      <c r="AH601" s="794"/>
      <c r="AI601" s="794"/>
      <c r="AJ601" s="794"/>
      <c r="AK601" s="794"/>
      <c r="AL601" s="794"/>
      <c r="AM601" s="794"/>
      <c r="AN601" s="794"/>
      <c r="AO601" s="794"/>
      <c r="AP601" s="794"/>
      <c r="AQ601" s="794"/>
      <c r="AR601" s="794"/>
      <c r="AS601" s="794"/>
      <c r="AT601" s="794"/>
      <c r="AU601" s="794"/>
      <c r="AV601" s="794"/>
      <c r="AW601" s="794"/>
      <c r="AX601" s="794"/>
      <c r="AY601" s="794"/>
      <c r="AZ601" s="794"/>
      <c r="BA601" s="794"/>
      <c r="BB601" s="794"/>
      <c r="BC601" s="794"/>
      <c r="BD601" s="794"/>
      <c r="BE601" s="794"/>
      <c r="BF601" s="794"/>
      <c r="BG601" s="794"/>
      <c r="BH601" s="794"/>
      <c r="BI601" s="794"/>
      <c r="BJ601" s="794"/>
      <c r="BK601" s="794"/>
      <c r="BL601" s="794"/>
      <c r="BM601" s="794"/>
    </row>
    <row r="602" spans="5:65" s="795" customFormat="1" ht="12.75" customHeight="1">
      <c r="E602" s="4"/>
      <c r="F602" s="794"/>
      <c r="G602" s="794"/>
      <c r="H602" s="794"/>
      <c r="I602" s="794"/>
      <c r="J602" s="794"/>
      <c r="K602" s="794"/>
      <c r="L602" s="794"/>
      <c r="M602" s="794"/>
      <c r="N602" s="794"/>
      <c r="O602" s="794"/>
      <c r="P602" s="794"/>
      <c r="Q602" s="794"/>
      <c r="R602" s="794"/>
      <c r="S602" s="794"/>
      <c r="T602" s="794"/>
      <c r="U602" s="794"/>
      <c r="V602" s="794"/>
      <c r="W602" s="794"/>
      <c r="X602" s="794"/>
      <c r="Y602" s="794"/>
      <c r="Z602" s="794"/>
      <c r="AA602" s="794"/>
      <c r="AB602" s="794"/>
      <c r="AC602" s="794"/>
      <c r="AD602" s="794"/>
      <c r="AE602" s="794"/>
      <c r="AF602" s="794"/>
      <c r="AG602" s="794"/>
      <c r="AH602" s="794"/>
      <c r="AI602" s="794"/>
      <c r="AJ602" s="794"/>
      <c r="AK602" s="794"/>
      <c r="AL602" s="794"/>
      <c r="AM602" s="794"/>
      <c r="AN602" s="794"/>
      <c r="AO602" s="794"/>
      <c r="AP602" s="794"/>
      <c r="AQ602" s="794"/>
      <c r="AR602" s="794"/>
      <c r="AS602" s="794"/>
      <c r="AT602" s="794"/>
      <c r="AU602" s="794"/>
      <c r="AV602" s="794"/>
      <c r="AW602" s="794"/>
      <c r="AX602" s="794"/>
      <c r="AY602" s="794"/>
      <c r="AZ602" s="794"/>
      <c r="BA602" s="794"/>
      <c r="BB602" s="794"/>
      <c r="BC602" s="794"/>
      <c r="BD602" s="794"/>
      <c r="BE602" s="794"/>
      <c r="BF602" s="794"/>
      <c r="BG602" s="794"/>
      <c r="BH602" s="794"/>
      <c r="BI602" s="794"/>
      <c r="BJ602" s="794"/>
      <c r="BK602" s="794"/>
      <c r="BL602" s="794"/>
      <c r="BM602" s="794"/>
    </row>
    <row r="603" spans="5:65" s="795" customFormat="1" ht="11.1" customHeight="1">
      <c r="E603" s="4"/>
      <c r="F603" s="794"/>
      <c r="G603" s="794"/>
      <c r="H603" s="794"/>
      <c r="I603" s="794"/>
      <c r="J603" s="794"/>
      <c r="K603" s="794"/>
      <c r="L603" s="794"/>
      <c r="M603" s="794"/>
      <c r="N603" s="794"/>
      <c r="O603" s="794"/>
      <c r="P603" s="794"/>
      <c r="Q603" s="794"/>
      <c r="R603" s="794"/>
      <c r="S603" s="794"/>
      <c r="T603" s="794"/>
      <c r="U603" s="794"/>
      <c r="V603" s="794"/>
      <c r="W603" s="794"/>
      <c r="X603" s="794"/>
      <c r="Y603" s="794"/>
      <c r="Z603" s="794"/>
      <c r="AA603" s="794"/>
      <c r="AB603" s="794"/>
      <c r="AC603" s="794"/>
      <c r="AD603" s="794"/>
      <c r="AE603" s="794"/>
      <c r="AF603" s="794"/>
      <c r="AG603" s="794"/>
      <c r="AH603" s="794"/>
      <c r="AI603" s="794"/>
      <c r="AJ603" s="794"/>
      <c r="AK603" s="794"/>
      <c r="AL603" s="794"/>
      <c r="AM603" s="794"/>
      <c r="AN603" s="794"/>
      <c r="AO603" s="794"/>
      <c r="AP603" s="794"/>
      <c r="AQ603" s="794"/>
      <c r="AR603" s="794"/>
      <c r="AS603" s="794"/>
      <c r="AT603" s="794"/>
      <c r="AU603" s="794"/>
      <c r="AV603" s="794"/>
      <c r="AW603" s="794"/>
      <c r="AX603" s="794"/>
      <c r="AY603" s="794"/>
      <c r="AZ603" s="794"/>
      <c r="BA603" s="794"/>
      <c r="BB603" s="794"/>
      <c r="BC603" s="794"/>
      <c r="BD603" s="794"/>
      <c r="BE603" s="794"/>
      <c r="BF603" s="794"/>
      <c r="BG603" s="794"/>
      <c r="BH603" s="794"/>
      <c r="BI603" s="794"/>
      <c r="BJ603" s="794"/>
      <c r="BK603" s="794"/>
      <c r="BL603" s="794"/>
      <c r="BM603" s="794"/>
    </row>
    <row r="604" spans="5:65" s="795" customFormat="1" ht="12.75" customHeight="1">
      <c r="E604" s="4"/>
      <c r="F604" s="794"/>
      <c r="G604" s="794"/>
      <c r="H604" s="794"/>
      <c r="I604" s="794"/>
      <c r="J604" s="794"/>
      <c r="K604" s="794"/>
      <c r="L604" s="794"/>
      <c r="M604" s="794"/>
      <c r="N604" s="794"/>
      <c r="O604" s="794"/>
      <c r="P604" s="794"/>
      <c r="Q604" s="794"/>
      <c r="R604" s="794"/>
      <c r="S604" s="794"/>
      <c r="T604" s="794"/>
      <c r="U604" s="794"/>
      <c r="V604" s="794"/>
      <c r="W604" s="794"/>
      <c r="X604" s="794"/>
      <c r="Y604" s="794"/>
      <c r="Z604" s="794"/>
      <c r="AA604" s="794"/>
      <c r="AB604" s="794"/>
      <c r="AC604" s="794"/>
      <c r="AD604" s="794"/>
      <c r="AE604" s="794"/>
      <c r="AF604" s="794"/>
      <c r="AG604" s="794"/>
      <c r="AH604" s="794"/>
      <c r="AI604" s="794"/>
      <c r="AJ604" s="794"/>
      <c r="AK604" s="794"/>
      <c r="AL604" s="794"/>
      <c r="AM604" s="794"/>
      <c r="AN604" s="794"/>
      <c r="AO604" s="794"/>
      <c r="AP604" s="794"/>
      <c r="AQ604" s="794"/>
      <c r="AR604" s="794"/>
      <c r="AS604" s="794"/>
      <c r="AT604" s="794"/>
      <c r="AU604" s="794"/>
      <c r="AV604" s="794"/>
      <c r="AW604" s="794"/>
      <c r="AX604" s="794"/>
      <c r="AY604" s="794"/>
      <c r="AZ604" s="794"/>
      <c r="BA604" s="794"/>
      <c r="BB604" s="794"/>
      <c r="BC604" s="794"/>
      <c r="BD604" s="794"/>
      <c r="BE604" s="794"/>
      <c r="BF604" s="794"/>
      <c r="BG604" s="794"/>
      <c r="BH604" s="794"/>
      <c r="BI604" s="794"/>
      <c r="BJ604" s="794"/>
      <c r="BK604" s="794"/>
      <c r="BL604" s="794"/>
      <c r="BM604" s="794"/>
    </row>
    <row r="605" spans="5:65" s="795" customFormat="1" ht="12.75" customHeight="1">
      <c r="E605" s="4"/>
      <c r="F605" s="794"/>
      <c r="G605" s="794"/>
      <c r="H605" s="794"/>
      <c r="I605" s="794"/>
      <c r="J605" s="794"/>
      <c r="K605" s="794"/>
      <c r="L605" s="794"/>
      <c r="M605" s="794"/>
      <c r="N605" s="794"/>
      <c r="O605" s="794"/>
      <c r="P605" s="794"/>
      <c r="Q605" s="794"/>
      <c r="R605" s="794"/>
      <c r="S605" s="794"/>
      <c r="T605" s="794"/>
      <c r="U605" s="794"/>
      <c r="V605" s="794"/>
      <c r="W605" s="794"/>
      <c r="X605" s="794"/>
      <c r="Y605" s="794"/>
      <c r="Z605" s="794"/>
      <c r="AA605" s="794"/>
      <c r="AB605" s="794"/>
      <c r="AC605" s="794"/>
      <c r="AD605" s="794"/>
      <c r="AE605" s="794"/>
      <c r="AF605" s="794"/>
      <c r="AG605" s="794"/>
      <c r="AH605" s="794"/>
      <c r="AI605" s="794"/>
      <c r="AJ605" s="794"/>
      <c r="AK605" s="794"/>
      <c r="AL605" s="794"/>
      <c r="AM605" s="794"/>
      <c r="AN605" s="794"/>
      <c r="AO605" s="794"/>
      <c r="AP605" s="794"/>
      <c r="AQ605" s="794"/>
      <c r="AR605" s="794"/>
      <c r="AS605" s="794"/>
      <c r="AT605" s="794"/>
      <c r="AU605" s="794"/>
      <c r="AV605" s="794"/>
      <c r="AW605" s="794"/>
      <c r="AX605" s="794"/>
      <c r="AY605" s="794"/>
      <c r="AZ605" s="794"/>
      <c r="BA605" s="794"/>
      <c r="BB605" s="794"/>
      <c r="BC605" s="794"/>
      <c r="BD605" s="794"/>
      <c r="BE605" s="794"/>
      <c r="BF605" s="794"/>
      <c r="BG605" s="794"/>
      <c r="BH605" s="794"/>
      <c r="BI605" s="794"/>
      <c r="BJ605" s="794"/>
      <c r="BK605" s="794"/>
      <c r="BL605" s="794"/>
      <c r="BM605" s="794"/>
    </row>
    <row r="606" spans="5:65" s="795" customFormat="1" ht="12.75" customHeight="1">
      <c r="E606" s="4"/>
      <c r="F606" s="794"/>
      <c r="G606" s="794"/>
      <c r="H606" s="794"/>
      <c r="I606" s="794"/>
      <c r="J606" s="794"/>
      <c r="K606" s="794"/>
      <c r="L606" s="794"/>
      <c r="M606" s="794"/>
      <c r="N606" s="794"/>
      <c r="O606" s="794"/>
      <c r="P606" s="794"/>
      <c r="Q606" s="794"/>
      <c r="R606" s="794"/>
      <c r="S606" s="794"/>
      <c r="T606" s="794"/>
      <c r="U606" s="794"/>
      <c r="V606" s="794"/>
      <c r="W606" s="794"/>
      <c r="X606" s="794"/>
      <c r="Y606" s="794"/>
      <c r="Z606" s="794"/>
      <c r="AA606" s="794"/>
      <c r="AB606" s="794"/>
      <c r="AC606" s="794"/>
      <c r="AD606" s="794"/>
      <c r="AE606" s="794"/>
      <c r="AF606" s="794"/>
      <c r="AG606" s="794"/>
      <c r="AH606" s="794"/>
      <c r="AI606" s="794"/>
      <c r="AJ606" s="794"/>
      <c r="AK606" s="794"/>
      <c r="AL606" s="794"/>
      <c r="AM606" s="794"/>
      <c r="AN606" s="794"/>
      <c r="AO606" s="794"/>
      <c r="AP606" s="794"/>
      <c r="AQ606" s="794"/>
      <c r="AR606" s="794"/>
      <c r="AS606" s="794"/>
      <c r="AT606" s="794"/>
      <c r="AU606" s="794"/>
      <c r="AV606" s="794"/>
      <c r="AW606" s="794"/>
      <c r="AX606" s="794"/>
      <c r="AY606" s="794"/>
      <c r="AZ606" s="794"/>
      <c r="BA606" s="794"/>
      <c r="BB606" s="794"/>
      <c r="BC606" s="794"/>
      <c r="BD606" s="794"/>
      <c r="BE606" s="794"/>
      <c r="BF606" s="794"/>
      <c r="BG606" s="794"/>
      <c r="BH606" s="794"/>
      <c r="BI606" s="794"/>
      <c r="BJ606" s="794"/>
      <c r="BK606" s="794"/>
      <c r="BL606" s="794"/>
      <c r="BM606" s="794"/>
    </row>
    <row r="607" spans="5:65" s="795" customFormat="1" ht="12.75" customHeight="1">
      <c r="E607" s="4"/>
      <c r="F607" s="794"/>
      <c r="G607" s="794"/>
      <c r="H607" s="794"/>
      <c r="I607" s="794"/>
      <c r="J607" s="794"/>
      <c r="K607" s="794"/>
      <c r="L607" s="794"/>
      <c r="M607" s="794"/>
      <c r="N607" s="794"/>
      <c r="O607" s="794"/>
      <c r="P607" s="794"/>
      <c r="Q607" s="794"/>
      <c r="R607" s="794"/>
      <c r="S607" s="794"/>
      <c r="T607" s="794"/>
      <c r="U607" s="794"/>
      <c r="V607" s="794"/>
      <c r="W607" s="794"/>
      <c r="X607" s="794"/>
      <c r="Y607" s="794"/>
      <c r="Z607" s="794"/>
      <c r="AA607" s="794"/>
      <c r="AB607" s="794"/>
      <c r="AC607" s="794"/>
      <c r="AD607" s="794"/>
      <c r="AE607" s="794"/>
      <c r="AF607" s="794"/>
      <c r="AG607" s="794"/>
      <c r="AH607" s="794"/>
      <c r="AI607" s="794"/>
      <c r="AJ607" s="794"/>
      <c r="AK607" s="794"/>
      <c r="AL607" s="794"/>
      <c r="AM607" s="794"/>
      <c r="AN607" s="794"/>
      <c r="AO607" s="794"/>
      <c r="AP607" s="794"/>
      <c r="AQ607" s="794"/>
      <c r="AR607" s="794"/>
      <c r="AS607" s="794"/>
      <c r="AT607" s="794"/>
      <c r="AU607" s="794"/>
      <c r="AV607" s="794"/>
      <c r="AW607" s="794"/>
      <c r="AX607" s="794"/>
      <c r="AY607" s="794"/>
      <c r="AZ607" s="794"/>
      <c r="BA607" s="794"/>
      <c r="BB607" s="794"/>
      <c r="BC607" s="794"/>
      <c r="BD607" s="794"/>
      <c r="BE607" s="794"/>
      <c r="BF607" s="794"/>
      <c r="BG607" s="794"/>
      <c r="BH607" s="794"/>
      <c r="BI607" s="794"/>
      <c r="BJ607" s="794"/>
      <c r="BK607" s="794"/>
      <c r="BL607" s="794"/>
      <c r="BM607" s="794"/>
    </row>
    <row r="608" spans="5:65" s="795" customFormat="1" ht="12.75" customHeight="1">
      <c r="E608" s="4"/>
      <c r="F608" s="794"/>
      <c r="G608" s="794"/>
      <c r="H608" s="794"/>
      <c r="I608" s="794"/>
      <c r="J608" s="794"/>
      <c r="K608" s="794"/>
      <c r="L608" s="794"/>
      <c r="M608" s="794"/>
      <c r="N608" s="794"/>
      <c r="O608" s="794"/>
      <c r="P608" s="794"/>
      <c r="Q608" s="794"/>
      <c r="R608" s="794"/>
      <c r="S608" s="794"/>
      <c r="T608" s="794"/>
      <c r="U608" s="794"/>
      <c r="V608" s="794"/>
      <c r="W608" s="794"/>
      <c r="X608" s="794"/>
      <c r="Y608" s="794"/>
      <c r="Z608" s="794"/>
      <c r="AA608" s="794"/>
      <c r="AB608" s="794"/>
      <c r="AC608" s="794"/>
      <c r="AD608" s="794"/>
      <c r="AE608" s="794"/>
      <c r="AF608" s="794"/>
      <c r="AG608" s="794"/>
      <c r="AH608" s="794"/>
      <c r="AI608" s="794"/>
      <c r="AJ608" s="794"/>
      <c r="AK608" s="794"/>
      <c r="AL608" s="794"/>
      <c r="AM608" s="794"/>
      <c r="AN608" s="794"/>
      <c r="AO608" s="794"/>
      <c r="AP608" s="794"/>
      <c r="AQ608" s="794"/>
      <c r="AR608" s="794"/>
      <c r="AS608" s="794"/>
      <c r="AT608" s="794"/>
      <c r="AU608" s="794"/>
      <c r="AV608" s="794"/>
      <c r="AW608" s="794"/>
      <c r="AX608" s="794"/>
      <c r="AY608" s="794"/>
      <c r="AZ608" s="794"/>
      <c r="BA608" s="794"/>
      <c r="BB608" s="794"/>
      <c r="BC608" s="794"/>
      <c r="BD608" s="794"/>
      <c r="BE608" s="794"/>
      <c r="BF608" s="794"/>
      <c r="BG608" s="794"/>
      <c r="BH608" s="794"/>
      <c r="BI608" s="794"/>
      <c r="BJ608" s="794"/>
      <c r="BK608" s="794"/>
      <c r="BL608" s="794"/>
      <c r="BM608" s="794"/>
    </row>
    <row r="609" spans="5:65" s="795" customFormat="1" ht="11.1" customHeight="1">
      <c r="E609" s="4"/>
      <c r="F609" s="794"/>
      <c r="G609" s="794"/>
      <c r="H609" s="794"/>
      <c r="I609" s="794"/>
      <c r="J609" s="794"/>
      <c r="K609" s="794"/>
      <c r="L609" s="794"/>
      <c r="M609" s="794"/>
      <c r="N609" s="794"/>
      <c r="O609" s="794"/>
      <c r="P609" s="794"/>
      <c r="Q609" s="794"/>
      <c r="R609" s="794"/>
      <c r="S609" s="794"/>
      <c r="T609" s="794"/>
      <c r="U609" s="794"/>
      <c r="V609" s="794"/>
      <c r="W609" s="794"/>
      <c r="X609" s="794"/>
      <c r="Y609" s="794"/>
      <c r="Z609" s="794"/>
      <c r="AA609" s="794"/>
      <c r="AB609" s="794"/>
      <c r="AC609" s="794"/>
      <c r="AD609" s="794"/>
      <c r="AE609" s="794"/>
      <c r="AF609" s="794"/>
      <c r="AG609" s="794"/>
      <c r="AH609" s="794"/>
      <c r="AI609" s="794"/>
      <c r="AJ609" s="794"/>
      <c r="AK609" s="794"/>
      <c r="AL609" s="794"/>
      <c r="AM609" s="794"/>
      <c r="AN609" s="794"/>
      <c r="AO609" s="794"/>
      <c r="AP609" s="794"/>
      <c r="AQ609" s="794"/>
      <c r="AR609" s="794"/>
      <c r="AS609" s="794"/>
      <c r="AT609" s="794"/>
      <c r="AU609" s="794"/>
      <c r="AV609" s="794"/>
      <c r="AW609" s="794"/>
      <c r="AX609" s="794"/>
      <c r="AY609" s="794"/>
      <c r="AZ609" s="794"/>
      <c r="BA609" s="794"/>
      <c r="BB609" s="794"/>
      <c r="BC609" s="794"/>
      <c r="BD609" s="794"/>
      <c r="BE609" s="794"/>
      <c r="BF609" s="794"/>
      <c r="BG609" s="794"/>
      <c r="BH609" s="794"/>
      <c r="BI609" s="794"/>
      <c r="BJ609" s="794"/>
      <c r="BK609" s="794"/>
      <c r="BL609" s="794"/>
      <c r="BM609" s="794"/>
    </row>
    <row r="610" spans="5:65" s="795" customFormat="1" ht="12.75" customHeight="1">
      <c r="E610" s="4"/>
      <c r="F610" s="794"/>
      <c r="G610" s="794"/>
      <c r="H610" s="794"/>
      <c r="I610" s="794"/>
      <c r="J610" s="794"/>
      <c r="K610" s="794"/>
      <c r="L610" s="794"/>
      <c r="M610" s="794"/>
      <c r="N610" s="794"/>
      <c r="O610" s="794"/>
      <c r="P610" s="794"/>
      <c r="Q610" s="794"/>
      <c r="R610" s="794"/>
      <c r="S610" s="794"/>
      <c r="T610" s="794"/>
      <c r="U610" s="794"/>
      <c r="V610" s="794"/>
      <c r="W610" s="794"/>
      <c r="X610" s="794"/>
      <c r="Y610" s="794"/>
      <c r="Z610" s="794"/>
      <c r="AA610" s="794"/>
      <c r="AB610" s="794"/>
      <c r="AC610" s="794"/>
      <c r="AD610" s="794"/>
      <c r="AE610" s="794"/>
      <c r="AF610" s="794"/>
      <c r="AG610" s="794"/>
      <c r="AH610" s="794"/>
      <c r="AI610" s="794"/>
      <c r="AJ610" s="794"/>
      <c r="AK610" s="794"/>
      <c r="AL610" s="794"/>
      <c r="AM610" s="794"/>
      <c r="AN610" s="794"/>
      <c r="AO610" s="794"/>
      <c r="AP610" s="794"/>
      <c r="AQ610" s="794"/>
      <c r="AR610" s="794"/>
      <c r="AS610" s="794"/>
      <c r="AT610" s="794"/>
      <c r="AU610" s="794"/>
      <c r="AV610" s="794"/>
      <c r="AW610" s="794"/>
      <c r="AX610" s="794"/>
      <c r="AY610" s="794"/>
      <c r="AZ610" s="794"/>
      <c r="BA610" s="794"/>
      <c r="BB610" s="794"/>
      <c r="BC610" s="794"/>
      <c r="BD610" s="794"/>
      <c r="BE610" s="794"/>
      <c r="BF610" s="794"/>
      <c r="BG610" s="794"/>
      <c r="BH610" s="794"/>
      <c r="BI610" s="794"/>
      <c r="BJ610" s="794"/>
      <c r="BK610" s="794"/>
      <c r="BL610" s="794"/>
      <c r="BM610" s="794"/>
    </row>
    <row r="611" spans="5:65" s="795" customFormat="1" ht="12.75" customHeight="1">
      <c r="E611" s="4"/>
      <c r="F611" s="794"/>
      <c r="G611" s="794"/>
      <c r="H611" s="794"/>
      <c r="I611" s="794"/>
      <c r="J611" s="794"/>
      <c r="K611" s="794"/>
      <c r="L611" s="794"/>
      <c r="M611" s="794"/>
      <c r="N611" s="794"/>
      <c r="O611" s="794"/>
      <c r="P611" s="794"/>
      <c r="Q611" s="794"/>
      <c r="R611" s="794"/>
      <c r="S611" s="794"/>
      <c r="T611" s="794"/>
      <c r="U611" s="794"/>
      <c r="V611" s="794"/>
      <c r="W611" s="794"/>
      <c r="X611" s="794"/>
      <c r="Y611" s="794"/>
      <c r="Z611" s="794"/>
      <c r="AA611" s="794"/>
      <c r="AB611" s="794"/>
      <c r="AC611" s="794"/>
      <c r="AD611" s="794"/>
      <c r="AE611" s="794"/>
      <c r="AF611" s="794"/>
      <c r="AG611" s="794"/>
      <c r="AH611" s="794"/>
      <c r="AI611" s="794"/>
      <c r="AJ611" s="794"/>
      <c r="AK611" s="794"/>
      <c r="AL611" s="794"/>
      <c r="AM611" s="794"/>
      <c r="AN611" s="794"/>
      <c r="AO611" s="794"/>
      <c r="AP611" s="794"/>
      <c r="AQ611" s="794"/>
      <c r="AR611" s="794"/>
      <c r="AS611" s="794"/>
      <c r="AT611" s="794"/>
      <c r="AU611" s="794"/>
      <c r="AV611" s="794"/>
      <c r="AW611" s="794"/>
      <c r="AX611" s="794"/>
      <c r="AY611" s="794"/>
      <c r="AZ611" s="794"/>
      <c r="BA611" s="794"/>
      <c r="BB611" s="794"/>
      <c r="BC611" s="794"/>
      <c r="BD611" s="794"/>
      <c r="BE611" s="794"/>
      <c r="BF611" s="794"/>
      <c r="BG611" s="794"/>
      <c r="BH611" s="794"/>
      <c r="BI611" s="794"/>
      <c r="BJ611" s="794"/>
      <c r="BK611" s="794"/>
      <c r="BL611" s="794"/>
      <c r="BM611" s="794"/>
    </row>
    <row r="612" spans="5:65" s="795" customFormat="1" ht="12.75" customHeight="1">
      <c r="E612" s="4"/>
      <c r="F612" s="794"/>
      <c r="G612" s="794"/>
      <c r="H612" s="794"/>
      <c r="I612" s="794"/>
      <c r="J612" s="794"/>
      <c r="K612" s="794"/>
      <c r="L612" s="794"/>
      <c r="M612" s="794"/>
      <c r="N612" s="794"/>
      <c r="O612" s="794"/>
      <c r="P612" s="794"/>
      <c r="Q612" s="794"/>
      <c r="R612" s="794"/>
      <c r="S612" s="794"/>
      <c r="T612" s="794"/>
      <c r="U612" s="794"/>
      <c r="V612" s="794"/>
      <c r="W612" s="794"/>
      <c r="X612" s="794"/>
      <c r="Y612" s="794"/>
      <c r="Z612" s="794"/>
      <c r="AA612" s="794"/>
      <c r="AB612" s="794"/>
      <c r="AC612" s="794"/>
      <c r="AD612" s="794"/>
      <c r="AE612" s="794"/>
      <c r="AF612" s="794"/>
      <c r="AG612" s="794"/>
      <c r="AH612" s="794"/>
      <c r="AI612" s="794"/>
      <c r="AJ612" s="794"/>
      <c r="AK612" s="794"/>
      <c r="AL612" s="794"/>
      <c r="AM612" s="794"/>
      <c r="AN612" s="794"/>
      <c r="AO612" s="794"/>
      <c r="AP612" s="794"/>
      <c r="AQ612" s="794"/>
      <c r="AR612" s="794"/>
      <c r="AS612" s="794"/>
      <c r="AT612" s="794"/>
      <c r="AU612" s="794"/>
      <c r="AV612" s="794"/>
      <c r="AW612" s="794"/>
      <c r="AX612" s="794"/>
      <c r="AY612" s="794"/>
      <c r="AZ612" s="794"/>
      <c r="BA612" s="794"/>
      <c r="BB612" s="794"/>
      <c r="BC612" s="794"/>
      <c r="BD612" s="794"/>
      <c r="BE612" s="794"/>
      <c r="BF612" s="794"/>
      <c r="BG612" s="794"/>
      <c r="BH612" s="794"/>
      <c r="BI612" s="794"/>
      <c r="BJ612" s="794"/>
      <c r="BK612" s="794"/>
      <c r="BL612" s="794"/>
      <c r="BM612" s="794"/>
    </row>
    <row r="613" spans="5:65" s="795" customFormat="1" ht="12.75" customHeight="1">
      <c r="E613" s="4"/>
      <c r="F613" s="794"/>
      <c r="G613" s="794"/>
      <c r="H613" s="794"/>
      <c r="I613" s="794"/>
      <c r="J613" s="794"/>
      <c r="K613" s="794"/>
      <c r="L613" s="794"/>
      <c r="M613" s="794"/>
      <c r="N613" s="794"/>
      <c r="O613" s="794"/>
      <c r="P613" s="794"/>
      <c r="Q613" s="794"/>
      <c r="R613" s="794"/>
      <c r="S613" s="794"/>
      <c r="T613" s="794"/>
      <c r="U613" s="794"/>
      <c r="V613" s="794"/>
      <c r="W613" s="794"/>
      <c r="X613" s="794"/>
      <c r="Y613" s="794"/>
      <c r="Z613" s="794"/>
      <c r="AA613" s="794"/>
      <c r="AB613" s="794"/>
      <c r="AC613" s="794"/>
      <c r="AD613" s="794"/>
      <c r="AE613" s="794"/>
      <c r="AF613" s="794"/>
      <c r="AG613" s="794"/>
      <c r="AH613" s="794"/>
      <c r="AI613" s="794"/>
      <c r="AJ613" s="794"/>
      <c r="AK613" s="794"/>
      <c r="AL613" s="794"/>
      <c r="AM613" s="794"/>
      <c r="AN613" s="794"/>
      <c r="AO613" s="794"/>
      <c r="AP613" s="794"/>
      <c r="AQ613" s="794"/>
      <c r="AR613" s="794"/>
      <c r="AS613" s="794"/>
      <c r="AT613" s="794"/>
      <c r="AU613" s="794"/>
      <c r="AV613" s="794"/>
      <c r="AW613" s="794"/>
      <c r="AX613" s="794"/>
      <c r="AY613" s="794"/>
      <c r="AZ613" s="794"/>
      <c r="BA613" s="794"/>
      <c r="BB613" s="794"/>
      <c r="BC613" s="794"/>
      <c r="BD613" s="794"/>
      <c r="BE613" s="794"/>
      <c r="BF613" s="794"/>
      <c r="BG613" s="794"/>
      <c r="BH613" s="794"/>
      <c r="BI613" s="794"/>
      <c r="BJ613" s="794"/>
      <c r="BK613" s="794"/>
      <c r="BL613" s="794"/>
      <c r="BM613" s="794"/>
    </row>
    <row r="614" spans="5:65" s="795" customFormat="1" ht="12.75" customHeight="1">
      <c r="E614" s="4"/>
      <c r="F614" s="794"/>
      <c r="G614" s="794"/>
      <c r="H614" s="794"/>
      <c r="I614" s="794"/>
      <c r="J614" s="794"/>
      <c r="K614" s="794"/>
      <c r="L614" s="794"/>
      <c r="M614" s="794"/>
      <c r="N614" s="794"/>
      <c r="O614" s="794"/>
      <c r="P614" s="794"/>
      <c r="Q614" s="794"/>
      <c r="R614" s="794"/>
      <c r="S614" s="794"/>
      <c r="T614" s="794"/>
      <c r="U614" s="794"/>
      <c r="V614" s="794"/>
      <c r="W614" s="794"/>
      <c r="X614" s="794"/>
      <c r="Y614" s="794"/>
      <c r="Z614" s="794"/>
      <c r="AA614" s="794"/>
      <c r="AB614" s="794"/>
      <c r="AC614" s="794"/>
      <c r="AD614" s="794"/>
      <c r="AE614" s="794"/>
      <c r="AF614" s="794"/>
      <c r="AG614" s="794"/>
      <c r="AH614" s="794"/>
      <c r="AI614" s="794"/>
      <c r="AJ614" s="794"/>
      <c r="AK614" s="794"/>
      <c r="AL614" s="794"/>
      <c r="AM614" s="794"/>
      <c r="AN614" s="794"/>
      <c r="AO614" s="794"/>
      <c r="AP614" s="794"/>
      <c r="AQ614" s="794"/>
      <c r="AR614" s="794"/>
      <c r="AS614" s="794"/>
      <c r="AT614" s="794"/>
      <c r="AU614" s="794"/>
      <c r="AV614" s="794"/>
      <c r="AW614" s="794"/>
      <c r="AX614" s="794"/>
      <c r="AY614" s="794"/>
      <c r="AZ614" s="794"/>
      <c r="BA614" s="794"/>
      <c r="BB614" s="794"/>
      <c r="BC614" s="794"/>
      <c r="BD614" s="794"/>
      <c r="BE614" s="794"/>
      <c r="BF614" s="794"/>
      <c r="BG614" s="794"/>
      <c r="BH614" s="794"/>
      <c r="BI614" s="794"/>
      <c r="BJ614" s="794"/>
      <c r="BK614" s="794"/>
      <c r="BL614" s="794"/>
      <c r="BM614" s="794"/>
    </row>
    <row r="615" spans="5:65" s="795" customFormat="1" ht="11.1" customHeight="1">
      <c r="E615" s="4"/>
      <c r="F615" s="794"/>
      <c r="G615" s="794"/>
      <c r="H615" s="794"/>
      <c r="I615" s="794"/>
      <c r="J615" s="794"/>
      <c r="K615" s="794"/>
      <c r="L615" s="794"/>
      <c r="M615" s="794"/>
      <c r="N615" s="794"/>
      <c r="O615" s="794"/>
      <c r="P615" s="794"/>
      <c r="Q615" s="794"/>
      <c r="R615" s="794"/>
      <c r="S615" s="794"/>
      <c r="T615" s="794"/>
      <c r="U615" s="794"/>
      <c r="V615" s="794"/>
      <c r="W615" s="794"/>
      <c r="X615" s="794"/>
      <c r="Y615" s="794"/>
      <c r="Z615" s="794"/>
      <c r="AA615" s="794"/>
      <c r="AB615" s="794"/>
      <c r="AC615" s="794"/>
      <c r="AD615" s="794"/>
      <c r="AE615" s="794"/>
      <c r="AF615" s="794"/>
      <c r="AG615" s="794"/>
      <c r="AH615" s="794"/>
      <c r="AI615" s="794"/>
      <c r="AJ615" s="794"/>
      <c r="AK615" s="794"/>
      <c r="AL615" s="794"/>
      <c r="AM615" s="794"/>
      <c r="AN615" s="794"/>
      <c r="AO615" s="794"/>
      <c r="AP615" s="794"/>
      <c r="AQ615" s="794"/>
      <c r="AR615" s="794"/>
      <c r="AS615" s="794"/>
      <c r="AT615" s="794"/>
      <c r="AU615" s="794"/>
      <c r="AV615" s="794"/>
      <c r="AW615" s="794"/>
      <c r="AX615" s="794"/>
      <c r="AY615" s="794"/>
      <c r="AZ615" s="794"/>
      <c r="BA615" s="794"/>
      <c r="BB615" s="794"/>
      <c r="BC615" s="794"/>
      <c r="BD615" s="794"/>
      <c r="BE615" s="794"/>
      <c r="BF615" s="794"/>
      <c r="BG615" s="794"/>
      <c r="BH615" s="794"/>
      <c r="BI615" s="794"/>
      <c r="BJ615" s="794"/>
      <c r="BK615" s="794"/>
      <c r="BL615" s="794"/>
      <c r="BM615" s="794"/>
    </row>
    <row r="616" spans="5:65" s="795" customFormat="1" ht="12.75" customHeight="1">
      <c r="E616" s="4"/>
      <c r="F616" s="794"/>
      <c r="G616" s="794"/>
      <c r="H616" s="794"/>
      <c r="I616" s="794"/>
      <c r="J616" s="794"/>
      <c r="K616" s="794"/>
      <c r="L616" s="794"/>
      <c r="M616" s="794"/>
      <c r="N616" s="794"/>
      <c r="O616" s="794"/>
      <c r="P616" s="794"/>
      <c r="Q616" s="794"/>
      <c r="R616" s="794"/>
      <c r="S616" s="794"/>
      <c r="T616" s="794"/>
      <c r="U616" s="794"/>
      <c r="V616" s="794"/>
      <c r="W616" s="794"/>
      <c r="X616" s="794"/>
      <c r="Y616" s="794"/>
      <c r="Z616" s="794"/>
      <c r="AA616" s="794"/>
      <c r="AB616" s="794"/>
      <c r="AC616" s="794"/>
      <c r="AD616" s="794"/>
      <c r="AE616" s="794"/>
      <c r="AF616" s="794"/>
      <c r="AG616" s="794"/>
      <c r="AH616" s="794"/>
      <c r="AI616" s="794"/>
      <c r="AJ616" s="794"/>
      <c r="AK616" s="794"/>
      <c r="AL616" s="794"/>
      <c r="AM616" s="794"/>
      <c r="AN616" s="794"/>
      <c r="AO616" s="794"/>
      <c r="AP616" s="794"/>
      <c r="AQ616" s="794"/>
      <c r="AR616" s="794"/>
      <c r="AS616" s="794"/>
      <c r="AT616" s="794"/>
      <c r="AU616" s="794"/>
      <c r="AV616" s="794"/>
      <c r="AW616" s="794"/>
      <c r="AX616" s="794"/>
      <c r="AY616" s="794"/>
      <c r="AZ616" s="794"/>
      <c r="BA616" s="794"/>
      <c r="BB616" s="794"/>
      <c r="BC616" s="794"/>
      <c r="BD616" s="794"/>
      <c r="BE616" s="794"/>
      <c r="BF616" s="794"/>
      <c r="BG616" s="794"/>
      <c r="BH616" s="794"/>
      <c r="BI616" s="794"/>
      <c r="BJ616" s="794"/>
      <c r="BK616" s="794"/>
      <c r="BL616" s="794"/>
      <c r="BM616" s="794"/>
    </row>
    <row r="617" spans="5:65" s="795" customFormat="1" ht="12.75" customHeight="1">
      <c r="E617" s="4"/>
      <c r="F617" s="794"/>
      <c r="G617" s="794"/>
      <c r="H617" s="794"/>
      <c r="I617" s="794"/>
      <c r="J617" s="794"/>
      <c r="K617" s="794"/>
      <c r="L617" s="794"/>
      <c r="M617" s="794"/>
      <c r="N617" s="794"/>
      <c r="O617" s="794"/>
      <c r="P617" s="794"/>
      <c r="Q617" s="794"/>
      <c r="R617" s="794"/>
      <c r="S617" s="794"/>
      <c r="T617" s="794"/>
      <c r="U617" s="794"/>
      <c r="V617" s="794"/>
      <c r="W617" s="794"/>
      <c r="X617" s="794"/>
      <c r="Y617" s="794"/>
      <c r="Z617" s="794"/>
      <c r="AA617" s="794"/>
      <c r="AB617" s="794"/>
      <c r="AC617" s="794"/>
      <c r="AD617" s="794"/>
      <c r="AE617" s="794"/>
      <c r="AF617" s="794"/>
      <c r="AG617" s="794"/>
      <c r="AH617" s="794"/>
      <c r="AI617" s="794"/>
      <c r="AJ617" s="794"/>
      <c r="AK617" s="794"/>
      <c r="AL617" s="794"/>
      <c r="AM617" s="794"/>
      <c r="AN617" s="794"/>
      <c r="AO617" s="794"/>
      <c r="AP617" s="794"/>
      <c r="AQ617" s="794"/>
      <c r="AR617" s="794"/>
      <c r="AS617" s="794"/>
      <c r="AT617" s="794"/>
      <c r="AU617" s="794"/>
      <c r="AV617" s="794"/>
      <c r="AW617" s="794"/>
      <c r="AX617" s="794"/>
      <c r="AY617" s="794"/>
      <c r="AZ617" s="794"/>
      <c r="BA617" s="794"/>
      <c r="BB617" s="794"/>
      <c r="BC617" s="794"/>
      <c r="BD617" s="794"/>
      <c r="BE617" s="794"/>
      <c r="BF617" s="794"/>
      <c r="BG617" s="794"/>
      <c r="BH617" s="794"/>
      <c r="BI617" s="794"/>
      <c r="BJ617" s="794"/>
      <c r="BK617" s="794"/>
      <c r="BL617" s="794"/>
      <c r="BM617" s="794"/>
    </row>
    <row r="618" spans="5:65" s="795" customFormat="1" ht="12.75" customHeight="1">
      <c r="E618" s="4"/>
      <c r="F618" s="794"/>
      <c r="G618" s="794"/>
      <c r="H618" s="794"/>
      <c r="I618" s="794"/>
      <c r="J618" s="794"/>
      <c r="K618" s="794"/>
      <c r="L618" s="794"/>
      <c r="M618" s="794"/>
      <c r="N618" s="794"/>
      <c r="O618" s="794"/>
      <c r="P618" s="794"/>
      <c r="Q618" s="794"/>
      <c r="R618" s="794"/>
      <c r="S618" s="794"/>
      <c r="T618" s="794"/>
      <c r="U618" s="794"/>
      <c r="V618" s="794"/>
      <c r="W618" s="794"/>
      <c r="X618" s="794"/>
      <c r="Y618" s="794"/>
      <c r="Z618" s="794"/>
      <c r="AA618" s="794"/>
      <c r="AB618" s="794"/>
      <c r="AC618" s="794"/>
      <c r="AD618" s="794"/>
      <c r="AE618" s="794"/>
      <c r="AF618" s="794"/>
      <c r="AG618" s="794"/>
      <c r="AH618" s="794"/>
      <c r="AI618" s="794"/>
      <c r="AJ618" s="794"/>
      <c r="AK618" s="794"/>
      <c r="AL618" s="794"/>
      <c r="AM618" s="794"/>
      <c r="AN618" s="794"/>
      <c r="AO618" s="794"/>
      <c r="AP618" s="794"/>
      <c r="AQ618" s="794"/>
      <c r="AR618" s="794"/>
      <c r="AS618" s="794"/>
      <c r="AT618" s="794"/>
      <c r="AU618" s="794"/>
      <c r="AV618" s="794"/>
      <c r="AW618" s="794"/>
      <c r="AX618" s="794"/>
      <c r="AY618" s="794"/>
      <c r="AZ618" s="794"/>
      <c r="BA618" s="794"/>
      <c r="BB618" s="794"/>
      <c r="BC618" s="794"/>
      <c r="BD618" s="794"/>
      <c r="BE618" s="794"/>
      <c r="BF618" s="794"/>
      <c r="BG618" s="794"/>
      <c r="BH618" s="794"/>
      <c r="BI618" s="794"/>
      <c r="BJ618" s="794"/>
      <c r="BK618" s="794"/>
      <c r="BL618" s="794"/>
      <c r="BM618" s="794"/>
    </row>
    <row r="619" spans="5:65" s="795" customFormat="1" ht="12.75" customHeight="1">
      <c r="E619" s="4"/>
      <c r="F619" s="794"/>
      <c r="G619" s="794"/>
      <c r="H619" s="794"/>
      <c r="I619" s="794"/>
      <c r="J619" s="794"/>
      <c r="K619" s="794"/>
      <c r="L619" s="794"/>
      <c r="M619" s="794"/>
      <c r="N619" s="794"/>
      <c r="O619" s="794"/>
      <c r="P619" s="794"/>
      <c r="Q619" s="794"/>
      <c r="R619" s="794"/>
      <c r="S619" s="794"/>
      <c r="T619" s="794"/>
      <c r="U619" s="794"/>
      <c r="V619" s="794"/>
      <c r="W619" s="794"/>
      <c r="X619" s="794"/>
      <c r="Y619" s="794"/>
      <c r="Z619" s="794"/>
      <c r="AA619" s="794"/>
      <c r="AB619" s="794"/>
      <c r="AC619" s="794"/>
      <c r="AD619" s="794"/>
      <c r="AE619" s="794"/>
      <c r="AF619" s="794"/>
      <c r="AG619" s="794"/>
      <c r="AH619" s="794"/>
      <c r="AI619" s="794"/>
      <c r="AJ619" s="794"/>
      <c r="AK619" s="794"/>
      <c r="AL619" s="794"/>
      <c r="AM619" s="794"/>
      <c r="AN619" s="794"/>
      <c r="AO619" s="794"/>
      <c r="AP619" s="794"/>
      <c r="AQ619" s="794"/>
      <c r="AR619" s="794"/>
      <c r="AS619" s="794"/>
      <c r="AT619" s="794"/>
      <c r="AU619" s="794"/>
      <c r="AV619" s="794"/>
      <c r="AW619" s="794"/>
      <c r="AX619" s="794"/>
      <c r="AY619" s="794"/>
      <c r="AZ619" s="794"/>
      <c r="BA619" s="794"/>
      <c r="BB619" s="794"/>
      <c r="BC619" s="794"/>
      <c r="BD619" s="794"/>
      <c r="BE619" s="794"/>
      <c r="BF619" s="794"/>
      <c r="BG619" s="794"/>
      <c r="BH619" s="794"/>
      <c r="BI619" s="794"/>
      <c r="BJ619" s="794"/>
      <c r="BK619" s="794"/>
      <c r="BL619" s="794"/>
      <c r="BM619" s="794"/>
    </row>
    <row r="620" spans="5:65" s="795" customFormat="1" ht="12.75" customHeight="1">
      <c r="E620" s="4"/>
      <c r="F620" s="794"/>
      <c r="G620" s="794"/>
      <c r="H620" s="794"/>
      <c r="I620" s="794"/>
      <c r="J620" s="794"/>
      <c r="K620" s="794"/>
      <c r="L620" s="794"/>
      <c r="M620" s="794"/>
      <c r="N620" s="794"/>
      <c r="O620" s="794"/>
      <c r="P620" s="794"/>
      <c r="Q620" s="794"/>
      <c r="R620" s="794"/>
      <c r="S620" s="794"/>
      <c r="T620" s="794"/>
      <c r="U620" s="794"/>
      <c r="V620" s="794"/>
      <c r="W620" s="794"/>
      <c r="X620" s="794"/>
      <c r="Y620" s="794"/>
      <c r="Z620" s="794"/>
      <c r="AA620" s="794"/>
      <c r="AB620" s="794"/>
      <c r="AC620" s="794"/>
      <c r="AD620" s="794"/>
      <c r="AE620" s="794"/>
      <c r="AF620" s="794"/>
      <c r="AG620" s="794"/>
      <c r="AH620" s="794"/>
      <c r="AI620" s="794"/>
      <c r="AJ620" s="794"/>
      <c r="AK620" s="794"/>
      <c r="AL620" s="794"/>
      <c r="AM620" s="794"/>
      <c r="AN620" s="794"/>
      <c r="AO620" s="794"/>
      <c r="AP620" s="794"/>
      <c r="AQ620" s="794"/>
      <c r="AR620" s="794"/>
      <c r="AS620" s="794"/>
      <c r="AT620" s="794"/>
      <c r="AU620" s="794"/>
      <c r="AV620" s="794"/>
      <c r="AW620" s="794"/>
      <c r="AX620" s="794"/>
      <c r="AY620" s="794"/>
      <c r="AZ620" s="794"/>
      <c r="BA620" s="794"/>
      <c r="BB620" s="794"/>
      <c r="BC620" s="794"/>
      <c r="BD620" s="794"/>
      <c r="BE620" s="794"/>
      <c r="BF620" s="794"/>
      <c r="BG620" s="794"/>
      <c r="BH620" s="794"/>
      <c r="BI620" s="794"/>
      <c r="BJ620" s="794"/>
      <c r="BK620" s="794"/>
      <c r="BL620" s="794"/>
      <c r="BM620" s="794"/>
    </row>
    <row r="621" spans="5:65" s="795" customFormat="1" ht="11.1" customHeight="1">
      <c r="E621" s="4"/>
      <c r="F621" s="794"/>
      <c r="G621" s="794"/>
      <c r="H621" s="794"/>
      <c r="I621" s="794"/>
      <c r="J621" s="794"/>
      <c r="K621" s="794"/>
      <c r="L621" s="794"/>
      <c r="M621" s="794"/>
      <c r="N621" s="794"/>
      <c r="O621" s="794"/>
      <c r="P621" s="794"/>
      <c r="Q621" s="794"/>
      <c r="R621" s="794"/>
      <c r="S621" s="794"/>
      <c r="T621" s="794"/>
      <c r="U621" s="794"/>
      <c r="V621" s="794"/>
      <c r="W621" s="794"/>
      <c r="X621" s="794"/>
      <c r="Y621" s="794"/>
      <c r="Z621" s="794"/>
      <c r="AA621" s="794"/>
      <c r="AB621" s="794"/>
      <c r="AC621" s="794"/>
      <c r="AD621" s="794"/>
      <c r="AE621" s="794"/>
      <c r="AF621" s="794"/>
      <c r="AG621" s="794"/>
      <c r="AH621" s="794"/>
      <c r="AI621" s="794"/>
      <c r="AJ621" s="794"/>
      <c r="AK621" s="794"/>
      <c r="AL621" s="794"/>
      <c r="AM621" s="794"/>
      <c r="AN621" s="794"/>
      <c r="AO621" s="794"/>
      <c r="AP621" s="794"/>
      <c r="AQ621" s="794"/>
      <c r="AR621" s="794"/>
      <c r="AS621" s="794"/>
      <c r="AT621" s="794"/>
      <c r="AU621" s="794"/>
      <c r="AV621" s="794"/>
      <c r="AW621" s="794"/>
      <c r="AX621" s="794"/>
      <c r="AY621" s="794"/>
      <c r="AZ621" s="794"/>
      <c r="BA621" s="794"/>
      <c r="BB621" s="794"/>
      <c r="BC621" s="794"/>
      <c r="BD621" s="794"/>
      <c r="BE621" s="794"/>
      <c r="BF621" s="794"/>
      <c r="BG621" s="794"/>
      <c r="BH621" s="794"/>
      <c r="BI621" s="794"/>
      <c r="BJ621" s="794"/>
      <c r="BK621" s="794"/>
      <c r="BL621" s="794"/>
      <c r="BM621" s="794"/>
    </row>
    <row r="622" spans="5:65" s="795" customFormat="1" ht="12.75" customHeight="1">
      <c r="E622" s="4"/>
      <c r="F622" s="794"/>
      <c r="G622" s="794"/>
      <c r="H622" s="794"/>
      <c r="I622" s="794"/>
      <c r="J622" s="794"/>
      <c r="K622" s="794"/>
      <c r="L622" s="794"/>
      <c r="M622" s="794"/>
      <c r="N622" s="794"/>
      <c r="O622" s="794"/>
      <c r="P622" s="794"/>
      <c r="Q622" s="794"/>
      <c r="R622" s="794"/>
      <c r="S622" s="794"/>
      <c r="T622" s="794"/>
      <c r="U622" s="794"/>
      <c r="V622" s="794"/>
      <c r="W622" s="794"/>
      <c r="X622" s="794"/>
      <c r="Y622" s="794"/>
      <c r="Z622" s="794"/>
      <c r="AA622" s="794"/>
      <c r="AB622" s="794"/>
      <c r="AC622" s="794"/>
      <c r="AD622" s="794"/>
      <c r="AE622" s="794"/>
      <c r="AF622" s="794"/>
      <c r="AG622" s="794"/>
      <c r="AH622" s="794"/>
      <c r="AI622" s="794"/>
      <c r="AJ622" s="794"/>
      <c r="AK622" s="794"/>
      <c r="AL622" s="794"/>
      <c r="AM622" s="794"/>
      <c r="AN622" s="794"/>
      <c r="AO622" s="794"/>
      <c r="AP622" s="794"/>
      <c r="AQ622" s="794"/>
      <c r="AR622" s="794"/>
      <c r="AS622" s="794"/>
      <c r="AT622" s="794"/>
      <c r="AU622" s="794"/>
      <c r="AV622" s="794"/>
      <c r="AW622" s="794"/>
      <c r="AX622" s="794"/>
      <c r="AY622" s="794"/>
      <c r="AZ622" s="794"/>
      <c r="BA622" s="794"/>
      <c r="BB622" s="794"/>
      <c r="BC622" s="794"/>
      <c r="BD622" s="794"/>
      <c r="BE622" s="794"/>
      <c r="BF622" s="794"/>
      <c r="BG622" s="794"/>
      <c r="BH622" s="794"/>
      <c r="BI622" s="794"/>
      <c r="BJ622" s="794"/>
      <c r="BK622" s="794"/>
      <c r="BL622" s="794"/>
      <c r="BM622" s="794"/>
    </row>
    <row r="623" spans="5:65" s="795" customFormat="1" ht="12.75" customHeight="1">
      <c r="E623" s="4"/>
      <c r="F623" s="794"/>
      <c r="G623" s="794"/>
      <c r="H623" s="794"/>
      <c r="I623" s="794"/>
      <c r="J623" s="794"/>
      <c r="K623" s="794"/>
      <c r="L623" s="794"/>
      <c r="M623" s="794"/>
      <c r="N623" s="794"/>
      <c r="O623" s="794"/>
      <c r="P623" s="794"/>
      <c r="Q623" s="794"/>
      <c r="R623" s="794"/>
      <c r="S623" s="794"/>
      <c r="T623" s="794"/>
      <c r="U623" s="794"/>
      <c r="V623" s="794"/>
      <c r="W623" s="794"/>
      <c r="X623" s="794"/>
      <c r="Y623" s="794"/>
      <c r="Z623" s="794"/>
      <c r="AA623" s="794"/>
      <c r="AB623" s="794"/>
      <c r="AC623" s="794"/>
      <c r="AD623" s="794"/>
      <c r="AE623" s="794"/>
      <c r="AF623" s="794"/>
      <c r="AG623" s="794"/>
      <c r="AH623" s="794"/>
      <c r="AI623" s="794"/>
      <c r="AJ623" s="794"/>
      <c r="AK623" s="794"/>
      <c r="AL623" s="794"/>
      <c r="AM623" s="794"/>
      <c r="AN623" s="794"/>
      <c r="AO623" s="794"/>
      <c r="AP623" s="794"/>
      <c r="AQ623" s="794"/>
      <c r="AR623" s="794"/>
      <c r="AS623" s="794"/>
      <c r="AT623" s="794"/>
      <c r="AU623" s="794"/>
      <c r="AV623" s="794"/>
      <c r="AW623" s="794"/>
      <c r="AX623" s="794"/>
      <c r="AY623" s="794"/>
      <c r="AZ623" s="794"/>
      <c r="BA623" s="794"/>
      <c r="BB623" s="794"/>
      <c r="BC623" s="794"/>
      <c r="BD623" s="794"/>
      <c r="BE623" s="794"/>
      <c r="BF623" s="794"/>
      <c r="BG623" s="794"/>
      <c r="BH623" s="794"/>
      <c r="BI623" s="794"/>
      <c r="BJ623" s="794"/>
      <c r="BK623" s="794"/>
      <c r="BL623" s="794"/>
      <c r="BM623" s="794"/>
    </row>
    <row r="624" spans="5:65" s="795" customFormat="1" ht="12.75" customHeight="1">
      <c r="E624" s="4"/>
      <c r="F624" s="794"/>
      <c r="G624" s="794"/>
      <c r="H624" s="794"/>
      <c r="I624" s="794"/>
      <c r="J624" s="794"/>
      <c r="K624" s="794"/>
      <c r="L624" s="794"/>
      <c r="M624" s="794"/>
      <c r="N624" s="794"/>
      <c r="O624" s="794"/>
      <c r="P624" s="794"/>
      <c r="Q624" s="794"/>
      <c r="R624" s="794"/>
      <c r="S624" s="794"/>
      <c r="T624" s="794"/>
      <c r="U624" s="794"/>
      <c r="V624" s="794"/>
      <c r="W624" s="794"/>
      <c r="X624" s="794"/>
      <c r="Y624" s="794"/>
      <c r="Z624" s="794"/>
      <c r="AA624" s="794"/>
      <c r="AB624" s="794"/>
      <c r="AC624" s="794"/>
      <c r="AD624" s="794"/>
      <c r="AE624" s="794"/>
      <c r="AF624" s="794"/>
      <c r="AG624" s="794"/>
      <c r="AH624" s="794"/>
      <c r="AI624" s="794"/>
      <c r="AJ624" s="794"/>
      <c r="AK624" s="794"/>
      <c r="AL624" s="794"/>
      <c r="AM624" s="794"/>
      <c r="AN624" s="794"/>
      <c r="AO624" s="794"/>
      <c r="AP624" s="794"/>
      <c r="AQ624" s="794"/>
      <c r="AR624" s="794"/>
      <c r="AS624" s="794"/>
      <c r="AT624" s="794"/>
      <c r="AU624" s="794"/>
      <c r="AV624" s="794"/>
      <c r="AW624" s="794"/>
      <c r="AX624" s="794"/>
      <c r="AY624" s="794"/>
      <c r="AZ624" s="794"/>
      <c r="BA624" s="794"/>
      <c r="BB624" s="794"/>
      <c r="BC624" s="794"/>
      <c r="BD624" s="794"/>
      <c r="BE624" s="794"/>
      <c r="BF624" s="794"/>
      <c r="BG624" s="794"/>
      <c r="BH624" s="794"/>
      <c r="BI624" s="794"/>
      <c r="BJ624" s="794"/>
      <c r="BK624" s="794"/>
      <c r="BL624" s="794"/>
      <c r="BM624" s="794"/>
    </row>
    <row r="625" spans="5:65" s="795" customFormat="1" ht="12.75" customHeight="1">
      <c r="E625" s="4"/>
      <c r="F625" s="794"/>
      <c r="G625" s="794"/>
      <c r="H625" s="794"/>
      <c r="I625" s="794"/>
      <c r="J625" s="794"/>
      <c r="K625" s="794"/>
      <c r="L625" s="794"/>
      <c r="M625" s="794"/>
      <c r="N625" s="794"/>
      <c r="O625" s="794"/>
      <c r="P625" s="794"/>
      <c r="Q625" s="794"/>
      <c r="R625" s="794"/>
      <c r="S625" s="794"/>
      <c r="T625" s="794"/>
      <c r="U625" s="794"/>
      <c r="V625" s="794"/>
      <c r="W625" s="794"/>
      <c r="X625" s="794"/>
      <c r="Y625" s="794"/>
      <c r="Z625" s="794"/>
      <c r="AA625" s="794"/>
      <c r="AB625" s="794"/>
      <c r="AC625" s="794"/>
      <c r="AD625" s="794"/>
      <c r="AE625" s="794"/>
      <c r="AF625" s="794"/>
      <c r="AG625" s="794"/>
      <c r="AH625" s="794"/>
      <c r="AI625" s="794"/>
      <c r="AJ625" s="794"/>
      <c r="AK625" s="794"/>
      <c r="AL625" s="794"/>
      <c r="AM625" s="794"/>
      <c r="AN625" s="794"/>
      <c r="AO625" s="794"/>
      <c r="AP625" s="794"/>
      <c r="AQ625" s="794"/>
      <c r="AR625" s="794"/>
      <c r="AS625" s="794"/>
      <c r="AT625" s="794"/>
      <c r="AU625" s="794"/>
      <c r="AV625" s="794"/>
      <c r="AW625" s="794"/>
      <c r="AX625" s="794"/>
      <c r="AY625" s="794"/>
      <c r="AZ625" s="794"/>
      <c r="BA625" s="794"/>
      <c r="BB625" s="794"/>
      <c r="BC625" s="794"/>
      <c r="BD625" s="794"/>
      <c r="BE625" s="794"/>
      <c r="BF625" s="794"/>
      <c r="BG625" s="794"/>
      <c r="BH625" s="794"/>
      <c r="BI625" s="794"/>
      <c r="BJ625" s="794"/>
      <c r="BK625" s="794"/>
      <c r="BL625" s="794"/>
      <c r="BM625" s="794"/>
    </row>
    <row r="626" spans="5:65" s="795" customFormat="1" ht="11.1" customHeight="1">
      <c r="E626" s="4"/>
      <c r="F626" s="794"/>
      <c r="G626" s="794"/>
      <c r="H626" s="794"/>
      <c r="I626" s="794"/>
      <c r="J626" s="794"/>
      <c r="K626" s="794"/>
      <c r="L626" s="794"/>
      <c r="M626" s="794"/>
      <c r="N626" s="794"/>
      <c r="O626" s="794"/>
      <c r="P626" s="794"/>
      <c r="Q626" s="794"/>
      <c r="R626" s="794"/>
      <c r="S626" s="794"/>
      <c r="T626" s="794"/>
      <c r="U626" s="794"/>
      <c r="V626" s="794"/>
      <c r="W626" s="794"/>
      <c r="X626" s="794"/>
      <c r="Y626" s="794"/>
      <c r="Z626" s="794"/>
      <c r="AA626" s="794"/>
      <c r="AB626" s="794"/>
      <c r="AC626" s="794"/>
      <c r="AD626" s="794"/>
      <c r="AE626" s="794"/>
      <c r="AF626" s="794"/>
      <c r="AG626" s="794"/>
      <c r="AH626" s="794"/>
      <c r="AI626" s="794"/>
      <c r="AJ626" s="794"/>
      <c r="AK626" s="794"/>
      <c r="AL626" s="794"/>
      <c r="AM626" s="794"/>
      <c r="AN626" s="794"/>
      <c r="AO626" s="794"/>
      <c r="AP626" s="794"/>
      <c r="AQ626" s="794"/>
      <c r="AR626" s="794"/>
      <c r="AS626" s="794"/>
      <c r="AT626" s="794"/>
      <c r="AU626" s="794"/>
      <c r="AV626" s="794"/>
      <c r="AW626" s="794"/>
      <c r="AX626" s="794"/>
      <c r="AY626" s="794"/>
      <c r="AZ626" s="794"/>
      <c r="BA626" s="794"/>
      <c r="BB626" s="794"/>
      <c r="BC626" s="794"/>
      <c r="BD626" s="794"/>
      <c r="BE626" s="794"/>
      <c r="BF626" s="794"/>
      <c r="BG626" s="794"/>
      <c r="BH626" s="794"/>
      <c r="BI626" s="794"/>
      <c r="BJ626" s="794"/>
      <c r="BK626" s="794"/>
      <c r="BL626" s="794"/>
      <c r="BM626" s="794"/>
    </row>
    <row r="627" spans="5:65" s="795" customFormat="1" ht="13.5" customHeight="1">
      <c r="E627" s="4"/>
      <c r="F627" s="794"/>
      <c r="G627" s="794"/>
      <c r="H627" s="794"/>
      <c r="I627" s="794"/>
      <c r="J627" s="794"/>
      <c r="K627" s="794"/>
      <c r="L627" s="794"/>
      <c r="M627" s="794"/>
      <c r="N627" s="794"/>
      <c r="O627" s="794"/>
      <c r="P627" s="794"/>
      <c r="Q627" s="794"/>
      <c r="R627" s="794"/>
      <c r="S627" s="794"/>
      <c r="T627" s="794"/>
      <c r="U627" s="794"/>
      <c r="V627" s="794"/>
      <c r="W627" s="794"/>
      <c r="X627" s="794"/>
      <c r="Y627" s="794"/>
      <c r="Z627" s="794"/>
      <c r="AA627" s="794"/>
      <c r="AB627" s="794"/>
      <c r="AC627" s="794"/>
      <c r="AD627" s="794"/>
      <c r="AE627" s="794"/>
      <c r="AF627" s="794"/>
      <c r="AG627" s="794"/>
      <c r="AH627" s="794"/>
      <c r="AI627" s="794"/>
      <c r="AJ627" s="794"/>
      <c r="AK627" s="794"/>
      <c r="AL627" s="794"/>
      <c r="AM627" s="794"/>
      <c r="AN627" s="794"/>
      <c r="AO627" s="794"/>
      <c r="AP627" s="794"/>
      <c r="AQ627" s="794"/>
      <c r="AR627" s="794"/>
      <c r="AS627" s="794"/>
      <c r="AT627" s="794"/>
      <c r="AU627" s="794"/>
      <c r="AV627" s="794"/>
      <c r="AW627" s="794"/>
      <c r="AX627" s="794"/>
      <c r="AY627" s="794"/>
      <c r="AZ627" s="794"/>
      <c r="BA627" s="794"/>
      <c r="BB627" s="794"/>
      <c r="BC627" s="794"/>
      <c r="BD627" s="794"/>
      <c r="BE627" s="794"/>
      <c r="BF627" s="794"/>
      <c r="BG627" s="794"/>
      <c r="BH627" s="794"/>
      <c r="BI627" s="794"/>
      <c r="BJ627" s="794"/>
      <c r="BK627" s="794"/>
      <c r="BL627" s="794"/>
      <c r="BM627" s="794"/>
    </row>
    <row r="628" spans="5:65" s="795" customFormat="1" ht="12.75" customHeight="1">
      <c r="E628" s="4"/>
      <c r="F628" s="794"/>
      <c r="G628" s="794"/>
      <c r="H628" s="794"/>
      <c r="I628" s="794"/>
      <c r="J628" s="794"/>
      <c r="K628" s="794"/>
      <c r="L628" s="794"/>
      <c r="M628" s="794"/>
      <c r="N628" s="794"/>
      <c r="O628" s="794"/>
      <c r="P628" s="794"/>
      <c r="Q628" s="794"/>
      <c r="R628" s="794"/>
      <c r="S628" s="794"/>
      <c r="T628" s="794"/>
      <c r="U628" s="794"/>
      <c r="V628" s="794"/>
      <c r="W628" s="794"/>
      <c r="X628" s="794"/>
      <c r="Y628" s="794"/>
      <c r="Z628" s="794"/>
      <c r="AA628" s="794"/>
      <c r="AB628" s="794"/>
      <c r="AC628" s="794"/>
      <c r="AD628" s="794"/>
      <c r="AE628" s="794"/>
      <c r="AF628" s="794"/>
      <c r="AG628" s="794"/>
      <c r="AH628" s="794"/>
      <c r="AI628" s="794"/>
      <c r="AJ628" s="794"/>
      <c r="AK628" s="794"/>
      <c r="AL628" s="794"/>
      <c r="AM628" s="794"/>
      <c r="AN628" s="794"/>
      <c r="AO628" s="794"/>
      <c r="AP628" s="794"/>
      <c r="AQ628" s="794"/>
      <c r="AR628" s="794"/>
      <c r="AS628" s="794"/>
      <c r="AT628" s="794"/>
      <c r="AU628" s="794"/>
      <c r="AV628" s="794"/>
      <c r="AW628" s="794"/>
      <c r="AX628" s="794"/>
      <c r="AY628" s="794"/>
      <c r="AZ628" s="794"/>
      <c r="BA628" s="794"/>
      <c r="BB628" s="794"/>
      <c r="BC628" s="794"/>
      <c r="BD628" s="794"/>
      <c r="BE628" s="794"/>
      <c r="BF628" s="794"/>
      <c r="BG628" s="794"/>
      <c r="BH628" s="794"/>
      <c r="BI628" s="794"/>
      <c r="BJ628" s="794"/>
      <c r="BK628" s="794"/>
      <c r="BL628" s="794"/>
      <c r="BM628" s="794"/>
    </row>
    <row r="629" spans="5:65" s="795" customFormat="1" ht="12.75" customHeight="1">
      <c r="E629" s="4"/>
      <c r="F629" s="794"/>
      <c r="G629" s="794"/>
      <c r="H629" s="794"/>
      <c r="I629" s="794"/>
      <c r="J629" s="794"/>
      <c r="K629" s="794"/>
      <c r="L629" s="794"/>
      <c r="M629" s="794"/>
      <c r="N629" s="794"/>
      <c r="O629" s="794"/>
      <c r="P629" s="794"/>
      <c r="Q629" s="794"/>
      <c r="R629" s="794"/>
      <c r="S629" s="794"/>
      <c r="T629" s="794"/>
      <c r="U629" s="794"/>
      <c r="V629" s="794"/>
      <c r="W629" s="794"/>
      <c r="X629" s="794"/>
      <c r="Y629" s="794"/>
      <c r="Z629" s="794"/>
      <c r="AA629" s="794"/>
      <c r="AB629" s="794"/>
      <c r="AC629" s="794"/>
      <c r="AD629" s="794"/>
      <c r="AE629" s="794"/>
      <c r="AF629" s="794"/>
      <c r="AG629" s="794"/>
      <c r="AH629" s="794"/>
      <c r="AI629" s="794"/>
      <c r="AJ629" s="794"/>
      <c r="AK629" s="794"/>
      <c r="AL629" s="794"/>
      <c r="AM629" s="794"/>
      <c r="AN629" s="794"/>
      <c r="AO629" s="794"/>
      <c r="AP629" s="794"/>
      <c r="AQ629" s="794"/>
      <c r="AR629" s="794"/>
      <c r="AS629" s="794"/>
      <c r="AT629" s="794"/>
      <c r="AU629" s="794"/>
      <c r="AV629" s="794"/>
      <c r="AW629" s="794"/>
      <c r="AX629" s="794"/>
      <c r="AY629" s="794"/>
      <c r="AZ629" s="794"/>
      <c r="BA629" s="794"/>
      <c r="BB629" s="794"/>
      <c r="BC629" s="794"/>
      <c r="BD629" s="794"/>
      <c r="BE629" s="794"/>
      <c r="BF629" s="794"/>
      <c r="BG629" s="794"/>
      <c r="BH629" s="794"/>
      <c r="BI629" s="794"/>
      <c r="BJ629" s="794"/>
      <c r="BK629" s="794"/>
      <c r="BL629" s="794"/>
      <c r="BM629" s="794"/>
    </row>
    <row r="630" spans="5:65" s="795" customFormat="1" ht="12.75" customHeight="1">
      <c r="E630" s="4"/>
      <c r="F630" s="794"/>
      <c r="G630" s="794"/>
      <c r="H630" s="794"/>
      <c r="I630" s="794"/>
      <c r="J630" s="794"/>
      <c r="K630" s="794"/>
      <c r="L630" s="794"/>
      <c r="M630" s="794"/>
      <c r="N630" s="794"/>
      <c r="O630" s="794"/>
      <c r="P630" s="794"/>
      <c r="Q630" s="794"/>
      <c r="R630" s="794"/>
      <c r="S630" s="794"/>
      <c r="T630" s="794"/>
      <c r="U630" s="794"/>
      <c r="V630" s="794"/>
      <c r="W630" s="794"/>
      <c r="X630" s="794"/>
      <c r="Y630" s="794"/>
      <c r="Z630" s="794"/>
      <c r="AA630" s="794"/>
      <c r="AB630" s="794"/>
      <c r="AC630" s="794"/>
      <c r="AD630" s="794"/>
      <c r="AE630" s="794"/>
      <c r="AF630" s="794"/>
      <c r="AG630" s="794"/>
      <c r="AH630" s="794"/>
      <c r="AI630" s="794"/>
      <c r="AJ630" s="794"/>
      <c r="AK630" s="794"/>
      <c r="AL630" s="794"/>
      <c r="AM630" s="794"/>
      <c r="AN630" s="794"/>
      <c r="AO630" s="794"/>
      <c r="AP630" s="794"/>
      <c r="AQ630" s="794"/>
      <c r="AR630" s="794"/>
      <c r="AS630" s="794"/>
      <c r="AT630" s="794"/>
      <c r="AU630" s="794"/>
      <c r="AV630" s="794"/>
      <c r="AW630" s="794"/>
      <c r="AX630" s="794"/>
      <c r="AY630" s="794"/>
      <c r="AZ630" s="794"/>
      <c r="BA630" s="794"/>
      <c r="BB630" s="794"/>
      <c r="BC630" s="794"/>
      <c r="BD630" s="794"/>
      <c r="BE630" s="794"/>
      <c r="BF630" s="794"/>
      <c r="BG630" s="794"/>
      <c r="BH630" s="794"/>
      <c r="BI630" s="794"/>
      <c r="BJ630" s="794"/>
      <c r="BK630" s="794"/>
      <c r="BL630" s="794"/>
      <c r="BM630" s="794"/>
    </row>
    <row r="631" spans="5:65" s="795" customFormat="1" ht="11.1" customHeight="1">
      <c r="E631" s="4"/>
      <c r="F631" s="794"/>
      <c r="G631" s="794"/>
      <c r="H631" s="794"/>
      <c r="I631" s="794"/>
      <c r="J631" s="794"/>
      <c r="K631" s="794"/>
      <c r="L631" s="794"/>
      <c r="M631" s="794"/>
      <c r="N631" s="794"/>
      <c r="O631" s="794"/>
      <c r="P631" s="794"/>
      <c r="Q631" s="794"/>
      <c r="R631" s="794"/>
      <c r="S631" s="794"/>
      <c r="T631" s="794"/>
      <c r="U631" s="794"/>
      <c r="V631" s="794"/>
      <c r="W631" s="794"/>
      <c r="X631" s="794"/>
      <c r="Y631" s="794"/>
      <c r="Z631" s="794"/>
      <c r="AA631" s="794"/>
      <c r="AB631" s="794"/>
      <c r="AC631" s="794"/>
      <c r="AD631" s="794"/>
      <c r="AE631" s="794"/>
      <c r="AF631" s="794"/>
      <c r="AG631" s="794"/>
      <c r="AH631" s="794"/>
      <c r="AI631" s="794"/>
      <c r="AJ631" s="794"/>
      <c r="AK631" s="794"/>
      <c r="AL631" s="794"/>
      <c r="AM631" s="794"/>
      <c r="AN631" s="794"/>
      <c r="AO631" s="794"/>
      <c r="AP631" s="794"/>
      <c r="AQ631" s="794"/>
      <c r="AR631" s="794"/>
      <c r="AS631" s="794"/>
      <c r="AT631" s="794"/>
      <c r="AU631" s="794"/>
      <c r="AV631" s="794"/>
      <c r="AW631" s="794"/>
      <c r="AX631" s="794"/>
      <c r="AY631" s="794"/>
      <c r="AZ631" s="794"/>
      <c r="BA631" s="794"/>
      <c r="BB631" s="794"/>
      <c r="BC631" s="794"/>
      <c r="BD631" s="794"/>
      <c r="BE631" s="794"/>
      <c r="BF631" s="794"/>
      <c r="BG631" s="794"/>
      <c r="BH631" s="794"/>
      <c r="BI631" s="794"/>
      <c r="BJ631" s="794"/>
      <c r="BK631" s="794"/>
      <c r="BL631" s="794"/>
      <c r="BM631" s="794"/>
    </row>
    <row r="632" spans="5:65" s="795" customFormat="1" ht="11.1" customHeight="1">
      <c r="E632" s="4"/>
      <c r="F632" s="794"/>
      <c r="G632" s="794"/>
      <c r="H632" s="794"/>
      <c r="I632" s="794"/>
      <c r="J632" s="794"/>
      <c r="K632" s="794"/>
      <c r="L632" s="794"/>
      <c r="M632" s="794"/>
      <c r="N632" s="794"/>
      <c r="O632" s="794"/>
      <c r="P632" s="794"/>
      <c r="Q632" s="794"/>
      <c r="R632" s="794"/>
      <c r="S632" s="794"/>
      <c r="T632" s="794"/>
      <c r="U632" s="794"/>
      <c r="V632" s="794"/>
      <c r="W632" s="794"/>
      <c r="X632" s="794"/>
      <c r="Y632" s="794"/>
      <c r="Z632" s="794"/>
      <c r="AA632" s="794"/>
      <c r="AB632" s="794"/>
      <c r="AC632" s="794"/>
      <c r="AD632" s="794"/>
      <c r="AE632" s="794"/>
      <c r="AF632" s="794"/>
      <c r="AG632" s="794"/>
      <c r="AH632" s="794"/>
      <c r="AI632" s="794"/>
      <c r="AJ632" s="794"/>
      <c r="AK632" s="794"/>
      <c r="AL632" s="794"/>
      <c r="AM632" s="794"/>
      <c r="AN632" s="794"/>
      <c r="AO632" s="794"/>
      <c r="AP632" s="794"/>
      <c r="AQ632" s="794"/>
      <c r="AR632" s="794"/>
      <c r="AS632" s="794"/>
      <c r="AT632" s="794"/>
      <c r="AU632" s="794"/>
      <c r="AV632" s="794"/>
      <c r="AW632" s="794"/>
      <c r="AX632" s="794"/>
      <c r="AY632" s="794"/>
      <c r="AZ632" s="794"/>
      <c r="BA632" s="794"/>
      <c r="BB632" s="794"/>
      <c r="BC632" s="794"/>
      <c r="BD632" s="794"/>
      <c r="BE632" s="794"/>
      <c r="BF632" s="794"/>
      <c r="BG632" s="794"/>
      <c r="BH632" s="794"/>
      <c r="BI632" s="794"/>
      <c r="BJ632" s="794"/>
      <c r="BK632" s="794"/>
      <c r="BL632" s="794"/>
      <c r="BM632" s="794"/>
    </row>
    <row r="633" spans="5:65" s="795" customFormat="1" ht="13.5" customHeight="1">
      <c r="E633" s="4"/>
      <c r="F633" s="794"/>
      <c r="G633" s="794"/>
      <c r="H633" s="794"/>
      <c r="I633" s="794"/>
      <c r="J633" s="794"/>
      <c r="K633" s="794"/>
      <c r="L633" s="794"/>
      <c r="M633" s="794"/>
      <c r="N633" s="794"/>
      <c r="O633" s="794"/>
      <c r="P633" s="794"/>
      <c r="Q633" s="794"/>
      <c r="R633" s="794"/>
      <c r="S633" s="794"/>
      <c r="T633" s="794"/>
      <c r="U633" s="794"/>
      <c r="V633" s="794"/>
      <c r="W633" s="794"/>
      <c r="X633" s="794"/>
      <c r="Y633" s="794"/>
      <c r="Z633" s="794"/>
      <c r="AA633" s="794"/>
      <c r="AB633" s="794"/>
      <c r="AC633" s="794"/>
      <c r="AD633" s="794"/>
      <c r="AE633" s="794"/>
      <c r="AF633" s="794"/>
      <c r="AG633" s="794"/>
      <c r="AH633" s="794"/>
      <c r="AI633" s="794"/>
      <c r="AJ633" s="794"/>
      <c r="AK633" s="794"/>
      <c r="AL633" s="794"/>
      <c r="AM633" s="794"/>
      <c r="AN633" s="794"/>
      <c r="AO633" s="794"/>
      <c r="AP633" s="794"/>
      <c r="AQ633" s="794"/>
      <c r="AR633" s="794"/>
      <c r="AS633" s="794"/>
      <c r="AT633" s="794"/>
      <c r="AU633" s="794"/>
      <c r="AV633" s="794"/>
      <c r="AW633" s="794"/>
      <c r="AX633" s="794"/>
      <c r="AY633" s="794"/>
      <c r="AZ633" s="794"/>
      <c r="BA633" s="794"/>
      <c r="BB633" s="794"/>
      <c r="BC633" s="794"/>
      <c r="BD633" s="794"/>
      <c r="BE633" s="794"/>
      <c r="BF633" s="794"/>
      <c r="BG633" s="794"/>
      <c r="BH633" s="794"/>
      <c r="BI633" s="794"/>
      <c r="BJ633" s="794"/>
      <c r="BK633" s="794"/>
      <c r="BL633" s="794"/>
      <c r="BM633" s="794"/>
    </row>
    <row r="634" spans="5:65" s="795" customFormat="1" ht="13.5" customHeight="1">
      <c r="E634" s="4"/>
      <c r="F634" s="794"/>
      <c r="G634" s="794"/>
      <c r="H634" s="794"/>
      <c r="I634" s="794"/>
      <c r="J634" s="794"/>
      <c r="K634" s="794"/>
      <c r="L634" s="794"/>
      <c r="M634" s="794"/>
      <c r="N634" s="794"/>
      <c r="O634" s="794"/>
      <c r="P634" s="794"/>
      <c r="Q634" s="794"/>
      <c r="R634" s="794"/>
      <c r="S634" s="794"/>
      <c r="T634" s="794"/>
      <c r="U634" s="794"/>
      <c r="V634" s="794"/>
      <c r="W634" s="794"/>
      <c r="X634" s="794"/>
      <c r="Y634" s="794"/>
      <c r="Z634" s="794"/>
      <c r="AA634" s="794"/>
      <c r="AB634" s="794"/>
      <c r="AC634" s="794"/>
      <c r="AD634" s="794"/>
      <c r="AE634" s="794"/>
      <c r="AF634" s="794"/>
      <c r="AG634" s="794"/>
      <c r="AH634" s="794"/>
      <c r="AI634" s="794"/>
      <c r="AJ634" s="794"/>
      <c r="AK634" s="794"/>
      <c r="AL634" s="794"/>
      <c r="AM634" s="794"/>
      <c r="AN634" s="794"/>
      <c r="AO634" s="794"/>
      <c r="AP634" s="794"/>
      <c r="AQ634" s="794"/>
      <c r="AR634" s="794"/>
      <c r="AS634" s="794"/>
      <c r="AT634" s="794"/>
      <c r="AU634" s="794"/>
      <c r="AV634" s="794"/>
      <c r="AW634" s="794"/>
      <c r="AX634" s="794"/>
      <c r="AY634" s="794"/>
      <c r="AZ634" s="794"/>
      <c r="BA634" s="794"/>
      <c r="BB634" s="794"/>
      <c r="BC634" s="794"/>
      <c r="BD634" s="794"/>
      <c r="BE634" s="794"/>
      <c r="BF634" s="794"/>
      <c r="BG634" s="794"/>
      <c r="BH634" s="794"/>
      <c r="BI634" s="794"/>
      <c r="BJ634" s="794"/>
      <c r="BK634" s="794"/>
      <c r="BL634" s="794"/>
      <c r="BM634" s="794"/>
    </row>
    <row r="635" spans="5:65" s="795" customFormat="1" ht="13.5" customHeight="1">
      <c r="E635" s="4"/>
      <c r="F635" s="794"/>
      <c r="G635" s="794"/>
      <c r="H635" s="794"/>
      <c r="I635" s="794"/>
      <c r="J635" s="794"/>
      <c r="K635" s="794"/>
      <c r="L635" s="794"/>
      <c r="M635" s="794"/>
      <c r="N635" s="794"/>
      <c r="O635" s="794"/>
      <c r="P635" s="794"/>
      <c r="Q635" s="794"/>
      <c r="R635" s="794"/>
      <c r="S635" s="794"/>
      <c r="T635" s="794"/>
      <c r="U635" s="794"/>
      <c r="V635" s="794"/>
      <c r="W635" s="794"/>
      <c r="X635" s="794"/>
      <c r="Y635" s="794"/>
      <c r="Z635" s="794"/>
      <c r="AA635" s="794"/>
      <c r="AB635" s="794"/>
      <c r="AC635" s="794"/>
      <c r="AD635" s="794"/>
      <c r="AE635" s="794"/>
      <c r="AF635" s="794"/>
      <c r="AG635" s="794"/>
      <c r="AH635" s="794"/>
      <c r="AI635" s="794"/>
      <c r="AJ635" s="794"/>
      <c r="AK635" s="794"/>
      <c r="AL635" s="794"/>
      <c r="AM635" s="794"/>
      <c r="AN635" s="794"/>
      <c r="AO635" s="794"/>
      <c r="AP635" s="794"/>
      <c r="AQ635" s="794"/>
      <c r="AR635" s="794"/>
      <c r="AS635" s="794"/>
      <c r="AT635" s="794"/>
      <c r="AU635" s="794"/>
      <c r="AV635" s="794"/>
      <c r="AW635" s="794"/>
      <c r="AX635" s="794"/>
      <c r="AY635" s="794"/>
      <c r="AZ635" s="794"/>
      <c r="BA635" s="794"/>
      <c r="BB635" s="794"/>
      <c r="BC635" s="794"/>
      <c r="BD635" s="794"/>
      <c r="BE635" s="794"/>
      <c r="BF635" s="794"/>
      <c r="BG635" s="794"/>
      <c r="BH635" s="794"/>
      <c r="BI635" s="794"/>
      <c r="BJ635" s="794"/>
      <c r="BK635" s="794"/>
      <c r="BL635" s="794"/>
      <c r="BM635" s="794"/>
    </row>
    <row r="636" spans="5:65" s="795" customFormat="1" ht="13.5" customHeight="1">
      <c r="E636" s="4"/>
      <c r="F636" s="794"/>
      <c r="G636" s="794"/>
      <c r="H636" s="794"/>
      <c r="I636" s="794"/>
      <c r="J636" s="794"/>
      <c r="K636" s="794"/>
      <c r="L636" s="794"/>
      <c r="M636" s="794"/>
      <c r="N636" s="794"/>
      <c r="O636" s="794"/>
      <c r="P636" s="794"/>
      <c r="Q636" s="794"/>
      <c r="R636" s="794"/>
      <c r="S636" s="794"/>
      <c r="T636" s="794"/>
      <c r="U636" s="794"/>
      <c r="V636" s="794"/>
      <c r="W636" s="794"/>
      <c r="X636" s="794"/>
      <c r="Y636" s="794"/>
      <c r="Z636" s="794"/>
      <c r="AA636" s="794"/>
      <c r="AB636" s="794"/>
      <c r="AC636" s="794"/>
      <c r="AD636" s="794"/>
      <c r="AE636" s="794"/>
      <c r="AF636" s="794"/>
      <c r="AG636" s="794"/>
      <c r="AH636" s="794"/>
      <c r="AI636" s="794"/>
      <c r="AJ636" s="794"/>
      <c r="AK636" s="794"/>
      <c r="AL636" s="794"/>
      <c r="AM636" s="794"/>
      <c r="AN636" s="794"/>
      <c r="AO636" s="794"/>
      <c r="AP636" s="794"/>
      <c r="AQ636" s="794"/>
      <c r="AR636" s="794"/>
      <c r="AS636" s="794"/>
      <c r="AT636" s="794"/>
      <c r="AU636" s="794"/>
      <c r="AV636" s="794"/>
      <c r="AW636" s="794"/>
      <c r="AX636" s="794"/>
      <c r="AY636" s="794"/>
      <c r="AZ636" s="794"/>
      <c r="BA636" s="794"/>
      <c r="BB636" s="794"/>
      <c r="BC636" s="794"/>
      <c r="BD636" s="794"/>
      <c r="BE636" s="794"/>
      <c r="BF636" s="794"/>
      <c r="BG636" s="794"/>
      <c r="BH636" s="794"/>
      <c r="BI636" s="794"/>
      <c r="BJ636" s="794"/>
      <c r="BK636" s="794"/>
      <c r="BL636" s="794"/>
      <c r="BM636" s="794"/>
    </row>
    <row r="637" spans="5:65" s="795" customFormat="1" ht="3.75" customHeight="1">
      <c r="E637" s="4"/>
      <c r="F637" s="794"/>
      <c r="G637" s="794"/>
      <c r="H637" s="794"/>
      <c r="I637" s="794"/>
      <c r="J637" s="794"/>
      <c r="K637" s="794"/>
      <c r="L637" s="794"/>
      <c r="M637" s="794"/>
      <c r="N637" s="794"/>
      <c r="O637" s="794"/>
      <c r="P637" s="794"/>
      <c r="Q637" s="794"/>
      <c r="R637" s="794"/>
      <c r="S637" s="794"/>
      <c r="T637" s="794"/>
      <c r="U637" s="794"/>
      <c r="V637" s="794"/>
      <c r="W637" s="794"/>
      <c r="X637" s="794"/>
      <c r="Y637" s="794"/>
      <c r="Z637" s="794"/>
      <c r="AA637" s="794"/>
      <c r="AB637" s="794"/>
      <c r="AC637" s="794"/>
      <c r="AD637" s="794"/>
      <c r="AE637" s="794"/>
      <c r="AF637" s="794"/>
      <c r="AG637" s="794"/>
      <c r="AH637" s="794"/>
      <c r="AI637" s="794"/>
      <c r="AJ637" s="794"/>
      <c r="AK637" s="794"/>
      <c r="AL637" s="794"/>
      <c r="AM637" s="794"/>
      <c r="AN637" s="794"/>
      <c r="AO637" s="794"/>
      <c r="AP637" s="794"/>
      <c r="AQ637" s="794"/>
      <c r="AR637" s="794"/>
      <c r="AS637" s="794"/>
      <c r="AT637" s="794"/>
      <c r="AU637" s="794"/>
      <c r="AV637" s="794"/>
      <c r="AW637" s="794"/>
      <c r="AX637" s="794"/>
      <c r="AY637" s="794"/>
      <c r="AZ637" s="794"/>
      <c r="BA637" s="794"/>
      <c r="BB637" s="794"/>
      <c r="BC637" s="794"/>
      <c r="BD637" s="794"/>
      <c r="BE637" s="794"/>
      <c r="BF637" s="794"/>
      <c r="BG637" s="794"/>
      <c r="BH637" s="794"/>
      <c r="BI637" s="794"/>
      <c r="BJ637" s="794"/>
      <c r="BK637" s="794"/>
      <c r="BL637" s="794"/>
      <c r="BM637" s="794"/>
    </row>
    <row r="638" spans="5:65" s="795" customFormat="1" ht="10.5" customHeight="1">
      <c r="E638" s="4"/>
      <c r="F638" s="794"/>
      <c r="G638" s="794"/>
      <c r="H638" s="794"/>
      <c r="I638" s="794"/>
      <c r="J638" s="794"/>
      <c r="K638" s="794"/>
      <c r="L638" s="794"/>
      <c r="M638" s="794"/>
      <c r="N638" s="794"/>
      <c r="O638" s="794"/>
      <c r="P638" s="794"/>
      <c r="Q638" s="794"/>
      <c r="R638" s="794"/>
      <c r="S638" s="794"/>
      <c r="T638" s="794"/>
      <c r="U638" s="794"/>
      <c r="V638" s="794"/>
      <c r="W638" s="794"/>
      <c r="X638" s="794"/>
      <c r="Y638" s="794"/>
      <c r="Z638" s="794"/>
      <c r="AA638" s="794"/>
      <c r="AB638" s="794"/>
      <c r="AC638" s="794"/>
      <c r="AD638" s="794"/>
      <c r="AE638" s="794"/>
      <c r="AF638" s="794"/>
      <c r="AG638" s="794"/>
      <c r="AH638" s="794"/>
      <c r="AI638" s="794"/>
      <c r="AJ638" s="794"/>
      <c r="AK638" s="794"/>
      <c r="AL638" s="794"/>
      <c r="AM638" s="794"/>
      <c r="AN638" s="794"/>
      <c r="AO638" s="794"/>
      <c r="AP638" s="794"/>
      <c r="AQ638" s="794"/>
      <c r="AR638" s="794"/>
      <c r="AS638" s="794"/>
      <c r="AT638" s="794"/>
      <c r="AU638" s="794"/>
      <c r="AV638" s="794"/>
      <c r="AW638" s="794"/>
      <c r="AX638" s="794"/>
      <c r="AY638" s="794"/>
      <c r="AZ638" s="794"/>
      <c r="BA638" s="794"/>
      <c r="BB638" s="794"/>
      <c r="BC638" s="794"/>
      <c r="BD638" s="794"/>
      <c r="BE638" s="794"/>
      <c r="BF638" s="794"/>
      <c r="BG638" s="794"/>
      <c r="BH638" s="794"/>
      <c r="BI638" s="794"/>
      <c r="BJ638" s="794"/>
      <c r="BK638" s="794"/>
      <c r="BL638" s="794"/>
      <c r="BM638" s="794"/>
    </row>
    <row r="639" spans="5:65" s="795" customFormat="1" ht="17.25" customHeight="1">
      <c r="E639" s="4"/>
      <c r="F639" s="794"/>
      <c r="G639" s="794"/>
      <c r="H639" s="794"/>
      <c r="I639" s="794"/>
      <c r="J639" s="794"/>
      <c r="K639" s="794"/>
      <c r="L639" s="794"/>
      <c r="M639" s="794"/>
      <c r="N639" s="794"/>
      <c r="O639" s="794"/>
      <c r="P639" s="794"/>
      <c r="Q639" s="794"/>
      <c r="R639" s="794"/>
      <c r="S639" s="794"/>
      <c r="T639" s="794"/>
      <c r="U639" s="794"/>
      <c r="V639" s="794"/>
      <c r="W639" s="794"/>
      <c r="X639" s="794"/>
      <c r="Y639" s="794"/>
      <c r="Z639" s="794"/>
      <c r="AA639" s="794"/>
      <c r="AB639" s="794"/>
      <c r="AC639" s="794"/>
      <c r="AD639" s="794"/>
      <c r="AE639" s="794"/>
      <c r="AF639" s="794"/>
      <c r="AG639" s="794"/>
      <c r="AH639" s="794"/>
      <c r="AI639" s="794"/>
      <c r="AJ639" s="794"/>
      <c r="AK639" s="794"/>
      <c r="AL639" s="794"/>
      <c r="AM639" s="794"/>
      <c r="AN639" s="794"/>
      <c r="AO639" s="794"/>
      <c r="AP639" s="794"/>
      <c r="AQ639" s="794"/>
      <c r="AR639" s="794"/>
      <c r="AS639" s="794"/>
      <c r="AT639" s="794"/>
      <c r="AU639" s="794"/>
      <c r="AV639" s="794"/>
      <c r="AW639" s="794"/>
      <c r="AX639" s="794"/>
      <c r="AY639" s="794"/>
      <c r="AZ639" s="794"/>
      <c r="BA639" s="794"/>
      <c r="BB639" s="794"/>
      <c r="BC639" s="794"/>
      <c r="BD639" s="794"/>
      <c r="BE639" s="794"/>
      <c r="BF639" s="794"/>
      <c r="BG639" s="794"/>
      <c r="BH639" s="794"/>
      <c r="BI639" s="794"/>
      <c r="BJ639" s="794"/>
      <c r="BK639" s="794"/>
      <c r="BL639" s="794"/>
      <c r="BM639" s="794"/>
    </row>
    <row r="640" spans="5:65" s="795" customFormat="1" ht="17.25" customHeight="1">
      <c r="E640" s="4"/>
      <c r="F640" s="794"/>
      <c r="G640" s="794"/>
      <c r="H640" s="794"/>
      <c r="I640" s="794"/>
      <c r="J640" s="794"/>
      <c r="K640" s="794"/>
      <c r="L640" s="794"/>
      <c r="M640" s="794"/>
      <c r="N640" s="794"/>
      <c r="O640" s="794"/>
      <c r="P640" s="794"/>
      <c r="Q640" s="794"/>
      <c r="R640" s="794"/>
      <c r="S640" s="794"/>
      <c r="T640" s="794"/>
      <c r="U640" s="794"/>
      <c r="V640" s="794"/>
      <c r="W640" s="794"/>
      <c r="X640" s="794"/>
      <c r="Y640" s="794"/>
      <c r="Z640" s="794"/>
      <c r="AA640" s="794"/>
      <c r="AB640" s="794"/>
      <c r="AC640" s="794"/>
      <c r="AD640" s="794"/>
      <c r="AE640" s="794"/>
      <c r="AF640" s="794"/>
      <c r="AG640" s="794"/>
      <c r="AH640" s="794"/>
      <c r="AI640" s="794"/>
      <c r="AJ640" s="794"/>
      <c r="AK640" s="794"/>
      <c r="AL640" s="794"/>
      <c r="AM640" s="794"/>
      <c r="AN640" s="794"/>
      <c r="AO640" s="794"/>
      <c r="AP640" s="794"/>
      <c r="AQ640" s="794"/>
      <c r="AR640" s="794"/>
      <c r="AS640" s="794"/>
      <c r="AT640" s="794"/>
      <c r="AU640" s="794"/>
      <c r="AV640" s="794"/>
      <c r="AW640" s="794"/>
      <c r="AX640" s="794"/>
      <c r="AY640" s="794"/>
      <c r="AZ640" s="794"/>
      <c r="BA640" s="794"/>
      <c r="BB640" s="794"/>
      <c r="BC640" s="794"/>
      <c r="BD640" s="794"/>
      <c r="BE640" s="794"/>
      <c r="BF640" s="794"/>
      <c r="BG640" s="794"/>
      <c r="BH640" s="794"/>
      <c r="BI640" s="794"/>
      <c r="BJ640" s="794"/>
      <c r="BK640" s="794"/>
      <c r="BL640" s="794"/>
      <c r="BM640" s="794"/>
    </row>
    <row r="641" spans="5:65" s="795" customFormat="1" ht="17.25" customHeight="1">
      <c r="E641" s="4"/>
      <c r="F641" s="794"/>
      <c r="G641" s="794"/>
      <c r="H641" s="794"/>
      <c r="I641" s="794"/>
      <c r="J641" s="794"/>
      <c r="K641" s="794"/>
      <c r="L641" s="794"/>
      <c r="M641" s="794"/>
      <c r="N641" s="794"/>
      <c r="O641" s="794"/>
      <c r="P641" s="794"/>
      <c r="Q641" s="794"/>
      <c r="R641" s="794"/>
      <c r="S641" s="794"/>
      <c r="T641" s="794"/>
      <c r="U641" s="794"/>
      <c r="V641" s="794"/>
      <c r="W641" s="794"/>
      <c r="X641" s="794"/>
      <c r="Y641" s="794"/>
      <c r="Z641" s="794"/>
      <c r="AA641" s="794"/>
      <c r="AB641" s="794"/>
      <c r="AC641" s="794"/>
      <c r="AD641" s="794"/>
      <c r="AE641" s="794"/>
      <c r="AF641" s="794"/>
      <c r="AG641" s="794"/>
      <c r="AH641" s="794"/>
      <c r="AI641" s="794"/>
      <c r="AJ641" s="794"/>
      <c r="AK641" s="794"/>
      <c r="AL641" s="794"/>
      <c r="AM641" s="794"/>
      <c r="AN641" s="794"/>
      <c r="AO641" s="794"/>
      <c r="AP641" s="794"/>
      <c r="AQ641" s="794"/>
      <c r="AR641" s="794"/>
      <c r="AS641" s="794"/>
      <c r="AT641" s="794"/>
      <c r="AU641" s="794"/>
      <c r="AV641" s="794"/>
      <c r="AW641" s="794"/>
      <c r="AX641" s="794"/>
      <c r="AY641" s="794"/>
      <c r="AZ641" s="794"/>
      <c r="BA641" s="794"/>
      <c r="BB641" s="794"/>
      <c r="BC641" s="794"/>
      <c r="BD641" s="794"/>
      <c r="BE641" s="794"/>
      <c r="BF641" s="794"/>
      <c r="BG641" s="794"/>
      <c r="BH641" s="794"/>
      <c r="BI641" s="794"/>
      <c r="BJ641" s="794"/>
      <c r="BK641" s="794"/>
      <c r="BL641" s="794"/>
      <c r="BM641" s="794"/>
    </row>
    <row r="642" spans="5:65" s="795" customFormat="1" ht="17.25" customHeight="1">
      <c r="E642" s="4"/>
      <c r="F642" s="794"/>
      <c r="G642" s="794"/>
      <c r="H642" s="794"/>
      <c r="I642" s="794"/>
      <c r="J642" s="794"/>
      <c r="K642" s="794"/>
      <c r="L642" s="794"/>
      <c r="M642" s="794"/>
      <c r="N642" s="794"/>
      <c r="O642" s="794"/>
      <c r="P642" s="794"/>
      <c r="Q642" s="794"/>
      <c r="R642" s="794"/>
      <c r="S642" s="794"/>
      <c r="T642" s="794"/>
      <c r="U642" s="794"/>
      <c r="V642" s="794"/>
      <c r="W642" s="794"/>
      <c r="X642" s="794"/>
      <c r="Y642" s="794"/>
      <c r="Z642" s="794"/>
      <c r="AA642" s="794"/>
      <c r="AB642" s="794"/>
      <c r="AC642" s="794"/>
      <c r="AD642" s="794"/>
      <c r="AE642" s="794"/>
      <c r="AF642" s="794"/>
      <c r="AG642" s="794"/>
      <c r="AH642" s="794"/>
      <c r="AI642" s="794"/>
      <c r="AJ642" s="794"/>
      <c r="AK642" s="794"/>
      <c r="AL642" s="794"/>
      <c r="AM642" s="794"/>
      <c r="AN642" s="794"/>
      <c r="AO642" s="794"/>
      <c r="AP642" s="794"/>
      <c r="AQ642" s="794"/>
      <c r="AR642" s="794"/>
      <c r="AS642" s="794"/>
      <c r="AT642" s="794"/>
      <c r="AU642" s="794"/>
      <c r="AV642" s="794"/>
      <c r="AW642" s="794"/>
      <c r="AX642" s="794"/>
      <c r="AY642" s="794"/>
      <c r="AZ642" s="794"/>
      <c r="BA642" s="794"/>
      <c r="BB642" s="794"/>
      <c r="BC642" s="794"/>
      <c r="BD642" s="794"/>
      <c r="BE642" s="794"/>
      <c r="BF642" s="794"/>
      <c r="BG642" s="794"/>
      <c r="BH642" s="794"/>
      <c r="BI642" s="794"/>
      <c r="BJ642" s="794"/>
      <c r="BK642" s="794"/>
      <c r="BL642" s="794"/>
      <c r="BM642" s="794"/>
    </row>
    <row r="643" spans="5:65" s="795" customFormat="1" ht="12" customHeight="1">
      <c r="E643" s="4"/>
      <c r="F643" s="794"/>
      <c r="G643" s="794"/>
      <c r="H643" s="794"/>
      <c r="I643" s="794"/>
      <c r="J643" s="794"/>
      <c r="K643" s="794"/>
      <c r="L643" s="794"/>
      <c r="M643" s="794"/>
      <c r="N643" s="794"/>
      <c r="O643" s="794"/>
      <c r="P643" s="794"/>
      <c r="Q643" s="794"/>
      <c r="R643" s="794"/>
      <c r="S643" s="794"/>
      <c r="T643" s="794"/>
      <c r="U643" s="794"/>
      <c r="V643" s="794"/>
      <c r="W643" s="794"/>
      <c r="X643" s="794"/>
      <c r="Y643" s="794"/>
      <c r="Z643" s="794"/>
      <c r="AA643" s="794"/>
      <c r="AB643" s="794"/>
      <c r="AC643" s="794"/>
      <c r="AD643" s="794"/>
      <c r="AE643" s="794"/>
      <c r="AF643" s="794"/>
      <c r="AG643" s="794"/>
      <c r="AH643" s="794"/>
      <c r="AI643" s="794"/>
      <c r="AJ643" s="794"/>
      <c r="AK643" s="794"/>
      <c r="AL643" s="794"/>
      <c r="AM643" s="794"/>
      <c r="AN643" s="794"/>
      <c r="AO643" s="794"/>
      <c r="AP643" s="794"/>
      <c r="AQ643" s="794"/>
      <c r="AR643" s="794"/>
      <c r="AS643" s="794"/>
      <c r="AT643" s="794"/>
      <c r="AU643" s="794"/>
      <c r="AV643" s="794"/>
      <c r="AW643" s="794"/>
      <c r="AX643" s="794"/>
      <c r="AY643" s="794"/>
      <c r="AZ643" s="794"/>
      <c r="BA643" s="794"/>
      <c r="BB643" s="794"/>
      <c r="BC643" s="794"/>
      <c r="BD643" s="794"/>
      <c r="BE643" s="794"/>
      <c r="BF643" s="794"/>
      <c r="BG643" s="794"/>
      <c r="BH643" s="794"/>
      <c r="BI643" s="794"/>
      <c r="BJ643" s="794"/>
      <c r="BK643" s="794"/>
      <c r="BL643" s="794"/>
      <c r="BM643" s="794"/>
    </row>
    <row r="644" spans="5:65" s="795" customFormat="1" ht="15" customHeight="1">
      <c r="E644" s="4"/>
      <c r="F644" s="794"/>
      <c r="G644" s="794"/>
      <c r="H644" s="794"/>
      <c r="I644" s="794"/>
      <c r="J644" s="794"/>
      <c r="K644" s="794"/>
      <c r="L644" s="794"/>
      <c r="M644" s="794"/>
      <c r="N644" s="794"/>
      <c r="O644" s="794"/>
      <c r="P644" s="794"/>
      <c r="Q644" s="794"/>
      <c r="R644" s="794"/>
      <c r="S644" s="794"/>
      <c r="T644" s="794"/>
      <c r="U644" s="794"/>
      <c r="V644" s="794"/>
      <c r="W644" s="794"/>
      <c r="X644" s="794"/>
      <c r="Y644" s="794"/>
      <c r="Z644" s="794"/>
      <c r="AA644" s="794"/>
      <c r="AB644" s="794"/>
      <c r="AC644" s="794"/>
      <c r="AD644" s="794"/>
      <c r="AE644" s="794"/>
      <c r="AF644" s="794"/>
      <c r="AG644" s="794"/>
      <c r="AH644" s="794"/>
      <c r="AI644" s="794"/>
      <c r="AJ644" s="794"/>
      <c r="AK644" s="794"/>
      <c r="AL644" s="794"/>
      <c r="AM644" s="794"/>
      <c r="AN644" s="794"/>
      <c r="AO644" s="794"/>
      <c r="AP644" s="794"/>
      <c r="AQ644" s="794"/>
      <c r="AR644" s="794"/>
      <c r="AS644" s="794"/>
      <c r="AT644" s="794"/>
      <c r="AU644" s="794"/>
      <c r="AV644" s="794"/>
      <c r="AW644" s="794"/>
      <c r="AX644" s="794"/>
      <c r="AY644" s="794"/>
      <c r="AZ644" s="794"/>
      <c r="BA644" s="794"/>
      <c r="BB644" s="794"/>
      <c r="BC644" s="794"/>
      <c r="BD644" s="794"/>
      <c r="BE644" s="794"/>
      <c r="BF644" s="794"/>
      <c r="BG644" s="794"/>
      <c r="BH644" s="794"/>
      <c r="BI644" s="794"/>
      <c r="BJ644" s="794"/>
      <c r="BK644" s="794"/>
      <c r="BL644" s="794"/>
      <c r="BM644" s="794"/>
    </row>
    <row r="645" spans="5:65" s="795" customFormat="1" ht="15" customHeight="1">
      <c r="E645" s="4"/>
      <c r="F645" s="794"/>
      <c r="G645" s="794"/>
      <c r="H645" s="794"/>
      <c r="I645" s="794"/>
      <c r="J645" s="794"/>
      <c r="K645" s="794"/>
      <c r="L645" s="794"/>
      <c r="M645" s="794"/>
      <c r="N645" s="794"/>
      <c r="O645" s="794"/>
      <c r="P645" s="794"/>
      <c r="Q645" s="794"/>
      <c r="R645" s="794"/>
      <c r="S645" s="794"/>
      <c r="T645" s="794"/>
      <c r="U645" s="794"/>
      <c r="V645" s="794"/>
      <c r="W645" s="794"/>
      <c r="X645" s="794"/>
      <c r="Y645" s="794"/>
      <c r="Z645" s="794"/>
      <c r="AA645" s="794"/>
      <c r="AB645" s="794"/>
      <c r="AC645" s="794"/>
      <c r="AD645" s="794"/>
      <c r="AE645" s="794"/>
      <c r="AF645" s="794"/>
      <c r="AG645" s="794"/>
      <c r="AH645" s="794"/>
      <c r="AI645" s="794"/>
      <c r="AJ645" s="794"/>
      <c r="AK645" s="794"/>
      <c r="AL645" s="794"/>
      <c r="AM645" s="794"/>
      <c r="AN645" s="794"/>
      <c r="AO645" s="794"/>
      <c r="AP645" s="794"/>
      <c r="AQ645" s="794"/>
      <c r="AR645" s="794"/>
      <c r="AS645" s="794"/>
      <c r="AT645" s="794"/>
      <c r="AU645" s="794"/>
      <c r="AV645" s="794"/>
      <c r="AW645" s="794"/>
      <c r="AX645" s="794"/>
      <c r="AY645" s="794"/>
      <c r="AZ645" s="794"/>
      <c r="BA645" s="794"/>
      <c r="BB645" s="794"/>
      <c r="BC645" s="794"/>
      <c r="BD645" s="794"/>
      <c r="BE645" s="794"/>
      <c r="BF645" s="794"/>
      <c r="BG645" s="794"/>
      <c r="BH645" s="794"/>
      <c r="BI645" s="794"/>
      <c r="BJ645" s="794"/>
      <c r="BK645" s="794"/>
      <c r="BL645" s="794"/>
      <c r="BM645" s="794"/>
    </row>
    <row r="646" spans="5:65" s="795" customFormat="1" ht="45.75" customHeight="1">
      <c r="E646" s="4"/>
      <c r="F646" s="794"/>
      <c r="G646" s="794"/>
      <c r="H646" s="794"/>
      <c r="I646" s="794"/>
      <c r="J646" s="794"/>
      <c r="K646" s="794"/>
      <c r="L646" s="794"/>
      <c r="M646" s="794"/>
      <c r="N646" s="794"/>
      <c r="O646" s="794"/>
      <c r="P646" s="794"/>
      <c r="Q646" s="794"/>
      <c r="R646" s="794"/>
      <c r="S646" s="794"/>
      <c r="T646" s="794"/>
      <c r="U646" s="794"/>
      <c r="V646" s="794"/>
      <c r="W646" s="794"/>
      <c r="X646" s="794"/>
      <c r="Y646" s="794"/>
      <c r="Z646" s="794"/>
      <c r="AA646" s="794"/>
      <c r="AB646" s="794"/>
      <c r="AC646" s="794"/>
      <c r="AD646" s="794"/>
      <c r="AE646" s="794"/>
      <c r="AF646" s="794"/>
      <c r="AG646" s="794"/>
      <c r="AH646" s="794"/>
      <c r="AI646" s="794"/>
      <c r="AJ646" s="794"/>
      <c r="AK646" s="794"/>
      <c r="AL646" s="794"/>
      <c r="AM646" s="794"/>
      <c r="AN646" s="794"/>
      <c r="AO646" s="794"/>
      <c r="AP646" s="794"/>
      <c r="AQ646" s="794"/>
      <c r="AR646" s="794"/>
      <c r="AS646" s="794"/>
      <c r="AT646" s="794"/>
      <c r="AU646" s="794"/>
      <c r="AV646" s="794"/>
      <c r="AW646" s="794"/>
      <c r="AX646" s="794"/>
      <c r="AY646" s="794"/>
      <c r="AZ646" s="794"/>
      <c r="BA646" s="794"/>
      <c r="BB646" s="794"/>
      <c r="BC646" s="794"/>
      <c r="BD646" s="794"/>
      <c r="BE646" s="794"/>
      <c r="BF646" s="794"/>
      <c r="BG646" s="794"/>
      <c r="BH646" s="794"/>
      <c r="BI646" s="794"/>
      <c r="BJ646" s="794"/>
      <c r="BK646" s="794"/>
      <c r="BL646" s="794"/>
      <c r="BM646" s="794"/>
    </row>
    <row r="647" spans="5:65" s="795" customFormat="1" ht="49.5" customHeight="1">
      <c r="E647" s="4"/>
      <c r="F647" s="794"/>
      <c r="G647" s="794"/>
      <c r="H647" s="794"/>
      <c r="I647" s="794"/>
      <c r="J647" s="794"/>
      <c r="K647" s="794"/>
      <c r="L647" s="794"/>
      <c r="M647" s="794"/>
      <c r="N647" s="794"/>
      <c r="O647" s="794"/>
      <c r="P647" s="794"/>
      <c r="Q647" s="794"/>
      <c r="R647" s="794"/>
      <c r="S647" s="794"/>
      <c r="T647" s="794"/>
      <c r="U647" s="794"/>
      <c r="V647" s="794"/>
      <c r="W647" s="794"/>
      <c r="X647" s="794"/>
      <c r="Y647" s="794"/>
      <c r="Z647" s="794"/>
      <c r="AA647" s="794"/>
      <c r="AB647" s="794"/>
      <c r="AC647" s="794"/>
      <c r="AD647" s="794"/>
      <c r="AE647" s="794"/>
      <c r="AF647" s="794"/>
      <c r="AG647" s="794"/>
      <c r="AH647" s="794"/>
      <c r="AI647" s="794"/>
      <c r="AJ647" s="794"/>
      <c r="AK647" s="794"/>
      <c r="AL647" s="794"/>
      <c r="AM647" s="794"/>
      <c r="AN647" s="794"/>
      <c r="AO647" s="794"/>
      <c r="AP647" s="794"/>
      <c r="AQ647" s="794"/>
      <c r="AR647" s="794"/>
      <c r="AS647" s="794"/>
      <c r="AT647" s="794"/>
      <c r="AU647" s="794"/>
      <c r="AV647" s="794"/>
      <c r="AW647" s="794"/>
      <c r="AX647" s="794"/>
      <c r="AY647" s="794"/>
      <c r="AZ647" s="794"/>
      <c r="BA647" s="794"/>
      <c r="BB647" s="794"/>
      <c r="BC647" s="794"/>
      <c r="BD647" s="794"/>
      <c r="BE647" s="794"/>
      <c r="BF647" s="794"/>
      <c r="BG647" s="794"/>
      <c r="BH647" s="794"/>
      <c r="BI647" s="794"/>
      <c r="BJ647" s="794"/>
      <c r="BK647" s="794"/>
      <c r="BL647" s="794"/>
      <c r="BM647" s="794"/>
    </row>
    <row r="648" spans="5:65" s="795" customFormat="1" ht="12.75" customHeight="1">
      <c r="E648" s="4"/>
      <c r="F648" s="794"/>
      <c r="G648" s="794"/>
      <c r="H648" s="794"/>
      <c r="I648" s="794"/>
      <c r="J648" s="794"/>
      <c r="K648" s="794"/>
      <c r="L648" s="794"/>
      <c r="M648" s="794"/>
      <c r="N648" s="794"/>
      <c r="O648" s="794"/>
      <c r="P648" s="794"/>
      <c r="Q648" s="794"/>
      <c r="R648" s="794"/>
      <c r="S648" s="794"/>
      <c r="T648" s="794"/>
      <c r="U648" s="794"/>
      <c r="V648" s="794"/>
      <c r="W648" s="794"/>
      <c r="X648" s="794"/>
      <c r="Y648" s="794"/>
      <c r="Z648" s="794"/>
      <c r="AA648" s="794"/>
      <c r="AB648" s="794"/>
      <c r="AC648" s="794"/>
      <c r="AD648" s="794"/>
      <c r="AE648" s="794"/>
      <c r="AF648" s="794"/>
      <c r="AG648" s="794"/>
      <c r="AH648" s="794"/>
      <c r="AI648" s="794"/>
      <c r="AJ648" s="794"/>
      <c r="AK648" s="794"/>
      <c r="AL648" s="794"/>
      <c r="AM648" s="794"/>
      <c r="AN648" s="794"/>
      <c r="AO648" s="794"/>
      <c r="AP648" s="794"/>
      <c r="AQ648" s="794"/>
      <c r="AR648" s="794"/>
      <c r="AS648" s="794"/>
      <c r="AT648" s="794"/>
      <c r="AU648" s="794"/>
      <c r="AV648" s="794"/>
      <c r="AW648" s="794"/>
      <c r="AX648" s="794"/>
      <c r="AY648" s="794"/>
      <c r="AZ648" s="794"/>
      <c r="BA648" s="794"/>
      <c r="BB648" s="794"/>
      <c r="BC648" s="794"/>
      <c r="BD648" s="794"/>
      <c r="BE648" s="794"/>
      <c r="BF648" s="794"/>
      <c r="BG648" s="794"/>
      <c r="BH648" s="794"/>
      <c r="BI648" s="794"/>
      <c r="BJ648" s="794"/>
      <c r="BK648" s="794"/>
      <c r="BL648" s="794"/>
      <c r="BM648" s="794"/>
    </row>
    <row r="649" spans="5:65" s="795" customFormat="1" ht="11.1" customHeight="1">
      <c r="E649" s="4"/>
      <c r="F649" s="794"/>
      <c r="G649" s="794"/>
      <c r="H649" s="794"/>
      <c r="I649" s="794"/>
      <c r="J649" s="794"/>
      <c r="K649" s="794"/>
      <c r="L649" s="794"/>
      <c r="M649" s="794"/>
      <c r="N649" s="794"/>
      <c r="O649" s="794"/>
      <c r="P649" s="794"/>
      <c r="Q649" s="794"/>
      <c r="R649" s="794"/>
      <c r="S649" s="794"/>
      <c r="T649" s="794"/>
      <c r="U649" s="794"/>
      <c r="V649" s="794"/>
      <c r="W649" s="794"/>
      <c r="X649" s="794"/>
      <c r="Y649" s="794"/>
      <c r="Z649" s="794"/>
      <c r="AA649" s="794"/>
      <c r="AB649" s="794"/>
      <c r="AC649" s="794"/>
      <c r="AD649" s="794"/>
      <c r="AE649" s="794"/>
      <c r="AF649" s="794"/>
      <c r="AG649" s="794"/>
      <c r="AH649" s="794"/>
      <c r="AI649" s="794"/>
      <c r="AJ649" s="794"/>
      <c r="AK649" s="794"/>
      <c r="AL649" s="794"/>
      <c r="AM649" s="794"/>
      <c r="AN649" s="794"/>
      <c r="AO649" s="794"/>
      <c r="AP649" s="794"/>
      <c r="AQ649" s="794"/>
      <c r="AR649" s="794"/>
      <c r="AS649" s="794"/>
      <c r="AT649" s="794"/>
      <c r="AU649" s="794"/>
      <c r="AV649" s="794"/>
      <c r="AW649" s="794"/>
      <c r="AX649" s="794"/>
      <c r="AY649" s="794"/>
      <c r="AZ649" s="794"/>
      <c r="BA649" s="794"/>
      <c r="BB649" s="794"/>
      <c r="BC649" s="794"/>
      <c r="BD649" s="794"/>
      <c r="BE649" s="794"/>
      <c r="BF649" s="794"/>
      <c r="BG649" s="794"/>
      <c r="BH649" s="794"/>
      <c r="BI649" s="794"/>
      <c r="BJ649" s="794"/>
      <c r="BK649" s="794"/>
      <c r="BL649" s="794"/>
      <c r="BM649" s="794"/>
    </row>
    <row r="650" spans="5:65" s="795" customFormat="1" ht="24" customHeight="1">
      <c r="E650" s="4"/>
      <c r="F650" s="794"/>
      <c r="G650" s="794"/>
      <c r="H650" s="794"/>
      <c r="I650" s="794"/>
      <c r="J650" s="794"/>
      <c r="K650" s="794"/>
      <c r="L650" s="794"/>
      <c r="M650" s="794"/>
      <c r="N650" s="794"/>
      <c r="O650" s="794"/>
      <c r="P650" s="794"/>
      <c r="Q650" s="794"/>
      <c r="R650" s="794"/>
      <c r="S650" s="794"/>
      <c r="T650" s="794"/>
      <c r="U650" s="794"/>
      <c r="V650" s="794"/>
      <c r="W650" s="794"/>
      <c r="X650" s="794"/>
      <c r="Y650" s="794"/>
      <c r="Z650" s="794"/>
      <c r="AA650" s="794"/>
      <c r="AB650" s="794"/>
      <c r="AC650" s="794"/>
      <c r="AD650" s="794"/>
      <c r="AE650" s="794"/>
      <c r="AF650" s="794"/>
      <c r="AG650" s="794"/>
      <c r="AH650" s="794"/>
      <c r="AI650" s="794"/>
      <c r="AJ650" s="794"/>
      <c r="AK650" s="794"/>
      <c r="AL650" s="794"/>
      <c r="AM650" s="794"/>
      <c r="AN650" s="794"/>
      <c r="AO650" s="794"/>
      <c r="AP650" s="794"/>
      <c r="AQ650" s="794"/>
      <c r="AR650" s="794"/>
      <c r="AS650" s="794"/>
      <c r="AT650" s="794"/>
      <c r="AU650" s="794"/>
      <c r="AV650" s="794"/>
      <c r="AW650" s="794"/>
      <c r="AX650" s="794"/>
      <c r="AY650" s="794"/>
      <c r="AZ650" s="794"/>
      <c r="BA650" s="794"/>
      <c r="BB650" s="794"/>
      <c r="BC650" s="794"/>
      <c r="BD650" s="794"/>
      <c r="BE650" s="794"/>
      <c r="BF650" s="794"/>
      <c r="BG650" s="794"/>
      <c r="BH650" s="794"/>
      <c r="BI650" s="794"/>
      <c r="BJ650" s="794"/>
      <c r="BK650" s="794"/>
      <c r="BL650" s="794"/>
      <c r="BM650" s="794"/>
    </row>
    <row r="651" spans="5:65" s="795" customFormat="1" ht="11.1" customHeight="1">
      <c r="E651" s="4"/>
      <c r="F651" s="794"/>
      <c r="G651" s="794"/>
      <c r="H651" s="794"/>
      <c r="I651" s="794"/>
      <c r="J651" s="794"/>
      <c r="K651" s="794"/>
      <c r="L651" s="794"/>
      <c r="M651" s="794"/>
      <c r="N651" s="794"/>
      <c r="O651" s="794"/>
      <c r="P651" s="794"/>
      <c r="Q651" s="794"/>
      <c r="R651" s="794"/>
      <c r="S651" s="794"/>
      <c r="T651" s="794"/>
      <c r="U651" s="794"/>
      <c r="V651" s="794"/>
      <c r="W651" s="794"/>
      <c r="X651" s="794"/>
      <c r="Y651" s="794"/>
      <c r="Z651" s="794"/>
      <c r="AA651" s="794"/>
      <c r="AB651" s="794"/>
      <c r="AC651" s="794"/>
      <c r="AD651" s="794"/>
      <c r="AE651" s="794"/>
      <c r="AF651" s="794"/>
      <c r="AG651" s="794"/>
      <c r="AH651" s="794"/>
      <c r="AI651" s="794"/>
      <c r="AJ651" s="794"/>
      <c r="AK651" s="794"/>
      <c r="AL651" s="794"/>
      <c r="AM651" s="794"/>
      <c r="AN651" s="794"/>
      <c r="AO651" s="794"/>
      <c r="AP651" s="794"/>
      <c r="AQ651" s="794"/>
      <c r="AR651" s="794"/>
      <c r="AS651" s="794"/>
      <c r="AT651" s="794"/>
      <c r="AU651" s="794"/>
      <c r="AV651" s="794"/>
      <c r="AW651" s="794"/>
      <c r="AX651" s="794"/>
      <c r="AY651" s="794"/>
      <c r="AZ651" s="794"/>
      <c r="BA651" s="794"/>
      <c r="BB651" s="794"/>
      <c r="BC651" s="794"/>
      <c r="BD651" s="794"/>
      <c r="BE651" s="794"/>
      <c r="BF651" s="794"/>
      <c r="BG651" s="794"/>
      <c r="BH651" s="794"/>
      <c r="BI651" s="794"/>
      <c r="BJ651" s="794"/>
      <c r="BK651" s="794"/>
      <c r="BL651" s="794"/>
      <c r="BM651" s="794"/>
    </row>
    <row r="652" spans="5:65" s="795" customFormat="1" ht="12.75" customHeight="1">
      <c r="E652" s="4"/>
      <c r="F652" s="794"/>
      <c r="G652" s="794"/>
      <c r="H652" s="794"/>
      <c r="I652" s="794"/>
      <c r="J652" s="794"/>
      <c r="K652" s="794"/>
      <c r="L652" s="794"/>
      <c r="M652" s="794"/>
      <c r="N652" s="794"/>
      <c r="O652" s="794"/>
      <c r="P652" s="794"/>
      <c r="Q652" s="794"/>
      <c r="R652" s="794"/>
      <c r="S652" s="794"/>
      <c r="T652" s="794"/>
      <c r="U652" s="794"/>
      <c r="V652" s="794"/>
      <c r="W652" s="794"/>
      <c r="X652" s="794"/>
      <c r="Y652" s="794"/>
      <c r="Z652" s="794"/>
      <c r="AA652" s="794"/>
      <c r="AB652" s="794"/>
      <c r="AC652" s="794"/>
      <c r="AD652" s="794"/>
      <c r="AE652" s="794"/>
      <c r="AF652" s="794"/>
      <c r="AG652" s="794"/>
      <c r="AH652" s="794"/>
      <c r="AI652" s="794"/>
      <c r="AJ652" s="794"/>
      <c r="AK652" s="794"/>
      <c r="AL652" s="794"/>
      <c r="AM652" s="794"/>
      <c r="AN652" s="794"/>
      <c r="AO652" s="794"/>
      <c r="AP652" s="794"/>
      <c r="AQ652" s="794"/>
      <c r="AR652" s="794"/>
      <c r="AS652" s="794"/>
      <c r="AT652" s="794"/>
      <c r="AU652" s="794"/>
      <c r="AV652" s="794"/>
      <c r="AW652" s="794"/>
      <c r="AX652" s="794"/>
      <c r="AY652" s="794"/>
      <c r="AZ652" s="794"/>
      <c r="BA652" s="794"/>
      <c r="BB652" s="794"/>
      <c r="BC652" s="794"/>
      <c r="BD652" s="794"/>
      <c r="BE652" s="794"/>
      <c r="BF652" s="794"/>
      <c r="BG652" s="794"/>
      <c r="BH652" s="794"/>
      <c r="BI652" s="794"/>
      <c r="BJ652" s="794"/>
      <c r="BK652" s="794"/>
      <c r="BL652" s="794"/>
      <c r="BM652" s="794"/>
    </row>
    <row r="653" spans="5:65" s="795" customFormat="1" ht="11.1" customHeight="1">
      <c r="E653" s="4"/>
      <c r="F653" s="794"/>
      <c r="G653" s="794"/>
      <c r="H653" s="794"/>
      <c r="I653" s="794"/>
      <c r="J653" s="794"/>
      <c r="K653" s="794"/>
      <c r="L653" s="794"/>
      <c r="M653" s="794"/>
      <c r="N653" s="794"/>
      <c r="O653" s="794"/>
      <c r="P653" s="794"/>
      <c r="Q653" s="794"/>
      <c r="R653" s="794"/>
      <c r="S653" s="794"/>
      <c r="T653" s="794"/>
      <c r="U653" s="794"/>
      <c r="V653" s="794"/>
      <c r="W653" s="794"/>
      <c r="X653" s="794"/>
      <c r="Y653" s="794"/>
      <c r="Z653" s="794"/>
      <c r="AA653" s="794"/>
      <c r="AB653" s="794"/>
      <c r="AC653" s="794"/>
      <c r="AD653" s="794"/>
      <c r="AE653" s="794"/>
      <c r="AF653" s="794"/>
      <c r="AG653" s="794"/>
      <c r="AH653" s="794"/>
      <c r="AI653" s="794"/>
      <c r="AJ653" s="794"/>
      <c r="AK653" s="794"/>
      <c r="AL653" s="794"/>
      <c r="AM653" s="794"/>
      <c r="AN653" s="794"/>
      <c r="AO653" s="794"/>
      <c r="AP653" s="794"/>
      <c r="AQ653" s="794"/>
      <c r="AR653" s="794"/>
      <c r="AS653" s="794"/>
      <c r="AT653" s="794"/>
      <c r="AU653" s="794"/>
      <c r="AV653" s="794"/>
      <c r="AW653" s="794"/>
      <c r="AX653" s="794"/>
      <c r="AY653" s="794"/>
      <c r="AZ653" s="794"/>
      <c r="BA653" s="794"/>
      <c r="BB653" s="794"/>
      <c r="BC653" s="794"/>
      <c r="BD653" s="794"/>
      <c r="BE653" s="794"/>
      <c r="BF653" s="794"/>
      <c r="BG653" s="794"/>
      <c r="BH653" s="794"/>
      <c r="BI653" s="794"/>
      <c r="BJ653" s="794"/>
      <c r="BK653" s="794"/>
      <c r="BL653" s="794"/>
      <c r="BM653" s="794"/>
    </row>
    <row r="654" spans="5:65" s="795" customFormat="1" ht="12.75" customHeight="1">
      <c r="E654" s="4"/>
      <c r="F654" s="794"/>
      <c r="G654" s="794"/>
      <c r="H654" s="794"/>
      <c r="I654" s="794"/>
      <c r="J654" s="794"/>
      <c r="K654" s="794"/>
      <c r="L654" s="794"/>
      <c r="M654" s="794"/>
      <c r="N654" s="794"/>
      <c r="O654" s="794"/>
      <c r="P654" s="794"/>
      <c r="Q654" s="794"/>
      <c r="R654" s="794"/>
      <c r="S654" s="794"/>
      <c r="T654" s="794"/>
      <c r="U654" s="794"/>
      <c r="V654" s="794"/>
      <c r="W654" s="794"/>
      <c r="X654" s="794"/>
      <c r="Y654" s="794"/>
      <c r="Z654" s="794"/>
      <c r="AA654" s="794"/>
      <c r="AB654" s="794"/>
      <c r="AC654" s="794"/>
      <c r="AD654" s="794"/>
      <c r="AE654" s="794"/>
      <c r="AF654" s="794"/>
      <c r="AG654" s="794"/>
      <c r="AH654" s="794"/>
      <c r="AI654" s="794"/>
      <c r="AJ654" s="794"/>
      <c r="AK654" s="794"/>
      <c r="AL654" s="794"/>
      <c r="AM654" s="794"/>
      <c r="AN654" s="794"/>
      <c r="AO654" s="794"/>
      <c r="AP654" s="794"/>
      <c r="AQ654" s="794"/>
      <c r="AR654" s="794"/>
      <c r="AS654" s="794"/>
      <c r="AT654" s="794"/>
      <c r="AU654" s="794"/>
      <c r="AV654" s="794"/>
      <c r="AW654" s="794"/>
      <c r="AX654" s="794"/>
      <c r="AY654" s="794"/>
      <c r="AZ654" s="794"/>
      <c r="BA654" s="794"/>
      <c r="BB654" s="794"/>
      <c r="BC654" s="794"/>
      <c r="BD654" s="794"/>
      <c r="BE654" s="794"/>
      <c r="BF654" s="794"/>
      <c r="BG654" s="794"/>
      <c r="BH654" s="794"/>
      <c r="BI654" s="794"/>
      <c r="BJ654" s="794"/>
      <c r="BK654" s="794"/>
      <c r="BL654" s="794"/>
      <c r="BM654" s="794"/>
    </row>
    <row r="655" spans="5:65" s="795" customFormat="1" ht="12.75" customHeight="1">
      <c r="E655" s="4"/>
      <c r="F655" s="794"/>
      <c r="G655" s="794"/>
      <c r="H655" s="794"/>
      <c r="I655" s="794"/>
      <c r="J655" s="794"/>
      <c r="K655" s="794"/>
      <c r="L655" s="794"/>
      <c r="M655" s="794"/>
      <c r="N655" s="794"/>
      <c r="O655" s="794"/>
      <c r="P655" s="794"/>
      <c r="Q655" s="794"/>
      <c r="R655" s="794"/>
      <c r="S655" s="794"/>
      <c r="T655" s="794"/>
      <c r="U655" s="794"/>
      <c r="V655" s="794"/>
      <c r="W655" s="794"/>
      <c r="X655" s="794"/>
      <c r="Y655" s="794"/>
      <c r="Z655" s="794"/>
      <c r="AA655" s="794"/>
      <c r="AB655" s="794"/>
      <c r="AC655" s="794"/>
      <c r="AD655" s="794"/>
      <c r="AE655" s="794"/>
      <c r="AF655" s="794"/>
      <c r="AG655" s="794"/>
      <c r="AH655" s="794"/>
      <c r="AI655" s="794"/>
      <c r="AJ655" s="794"/>
      <c r="AK655" s="794"/>
      <c r="AL655" s="794"/>
      <c r="AM655" s="794"/>
      <c r="AN655" s="794"/>
      <c r="AO655" s="794"/>
      <c r="AP655" s="794"/>
      <c r="AQ655" s="794"/>
      <c r="AR655" s="794"/>
      <c r="AS655" s="794"/>
      <c r="AT655" s="794"/>
      <c r="AU655" s="794"/>
      <c r="AV655" s="794"/>
      <c r="AW655" s="794"/>
      <c r="AX655" s="794"/>
      <c r="AY655" s="794"/>
      <c r="AZ655" s="794"/>
      <c r="BA655" s="794"/>
      <c r="BB655" s="794"/>
      <c r="BC655" s="794"/>
      <c r="BD655" s="794"/>
      <c r="BE655" s="794"/>
      <c r="BF655" s="794"/>
      <c r="BG655" s="794"/>
      <c r="BH655" s="794"/>
      <c r="BI655" s="794"/>
      <c r="BJ655" s="794"/>
      <c r="BK655" s="794"/>
      <c r="BL655" s="794"/>
      <c r="BM655" s="794"/>
    </row>
    <row r="656" spans="5:65" s="795" customFormat="1" ht="12.75" customHeight="1">
      <c r="E656" s="4"/>
      <c r="F656" s="794"/>
      <c r="G656" s="794"/>
      <c r="H656" s="794"/>
      <c r="I656" s="794"/>
      <c r="J656" s="794"/>
      <c r="K656" s="794"/>
      <c r="L656" s="794"/>
      <c r="M656" s="794"/>
      <c r="N656" s="794"/>
      <c r="O656" s="794"/>
      <c r="P656" s="794"/>
      <c r="Q656" s="794"/>
      <c r="R656" s="794"/>
      <c r="S656" s="794"/>
      <c r="T656" s="794"/>
      <c r="U656" s="794"/>
      <c r="V656" s="794"/>
      <c r="W656" s="794"/>
      <c r="X656" s="794"/>
      <c r="Y656" s="794"/>
      <c r="Z656" s="794"/>
      <c r="AA656" s="794"/>
      <c r="AB656" s="794"/>
      <c r="AC656" s="794"/>
      <c r="AD656" s="794"/>
      <c r="AE656" s="794"/>
      <c r="AF656" s="794"/>
      <c r="AG656" s="794"/>
      <c r="AH656" s="794"/>
      <c r="AI656" s="794"/>
      <c r="AJ656" s="794"/>
      <c r="AK656" s="794"/>
      <c r="AL656" s="794"/>
      <c r="AM656" s="794"/>
      <c r="AN656" s="794"/>
      <c r="AO656" s="794"/>
      <c r="AP656" s="794"/>
      <c r="AQ656" s="794"/>
      <c r="AR656" s="794"/>
      <c r="AS656" s="794"/>
      <c r="AT656" s="794"/>
      <c r="AU656" s="794"/>
      <c r="AV656" s="794"/>
      <c r="AW656" s="794"/>
      <c r="AX656" s="794"/>
      <c r="AY656" s="794"/>
      <c r="AZ656" s="794"/>
      <c r="BA656" s="794"/>
      <c r="BB656" s="794"/>
      <c r="BC656" s="794"/>
      <c r="BD656" s="794"/>
      <c r="BE656" s="794"/>
      <c r="BF656" s="794"/>
      <c r="BG656" s="794"/>
      <c r="BH656" s="794"/>
      <c r="BI656" s="794"/>
      <c r="BJ656" s="794"/>
      <c r="BK656" s="794"/>
      <c r="BL656" s="794"/>
      <c r="BM656" s="794"/>
    </row>
    <row r="657" spans="5:65" s="795" customFormat="1" ht="12.75" customHeight="1">
      <c r="E657" s="4"/>
      <c r="F657" s="794"/>
      <c r="G657" s="794"/>
      <c r="H657" s="794"/>
      <c r="I657" s="794"/>
      <c r="J657" s="794"/>
      <c r="K657" s="794"/>
      <c r="L657" s="794"/>
      <c r="M657" s="794"/>
      <c r="N657" s="794"/>
      <c r="O657" s="794"/>
      <c r="P657" s="794"/>
      <c r="Q657" s="794"/>
      <c r="R657" s="794"/>
      <c r="S657" s="794"/>
      <c r="T657" s="794"/>
      <c r="U657" s="794"/>
      <c r="V657" s="794"/>
      <c r="W657" s="794"/>
      <c r="X657" s="794"/>
      <c r="Y657" s="794"/>
      <c r="Z657" s="794"/>
      <c r="AA657" s="794"/>
      <c r="AB657" s="794"/>
      <c r="AC657" s="794"/>
      <c r="AD657" s="794"/>
      <c r="AE657" s="794"/>
      <c r="AF657" s="794"/>
      <c r="AG657" s="794"/>
      <c r="AH657" s="794"/>
      <c r="AI657" s="794"/>
      <c r="AJ657" s="794"/>
      <c r="AK657" s="794"/>
      <c r="AL657" s="794"/>
      <c r="AM657" s="794"/>
      <c r="AN657" s="794"/>
      <c r="AO657" s="794"/>
      <c r="AP657" s="794"/>
      <c r="AQ657" s="794"/>
      <c r="AR657" s="794"/>
      <c r="AS657" s="794"/>
      <c r="AT657" s="794"/>
      <c r="AU657" s="794"/>
      <c r="AV657" s="794"/>
      <c r="AW657" s="794"/>
      <c r="AX657" s="794"/>
      <c r="AY657" s="794"/>
      <c r="AZ657" s="794"/>
      <c r="BA657" s="794"/>
      <c r="BB657" s="794"/>
      <c r="BC657" s="794"/>
      <c r="BD657" s="794"/>
      <c r="BE657" s="794"/>
      <c r="BF657" s="794"/>
      <c r="BG657" s="794"/>
      <c r="BH657" s="794"/>
      <c r="BI657" s="794"/>
      <c r="BJ657" s="794"/>
      <c r="BK657" s="794"/>
      <c r="BL657" s="794"/>
      <c r="BM657" s="794"/>
    </row>
    <row r="658" spans="5:65" s="795" customFormat="1" ht="12.75" customHeight="1">
      <c r="E658" s="4"/>
      <c r="F658" s="794"/>
      <c r="G658" s="794"/>
      <c r="H658" s="794"/>
      <c r="I658" s="794"/>
      <c r="J658" s="794"/>
      <c r="K658" s="794"/>
      <c r="L658" s="794"/>
      <c r="M658" s="794"/>
      <c r="N658" s="794"/>
      <c r="O658" s="794"/>
      <c r="P658" s="794"/>
      <c r="Q658" s="794"/>
      <c r="R658" s="794"/>
      <c r="S658" s="794"/>
      <c r="T658" s="794"/>
      <c r="U658" s="794"/>
      <c r="V658" s="794"/>
      <c r="W658" s="794"/>
      <c r="X658" s="794"/>
      <c r="Y658" s="794"/>
      <c r="Z658" s="794"/>
      <c r="AA658" s="794"/>
      <c r="AB658" s="794"/>
      <c r="AC658" s="794"/>
      <c r="AD658" s="794"/>
      <c r="AE658" s="794"/>
      <c r="AF658" s="794"/>
      <c r="AG658" s="794"/>
      <c r="AH658" s="794"/>
      <c r="AI658" s="794"/>
      <c r="AJ658" s="794"/>
      <c r="AK658" s="794"/>
      <c r="AL658" s="794"/>
      <c r="AM658" s="794"/>
      <c r="AN658" s="794"/>
      <c r="AO658" s="794"/>
      <c r="AP658" s="794"/>
      <c r="AQ658" s="794"/>
      <c r="AR658" s="794"/>
      <c r="AS658" s="794"/>
      <c r="AT658" s="794"/>
      <c r="AU658" s="794"/>
      <c r="AV658" s="794"/>
      <c r="AW658" s="794"/>
      <c r="AX658" s="794"/>
      <c r="AY658" s="794"/>
      <c r="AZ658" s="794"/>
      <c r="BA658" s="794"/>
      <c r="BB658" s="794"/>
      <c r="BC658" s="794"/>
      <c r="BD658" s="794"/>
      <c r="BE658" s="794"/>
      <c r="BF658" s="794"/>
      <c r="BG658" s="794"/>
      <c r="BH658" s="794"/>
      <c r="BI658" s="794"/>
      <c r="BJ658" s="794"/>
      <c r="BK658" s="794"/>
      <c r="BL658" s="794"/>
      <c r="BM658" s="794"/>
    </row>
    <row r="659" spans="5:65" s="795" customFormat="1" ht="11.1" customHeight="1">
      <c r="E659" s="4"/>
      <c r="F659" s="794"/>
      <c r="G659" s="794"/>
      <c r="H659" s="794"/>
      <c r="I659" s="794"/>
      <c r="J659" s="794"/>
      <c r="K659" s="794"/>
      <c r="L659" s="794"/>
      <c r="M659" s="794"/>
      <c r="N659" s="794"/>
      <c r="O659" s="794"/>
      <c r="P659" s="794"/>
      <c r="Q659" s="794"/>
      <c r="R659" s="794"/>
      <c r="S659" s="794"/>
      <c r="T659" s="794"/>
      <c r="U659" s="794"/>
      <c r="V659" s="794"/>
      <c r="W659" s="794"/>
      <c r="X659" s="794"/>
      <c r="Y659" s="794"/>
      <c r="Z659" s="794"/>
      <c r="AA659" s="794"/>
      <c r="AB659" s="794"/>
      <c r="AC659" s="794"/>
      <c r="AD659" s="794"/>
      <c r="AE659" s="794"/>
      <c r="AF659" s="794"/>
      <c r="AG659" s="794"/>
      <c r="AH659" s="794"/>
      <c r="AI659" s="794"/>
      <c r="AJ659" s="794"/>
      <c r="AK659" s="794"/>
      <c r="AL659" s="794"/>
      <c r="AM659" s="794"/>
      <c r="AN659" s="794"/>
      <c r="AO659" s="794"/>
      <c r="AP659" s="794"/>
      <c r="AQ659" s="794"/>
      <c r="AR659" s="794"/>
      <c r="AS659" s="794"/>
      <c r="AT659" s="794"/>
      <c r="AU659" s="794"/>
      <c r="AV659" s="794"/>
      <c r="AW659" s="794"/>
      <c r="AX659" s="794"/>
      <c r="AY659" s="794"/>
      <c r="AZ659" s="794"/>
      <c r="BA659" s="794"/>
      <c r="BB659" s="794"/>
      <c r="BC659" s="794"/>
      <c r="BD659" s="794"/>
      <c r="BE659" s="794"/>
      <c r="BF659" s="794"/>
      <c r="BG659" s="794"/>
      <c r="BH659" s="794"/>
      <c r="BI659" s="794"/>
      <c r="BJ659" s="794"/>
      <c r="BK659" s="794"/>
      <c r="BL659" s="794"/>
      <c r="BM659" s="794"/>
    </row>
    <row r="660" spans="5:65" s="795" customFormat="1" ht="12.75" customHeight="1">
      <c r="E660" s="4"/>
      <c r="F660" s="794"/>
      <c r="G660" s="794"/>
      <c r="H660" s="794"/>
      <c r="I660" s="794"/>
      <c r="J660" s="794"/>
      <c r="K660" s="794"/>
      <c r="L660" s="794"/>
      <c r="M660" s="794"/>
      <c r="N660" s="794"/>
      <c r="O660" s="794"/>
      <c r="P660" s="794"/>
      <c r="Q660" s="794"/>
      <c r="R660" s="794"/>
      <c r="S660" s="794"/>
      <c r="T660" s="794"/>
      <c r="U660" s="794"/>
      <c r="V660" s="794"/>
      <c r="W660" s="794"/>
      <c r="X660" s="794"/>
      <c r="Y660" s="794"/>
      <c r="Z660" s="794"/>
      <c r="AA660" s="794"/>
      <c r="AB660" s="794"/>
      <c r="AC660" s="794"/>
      <c r="AD660" s="794"/>
      <c r="AE660" s="794"/>
      <c r="AF660" s="794"/>
      <c r="AG660" s="794"/>
      <c r="AH660" s="794"/>
      <c r="AI660" s="794"/>
      <c r="AJ660" s="794"/>
      <c r="AK660" s="794"/>
      <c r="AL660" s="794"/>
      <c r="AM660" s="794"/>
      <c r="AN660" s="794"/>
      <c r="AO660" s="794"/>
      <c r="AP660" s="794"/>
      <c r="AQ660" s="794"/>
      <c r="AR660" s="794"/>
      <c r="AS660" s="794"/>
      <c r="AT660" s="794"/>
      <c r="AU660" s="794"/>
      <c r="AV660" s="794"/>
      <c r="AW660" s="794"/>
      <c r="AX660" s="794"/>
      <c r="AY660" s="794"/>
      <c r="AZ660" s="794"/>
      <c r="BA660" s="794"/>
      <c r="BB660" s="794"/>
      <c r="BC660" s="794"/>
      <c r="BD660" s="794"/>
      <c r="BE660" s="794"/>
      <c r="BF660" s="794"/>
      <c r="BG660" s="794"/>
      <c r="BH660" s="794"/>
      <c r="BI660" s="794"/>
      <c r="BJ660" s="794"/>
      <c r="BK660" s="794"/>
      <c r="BL660" s="794"/>
      <c r="BM660" s="794"/>
    </row>
    <row r="661" spans="5:65" s="795" customFormat="1" ht="12.75" customHeight="1">
      <c r="E661" s="4"/>
      <c r="F661" s="794"/>
      <c r="G661" s="794"/>
      <c r="H661" s="794"/>
      <c r="I661" s="794"/>
      <c r="J661" s="794"/>
      <c r="K661" s="794"/>
      <c r="L661" s="794"/>
      <c r="M661" s="794"/>
      <c r="N661" s="794"/>
      <c r="O661" s="794"/>
      <c r="P661" s="794"/>
      <c r="Q661" s="794"/>
      <c r="R661" s="794"/>
      <c r="S661" s="794"/>
      <c r="T661" s="794"/>
      <c r="U661" s="794"/>
      <c r="V661" s="794"/>
      <c r="W661" s="794"/>
      <c r="X661" s="794"/>
      <c r="Y661" s="794"/>
      <c r="Z661" s="794"/>
      <c r="AA661" s="794"/>
      <c r="AB661" s="794"/>
      <c r="AC661" s="794"/>
      <c r="AD661" s="794"/>
      <c r="AE661" s="794"/>
      <c r="AF661" s="794"/>
      <c r="AG661" s="794"/>
      <c r="AH661" s="794"/>
      <c r="AI661" s="794"/>
      <c r="AJ661" s="794"/>
      <c r="AK661" s="794"/>
      <c r="AL661" s="794"/>
      <c r="AM661" s="794"/>
      <c r="AN661" s="794"/>
      <c r="AO661" s="794"/>
      <c r="AP661" s="794"/>
      <c r="AQ661" s="794"/>
      <c r="AR661" s="794"/>
      <c r="AS661" s="794"/>
      <c r="AT661" s="794"/>
      <c r="AU661" s="794"/>
      <c r="AV661" s="794"/>
      <c r="AW661" s="794"/>
      <c r="AX661" s="794"/>
      <c r="AY661" s="794"/>
      <c r="AZ661" s="794"/>
      <c r="BA661" s="794"/>
      <c r="BB661" s="794"/>
      <c r="BC661" s="794"/>
      <c r="BD661" s="794"/>
      <c r="BE661" s="794"/>
      <c r="BF661" s="794"/>
      <c r="BG661" s="794"/>
      <c r="BH661" s="794"/>
      <c r="BI661" s="794"/>
      <c r="BJ661" s="794"/>
      <c r="BK661" s="794"/>
      <c r="BL661" s="794"/>
      <c r="BM661" s="794"/>
    </row>
    <row r="662" spans="5:65" s="795" customFormat="1" ht="12.75" customHeight="1">
      <c r="E662" s="4"/>
      <c r="F662" s="794"/>
      <c r="G662" s="794"/>
      <c r="H662" s="794"/>
      <c r="I662" s="794"/>
      <c r="J662" s="794"/>
      <c r="K662" s="794"/>
      <c r="L662" s="794"/>
      <c r="M662" s="794"/>
      <c r="N662" s="794"/>
      <c r="O662" s="794"/>
      <c r="P662" s="794"/>
      <c r="Q662" s="794"/>
      <c r="R662" s="794"/>
      <c r="S662" s="794"/>
      <c r="T662" s="794"/>
      <c r="U662" s="794"/>
      <c r="V662" s="794"/>
      <c r="W662" s="794"/>
      <c r="X662" s="794"/>
      <c r="Y662" s="794"/>
      <c r="Z662" s="794"/>
      <c r="AA662" s="794"/>
      <c r="AB662" s="794"/>
      <c r="AC662" s="794"/>
      <c r="AD662" s="794"/>
      <c r="AE662" s="794"/>
      <c r="AF662" s="794"/>
      <c r="AG662" s="794"/>
      <c r="AH662" s="794"/>
      <c r="AI662" s="794"/>
      <c r="AJ662" s="794"/>
      <c r="AK662" s="794"/>
      <c r="AL662" s="794"/>
      <c r="AM662" s="794"/>
      <c r="AN662" s="794"/>
      <c r="AO662" s="794"/>
      <c r="AP662" s="794"/>
      <c r="AQ662" s="794"/>
      <c r="AR662" s="794"/>
      <c r="AS662" s="794"/>
      <c r="AT662" s="794"/>
      <c r="AU662" s="794"/>
      <c r="AV662" s="794"/>
      <c r="AW662" s="794"/>
      <c r="AX662" s="794"/>
      <c r="AY662" s="794"/>
      <c r="AZ662" s="794"/>
      <c r="BA662" s="794"/>
      <c r="BB662" s="794"/>
      <c r="BC662" s="794"/>
      <c r="BD662" s="794"/>
      <c r="BE662" s="794"/>
      <c r="BF662" s="794"/>
      <c r="BG662" s="794"/>
      <c r="BH662" s="794"/>
      <c r="BI662" s="794"/>
      <c r="BJ662" s="794"/>
      <c r="BK662" s="794"/>
      <c r="BL662" s="794"/>
      <c r="BM662" s="794"/>
    </row>
    <row r="663" spans="5:65" s="795" customFormat="1" ht="12.75" customHeight="1">
      <c r="E663" s="4"/>
      <c r="F663" s="794"/>
      <c r="G663" s="794"/>
      <c r="H663" s="794"/>
      <c r="I663" s="794"/>
      <c r="J663" s="794"/>
      <c r="K663" s="794"/>
      <c r="L663" s="794"/>
      <c r="M663" s="794"/>
      <c r="N663" s="794"/>
      <c r="O663" s="794"/>
      <c r="P663" s="794"/>
      <c r="Q663" s="794"/>
      <c r="R663" s="794"/>
      <c r="S663" s="794"/>
      <c r="T663" s="794"/>
      <c r="U663" s="794"/>
      <c r="V663" s="794"/>
      <c r="W663" s="794"/>
      <c r="X663" s="794"/>
      <c r="Y663" s="794"/>
      <c r="Z663" s="794"/>
      <c r="AA663" s="794"/>
      <c r="AB663" s="794"/>
      <c r="AC663" s="794"/>
      <c r="AD663" s="794"/>
      <c r="AE663" s="794"/>
      <c r="AF663" s="794"/>
      <c r="AG663" s="794"/>
      <c r="AH663" s="794"/>
      <c r="AI663" s="794"/>
      <c r="AJ663" s="794"/>
      <c r="AK663" s="794"/>
      <c r="AL663" s="794"/>
      <c r="AM663" s="794"/>
      <c r="AN663" s="794"/>
      <c r="AO663" s="794"/>
      <c r="AP663" s="794"/>
      <c r="AQ663" s="794"/>
      <c r="AR663" s="794"/>
      <c r="AS663" s="794"/>
      <c r="AT663" s="794"/>
      <c r="AU663" s="794"/>
      <c r="AV663" s="794"/>
      <c r="AW663" s="794"/>
      <c r="AX663" s="794"/>
      <c r="AY663" s="794"/>
      <c r="AZ663" s="794"/>
      <c r="BA663" s="794"/>
      <c r="BB663" s="794"/>
      <c r="BC663" s="794"/>
      <c r="BD663" s="794"/>
      <c r="BE663" s="794"/>
      <c r="BF663" s="794"/>
      <c r="BG663" s="794"/>
      <c r="BH663" s="794"/>
      <c r="BI663" s="794"/>
      <c r="BJ663" s="794"/>
      <c r="BK663" s="794"/>
      <c r="BL663" s="794"/>
      <c r="BM663" s="794"/>
    </row>
    <row r="664" spans="5:65" s="795" customFormat="1" ht="12.75" customHeight="1">
      <c r="E664" s="4"/>
      <c r="F664" s="794"/>
      <c r="G664" s="794"/>
      <c r="H664" s="794"/>
      <c r="I664" s="794"/>
      <c r="J664" s="794"/>
      <c r="K664" s="794"/>
      <c r="L664" s="794"/>
      <c r="M664" s="794"/>
      <c r="N664" s="794"/>
      <c r="O664" s="794"/>
      <c r="P664" s="794"/>
      <c r="Q664" s="794"/>
      <c r="R664" s="794"/>
      <c r="S664" s="794"/>
      <c r="T664" s="794"/>
      <c r="U664" s="794"/>
      <c r="V664" s="794"/>
      <c r="W664" s="794"/>
      <c r="X664" s="794"/>
      <c r="Y664" s="794"/>
      <c r="Z664" s="794"/>
      <c r="AA664" s="794"/>
      <c r="AB664" s="794"/>
      <c r="AC664" s="794"/>
      <c r="AD664" s="794"/>
      <c r="AE664" s="794"/>
      <c r="AF664" s="794"/>
      <c r="AG664" s="794"/>
      <c r="AH664" s="794"/>
      <c r="AI664" s="794"/>
      <c r="AJ664" s="794"/>
      <c r="AK664" s="794"/>
      <c r="AL664" s="794"/>
      <c r="AM664" s="794"/>
      <c r="AN664" s="794"/>
      <c r="AO664" s="794"/>
      <c r="AP664" s="794"/>
      <c r="AQ664" s="794"/>
      <c r="AR664" s="794"/>
      <c r="AS664" s="794"/>
      <c r="AT664" s="794"/>
      <c r="AU664" s="794"/>
      <c r="AV664" s="794"/>
      <c r="AW664" s="794"/>
      <c r="AX664" s="794"/>
      <c r="AY664" s="794"/>
      <c r="AZ664" s="794"/>
      <c r="BA664" s="794"/>
      <c r="BB664" s="794"/>
      <c r="BC664" s="794"/>
      <c r="BD664" s="794"/>
      <c r="BE664" s="794"/>
      <c r="BF664" s="794"/>
      <c r="BG664" s="794"/>
      <c r="BH664" s="794"/>
      <c r="BI664" s="794"/>
      <c r="BJ664" s="794"/>
      <c r="BK664" s="794"/>
      <c r="BL664" s="794"/>
      <c r="BM664" s="794"/>
    </row>
    <row r="665" spans="5:65" s="795" customFormat="1" ht="11.1" customHeight="1">
      <c r="E665" s="4"/>
      <c r="F665" s="794"/>
      <c r="G665" s="794"/>
      <c r="H665" s="794"/>
      <c r="I665" s="794"/>
      <c r="J665" s="794"/>
      <c r="K665" s="794"/>
      <c r="L665" s="794"/>
      <c r="M665" s="794"/>
      <c r="N665" s="794"/>
      <c r="O665" s="794"/>
      <c r="P665" s="794"/>
      <c r="Q665" s="794"/>
      <c r="R665" s="794"/>
      <c r="S665" s="794"/>
      <c r="T665" s="794"/>
      <c r="U665" s="794"/>
      <c r="V665" s="794"/>
      <c r="W665" s="794"/>
      <c r="X665" s="794"/>
      <c r="Y665" s="794"/>
      <c r="Z665" s="794"/>
      <c r="AA665" s="794"/>
      <c r="AB665" s="794"/>
      <c r="AC665" s="794"/>
      <c r="AD665" s="794"/>
      <c r="AE665" s="794"/>
      <c r="AF665" s="794"/>
      <c r="AG665" s="794"/>
      <c r="AH665" s="794"/>
      <c r="AI665" s="794"/>
      <c r="AJ665" s="794"/>
      <c r="AK665" s="794"/>
      <c r="AL665" s="794"/>
      <c r="AM665" s="794"/>
      <c r="AN665" s="794"/>
      <c r="AO665" s="794"/>
      <c r="AP665" s="794"/>
      <c r="AQ665" s="794"/>
      <c r="AR665" s="794"/>
      <c r="AS665" s="794"/>
      <c r="AT665" s="794"/>
      <c r="AU665" s="794"/>
      <c r="AV665" s="794"/>
      <c r="AW665" s="794"/>
      <c r="AX665" s="794"/>
      <c r="AY665" s="794"/>
      <c r="AZ665" s="794"/>
      <c r="BA665" s="794"/>
      <c r="BB665" s="794"/>
      <c r="BC665" s="794"/>
      <c r="BD665" s="794"/>
      <c r="BE665" s="794"/>
      <c r="BF665" s="794"/>
      <c r="BG665" s="794"/>
      <c r="BH665" s="794"/>
      <c r="BI665" s="794"/>
      <c r="BJ665" s="794"/>
      <c r="BK665" s="794"/>
      <c r="BL665" s="794"/>
      <c r="BM665" s="794"/>
    </row>
    <row r="666" spans="5:65" s="795" customFormat="1" ht="12.75" customHeight="1">
      <c r="E666" s="4"/>
      <c r="F666" s="794"/>
      <c r="G666" s="794"/>
      <c r="H666" s="794"/>
      <c r="I666" s="794"/>
      <c r="J666" s="794"/>
      <c r="K666" s="794"/>
      <c r="L666" s="794"/>
      <c r="M666" s="794"/>
      <c r="N666" s="794"/>
      <c r="O666" s="794"/>
      <c r="P666" s="794"/>
      <c r="Q666" s="794"/>
      <c r="R666" s="794"/>
      <c r="S666" s="794"/>
      <c r="T666" s="794"/>
      <c r="U666" s="794"/>
      <c r="V666" s="794"/>
      <c r="W666" s="794"/>
      <c r="X666" s="794"/>
      <c r="Y666" s="794"/>
      <c r="Z666" s="794"/>
      <c r="AA666" s="794"/>
      <c r="AB666" s="794"/>
      <c r="AC666" s="794"/>
      <c r="AD666" s="794"/>
      <c r="AE666" s="794"/>
      <c r="AF666" s="794"/>
      <c r="AG666" s="794"/>
      <c r="AH666" s="794"/>
      <c r="AI666" s="794"/>
      <c r="AJ666" s="794"/>
      <c r="AK666" s="794"/>
      <c r="AL666" s="794"/>
      <c r="AM666" s="794"/>
      <c r="AN666" s="794"/>
      <c r="AO666" s="794"/>
      <c r="AP666" s="794"/>
      <c r="AQ666" s="794"/>
      <c r="AR666" s="794"/>
      <c r="AS666" s="794"/>
      <c r="AT666" s="794"/>
      <c r="AU666" s="794"/>
      <c r="AV666" s="794"/>
      <c r="AW666" s="794"/>
      <c r="AX666" s="794"/>
      <c r="AY666" s="794"/>
      <c r="AZ666" s="794"/>
      <c r="BA666" s="794"/>
      <c r="BB666" s="794"/>
      <c r="BC666" s="794"/>
      <c r="BD666" s="794"/>
      <c r="BE666" s="794"/>
      <c r="BF666" s="794"/>
      <c r="BG666" s="794"/>
      <c r="BH666" s="794"/>
      <c r="BI666" s="794"/>
      <c r="BJ666" s="794"/>
      <c r="BK666" s="794"/>
      <c r="BL666" s="794"/>
      <c r="BM666" s="794"/>
    </row>
    <row r="667" spans="5:65" s="795" customFormat="1" ht="12.75" customHeight="1">
      <c r="E667" s="4"/>
      <c r="F667" s="794"/>
      <c r="G667" s="794"/>
      <c r="H667" s="794"/>
      <c r="I667" s="794"/>
      <c r="J667" s="794"/>
      <c r="K667" s="794"/>
      <c r="L667" s="794"/>
      <c r="M667" s="794"/>
      <c r="N667" s="794"/>
      <c r="O667" s="794"/>
      <c r="P667" s="794"/>
      <c r="Q667" s="794"/>
      <c r="R667" s="794"/>
      <c r="S667" s="794"/>
      <c r="T667" s="794"/>
      <c r="U667" s="794"/>
      <c r="V667" s="794"/>
      <c r="W667" s="794"/>
      <c r="X667" s="794"/>
      <c r="Y667" s="794"/>
      <c r="Z667" s="794"/>
      <c r="AA667" s="794"/>
      <c r="AB667" s="794"/>
      <c r="AC667" s="794"/>
      <c r="AD667" s="794"/>
      <c r="AE667" s="794"/>
      <c r="AF667" s="794"/>
      <c r="AG667" s="794"/>
      <c r="AH667" s="794"/>
      <c r="AI667" s="794"/>
      <c r="AJ667" s="794"/>
      <c r="AK667" s="794"/>
      <c r="AL667" s="794"/>
      <c r="AM667" s="794"/>
      <c r="AN667" s="794"/>
      <c r="AO667" s="794"/>
      <c r="AP667" s="794"/>
      <c r="AQ667" s="794"/>
      <c r="AR667" s="794"/>
      <c r="AS667" s="794"/>
      <c r="AT667" s="794"/>
      <c r="AU667" s="794"/>
      <c r="AV667" s="794"/>
      <c r="AW667" s="794"/>
      <c r="AX667" s="794"/>
      <c r="AY667" s="794"/>
      <c r="AZ667" s="794"/>
      <c r="BA667" s="794"/>
      <c r="BB667" s="794"/>
      <c r="BC667" s="794"/>
      <c r="BD667" s="794"/>
      <c r="BE667" s="794"/>
      <c r="BF667" s="794"/>
      <c r="BG667" s="794"/>
      <c r="BH667" s="794"/>
      <c r="BI667" s="794"/>
      <c r="BJ667" s="794"/>
      <c r="BK667" s="794"/>
      <c r="BL667" s="794"/>
      <c r="BM667" s="794"/>
    </row>
    <row r="668" spans="5:65" s="795" customFormat="1" ht="12.75" customHeight="1">
      <c r="E668" s="4"/>
      <c r="F668" s="794"/>
      <c r="G668" s="794"/>
      <c r="H668" s="794"/>
      <c r="I668" s="794"/>
      <c r="J668" s="794"/>
      <c r="K668" s="794"/>
      <c r="L668" s="794"/>
      <c r="M668" s="794"/>
      <c r="N668" s="794"/>
      <c r="O668" s="794"/>
      <c r="P668" s="794"/>
      <c r="Q668" s="794"/>
      <c r="R668" s="794"/>
      <c r="S668" s="794"/>
      <c r="T668" s="794"/>
      <c r="U668" s="794"/>
      <c r="V668" s="794"/>
      <c r="W668" s="794"/>
      <c r="X668" s="794"/>
      <c r="Y668" s="794"/>
      <c r="Z668" s="794"/>
      <c r="AA668" s="794"/>
      <c r="AB668" s="794"/>
      <c r="AC668" s="794"/>
      <c r="AD668" s="794"/>
      <c r="AE668" s="794"/>
      <c r="AF668" s="794"/>
      <c r="AG668" s="794"/>
      <c r="AH668" s="794"/>
      <c r="AI668" s="794"/>
      <c r="AJ668" s="794"/>
      <c r="AK668" s="794"/>
      <c r="AL668" s="794"/>
      <c r="AM668" s="794"/>
      <c r="AN668" s="794"/>
      <c r="AO668" s="794"/>
      <c r="AP668" s="794"/>
      <c r="AQ668" s="794"/>
      <c r="AR668" s="794"/>
      <c r="AS668" s="794"/>
      <c r="AT668" s="794"/>
      <c r="AU668" s="794"/>
      <c r="AV668" s="794"/>
      <c r="AW668" s="794"/>
      <c r="AX668" s="794"/>
      <c r="AY668" s="794"/>
      <c r="AZ668" s="794"/>
      <c r="BA668" s="794"/>
      <c r="BB668" s="794"/>
      <c r="BC668" s="794"/>
      <c r="BD668" s="794"/>
      <c r="BE668" s="794"/>
      <c r="BF668" s="794"/>
      <c r="BG668" s="794"/>
      <c r="BH668" s="794"/>
      <c r="BI668" s="794"/>
      <c r="BJ668" s="794"/>
      <c r="BK668" s="794"/>
      <c r="BL668" s="794"/>
      <c r="BM668" s="794"/>
    </row>
    <row r="669" spans="5:65" s="795" customFormat="1" ht="12.75" customHeight="1">
      <c r="E669" s="4"/>
      <c r="F669" s="794"/>
      <c r="G669" s="794"/>
      <c r="H669" s="794"/>
      <c r="I669" s="794"/>
      <c r="J669" s="794"/>
      <c r="K669" s="794"/>
      <c r="L669" s="794"/>
      <c r="M669" s="794"/>
      <c r="N669" s="794"/>
      <c r="O669" s="794"/>
      <c r="P669" s="794"/>
      <c r="Q669" s="794"/>
      <c r="R669" s="794"/>
      <c r="S669" s="794"/>
      <c r="T669" s="794"/>
      <c r="U669" s="794"/>
      <c r="V669" s="794"/>
      <c r="W669" s="794"/>
      <c r="X669" s="794"/>
      <c r="Y669" s="794"/>
      <c r="Z669" s="794"/>
      <c r="AA669" s="794"/>
      <c r="AB669" s="794"/>
      <c r="AC669" s="794"/>
      <c r="AD669" s="794"/>
      <c r="AE669" s="794"/>
      <c r="AF669" s="794"/>
      <c r="AG669" s="794"/>
      <c r="AH669" s="794"/>
      <c r="AI669" s="794"/>
      <c r="AJ669" s="794"/>
      <c r="AK669" s="794"/>
      <c r="AL669" s="794"/>
      <c r="AM669" s="794"/>
      <c r="AN669" s="794"/>
      <c r="AO669" s="794"/>
      <c r="AP669" s="794"/>
      <c r="AQ669" s="794"/>
      <c r="AR669" s="794"/>
      <c r="AS669" s="794"/>
      <c r="AT669" s="794"/>
      <c r="AU669" s="794"/>
      <c r="AV669" s="794"/>
      <c r="AW669" s="794"/>
      <c r="AX669" s="794"/>
      <c r="AY669" s="794"/>
      <c r="AZ669" s="794"/>
      <c r="BA669" s="794"/>
      <c r="BB669" s="794"/>
      <c r="BC669" s="794"/>
      <c r="BD669" s="794"/>
      <c r="BE669" s="794"/>
      <c r="BF669" s="794"/>
      <c r="BG669" s="794"/>
      <c r="BH669" s="794"/>
      <c r="BI669" s="794"/>
      <c r="BJ669" s="794"/>
      <c r="BK669" s="794"/>
      <c r="BL669" s="794"/>
      <c r="BM669" s="794"/>
    </row>
    <row r="670" spans="5:65" s="795" customFormat="1" ht="12.75" customHeight="1">
      <c r="E670" s="4"/>
      <c r="F670" s="794"/>
      <c r="G670" s="794"/>
      <c r="H670" s="794"/>
      <c r="I670" s="794"/>
      <c r="J670" s="794"/>
      <c r="K670" s="794"/>
      <c r="L670" s="794"/>
      <c r="M670" s="794"/>
      <c r="N670" s="794"/>
      <c r="O670" s="794"/>
      <c r="P670" s="794"/>
      <c r="Q670" s="794"/>
      <c r="R670" s="794"/>
      <c r="S670" s="794"/>
      <c r="T670" s="794"/>
      <c r="U670" s="794"/>
      <c r="V670" s="794"/>
      <c r="W670" s="794"/>
      <c r="X670" s="794"/>
      <c r="Y670" s="794"/>
      <c r="Z670" s="794"/>
      <c r="AA670" s="794"/>
      <c r="AB670" s="794"/>
      <c r="AC670" s="794"/>
      <c r="AD670" s="794"/>
      <c r="AE670" s="794"/>
      <c r="AF670" s="794"/>
      <c r="AG670" s="794"/>
      <c r="AH670" s="794"/>
      <c r="AI670" s="794"/>
      <c r="AJ670" s="794"/>
      <c r="AK670" s="794"/>
      <c r="AL670" s="794"/>
      <c r="AM670" s="794"/>
      <c r="AN670" s="794"/>
      <c r="AO670" s="794"/>
      <c r="AP670" s="794"/>
      <c r="AQ670" s="794"/>
      <c r="AR670" s="794"/>
      <c r="AS670" s="794"/>
      <c r="AT670" s="794"/>
      <c r="AU670" s="794"/>
      <c r="AV670" s="794"/>
      <c r="AW670" s="794"/>
      <c r="AX670" s="794"/>
      <c r="AY670" s="794"/>
      <c r="AZ670" s="794"/>
      <c r="BA670" s="794"/>
      <c r="BB670" s="794"/>
      <c r="BC670" s="794"/>
      <c r="BD670" s="794"/>
      <c r="BE670" s="794"/>
      <c r="BF670" s="794"/>
      <c r="BG670" s="794"/>
      <c r="BH670" s="794"/>
      <c r="BI670" s="794"/>
      <c r="BJ670" s="794"/>
      <c r="BK670" s="794"/>
      <c r="BL670" s="794"/>
      <c r="BM670" s="794"/>
    </row>
    <row r="671" spans="5:65" s="795" customFormat="1" ht="11.1" customHeight="1">
      <c r="E671" s="4"/>
      <c r="F671" s="794"/>
      <c r="G671" s="794"/>
      <c r="H671" s="794"/>
      <c r="I671" s="794"/>
      <c r="J671" s="794"/>
      <c r="K671" s="794"/>
      <c r="L671" s="794"/>
      <c r="M671" s="794"/>
      <c r="N671" s="794"/>
      <c r="O671" s="794"/>
      <c r="P671" s="794"/>
      <c r="Q671" s="794"/>
      <c r="R671" s="794"/>
      <c r="S671" s="794"/>
      <c r="T671" s="794"/>
      <c r="U671" s="794"/>
      <c r="V671" s="794"/>
      <c r="W671" s="794"/>
      <c r="X671" s="794"/>
      <c r="Y671" s="794"/>
      <c r="Z671" s="794"/>
      <c r="AA671" s="794"/>
      <c r="AB671" s="794"/>
      <c r="AC671" s="794"/>
      <c r="AD671" s="794"/>
      <c r="AE671" s="794"/>
      <c r="AF671" s="794"/>
      <c r="AG671" s="794"/>
      <c r="AH671" s="794"/>
      <c r="AI671" s="794"/>
      <c r="AJ671" s="794"/>
      <c r="AK671" s="794"/>
      <c r="AL671" s="794"/>
      <c r="AM671" s="794"/>
      <c r="AN671" s="794"/>
      <c r="AO671" s="794"/>
      <c r="AP671" s="794"/>
      <c r="AQ671" s="794"/>
      <c r="AR671" s="794"/>
      <c r="AS671" s="794"/>
      <c r="AT671" s="794"/>
      <c r="AU671" s="794"/>
      <c r="AV671" s="794"/>
      <c r="AW671" s="794"/>
      <c r="AX671" s="794"/>
      <c r="AY671" s="794"/>
      <c r="AZ671" s="794"/>
      <c r="BA671" s="794"/>
      <c r="BB671" s="794"/>
      <c r="BC671" s="794"/>
      <c r="BD671" s="794"/>
      <c r="BE671" s="794"/>
      <c r="BF671" s="794"/>
      <c r="BG671" s="794"/>
      <c r="BH671" s="794"/>
      <c r="BI671" s="794"/>
      <c r="BJ671" s="794"/>
      <c r="BK671" s="794"/>
      <c r="BL671" s="794"/>
      <c r="BM671" s="794"/>
    </row>
    <row r="672" spans="5:65" s="795" customFormat="1" ht="12.75" customHeight="1">
      <c r="E672" s="4"/>
      <c r="F672" s="794"/>
      <c r="G672" s="794"/>
      <c r="H672" s="794"/>
      <c r="I672" s="794"/>
      <c r="J672" s="794"/>
      <c r="K672" s="794"/>
      <c r="L672" s="794"/>
      <c r="M672" s="794"/>
      <c r="N672" s="794"/>
      <c r="O672" s="794"/>
      <c r="P672" s="794"/>
      <c r="Q672" s="794"/>
      <c r="R672" s="794"/>
      <c r="S672" s="794"/>
      <c r="T672" s="794"/>
      <c r="U672" s="794"/>
      <c r="V672" s="794"/>
      <c r="W672" s="794"/>
      <c r="X672" s="794"/>
      <c r="Y672" s="794"/>
      <c r="Z672" s="794"/>
      <c r="AA672" s="794"/>
      <c r="AB672" s="794"/>
      <c r="AC672" s="794"/>
      <c r="AD672" s="794"/>
      <c r="AE672" s="794"/>
      <c r="AF672" s="794"/>
      <c r="AG672" s="794"/>
      <c r="AH672" s="794"/>
      <c r="AI672" s="794"/>
      <c r="AJ672" s="794"/>
      <c r="AK672" s="794"/>
      <c r="AL672" s="794"/>
      <c r="AM672" s="794"/>
      <c r="AN672" s="794"/>
      <c r="AO672" s="794"/>
      <c r="AP672" s="794"/>
      <c r="AQ672" s="794"/>
      <c r="AR672" s="794"/>
      <c r="AS672" s="794"/>
      <c r="AT672" s="794"/>
      <c r="AU672" s="794"/>
      <c r="AV672" s="794"/>
      <c r="AW672" s="794"/>
      <c r="AX672" s="794"/>
      <c r="AY672" s="794"/>
      <c r="AZ672" s="794"/>
      <c r="BA672" s="794"/>
      <c r="BB672" s="794"/>
      <c r="BC672" s="794"/>
      <c r="BD672" s="794"/>
      <c r="BE672" s="794"/>
      <c r="BF672" s="794"/>
      <c r="BG672" s="794"/>
      <c r="BH672" s="794"/>
      <c r="BI672" s="794"/>
      <c r="BJ672" s="794"/>
      <c r="BK672" s="794"/>
      <c r="BL672" s="794"/>
      <c r="BM672" s="794"/>
    </row>
    <row r="673" spans="5:65" s="795" customFormat="1" ht="12.75" customHeight="1">
      <c r="E673" s="4"/>
      <c r="F673" s="794"/>
      <c r="G673" s="794"/>
      <c r="H673" s="794"/>
      <c r="I673" s="794"/>
      <c r="J673" s="794"/>
      <c r="K673" s="794"/>
      <c r="L673" s="794"/>
      <c r="M673" s="794"/>
      <c r="N673" s="794"/>
      <c r="O673" s="794"/>
      <c r="P673" s="794"/>
      <c r="Q673" s="794"/>
      <c r="R673" s="794"/>
      <c r="S673" s="794"/>
      <c r="T673" s="794"/>
      <c r="U673" s="794"/>
      <c r="V673" s="794"/>
      <c r="W673" s="794"/>
      <c r="X673" s="794"/>
      <c r="Y673" s="794"/>
      <c r="Z673" s="794"/>
      <c r="AA673" s="794"/>
      <c r="AB673" s="794"/>
      <c r="AC673" s="794"/>
      <c r="AD673" s="794"/>
      <c r="AE673" s="794"/>
      <c r="AF673" s="794"/>
      <c r="AG673" s="794"/>
      <c r="AH673" s="794"/>
      <c r="AI673" s="794"/>
      <c r="AJ673" s="794"/>
      <c r="AK673" s="794"/>
      <c r="AL673" s="794"/>
      <c r="AM673" s="794"/>
      <c r="AN673" s="794"/>
      <c r="AO673" s="794"/>
      <c r="AP673" s="794"/>
      <c r="AQ673" s="794"/>
      <c r="AR673" s="794"/>
      <c r="AS673" s="794"/>
      <c r="AT673" s="794"/>
      <c r="AU673" s="794"/>
      <c r="AV673" s="794"/>
      <c r="AW673" s="794"/>
      <c r="AX673" s="794"/>
      <c r="AY673" s="794"/>
      <c r="AZ673" s="794"/>
      <c r="BA673" s="794"/>
      <c r="BB673" s="794"/>
      <c r="BC673" s="794"/>
      <c r="BD673" s="794"/>
      <c r="BE673" s="794"/>
      <c r="BF673" s="794"/>
      <c r="BG673" s="794"/>
      <c r="BH673" s="794"/>
      <c r="BI673" s="794"/>
      <c r="BJ673" s="794"/>
      <c r="BK673" s="794"/>
      <c r="BL673" s="794"/>
      <c r="BM673" s="794"/>
    </row>
    <row r="674" spans="5:65" s="795" customFormat="1" ht="12.75" customHeight="1">
      <c r="E674" s="4"/>
      <c r="F674" s="794"/>
      <c r="G674" s="794"/>
      <c r="H674" s="794"/>
      <c r="I674" s="794"/>
      <c r="J674" s="794"/>
      <c r="K674" s="794"/>
      <c r="L674" s="794"/>
      <c r="M674" s="794"/>
      <c r="N674" s="794"/>
      <c r="O674" s="794"/>
      <c r="P674" s="794"/>
      <c r="Q674" s="794"/>
      <c r="R674" s="794"/>
      <c r="S674" s="794"/>
      <c r="T674" s="794"/>
      <c r="U674" s="794"/>
      <c r="V674" s="794"/>
      <c r="W674" s="794"/>
      <c r="X674" s="794"/>
      <c r="Y674" s="794"/>
      <c r="Z674" s="794"/>
      <c r="AA674" s="794"/>
      <c r="AB674" s="794"/>
      <c r="AC674" s="794"/>
      <c r="AD674" s="794"/>
      <c r="AE674" s="794"/>
      <c r="AF674" s="794"/>
      <c r="AG674" s="794"/>
      <c r="AH674" s="794"/>
      <c r="AI674" s="794"/>
      <c r="AJ674" s="794"/>
      <c r="AK674" s="794"/>
      <c r="AL674" s="794"/>
      <c r="AM674" s="794"/>
      <c r="AN674" s="794"/>
      <c r="AO674" s="794"/>
      <c r="AP674" s="794"/>
      <c r="AQ674" s="794"/>
      <c r="AR674" s="794"/>
      <c r="AS674" s="794"/>
      <c r="AT674" s="794"/>
      <c r="AU674" s="794"/>
      <c r="AV674" s="794"/>
      <c r="AW674" s="794"/>
      <c r="AX674" s="794"/>
      <c r="AY674" s="794"/>
      <c r="AZ674" s="794"/>
      <c r="BA674" s="794"/>
      <c r="BB674" s="794"/>
      <c r="BC674" s="794"/>
      <c r="BD674" s="794"/>
      <c r="BE674" s="794"/>
      <c r="BF674" s="794"/>
      <c r="BG674" s="794"/>
      <c r="BH674" s="794"/>
      <c r="BI674" s="794"/>
      <c r="BJ674" s="794"/>
      <c r="BK674" s="794"/>
      <c r="BL674" s="794"/>
      <c r="BM674" s="794"/>
    </row>
    <row r="675" spans="5:65" s="795" customFormat="1" ht="12.75" customHeight="1">
      <c r="E675" s="4"/>
      <c r="F675" s="794"/>
      <c r="G675" s="794"/>
      <c r="H675" s="794"/>
      <c r="I675" s="794"/>
      <c r="J675" s="794"/>
      <c r="K675" s="794"/>
      <c r="L675" s="794"/>
      <c r="M675" s="794"/>
      <c r="N675" s="794"/>
      <c r="O675" s="794"/>
      <c r="P675" s="794"/>
      <c r="Q675" s="794"/>
      <c r="R675" s="794"/>
      <c r="S675" s="794"/>
      <c r="T675" s="794"/>
      <c r="U675" s="794"/>
      <c r="V675" s="794"/>
      <c r="W675" s="794"/>
      <c r="X675" s="794"/>
      <c r="Y675" s="794"/>
      <c r="Z675" s="794"/>
      <c r="AA675" s="794"/>
      <c r="AB675" s="794"/>
      <c r="AC675" s="794"/>
      <c r="AD675" s="794"/>
      <c r="AE675" s="794"/>
      <c r="AF675" s="794"/>
      <c r="AG675" s="794"/>
      <c r="AH675" s="794"/>
      <c r="AI675" s="794"/>
      <c r="AJ675" s="794"/>
      <c r="AK675" s="794"/>
      <c r="AL675" s="794"/>
      <c r="AM675" s="794"/>
      <c r="AN675" s="794"/>
      <c r="AO675" s="794"/>
      <c r="AP675" s="794"/>
      <c r="AQ675" s="794"/>
      <c r="AR675" s="794"/>
      <c r="AS675" s="794"/>
      <c r="AT675" s="794"/>
      <c r="AU675" s="794"/>
      <c r="AV675" s="794"/>
      <c r="AW675" s="794"/>
      <c r="AX675" s="794"/>
      <c r="AY675" s="794"/>
      <c r="AZ675" s="794"/>
      <c r="BA675" s="794"/>
      <c r="BB675" s="794"/>
      <c r="BC675" s="794"/>
      <c r="BD675" s="794"/>
      <c r="BE675" s="794"/>
      <c r="BF675" s="794"/>
      <c r="BG675" s="794"/>
      <c r="BH675" s="794"/>
      <c r="BI675" s="794"/>
      <c r="BJ675" s="794"/>
      <c r="BK675" s="794"/>
      <c r="BL675" s="794"/>
      <c r="BM675" s="794"/>
    </row>
    <row r="676" spans="5:65" s="795" customFormat="1" ht="11.1" customHeight="1">
      <c r="E676" s="4"/>
      <c r="F676" s="794"/>
      <c r="G676" s="794"/>
      <c r="H676" s="794"/>
      <c r="I676" s="794"/>
      <c r="J676" s="794"/>
      <c r="K676" s="794"/>
      <c r="L676" s="794"/>
      <c r="M676" s="794"/>
      <c r="N676" s="794"/>
      <c r="O676" s="794"/>
      <c r="P676" s="794"/>
      <c r="Q676" s="794"/>
      <c r="R676" s="794"/>
      <c r="S676" s="794"/>
      <c r="T676" s="794"/>
      <c r="U676" s="794"/>
      <c r="V676" s="794"/>
      <c r="W676" s="794"/>
      <c r="X676" s="794"/>
      <c r="Y676" s="794"/>
      <c r="Z676" s="794"/>
      <c r="AA676" s="794"/>
      <c r="AB676" s="794"/>
      <c r="AC676" s="794"/>
      <c r="AD676" s="794"/>
      <c r="AE676" s="794"/>
      <c r="AF676" s="794"/>
      <c r="AG676" s="794"/>
      <c r="AH676" s="794"/>
      <c r="AI676" s="794"/>
      <c r="AJ676" s="794"/>
      <c r="AK676" s="794"/>
      <c r="AL676" s="794"/>
      <c r="AM676" s="794"/>
      <c r="AN676" s="794"/>
      <c r="AO676" s="794"/>
      <c r="AP676" s="794"/>
      <c r="AQ676" s="794"/>
      <c r="AR676" s="794"/>
      <c r="AS676" s="794"/>
      <c r="AT676" s="794"/>
      <c r="AU676" s="794"/>
      <c r="AV676" s="794"/>
      <c r="AW676" s="794"/>
      <c r="AX676" s="794"/>
      <c r="AY676" s="794"/>
      <c r="AZ676" s="794"/>
      <c r="BA676" s="794"/>
      <c r="BB676" s="794"/>
      <c r="BC676" s="794"/>
      <c r="BD676" s="794"/>
      <c r="BE676" s="794"/>
      <c r="BF676" s="794"/>
      <c r="BG676" s="794"/>
      <c r="BH676" s="794"/>
      <c r="BI676" s="794"/>
      <c r="BJ676" s="794"/>
      <c r="BK676" s="794"/>
      <c r="BL676" s="794"/>
      <c r="BM676" s="794"/>
    </row>
    <row r="677" spans="5:65" s="795" customFormat="1" ht="13.5" customHeight="1">
      <c r="E677" s="4"/>
      <c r="F677" s="794"/>
      <c r="G677" s="794"/>
      <c r="H677" s="794"/>
      <c r="I677" s="794"/>
      <c r="J677" s="794"/>
      <c r="K677" s="794"/>
      <c r="L677" s="794"/>
      <c r="M677" s="794"/>
      <c r="N677" s="794"/>
      <c r="O677" s="794"/>
      <c r="P677" s="794"/>
      <c r="Q677" s="794"/>
      <c r="R677" s="794"/>
      <c r="S677" s="794"/>
      <c r="T677" s="794"/>
      <c r="U677" s="794"/>
      <c r="V677" s="794"/>
      <c r="W677" s="794"/>
      <c r="X677" s="794"/>
      <c r="Y677" s="794"/>
      <c r="Z677" s="794"/>
      <c r="AA677" s="794"/>
      <c r="AB677" s="794"/>
      <c r="AC677" s="794"/>
      <c r="AD677" s="794"/>
      <c r="AE677" s="794"/>
      <c r="AF677" s="794"/>
      <c r="AG677" s="794"/>
      <c r="AH677" s="794"/>
      <c r="AI677" s="794"/>
      <c r="AJ677" s="794"/>
      <c r="AK677" s="794"/>
      <c r="AL677" s="794"/>
      <c r="AM677" s="794"/>
      <c r="AN677" s="794"/>
      <c r="AO677" s="794"/>
      <c r="AP677" s="794"/>
      <c r="AQ677" s="794"/>
      <c r="AR677" s="794"/>
      <c r="AS677" s="794"/>
      <c r="AT677" s="794"/>
      <c r="AU677" s="794"/>
      <c r="AV677" s="794"/>
      <c r="AW677" s="794"/>
      <c r="AX677" s="794"/>
      <c r="AY677" s="794"/>
      <c r="AZ677" s="794"/>
      <c r="BA677" s="794"/>
      <c r="BB677" s="794"/>
      <c r="BC677" s="794"/>
      <c r="BD677" s="794"/>
      <c r="BE677" s="794"/>
      <c r="BF677" s="794"/>
      <c r="BG677" s="794"/>
      <c r="BH677" s="794"/>
      <c r="BI677" s="794"/>
      <c r="BJ677" s="794"/>
      <c r="BK677" s="794"/>
      <c r="BL677" s="794"/>
      <c r="BM677" s="794"/>
    </row>
    <row r="678" spans="5:65" s="795" customFormat="1" ht="12.75" customHeight="1">
      <c r="E678" s="4"/>
      <c r="F678" s="794"/>
      <c r="G678" s="794"/>
      <c r="H678" s="794"/>
      <c r="I678" s="794"/>
      <c r="J678" s="794"/>
      <c r="K678" s="794"/>
      <c r="L678" s="794"/>
      <c r="M678" s="794"/>
      <c r="N678" s="794"/>
      <c r="O678" s="794"/>
      <c r="P678" s="794"/>
      <c r="Q678" s="794"/>
      <c r="R678" s="794"/>
      <c r="S678" s="794"/>
      <c r="T678" s="794"/>
      <c r="U678" s="794"/>
      <c r="V678" s="794"/>
      <c r="W678" s="794"/>
      <c r="X678" s="794"/>
      <c r="Y678" s="794"/>
      <c r="Z678" s="794"/>
      <c r="AA678" s="794"/>
      <c r="AB678" s="794"/>
      <c r="AC678" s="794"/>
      <c r="AD678" s="794"/>
      <c r="AE678" s="794"/>
      <c r="AF678" s="794"/>
      <c r="AG678" s="794"/>
      <c r="AH678" s="794"/>
      <c r="AI678" s="794"/>
      <c r="AJ678" s="794"/>
      <c r="AK678" s="794"/>
      <c r="AL678" s="794"/>
      <c r="AM678" s="794"/>
      <c r="AN678" s="794"/>
      <c r="AO678" s="794"/>
      <c r="AP678" s="794"/>
      <c r="AQ678" s="794"/>
      <c r="AR678" s="794"/>
      <c r="AS678" s="794"/>
      <c r="AT678" s="794"/>
      <c r="AU678" s="794"/>
      <c r="AV678" s="794"/>
      <c r="AW678" s="794"/>
      <c r="AX678" s="794"/>
      <c r="AY678" s="794"/>
      <c r="AZ678" s="794"/>
      <c r="BA678" s="794"/>
      <c r="BB678" s="794"/>
      <c r="BC678" s="794"/>
      <c r="BD678" s="794"/>
      <c r="BE678" s="794"/>
      <c r="BF678" s="794"/>
      <c r="BG678" s="794"/>
      <c r="BH678" s="794"/>
      <c r="BI678" s="794"/>
      <c r="BJ678" s="794"/>
      <c r="BK678" s="794"/>
      <c r="BL678" s="794"/>
      <c r="BM678" s="794"/>
    </row>
    <row r="679" spans="5:65" s="795" customFormat="1" ht="12.75" customHeight="1">
      <c r="E679" s="4"/>
      <c r="F679" s="794"/>
      <c r="G679" s="794"/>
      <c r="H679" s="794"/>
      <c r="I679" s="794"/>
      <c r="J679" s="794"/>
      <c r="K679" s="794"/>
      <c r="L679" s="794"/>
      <c r="M679" s="794"/>
      <c r="N679" s="794"/>
      <c r="O679" s="794"/>
      <c r="P679" s="794"/>
      <c r="Q679" s="794"/>
      <c r="R679" s="794"/>
      <c r="S679" s="794"/>
      <c r="T679" s="794"/>
      <c r="U679" s="794"/>
      <c r="V679" s="794"/>
      <c r="W679" s="794"/>
      <c r="X679" s="794"/>
      <c r="Y679" s="794"/>
      <c r="Z679" s="794"/>
      <c r="AA679" s="794"/>
      <c r="AB679" s="794"/>
      <c r="AC679" s="794"/>
      <c r="AD679" s="794"/>
      <c r="AE679" s="794"/>
      <c r="AF679" s="794"/>
      <c r="AG679" s="794"/>
      <c r="AH679" s="794"/>
      <c r="AI679" s="794"/>
      <c r="AJ679" s="794"/>
      <c r="AK679" s="794"/>
      <c r="AL679" s="794"/>
      <c r="AM679" s="794"/>
      <c r="AN679" s="794"/>
      <c r="AO679" s="794"/>
      <c r="AP679" s="794"/>
      <c r="AQ679" s="794"/>
      <c r="AR679" s="794"/>
      <c r="AS679" s="794"/>
      <c r="AT679" s="794"/>
      <c r="AU679" s="794"/>
      <c r="AV679" s="794"/>
      <c r="AW679" s="794"/>
      <c r="AX679" s="794"/>
      <c r="AY679" s="794"/>
      <c r="AZ679" s="794"/>
      <c r="BA679" s="794"/>
      <c r="BB679" s="794"/>
      <c r="BC679" s="794"/>
      <c r="BD679" s="794"/>
      <c r="BE679" s="794"/>
      <c r="BF679" s="794"/>
      <c r="BG679" s="794"/>
      <c r="BH679" s="794"/>
      <c r="BI679" s="794"/>
      <c r="BJ679" s="794"/>
      <c r="BK679" s="794"/>
      <c r="BL679" s="794"/>
      <c r="BM679" s="794"/>
    </row>
    <row r="680" spans="5:65" s="795" customFormat="1" ht="12.75" customHeight="1">
      <c r="E680" s="4"/>
      <c r="F680" s="794"/>
      <c r="G680" s="794"/>
      <c r="H680" s="794"/>
      <c r="I680" s="794"/>
      <c r="J680" s="794"/>
      <c r="K680" s="794"/>
      <c r="L680" s="794"/>
      <c r="M680" s="794"/>
      <c r="N680" s="794"/>
      <c r="O680" s="794"/>
      <c r="P680" s="794"/>
      <c r="Q680" s="794"/>
      <c r="R680" s="794"/>
      <c r="S680" s="794"/>
      <c r="T680" s="794"/>
      <c r="U680" s="794"/>
      <c r="V680" s="794"/>
      <c r="W680" s="794"/>
      <c r="X680" s="794"/>
      <c r="Y680" s="794"/>
      <c r="Z680" s="794"/>
      <c r="AA680" s="794"/>
      <c r="AB680" s="794"/>
      <c r="AC680" s="794"/>
      <c r="AD680" s="794"/>
      <c r="AE680" s="794"/>
      <c r="AF680" s="794"/>
      <c r="AG680" s="794"/>
      <c r="AH680" s="794"/>
      <c r="AI680" s="794"/>
      <c r="AJ680" s="794"/>
      <c r="AK680" s="794"/>
      <c r="AL680" s="794"/>
      <c r="AM680" s="794"/>
      <c r="AN680" s="794"/>
      <c r="AO680" s="794"/>
      <c r="AP680" s="794"/>
      <c r="AQ680" s="794"/>
      <c r="AR680" s="794"/>
      <c r="AS680" s="794"/>
      <c r="AT680" s="794"/>
      <c r="AU680" s="794"/>
      <c r="AV680" s="794"/>
      <c r="AW680" s="794"/>
      <c r="AX680" s="794"/>
      <c r="AY680" s="794"/>
      <c r="AZ680" s="794"/>
      <c r="BA680" s="794"/>
      <c r="BB680" s="794"/>
      <c r="BC680" s="794"/>
      <c r="BD680" s="794"/>
      <c r="BE680" s="794"/>
      <c r="BF680" s="794"/>
      <c r="BG680" s="794"/>
      <c r="BH680" s="794"/>
      <c r="BI680" s="794"/>
      <c r="BJ680" s="794"/>
      <c r="BK680" s="794"/>
      <c r="BL680" s="794"/>
      <c r="BM680" s="794"/>
    </row>
    <row r="681" spans="5:65" s="795" customFormat="1" ht="11.1" customHeight="1">
      <c r="E681" s="4"/>
      <c r="F681" s="794"/>
      <c r="G681" s="794"/>
      <c r="H681" s="794"/>
      <c r="I681" s="794"/>
      <c r="J681" s="794"/>
      <c r="K681" s="794"/>
      <c r="L681" s="794"/>
      <c r="M681" s="794"/>
      <c r="N681" s="794"/>
      <c r="O681" s="794"/>
      <c r="P681" s="794"/>
      <c r="Q681" s="794"/>
      <c r="R681" s="794"/>
      <c r="S681" s="794"/>
      <c r="T681" s="794"/>
      <c r="U681" s="794"/>
      <c r="V681" s="794"/>
      <c r="W681" s="794"/>
      <c r="X681" s="794"/>
      <c r="Y681" s="794"/>
      <c r="Z681" s="794"/>
      <c r="AA681" s="794"/>
      <c r="AB681" s="794"/>
      <c r="AC681" s="794"/>
      <c r="AD681" s="794"/>
      <c r="AE681" s="794"/>
      <c r="AF681" s="794"/>
      <c r="AG681" s="794"/>
      <c r="AH681" s="794"/>
      <c r="AI681" s="794"/>
      <c r="AJ681" s="794"/>
      <c r="AK681" s="794"/>
      <c r="AL681" s="794"/>
      <c r="AM681" s="794"/>
      <c r="AN681" s="794"/>
      <c r="AO681" s="794"/>
      <c r="AP681" s="794"/>
      <c r="AQ681" s="794"/>
      <c r="AR681" s="794"/>
      <c r="AS681" s="794"/>
      <c r="AT681" s="794"/>
      <c r="AU681" s="794"/>
      <c r="AV681" s="794"/>
      <c r="AW681" s="794"/>
      <c r="AX681" s="794"/>
      <c r="AY681" s="794"/>
      <c r="AZ681" s="794"/>
      <c r="BA681" s="794"/>
      <c r="BB681" s="794"/>
      <c r="BC681" s="794"/>
      <c r="BD681" s="794"/>
      <c r="BE681" s="794"/>
      <c r="BF681" s="794"/>
      <c r="BG681" s="794"/>
      <c r="BH681" s="794"/>
      <c r="BI681" s="794"/>
      <c r="BJ681" s="794"/>
      <c r="BK681" s="794"/>
      <c r="BL681" s="794"/>
      <c r="BM681" s="794"/>
    </row>
    <row r="682" spans="5:65" s="795" customFormat="1" ht="24" customHeight="1">
      <c r="E682" s="4"/>
      <c r="F682" s="794"/>
      <c r="G682" s="794"/>
      <c r="H682" s="794"/>
      <c r="I682" s="794"/>
      <c r="J682" s="794"/>
      <c r="K682" s="794"/>
      <c r="L682" s="794"/>
      <c r="M682" s="794"/>
      <c r="N682" s="794"/>
      <c r="O682" s="794"/>
      <c r="P682" s="794"/>
      <c r="Q682" s="794"/>
      <c r="R682" s="794"/>
      <c r="S682" s="794"/>
      <c r="T682" s="794"/>
      <c r="U682" s="794"/>
      <c r="V682" s="794"/>
      <c r="W682" s="794"/>
      <c r="X682" s="794"/>
      <c r="Y682" s="794"/>
      <c r="Z682" s="794"/>
      <c r="AA682" s="794"/>
      <c r="AB682" s="794"/>
      <c r="AC682" s="794"/>
      <c r="AD682" s="794"/>
      <c r="AE682" s="794"/>
      <c r="AF682" s="794"/>
      <c r="AG682" s="794"/>
      <c r="AH682" s="794"/>
      <c r="AI682" s="794"/>
      <c r="AJ682" s="794"/>
      <c r="AK682" s="794"/>
      <c r="AL682" s="794"/>
      <c r="AM682" s="794"/>
      <c r="AN682" s="794"/>
      <c r="AO682" s="794"/>
      <c r="AP682" s="794"/>
      <c r="AQ682" s="794"/>
      <c r="AR682" s="794"/>
      <c r="AS682" s="794"/>
      <c r="AT682" s="794"/>
      <c r="AU682" s="794"/>
      <c r="AV682" s="794"/>
      <c r="AW682" s="794"/>
      <c r="AX682" s="794"/>
      <c r="AY682" s="794"/>
      <c r="AZ682" s="794"/>
      <c r="BA682" s="794"/>
      <c r="BB682" s="794"/>
      <c r="BC682" s="794"/>
      <c r="BD682" s="794"/>
      <c r="BE682" s="794"/>
      <c r="BF682" s="794"/>
      <c r="BG682" s="794"/>
      <c r="BH682" s="794"/>
      <c r="BI682" s="794"/>
      <c r="BJ682" s="794"/>
      <c r="BK682" s="794"/>
      <c r="BL682" s="794"/>
      <c r="BM682" s="794"/>
    </row>
    <row r="683" spans="5:65" s="795" customFormat="1" ht="11.1" customHeight="1">
      <c r="E683" s="4"/>
      <c r="F683" s="794"/>
      <c r="G683" s="794"/>
      <c r="H683" s="794"/>
      <c r="I683" s="794"/>
      <c r="J683" s="794"/>
      <c r="K683" s="794"/>
      <c r="L683" s="794"/>
      <c r="M683" s="794"/>
      <c r="N683" s="794"/>
      <c r="O683" s="794"/>
      <c r="P683" s="794"/>
      <c r="Q683" s="794"/>
      <c r="R683" s="794"/>
      <c r="S683" s="794"/>
      <c r="T683" s="794"/>
      <c r="U683" s="794"/>
      <c r="V683" s="794"/>
      <c r="W683" s="794"/>
      <c r="X683" s="794"/>
      <c r="Y683" s="794"/>
      <c r="Z683" s="794"/>
      <c r="AA683" s="794"/>
      <c r="AB683" s="794"/>
      <c r="AC683" s="794"/>
      <c r="AD683" s="794"/>
      <c r="AE683" s="794"/>
      <c r="AF683" s="794"/>
      <c r="AG683" s="794"/>
      <c r="AH683" s="794"/>
      <c r="AI683" s="794"/>
      <c r="AJ683" s="794"/>
      <c r="AK683" s="794"/>
      <c r="AL683" s="794"/>
      <c r="AM683" s="794"/>
      <c r="AN683" s="794"/>
      <c r="AO683" s="794"/>
      <c r="AP683" s="794"/>
      <c r="AQ683" s="794"/>
      <c r="AR683" s="794"/>
      <c r="AS683" s="794"/>
      <c r="AT683" s="794"/>
      <c r="AU683" s="794"/>
      <c r="AV683" s="794"/>
      <c r="AW683" s="794"/>
      <c r="AX683" s="794"/>
      <c r="AY683" s="794"/>
      <c r="AZ683" s="794"/>
      <c r="BA683" s="794"/>
      <c r="BB683" s="794"/>
      <c r="BC683" s="794"/>
      <c r="BD683" s="794"/>
      <c r="BE683" s="794"/>
      <c r="BF683" s="794"/>
      <c r="BG683" s="794"/>
      <c r="BH683" s="794"/>
      <c r="BI683" s="794"/>
      <c r="BJ683" s="794"/>
      <c r="BK683" s="794"/>
      <c r="BL683" s="794"/>
      <c r="BM683" s="794"/>
    </row>
    <row r="684" spans="5:65" s="795" customFormat="1" ht="12.75" customHeight="1">
      <c r="E684" s="4"/>
      <c r="F684" s="794"/>
      <c r="G684" s="794"/>
      <c r="H684" s="794"/>
      <c r="I684" s="794"/>
      <c r="J684" s="794"/>
      <c r="K684" s="794"/>
      <c r="L684" s="794"/>
      <c r="M684" s="794"/>
      <c r="N684" s="794"/>
      <c r="O684" s="794"/>
      <c r="P684" s="794"/>
      <c r="Q684" s="794"/>
      <c r="R684" s="794"/>
      <c r="S684" s="794"/>
      <c r="T684" s="794"/>
      <c r="U684" s="794"/>
      <c r="V684" s="794"/>
      <c r="W684" s="794"/>
      <c r="X684" s="794"/>
      <c r="Y684" s="794"/>
      <c r="Z684" s="794"/>
      <c r="AA684" s="794"/>
      <c r="AB684" s="794"/>
      <c r="AC684" s="794"/>
      <c r="AD684" s="794"/>
      <c r="AE684" s="794"/>
      <c r="AF684" s="794"/>
      <c r="AG684" s="794"/>
      <c r="AH684" s="794"/>
      <c r="AI684" s="794"/>
      <c r="AJ684" s="794"/>
      <c r="AK684" s="794"/>
      <c r="AL684" s="794"/>
      <c r="AM684" s="794"/>
      <c r="AN684" s="794"/>
      <c r="AO684" s="794"/>
      <c r="AP684" s="794"/>
      <c r="AQ684" s="794"/>
      <c r="AR684" s="794"/>
      <c r="AS684" s="794"/>
      <c r="AT684" s="794"/>
      <c r="AU684" s="794"/>
      <c r="AV684" s="794"/>
      <c r="AW684" s="794"/>
      <c r="AX684" s="794"/>
      <c r="AY684" s="794"/>
      <c r="AZ684" s="794"/>
      <c r="BA684" s="794"/>
      <c r="BB684" s="794"/>
      <c r="BC684" s="794"/>
      <c r="BD684" s="794"/>
      <c r="BE684" s="794"/>
      <c r="BF684" s="794"/>
      <c r="BG684" s="794"/>
      <c r="BH684" s="794"/>
      <c r="BI684" s="794"/>
      <c r="BJ684" s="794"/>
      <c r="BK684" s="794"/>
      <c r="BL684" s="794"/>
      <c r="BM684" s="794"/>
    </row>
    <row r="685" spans="5:65" s="795" customFormat="1" ht="11.1" customHeight="1">
      <c r="E685" s="4"/>
      <c r="F685" s="794"/>
      <c r="G685" s="794"/>
      <c r="H685" s="794"/>
      <c r="I685" s="794"/>
      <c r="J685" s="794"/>
      <c r="K685" s="794"/>
      <c r="L685" s="794"/>
      <c r="M685" s="794"/>
      <c r="N685" s="794"/>
      <c r="O685" s="794"/>
      <c r="P685" s="794"/>
      <c r="Q685" s="794"/>
      <c r="R685" s="794"/>
      <c r="S685" s="794"/>
      <c r="T685" s="794"/>
      <c r="U685" s="794"/>
      <c r="V685" s="794"/>
      <c r="W685" s="794"/>
      <c r="X685" s="794"/>
      <c r="Y685" s="794"/>
      <c r="Z685" s="794"/>
      <c r="AA685" s="794"/>
      <c r="AB685" s="794"/>
      <c r="AC685" s="794"/>
      <c r="AD685" s="794"/>
      <c r="AE685" s="794"/>
      <c r="AF685" s="794"/>
      <c r="AG685" s="794"/>
      <c r="AH685" s="794"/>
      <c r="AI685" s="794"/>
      <c r="AJ685" s="794"/>
      <c r="AK685" s="794"/>
      <c r="AL685" s="794"/>
      <c r="AM685" s="794"/>
      <c r="AN685" s="794"/>
      <c r="AO685" s="794"/>
      <c r="AP685" s="794"/>
      <c r="AQ685" s="794"/>
      <c r="AR685" s="794"/>
      <c r="AS685" s="794"/>
      <c r="AT685" s="794"/>
      <c r="AU685" s="794"/>
      <c r="AV685" s="794"/>
      <c r="AW685" s="794"/>
      <c r="AX685" s="794"/>
      <c r="AY685" s="794"/>
      <c r="AZ685" s="794"/>
      <c r="BA685" s="794"/>
      <c r="BB685" s="794"/>
      <c r="BC685" s="794"/>
      <c r="BD685" s="794"/>
      <c r="BE685" s="794"/>
      <c r="BF685" s="794"/>
      <c r="BG685" s="794"/>
      <c r="BH685" s="794"/>
      <c r="BI685" s="794"/>
      <c r="BJ685" s="794"/>
      <c r="BK685" s="794"/>
      <c r="BL685" s="794"/>
      <c r="BM685" s="794"/>
    </row>
    <row r="686" spans="5:65" s="795" customFormat="1" ht="12.75" customHeight="1">
      <c r="E686" s="4"/>
      <c r="F686" s="794"/>
      <c r="G686" s="794"/>
      <c r="H686" s="794"/>
      <c r="I686" s="794"/>
      <c r="J686" s="794"/>
      <c r="K686" s="794"/>
      <c r="L686" s="794"/>
      <c r="M686" s="794"/>
      <c r="N686" s="794"/>
      <c r="O686" s="794"/>
      <c r="P686" s="794"/>
      <c r="Q686" s="794"/>
      <c r="R686" s="794"/>
      <c r="S686" s="794"/>
      <c r="T686" s="794"/>
      <c r="U686" s="794"/>
      <c r="V686" s="794"/>
      <c r="W686" s="794"/>
      <c r="X686" s="794"/>
      <c r="Y686" s="794"/>
      <c r="Z686" s="794"/>
      <c r="AA686" s="794"/>
      <c r="AB686" s="794"/>
      <c r="AC686" s="794"/>
      <c r="AD686" s="794"/>
      <c r="AE686" s="794"/>
      <c r="AF686" s="794"/>
      <c r="AG686" s="794"/>
      <c r="AH686" s="794"/>
      <c r="AI686" s="794"/>
      <c r="AJ686" s="794"/>
      <c r="AK686" s="794"/>
      <c r="AL686" s="794"/>
      <c r="AM686" s="794"/>
      <c r="AN686" s="794"/>
      <c r="AO686" s="794"/>
      <c r="AP686" s="794"/>
      <c r="AQ686" s="794"/>
      <c r="AR686" s="794"/>
      <c r="AS686" s="794"/>
      <c r="AT686" s="794"/>
      <c r="AU686" s="794"/>
      <c r="AV686" s="794"/>
      <c r="AW686" s="794"/>
      <c r="AX686" s="794"/>
      <c r="AY686" s="794"/>
      <c r="AZ686" s="794"/>
      <c r="BA686" s="794"/>
      <c r="BB686" s="794"/>
      <c r="BC686" s="794"/>
      <c r="BD686" s="794"/>
      <c r="BE686" s="794"/>
      <c r="BF686" s="794"/>
      <c r="BG686" s="794"/>
      <c r="BH686" s="794"/>
      <c r="BI686" s="794"/>
      <c r="BJ686" s="794"/>
      <c r="BK686" s="794"/>
      <c r="BL686" s="794"/>
      <c r="BM686" s="794"/>
    </row>
    <row r="687" spans="5:65" s="795" customFormat="1" ht="12.75" customHeight="1">
      <c r="E687" s="4"/>
      <c r="F687" s="794"/>
      <c r="G687" s="794"/>
      <c r="H687" s="794"/>
      <c r="I687" s="794"/>
      <c r="J687" s="794"/>
      <c r="K687" s="794"/>
      <c r="L687" s="794"/>
      <c r="M687" s="794"/>
      <c r="N687" s="794"/>
      <c r="O687" s="794"/>
      <c r="P687" s="794"/>
      <c r="Q687" s="794"/>
      <c r="R687" s="794"/>
      <c r="S687" s="794"/>
      <c r="T687" s="794"/>
      <c r="U687" s="794"/>
      <c r="V687" s="794"/>
      <c r="W687" s="794"/>
      <c r="X687" s="794"/>
      <c r="Y687" s="794"/>
      <c r="Z687" s="794"/>
      <c r="AA687" s="794"/>
      <c r="AB687" s="794"/>
      <c r="AC687" s="794"/>
      <c r="AD687" s="794"/>
      <c r="AE687" s="794"/>
      <c r="AF687" s="794"/>
      <c r="AG687" s="794"/>
      <c r="AH687" s="794"/>
      <c r="AI687" s="794"/>
      <c r="AJ687" s="794"/>
      <c r="AK687" s="794"/>
      <c r="AL687" s="794"/>
      <c r="AM687" s="794"/>
      <c r="AN687" s="794"/>
      <c r="AO687" s="794"/>
      <c r="AP687" s="794"/>
      <c r="AQ687" s="794"/>
      <c r="AR687" s="794"/>
      <c r="AS687" s="794"/>
      <c r="AT687" s="794"/>
      <c r="AU687" s="794"/>
      <c r="AV687" s="794"/>
      <c r="AW687" s="794"/>
      <c r="AX687" s="794"/>
      <c r="AY687" s="794"/>
      <c r="AZ687" s="794"/>
      <c r="BA687" s="794"/>
      <c r="BB687" s="794"/>
      <c r="BC687" s="794"/>
      <c r="BD687" s="794"/>
      <c r="BE687" s="794"/>
      <c r="BF687" s="794"/>
      <c r="BG687" s="794"/>
      <c r="BH687" s="794"/>
      <c r="BI687" s="794"/>
      <c r="BJ687" s="794"/>
      <c r="BK687" s="794"/>
      <c r="BL687" s="794"/>
      <c r="BM687" s="794"/>
    </row>
    <row r="688" spans="5:65" s="795" customFormat="1" ht="12.75" customHeight="1">
      <c r="E688" s="4"/>
      <c r="F688" s="794"/>
      <c r="G688" s="794"/>
      <c r="H688" s="794"/>
      <c r="I688" s="794"/>
      <c r="J688" s="794"/>
      <c r="K688" s="794"/>
      <c r="L688" s="794"/>
      <c r="M688" s="794"/>
      <c r="N688" s="794"/>
      <c r="O688" s="794"/>
      <c r="P688" s="794"/>
      <c r="Q688" s="794"/>
      <c r="R688" s="794"/>
      <c r="S688" s="794"/>
      <c r="T688" s="794"/>
      <c r="U688" s="794"/>
      <c r="V688" s="794"/>
      <c r="W688" s="794"/>
      <c r="X688" s="794"/>
      <c r="Y688" s="794"/>
      <c r="Z688" s="794"/>
      <c r="AA688" s="794"/>
      <c r="AB688" s="794"/>
      <c r="AC688" s="794"/>
      <c r="AD688" s="794"/>
      <c r="AE688" s="794"/>
      <c r="AF688" s="794"/>
      <c r="AG688" s="794"/>
      <c r="AH688" s="794"/>
      <c r="AI688" s="794"/>
      <c r="AJ688" s="794"/>
      <c r="AK688" s="794"/>
      <c r="AL688" s="794"/>
      <c r="AM688" s="794"/>
      <c r="AN688" s="794"/>
      <c r="AO688" s="794"/>
      <c r="AP688" s="794"/>
      <c r="AQ688" s="794"/>
      <c r="AR688" s="794"/>
      <c r="AS688" s="794"/>
      <c r="AT688" s="794"/>
      <c r="AU688" s="794"/>
      <c r="AV688" s="794"/>
      <c r="AW688" s="794"/>
      <c r="AX688" s="794"/>
      <c r="AY688" s="794"/>
      <c r="AZ688" s="794"/>
      <c r="BA688" s="794"/>
      <c r="BB688" s="794"/>
      <c r="BC688" s="794"/>
      <c r="BD688" s="794"/>
      <c r="BE688" s="794"/>
      <c r="BF688" s="794"/>
      <c r="BG688" s="794"/>
      <c r="BH688" s="794"/>
      <c r="BI688" s="794"/>
      <c r="BJ688" s="794"/>
      <c r="BK688" s="794"/>
      <c r="BL688" s="794"/>
      <c r="BM688" s="794"/>
    </row>
    <row r="689" spans="5:65" s="795" customFormat="1" ht="12.75" customHeight="1">
      <c r="E689" s="4"/>
      <c r="F689" s="794"/>
      <c r="G689" s="794"/>
      <c r="H689" s="794"/>
      <c r="I689" s="794"/>
      <c r="J689" s="794"/>
      <c r="K689" s="794"/>
      <c r="L689" s="794"/>
      <c r="M689" s="794"/>
      <c r="N689" s="794"/>
      <c r="O689" s="794"/>
      <c r="P689" s="794"/>
      <c r="Q689" s="794"/>
      <c r="R689" s="794"/>
      <c r="S689" s="794"/>
      <c r="T689" s="794"/>
      <c r="U689" s="794"/>
      <c r="V689" s="794"/>
      <c r="W689" s="794"/>
      <c r="X689" s="794"/>
      <c r="Y689" s="794"/>
      <c r="Z689" s="794"/>
      <c r="AA689" s="794"/>
      <c r="AB689" s="794"/>
      <c r="AC689" s="794"/>
      <c r="AD689" s="794"/>
      <c r="AE689" s="794"/>
      <c r="AF689" s="794"/>
      <c r="AG689" s="794"/>
      <c r="AH689" s="794"/>
      <c r="AI689" s="794"/>
      <c r="AJ689" s="794"/>
      <c r="AK689" s="794"/>
      <c r="AL689" s="794"/>
      <c r="AM689" s="794"/>
      <c r="AN689" s="794"/>
      <c r="AO689" s="794"/>
      <c r="AP689" s="794"/>
      <c r="AQ689" s="794"/>
      <c r="AR689" s="794"/>
      <c r="AS689" s="794"/>
      <c r="AT689" s="794"/>
      <c r="AU689" s="794"/>
      <c r="AV689" s="794"/>
      <c r="AW689" s="794"/>
      <c r="AX689" s="794"/>
      <c r="AY689" s="794"/>
      <c r="AZ689" s="794"/>
      <c r="BA689" s="794"/>
      <c r="BB689" s="794"/>
      <c r="BC689" s="794"/>
      <c r="BD689" s="794"/>
      <c r="BE689" s="794"/>
      <c r="BF689" s="794"/>
      <c r="BG689" s="794"/>
      <c r="BH689" s="794"/>
      <c r="BI689" s="794"/>
      <c r="BJ689" s="794"/>
      <c r="BK689" s="794"/>
      <c r="BL689" s="794"/>
      <c r="BM689" s="794"/>
    </row>
    <row r="690" spans="5:65" s="795" customFormat="1" ht="12.75" customHeight="1">
      <c r="E690" s="4"/>
      <c r="F690" s="794"/>
      <c r="G690" s="794"/>
      <c r="H690" s="794"/>
      <c r="I690" s="794"/>
      <c r="J690" s="794"/>
      <c r="K690" s="794"/>
      <c r="L690" s="794"/>
      <c r="M690" s="794"/>
      <c r="N690" s="794"/>
      <c r="O690" s="794"/>
      <c r="P690" s="794"/>
      <c r="Q690" s="794"/>
      <c r="R690" s="794"/>
      <c r="S690" s="794"/>
      <c r="T690" s="794"/>
      <c r="U690" s="794"/>
      <c r="V690" s="794"/>
      <c r="W690" s="794"/>
      <c r="X690" s="794"/>
      <c r="Y690" s="794"/>
      <c r="Z690" s="794"/>
      <c r="AA690" s="794"/>
      <c r="AB690" s="794"/>
      <c r="AC690" s="794"/>
      <c r="AD690" s="794"/>
      <c r="AE690" s="794"/>
      <c r="AF690" s="794"/>
      <c r="AG690" s="794"/>
      <c r="AH690" s="794"/>
      <c r="AI690" s="794"/>
      <c r="AJ690" s="794"/>
      <c r="AK690" s="794"/>
      <c r="AL690" s="794"/>
      <c r="AM690" s="794"/>
      <c r="AN690" s="794"/>
      <c r="AO690" s="794"/>
      <c r="AP690" s="794"/>
      <c r="AQ690" s="794"/>
      <c r="AR690" s="794"/>
      <c r="AS690" s="794"/>
      <c r="AT690" s="794"/>
      <c r="AU690" s="794"/>
      <c r="AV690" s="794"/>
      <c r="AW690" s="794"/>
      <c r="AX690" s="794"/>
      <c r="AY690" s="794"/>
      <c r="AZ690" s="794"/>
      <c r="BA690" s="794"/>
      <c r="BB690" s="794"/>
      <c r="BC690" s="794"/>
      <c r="BD690" s="794"/>
      <c r="BE690" s="794"/>
      <c r="BF690" s="794"/>
      <c r="BG690" s="794"/>
      <c r="BH690" s="794"/>
      <c r="BI690" s="794"/>
      <c r="BJ690" s="794"/>
      <c r="BK690" s="794"/>
      <c r="BL690" s="794"/>
      <c r="BM690" s="794"/>
    </row>
    <row r="691" spans="5:65" s="795" customFormat="1" ht="11.1" customHeight="1">
      <c r="E691" s="4"/>
      <c r="F691" s="794"/>
      <c r="G691" s="794"/>
      <c r="H691" s="794"/>
      <c r="I691" s="794"/>
      <c r="J691" s="794"/>
      <c r="K691" s="794"/>
      <c r="L691" s="794"/>
      <c r="M691" s="794"/>
      <c r="N691" s="794"/>
      <c r="O691" s="794"/>
      <c r="P691" s="794"/>
      <c r="Q691" s="794"/>
      <c r="R691" s="794"/>
      <c r="S691" s="794"/>
      <c r="T691" s="794"/>
      <c r="U691" s="794"/>
      <c r="V691" s="794"/>
      <c r="W691" s="794"/>
      <c r="X691" s="794"/>
      <c r="Y691" s="794"/>
      <c r="Z691" s="794"/>
      <c r="AA691" s="794"/>
      <c r="AB691" s="794"/>
      <c r="AC691" s="794"/>
      <c r="AD691" s="794"/>
      <c r="AE691" s="794"/>
      <c r="AF691" s="794"/>
      <c r="AG691" s="794"/>
      <c r="AH691" s="794"/>
      <c r="AI691" s="794"/>
      <c r="AJ691" s="794"/>
      <c r="AK691" s="794"/>
      <c r="AL691" s="794"/>
      <c r="AM691" s="794"/>
      <c r="AN691" s="794"/>
      <c r="AO691" s="794"/>
      <c r="AP691" s="794"/>
      <c r="AQ691" s="794"/>
      <c r="AR691" s="794"/>
      <c r="AS691" s="794"/>
      <c r="AT691" s="794"/>
      <c r="AU691" s="794"/>
      <c r="AV691" s="794"/>
      <c r="AW691" s="794"/>
      <c r="AX691" s="794"/>
      <c r="AY691" s="794"/>
      <c r="AZ691" s="794"/>
      <c r="BA691" s="794"/>
      <c r="BB691" s="794"/>
      <c r="BC691" s="794"/>
      <c r="BD691" s="794"/>
      <c r="BE691" s="794"/>
      <c r="BF691" s="794"/>
      <c r="BG691" s="794"/>
      <c r="BH691" s="794"/>
      <c r="BI691" s="794"/>
      <c r="BJ691" s="794"/>
      <c r="BK691" s="794"/>
      <c r="BL691" s="794"/>
      <c r="BM691" s="794"/>
    </row>
    <row r="692" spans="5:65" s="795" customFormat="1" ht="12.75" customHeight="1">
      <c r="E692" s="4"/>
      <c r="F692" s="794"/>
      <c r="G692" s="794"/>
      <c r="H692" s="794"/>
      <c r="I692" s="794"/>
      <c r="J692" s="794"/>
      <c r="K692" s="794"/>
      <c r="L692" s="794"/>
      <c r="M692" s="794"/>
      <c r="N692" s="794"/>
      <c r="O692" s="794"/>
      <c r="P692" s="794"/>
      <c r="Q692" s="794"/>
      <c r="R692" s="794"/>
      <c r="S692" s="794"/>
      <c r="T692" s="794"/>
      <c r="U692" s="794"/>
      <c r="V692" s="794"/>
      <c r="W692" s="794"/>
      <c r="X692" s="794"/>
      <c r="Y692" s="794"/>
      <c r="Z692" s="794"/>
      <c r="AA692" s="794"/>
      <c r="AB692" s="794"/>
      <c r="AC692" s="794"/>
      <c r="AD692" s="794"/>
      <c r="AE692" s="794"/>
      <c r="AF692" s="794"/>
      <c r="AG692" s="794"/>
      <c r="AH692" s="794"/>
      <c r="AI692" s="794"/>
      <c r="AJ692" s="794"/>
      <c r="AK692" s="794"/>
      <c r="AL692" s="794"/>
      <c r="AM692" s="794"/>
      <c r="AN692" s="794"/>
      <c r="AO692" s="794"/>
      <c r="AP692" s="794"/>
      <c r="AQ692" s="794"/>
      <c r="AR692" s="794"/>
      <c r="AS692" s="794"/>
      <c r="AT692" s="794"/>
      <c r="AU692" s="794"/>
      <c r="AV692" s="794"/>
      <c r="AW692" s="794"/>
      <c r="AX692" s="794"/>
      <c r="AY692" s="794"/>
      <c r="AZ692" s="794"/>
      <c r="BA692" s="794"/>
      <c r="BB692" s="794"/>
      <c r="BC692" s="794"/>
      <c r="BD692" s="794"/>
      <c r="BE692" s="794"/>
      <c r="BF692" s="794"/>
      <c r="BG692" s="794"/>
      <c r="BH692" s="794"/>
      <c r="BI692" s="794"/>
      <c r="BJ692" s="794"/>
      <c r="BK692" s="794"/>
      <c r="BL692" s="794"/>
      <c r="BM692" s="794"/>
    </row>
    <row r="693" spans="5:65" s="795" customFormat="1" ht="12.75" customHeight="1">
      <c r="E693" s="4"/>
      <c r="F693" s="794"/>
      <c r="G693" s="794"/>
      <c r="H693" s="794"/>
      <c r="I693" s="794"/>
      <c r="J693" s="794"/>
      <c r="K693" s="794"/>
      <c r="L693" s="794"/>
      <c r="M693" s="794"/>
      <c r="N693" s="794"/>
      <c r="O693" s="794"/>
      <c r="P693" s="794"/>
      <c r="Q693" s="794"/>
      <c r="R693" s="794"/>
      <c r="S693" s="794"/>
      <c r="T693" s="794"/>
      <c r="U693" s="794"/>
      <c r="V693" s="794"/>
      <c r="W693" s="794"/>
      <c r="X693" s="794"/>
      <c r="Y693" s="794"/>
      <c r="Z693" s="794"/>
      <c r="AA693" s="794"/>
      <c r="AB693" s="794"/>
      <c r="AC693" s="794"/>
      <c r="AD693" s="794"/>
      <c r="AE693" s="794"/>
      <c r="AF693" s="794"/>
      <c r="AG693" s="794"/>
      <c r="AH693" s="794"/>
      <c r="AI693" s="794"/>
      <c r="AJ693" s="794"/>
      <c r="AK693" s="794"/>
      <c r="AL693" s="794"/>
      <c r="AM693" s="794"/>
      <c r="AN693" s="794"/>
      <c r="AO693" s="794"/>
      <c r="AP693" s="794"/>
      <c r="AQ693" s="794"/>
      <c r="AR693" s="794"/>
      <c r="AS693" s="794"/>
      <c r="AT693" s="794"/>
      <c r="AU693" s="794"/>
      <c r="AV693" s="794"/>
      <c r="AW693" s="794"/>
      <c r="AX693" s="794"/>
      <c r="AY693" s="794"/>
      <c r="AZ693" s="794"/>
      <c r="BA693" s="794"/>
      <c r="BB693" s="794"/>
      <c r="BC693" s="794"/>
      <c r="BD693" s="794"/>
      <c r="BE693" s="794"/>
      <c r="BF693" s="794"/>
      <c r="BG693" s="794"/>
      <c r="BH693" s="794"/>
      <c r="BI693" s="794"/>
      <c r="BJ693" s="794"/>
      <c r="BK693" s="794"/>
      <c r="BL693" s="794"/>
      <c r="BM693" s="794"/>
    </row>
    <row r="694" spans="5:65" s="795" customFormat="1" ht="12.75" customHeight="1">
      <c r="E694" s="4"/>
      <c r="F694" s="794"/>
      <c r="G694" s="794"/>
      <c r="H694" s="794"/>
      <c r="I694" s="794"/>
      <c r="J694" s="794"/>
      <c r="K694" s="794"/>
      <c r="L694" s="794"/>
      <c r="M694" s="794"/>
      <c r="N694" s="794"/>
      <c r="O694" s="794"/>
      <c r="P694" s="794"/>
      <c r="Q694" s="794"/>
      <c r="R694" s="794"/>
      <c r="S694" s="794"/>
      <c r="T694" s="794"/>
      <c r="U694" s="794"/>
      <c r="V694" s="794"/>
      <c r="W694" s="794"/>
      <c r="X694" s="794"/>
      <c r="Y694" s="794"/>
      <c r="Z694" s="794"/>
      <c r="AA694" s="794"/>
      <c r="AB694" s="794"/>
      <c r="AC694" s="794"/>
      <c r="AD694" s="794"/>
      <c r="AE694" s="794"/>
      <c r="AF694" s="794"/>
      <c r="AG694" s="794"/>
      <c r="AH694" s="794"/>
      <c r="AI694" s="794"/>
      <c r="AJ694" s="794"/>
      <c r="AK694" s="794"/>
      <c r="AL694" s="794"/>
      <c r="AM694" s="794"/>
      <c r="AN694" s="794"/>
      <c r="AO694" s="794"/>
      <c r="AP694" s="794"/>
      <c r="AQ694" s="794"/>
      <c r="AR694" s="794"/>
      <c r="AS694" s="794"/>
      <c r="AT694" s="794"/>
      <c r="AU694" s="794"/>
      <c r="AV694" s="794"/>
      <c r="AW694" s="794"/>
      <c r="AX694" s="794"/>
      <c r="AY694" s="794"/>
      <c r="AZ694" s="794"/>
      <c r="BA694" s="794"/>
      <c r="BB694" s="794"/>
      <c r="BC694" s="794"/>
      <c r="BD694" s="794"/>
      <c r="BE694" s="794"/>
      <c r="BF694" s="794"/>
      <c r="BG694" s="794"/>
      <c r="BH694" s="794"/>
      <c r="BI694" s="794"/>
      <c r="BJ694" s="794"/>
      <c r="BK694" s="794"/>
      <c r="BL694" s="794"/>
      <c r="BM694" s="794"/>
    </row>
    <row r="695" spans="5:65" s="795" customFormat="1" ht="12.75" customHeight="1">
      <c r="E695" s="4"/>
      <c r="F695" s="794"/>
      <c r="G695" s="794"/>
      <c r="H695" s="794"/>
      <c r="I695" s="794"/>
      <c r="J695" s="794"/>
      <c r="K695" s="794"/>
      <c r="L695" s="794"/>
      <c r="M695" s="794"/>
      <c r="N695" s="794"/>
      <c r="O695" s="794"/>
      <c r="P695" s="794"/>
      <c r="Q695" s="794"/>
      <c r="R695" s="794"/>
      <c r="S695" s="794"/>
      <c r="T695" s="794"/>
      <c r="U695" s="794"/>
      <c r="V695" s="794"/>
      <c r="W695" s="794"/>
      <c r="X695" s="794"/>
      <c r="Y695" s="794"/>
      <c r="Z695" s="794"/>
      <c r="AA695" s="794"/>
      <c r="AB695" s="794"/>
      <c r="AC695" s="794"/>
      <c r="AD695" s="794"/>
      <c r="AE695" s="794"/>
      <c r="AF695" s="794"/>
      <c r="AG695" s="794"/>
      <c r="AH695" s="794"/>
      <c r="AI695" s="794"/>
      <c r="AJ695" s="794"/>
      <c r="AK695" s="794"/>
      <c r="AL695" s="794"/>
      <c r="AM695" s="794"/>
      <c r="AN695" s="794"/>
      <c r="AO695" s="794"/>
      <c r="AP695" s="794"/>
      <c r="AQ695" s="794"/>
      <c r="AR695" s="794"/>
      <c r="AS695" s="794"/>
      <c r="AT695" s="794"/>
      <c r="AU695" s="794"/>
      <c r="AV695" s="794"/>
      <c r="AW695" s="794"/>
      <c r="AX695" s="794"/>
      <c r="AY695" s="794"/>
      <c r="AZ695" s="794"/>
      <c r="BA695" s="794"/>
      <c r="BB695" s="794"/>
      <c r="BC695" s="794"/>
      <c r="BD695" s="794"/>
      <c r="BE695" s="794"/>
      <c r="BF695" s="794"/>
      <c r="BG695" s="794"/>
      <c r="BH695" s="794"/>
      <c r="BI695" s="794"/>
      <c r="BJ695" s="794"/>
      <c r="BK695" s="794"/>
      <c r="BL695" s="794"/>
      <c r="BM695" s="794"/>
    </row>
    <row r="696" spans="5:65" s="795" customFormat="1" ht="12.75" customHeight="1">
      <c r="E696" s="4"/>
      <c r="F696" s="794"/>
      <c r="G696" s="794"/>
      <c r="H696" s="794"/>
      <c r="I696" s="794"/>
      <c r="J696" s="794"/>
      <c r="K696" s="794"/>
      <c r="L696" s="794"/>
      <c r="M696" s="794"/>
      <c r="N696" s="794"/>
      <c r="O696" s="794"/>
      <c r="P696" s="794"/>
      <c r="Q696" s="794"/>
      <c r="R696" s="794"/>
      <c r="S696" s="794"/>
      <c r="T696" s="794"/>
      <c r="U696" s="794"/>
      <c r="V696" s="794"/>
      <c r="W696" s="794"/>
      <c r="X696" s="794"/>
      <c r="Y696" s="794"/>
      <c r="Z696" s="794"/>
      <c r="AA696" s="794"/>
      <c r="AB696" s="794"/>
      <c r="AC696" s="794"/>
      <c r="AD696" s="794"/>
      <c r="AE696" s="794"/>
      <c r="AF696" s="794"/>
      <c r="AG696" s="794"/>
      <c r="AH696" s="794"/>
      <c r="AI696" s="794"/>
      <c r="AJ696" s="794"/>
      <c r="AK696" s="794"/>
      <c r="AL696" s="794"/>
      <c r="AM696" s="794"/>
      <c r="AN696" s="794"/>
      <c r="AO696" s="794"/>
      <c r="AP696" s="794"/>
      <c r="AQ696" s="794"/>
      <c r="AR696" s="794"/>
      <c r="AS696" s="794"/>
      <c r="AT696" s="794"/>
      <c r="AU696" s="794"/>
      <c r="AV696" s="794"/>
      <c r="AW696" s="794"/>
      <c r="AX696" s="794"/>
      <c r="AY696" s="794"/>
      <c r="AZ696" s="794"/>
      <c r="BA696" s="794"/>
      <c r="BB696" s="794"/>
      <c r="BC696" s="794"/>
      <c r="BD696" s="794"/>
      <c r="BE696" s="794"/>
      <c r="BF696" s="794"/>
      <c r="BG696" s="794"/>
      <c r="BH696" s="794"/>
      <c r="BI696" s="794"/>
      <c r="BJ696" s="794"/>
      <c r="BK696" s="794"/>
      <c r="BL696" s="794"/>
      <c r="BM696" s="794"/>
    </row>
    <row r="697" spans="5:65" s="795" customFormat="1" ht="11.1" customHeight="1">
      <c r="E697" s="4"/>
      <c r="F697" s="794"/>
      <c r="G697" s="794"/>
      <c r="H697" s="794"/>
      <c r="I697" s="794"/>
      <c r="J697" s="794"/>
      <c r="K697" s="794"/>
      <c r="L697" s="794"/>
      <c r="M697" s="794"/>
      <c r="N697" s="794"/>
      <c r="O697" s="794"/>
      <c r="P697" s="794"/>
      <c r="Q697" s="794"/>
      <c r="R697" s="794"/>
      <c r="S697" s="794"/>
      <c r="T697" s="794"/>
      <c r="U697" s="794"/>
      <c r="V697" s="794"/>
      <c r="W697" s="794"/>
      <c r="X697" s="794"/>
      <c r="Y697" s="794"/>
      <c r="Z697" s="794"/>
      <c r="AA697" s="794"/>
      <c r="AB697" s="794"/>
      <c r="AC697" s="794"/>
      <c r="AD697" s="794"/>
      <c r="AE697" s="794"/>
      <c r="AF697" s="794"/>
      <c r="AG697" s="794"/>
      <c r="AH697" s="794"/>
      <c r="AI697" s="794"/>
      <c r="AJ697" s="794"/>
      <c r="AK697" s="794"/>
      <c r="AL697" s="794"/>
      <c r="AM697" s="794"/>
      <c r="AN697" s="794"/>
      <c r="AO697" s="794"/>
      <c r="AP697" s="794"/>
      <c r="AQ697" s="794"/>
      <c r="AR697" s="794"/>
      <c r="AS697" s="794"/>
      <c r="AT697" s="794"/>
      <c r="AU697" s="794"/>
      <c r="AV697" s="794"/>
      <c r="AW697" s="794"/>
      <c r="AX697" s="794"/>
      <c r="AY697" s="794"/>
      <c r="AZ697" s="794"/>
      <c r="BA697" s="794"/>
      <c r="BB697" s="794"/>
      <c r="BC697" s="794"/>
      <c r="BD697" s="794"/>
      <c r="BE697" s="794"/>
      <c r="BF697" s="794"/>
      <c r="BG697" s="794"/>
      <c r="BH697" s="794"/>
      <c r="BI697" s="794"/>
      <c r="BJ697" s="794"/>
      <c r="BK697" s="794"/>
      <c r="BL697" s="794"/>
      <c r="BM697" s="794"/>
    </row>
    <row r="698" spans="5:65" s="795" customFormat="1" ht="12.75" customHeight="1">
      <c r="E698" s="4"/>
      <c r="F698" s="794"/>
      <c r="G698" s="794"/>
      <c r="H698" s="794"/>
      <c r="I698" s="794"/>
      <c r="J698" s="794"/>
      <c r="K698" s="794"/>
      <c r="L698" s="794"/>
      <c r="M698" s="794"/>
      <c r="N698" s="794"/>
      <c r="O698" s="794"/>
      <c r="P698" s="794"/>
      <c r="Q698" s="794"/>
      <c r="R698" s="794"/>
      <c r="S698" s="794"/>
      <c r="T698" s="794"/>
      <c r="U698" s="794"/>
      <c r="V698" s="794"/>
      <c r="W698" s="794"/>
      <c r="X698" s="794"/>
      <c r="Y698" s="794"/>
      <c r="Z698" s="794"/>
      <c r="AA698" s="794"/>
      <c r="AB698" s="794"/>
      <c r="AC698" s="794"/>
      <c r="AD698" s="794"/>
      <c r="AE698" s="794"/>
      <c r="AF698" s="794"/>
      <c r="AG698" s="794"/>
      <c r="AH698" s="794"/>
      <c r="AI698" s="794"/>
      <c r="AJ698" s="794"/>
      <c r="AK698" s="794"/>
      <c r="AL698" s="794"/>
      <c r="AM698" s="794"/>
      <c r="AN698" s="794"/>
      <c r="AO698" s="794"/>
      <c r="AP698" s="794"/>
      <c r="AQ698" s="794"/>
      <c r="AR698" s="794"/>
      <c r="AS698" s="794"/>
      <c r="AT698" s="794"/>
      <c r="AU698" s="794"/>
      <c r="AV698" s="794"/>
      <c r="AW698" s="794"/>
      <c r="AX698" s="794"/>
      <c r="AY698" s="794"/>
      <c r="AZ698" s="794"/>
      <c r="BA698" s="794"/>
      <c r="BB698" s="794"/>
      <c r="BC698" s="794"/>
      <c r="BD698" s="794"/>
      <c r="BE698" s="794"/>
      <c r="BF698" s="794"/>
      <c r="BG698" s="794"/>
      <c r="BH698" s="794"/>
      <c r="BI698" s="794"/>
      <c r="BJ698" s="794"/>
      <c r="BK698" s="794"/>
      <c r="BL698" s="794"/>
      <c r="BM698" s="794"/>
    </row>
    <row r="699" spans="5:65" s="795" customFormat="1" ht="12.75" customHeight="1">
      <c r="E699" s="4"/>
      <c r="F699" s="794"/>
      <c r="G699" s="794"/>
      <c r="H699" s="794"/>
      <c r="I699" s="794"/>
      <c r="J699" s="794"/>
      <c r="K699" s="794"/>
      <c r="L699" s="794"/>
      <c r="M699" s="794"/>
      <c r="N699" s="794"/>
      <c r="O699" s="794"/>
      <c r="P699" s="794"/>
      <c r="Q699" s="794"/>
      <c r="R699" s="794"/>
      <c r="S699" s="794"/>
      <c r="T699" s="794"/>
      <c r="U699" s="794"/>
      <c r="V699" s="794"/>
      <c r="W699" s="794"/>
      <c r="X699" s="794"/>
      <c r="Y699" s="794"/>
      <c r="Z699" s="794"/>
      <c r="AA699" s="794"/>
      <c r="AB699" s="794"/>
      <c r="AC699" s="794"/>
      <c r="AD699" s="794"/>
      <c r="AE699" s="794"/>
      <c r="AF699" s="794"/>
      <c r="AG699" s="794"/>
      <c r="AH699" s="794"/>
      <c r="AI699" s="794"/>
      <c r="AJ699" s="794"/>
      <c r="AK699" s="794"/>
      <c r="AL699" s="794"/>
      <c r="AM699" s="794"/>
      <c r="AN699" s="794"/>
      <c r="AO699" s="794"/>
      <c r="AP699" s="794"/>
      <c r="AQ699" s="794"/>
      <c r="AR699" s="794"/>
      <c r="AS699" s="794"/>
      <c r="AT699" s="794"/>
      <c r="AU699" s="794"/>
      <c r="AV699" s="794"/>
      <c r="AW699" s="794"/>
      <c r="AX699" s="794"/>
      <c r="AY699" s="794"/>
      <c r="AZ699" s="794"/>
      <c r="BA699" s="794"/>
      <c r="BB699" s="794"/>
      <c r="BC699" s="794"/>
      <c r="BD699" s="794"/>
      <c r="BE699" s="794"/>
      <c r="BF699" s="794"/>
      <c r="BG699" s="794"/>
      <c r="BH699" s="794"/>
      <c r="BI699" s="794"/>
      <c r="BJ699" s="794"/>
      <c r="BK699" s="794"/>
      <c r="BL699" s="794"/>
      <c r="BM699" s="794"/>
    </row>
    <row r="700" spans="5:65" s="795" customFormat="1" ht="12.75" customHeight="1">
      <c r="E700" s="4"/>
      <c r="F700" s="794"/>
      <c r="G700" s="794"/>
      <c r="H700" s="794"/>
      <c r="I700" s="794"/>
      <c r="J700" s="794"/>
      <c r="K700" s="794"/>
      <c r="L700" s="794"/>
      <c r="M700" s="794"/>
      <c r="N700" s="794"/>
      <c r="O700" s="794"/>
      <c r="P700" s="794"/>
      <c r="Q700" s="794"/>
      <c r="R700" s="794"/>
      <c r="S700" s="794"/>
      <c r="T700" s="794"/>
      <c r="U700" s="794"/>
      <c r="V700" s="794"/>
      <c r="W700" s="794"/>
      <c r="X700" s="794"/>
      <c r="Y700" s="794"/>
      <c r="Z700" s="794"/>
      <c r="AA700" s="794"/>
      <c r="AB700" s="794"/>
      <c r="AC700" s="794"/>
      <c r="AD700" s="794"/>
      <c r="AE700" s="794"/>
      <c r="AF700" s="794"/>
      <c r="AG700" s="794"/>
      <c r="AH700" s="794"/>
      <c r="AI700" s="794"/>
      <c r="AJ700" s="794"/>
      <c r="AK700" s="794"/>
      <c r="AL700" s="794"/>
      <c r="AM700" s="794"/>
      <c r="AN700" s="794"/>
      <c r="AO700" s="794"/>
      <c r="AP700" s="794"/>
      <c r="AQ700" s="794"/>
      <c r="AR700" s="794"/>
      <c r="AS700" s="794"/>
      <c r="AT700" s="794"/>
      <c r="AU700" s="794"/>
      <c r="AV700" s="794"/>
      <c r="AW700" s="794"/>
      <c r="AX700" s="794"/>
      <c r="AY700" s="794"/>
      <c r="AZ700" s="794"/>
      <c r="BA700" s="794"/>
      <c r="BB700" s="794"/>
      <c r="BC700" s="794"/>
      <c r="BD700" s="794"/>
      <c r="BE700" s="794"/>
      <c r="BF700" s="794"/>
      <c r="BG700" s="794"/>
      <c r="BH700" s="794"/>
      <c r="BI700" s="794"/>
      <c r="BJ700" s="794"/>
      <c r="BK700" s="794"/>
      <c r="BL700" s="794"/>
      <c r="BM700" s="794"/>
    </row>
    <row r="701" spans="5:65" s="795" customFormat="1" ht="12.75" customHeight="1">
      <c r="E701" s="4"/>
      <c r="F701" s="794"/>
      <c r="G701" s="794"/>
      <c r="H701" s="794"/>
      <c r="I701" s="794"/>
      <c r="J701" s="794"/>
      <c r="K701" s="794"/>
      <c r="L701" s="794"/>
      <c r="M701" s="794"/>
      <c r="N701" s="794"/>
      <c r="O701" s="794"/>
      <c r="P701" s="794"/>
      <c r="Q701" s="794"/>
      <c r="R701" s="794"/>
      <c r="S701" s="794"/>
      <c r="T701" s="794"/>
      <c r="U701" s="794"/>
      <c r="V701" s="794"/>
      <c r="W701" s="794"/>
      <c r="X701" s="794"/>
      <c r="Y701" s="794"/>
      <c r="Z701" s="794"/>
      <c r="AA701" s="794"/>
      <c r="AB701" s="794"/>
      <c r="AC701" s="794"/>
      <c r="AD701" s="794"/>
      <c r="AE701" s="794"/>
      <c r="AF701" s="794"/>
      <c r="AG701" s="794"/>
      <c r="AH701" s="794"/>
      <c r="AI701" s="794"/>
      <c r="AJ701" s="794"/>
      <c r="AK701" s="794"/>
      <c r="AL701" s="794"/>
      <c r="AM701" s="794"/>
      <c r="AN701" s="794"/>
      <c r="AO701" s="794"/>
      <c r="AP701" s="794"/>
      <c r="AQ701" s="794"/>
      <c r="AR701" s="794"/>
      <c r="AS701" s="794"/>
      <c r="AT701" s="794"/>
      <c r="AU701" s="794"/>
      <c r="AV701" s="794"/>
      <c r="AW701" s="794"/>
      <c r="AX701" s="794"/>
      <c r="AY701" s="794"/>
      <c r="AZ701" s="794"/>
      <c r="BA701" s="794"/>
      <c r="BB701" s="794"/>
      <c r="BC701" s="794"/>
      <c r="BD701" s="794"/>
      <c r="BE701" s="794"/>
      <c r="BF701" s="794"/>
      <c r="BG701" s="794"/>
      <c r="BH701" s="794"/>
      <c r="BI701" s="794"/>
      <c r="BJ701" s="794"/>
      <c r="BK701" s="794"/>
      <c r="BL701" s="794"/>
      <c r="BM701" s="794"/>
    </row>
    <row r="702" spans="5:65" s="795" customFormat="1" ht="12.75" customHeight="1">
      <c r="E702" s="4"/>
      <c r="F702" s="794"/>
      <c r="G702" s="794"/>
      <c r="H702" s="794"/>
      <c r="I702" s="794"/>
      <c r="J702" s="794"/>
      <c r="K702" s="794"/>
      <c r="L702" s="794"/>
      <c r="M702" s="794"/>
      <c r="N702" s="794"/>
      <c r="O702" s="794"/>
      <c r="P702" s="794"/>
      <c r="Q702" s="794"/>
      <c r="R702" s="794"/>
      <c r="S702" s="794"/>
      <c r="T702" s="794"/>
      <c r="U702" s="794"/>
      <c r="V702" s="794"/>
      <c r="W702" s="794"/>
      <c r="X702" s="794"/>
      <c r="Y702" s="794"/>
      <c r="Z702" s="794"/>
      <c r="AA702" s="794"/>
      <c r="AB702" s="794"/>
      <c r="AC702" s="794"/>
      <c r="AD702" s="794"/>
      <c r="AE702" s="794"/>
      <c r="AF702" s="794"/>
      <c r="AG702" s="794"/>
      <c r="AH702" s="794"/>
      <c r="AI702" s="794"/>
      <c r="AJ702" s="794"/>
      <c r="AK702" s="794"/>
      <c r="AL702" s="794"/>
      <c r="AM702" s="794"/>
      <c r="AN702" s="794"/>
      <c r="AO702" s="794"/>
      <c r="AP702" s="794"/>
      <c r="AQ702" s="794"/>
      <c r="AR702" s="794"/>
      <c r="AS702" s="794"/>
      <c r="AT702" s="794"/>
      <c r="AU702" s="794"/>
      <c r="AV702" s="794"/>
      <c r="AW702" s="794"/>
      <c r="AX702" s="794"/>
      <c r="AY702" s="794"/>
      <c r="AZ702" s="794"/>
      <c r="BA702" s="794"/>
      <c r="BB702" s="794"/>
      <c r="BC702" s="794"/>
      <c r="BD702" s="794"/>
      <c r="BE702" s="794"/>
      <c r="BF702" s="794"/>
      <c r="BG702" s="794"/>
      <c r="BH702" s="794"/>
      <c r="BI702" s="794"/>
      <c r="BJ702" s="794"/>
      <c r="BK702" s="794"/>
      <c r="BL702" s="794"/>
      <c r="BM702" s="794"/>
    </row>
    <row r="703" spans="5:65" s="795" customFormat="1" ht="11.1" customHeight="1">
      <c r="E703" s="4"/>
      <c r="F703" s="794"/>
      <c r="G703" s="794"/>
      <c r="H703" s="794"/>
      <c r="I703" s="794"/>
      <c r="J703" s="794"/>
      <c r="K703" s="794"/>
      <c r="L703" s="794"/>
      <c r="M703" s="794"/>
      <c r="N703" s="794"/>
      <c r="O703" s="794"/>
      <c r="P703" s="794"/>
      <c r="Q703" s="794"/>
      <c r="R703" s="794"/>
      <c r="S703" s="794"/>
      <c r="T703" s="794"/>
      <c r="U703" s="794"/>
      <c r="V703" s="794"/>
      <c r="W703" s="794"/>
      <c r="X703" s="794"/>
      <c r="Y703" s="794"/>
      <c r="Z703" s="794"/>
      <c r="AA703" s="794"/>
      <c r="AB703" s="794"/>
      <c r="AC703" s="794"/>
      <c r="AD703" s="794"/>
      <c r="AE703" s="794"/>
      <c r="AF703" s="794"/>
      <c r="AG703" s="794"/>
      <c r="AH703" s="794"/>
      <c r="AI703" s="794"/>
      <c r="AJ703" s="794"/>
      <c r="AK703" s="794"/>
      <c r="AL703" s="794"/>
      <c r="AM703" s="794"/>
      <c r="AN703" s="794"/>
      <c r="AO703" s="794"/>
      <c r="AP703" s="794"/>
      <c r="AQ703" s="794"/>
      <c r="AR703" s="794"/>
      <c r="AS703" s="794"/>
      <c r="AT703" s="794"/>
      <c r="AU703" s="794"/>
      <c r="AV703" s="794"/>
      <c r="AW703" s="794"/>
      <c r="AX703" s="794"/>
      <c r="AY703" s="794"/>
      <c r="AZ703" s="794"/>
      <c r="BA703" s="794"/>
      <c r="BB703" s="794"/>
      <c r="BC703" s="794"/>
      <c r="BD703" s="794"/>
      <c r="BE703" s="794"/>
      <c r="BF703" s="794"/>
      <c r="BG703" s="794"/>
      <c r="BH703" s="794"/>
      <c r="BI703" s="794"/>
      <c r="BJ703" s="794"/>
      <c r="BK703" s="794"/>
      <c r="BL703" s="794"/>
      <c r="BM703" s="794"/>
    </row>
    <row r="704" spans="5:65" s="795" customFormat="1" ht="12.75" customHeight="1">
      <c r="E704" s="4"/>
      <c r="F704" s="794"/>
      <c r="G704" s="794"/>
      <c r="H704" s="794"/>
      <c r="I704" s="794"/>
      <c r="J704" s="794"/>
      <c r="K704" s="794"/>
      <c r="L704" s="794"/>
      <c r="M704" s="794"/>
      <c r="N704" s="794"/>
      <c r="O704" s="794"/>
      <c r="P704" s="794"/>
      <c r="Q704" s="794"/>
      <c r="R704" s="794"/>
      <c r="S704" s="794"/>
      <c r="T704" s="794"/>
      <c r="U704" s="794"/>
      <c r="V704" s="794"/>
      <c r="W704" s="794"/>
      <c r="X704" s="794"/>
      <c r="Y704" s="794"/>
      <c r="Z704" s="794"/>
      <c r="AA704" s="794"/>
      <c r="AB704" s="794"/>
      <c r="AC704" s="794"/>
      <c r="AD704" s="794"/>
      <c r="AE704" s="794"/>
      <c r="AF704" s="794"/>
      <c r="AG704" s="794"/>
      <c r="AH704" s="794"/>
      <c r="AI704" s="794"/>
      <c r="AJ704" s="794"/>
      <c r="AK704" s="794"/>
      <c r="AL704" s="794"/>
      <c r="AM704" s="794"/>
      <c r="AN704" s="794"/>
      <c r="AO704" s="794"/>
      <c r="AP704" s="794"/>
      <c r="AQ704" s="794"/>
      <c r="AR704" s="794"/>
      <c r="AS704" s="794"/>
      <c r="AT704" s="794"/>
      <c r="AU704" s="794"/>
      <c r="AV704" s="794"/>
      <c r="AW704" s="794"/>
      <c r="AX704" s="794"/>
      <c r="AY704" s="794"/>
      <c r="AZ704" s="794"/>
      <c r="BA704" s="794"/>
      <c r="BB704" s="794"/>
      <c r="BC704" s="794"/>
      <c r="BD704" s="794"/>
      <c r="BE704" s="794"/>
      <c r="BF704" s="794"/>
      <c r="BG704" s="794"/>
      <c r="BH704" s="794"/>
      <c r="BI704" s="794"/>
      <c r="BJ704" s="794"/>
      <c r="BK704" s="794"/>
      <c r="BL704" s="794"/>
      <c r="BM704" s="794"/>
    </row>
    <row r="705" spans="5:65" s="795" customFormat="1" ht="12.75" customHeight="1">
      <c r="E705" s="4"/>
      <c r="F705" s="794"/>
      <c r="G705" s="794"/>
      <c r="H705" s="794"/>
      <c r="I705" s="794"/>
      <c r="J705" s="794"/>
      <c r="K705" s="794"/>
      <c r="L705" s="794"/>
      <c r="M705" s="794"/>
      <c r="N705" s="794"/>
      <c r="O705" s="794"/>
      <c r="P705" s="794"/>
      <c r="Q705" s="794"/>
      <c r="R705" s="794"/>
      <c r="S705" s="794"/>
      <c r="T705" s="794"/>
      <c r="U705" s="794"/>
      <c r="V705" s="794"/>
      <c r="W705" s="794"/>
      <c r="X705" s="794"/>
      <c r="Y705" s="794"/>
      <c r="Z705" s="794"/>
      <c r="AA705" s="794"/>
      <c r="AB705" s="794"/>
      <c r="AC705" s="794"/>
      <c r="AD705" s="794"/>
      <c r="AE705" s="794"/>
      <c r="AF705" s="794"/>
      <c r="AG705" s="794"/>
      <c r="AH705" s="794"/>
      <c r="AI705" s="794"/>
      <c r="AJ705" s="794"/>
      <c r="AK705" s="794"/>
      <c r="AL705" s="794"/>
      <c r="AM705" s="794"/>
      <c r="AN705" s="794"/>
      <c r="AO705" s="794"/>
      <c r="AP705" s="794"/>
      <c r="AQ705" s="794"/>
      <c r="AR705" s="794"/>
      <c r="AS705" s="794"/>
      <c r="AT705" s="794"/>
      <c r="AU705" s="794"/>
      <c r="AV705" s="794"/>
      <c r="AW705" s="794"/>
      <c r="AX705" s="794"/>
      <c r="AY705" s="794"/>
      <c r="AZ705" s="794"/>
      <c r="BA705" s="794"/>
      <c r="BB705" s="794"/>
      <c r="BC705" s="794"/>
      <c r="BD705" s="794"/>
      <c r="BE705" s="794"/>
      <c r="BF705" s="794"/>
      <c r="BG705" s="794"/>
      <c r="BH705" s="794"/>
      <c r="BI705" s="794"/>
      <c r="BJ705" s="794"/>
      <c r="BK705" s="794"/>
      <c r="BL705" s="794"/>
      <c r="BM705" s="794"/>
    </row>
    <row r="706" spans="5:65" s="795" customFormat="1" ht="12.75" customHeight="1">
      <c r="E706" s="4"/>
      <c r="F706" s="794"/>
      <c r="G706" s="794"/>
      <c r="H706" s="794"/>
      <c r="I706" s="794"/>
      <c r="J706" s="794"/>
      <c r="K706" s="794"/>
      <c r="L706" s="794"/>
      <c r="M706" s="794"/>
      <c r="N706" s="794"/>
      <c r="O706" s="794"/>
      <c r="P706" s="794"/>
      <c r="Q706" s="794"/>
      <c r="R706" s="794"/>
      <c r="S706" s="794"/>
      <c r="T706" s="794"/>
      <c r="U706" s="794"/>
      <c r="V706" s="794"/>
      <c r="W706" s="794"/>
      <c r="X706" s="794"/>
      <c r="Y706" s="794"/>
      <c r="Z706" s="794"/>
      <c r="AA706" s="794"/>
      <c r="AB706" s="794"/>
      <c r="AC706" s="794"/>
      <c r="AD706" s="794"/>
      <c r="AE706" s="794"/>
      <c r="AF706" s="794"/>
      <c r="AG706" s="794"/>
      <c r="AH706" s="794"/>
      <c r="AI706" s="794"/>
      <c r="AJ706" s="794"/>
      <c r="AK706" s="794"/>
      <c r="AL706" s="794"/>
      <c r="AM706" s="794"/>
      <c r="AN706" s="794"/>
      <c r="AO706" s="794"/>
      <c r="AP706" s="794"/>
      <c r="AQ706" s="794"/>
      <c r="AR706" s="794"/>
      <c r="AS706" s="794"/>
      <c r="AT706" s="794"/>
      <c r="AU706" s="794"/>
      <c r="AV706" s="794"/>
      <c r="AW706" s="794"/>
      <c r="AX706" s="794"/>
      <c r="AY706" s="794"/>
      <c r="AZ706" s="794"/>
      <c r="BA706" s="794"/>
      <c r="BB706" s="794"/>
      <c r="BC706" s="794"/>
      <c r="BD706" s="794"/>
      <c r="BE706" s="794"/>
      <c r="BF706" s="794"/>
      <c r="BG706" s="794"/>
      <c r="BH706" s="794"/>
      <c r="BI706" s="794"/>
      <c r="BJ706" s="794"/>
      <c r="BK706" s="794"/>
      <c r="BL706" s="794"/>
      <c r="BM706" s="794"/>
    </row>
    <row r="707" spans="5:65" s="795" customFormat="1" ht="12.75" customHeight="1">
      <c r="E707" s="4"/>
      <c r="F707" s="794"/>
      <c r="G707" s="794"/>
      <c r="H707" s="794"/>
      <c r="I707" s="794"/>
      <c r="J707" s="794"/>
      <c r="K707" s="794"/>
      <c r="L707" s="794"/>
      <c r="M707" s="794"/>
      <c r="N707" s="794"/>
      <c r="O707" s="794"/>
      <c r="P707" s="794"/>
      <c r="Q707" s="794"/>
      <c r="R707" s="794"/>
      <c r="S707" s="794"/>
      <c r="T707" s="794"/>
      <c r="U707" s="794"/>
      <c r="V707" s="794"/>
      <c r="W707" s="794"/>
      <c r="X707" s="794"/>
      <c r="Y707" s="794"/>
      <c r="Z707" s="794"/>
      <c r="AA707" s="794"/>
      <c r="AB707" s="794"/>
      <c r="AC707" s="794"/>
      <c r="AD707" s="794"/>
      <c r="AE707" s="794"/>
      <c r="AF707" s="794"/>
      <c r="AG707" s="794"/>
      <c r="AH707" s="794"/>
      <c r="AI707" s="794"/>
      <c r="AJ707" s="794"/>
      <c r="AK707" s="794"/>
      <c r="AL707" s="794"/>
      <c r="AM707" s="794"/>
      <c r="AN707" s="794"/>
      <c r="AO707" s="794"/>
      <c r="AP707" s="794"/>
      <c r="AQ707" s="794"/>
      <c r="AR707" s="794"/>
      <c r="AS707" s="794"/>
      <c r="AT707" s="794"/>
      <c r="AU707" s="794"/>
      <c r="AV707" s="794"/>
      <c r="AW707" s="794"/>
      <c r="AX707" s="794"/>
      <c r="AY707" s="794"/>
      <c r="AZ707" s="794"/>
      <c r="BA707" s="794"/>
      <c r="BB707" s="794"/>
      <c r="BC707" s="794"/>
      <c r="BD707" s="794"/>
      <c r="BE707" s="794"/>
      <c r="BF707" s="794"/>
      <c r="BG707" s="794"/>
      <c r="BH707" s="794"/>
      <c r="BI707" s="794"/>
      <c r="BJ707" s="794"/>
      <c r="BK707" s="794"/>
      <c r="BL707" s="794"/>
      <c r="BM707" s="794"/>
    </row>
    <row r="708" spans="5:65" s="795" customFormat="1" ht="11.1" customHeight="1">
      <c r="E708" s="4"/>
      <c r="F708" s="794"/>
      <c r="G708" s="794"/>
      <c r="H708" s="794"/>
      <c r="I708" s="794"/>
      <c r="J708" s="794"/>
      <c r="K708" s="794"/>
      <c r="L708" s="794"/>
      <c r="M708" s="794"/>
      <c r="N708" s="794"/>
      <c r="O708" s="794"/>
      <c r="P708" s="794"/>
      <c r="Q708" s="794"/>
      <c r="R708" s="794"/>
      <c r="S708" s="794"/>
      <c r="T708" s="794"/>
      <c r="U708" s="794"/>
      <c r="V708" s="794"/>
      <c r="W708" s="794"/>
      <c r="X708" s="794"/>
      <c r="Y708" s="794"/>
      <c r="Z708" s="794"/>
      <c r="AA708" s="794"/>
      <c r="AB708" s="794"/>
      <c r="AC708" s="794"/>
      <c r="AD708" s="794"/>
      <c r="AE708" s="794"/>
      <c r="AF708" s="794"/>
      <c r="AG708" s="794"/>
      <c r="AH708" s="794"/>
      <c r="AI708" s="794"/>
      <c r="AJ708" s="794"/>
      <c r="AK708" s="794"/>
      <c r="AL708" s="794"/>
      <c r="AM708" s="794"/>
      <c r="AN708" s="794"/>
      <c r="AO708" s="794"/>
      <c r="AP708" s="794"/>
      <c r="AQ708" s="794"/>
      <c r="AR708" s="794"/>
      <c r="AS708" s="794"/>
      <c r="AT708" s="794"/>
      <c r="AU708" s="794"/>
      <c r="AV708" s="794"/>
      <c r="AW708" s="794"/>
      <c r="AX708" s="794"/>
      <c r="AY708" s="794"/>
      <c r="AZ708" s="794"/>
      <c r="BA708" s="794"/>
      <c r="BB708" s="794"/>
      <c r="BC708" s="794"/>
      <c r="BD708" s="794"/>
      <c r="BE708" s="794"/>
      <c r="BF708" s="794"/>
      <c r="BG708" s="794"/>
      <c r="BH708" s="794"/>
      <c r="BI708" s="794"/>
      <c r="BJ708" s="794"/>
      <c r="BK708" s="794"/>
      <c r="BL708" s="794"/>
      <c r="BM708" s="794"/>
    </row>
    <row r="709" spans="5:65" s="795" customFormat="1" ht="13.5" customHeight="1">
      <c r="E709" s="4"/>
      <c r="F709" s="794"/>
      <c r="G709" s="794"/>
      <c r="H709" s="794"/>
      <c r="I709" s="794"/>
      <c r="J709" s="794"/>
      <c r="K709" s="794"/>
      <c r="L709" s="794"/>
      <c r="M709" s="794"/>
      <c r="N709" s="794"/>
      <c r="O709" s="794"/>
      <c r="P709" s="794"/>
      <c r="Q709" s="794"/>
      <c r="R709" s="794"/>
      <c r="S709" s="794"/>
      <c r="T709" s="794"/>
      <c r="U709" s="794"/>
      <c r="V709" s="794"/>
      <c r="W709" s="794"/>
      <c r="X709" s="794"/>
      <c r="Y709" s="794"/>
      <c r="Z709" s="794"/>
      <c r="AA709" s="794"/>
      <c r="AB709" s="794"/>
      <c r="AC709" s="794"/>
      <c r="AD709" s="794"/>
      <c r="AE709" s="794"/>
      <c r="AF709" s="794"/>
      <c r="AG709" s="794"/>
      <c r="AH709" s="794"/>
      <c r="AI709" s="794"/>
      <c r="AJ709" s="794"/>
      <c r="AK709" s="794"/>
      <c r="AL709" s="794"/>
      <c r="AM709" s="794"/>
      <c r="AN709" s="794"/>
      <c r="AO709" s="794"/>
      <c r="AP709" s="794"/>
      <c r="AQ709" s="794"/>
      <c r="AR709" s="794"/>
      <c r="AS709" s="794"/>
      <c r="AT709" s="794"/>
      <c r="AU709" s="794"/>
      <c r="AV709" s="794"/>
      <c r="AW709" s="794"/>
      <c r="AX709" s="794"/>
      <c r="AY709" s="794"/>
      <c r="AZ709" s="794"/>
      <c r="BA709" s="794"/>
      <c r="BB709" s="794"/>
      <c r="BC709" s="794"/>
      <c r="BD709" s="794"/>
      <c r="BE709" s="794"/>
      <c r="BF709" s="794"/>
      <c r="BG709" s="794"/>
      <c r="BH709" s="794"/>
      <c r="BI709" s="794"/>
      <c r="BJ709" s="794"/>
      <c r="BK709" s="794"/>
      <c r="BL709" s="794"/>
      <c r="BM709" s="794"/>
    </row>
    <row r="710" spans="5:65" s="795" customFormat="1" ht="12.75" customHeight="1">
      <c r="E710" s="4"/>
      <c r="F710" s="794"/>
      <c r="G710" s="794"/>
      <c r="H710" s="794"/>
      <c r="I710" s="794"/>
      <c r="J710" s="794"/>
      <c r="K710" s="794"/>
      <c r="L710" s="794"/>
      <c r="M710" s="794"/>
      <c r="N710" s="794"/>
      <c r="O710" s="794"/>
      <c r="P710" s="794"/>
      <c r="Q710" s="794"/>
      <c r="R710" s="794"/>
      <c r="S710" s="794"/>
      <c r="T710" s="794"/>
      <c r="U710" s="794"/>
      <c r="V710" s="794"/>
      <c r="W710" s="794"/>
      <c r="X710" s="794"/>
      <c r="Y710" s="794"/>
      <c r="Z710" s="794"/>
      <c r="AA710" s="794"/>
      <c r="AB710" s="794"/>
      <c r="AC710" s="794"/>
      <c r="AD710" s="794"/>
      <c r="AE710" s="794"/>
      <c r="AF710" s="794"/>
      <c r="AG710" s="794"/>
      <c r="AH710" s="794"/>
      <c r="AI710" s="794"/>
      <c r="AJ710" s="794"/>
      <c r="AK710" s="794"/>
      <c r="AL710" s="794"/>
      <c r="AM710" s="794"/>
      <c r="AN710" s="794"/>
      <c r="AO710" s="794"/>
      <c r="AP710" s="794"/>
      <c r="AQ710" s="794"/>
      <c r="AR710" s="794"/>
      <c r="AS710" s="794"/>
      <c r="AT710" s="794"/>
      <c r="AU710" s="794"/>
      <c r="AV710" s="794"/>
      <c r="AW710" s="794"/>
      <c r="AX710" s="794"/>
      <c r="AY710" s="794"/>
      <c r="AZ710" s="794"/>
      <c r="BA710" s="794"/>
      <c r="BB710" s="794"/>
      <c r="BC710" s="794"/>
      <c r="BD710" s="794"/>
      <c r="BE710" s="794"/>
      <c r="BF710" s="794"/>
      <c r="BG710" s="794"/>
      <c r="BH710" s="794"/>
      <c r="BI710" s="794"/>
      <c r="BJ710" s="794"/>
      <c r="BK710" s="794"/>
      <c r="BL710" s="794"/>
      <c r="BM710" s="794"/>
    </row>
    <row r="711" spans="5:65" s="795" customFormat="1" ht="12.75" customHeight="1">
      <c r="E711" s="4"/>
      <c r="F711" s="794"/>
      <c r="G711" s="794"/>
      <c r="H711" s="794"/>
      <c r="I711" s="794"/>
      <c r="J711" s="794"/>
      <c r="K711" s="794"/>
      <c r="L711" s="794"/>
      <c r="M711" s="794"/>
      <c r="N711" s="794"/>
      <c r="O711" s="794"/>
      <c r="P711" s="794"/>
      <c r="Q711" s="794"/>
      <c r="R711" s="794"/>
      <c r="S711" s="794"/>
      <c r="T711" s="794"/>
      <c r="U711" s="794"/>
      <c r="V711" s="794"/>
      <c r="W711" s="794"/>
      <c r="X711" s="794"/>
      <c r="Y711" s="794"/>
      <c r="Z711" s="794"/>
      <c r="AA711" s="794"/>
      <c r="AB711" s="794"/>
      <c r="AC711" s="794"/>
      <c r="AD711" s="794"/>
      <c r="AE711" s="794"/>
      <c r="AF711" s="794"/>
      <c r="AG711" s="794"/>
      <c r="AH711" s="794"/>
      <c r="AI711" s="794"/>
      <c r="AJ711" s="794"/>
      <c r="AK711" s="794"/>
      <c r="AL711" s="794"/>
      <c r="AM711" s="794"/>
      <c r="AN711" s="794"/>
      <c r="AO711" s="794"/>
      <c r="AP711" s="794"/>
      <c r="AQ711" s="794"/>
      <c r="AR711" s="794"/>
      <c r="AS711" s="794"/>
      <c r="AT711" s="794"/>
      <c r="AU711" s="794"/>
      <c r="AV711" s="794"/>
      <c r="AW711" s="794"/>
      <c r="AX711" s="794"/>
      <c r="AY711" s="794"/>
      <c r="AZ711" s="794"/>
      <c r="BA711" s="794"/>
      <c r="BB711" s="794"/>
      <c r="BC711" s="794"/>
      <c r="BD711" s="794"/>
      <c r="BE711" s="794"/>
      <c r="BF711" s="794"/>
      <c r="BG711" s="794"/>
      <c r="BH711" s="794"/>
      <c r="BI711" s="794"/>
      <c r="BJ711" s="794"/>
      <c r="BK711" s="794"/>
      <c r="BL711" s="794"/>
      <c r="BM711" s="794"/>
    </row>
    <row r="712" spans="5:65" s="795" customFormat="1" ht="12.75" customHeight="1">
      <c r="E712" s="4"/>
      <c r="F712" s="794"/>
      <c r="G712" s="794"/>
      <c r="H712" s="794"/>
      <c r="I712" s="794"/>
      <c r="J712" s="794"/>
      <c r="K712" s="794"/>
      <c r="L712" s="794"/>
      <c r="M712" s="794"/>
      <c r="N712" s="794"/>
      <c r="O712" s="794"/>
      <c r="P712" s="794"/>
      <c r="Q712" s="794"/>
      <c r="R712" s="794"/>
      <c r="S712" s="794"/>
      <c r="T712" s="794"/>
      <c r="U712" s="794"/>
      <c r="V712" s="794"/>
      <c r="W712" s="794"/>
      <c r="X712" s="794"/>
      <c r="Y712" s="794"/>
      <c r="Z712" s="794"/>
      <c r="AA712" s="794"/>
      <c r="AB712" s="794"/>
      <c r="AC712" s="794"/>
      <c r="AD712" s="794"/>
      <c r="AE712" s="794"/>
      <c r="AF712" s="794"/>
      <c r="AG712" s="794"/>
      <c r="AH712" s="794"/>
      <c r="AI712" s="794"/>
      <c r="AJ712" s="794"/>
      <c r="AK712" s="794"/>
      <c r="AL712" s="794"/>
      <c r="AM712" s="794"/>
      <c r="AN712" s="794"/>
      <c r="AO712" s="794"/>
      <c r="AP712" s="794"/>
      <c r="AQ712" s="794"/>
      <c r="AR712" s="794"/>
      <c r="AS712" s="794"/>
      <c r="AT712" s="794"/>
      <c r="AU712" s="794"/>
      <c r="AV712" s="794"/>
      <c r="AW712" s="794"/>
      <c r="AX712" s="794"/>
      <c r="AY712" s="794"/>
      <c r="AZ712" s="794"/>
      <c r="BA712" s="794"/>
      <c r="BB712" s="794"/>
      <c r="BC712" s="794"/>
      <c r="BD712" s="794"/>
      <c r="BE712" s="794"/>
      <c r="BF712" s="794"/>
      <c r="BG712" s="794"/>
      <c r="BH712" s="794"/>
      <c r="BI712" s="794"/>
      <c r="BJ712" s="794"/>
      <c r="BK712" s="794"/>
      <c r="BL712" s="794"/>
      <c r="BM712" s="794"/>
    </row>
    <row r="713" spans="5:65" s="795" customFormat="1" ht="11.1" customHeight="1">
      <c r="E713" s="4"/>
      <c r="F713" s="794"/>
      <c r="G713" s="794"/>
      <c r="H713" s="794"/>
      <c r="I713" s="794"/>
      <c r="J713" s="794"/>
      <c r="K713" s="794"/>
      <c r="L713" s="794"/>
      <c r="M713" s="794"/>
      <c r="N713" s="794"/>
      <c r="O713" s="794"/>
      <c r="P713" s="794"/>
      <c r="Q713" s="794"/>
      <c r="R713" s="794"/>
      <c r="S713" s="794"/>
      <c r="T713" s="794"/>
      <c r="U713" s="794"/>
      <c r="V713" s="794"/>
      <c r="W713" s="794"/>
      <c r="X713" s="794"/>
      <c r="Y713" s="794"/>
      <c r="Z713" s="794"/>
      <c r="AA713" s="794"/>
      <c r="AB713" s="794"/>
      <c r="AC713" s="794"/>
      <c r="AD713" s="794"/>
      <c r="AE713" s="794"/>
      <c r="AF713" s="794"/>
      <c r="AG713" s="794"/>
      <c r="AH713" s="794"/>
      <c r="AI713" s="794"/>
      <c r="AJ713" s="794"/>
      <c r="AK713" s="794"/>
      <c r="AL713" s="794"/>
      <c r="AM713" s="794"/>
      <c r="AN713" s="794"/>
      <c r="AO713" s="794"/>
      <c r="AP713" s="794"/>
      <c r="AQ713" s="794"/>
      <c r="AR713" s="794"/>
      <c r="AS713" s="794"/>
      <c r="AT713" s="794"/>
      <c r="AU713" s="794"/>
      <c r="AV713" s="794"/>
      <c r="AW713" s="794"/>
      <c r="AX713" s="794"/>
      <c r="AY713" s="794"/>
      <c r="AZ713" s="794"/>
      <c r="BA713" s="794"/>
      <c r="BB713" s="794"/>
      <c r="BC713" s="794"/>
      <c r="BD713" s="794"/>
      <c r="BE713" s="794"/>
      <c r="BF713" s="794"/>
      <c r="BG713" s="794"/>
      <c r="BH713" s="794"/>
      <c r="BI713" s="794"/>
      <c r="BJ713" s="794"/>
      <c r="BK713" s="794"/>
      <c r="BL713" s="794"/>
      <c r="BM713" s="794"/>
    </row>
    <row r="714" spans="5:65" s="795" customFormat="1" ht="11.1" customHeight="1">
      <c r="E714" s="4"/>
      <c r="F714" s="794"/>
      <c r="G714" s="794"/>
      <c r="H714" s="794"/>
      <c r="I714" s="794"/>
      <c r="J714" s="794"/>
      <c r="K714" s="794"/>
      <c r="L714" s="794"/>
      <c r="M714" s="794"/>
      <c r="N714" s="794"/>
      <c r="O714" s="794"/>
      <c r="P714" s="794"/>
      <c r="Q714" s="794"/>
      <c r="R714" s="794"/>
      <c r="S714" s="794"/>
      <c r="T714" s="794"/>
      <c r="U714" s="794"/>
      <c r="V714" s="794"/>
      <c r="W714" s="794"/>
      <c r="X714" s="794"/>
      <c r="Y714" s="794"/>
      <c r="Z714" s="794"/>
      <c r="AA714" s="794"/>
      <c r="AB714" s="794"/>
      <c r="AC714" s="794"/>
      <c r="AD714" s="794"/>
      <c r="AE714" s="794"/>
      <c r="AF714" s="794"/>
      <c r="AG714" s="794"/>
      <c r="AH714" s="794"/>
      <c r="AI714" s="794"/>
      <c r="AJ714" s="794"/>
      <c r="AK714" s="794"/>
      <c r="AL714" s="794"/>
      <c r="AM714" s="794"/>
      <c r="AN714" s="794"/>
      <c r="AO714" s="794"/>
      <c r="AP714" s="794"/>
      <c r="AQ714" s="794"/>
      <c r="AR714" s="794"/>
      <c r="AS714" s="794"/>
      <c r="AT714" s="794"/>
      <c r="AU714" s="794"/>
      <c r="AV714" s="794"/>
      <c r="AW714" s="794"/>
      <c r="AX714" s="794"/>
      <c r="AY714" s="794"/>
      <c r="AZ714" s="794"/>
      <c r="BA714" s="794"/>
      <c r="BB714" s="794"/>
      <c r="BC714" s="794"/>
      <c r="BD714" s="794"/>
      <c r="BE714" s="794"/>
      <c r="BF714" s="794"/>
      <c r="BG714" s="794"/>
      <c r="BH714" s="794"/>
      <c r="BI714" s="794"/>
      <c r="BJ714" s="794"/>
      <c r="BK714" s="794"/>
      <c r="BL714" s="794"/>
      <c r="BM714" s="794"/>
    </row>
    <row r="715" spans="5:65" s="795" customFormat="1" ht="13.5" customHeight="1">
      <c r="E715" s="4"/>
      <c r="F715" s="794"/>
      <c r="G715" s="794"/>
      <c r="H715" s="794"/>
      <c r="I715" s="794"/>
      <c r="J715" s="794"/>
      <c r="K715" s="794"/>
      <c r="L715" s="794"/>
      <c r="M715" s="794"/>
      <c r="N715" s="794"/>
      <c r="O715" s="794"/>
      <c r="P715" s="794"/>
      <c r="Q715" s="794"/>
      <c r="R715" s="794"/>
      <c r="S715" s="794"/>
      <c r="T715" s="794"/>
      <c r="U715" s="794"/>
      <c r="V715" s="794"/>
      <c r="W715" s="794"/>
      <c r="X715" s="794"/>
      <c r="Y715" s="794"/>
      <c r="Z715" s="794"/>
      <c r="AA715" s="794"/>
      <c r="AB715" s="794"/>
      <c r="AC715" s="794"/>
      <c r="AD715" s="794"/>
      <c r="AE715" s="794"/>
      <c r="AF715" s="794"/>
      <c r="AG715" s="794"/>
      <c r="AH715" s="794"/>
      <c r="AI715" s="794"/>
      <c r="AJ715" s="794"/>
      <c r="AK715" s="794"/>
      <c r="AL715" s="794"/>
      <c r="AM715" s="794"/>
      <c r="AN715" s="794"/>
      <c r="AO715" s="794"/>
      <c r="AP715" s="794"/>
      <c r="AQ715" s="794"/>
      <c r="AR715" s="794"/>
      <c r="AS715" s="794"/>
      <c r="AT715" s="794"/>
      <c r="AU715" s="794"/>
      <c r="AV715" s="794"/>
      <c r="AW715" s="794"/>
      <c r="AX715" s="794"/>
      <c r="AY715" s="794"/>
      <c r="AZ715" s="794"/>
      <c r="BA715" s="794"/>
      <c r="BB715" s="794"/>
      <c r="BC715" s="794"/>
      <c r="BD715" s="794"/>
      <c r="BE715" s="794"/>
      <c r="BF715" s="794"/>
      <c r="BG715" s="794"/>
      <c r="BH715" s="794"/>
      <c r="BI715" s="794"/>
      <c r="BJ715" s="794"/>
      <c r="BK715" s="794"/>
      <c r="BL715" s="794"/>
      <c r="BM715" s="794"/>
    </row>
    <row r="716" spans="5:65" s="795" customFormat="1" ht="13.5" customHeight="1">
      <c r="E716" s="4"/>
      <c r="F716" s="794"/>
      <c r="G716" s="794"/>
      <c r="H716" s="794"/>
      <c r="I716" s="794"/>
      <c r="J716" s="794"/>
      <c r="K716" s="794"/>
      <c r="L716" s="794"/>
      <c r="M716" s="794"/>
      <c r="N716" s="794"/>
      <c r="O716" s="794"/>
      <c r="P716" s="794"/>
      <c r="Q716" s="794"/>
      <c r="R716" s="794"/>
      <c r="S716" s="794"/>
      <c r="T716" s="794"/>
      <c r="U716" s="794"/>
      <c r="V716" s="794"/>
      <c r="W716" s="794"/>
      <c r="X716" s="794"/>
      <c r="Y716" s="794"/>
      <c r="Z716" s="794"/>
      <c r="AA716" s="794"/>
      <c r="AB716" s="794"/>
      <c r="AC716" s="794"/>
      <c r="AD716" s="794"/>
      <c r="AE716" s="794"/>
      <c r="AF716" s="794"/>
      <c r="AG716" s="794"/>
      <c r="AH716" s="794"/>
      <c r="AI716" s="794"/>
      <c r="AJ716" s="794"/>
      <c r="AK716" s="794"/>
      <c r="AL716" s="794"/>
      <c r="AM716" s="794"/>
      <c r="AN716" s="794"/>
      <c r="AO716" s="794"/>
      <c r="AP716" s="794"/>
      <c r="AQ716" s="794"/>
      <c r="AR716" s="794"/>
      <c r="AS716" s="794"/>
      <c r="AT716" s="794"/>
      <c r="AU716" s="794"/>
      <c r="AV716" s="794"/>
      <c r="AW716" s="794"/>
      <c r="AX716" s="794"/>
      <c r="AY716" s="794"/>
      <c r="AZ716" s="794"/>
      <c r="BA716" s="794"/>
      <c r="BB716" s="794"/>
      <c r="BC716" s="794"/>
      <c r="BD716" s="794"/>
      <c r="BE716" s="794"/>
      <c r="BF716" s="794"/>
      <c r="BG716" s="794"/>
      <c r="BH716" s="794"/>
      <c r="BI716" s="794"/>
      <c r="BJ716" s="794"/>
      <c r="BK716" s="794"/>
      <c r="BL716" s="794"/>
      <c r="BM716" s="794"/>
    </row>
    <row r="717" spans="5:65" s="795" customFormat="1" ht="13.5" customHeight="1">
      <c r="E717" s="4"/>
      <c r="F717" s="794"/>
      <c r="G717" s="794"/>
      <c r="H717" s="794"/>
      <c r="I717" s="794"/>
      <c r="J717" s="794"/>
      <c r="K717" s="794"/>
      <c r="L717" s="794"/>
      <c r="M717" s="794"/>
      <c r="N717" s="794"/>
      <c r="O717" s="794"/>
      <c r="P717" s="794"/>
      <c r="Q717" s="794"/>
      <c r="R717" s="794"/>
      <c r="S717" s="794"/>
      <c r="T717" s="794"/>
      <c r="U717" s="794"/>
      <c r="V717" s="794"/>
      <c r="W717" s="794"/>
      <c r="X717" s="794"/>
      <c r="Y717" s="794"/>
      <c r="Z717" s="794"/>
      <c r="AA717" s="794"/>
      <c r="AB717" s="794"/>
      <c r="AC717" s="794"/>
      <c r="AD717" s="794"/>
      <c r="AE717" s="794"/>
      <c r="AF717" s="794"/>
      <c r="AG717" s="794"/>
      <c r="AH717" s="794"/>
      <c r="AI717" s="794"/>
      <c r="AJ717" s="794"/>
      <c r="AK717" s="794"/>
      <c r="AL717" s="794"/>
      <c r="AM717" s="794"/>
      <c r="AN717" s="794"/>
      <c r="AO717" s="794"/>
      <c r="AP717" s="794"/>
      <c r="AQ717" s="794"/>
      <c r="AR717" s="794"/>
      <c r="AS717" s="794"/>
      <c r="AT717" s="794"/>
      <c r="AU717" s="794"/>
      <c r="AV717" s="794"/>
      <c r="AW717" s="794"/>
      <c r="AX717" s="794"/>
      <c r="AY717" s="794"/>
      <c r="AZ717" s="794"/>
      <c r="BA717" s="794"/>
      <c r="BB717" s="794"/>
      <c r="BC717" s="794"/>
      <c r="BD717" s="794"/>
      <c r="BE717" s="794"/>
      <c r="BF717" s="794"/>
      <c r="BG717" s="794"/>
      <c r="BH717" s="794"/>
      <c r="BI717" s="794"/>
      <c r="BJ717" s="794"/>
      <c r="BK717" s="794"/>
      <c r="BL717" s="794"/>
      <c r="BM717" s="794"/>
    </row>
    <row r="718" spans="5:65" s="795" customFormat="1" ht="13.5" customHeight="1">
      <c r="E718" s="4"/>
      <c r="F718" s="794"/>
      <c r="G718" s="794"/>
      <c r="H718" s="794"/>
      <c r="I718" s="794"/>
      <c r="J718" s="794"/>
      <c r="K718" s="794"/>
      <c r="L718" s="794"/>
      <c r="M718" s="794"/>
      <c r="N718" s="794"/>
      <c r="O718" s="794"/>
      <c r="P718" s="794"/>
      <c r="Q718" s="794"/>
      <c r="R718" s="794"/>
      <c r="S718" s="794"/>
      <c r="T718" s="794"/>
      <c r="U718" s="794"/>
      <c r="V718" s="794"/>
      <c r="W718" s="794"/>
      <c r="X718" s="794"/>
      <c r="Y718" s="794"/>
      <c r="Z718" s="794"/>
      <c r="AA718" s="794"/>
      <c r="AB718" s="794"/>
      <c r="AC718" s="794"/>
      <c r="AD718" s="794"/>
      <c r="AE718" s="794"/>
      <c r="AF718" s="794"/>
      <c r="AG718" s="794"/>
      <c r="AH718" s="794"/>
      <c r="AI718" s="794"/>
      <c r="AJ718" s="794"/>
      <c r="AK718" s="794"/>
      <c r="AL718" s="794"/>
      <c r="AM718" s="794"/>
      <c r="AN718" s="794"/>
      <c r="AO718" s="794"/>
      <c r="AP718" s="794"/>
      <c r="AQ718" s="794"/>
      <c r="AR718" s="794"/>
      <c r="AS718" s="794"/>
      <c r="AT718" s="794"/>
      <c r="AU718" s="794"/>
      <c r="AV718" s="794"/>
      <c r="AW718" s="794"/>
      <c r="AX718" s="794"/>
      <c r="AY718" s="794"/>
      <c r="AZ718" s="794"/>
      <c r="BA718" s="794"/>
      <c r="BB718" s="794"/>
      <c r="BC718" s="794"/>
      <c r="BD718" s="794"/>
      <c r="BE718" s="794"/>
      <c r="BF718" s="794"/>
      <c r="BG718" s="794"/>
      <c r="BH718" s="794"/>
      <c r="BI718" s="794"/>
      <c r="BJ718" s="794"/>
      <c r="BK718" s="794"/>
      <c r="BL718" s="794"/>
      <c r="BM718" s="794"/>
    </row>
    <row r="719" spans="5:65" s="795" customFormat="1" ht="3.75" customHeight="1">
      <c r="E719" s="4"/>
      <c r="F719" s="794"/>
      <c r="G719" s="794"/>
      <c r="H719" s="794"/>
      <c r="I719" s="794"/>
      <c r="J719" s="794"/>
      <c r="K719" s="794"/>
      <c r="L719" s="794"/>
      <c r="M719" s="794"/>
      <c r="N719" s="794"/>
      <c r="O719" s="794"/>
      <c r="P719" s="794"/>
      <c r="Q719" s="794"/>
      <c r="R719" s="794"/>
      <c r="S719" s="794"/>
      <c r="T719" s="794"/>
      <c r="U719" s="794"/>
      <c r="V719" s="794"/>
      <c r="W719" s="794"/>
      <c r="X719" s="794"/>
      <c r="Y719" s="794"/>
      <c r="Z719" s="794"/>
      <c r="AA719" s="794"/>
      <c r="AB719" s="794"/>
      <c r="AC719" s="794"/>
      <c r="AD719" s="794"/>
      <c r="AE719" s="794"/>
      <c r="AF719" s="794"/>
      <c r="AG719" s="794"/>
      <c r="AH719" s="794"/>
      <c r="AI719" s="794"/>
      <c r="AJ719" s="794"/>
      <c r="AK719" s="794"/>
      <c r="AL719" s="794"/>
      <c r="AM719" s="794"/>
      <c r="AN719" s="794"/>
      <c r="AO719" s="794"/>
      <c r="AP719" s="794"/>
      <c r="AQ719" s="794"/>
      <c r="AR719" s="794"/>
      <c r="AS719" s="794"/>
      <c r="AT719" s="794"/>
      <c r="AU719" s="794"/>
      <c r="AV719" s="794"/>
      <c r="AW719" s="794"/>
      <c r="AX719" s="794"/>
      <c r="AY719" s="794"/>
      <c r="AZ719" s="794"/>
      <c r="BA719" s="794"/>
      <c r="BB719" s="794"/>
      <c r="BC719" s="794"/>
      <c r="BD719" s="794"/>
      <c r="BE719" s="794"/>
      <c r="BF719" s="794"/>
      <c r="BG719" s="794"/>
      <c r="BH719" s="794"/>
      <c r="BI719" s="794"/>
      <c r="BJ719" s="794"/>
      <c r="BK719" s="794"/>
      <c r="BL719" s="794"/>
      <c r="BM719" s="794"/>
    </row>
  </sheetData>
  <mergeCells count="10">
    <mergeCell ref="B1:R1"/>
    <mergeCell ref="B3:E6"/>
    <mergeCell ref="F3:O3"/>
    <mergeCell ref="Z3:AI3"/>
    <mergeCell ref="G4:J4"/>
    <mergeCell ref="AA4:AD4"/>
    <mergeCell ref="I5:I6"/>
    <mergeCell ref="J5:J6"/>
    <mergeCell ref="AC5:AC6"/>
    <mergeCell ref="AD5:AD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41" pageOrder="overThenDown" orientation="landscape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84BB8-33F4-481D-92EE-A1C10DB5A6EC}">
  <sheetPr>
    <pageSetUpPr fitToPage="1"/>
  </sheetPr>
  <dimension ref="A1:BM719"/>
  <sheetViews>
    <sheetView showGridLines="0" view="pageBreakPreview" topLeftCell="B1" zoomScale="75" zoomScaleNormal="60" zoomScaleSheetLayoutView="75" workbookViewId="0">
      <selection sqref="A1:A1048576"/>
    </sheetView>
  </sheetViews>
  <sheetFormatPr defaultColWidth="9.875" defaultRowHeight="14.65" customHeight="1"/>
  <cols>
    <col min="1" max="1" width="34.5" style="794" hidden="1" customWidth="1"/>
    <col min="2" max="3" width="0.625" style="795" customWidth="1"/>
    <col min="4" max="4" width="4.75" style="795" hidden="1" customWidth="1"/>
    <col min="5" max="5" width="30.125" style="4" customWidth="1"/>
    <col min="6" max="35" width="7.625" style="794" customWidth="1"/>
    <col min="36" max="37" width="10.75" style="794" customWidth="1"/>
    <col min="38" max="47" width="9.375" style="794" customWidth="1"/>
    <col min="48" max="16384" width="9.875" style="794"/>
  </cols>
  <sheetData>
    <row r="1" spans="1:35" s="110" customFormat="1" ht="19.5" customHeight="1">
      <c r="B1" s="1096" t="s">
        <v>883</v>
      </c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740"/>
      <c r="T1" s="740"/>
      <c r="U1" s="742"/>
      <c r="V1" s="739"/>
      <c r="W1" s="108"/>
      <c r="X1" s="108"/>
      <c r="Y1" s="739"/>
      <c r="Z1" s="740"/>
      <c r="AA1" s="741"/>
      <c r="AB1" s="743"/>
      <c r="AC1" s="740"/>
      <c r="AD1" s="741"/>
      <c r="AE1" s="293"/>
      <c r="AF1" s="293"/>
      <c r="AG1" s="293"/>
    </row>
    <row r="2" spans="1:35" s="110" customFormat="1" ht="6" customHeight="1">
      <c r="E2" s="5"/>
      <c r="F2" s="744"/>
      <c r="G2" s="744"/>
      <c r="H2" s="744"/>
      <c r="I2" s="744"/>
      <c r="J2" s="745"/>
      <c r="K2" s="745"/>
      <c r="L2" s="745"/>
      <c r="M2" s="745"/>
      <c r="N2" s="746"/>
      <c r="R2" s="744"/>
      <c r="S2" s="745"/>
      <c r="T2" s="745"/>
      <c r="U2" s="745"/>
      <c r="V2" s="745"/>
      <c r="W2" s="747"/>
      <c r="X2" s="744"/>
      <c r="AA2" s="744"/>
      <c r="AB2" s="745"/>
      <c r="AC2" s="746"/>
      <c r="AD2" s="746"/>
      <c r="AE2" s="745"/>
      <c r="AF2" s="746"/>
    </row>
    <row r="3" spans="1:35" s="348" customFormat="1" ht="15" customHeight="1">
      <c r="B3" s="1097" t="s">
        <v>884</v>
      </c>
      <c r="C3" s="1097"/>
      <c r="D3" s="1097"/>
      <c r="E3" s="1098"/>
      <c r="F3" s="1014" t="s">
        <v>885</v>
      </c>
      <c r="G3" s="1015"/>
      <c r="H3" s="1015"/>
      <c r="I3" s="1015"/>
      <c r="J3" s="1015"/>
      <c r="K3" s="1015"/>
      <c r="L3" s="1015"/>
      <c r="M3" s="1015"/>
      <c r="N3" s="1015"/>
      <c r="O3" s="1016"/>
      <c r="P3" s="571"/>
      <c r="Q3" s="574"/>
      <c r="R3" s="574"/>
      <c r="S3" s="749"/>
      <c r="T3" s="749" t="s">
        <v>817</v>
      </c>
      <c r="U3" s="750"/>
      <c r="V3" s="751"/>
      <c r="W3" s="750"/>
      <c r="X3" s="750"/>
      <c r="Y3" s="752"/>
      <c r="Z3" s="1091" t="s">
        <v>818</v>
      </c>
      <c r="AA3" s="1092"/>
      <c r="AB3" s="1092"/>
      <c r="AC3" s="1092"/>
      <c r="AD3" s="1092"/>
      <c r="AE3" s="1092"/>
      <c r="AF3" s="1092"/>
      <c r="AG3" s="1092"/>
      <c r="AH3" s="1092"/>
      <c r="AI3" s="1092"/>
    </row>
    <row r="4" spans="1:35" s="761" customFormat="1" ht="15" customHeight="1">
      <c r="B4" s="1099"/>
      <c r="C4" s="1099"/>
      <c r="D4" s="1099"/>
      <c r="E4" s="1100"/>
      <c r="F4" s="753" t="s">
        <v>212</v>
      </c>
      <c r="G4" s="1103" t="s">
        <v>819</v>
      </c>
      <c r="H4" s="1104"/>
      <c r="I4" s="1104"/>
      <c r="J4" s="1105"/>
      <c r="K4" s="754" t="s">
        <v>212</v>
      </c>
      <c r="L4" s="754" t="s">
        <v>212</v>
      </c>
      <c r="M4" s="754" t="s">
        <v>212</v>
      </c>
      <c r="N4" s="754" t="s">
        <v>212</v>
      </c>
      <c r="O4" s="755" t="s">
        <v>212</v>
      </c>
      <c r="P4" s="543" t="s">
        <v>212</v>
      </c>
      <c r="Q4" s="718"/>
      <c r="R4" s="756" t="s">
        <v>886</v>
      </c>
      <c r="S4" s="757" t="s">
        <v>887</v>
      </c>
      <c r="T4" s="758"/>
      <c r="U4" s="754" t="s">
        <v>212</v>
      </c>
      <c r="V4" s="754" t="s">
        <v>212</v>
      </c>
      <c r="W4" s="754" t="s">
        <v>212</v>
      </c>
      <c r="X4" s="754" t="s">
        <v>212</v>
      </c>
      <c r="Y4" s="759" t="s">
        <v>212</v>
      </c>
      <c r="Z4" s="753" t="s">
        <v>212</v>
      </c>
      <c r="AA4" s="1091" t="s">
        <v>819</v>
      </c>
      <c r="AB4" s="1092"/>
      <c r="AC4" s="1092"/>
      <c r="AD4" s="1093"/>
      <c r="AE4" s="754" t="s">
        <v>212</v>
      </c>
      <c r="AF4" s="755" t="s">
        <v>212</v>
      </c>
      <c r="AG4" s="755" t="s">
        <v>212</v>
      </c>
      <c r="AH4" s="754" t="s">
        <v>212</v>
      </c>
      <c r="AI4" s="760" t="s">
        <v>212</v>
      </c>
    </row>
    <row r="5" spans="1:35" s="761" customFormat="1" ht="63.75" customHeight="1">
      <c r="B5" s="1099"/>
      <c r="C5" s="1099"/>
      <c r="D5" s="1099"/>
      <c r="E5" s="1100"/>
      <c r="F5" s="762" t="s">
        <v>751</v>
      </c>
      <c r="G5" s="763" t="s">
        <v>751</v>
      </c>
      <c r="H5" s="753" t="s">
        <v>822</v>
      </c>
      <c r="I5" s="1094" t="s">
        <v>888</v>
      </c>
      <c r="J5" s="1094" t="s">
        <v>889</v>
      </c>
      <c r="K5" s="754" t="s">
        <v>825</v>
      </c>
      <c r="L5" s="754" t="s">
        <v>826</v>
      </c>
      <c r="M5" s="754" t="s">
        <v>827</v>
      </c>
      <c r="N5" s="754" t="s">
        <v>828</v>
      </c>
      <c r="O5" s="755" t="s">
        <v>829</v>
      </c>
      <c r="P5" s="721" t="s">
        <v>751</v>
      </c>
      <c r="Q5" s="720" t="s">
        <v>751</v>
      </c>
      <c r="R5" s="753" t="s">
        <v>890</v>
      </c>
      <c r="S5" s="753" t="s">
        <v>888</v>
      </c>
      <c r="T5" s="753" t="s">
        <v>891</v>
      </c>
      <c r="U5" s="754" t="s">
        <v>825</v>
      </c>
      <c r="V5" s="754" t="s">
        <v>826</v>
      </c>
      <c r="W5" s="754" t="s">
        <v>827</v>
      </c>
      <c r="X5" s="754" t="s">
        <v>828</v>
      </c>
      <c r="Y5" s="759" t="s">
        <v>829</v>
      </c>
      <c r="Z5" s="762" t="s">
        <v>751</v>
      </c>
      <c r="AA5" s="720" t="s">
        <v>751</v>
      </c>
      <c r="AB5" s="753" t="s">
        <v>822</v>
      </c>
      <c r="AC5" s="1094" t="s">
        <v>888</v>
      </c>
      <c r="AD5" s="1094" t="s">
        <v>889</v>
      </c>
      <c r="AE5" s="754" t="s">
        <v>825</v>
      </c>
      <c r="AF5" s="754" t="s">
        <v>826</v>
      </c>
      <c r="AG5" s="754" t="s">
        <v>827</v>
      </c>
      <c r="AH5" s="754" t="s">
        <v>828</v>
      </c>
      <c r="AI5" s="760" t="s">
        <v>831</v>
      </c>
    </row>
    <row r="6" spans="1:35" s="761" customFormat="1" ht="12.75" customHeight="1">
      <c r="B6" s="1101"/>
      <c r="C6" s="1101"/>
      <c r="D6" s="1101"/>
      <c r="E6" s="1102"/>
      <c r="F6" s="764" t="s">
        <v>833</v>
      </c>
      <c r="G6" s="764"/>
      <c r="H6" s="764"/>
      <c r="I6" s="1095"/>
      <c r="J6" s="1095"/>
      <c r="K6" s="765"/>
      <c r="L6" s="765"/>
      <c r="M6" s="765"/>
      <c r="N6" s="765"/>
      <c r="O6" s="766"/>
      <c r="P6" s="767" t="s">
        <v>833</v>
      </c>
      <c r="Q6" s="767"/>
      <c r="R6" s="768"/>
      <c r="S6" s="764"/>
      <c r="T6" s="764"/>
      <c r="U6" s="765"/>
      <c r="V6" s="765"/>
      <c r="W6" s="765"/>
      <c r="X6" s="765"/>
      <c r="Y6" s="769"/>
      <c r="Z6" s="764" t="s">
        <v>833</v>
      </c>
      <c r="AA6" s="767"/>
      <c r="AB6" s="764"/>
      <c r="AC6" s="1095"/>
      <c r="AD6" s="1095"/>
      <c r="AE6" s="765"/>
      <c r="AF6" s="766"/>
      <c r="AG6" s="766"/>
      <c r="AH6" s="765"/>
      <c r="AI6" s="770"/>
    </row>
    <row r="7" spans="1:35" s="797" customFormat="1" ht="30" customHeight="1">
      <c r="B7" s="824"/>
      <c r="C7" s="824"/>
      <c r="D7" s="824"/>
      <c r="E7" s="800" t="s">
        <v>913</v>
      </c>
      <c r="F7" s="801"/>
      <c r="G7" s="801"/>
      <c r="H7" s="801"/>
      <c r="I7" s="801"/>
      <c r="J7" s="801"/>
      <c r="K7" s="801"/>
      <c r="L7" s="801"/>
      <c r="M7" s="801"/>
      <c r="N7" s="801"/>
      <c r="O7" s="802"/>
      <c r="P7" s="801"/>
      <c r="Q7" s="801"/>
      <c r="R7" s="801"/>
      <c r="S7" s="801"/>
      <c r="T7" s="801"/>
      <c r="U7" s="801"/>
      <c r="V7" s="801"/>
      <c r="W7" s="801"/>
      <c r="X7" s="801"/>
      <c r="Y7" s="802"/>
      <c r="Z7" s="801"/>
      <c r="AA7" s="801"/>
      <c r="AB7" s="801"/>
      <c r="AC7" s="801"/>
      <c r="AD7" s="801"/>
      <c r="AE7" s="801"/>
      <c r="AF7" s="801"/>
      <c r="AG7" s="801"/>
      <c r="AH7" s="801"/>
      <c r="AI7" s="801"/>
    </row>
    <row r="8" spans="1:35" s="143" customFormat="1" ht="20.100000000000001" customHeight="1">
      <c r="A8" s="772" t="s">
        <v>256</v>
      </c>
      <c r="B8" s="132"/>
      <c r="C8" s="132"/>
      <c r="D8" s="803"/>
      <c r="E8" s="774" t="s">
        <v>757</v>
      </c>
      <c r="F8" s="804">
        <f>VLOOKUP($A8,[23]旧伊王島町!$B$6:$M$30,2,FALSE)</f>
        <v>225</v>
      </c>
      <c r="G8" s="804">
        <f>VLOOKUP($A8,[23]旧伊王島町!$B$6:$M$30,3,FALSE)</f>
        <v>169</v>
      </c>
      <c r="H8" s="804">
        <f>VLOOKUP($A8,[23]旧伊王島町!$B$6:$M$30,4,FALSE)</f>
        <v>90</v>
      </c>
      <c r="I8" s="804">
        <f>VLOOKUP($A8,[23]旧伊王島町!$B$6:$M$30,5,FALSE)</f>
        <v>4</v>
      </c>
      <c r="J8" s="804">
        <f>VLOOKUP($A8,[23]旧伊王島町!$B$6:$M$30,6,FALSE)</f>
        <v>75</v>
      </c>
      <c r="K8" s="804">
        <f>VLOOKUP($A8,[23]旧伊王島町!$B$6:$M$30,7,FALSE)</f>
        <v>5</v>
      </c>
      <c r="L8" s="804">
        <f>VLOOKUP($A8,[23]旧伊王島町!$B$6:$M$30,8,FALSE)</f>
        <v>5</v>
      </c>
      <c r="M8" s="804">
        <f>VLOOKUP($A8,[23]旧伊王島町!$B$6:$M$30,9,FALSE)</f>
        <v>22</v>
      </c>
      <c r="N8" s="804">
        <f>VLOOKUP($A8,[23]旧伊王島町!$B$6:$M$30,10,FALSE)</f>
        <v>6</v>
      </c>
      <c r="O8" s="805">
        <f>VLOOKUP($A8,[23]旧伊王島町!$B$6:$M$30,11,FALSE)</f>
        <v>1</v>
      </c>
      <c r="P8" s="804">
        <f>VLOOKUP($A8,[23]旧伊王島町!$B$35:$M$59,2,FALSE)</f>
        <v>118</v>
      </c>
      <c r="Q8" s="804">
        <f>VLOOKUP($A8,[23]旧伊王島町!$B$35:$M$59,3,FALSE)</f>
        <v>82</v>
      </c>
      <c r="R8" s="804">
        <f>VLOOKUP($A8,[23]旧伊王島町!$B$35:$M$59,4,FALSE)</f>
        <v>53</v>
      </c>
      <c r="S8" s="804">
        <f>VLOOKUP($A8,[23]旧伊王島町!$B$35:$M$59,5,FALSE)</f>
        <v>1</v>
      </c>
      <c r="T8" s="804">
        <f>VLOOKUP($A8,[23]旧伊王島町!$B$35:$M$59,6,FALSE)</f>
        <v>28</v>
      </c>
      <c r="U8" s="804">
        <f>VLOOKUP($A8,[23]旧伊王島町!$B$35:$M$59,7,FALSE)</f>
        <v>4</v>
      </c>
      <c r="V8" s="804">
        <f>VLOOKUP($A8,[23]旧伊王島町!$B$35:$M$59,8,FALSE)</f>
        <v>4</v>
      </c>
      <c r="W8" s="804">
        <f>VLOOKUP($A8,[23]旧伊王島町!$B$35:$M$59,9,FALSE)</f>
        <v>17</v>
      </c>
      <c r="X8" s="804">
        <f>VLOOKUP($A8,[23]旧伊王島町!$B$35:$M$59,10,FALSE)</f>
        <v>1</v>
      </c>
      <c r="Y8" s="805" t="str">
        <f>VLOOKUP($A8,[23]旧伊王島町!$B$35:$M$59,11,FALSE)</f>
        <v>-</v>
      </c>
      <c r="Z8" s="804">
        <f>VLOOKUP($A8,[23]旧伊王島町!$B$64:$M$88,2,FALSE)</f>
        <v>107</v>
      </c>
      <c r="AA8" s="804">
        <f>VLOOKUP($A8,[23]旧伊王島町!$B$64:$M$88,3,FALSE)</f>
        <v>87</v>
      </c>
      <c r="AB8" s="804">
        <f>VLOOKUP($A8,[23]旧伊王島町!$B$64:$M$88,4,FALSE)</f>
        <v>37</v>
      </c>
      <c r="AC8" s="804">
        <f>VLOOKUP($A8,[23]旧伊王島町!$B$64:$M$88,5,FALSE)</f>
        <v>3</v>
      </c>
      <c r="AD8" s="804">
        <f>VLOOKUP($A8,[23]旧伊王島町!$B$64:$M$88,6,FALSE)</f>
        <v>47</v>
      </c>
      <c r="AE8" s="804">
        <f>VLOOKUP($A8,[23]旧伊王島町!$B$64:$M$88,7,FALSE)</f>
        <v>1</v>
      </c>
      <c r="AF8" s="804">
        <f>VLOOKUP($A8,[23]旧伊王島町!$B$64:$M$88,8,FALSE)</f>
        <v>1</v>
      </c>
      <c r="AG8" s="804">
        <f>VLOOKUP($A8,[23]旧伊王島町!$B$64:$M$88,9,FALSE)</f>
        <v>5</v>
      </c>
      <c r="AH8" s="804">
        <f>VLOOKUP($A8,[23]旧伊王島町!$B$64:$M$88,10,FALSE)</f>
        <v>5</v>
      </c>
      <c r="AI8" s="804">
        <f>VLOOKUP($A8,[23]旧伊王島町!$B$64:$M$88,11,FALSE)</f>
        <v>1</v>
      </c>
    </row>
    <row r="9" spans="1:35" s="143" customFormat="1" ht="15.95" customHeight="1">
      <c r="A9" s="772" t="s">
        <v>834</v>
      </c>
      <c r="B9" s="132"/>
      <c r="C9" s="132"/>
      <c r="D9" s="803" t="s">
        <v>443</v>
      </c>
      <c r="E9" s="777" t="s">
        <v>835</v>
      </c>
      <c r="F9" s="804" t="str">
        <f>VLOOKUP($A9,[23]旧伊王島町!$B$6:$M$30,2,FALSE)</f>
        <v>-</v>
      </c>
      <c r="G9" s="804" t="str">
        <f>VLOOKUP($A9,[23]旧伊王島町!$B$6:$M$30,3,FALSE)</f>
        <v>-</v>
      </c>
      <c r="H9" s="804" t="str">
        <f>VLOOKUP($A9,[23]旧伊王島町!$B$6:$M$30,4,FALSE)</f>
        <v>-</v>
      </c>
      <c r="I9" s="804" t="str">
        <f>VLOOKUP($A9,[23]旧伊王島町!$B$6:$M$30,5,FALSE)</f>
        <v>-</v>
      </c>
      <c r="J9" s="804" t="str">
        <f>VLOOKUP($A9,[23]旧伊王島町!$B$6:$M$30,6,FALSE)</f>
        <v>-</v>
      </c>
      <c r="K9" s="804" t="str">
        <f>VLOOKUP($A9,[23]旧伊王島町!$B$6:$M$30,7,FALSE)</f>
        <v>-</v>
      </c>
      <c r="L9" s="804" t="str">
        <f>VLOOKUP($A9,[23]旧伊王島町!$B$6:$M$30,8,FALSE)</f>
        <v>-</v>
      </c>
      <c r="M9" s="804" t="str">
        <f>VLOOKUP($A9,[23]旧伊王島町!$B$6:$M$30,9,FALSE)</f>
        <v>-</v>
      </c>
      <c r="N9" s="804" t="str">
        <f>VLOOKUP($A9,[23]旧伊王島町!$B$6:$M$30,10,FALSE)</f>
        <v>-</v>
      </c>
      <c r="O9" s="805" t="str">
        <f>VLOOKUP($A9,[23]旧伊王島町!$B$6:$M$30,11,FALSE)</f>
        <v>-</v>
      </c>
      <c r="P9" s="804" t="str">
        <f>VLOOKUP($A9,[23]旧伊王島町!$B$35:$M$59,2,FALSE)</f>
        <v>-</v>
      </c>
      <c r="Q9" s="804" t="str">
        <f>VLOOKUP($A9,[23]旧伊王島町!$B$35:$M$59,3,FALSE)</f>
        <v>-</v>
      </c>
      <c r="R9" s="804" t="str">
        <f>VLOOKUP($A9,[23]旧伊王島町!$B$35:$M$59,4,FALSE)</f>
        <v>-</v>
      </c>
      <c r="S9" s="804" t="str">
        <f>VLOOKUP($A9,[23]旧伊王島町!$B$35:$M$59,5,FALSE)</f>
        <v>-</v>
      </c>
      <c r="T9" s="804" t="str">
        <f>VLOOKUP($A9,[23]旧伊王島町!$B$35:$M$59,6,FALSE)</f>
        <v>-</v>
      </c>
      <c r="U9" s="804" t="str">
        <f>VLOOKUP($A9,[23]旧伊王島町!$B$35:$M$59,7,FALSE)</f>
        <v>-</v>
      </c>
      <c r="V9" s="804" t="str">
        <f>VLOOKUP($A9,[23]旧伊王島町!$B$35:$M$59,8,FALSE)</f>
        <v>-</v>
      </c>
      <c r="W9" s="804" t="str">
        <f>VLOOKUP($A9,[23]旧伊王島町!$B$35:$M$59,9,FALSE)</f>
        <v>-</v>
      </c>
      <c r="X9" s="804" t="str">
        <f>VLOOKUP($A9,[23]旧伊王島町!$B$35:$M$59,10,FALSE)</f>
        <v>-</v>
      </c>
      <c r="Y9" s="805" t="str">
        <f>VLOOKUP($A9,[23]旧伊王島町!$B$35:$M$59,11,FALSE)</f>
        <v>-</v>
      </c>
      <c r="Z9" s="804" t="str">
        <f>VLOOKUP($A9,[23]旧伊王島町!$B$64:$M$88,2,FALSE)</f>
        <v>-</v>
      </c>
      <c r="AA9" s="804" t="str">
        <f>VLOOKUP($A9,[23]旧伊王島町!$B$64:$M$88,3,FALSE)</f>
        <v>-</v>
      </c>
      <c r="AB9" s="804" t="str">
        <f>VLOOKUP($A9,[23]旧伊王島町!$B$64:$M$88,4,FALSE)</f>
        <v>-</v>
      </c>
      <c r="AC9" s="804" t="str">
        <f>VLOOKUP($A9,[23]旧伊王島町!$B$64:$M$88,5,FALSE)</f>
        <v>-</v>
      </c>
      <c r="AD9" s="804" t="str">
        <f>VLOOKUP($A9,[23]旧伊王島町!$B$64:$M$88,6,FALSE)</f>
        <v>-</v>
      </c>
      <c r="AE9" s="804" t="str">
        <f>VLOOKUP($A9,[23]旧伊王島町!$B$64:$M$88,7,FALSE)</f>
        <v>-</v>
      </c>
      <c r="AF9" s="804" t="str">
        <f>VLOOKUP($A9,[23]旧伊王島町!$B$64:$M$88,8,FALSE)</f>
        <v>-</v>
      </c>
      <c r="AG9" s="804" t="str">
        <f>VLOOKUP($A9,[23]旧伊王島町!$B$64:$M$88,9,FALSE)</f>
        <v>-</v>
      </c>
      <c r="AH9" s="804" t="str">
        <f>VLOOKUP($A9,[23]旧伊王島町!$B$64:$M$88,10,FALSE)</f>
        <v>-</v>
      </c>
      <c r="AI9" s="804" t="str">
        <f>VLOOKUP($A9,[23]旧伊王島町!$B$64:$M$88,11,FALSE)</f>
        <v>-</v>
      </c>
    </row>
    <row r="10" spans="1:35" s="143" customFormat="1" ht="15.95" customHeight="1">
      <c r="A10" s="772" t="s">
        <v>836</v>
      </c>
      <c r="B10" s="132"/>
      <c r="C10" s="132"/>
      <c r="D10" s="803"/>
      <c r="E10" s="777" t="s">
        <v>836</v>
      </c>
      <c r="F10" s="804" t="str">
        <f>VLOOKUP($A10,[23]旧伊王島町!$B$6:$M$30,2,FALSE)</f>
        <v>-</v>
      </c>
      <c r="G10" s="804" t="str">
        <f>VLOOKUP($A10,[23]旧伊王島町!$B$6:$M$30,3,FALSE)</f>
        <v>-</v>
      </c>
      <c r="H10" s="804" t="str">
        <f>VLOOKUP($A10,[23]旧伊王島町!$B$6:$M$30,4,FALSE)</f>
        <v>-</v>
      </c>
      <c r="I10" s="804" t="str">
        <f>VLOOKUP($A10,[23]旧伊王島町!$B$6:$M$30,5,FALSE)</f>
        <v>-</v>
      </c>
      <c r="J10" s="804" t="str">
        <f>VLOOKUP($A10,[23]旧伊王島町!$B$6:$M$30,6,FALSE)</f>
        <v>-</v>
      </c>
      <c r="K10" s="804" t="str">
        <f>VLOOKUP($A10,[23]旧伊王島町!$B$6:$M$30,7,FALSE)</f>
        <v>-</v>
      </c>
      <c r="L10" s="804" t="str">
        <f>VLOOKUP($A10,[23]旧伊王島町!$B$6:$M$30,8,FALSE)</f>
        <v>-</v>
      </c>
      <c r="M10" s="804" t="str">
        <f>VLOOKUP($A10,[23]旧伊王島町!$B$6:$M$30,9,FALSE)</f>
        <v>-</v>
      </c>
      <c r="N10" s="804" t="str">
        <f>VLOOKUP($A10,[23]旧伊王島町!$B$6:$M$30,10,FALSE)</f>
        <v>-</v>
      </c>
      <c r="O10" s="805" t="str">
        <f>VLOOKUP($A10,[23]旧伊王島町!$B$6:$M$30,11,FALSE)</f>
        <v>-</v>
      </c>
      <c r="P10" s="804" t="str">
        <f>VLOOKUP($A10,[23]旧伊王島町!$B$35:$M$59,2,FALSE)</f>
        <v>-</v>
      </c>
      <c r="Q10" s="804" t="str">
        <f>VLOOKUP($A10,[23]旧伊王島町!$B$35:$M$59,3,FALSE)</f>
        <v>-</v>
      </c>
      <c r="R10" s="804" t="str">
        <f>VLOOKUP($A10,[23]旧伊王島町!$B$35:$M$59,4,FALSE)</f>
        <v>-</v>
      </c>
      <c r="S10" s="804" t="str">
        <f>VLOOKUP($A10,[23]旧伊王島町!$B$35:$M$59,5,FALSE)</f>
        <v>-</v>
      </c>
      <c r="T10" s="804" t="str">
        <f>VLOOKUP($A10,[23]旧伊王島町!$B$35:$M$59,6,FALSE)</f>
        <v>-</v>
      </c>
      <c r="U10" s="804" t="str">
        <f>VLOOKUP($A10,[23]旧伊王島町!$B$35:$M$59,7,FALSE)</f>
        <v>-</v>
      </c>
      <c r="V10" s="804" t="str">
        <f>VLOOKUP($A10,[23]旧伊王島町!$B$35:$M$59,8,FALSE)</f>
        <v>-</v>
      </c>
      <c r="W10" s="804" t="str">
        <f>VLOOKUP($A10,[23]旧伊王島町!$B$35:$M$59,9,FALSE)</f>
        <v>-</v>
      </c>
      <c r="X10" s="804" t="str">
        <f>VLOOKUP($A10,[23]旧伊王島町!$B$35:$M$59,10,FALSE)</f>
        <v>-</v>
      </c>
      <c r="Y10" s="805" t="str">
        <f>VLOOKUP($A10,[23]旧伊王島町!$B$35:$M$59,11,FALSE)</f>
        <v>-</v>
      </c>
      <c r="Z10" s="804" t="str">
        <f>VLOOKUP($A10,[23]旧伊王島町!$B$64:$M$88,2,FALSE)</f>
        <v>-</v>
      </c>
      <c r="AA10" s="804" t="str">
        <f>VLOOKUP($A10,[23]旧伊王島町!$B$64:$M$88,3,FALSE)</f>
        <v>-</v>
      </c>
      <c r="AB10" s="804" t="str">
        <f>VLOOKUP($A10,[23]旧伊王島町!$B$64:$M$88,4,FALSE)</f>
        <v>-</v>
      </c>
      <c r="AC10" s="804" t="str">
        <f>VLOOKUP($A10,[23]旧伊王島町!$B$64:$M$88,5,FALSE)</f>
        <v>-</v>
      </c>
      <c r="AD10" s="804" t="str">
        <f>VLOOKUP($A10,[23]旧伊王島町!$B$64:$M$88,6,FALSE)</f>
        <v>-</v>
      </c>
      <c r="AE10" s="804" t="str">
        <f>VLOOKUP($A10,[23]旧伊王島町!$B$64:$M$88,7,FALSE)</f>
        <v>-</v>
      </c>
      <c r="AF10" s="804" t="str">
        <f>VLOOKUP($A10,[23]旧伊王島町!$B$64:$M$88,8,FALSE)</f>
        <v>-</v>
      </c>
      <c r="AG10" s="804" t="str">
        <f>VLOOKUP($A10,[23]旧伊王島町!$B$64:$M$88,9,FALSE)</f>
        <v>-</v>
      </c>
      <c r="AH10" s="804" t="str">
        <f>VLOOKUP($A10,[23]旧伊王島町!$B$64:$M$88,10,FALSE)</f>
        <v>-</v>
      </c>
      <c r="AI10" s="804" t="str">
        <f>VLOOKUP($A10,[23]旧伊王島町!$B$64:$M$88,11,FALSE)</f>
        <v>-</v>
      </c>
    </row>
    <row r="11" spans="1:35" s="143" customFormat="1" ht="15.95" customHeight="1">
      <c r="A11" s="772" t="s">
        <v>837</v>
      </c>
      <c r="B11" s="132" t="s">
        <v>212</v>
      </c>
      <c r="C11" s="132"/>
      <c r="D11" s="803" t="s">
        <v>493</v>
      </c>
      <c r="E11" s="777" t="s">
        <v>838</v>
      </c>
      <c r="F11" s="804">
        <f>VLOOKUP($A11,[23]旧伊王島町!$B$6:$M$30,2,FALSE)</f>
        <v>11</v>
      </c>
      <c r="G11" s="804" t="str">
        <f>VLOOKUP($A11,[23]旧伊王島町!$B$6:$M$30,3,FALSE)</f>
        <v>-</v>
      </c>
      <c r="H11" s="804" t="str">
        <f>VLOOKUP($A11,[23]旧伊王島町!$B$6:$M$30,4,FALSE)</f>
        <v>-</v>
      </c>
      <c r="I11" s="804" t="str">
        <f>VLOOKUP($A11,[23]旧伊王島町!$B$6:$M$30,5,FALSE)</f>
        <v>-</v>
      </c>
      <c r="J11" s="804" t="str">
        <f>VLOOKUP($A11,[23]旧伊王島町!$B$6:$M$30,6,FALSE)</f>
        <v>-</v>
      </c>
      <c r="K11" s="804" t="str">
        <f>VLOOKUP($A11,[23]旧伊王島町!$B$6:$M$30,7,FALSE)</f>
        <v>-</v>
      </c>
      <c r="L11" s="804" t="str">
        <f>VLOOKUP($A11,[23]旧伊王島町!$B$6:$M$30,8,FALSE)</f>
        <v>-</v>
      </c>
      <c r="M11" s="804">
        <f>VLOOKUP($A11,[23]旧伊王島町!$B$6:$M$30,9,FALSE)</f>
        <v>10</v>
      </c>
      <c r="N11" s="804">
        <f>VLOOKUP($A11,[23]旧伊王島町!$B$6:$M$30,10,FALSE)</f>
        <v>1</v>
      </c>
      <c r="O11" s="805" t="str">
        <f>VLOOKUP($A11,[23]旧伊王島町!$B$6:$M$30,11,FALSE)</f>
        <v>-</v>
      </c>
      <c r="P11" s="804">
        <f>VLOOKUP($A11,[23]旧伊王島町!$B$35:$M$59,2,FALSE)</f>
        <v>11</v>
      </c>
      <c r="Q11" s="804" t="str">
        <f>VLOOKUP($A11,[23]旧伊王島町!$B$35:$M$59,3,FALSE)</f>
        <v>-</v>
      </c>
      <c r="R11" s="804" t="str">
        <f>VLOOKUP($A11,[23]旧伊王島町!$B$35:$M$59,4,FALSE)</f>
        <v>-</v>
      </c>
      <c r="S11" s="804" t="str">
        <f>VLOOKUP($A11,[23]旧伊王島町!$B$35:$M$59,5,FALSE)</f>
        <v>-</v>
      </c>
      <c r="T11" s="804" t="str">
        <f>VLOOKUP($A11,[23]旧伊王島町!$B$35:$M$59,6,FALSE)</f>
        <v>-</v>
      </c>
      <c r="U11" s="804" t="str">
        <f>VLOOKUP($A11,[23]旧伊王島町!$B$35:$M$59,7,FALSE)</f>
        <v>-</v>
      </c>
      <c r="V11" s="804" t="str">
        <f>VLOOKUP($A11,[23]旧伊王島町!$B$35:$M$59,8,FALSE)</f>
        <v>-</v>
      </c>
      <c r="W11" s="804">
        <f>VLOOKUP($A11,[23]旧伊王島町!$B$35:$M$59,9,FALSE)</f>
        <v>10</v>
      </c>
      <c r="X11" s="804">
        <f>VLOOKUP($A11,[23]旧伊王島町!$B$35:$M$59,10,FALSE)</f>
        <v>1</v>
      </c>
      <c r="Y11" s="805" t="str">
        <f>VLOOKUP($A11,[23]旧伊王島町!$B$35:$M$59,11,FALSE)</f>
        <v>-</v>
      </c>
      <c r="Z11" s="804" t="str">
        <f>VLOOKUP($A11,[23]旧伊王島町!$B$64:$M$88,2,FALSE)</f>
        <v>-</v>
      </c>
      <c r="AA11" s="804" t="str">
        <f>VLOOKUP($A11,[23]旧伊王島町!$B$64:$M$88,3,FALSE)</f>
        <v>-</v>
      </c>
      <c r="AB11" s="804" t="str">
        <f>VLOOKUP($A11,[23]旧伊王島町!$B$64:$M$88,4,FALSE)</f>
        <v>-</v>
      </c>
      <c r="AC11" s="804" t="str">
        <f>VLOOKUP($A11,[23]旧伊王島町!$B$64:$M$88,5,FALSE)</f>
        <v>-</v>
      </c>
      <c r="AD11" s="804" t="str">
        <f>VLOOKUP($A11,[23]旧伊王島町!$B$64:$M$88,6,FALSE)</f>
        <v>-</v>
      </c>
      <c r="AE11" s="804" t="str">
        <f>VLOOKUP($A11,[23]旧伊王島町!$B$64:$M$88,7,FALSE)</f>
        <v>-</v>
      </c>
      <c r="AF11" s="804" t="str">
        <f>VLOOKUP($A11,[23]旧伊王島町!$B$64:$M$88,8,FALSE)</f>
        <v>-</v>
      </c>
      <c r="AG11" s="804" t="str">
        <f>VLOOKUP($A11,[23]旧伊王島町!$B$64:$M$88,9,FALSE)</f>
        <v>-</v>
      </c>
      <c r="AH11" s="804" t="str">
        <f>VLOOKUP($A11,[23]旧伊王島町!$B$64:$M$88,10,FALSE)</f>
        <v>-</v>
      </c>
      <c r="AI11" s="804" t="str">
        <f>VLOOKUP($A11,[23]旧伊王島町!$B$64:$M$88,11,FALSE)</f>
        <v>-</v>
      </c>
    </row>
    <row r="12" spans="1:35" s="143" customFormat="1" ht="15.95" customHeight="1">
      <c r="A12" s="772" t="s">
        <v>839</v>
      </c>
      <c r="B12" s="132" t="s">
        <v>212</v>
      </c>
      <c r="C12" s="132"/>
      <c r="D12" s="803" t="s">
        <v>495</v>
      </c>
      <c r="E12" s="777" t="s">
        <v>840</v>
      </c>
      <c r="F12" s="804" t="str">
        <f>VLOOKUP($A12,[23]旧伊王島町!$B$6:$M$30,2,FALSE)</f>
        <v>-</v>
      </c>
      <c r="G12" s="804" t="str">
        <f>VLOOKUP($A12,[23]旧伊王島町!$B$6:$M$30,3,FALSE)</f>
        <v>-</v>
      </c>
      <c r="H12" s="804" t="str">
        <f>VLOOKUP($A12,[23]旧伊王島町!$B$6:$M$30,4,FALSE)</f>
        <v>-</v>
      </c>
      <c r="I12" s="804" t="str">
        <f>VLOOKUP($A12,[23]旧伊王島町!$B$6:$M$30,5,FALSE)</f>
        <v>-</v>
      </c>
      <c r="J12" s="804" t="str">
        <f>VLOOKUP($A12,[23]旧伊王島町!$B$6:$M$30,6,FALSE)</f>
        <v>-</v>
      </c>
      <c r="K12" s="804" t="str">
        <f>VLOOKUP($A12,[23]旧伊王島町!$B$6:$M$30,7,FALSE)</f>
        <v>-</v>
      </c>
      <c r="L12" s="804" t="str">
        <f>VLOOKUP($A12,[23]旧伊王島町!$B$6:$M$30,8,FALSE)</f>
        <v>-</v>
      </c>
      <c r="M12" s="804" t="str">
        <f>VLOOKUP($A12,[23]旧伊王島町!$B$6:$M$30,9,FALSE)</f>
        <v>-</v>
      </c>
      <c r="N12" s="804" t="str">
        <f>VLOOKUP($A12,[23]旧伊王島町!$B$6:$M$30,10,FALSE)</f>
        <v>-</v>
      </c>
      <c r="O12" s="805" t="str">
        <f>VLOOKUP($A12,[23]旧伊王島町!$B$6:$M$30,11,FALSE)</f>
        <v>-</v>
      </c>
      <c r="P12" s="804" t="str">
        <f>VLOOKUP($A12,[23]旧伊王島町!$B$35:$M$59,2,FALSE)</f>
        <v>-</v>
      </c>
      <c r="Q12" s="804" t="str">
        <f>VLOOKUP($A12,[23]旧伊王島町!$B$35:$M$59,3,FALSE)</f>
        <v>-</v>
      </c>
      <c r="R12" s="804" t="str">
        <f>VLOOKUP($A12,[23]旧伊王島町!$B$35:$M$59,4,FALSE)</f>
        <v>-</v>
      </c>
      <c r="S12" s="804" t="str">
        <f>VLOOKUP($A12,[23]旧伊王島町!$B$35:$M$59,5,FALSE)</f>
        <v>-</v>
      </c>
      <c r="T12" s="804" t="str">
        <f>VLOOKUP($A12,[23]旧伊王島町!$B$35:$M$59,6,FALSE)</f>
        <v>-</v>
      </c>
      <c r="U12" s="804" t="str">
        <f>VLOOKUP($A12,[23]旧伊王島町!$B$35:$M$59,7,FALSE)</f>
        <v>-</v>
      </c>
      <c r="V12" s="804" t="str">
        <f>VLOOKUP($A12,[23]旧伊王島町!$B$35:$M$59,8,FALSE)</f>
        <v>-</v>
      </c>
      <c r="W12" s="804" t="str">
        <f>VLOOKUP($A12,[23]旧伊王島町!$B$35:$M$59,9,FALSE)</f>
        <v>-</v>
      </c>
      <c r="X12" s="804" t="str">
        <f>VLOOKUP($A12,[23]旧伊王島町!$B$35:$M$59,10,FALSE)</f>
        <v>-</v>
      </c>
      <c r="Y12" s="805" t="str">
        <f>VLOOKUP($A12,[23]旧伊王島町!$B$35:$M$59,11,FALSE)</f>
        <v>-</v>
      </c>
      <c r="Z12" s="804" t="str">
        <f>VLOOKUP($A12,[23]旧伊王島町!$B$64:$M$88,2,FALSE)</f>
        <v>-</v>
      </c>
      <c r="AA12" s="804" t="str">
        <f>VLOOKUP($A12,[23]旧伊王島町!$B$64:$M$88,3,FALSE)</f>
        <v>-</v>
      </c>
      <c r="AB12" s="804" t="str">
        <f>VLOOKUP($A12,[23]旧伊王島町!$B$64:$M$88,4,FALSE)</f>
        <v>-</v>
      </c>
      <c r="AC12" s="804" t="str">
        <f>VLOOKUP($A12,[23]旧伊王島町!$B$64:$M$88,5,FALSE)</f>
        <v>-</v>
      </c>
      <c r="AD12" s="804" t="str">
        <f>VLOOKUP($A12,[23]旧伊王島町!$B$64:$M$88,6,FALSE)</f>
        <v>-</v>
      </c>
      <c r="AE12" s="804" t="str">
        <f>VLOOKUP($A12,[23]旧伊王島町!$B$64:$M$88,7,FALSE)</f>
        <v>-</v>
      </c>
      <c r="AF12" s="804" t="str">
        <f>VLOOKUP($A12,[23]旧伊王島町!$B$64:$M$88,8,FALSE)</f>
        <v>-</v>
      </c>
      <c r="AG12" s="804" t="str">
        <f>VLOOKUP($A12,[23]旧伊王島町!$B$64:$M$88,9,FALSE)</f>
        <v>-</v>
      </c>
      <c r="AH12" s="804" t="str">
        <f>VLOOKUP($A12,[23]旧伊王島町!$B$64:$M$88,10,FALSE)</f>
        <v>-</v>
      </c>
      <c r="AI12" s="804" t="str">
        <f>VLOOKUP($A12,[23]旧伊王島町!$B$64:$M$88,11,FALSE)</f>
        <v>-</v>
      </c>
    </row>
    <row r="13" spans="1:35" s="143" customFormat="1" ht="15.95" customHeight="1">
      <c r="A13" s="772" t="s">
        <v>841</v>
      </c>
      <c r="B13" s="132" t="s">
        <v>212</v>
      </c>
      <c r="C13" s="132"/>
      <c r="D13" s="803" t="s">
        <v>893</v>
      </c>
      <c r="E13" s="777" t="s">
        <v>842</v>
      </c>
      <c r="F13" s="804">
        <f>VLOOKUP($A13,[23]旧伊王島町!$B$6:$M$30,2,FALSE)</f>
        <v>11</v>
      </c>
      <c r="G13" s="804">
        <f>VLOOKUP($A13,[23]旧伊王島町!$B$6:$M$30,3,FALSE)</f>
        <v>6</v>
      </c>
      <c r="H13" s="804">
        <f>VLOOKUP($A13,[23]旧伊王島町!$B$6:$M$30,4,FALSE)</f>
        <v>5</v>
      </c>
      <c r="I13" s="804" t="str">
        <f>VLOOKUP($A13,[23]旧伊王島町!$B$6:$M$30,5,FALSE)</f>
        <v>-</v>
      </c>
      <c r="J13" s="804">
        <f>VLOOKUP($A13,[23]旧伊王島町!$B$6:$M$30,6,FALSE)</f>
        <v>1</v>
      </c>
      <c r="K13" s="804">
        <f>VLOOKUP($A13,[23]旧伊王島町!$B$6:$M$30,7,FALSE)</f>
        <v>1</v>
      </c>
      <c r="L13" s="804" t="str">
        <f>VLOOKUP($A13,[23]旧伊王島町!$B$6:$M$30,8,FALSE)</f>
        <v>-</v>
      </c>
      <c r="M13" s="804">
        <f>VLOOKUP($A13,[23]旧伊王島町!$B$6:$M$30,9,FALSE)</f>
        <v>2</v>
      </c>
      <c r="N13" s="804">
        <f>VLOOKUP($A13,[23]旧伊王島町!$B$6:$M$30,10,FALSE)</f>
        <v>1</v>
      </c>
      <c r="O13" s="805" t="str">
        <f>VLOOKUP($A13,[23]旧伊王島町!$B$6:$M$30,11,FALSE)</f>
        <v>-</v>
      </c>
      <c r="P13" s="804">
        <f>VLOOKUP($A13,[23]旧伊王島町!$B$35:$M$59,2,FALSE)</f>
        <v>9</v>
      </c>
      <c r="Q13" s="804">
        <f>VLOOKUP($A13,[23]旧伊王島町!$B$35:$M$59,3,FALSE)</f>
        <v>5</v>
      </c>
      <c r="R13" s="804">
        <f>VLOOKUP($A13,[23]旧伊王島町!$B$35:$M$59,4,FALSE)</f>
        <v>5</v>
      </c>
      <c r="S13" s="804" t="str">
        <f>VLOOKUP($A13,[23]旧伊王島町!$B$35:$M$59,5,FALSE)</f>
        <v>-</v>
      </c>
      <c r="T13" s="804" t="str">
        <f>VLOOKUP($A13,[23]旧伊王島町!$B$35:$M$59,6,FALSE)</f>
        <v>-</v>
      </c>
      <c r="U13" s="804">
        <f>VLOOKUP($A13,[23]旧伊王島町!$B$35:$M$59,7,FALSE)</f>
        <v>1</v>
      </c>
      <c r="V13" s="804" t="str">
        <f>VLOOKUP($A13,[23]旧伊王島町!$B$35:$M$59,8,FALSE)</f>
        <v>-</v>
      </c>
      <c r="W13" s="804">
        <f>VLOOKUP($A13,[23]旧伊王島町!$B$35:$M$59,9,FALSE)</f>
        <v>2</v>
      </c>
      <c r="X13" s="804" t="str">
        <f>VLOOKUP($A13,[23]旧伊王島町!$B$35:$M$59,10,FALSE)</f>
        <v>-</v>
      </c>
      <c r="Y13" s="805" t="str">
        <f>VLOOKUP($A13,[23]旧伊王島町!$B$35:$M$59,11,FALSE)</f>
        <v>-</v>
      </c>
      <c r="Z13" s="804">
        <f>VLOOKUP($A13,[23]旧伊王島町!$B$64:$M$88,2,FALSE)</f>
        <v>2</v>
      </c>
      <c r="AA13" s="804">
        <f>VLOOKUP($A13,[23]旧伊王島町!$B$64:$M$88,3,FALSE)</f>
        <v>1</v>
      </c>
      <c r="AB13" s="804" t="str">
        <f>VLOOKUP($A13,[23]旧伊王島町!$B$64:$M$88,4,FALSE)</f>
        <v>-</v>
      </c>
      <c r="AC13" s="804" t="str">
        <f>VLOOKUP($A13,[23]旧伊王島町!$B$64:$M$88,5,FALSE)</f>
        <v>-</v>
      </c>
      <c r="AD13" s="804">
        <f>VLOOKUP($A13,[23]旧伊王島町!$B$64:$M$88,6,FALSE)</f>
        <v>1</v>
      </c>
      <c r="AE13" s="804" t="str">
        <f>VLOOKUP($A13,[23]旧伊王島町!$B$64:$M$88,7,FALSE)</f>
        <v>-</v>
      </c>
      <c r="AF13" s="804" t="str">
        <f>VLOOKUP($A13,[23]旧伊王島町!$B$64:$M$88,8,FALSE)</f>
        <v>-</v>
      </c>
      <c r="AG13" s="804" t="str">
        <f>VLOOKUP($A13,[23]旧伊王島町!$B$64:$M$88,9,FALSE)</f>
        <v>-</v>
      </c>
      <c r="AH13" s="804">
        <f>VLOOKUP($A13,[23]旧伊王島町!$B$64:$M$88,10,FALSE)</f>
        <v>1</v>
      </c>
      <c r="AI13" s="804" t="str">
        <f>VLOOKUP($A13,[23]旧伊王島町!$B$64:$M$88,11,FALSE)</f>
        <v>-</v>
      </c>
    </row>
    <row r="14" spans="1:35" s="143" customFormat="1" ht="15.95" customHeight="1">
      <c r="A14" s="772" t="s">
        <v>843</v>
      </c>
      <c r="B14" s="132" t="s">
        <v>212</v>
      </c>
      <c r="C14" s="132"/>
      <c r="D14" s="803" t="s">
        <v>894</v>
      </c>
      <c r="E14" s="777" t="s">
        <v>844</v>
      </c>
      <c r="F14" s="804">
        <f>VLOOKUP($A14,[23]旧伊王島町!$B$6:$M$30,2,FALSE)</f>
        <v>18</v>
      </c>
      <c r="G14" s="804">
        <f>VLOOKUP($A14,[23]旧伊王島町!$B$6:$M$30,3,FALSE)</f>
        <v>16</v>
      </c>
      <c r="H14" s="804">
        <f>VLOOKUP($A14,[23]旧伊王島町!$B$6:$M$30,4,FALSE)</f>
        <v>12</v>
      </c>
      <c r="I14" s="804">
        <f>VLOOKUP($A14,[23]旧伊王島町!$B$6:$M$30,5,FALSE)</f>
        <v>1</v>
      </c>
      <c r="J14" s="804">
        <f>VLOOKUP($A14,[23]旧伊王島町!$B$6:$M$30,6,FALSE)</f>
        <v>3</v>
      </c>
      <c r="K14" s="804">
        <f>VLOOKUP($A14,[23]旧伊王島町!$B$6:$M$30,7,FALSE)</f>
        <v>1</v>
      </c>
      <c r="L14" s="804" t="str">
        <f>VLOOKUP($A14,[23]旧伊王島町!$B$6:$M$30,8,FALSE)</f>
        <v>-</v>
      </c>
      <c r="M14" s="804" t="str">
        <f>VLOOKUP($A14,[23]旧伊王島町!$B$6:$M$30,9,FALSE)</f>
        <v>-</v>
      </c>
      <c r="N14" s="804" t="str">
        <f>VLOOKUP($A14,[23]旧伊王島町!$B$6:$M$30,10,FALSE)</f>
        <v>-</v>
      </c>
      <c r="O14" s="805">
        <f>VLOOKUP($A14,[23]旧伊王島町!$B$6:$M$30,11,FALSE)</f>
        <v>1</v>
      </c>
      <c r="P14" s="804">
        <f>VLOOKUP($A14,[23]旧伊王島町!$B$35:$M$59,2,FALSE)</f>
        <v>14</v>
      </c>
      <c r="Q14" s="804">
        <f>VLOOKUP($A14,[23]旧伊王島町!$B$35:$M$59,3,FALSE)</f>
        <v>13</v>
      </c>
      <c r="R14" s="804">
        <f>VLOOKUP($A14,[23]旧伊王島町!$B$35:$M$59,4,FALSE)</f>
        <v>11</v>
      </c>
      <c r="S14" s="804">
        <f>VLOOKUP($A14,[23]旧伊王島町!$B$35:$M$59,5,FALSE)</f>
        <v>1</v>
      </c>
      <c r="T14" s="804">
        <f>VLOOKUP($A14,[23]旧伊王島町!$B$35:$M$59,6,FALSE)</f>
        <v>1</v>
      </c>
      <c r="U14" s="804">
        <f>VLOOKUP($A14,[23]旧伊王島町!$B$35:$M$59,7,FALSE)</f>
        <v>1</v>
      </c>
      <c r="V14" s="804" t="str">
        <f>VLOOKUP($A14,[23]旧伊王島町!$B$35:$M$59,8,FALSE)</f>
        <v>-</v>
      </c>
      <c r="W14" s="804" t="str">
        <f>VLOOKUP($A14,[23]旧伊王島町!$B$35:$M$59,9,FALSE)</f>
        <v>-</v>
      </c>
      <c r="X14" s="804" t="str">
        <f>VLOOKUP($A14,[23]旧伊王島町!$B$35:$M$59,10,FALSE)</f>
        <v>-</v>
      </c>
      <c r="Y14" s="805" t="str">
        <f>VLOOKUP($A14,[23]旧伊王島町!$B$35:$M$59,11,FALSE)</f>
        <v>-</v>
      </c>
      <c r="Z14" s="804">
        <f>VLOOKUP($A14,[23]旧伊王島町!$B$64:$M$88,2,FALSE)</f>
        <v>4</v>
      </c>
      <c r="AA14" s="804">
        <f>VLOOKUP($A14,[23]旧伊王島町!$B$64:$M$88,3,FALSE)</f>
        <v>3</v>
      </c>
      <c r="AB14" s="804">
        <f>VLOOKUP($A14,[23]旧伊王島町!$B$64:$M$88,4,FALSE)</f>
        <v>1</v>
      </c>
      <c r="AC14" s="804" t="str">
        <f>VLOOKUP($A14,[23]旧伊王島町!$B$64:$M$88,5,FALSE)</f>
        <v>-</v>
      </c>
      <c r="AD14" s="804">
        <f>VLOOKUP($A14,[23]旧伊王島町!$B$64:$M$88,6,FALSE)</f>
        <v>2</v>
      </c>
      <c r="AE14" s="804" t="str">
        <f>VLOOKUP($A14,[23]旧伊王島町!$B$64:$M$88,7,FALSE)</f>
        <v>-</v>
      </c>
      <c r="AF14" s="804" t="str">
        <f>VLOOKUP($A14,[23]旧伊王島町!$B$64:$M$88,8,FALSE)</f>
        <v>-</v>
      </c>
      <c r="AG14" s="804" t="str">
        <f>VLOOKUP($A14,[23]旧伊王島町!$B$64:$M$88,9,FALSE)</f>
        <v>-</v>
      </c>
      <c r="AH14" s="804" t="str">
        <f>VLOOKUP($A14,[23]旧伊王島町!$B$64:$M$88,10,FALSE)</f>
        <v>-</v>
      </c>
      <c r="AI14" s="804">
        <f>VLOOKUP($A14,[23]旧伊王島町!$B$64:$M$88,11,FALSE)</f>
        <v>1</v>
      </c>
    </row>
    <row r="15" spans="1:35" s="143" customFormat="1" ht="15.95" customHeight="1">
      <c r="A15" s="772" t="s">
        <v>845</v>
      </c>
      <c r="B15" s="132" t="s">
        <v>212</v>
      </c>
      <c r="C15" s="132"/>
      <c r="D15" s="803" t="s">
        <v>895</v>
      </c>
      <c r="E15" s="777" t="s">
        <v>846</v>
      </c>
      <c r="F15" s="804">
        <f>VLOOKUP($A15,[23]旧伊王島町!$B$6:$M$30,2,FALSE)</f>
        <v>1</v>
      </c>
      <c r="G15" s="804">
        <f>VLOOKUP($A15,[23]旧伊王島町!$B$6:$M$30,3,FALSE)</f>
        <v>1</v>
      </c>
      <c r="H15" s="804" t="str">
        <f>VLOOKUP($A15,[23]旧伊王島町!$B$6:$M$30,4,FALSE)</f>
        <v>-</v>
      </c>
      <c r="I15" s="804">
        <f>VLOOKUP($A15,[23]旧伊王島町!$B$6:$M$30,5,FALSE)</f>
        <v>1</v>
      </c>
      <c r="J15" s="804" t="str">
        <f>VLOOKUP($A15,[23]旧伊王島町!$B$6:$M$30,6,FALSE)</f>
        <v>-</v>
      </c>
      <c r="K15" s="804" t="str">
        <f>VLOOKUP($A15,[23]旧伊王島町!$B$6:$M$30,7,FALSE)</f>
        <v>-</v>
      </c>
      <c r="L15" s="804" t="str">
        <f>VLOOKUP($A15,[23]旧伊王島町!$B$6:$M$30,8,FALSE)</f>
        <v>-</v>
      </c>
      <c r="M15" s="804" t="str">
        <f>VLOOKUP($A15,[23]旧伊王島町!$B$6:$M$30,9,FALSE)</f>
        <v>-</v>
      </c>
      <c r="N15" s="804" t="str">
        <f>VLOOKUP($A15,[23]旧伊王島町!$B$6:$M$30,10,FALSE)</f>
        <v>-</v>
      </c>
      <c r="O15" s="805" t="str">
        <f>VLOOKUP($A15,[23]旧伊王島町!$B$6:$M$30,11,FALSE)</f>
        <v>-</v>
      </c>
      <c r="P15" s="804" t="str">
        <f>VLOOKUP($A15,[23]旧伊王島町!$B$35:$M$59,2,FALSE)</f>
        <v>-</v>
      </c>
      <c r="Q15" s="804" t="str">
        <f>VLOOKUP($A15,[23]旧伊王島町!$B$35:$M$59,3,FALSE)</f>
        <v>-</v>
      </c>
      <c r="R15" s="804" t="str">
        <f>VLOOKUP($A15,[23]旧伊王島町!$B$35:$M$59,4,FALSE)</f>
        <v>-</v>
      </c>
      <c r="S15" s="804" t="str">
        <f>VLOOKUP($A15,[23]旧伊王島町!$B$35:$M$59,5,FALSE)</f>
        <v>-</v>
      </c>
      <c r="T15" s="804" t="str">
        <f>VLOOKUP($A15,[23]旧伊王島町!$B$35:$M$59,6,FALSE)</f>
        <v>-</v>
      </c>
      <c r="U15" s="804" t="str">
        <f>VLOOKUP($A15,[23]旧伊王島町!$B$35:$M$59,7,FALSE)</f>
        <v>-</v>
      </c>
      <c r="V15" s="804" t="str">
        <f>VLOOKUP($A15,[23]旧伊王島町!$B$35:$M$59,8,FALSE)</f>
        <v>-</v>
      </c>
      <c r="W15" s="804" t="str">
        <f>VLOOKUP($A15,[23]旧伊王島町!$B$35:$M$59,9,FALSE)</f>
        <v>-</v>
      </c>
      <c r="X15" s="804" t="str">
        <f>VLOOKUP($A15,[23]旧伊王島町!$B$35:$M$59,10,FALSE)</f>
        <v>-</v>
      </c>
      <c r="Y15" s="805" t="str">
        <f>VLOOKUP($A15,[23]旧伊王島町!$B$35:$M$59,11,FALSE)</f>
        <v>-</v>
      </c>
      <c r="Z15" s="804">
        <f>VLOOKUP($A15,[23]旧伊王島町!$B$64:$M$88,2,FALSE)</f>
        <v>1</v>
      </c>
      <c r="AA15" s="804">
        <f>VLOOKUP($A15,[23]旧伊王島町!$B$64:$M$88,3,FALSE)</f>
        <v>1</v>
      </c>
      <c r="AB15" s="804" t="str">
        <f>VLOOKUP($A15,[23]旧伊王島町!$B$64:$M$88,4,FALSE)</f>
        <v>-</v>
      </c>
      <c r="AC15" s="804">
        <f>VLOOKUP($A15,[23]旧伊王島町!$B$64:$M$88,5,FALSE)</f>
        <v>1</v>
      </c>
      <c r="AD15" s="804" t="str">
        <f>VLOOKUP($A15,[23]旧伊王島町!$B$64:$M$88,6,FALSE)</f>
        <v>-</v>
      </c>
      <c r="AE15" s="804" t="str">
        <f>VLOOKUP($A15,[23]旧伊王島町!$B$64:$M$88,7,FALSE)</f>
        <v>-</v>
      </c>
      <c r="AF15" s="804" t="str">
        <f>VLOOKUP($A15,[23]旧伊王島町!$B$64:$M$88,8,FALSE)</f>
        <v>-</v>
      </c>
      <c r="AG15" s="804" t="str">
        <f>VLOOKUP($A15,[23]旧伊王島町!$B$64:$M$88,9,FALSE)</f>
        <v>-</v>
      </c>
      <c r="AH15" s="804" t="str">
        <f>VLOOKUP($A15,[23]旧伊王島町!$B$64:$M$88,10,FALSE)</f>
        <v>-</v>
      </c>
      <c r="AI15" s="804" t="str">
        <f>VLOOKUP($A15,[23]旧伊王島町!$B$64:$M$88,11,FALSE)</f>
        <v>-</v>
      </c>
    </row>
    <row r="16" spans="1:35" s="143" customFormat="1" ht="15.95" customHeight="1">
      <c r="A16" s="772" t="s">
        <v>847</v>
      </c>
      <c r="B16" s="132" t="s">
        <v>212</v>
      </c>
      <c r="C16" s="132"/>
      <c r="D16" s="803" t="s">
        <v>896</v>
      </c>
      <c r="E16" s="777" t="s">
        <v>848</v>
      </c>
      <c r="F16" s="804">
        <f>VLOOKUP($A16,[23]旧伊王島町!$B$6:$M$30,2,FALSE)</f>
        <v>2</v>
      </c>
      <c r="G16" s="804">
        <f>VLOOKUP($A16,[23]旧伊王島町!$B$6:$M$30,3,FALSE)</f>
        <v>2</v>
      </c>
      <c r="H16" s="804">
        <f>VLOOKUP($A16,[23]旧伊王島町!$B$6:$M$30,4,FALSE)</f>
        <v>1</v>
      </c>
      <c r="I16" s="804" t="str">
        <f>VLOOKUP($A16,[23]旧伊王島町!$B$6:$M$30,5,FALSE)</f>
        <v>-</v>
      </c>
      <c r="J16" s="804">
        <f>VLOOKUP($A16,[23]旧伊王島町!$B$6:$M$30,6,FALSE)</f>
        <v>1</v>
      </c>
      <c r="K16" s="804" t="str">
        <f>VLOOKUP($A16,[23]旧伊王島町!$B$6:$M$30,7,FALSE)</f>
        <v>-</v>
      </c>
      <c r="L16" s="804" t="str">
        <f>VLOOKUP($A16,[23]旧伊王島町!$B$6:$M$30,8,FALSE)</f>
        <v>-</v>
      </c>
      <c r="M16" s="804" t="str">
        <f>VLOOKUP($A16,[23]旧伊王島町!$B$6:$M$30,9,FALSE)</f>
        <v>-</v>
      </c>
      <c r="N16" s="804" t="str">
        <f>VLOOKUP($A16,[23]旧伊王島町!$B$6:$M$30,10,FALSE)</f>
        <v>-</v>
      </c>
      <c r="O16" s="805" t="str">
        <f>VLOOKUP($A16,[23]旧伊王島町!$B$6:$M$30,11,FALSE)</f>
        <v>-</v>
      </c>
      <c r="P16" s="804">
        <f>VLOOKUP($A16,[23]旧伊王島町!$B$35:$M$59,2,FALSE)</f>
        <v>1</v>
      </c>
      <c r="Q16" s="804">
        <f>VLOOKUP($A16,[23]旧伊王島町!$B$35:$M$59,3,FALSE)</f>
        <v>1</v>
      </c>
      <c r="R16" s="804">
        <f>VLOOKUP($A16,[23]旧伊王島町!$B$35:$M$59,4,FALSE)</f>
        <v>1</v>
      </c>
      <c r="S16" s="804" t="str">
        <f>VLOOKUP($A16,[23]旧伊王島町!$B$35:$M$59,5,FALSE)</f>
        <v>-</v>
      </c>
      <c r="T16" s="804" t="str">
        <f>VLOOKUP($A16,[23]旧伊王島町!$B$35:$M$59,6,FALSE)</f>
        <v>-</v>
      </c>
      <c r="U16" s="804" t="str">
        <f>VLOOKUP($A16,[23]旧伊王島町!$B$35:$M$59,7,FALSE)</f>
        <v>-</v>
      </c>
      <c r="V16" s="804" t="str">
        <f>VLOOKUP($A16,[23]旧伊王島町!$B$35:$M$59,8,FALSE)</f>
        <v>-</v>
      </c>
      <c r="W16" s="804" t="str">
        <f>VLOOKUP($A16,[23]旧伊王島町!$B$35:$M$59,9,FALSE)</f>
        <v>-</v>
      </c>
      <c r="X16" s="804" t="str">
        <f>VLOOKUP($A16,[23]旧伊王島町!$B$35:$M$59,10,FALSE)</f>
        <v>-</v>
      </c>
      <c r="Y16" s="805" t="str">
        <f>VLOOKUP($A16,[23]旧伊王島町!$B$35:$M$59,11,FALSE)</f>
        <v>-</v>
      </c>
      <c r="Z16" s="804">
        <f>VLOOKUP($A16,[23]旧伊王島町!$B$64:$M$88,2,FALSE)</f>
        <v>1</v>
      </c>
      <c r="AA16" s="804">
        <f>VLOOKUP($A16,[23]旧伊王島町!$B$64:$M$88,3,FALSE)</f>
        <v>1</v>
      </c>
      <c r="AB16" s="804" t="str">
        <f>VLOOKUP($A16,[23]旧伊王島町!$B$64:$M$88,4,FALSE)</f>
        <v>-</v>
      </c>
      <c r="AC16" s="804" t="str">
        <f>VLOOKUP($A16,[23]旧伊王島町!$B$64:$M$88,5,FALSE)</f>
        <v>-</v>
      </c>
      <c r="AD16" s="804">
        <f>VLOOKUP($A16,[23]旧伊王島町!$B$64:$M$88,6,FALSE)</f>
        <v>1</v>
      </c>
      <c r="AE16" s="804" t="str">
        <f>VLOOKUP($A16,[23]旧伊王島町!$B$64:$M$88,7,FALSE)</f>
        <v>-</v>
      </c>
      <c r="AF16" s="804" t="str">
        <f>VLOOKUP($A16,[23]旧伊王島町!$B$64:$M$88,8,FALSE)</f>
        <v>-</v>
      </c>
      <c r="AG16" s="804" t="str">
        <f>VLOOKUP($A16,[23]旧伊王島町!$B$64:$M$88,9,FALSE)</f>
        <v>-</v>
      </c>
      <c r="AH16" s="804" t="str">
        <f>VLOOKUP($A16,[23]旧伊王島町!$B$64:$M$88,10,FALSE)</f>
        <v>-</v>
      </c>
      <c r="AI16" s="804" t="str">
        <f>VLOOKUP($A16,[23]旧伊王島町!$B$64:$M$88,11,FALSE)</f>
        <v>-</v>
      </c>
    </row>
    <row r="17" spans="1:35" s="143" customFormat="1" ht="15.95" customHeight="1">
      <c r="A17" s="772" t="s">
        <v>849</v>
      </c>
      <c r="B17" s="132" t="s">
        <v>212</v>
      </c>
      <c r="C17" s="132"/>
      <c r="D17" s="803" t="s">
        <v>897</v>
      </c>
      <c r="E17" s="777" t="s">
        <v>850</v>
      </c>
      <c r="F17" s="804">
        <f>VLOOKUP($A17,[23]旧伊王島町!$B$6:$M$30,2,FALSE)</f>
        <v>10</v>
      </c>
      <c r="G17" s="804">
        <f>VLOOKUP($A17,[23]旧伊王島町!$B$6:$M$30,3,FALSE)</f>
        <v>9</v>
      </c>
      <c r="H17" s="804">
        <f>VLOOKUP($A17,[23]旧伊王島町!$B$6:$M$30,4,FALSE)</f>
        <v>2</v>
      </c>
      <c r="I17" s="804" t="str">
        <f>VLOOKUP($A17,[23]旧伊王島町!$B$6:$M$30,5,FALSE)</f>
        <v>-</v>
      </c>
      <c r="J17" s="804">
        <f>VLOOKUP($A17,[23]旧伊王島町!$B$6:$M$30,6,FALSE)</f>
        <v>7</v>
      </c>
      <c r="K17" s="804" t="str">
        <f>VLOOKUP($A17,[23]旧伊王島町!$B$6:$M$30,7,FALSE)</f>
        <v>-</v>
      </c>
      <c r="L17" s="804">
        <f>VLOOKUP($A17,[23]旧伊王島町!$B$6:$M$30,8,FALSE)</f>
        <v>1</v>
      </c>
      <c r="M17" s="804" t="str">
        <f>VLOOKUP($A17,[23]旧伊王島町!$B$6:$M$30,9,FALSE)</f>
        <v>-</v>
      </c>
      <c r="N17" s="804" t="str">
        <f>VLOOKUP($A17,[23]旧伊王島町!$B$6:$M$30,10,FALSE)</f>
        <v>-</v>
      </c>
      <c r="O17" s="805" t="str">
        <f>VLOOKUP($A17,[23]旧伊王島町!$B$6:$M$30,11,FALSE)</f>
        <v>-</v>
      </c>
      <c r="P17" s="804">
        <f>VLOOKUP($A17,[23]旧伊王島町!$B$35:$M$59,2,FALSE)</f>
        <v>8</v>
      </c>
      <c r="Q17" s="804">
        <f>VLOOKUP($A17,[23]旧伊王島町!$B$35:$M$59,3,FALSE)</f>
        <v>7</v>
      </c>
      <c r="R17" s="804">
        <f>VLOOKUP($A17,[23]旧伊王島町!$B$35:$M$59,4,FALSE)</f>
        <v>2</v>
      </c>
      <c r="S17" s="804" t="str">
        <f>VLOOKUP($A17,[23]旧伊王島町!$B$35:$M$59,5,FALSE)</f>
        <v>-</v>
      </c>
      <c r="T17" s="804">
        <f>VLOOKUP($A17,[23]旧伊王島町!$B$35:$M$59,6,FALSE)</f>
        <v>5</v>
      </c>
      <c r="U17" s="804" t="str">
        <f>VLOOKUP($A17,[23]旧伊王島町!$B$35:$M$59,7,FALSE)</f>
        <v>-</v>
      </c>
      <c r="V17" s="804">
        <f>VLOOKUP($A17,[23]旧伊王島町!$B$35:$M$59,8,FALSE)</f>
        <v>1</v>
      </c>
      <c r="W17" s="804" t="str">
        <f>VLOOKUP($A17,[23]旧伊王島町!$B$35:$M$59,9,FALSE)</f>
        <v>-</v>
      </c>
      <c r="X17" s="804" t="str">
        <f>VLOOKUP($A17,[23]旧伊王島町!$B$35:$M$59,10,FALSE)</f>
        <v>-</v>
      </c>
      <c r="Y17" s="805" t="str">
        <f>VLOOKUP($A17,[23]旧伊王島町!$B$35:$M$59,11,FALSE)</f>
        <v>-</v>
      </c>
      <c r="Z17" s="804">
        <f>VLOOKUP($A17,[23]旧伊王島町!$B$64:$M$88,2,FALSE)</f>
        <v>2</v>
      </c>
      <c r="AA17" s="804">
        <f>VLOOKUP($A17,[23]旧伊王島町!$B$64:$M$88,3,FALSE)</f>
        <v>2</v>
      </c>
      <c r="AB17" s="804" t="str">
        <f>VLOOKUP($A17,[23]旧伊王島町!$B$64:$M$88,4,FALSE)</f>
        <v>-</v>
      </c>
      <c r="AC17" s="804" t="str">
        <f>VLOOKUP($A17,[23]旧伊王島町!$B$64:$M$88,5,FALSE)</f>
        <v>-</v>
      </c>
      <c r="AD17" s="804">
        <f>VLOOKUP($A17,[23]旧伊王島町!$B$64:$M$88,6,FALSE)</f>
        <v>2</v>
      </c>
      <c r="AE17" s="804" t="str">
        <f>VLOOKUP($A17,[23]旧伊王島町!$B$64:$M$88,7,FALSE)</f>
        <v>-</v>
      </c>
      <c r="AF17" s="804" t="str">
        <f>VLOOKUP($A17,[23]旧伊王島町!$B$64:$M$88,8,FALSE)</f>
        <v>-</v>
      </c>
      <c r="AG17" s="804" t="str">
        <f>VLOOKUP($A17,[23]旧伊王島町!$B$64:$M$88,9,FALSE)</f>
        <v>-</v>
      </c>
      <c r="AH17" s="804" t="str">
        <f>VLOOKUP($A17,[23]旧伊王島町!$B$64:$M$88,10,FALSE)</f>
        <v>-</v>
      </c>
      <c r="AI17" s="804" t="str">
        <f>VLOOKUP($A17,[23]旧伊王島町!$B$64:$M$88,11,FALSE)</f>
        <v>-</v>
      </c>
    </row>
    <row r="18" spans="1:35" s="143" customFormat="1" ht="15.95" customHeight="1">
      <c r="A18" s="772" t="s">
        <v>851</v>
      </c>
      <c r="B18" s="132" t="s">
        <v>212</v>
      </c>
      <c r="C18" s="132"/>
      <c r="D18" s="803" t="s">
        <v>898</v>
      </c>
      <c r="E18" s="777" t="s">
        <v>852</v>
      </c>
      <c r="F18" s="804">
        <f>VLOOKUP($A18,[23]旧伊王島町!$B$6:$M$30,2,FALSE)</f>
        <v>18</v>
      </c>
      <c r="G18" s="804">
        <f>VLOOKUP($A18,[23]旧伊王島町!$B$6:$M$30,3,FALSE)</f>
        <v>12</v>
      </c>
      <c r="H18" s="804">
        <f>VLOOKUP($A18,[23]旧伊王島町!$B$6:$M$30,4,FALSE)</f>
        <v>5</v>
      </c>
      <c r="I18" s="804" t="str">
        <f>VLOOKUP($A18,[23]旧伊王島町!$B$6:$M$30,5,FALSE)</f>
        <v>-</v>
      </c>
      <c r="J18" s="804">
        <f>VLOOKUP($A18,[23]旧伊王島町!$B$6:$M$30,6,FALSE)</f>
        <v>7</v>
      </c>
      <c r="K18" s="804">
        <f>VLOOKUP($A18,[23]旧伊王島町!$B$6:$M$30,7,FALSE)</f>
        <v>1</v>
      </c>
      <c r="L18" s="804" t="str">
        <f>VLOOKUP($A18,[23]旧伊王島町!$B$6:$M$30,8,FALSE)</f>
        <v>-</v>
      </c>
      <c r="M18" s="804">
        <f>VLOOKUP($A18,[23]旧伊王島町!$B$6:$M$30,9,FALSE)</f>
        <v>4</v>
      </c>
      <c r="N18" s="804" t="str">
        <f>VLOOKUP($A18,[23]旧伊王島町!$B$6:$M$30,10,FALSE)</f>
        <v>-</v>
      </c>
      <c r="O18" s="805" t="str">
        <f>VLOOKUP($A18,[23]旧伊王島町!$B$6:$M$30,11,FALSE)</f>
        <v>-</v>
      </c>
      <c r="P18" s="804">
        <f>VLOOKUP($A18,[23]旧伊王島町!$B$35:$M$59,2,FALSE)</f>
        <v>6</v>
      </c>
      <c r="Q18" s="804">
        <f>VLOOKUP($A18,[23]旧伊王島町!$B$35:$M$59,3,FALSE)</f>
        <v>3</v>
      </c>
      <c r="R18" s="804">
        <f>VLOOKUP($A18,[23]旧伊王島町!$B$35:$M$59,4,FALSE)</f>
        <v>2</v>
      </c>
      <c r="S18" s="804" t="str">
        <f>VLOOKUP($A18,[23]旧伊王島町!$B$35:$M$59,5,FALSE)</f>
        <v>-</v>
      </c>
      <c r="T18" s="804">
        <f>VLOOKUP($A18,[23]旧伊王島町!$B$35:$M$59,6,FALSE)</f>
        <v>1</v>
      </c>
      <c r="U18" s="804">
        <f>VLOOKUP($A18,[23]旧伊王島町!$B$35:$M$59,7,FALSE)</f>
        <v>1</v>
      </c>
      <c r="V18" s="804" t="str">
        <f>VLOOKUP($A18,[23]旧伊王島町!$B$35:$M$59,8,FALSE)</f>
        <v>-</v>
      </c>
      <c r="W18" s="804">
        <f>VLOOKUP($A18,[23]旧伊王島町!$B$35:$M$59,9,FALSE)</f>
        <v>2</v>
      </c>
      <c r="X18" s="804" t="str">
        <f>VLOOKUP($A18,[23]旧伊王島町!$B$35:$M$59,10,FALSE)</f>
        <v>-</v>
      </c>
      <c r="Y18" s="805" t="str">
        <f>VLOOKUP($A18,[23]旧伊王島町!$B$35:$M$59,11,FALSE)</f>
        <v>-</v>
      </c>
      <c r="Z18" s="804">
        <f>VLOOKUP($A18,[23]旧伊王島町!$B$64:$M$88,2,FALSE)</f>
        <v>12</v>
      </c>
      <c r="AA18" s="804">
        <f>VLOOKUP($A18,[23]旧伊王島町!$B$64:$M$88,3,FALSE)</f>
        <v>9</v>
      </c>
      <c r="AB18" s="804">
        <f>VLOOKUP($A18,[23]旧伊王島町!$B$64:$M$88,4,FALSE)</f>
        <v>3</v>
      </c>
      <c r="AC18" s="804" t="str">
        <f>VLOOKUP($A18,[23]旧伊王島町!$B$64:$M$88,5,FALSE)</f>
        <v>-</v>
      </c>
      <c r="AD18" s="804">
        <f>VLOOKUP($A18,[23]旧伊王島町!$B$64:$M$88,6,FALSE)</f>
        <v>6</v>
      </c>
      <c r="AE18" s="804" t="str">
        <f>VLOOKUP($A18,[23]旧伊王島町!$B$64:$M$88,7,FALSE)</f>
        <v>-</v>
      </c>
      <c r="AF18" s="804" t="str">
        <f>VLOOKUP($A18,[23]旧伊王島町!$B$64:$M$88,8,FALSE)</f>
        <v>-</v>
      </c>
      <c r="AG18" s="804">
        <f>VLOOKUP($A18,[23]旧伊王島町!$B$64:$M$88,9,FALSE)</f>
        <v>2</v>
      </c>
      <c r="AH18" s="804" t="str">
        <f>VLOOKUP($A18,[23]旧伊王島町!$B$64:$M$88,10,FALSE)</f>
        <v>-</v>
      </c>
      <c r="AI18" s="804" t="str">
        <f>VLOOKUP($A18,[23]旧伊王島町!$B$64:$M$88,11,FALSE)</f>
        <v>-</v>
      </c>
    </row>
    <row r="19" spans="1:35" s="143" customFormat="1" ht="15.95" customHeight="1">
      <c r="A19" s="772" t="s">
        <v>853</v>
      </c>
      <c r="B19" s="132" t="s">
        <v>212</v>
      </c>
      <c r="C19" s="132"/>
      <c r="D19" s="803" t="s">
        <v>899</v>
      </c>
      <c r="E19" s="777" t="s">
        <v>854</v>
      </c>
      <c r="F19" s="804" t="str">
        <f>VLOOKUP($A19,[23]旧伊王島町!$B$6:$M$30,2,FALSE)</f>
        <v>-</v>
      </c>
      <c r="G19" s="804" t="str">
        <f>VLOOKUP($A19,[23]旧伊王島町!$B$6:$M$30,3,FALSE)</f>
        <v>-</v>
      </c>
      <c r="H19" s="804" t="str">
        <f>VLOOKUP($A19,[23]旧伊王島町!$B$6:$M$30,4,FALSE)</f>
        <v>-</v>
      </c>
      <c r="I19" s="804" t="str">
        <f>VLOOKUP($A19,[23]旧伊王島町!$B$6:$M$30,5,FALSE)</f>
        <v>-</v>
      </c>
      <c r="J19" s="804" t="str">
        <f>VLOOKUP($A19,[23]旧伊王島町!$B$6:$M$30,6,FALSE)</f>
        <v>-</v>
      </c>
      <c r="K19" s="804" t="str">
        <f>VLOOKUP($A19,[23]旧伊王島町!$B$6:$M$30,7,FALSE)</f>
        <v>-</v>
      </c>
      <c r="L19" s="804" t="str">
        <f>VLOOKUP($A19,[23]旧伊王島町!$B$6:$M$30,8,FALSE)</f>
        <v>-</v>
      </c>
      <c r="M19" s="804" t="str">
        <f>VLOOKUP($A19,[23]旧伊王島町!$B$6:$M$30,9,FALSE)</f>
        <v>-</v>
      </c>
      <c r="N19" s="804" t="str">
        <f>VLOOKUP($A19,[23]旧伊王島町!$B$6:$M$30,10,FALSE)</f>
        <v>-</v>
      </c>
      <c r="O19" s="805" t="str">
        <f>VLOOKUP($A19,[23]旧伊王島町!$B$6:$M$30,11,FALSE)</f>
        <v>-</v>
      </c>
      <c r="P19" s="804" t="str">
        <f>VLOOKUP($A19,[23]旧伊王島町!$B$35:$M$59,2,FALSE)</f>
        <v>-</v>
      </c>
      <c r="Q19" s="804" t="str">
        <f>VLOOKUP($A19,[23]旧伊王島町!$B$35:$M$59,3,FALSE)</f>
        <v>-</v>
      </c>
      <c r="R19" s="804" t="str">
        <f>VLOOKUP($A19,[23]旧伊王島町!$B$35:$M$59,4,FALSE)</f>
        <v>-</v>
      </c>
      <c r="S19" s="804" t="str">
        <f>VLOOKUP($A19,[23]旧伊王島町!$B$35:$M$59,5,FALSE)</f>
        <v>-</v>
      </c>
      <c r="T19" s="804" t="str">
        <f>VLOOKUP($A19,[23]旧伊王島町!$B$35:$M$59,6,FALSE)</f>
        <v>-</v>
      </c>
      <c r="U19" s="804" t="str">
        <f>VLOOKUP($A19,[23]旧伊王島町!$B$35:$M$59,7,FALSE)</f>
        <v>-</v>
      </c>
      <c r="V19" s="804" t="str">
        <f>VLOOKUP($A19,[23]旧伊王島町!$B$35:$M$59,8,FALSE)</f>
        <v>-</v>
      </c>
      <c r="W19" s="804" t="str">
        <f>VLOOKUP($A19,[23]旧伊王島町!$B$35:$M$59,9,FALSE)</f>
        <v>-</v>
      </c>
      <c r="X19" s="804" t="str">
        <f>VLOOKUP($A19,[23]旧伊王島町!$B$35:$M$59,10,FALSE)</f>
        <v>-</v>
      </c>
      <c r="Y19" s="805" t="str">
        <f>VLOOKUP($A19,[23]旧伊王島町!$B$35:$M$59,11,FALSE)</f>
        <v>-</v>
      </c>
      <c r="Z19" s="804" t="str">
        <f>VLOOKUP($A19,[23]旧伊王島町!$B$64:$M$88,2,FALSE)</f>
        <v>-</v>
      </c>
      <c r="AA19" s="804" t="str">
        <f>VLOOKUP($A19,[23]旧伊王島町!$B$64:$M$88,3,FALSE)</f>
        <v>-</v>
      </c>
      <c r="AB19" s="804" t="str">
        <f>VLOOKUP($A19,[23]旧伊王島町!$B$64:$M$88,4,FALSE)</f>
        <v>-</v>
      </c>
      <c r="AC19" s="804" t="str">
        <f>VLOOKUP($A19,[23]旧伊王島町!$B$64:$M$88,5,FALSE)</f>
        <v>-</v>
      </c>
      <c r="AD19" s="804" t="str">
        <f>VLOOKUP($A19,[23]旧伊王島町!$B$64:$M$88,6,FALSE)</f>
        <v>-</v>
      </c>
      <c r="AE19" s="804" t="str">
        <f>VLOOKUP($A19,[23]旧伊王島町!$B$64:$M$88,7,FALSE)</f>
        <v>-</v>
      </c>
      <c r="AF19" s="804" t="str">
        <f>VLOOKUP($A19,[23]旧伊王島町!$B$64:$M$88,8,FALSE)</f>
        <v>-</v>
      </c>
      <c r="AG19" s="804" t="str">
        <f>VLOOKUP($A19,[23]旧伊王島町!$B$64:$M$88,9,FALSE)</f>
        <v>-</v>
      </c>
      <c r="AH19" s="804" t="str">
        <f>VLOOKUP($A19,[23]旧伊王島町!$B$64:$M$88,10,FALSE)</f>
        <v>-</v>
      </c>
      <c r="AI19" s="804" t="str">
        <f>VLOOKUP($A19,[23]旧伊王島町!$B$64:$M$88,11,FALSE)</f>
        <v>-</v>
      </c>
    </row>
    <row r="20" spans="1:35" s="143" customFormat="1" ht="15.95" customHeight="1">
      <c r="A20" s="772" t="s">
        <v>855</v>
      </c>
      <c r="B20" s="132" t="s">
        <v>212</v>
      </c>
      <c r="C20" s="132"/>
      <c r="D20" s="803" t="s">
        <v>900</v>
      </c>
      <c r="E20" s="777" t="s">
        <v>856</v>
      </c>
      <c r="F20" s="804" t="str">
        <f>VLOOKUP($A20,[23]旧伊王島町!$B$6:$M$30,2,FALSE)</f>
        <v>-</v>
      </c>
      <c r="G20" s="804" t="str">
        <f>VLOOKUP($A20,[23]旧伊王島町!$B$6:$M$30,3,FALSE)</f>
        <v>-</v>
      </c>
      <c r="H20" s="804" t="str">
        <f>VLOOKUP($A20,[23]旧伊王島町!$B$6:$M$30,4,FALSE)</f>
        <v>-</v>
      </c>
      <c r="I20" s="804" t="str">
        <f>VLOOKUP($A20,[23]旧伊王島町!$B$6:$M$30,5,FALSE)</f>
        <v>-</v>
      </c>
      <c r="J20" s="804" t="str">
        <f>VLOOKUP($A20,[23]旧伊王島町!$B$6:$M$30,6,FALSE)</f>
        <v>-</v>
      </c>
      <c r="K20" s="804" t="str">
        <f>VLOOKUP($A20,[23]旧伊王島町!$B$6:$M$30,7,FALSE)</f>
        <v>-</v>
      </c>
      <c r="L20" s="804" t="str">
        <f>VLOOKUP($A20,[23]旧伊王島町!$B$6:$M$30,8,FALSE)</f>
        <v>-</v>
      </c>
      <c r="M20" s="804" t="str">
        <f>VLOOKUP($A20,[23]旧伊王島町!$B$6:$M$30,9,FALSE)</f>
        <v>-</v>
      </c>
      <c r="N20" s="804" t="str">
        <f>VLOOKUP($A20,[23]旧伊王島町!$B$6:$M$30,10,FALSE)</f>
        <v>-</v>
      </c>
      <c r="O20" s="805" t="str">
        <f>VLOOKUP($A20,[23]旧伊王島町!$B$6:$M$30,11,FALSE)</f>
        <v>-</v>
      </c>
      <c r="P20" s="804" t="str">
        <f>VLOOKUP($A20,[23]旧伊王島町!$B$35:$M$59,2,FALSE)</f>
        <v>-</v>
      </c>
      <c r="Q20" s="804" t="str">
        <f>VLOOKUP($A20,[23]旧伊王島町!$B$35:$M$59,3,FALSE)</f>
        <v>-</v>
      </c>
      <c r="R20" s="804" t="str">
        <f>VLOOKUP($A20,[23]旧伊王島町!$B$35:$M$59,4,FALSE)</f>
        <v>-</v>
      </c>
      <c r="S20" s="804" t="str">
        <f>VLOOKUP($A20,[23]旧伊王島町!$B$35:$M$59,5,FALSE)</f>
        <v>-</v>
      </c>
      <c r="T20" s="804" t="str">
        <f>VLOOKUP($A20,[23]旧伊王島町!$B$35:$M$59,6,FALSE)</f>
        <v>-</v>
      </c>
      <c r="U20" s="804" t="str">
        <f>VLOOKUP($A20,[23]旧伊王島町!$B$35:$M$59,7,FALSE)</f>
        <v>-</v>
      </c>
      <c r="V20" s="804" t="str">
        <f>VLOOKUP($A20,[23]旧伊王島町!$B$35:$M$59,8,FALSE)</f>
        <v>-</v>
      </c>
      <c r="W20" s="804" t="str">
        <f>VLOOKUP($A20,[23]旧伊王島町!$B$35:$M$59,9,FALSE)</f>
        <v>-</v>
      </c>
      <c r="X20" s="804" t="str">
        <f>VLOOKUP($A20,[23]旧伊王島町!$B$35:$M$59,10,FALSE)</f>
        <v>-</v>
      </c>
      <c r="Y20" s="805" t="str">
        <f>VLOOKUP($A20,[23]旧伊王島町!$B$35:$M$59,11,FALSE)</f>
        <v>-</v>
      </c>
      <c r="Z20" s="804" t="str">
        <f>VLOOKUP($A20,[23]旧伊王島町!$B$64:$M$88,2,FALSE)</f>
        <v>-</v>
      </c>
      <c r="AA20" s="804" t="str">
        <f>VLOOKUP($A20,[23]旧伊王島町!$B$64:$M$88,3,FALSE)</f>
        <v>-</v>
      </c>
      <c r="AB20" s="804" t="str">
        <f>VLOOKUP($A20,[23]旧伊王島町!$B$64:$M$88,4,FALSE)</f>
        <v>-</v>
      </c>
      <c r="AC20" s="804" t="str">
        <f>VLOOKUP($A20,[23]旧伊王島町!$B$64:$M$88,5,FALSE)</f>
        <v>-</v>
      </c>
      <c r="AD20" s="804" t="str">
        <f>VLOOKUP($A20,[23]旧伊王島町!$B$64:$M$88,6,FALSE)</f>
        <v>-</v>
      </c>
      <c r="AE20" s="804" t="str">
        <f>VLOOKUP($A20,[23]旧伊王島町!$B$64:$M$88,7,FALSE)</f>
        <v>-</v>
      </c>
      <c r="AF20" s="804" t="str">
        <f>VLOOKUP($A20,[23]旧伊王島町!$B$64:$M$88,8,FALSE)</f>
        <v>-</v>
      </c>
      <c r="AG20" s="804" t="str">
        <f>VLOOKUP($A20,[23]旧伊王島町!$B$64:$M$88,9,FALSE)</f>
        <v>-</v>
      </c>
      <c r="AH20" s="804" t="str">
        <f>VLOOKUP($A20,[23]旧伊王島町!$B$64:$M$88,10,FALSE)</f>
        <v>-</v>
      </c>
      <c r="AI20" s="804" t="str">
        <f>VLOOKUP($A20,[23]旧伊王島町!$B$64:$M$88,11,FALSE)</f>
        <v>-</v>
      </c>
    </row>
    <row r="21" spans="1:35" s="143" customFormat="1" ht="15.95" customHeight="1">
      <c r="A21" s="772" t="s">
        <v>857</v>
      </c>
      <c r="B21" s="132" t="s">
        <v>212</v>
      </c>
      <c r="C21" s="132"/>
      <c r="D21" s="803" t="s">
        <v>901</v>
      </c>
      <c r="E21" s="777" t="s">
        <v>858</v>
      </c>
      <c r="F21" s="804">
        <f>VLOOKUP($A21,[23]旧伊王島町!$B$6:$M$30,2,FALSE)</f>
        <v>4</v>
      </c>
      <c r="G21" s="804">
        <f>VLOOKUP($A21,[23]旧伊王島町!$B$6:$M$30,3,FALSE)</f>
        <v>4</v>
      </c>
      <c r="H21" s="804">
        <f>VLOOKUP($A21,[23]旧伊王島町!$B$6:$M$30,4,FALSE)</f>
        <v>2</v>
      </c>
      <c r="I21" s="804">
        <f>VLOOKUP($A21,[23]旧伊王島町!$B$6:$M$30,5,FALSE)</f>
        <v>1</v>
      </c>
      <c r="J21" s="804">
        <f>VLOOKUP($A21,[23]旧伊王島町!$B$6:$M$30,6,FALSE)</f>
        <v>1</v>
      </c>
      <c r="K21" s="804" t="str">
        <f>VLOOKUP($A21,[23]旧伊王島町!$B$6:$M$30,7,FALSE)</f>
        <v>-</v>
      </c>
      <c r="L21" s="804" t="str">
        <f>VLOOKUP($A21,[23]旧伊王島町!$B$6:$M$30,8,FALSE)</f>
        <v>-</v>
      </c>
      <c r="M21" s="804" t="str">
        <f>VLOOKUP($A21,[23]旧伊王島町!$B$6:$M$30,9,FALSE)</f>
        <v>-</v>
      </c>
      <c r="N21" s="804" t="str">
        <f>VLOOKUP($A21,[23]旧伊王島町!$B$6:$M$30,10,FALSE)</f>
        <v>-</v>
      </c>
      <c r="O21" s="805" t="str">
        <f>VLOOKUP($A21,[23]旧伊王島町!$B$6:$M$30,11,FALSE)</f>
        <v>-</v>
      </c>
      <c r="P21" s="804">
        <f>VLOOKUP($A21,[23]旧伊王島町!$B$35:$M$59,2,FALSE)</f>
        <v>2</v>
      </c>
      <c r="Q21" s="804">
        <f>VLOOKUP($A21,[23]旧伊王島町!$B$35:$M$59,3,FALSE)</f>
        <v>2</v>
      </c>
      <c r="R21" s="804">
        <f>VLOOKUP($A21,[23]旧伊王島町!$B$35:$M$59,4,FALSE)</f>
        <v>1</v>
      </c>
      <c r="S21" s="804" t="str">
        <f>VLOOKUP($A21,[23]旧伊王島町!$B$35:$M$59,5,FALSE)</f>
        <v>-</v>
      </c>
      <c r="T21" s="804">
        <f>VLOOKUP($A21,[23]旧伊王島町!$B$35:$M$59,6,FALSE)</f>
        <v>1</v>
      </c>
      <c r="U21" s="804" t="str">
        <f>VLOOKUP($A21,[23]旧伊王島町!$B$35:$M$59,7,FALSE)</f>
        <v>-</v>
      </c>
      <c r="V21" s="804" t="str">
        <f>VLOOKUP($A21,[23]旧伊王島町!$B$35:$M$59,8,FALSE)</f>
        <v>-</v>
      </c>
      <c r="W21" s="804" t="str">
        <f>VLOOKUP($A21,[23]旧伊王島町!$B$35:$M$59,9,FALSE)</f>
        <v>-</v>
      </c>
      <c r="X21" s="804" t="str">
        <f>VLOOKUP($A21,[23]旧伊王島町!$B$35:$M$59,10,FALSE)</f>
        <v>-</v>
      </c>
      <c r="Y21" s="805" t="str">
        <f>VLOOKUP($A21,[23]旧伊王島町!$B$35:$M$59,11,FALSE)</f>
        <v>-</v>
      </c>
      <c r="Z21" s="804">
        <f>VLOOKUP($A21,[23]旧伊王島町!$B$64:$M$88,2,FALSE)</f>
        <v>2</v>
      </c>
      <c r="AA21" s="804">
        <f>VLOOKUP($A21,[23]旧伊王島町!$B$64:$M$88,3,FALSE)</f>
        <v>2</v>
      </c>
      <c r="AB21" s="804">
        <f>VLOOKUP($A21,[23]旧伊王島町!$B$64:$M$88,4,FALSE)</f>
        <v>1</v>
      </c>
      <c r="AC21" s="804">
        <f>VLOOKUP($A21,[23]旧伊王島町!$B$64:$M$88,5,FALSE)</f>
        <v>1</v>
      </c>
      <c r="AD21" s="804" t="str">
        <f>VLOOKUP($A21,[23]旧伊王島町!$B$64:$M$88,6,FALSE)</f>
        <v>-</v>
      </c>
      <c r="AE21" s="804" t="str">
        <f>VLOOKUP($A21,[23]旧伊王島町!$B$64:$M$88,7,FALSE)</f>
        <v>-</v>
      </c>
      <c r="AF21" s="804" t="str">
        <f>VLOOKUP($A21,[23]旧伊王島町!$B$64:$M$88,8,FALSE)</f>
        <v>-</v>
      </c>
      <c r="AG21" s="804" t="str">
        <f>VLOOKUP($A21,[23]旧伊王島町!$B$64:$M$88,9,FALSE)</f>
        <v>-</v>
      </c>
      <c r="AH21" s="804" t="str">
        <f>VLOOKUP($A21,[23]旧伊王島町!$B$64:$M$88,10,FALSE)</f>
        <v>-</v>
      </c>
      <c r="AI21" s="804" t="str">
        <f>VLOOKUP($A21,[23]旧伊王島町!$B$64:$M$88,11,FALSE)</f>
        <v>-</v>
      </c>
    </row>
    <row r="22" spans="1:35" s="143" customFormat="1" ht="15.95" customHeight="1">
      <c r="A22" s="772" t="s">
        <v>859</v>
      </c>
      <c r="B22" s="132" t="s">
        <v>212</v>
      </c>
      <c r="C22" s="132"/>
      <c r="D22" s="803" t="s">
        <v>902</v>
      </c>
      <c r="E22" s="777" t="s">
        <v>860</v>
      </c>
      <c r="F22" s="804">
        <f>VLOOKUP($A22,[23]旧伊王島町!$B$6:$M$30,2,FALSE)</f>
        <v>46</v>
      </c>
      <c r="G22" s="804">
        <f>VLOOKUP($A22,[23]旧伊王島町!$B$6:$M$30,3,FALSE)</f>
        <v>41</v>
      </c>
      <c r="H22" s="804">
        <f>VLOOKUP($A22,[23]旧伊王島町!$B$6:$M$30,4,FALSE)</f>
        <v>17</v>
      </c>
      <c r="I22" s="804" t="str">
        <f>VLOOKUP($A22,[23]旧伊王島町!$B$6:$M$30,5,FALSE)</f>
        <v>-</v>
      </c>
      <c r="J22" s="804">
        <f>VLOOKUP($A22,[23]旧伊王島町!$B$6:$M$30,6,FALSE)</f>
        <v>24</v>
      </c>
      <c r="K22" s="804" t="str">
        <f>VLOOKUP($A22,[23]旧伊王島町!$B$6:$M$30,7,FALSE)</f>
        <v>-</v>
      </c>
      <c r="L22" s="804">
        <f>VLOOKUP($A22,[23]旧伊王島町!$B$6:$M$30,8,FALSE)</f>
        <v>1</v>
      </c>
      <c r="M22" s="804">
        <f>VLOOKUP($A22,[23]旧伊王島町!$B$6:$M$30,9,FALSE)</f>
        <v>1</v>
      </c>
      <c r="N22" s="804">
        <f>VLOOKUP($A22,[23]旧伊王島町!$B$6:$M$30,10,FALSE)</f>
        <v>3</v>
      </c>
      <c r="O22" s="805" t="str">
        <f>VLOOKUP($A22,[23]旧伊王島町!$B$6:$M$30,11,FALSE)</f>
        <v>-</v>
      </c>
      <c r="P22" s="804">
        <f>VLOOKUP($A22,[23]旧伊王島町!$B$35:$M$59,2,FALSE)</f>
        <v>22</v>
      </c>
      <c r="Q22" s="804">
        <f>VLOOKUP($A22,[23]旧伊王島町!$B$35:$M$59,3,FALSE)</f>
        <v>20</v>
      </c>
      <c r="R22" s="804">
        <f>VLOOKUP($A22,[23]旧伊王島町!$B$35:$M$59,4,FALSE)</f>
        <v>10</v>
      </c>
      <c r="S22" s="804" t="str">
        <f>VLOOKUP($A22,[23]旧伊王島町!$B$35:$M$59,5,FALSE)</f>
        <v>-</v>
      </c>
      <c r="T22" s="804">
        <f>VLOOKUP($A22,[23]旧伊王島町!$B$35:$M$59,6,FALSE)</f>
        <v>10</v>
      </c>
      <c r="U22" s="804" t="str">
        <f>VLOOKUP($A22,[23]旧伊王島町!$B$35:$M$59,7,FALSE)</f>
        <v>-</v>
      </c>
      <c r="V22" s="804">
        <f>VLOOKUP($A22,[23]旧伊王島町!$B$35:$M$59,8,FALSE)</f>
        <v>1</v>
      </c>
      <c r="W22" s="804">
        <f>VLOOKUP($A22,[23]旧伊王島町!$B$35:$M$59,9,FALSE)</f>
        <v>1</v>
      </c>
      <c r="X22" s="804" t="str">
        <f>VLOOKUP($A22,[23]旧伊王島町!$B$35:$M$59,10,FALSE)</f>
        <v>-</v>
      </c>
      <c r="Y22" s="805" t="str">
        <f>VLOOKUP($A22,[23]旧伊王島町!$B$35:$M$59,11,FALSE)</f>
        <v>-</v>
      </c>
      <c r="Z22" s="804">
        <f>VLOOKUP($A22,[23]旧伊王島町!$B$64:$M$88,2,FALSE)</f>
        <v>24</v>
      </c>
      <c r="AA22" s="804">
        <f>VLOOKUP($A22,[23]旧伊王島町!$B$64:$M$88,3,FALSE)</f>
        <v>21</v>
      </c>
      <c r="AB22" s="804">
        <f>VLOOKUP($A22,[23]旧伊王島町!$B$64:$M$88,4,FALSE)</f>
        <v>7</v>
      </c>
      <c r="AC22" s="804" t="str">
        <f>VLOOKUP($A22,[23]旧伊王島町!$B$64:$M$88,5,FALSE)</f>
        <v>-</v>
      </c>
      <c r="AD22" s="804">
        <f>VLOOKUP($A22,[23]旧伊王島町!$B$64:$M$88,6,FALSE)</f>
        <v>14</v>
      </c>
      <c r="AE22" s="804" t="str">
        <f>VLOOKUP($A22,[23]旧伊王島町!$B$64:$M$88,7,FALSE)</f>
        <v>-</v>
      </c>
      <c r="AF22" s="804" t="str">
        <f>VLOOKUP($A22,[23]旧伊王島町!$B$64:$M$88,8,FALSE)</f>
        <v>-</v>
      </c>
      <c r="AG22" s="804" t="str">
        <f>VLOOKUP($A22,[23]旧伊王島町!$B$64:$M$88,9,FALSE)</f>
        <v>-</v>
      </c>
      <c r="AH22" s="804">
        <f>VLOOKUP($A22,[23]旧伊王島町!$B$64:$M$88,10,FALSE)</f>
        <v>3</v>
      </c>
      <c r="AI22" s="804" t="str">
        <f>VLOOKUP($A22,[23]旧伊王島町!$B$64:$M$88,11,FALSE)</f>
        <v>-</v>
      </c>
    </row>
    <row r="23" spans="1:35" s="143" customFormat="1" ht="15.95" customHeight="1">
      <c r="A23" s="772" t="s">
        <v>861</v>
      </c>
      <c r="B23" s="132" t="s">
        <v>212</v>
      </c>
      <c r="C23" s="132"/>
      <c r="D23" s="803" t="s">
        <v>903</v>
      </c>
      <c r="E23" s="777" t="s">
        <v>862</v>
      </c>
      <c r="F23" s="804">
        <f>VLOOKUP($A23,[23]旧伊王島町!$B$6:$M$30,2,FALSE)</f>
        <v>5</v>
      </c>
      <c r="G23" s="804">
        <f>VLOOKUP($A23,[23]旧伊王島町!$B$6:$M$30,3,FALSE)</f>
        <v>2</v>
      </c>
      <c r="H23" s="804">
        <f>VLOOKUP($A23,[23]旧伊王島町!$B$6:$M$30,4,FALSE)</f>
        <v>1</v>
      </c>
      <c r="I23" s="804" t="str">
        <f>VLOOKUP($A23,[23]旧伊王島町!$B$6:$M$30,5,FALSE)</f>
        <v>-</v>
      </c>
      <c r="J23" s="804">
        <f>VLOOKUP($A23,[23]旧伊王島町!$B$6:$M$30,6,FALSE)</f>
        <v>1</v>
      </c>
      <c r="K23" s="804" t="str">
        <f>VLOOKUP($A23,[23]旧伊王島町!$B$6:$M$30,7,FALSE)</f>
        <v>-</v>
      </c>
      <c r="L23" s="804">
        <f>VLOOKUP($A23,[23]旧伊王島町!$B$6:$M$30,8,FALSE)</f>
        <v>1</v>
      </c>
      <c r="M23" s="804">
        <f>VLOOKUP($A23,[23]旧伊王島町!$B$6:$M$30,9,FALSE)</f>
        <v>1</v>
      </c>
      <c r="N23" s="804">
        <f>VLOOKUP($A23,[23]旧伊王島町!$B$6:$M$30,10,FALSE)</f>
        <v>1</v>
      </c>
      <c r="O23" s="805" t="str">
        <f>VLOOKUP($A23,[23]旧伊王島町!$B$6:$M$30,11,FALSE)</f>
        <v>-</v>
      </c>
      <c r="P23" s="804">
        <f>VLOOKUP($A23,[23]旧伊王島町!$B$35:$M$59,2,FALSE)</f>
        <v>1</v>
      </c>
      <c r="Q23" s="804" t="str">
        <f>VLOOKUP($A23,[23]旧伊王島町!$B$35:$M$59,3,FALSE)</f>
        <v>-</v>
      </c>
      <c r="R23" s="804" t="str">
        <f>VLOOKUP($A23,[23]旧伊王島町!$B$35:$M$59,4,FALSE)</f>
        <v>-</v>
      </c>
      <c r="S23" s="804" t="str">
        <f>VLOOKUP($A23,[23]旧伊王島町!$B$35:$M$59,5,FALSE)</f>
        <v>-</v>
      </c>
      <c r="T23" s="804" t="str">
        <f>VLOOKUP($A23,[23]旧伊王島町!$B$35:$M$59,6,FALSE)</f>
        <v>-</v>
      </c>
      <c r="U23" s="804" t="str">
        <f>VLOOKUP($A23,[23]旧伊王島町!$B$35:$M$59,7,FALSE)</f>
        <v>-</v>
      </c>
      <c r="V23" s="804">
        <f>VLOOKUP($A23,[23]旧伊王島町!$B$35:$M$59,8,FALSE)</f>
        <v>1</v>
      </c>
      <c r="W23" s="804" t="str">
        <f>VLOOKUP($A23,[23]旧伊王島町!$B$35:$M$59,9,FALSE)</f>
        <v>-</v>
      </c>
      <c r="X23" s="804" t="str">
        <f>VLOOKUP($A23,[23]旧伊王島町!$B$35:$M$59,10,FALSE)</f>
        <v>-</v>
      </c>
      <c r="Y23" s="805" t="str">
        <f>VLOOKUP($A23,[23]旧伊王島町!$B$35:$M$59,11,FALSE)</f>
        <v>-</v>
      </c>
      <c r="Z23" s="804">
        <f>VLOOKUP($A23,[23]旧伊王島町!$B$64:$M$88,2,FALSE)</f>
        <v>4</v>
      </c>
      <c r="AA23" s="804">
        <f>VLOOKUP($A23,[23]旧伊王島町!$B$64:$M$88,3,FALSE)</f>
        <v>2</v>
      </c>
      <c r="AB23" s="804">
        <f>VLOOKUP($A23,[23]旧伊王島町!$B$64:$M$88,4,FALSE)</f>
        <v>1</v>
      </c>
      <c r="AC23" s="804" t="str">
        <f>VLOOKUP($A23,[23]旧伊王島町!$B$64:$M$88,5,FALSE)</f>
        <v>-</v>
      </c>
      <c r="AD23" s="804">
        <f>VLOOKUP($A23,[23]旧伊王島町!$B$64:$M$88,6,FALSE)</f>
        <v>1</v>
      </c>
      <c r="AE23" s="804" t="str">
        <f>VLOOKUP($A23,[23]旧伊王島町!$B$64:$M$88,7,FALSE)</f>
        <v>-</v>
      </c>
      <c r="AF23" s="804" t="str">
        <f>VLOOKUP($A23,[23]旧伊王島町!$B$64:$M$88,8,FALSE)</f>
        <v>-</v>
      </c>
      <c r="AG23" s="804">
        <f>VLOOKUP($A23,[23]旧伊王島町!$B$64:$M$88,9,FALSE)</f>
        <v>1</v>
      </c>
      <c r="AH23" s="804">
        <f>VLOOKUP($A23,[23]旧伊王島町!$B$64:$M$88,10,FALSE)</f>
        <v>1</v>
      </c>
      <c r="AI23" s="804" t="str">
        <f>VLOOKUP($A23,[23]旧伊王島町!$B$64:$M$88,11,FALSE)</f>
        <v>-</v>
      </c>
    </row>
    <row r="24" spans="1:35" s="143" customFormat="1" ht="15.95" customHeight="1">
      <c r="A24" s="772" t="s">
        <v>863</v>
      </c>
      <c r="B24" s="132" t="s">
        <v>212</v>
      </c>
      <c r="C24" s="132"/>
      <c r="D24" s="803" t="s">
        <v>904</v>
      </c>
      <c r="E24" s="777" t="s">
        <v>864</v>
      </c>
      <c r="F24" s="804">
        <f>VLOOKUP($A24,[23]旧伊王島町!$B$6:$M$30,2,FALSE)</f>
        <v>3</v>
      </c>
      <c r="G24" s="804">
        <f>VLOOKUP($A24,[23]旧伊王島町!$B$6:$M$30,3,FALSE)</f>
        <v>3</v>
      </c>
      <c r="H24" s="804">
        <f>VLOOKUP($A24,[23]旧伊王島町!$B$6:$M$30,4,FALSE)</f>
        <v>1</v>
      </c>
      <c r="I24" s="804" t="str">
        <f>VLOOKUP($A24,[23]旧伊王島町!$B$6:$M$30,5,FALSE)</f>
        <v>-</v>
      </c>
      <c r="J24" s="804">
        <f>VLOOKUP($A24,[23]旧伊王島町!$B$6:$M$30,6,FALSE)</f>
        <v>2</v>
      </c>
      <c r="K24" s="804" t="str">
        <f>VLOOKUP($A24,[23]旧伊王島町!$B$6:$M$30,7,FALSE)</f>
        <v>-</v>
      </c>
      <c r="L24" s="804" t="str">
        <f>VLOOKUP($A24,[23]旧伊王島町!$B$6:$M$30,8,FALSE)</f>
        <v>-</v>
      </c>
      <c r="M24" s="804" t="str">
        <f>VLOOKUP($A24,[23]旧伊王島町!$B$6:$M$30,9,FALSE)</f>
        <v>-</v>
      </c>
      <c r="N24" s="804" t="str">
        <f>VLOOKUP($A24,[23]旧伊王島町!$B$6:$M$30,10,FALSE)</f>
        <v>-</v>
      </c>
      <c r="O24" s="805" t="str">
        <f>VLOOKUP($A24,[23]旧伊王島町!$B$6:$M$30,11,FALSE)</f>
        <v>-</v>
      </c>
      <c r="P24" s="804" t="str">
        <f>VLOOKUP($A24,[23]旧伊王島町!$B$35:$M$59,2,FALSE)</f>
        <v>-</v>
      </c>
      <c r="Q24" s="804" t="str">
        <f>VLOOKUP($A24,[23]旧伊王島町!$B$35:$M$59,3,FALSE)</f>
        <v>-</v>
      </c>
      <c r="R24" s="804" t="str">
        <f>VLOOKUP($A24,[23]旧伊王島町!$B$35:$M$59,4,FALSE)</f>
        <v>-</v>
      </c>
      <c r="S24" s="804" t="str">
        <f>VLOOKUP($A24,[23]旧伊王島町!$B$35:$M$59,5,FALSE)</f>
        <v>-</v>
      </c>
      <c r="T24" s="804" t="str">
        <f>VLOOKUP($A24,[23]旧伊王島町!$B$35:$M$59,6,FALSE)</f>
        <v>-</v>
      </c>
      <c r="U24" s="804" t="str">
        <f>VLOOKUP($A24,[23]旧伊王島町!$B$35:$M$59,7,FALSE)</f>
        <v>-</v>
      </c>
      <c r="V24" s="804" t="str">
        <f>VLOOKUP($A24,[23]旧伊王島町!$B$35:$M$59,8,FALSE)</f>
        <v>-</v>
      </c>
      <c r="W24" s="804" t="str">
        <f>VLOOKUP($A24,[23]旧伊王島町!$B$35:$M$59,9,FALSE)</f>
        <v>-</v>
      </c>
      <c r="X24" s="804" t="str">
        <f>VLOOKUP($A24,[23]旧伊王島町!$B$35:$M$59,10,FALSE)</f>
        <v>-</v>
      </c>
      <c r="Y24" s="805" t="str">
        <f>VLOOKUP($A24,[23]旧伊王島町!$B$35:$M$59,11,FALSE)</f>
        <v>-</v>
      </c>
      <c r="Z24" s="804">
        <f>VLOOKUP($A24,[23]旧伊王島町!$B$64:$M$88,2,FALSE)</f>
        <v>3</v>
      </c>
      <c r="AA24" s="804">
        <f>VLOOKUP($A24,[23]旧伊王島町!$B$64:$M$88,3,FALSE)</f>
        <v>3</v>
      </c>
      <c r="AB24" s="804">
        <f>VLOOKUP($A24,[23]旧伊王島町!$B$64:$M$88,4,FALSE)</f>
        <v>1</v>
      </c>
      <c r="AC24" s="804" t="str">
        <f>VLOOKUP($A24,[23]旧伊王島町!$B$64:$M$88,5,FALSE)</f>
        <v>-</v>
      </c>
      <c r="AD24" s="804">
        <f>VLOOKUP($A24,[23]旧伊王島町!$B$64:$M$88,6,FALSE)</f>
        <v>2</v>
      </c>
      <c r="AE24" s="804" t="str">
        <f>VLOOKUP($A24,[23]旧伊王島町!$B$64:$M$88,7,FALSE)</f>
        <v>-</v>
      </c>
      <c r="AF24" s="804" t="str">
        <f>VLOOKUP($A24,[23]旧伊王島町!$B$64:$M$88,8,FALSE)</f>
        <v>-</v>
      </c>
      <c r="AG24" s="804" t="str">
        <f>VLOOKUP($A24,[23]旧伊王島町!$B$64:$M$88,9,FALSE)</f>
        <v>-</v>
      </c>
      <c r="AH24" s="804" t="str">
        <f>VLOOKUP($A24,[23]旧伊王島町!$B$64:$M$88,10,FALSE)</f>
        <v>-</v>
      </c>
      <c r="AI24" s="804" t="str">
        <f>VLOOKUP($A24,[23]旧伊王島町!$B$64:$M$88,11,FALSE)</f>
        <v>-</v>
      </c>
    </row>
    <row r="25" spans="1:35" s="143" customFormat="1" ht="15.95" customHeight="1">
      <c r="A25" s="772" t="s">
        <v>865</v>
      </c>
      <c r="B25" s="132" t="s">
        <v>212</v>
      </c>
      <c r="C25" s="132"/>
      <c r="D25" s="803" t="s">
        <v>905</v>
      </c>
      <c r="E25" s="777" t="s">
        <v>866</v>
      </c>
      <c r="F25" s="804">
        <f>VLOOKUP($A25,[23]旧伊王島町!$B$6:$M$30,2,FALSE)</f>
        <v>41</v>
      </c>
      <c r="G25" s="804">
        <f>VLOOKUP($A25,[23]旧伊王島町!$B$6:$M$30,3,FALSE)</f>
        <v>39</v>
      </c>
      <c r="H25" s="804">
        <f>VLOOKUP($A25,[23]旧伊王島町!$B$6:$M$30,4,FALSE)</f>
        <v>23</v>
      </c>
      <c r="I25" s="804" t="str">
        <f>VLOOKUP($A25,[23]旧伊王島町!$B$6:$M$30,5,FALSE)</f>
        <v>-</v>
      </c>
      <c r="J25" s="804">
        <f>VLOOKUP($A25,[23]旧伊王島町!$B$6:$M$30,6,FALSE)</f>
        <v>16</v>
      </c>
      <c r="K25" s="804">
        <f>VLOOKUP($A25,[23]旧伊王島町!$B$6:$M$30,7,FALSE)</f>
        <v>1</v>
      </c>
      <c r="L25" s="804">
        <f>VLOOKUP($A25,[23]旧伊王島町!$B$6:$M$30,8,FALSE)</f>
        <v>1</v>
      </c>
      <c r="M25" s="804" t="str">
        <f>VLOOKUP($A25,[23]旧伊王島町!$B$6:$M$30,9,FALSE)</f>
        <v>-</v>
      </c>
      <c r="N25" s="804" t="str">
        <f>VLOOKUP($A25,[23]旧伊王島町!$B$6:$M$30,10,FALSE)</f>
        <v>-</v>
      </c>
      <c r="O25" s="805" t="str">
        <f>VLOOKUP($A25,[23]旧伊王島町!$B$6:$M$30,11,FALSE)</f>
        <v>-</v>
      </c>
      <c r="P25" s="804">
        <f>VLOOKUP($A25,[23]旧伊王島町!$B$35:$M$59,2,FALSE)</f>
        <v>11</v>
      </c>
      <c r="Q25" s="804">
        <f>VLOOKUP($A25,[23]旧伊王島町!$B$35:$M$59,3,FALSE)</f>
        <v>11</v>
      </c>
      <c r="R25" s="804">
        <f>VLOOKUP($A25,[23]旧伊王島町!$B$35:$M$59,4,FALSE)</f>
        <v>7</v>
      </c>
      <c r="S25" s="804" t="str">
        <f>VLOOKUP($A25,[23]旧伊王島町!$B$35:$M$59,5,FALSE)</f>
        <v>-</v>
      </c>
      <c r="T25" s="804">
        <f>VLOOKUP($A25,[23]旧伊王島町!$B$35:$M$59,6,FALSE)</f>
        <v>4</v>
      </c>
      <c r="U25" s="804" t="str">
        <f>VLOOKUP($A25,[23]旧伊王島町!$B$35:$M$59,7,FALSE)</f>
        <v>-</v>
      </c>
      <c r="V25" s="804" t="str">
        <f>VLOOKUP($A25,[23]旧伊王島町!$B$35:$M$59,8,FALSE)</f>
        <v>-</v>
      </c>
      <c r="W25" s="804" t="str">
        <f>VLOOKUP($A25,[23]旧伊王島町!$B$35:$M$59,9,FALSE)</f>
        <v>-</v>
      </c>
      <c r="X25" s="804" t="str">
        <f>VLOOKUP($A25,[23]旧伊王島町!$B$35:$M$59,10,FALSE)</f>
        <v>-</v>
      </c>
      <c r="Y25" s="805" t="str">
        <f>VLOOKUP($A25,[23]旧伊王島町!$B$35:$M$59,11,FALSE)</f>
        <v>-</v>
      </c>
      <c r="Z25" s="804">
        <f>VLOOKUP($A25,[23]旧伊王島町!$B$64:$M$88,2,FALSE)</f>
        <v>30</v>
      </c>
      <c r="AA25" s="804">
        <f>VLOOKUP($A25,[23]旧伊王島町!$B$64:$M$88,3,FALSE)</f>
        <v>28</v>
      </c>
      <c r="AB25" s="804">
        <f>VLOOKUP($A25,[23]旧伊王島町!$B$64:$M$88,4,FALSE)</f>
        <v>16</v>
      </c>
      <c r="AC25" s="804" t="str">
        <f>VLOOKUP($A25,[23]旧伊王島町!$B$64:$M$88,5,FALSE)</f>
        <v>-</v>
      </c>
      <c r="AD25" s="804">
        <f>VLOOKUP($A25,[23]旧伊王島町!$B$64:$M$88,6,FALSE)</f>
        <v>12</v>
      </c>
      <c r="AE25" s="804">
        <f>VLOOKUP($A25,[23]旧伊王島町!$B$64:$M$88,7,FALSE)</f>
        <v>1</v>
      </c>
      <c r="AF25" s="804">
        <f>VLOOKUP($A25,[23]旧伊王島町!$B$64:$M$88,8,FALSE)</f>
        <v>1</v>
      </c>
      <c r="AG25" s="804" t="str">
        <f>VLOOKUP($A25,[23]旧伊王島町!$B$64:$M$88,9,FALSE)</f>
        <v>-</v>
      </c>
      <c r="AH25" s="804" t="str">
        <f>VLOOKUP($A25,[23]旧伊王島町!$B$64:$M$88,10,FALSE)</f>
        <v>-</v>
      </c>
      <c r="AI25" s="804" t="str">
        <f>VLOOKUP($A25,[23]旧伊王島町!$B$64:$M$88,11,FALSE)</f>
        <v>-</v>
      </c>
    </row>
    <row r="26" spans="1:35" s="143" customFormat="1" ht="15.95" customHeight="1">
      <c r="A26" s="772" t="s">
        <v>867</v>
      </c>
      <c r="B26" s="132" t="s">
        <v>212</v>
      </c>
      <c r="C26" s="132"/>
      <c r="D26" s="803" t="s">
        <v>906</v>
      </c>
      <c r="E26" s="777" t="s">
        <v>868</v>
      </c>
      <c r="F26" s="804">
        <f>VLOOKUP($A26,[23]旧伊王島町!$B$6:$M$30,2,FALSE)</f>
        <v>2</v>
      </c>
      <c r="G26" s="804">
        <f>VLOOKUP($A26,[23]旧伊王島町!$B$6:$M$30,3,FALSE)</f>
        <v>2</v>
      </c>
      <c r="H26" s="804">
        <f>VLOOKUP($A26,[23]旧伊王島町!$B$6:$M$30,4,FALSE)</f>
        <v>2</v>
      </c>
      <c r="I26" s="804" t="str">
        <f>VLOOKUP($A26,[23]旧伊王島町!$B$6:$M$30,5,FALSE)</f>
        <v>-</v>
      </c>
      <c r="J26" s="804" t="str">
        <f>VLOOKUP($A26,[23]旧伊王島町!$B$6:$M$30,6,FALSE)</f>
        <v>-</v>
      </c>
      <c r="K26" s="804" t="str">
        <f>VLOOKUP($A26,[23]旧伊王島町!$B$6:$M$30,7,FALSE)</f>
        <v>-</v>
      </c>
      <c r="L26" s="804" t="str">
        <f>VLOOKUP($A26,[23]旧伊王島町!$B$6:$M$30,8,FALSE)</f>
        <v>-</v>
      </c>
      <c r="M26" s="804" t="str">
        <f>VLOOKUP($A26,[23]旧伊王島町!$B$6:$M$30,9,FALSE)</f>
        <v>-</v>
      </c>
      <c r="N26" s="804" t="str">
        <f>VLOOKUP($A26,[23]旧伊王島町!$B$6:$M$30,10,FALSE)</f>
        <v>-</v>
      </c>
      <c r="O26" s="805" t="str">
        <f>VLOOKUP($A26,[23]旧伊王島町!$B$6:$M$30,11,FALSE)</f>
        <v>-</v>
      </c>
      <c r="P26" s="804">
        <f>VLOOKUP($A26,[23]旧伊王島町!$B$35:$M$59,2,FALSE)</f>
        <v>1</v>
      </c>
      <c r="Q26" s="804">
        <f>VLOOKUP($A26,[23]旧伊王島町!$B$35:$M$59,3,FALSE)</f>
        <v>1</v>
      </c>
      <c r="R26" s="804">
        <f>VLOOKUP($A26,[23]旧伊王島町!$B$35:$M$59,4,FALSE)</f>
        <v>1</v>
      </c>
      <c r="S26" s="804" t="str">
        <f>VLOOKUP($A26,[23]旧伊王島町!$B$35:$M$59,5,FALSE)</f>
        <v>-</v>
      </c>
      <c r="T26" s="804" t="str">
        <f>VLOOKUP($A26,[23]旧伊王島町!$B$35:$M$59,6,FALSE)</f>
        <v>-</v>
      </c>
      <c r="U26" s="804" t="str">
        <f>VLOOKUP($A26,[23]旧伊王島町!$B$35:$M$59,7,FALSE)</f>
        <v>-</v>
      </c>
      <c r="V26" s="804" t="str">
        <f>VLOOKUP($A26,[23]旧伊王島町!$B$35:$M$59,8,FALSE)</f>
        <v>-</v>
      </c>
      <c r="W26" s="804" t="str">
        <f>VLOOKUP($A26,[23]旧伊王島町!$B$35:$M$59,9,FALSE)</f>
        <v>-</v>
      </c>
      <c r="X26" s="804" t="str">
        <f>VLOOKUP($A26,[23]旧伊王島町!$B$35:$M$59,10,FALSE)</f>
        <v>-</v>
      </c>
      <c r="Y26" s="805" t="str">
        <f>VLOOKUP($A26,[23]旧伊王島町!$B$35:$M$59,11,FALSE)</f>
        <v>-</v>
      </c>
      <c r="Z26" s="804">
        <f>VLOOKUP($A26,[23]旧伊王島町!$B$64:$M$88,2,FALSE)</f>
        <v>1</v>
      </c>
      <c r="AA26" s="804">
        <f>VLOOKUP($A26,[23]旧伊王島町!$B$64:$M$88,3,FALSE)</f>
        <v>1</v>
      </c>
      <c r="AB26" s="804">
        <f>VLOOKUP($A26,[23]旧伊王島町!$B$64:$M$88,4,FALSE)</f>
        <v>1</v>
      </c>
      <c r="AC26" s="804" t="str">
        <f>VLOOKUP($A26,[23]旧伊王島町!$B$64:$M$88,5,FALSE)</f>
        <v>-</v>
      </c>
      <c r="AD26" s="804" t="str">
        <f>VLOOKUP($A26,[23]旧伊王島町!$B$64:$M$88,6,FALSE)</f>
        <v>-</v>
      </c>
      <c r="AE26" s="804" t="str">
        <f>VLOOKUP($A26,[23]旧伊王島町!$B$64:$M$88,7,FALSE)</f>
        <v>-</v>
      </c>
      <c r="AF26" s="804" t="str">
        <f>VLOOKUP($A26,[23]旧伊王島町!$B$64:$M$88,8,FALSE)</f>
        <v>-</v>
      </c>
      <c r="AG26" s="804" t="str">
        <f>VLOOKUP($A26,[23]旧伊王島町!$B$64:$M$88,9,FALSE)</f>
        <v>-</v>
      </c>
      <c r="AH26" s="804" t="str">
        <f>VLOOKUP($A26,[23]旧伊王島町!$B$64:$M$88,10,FALSE)</f>
        <v>-</v>
      </c>
      <c r="AI26" s="804" t="str">
        <f>VLOOKUP($A26,[23]旧伊王島町!$B$64:$M$88,11,FALSE)</f>
        <v>-</v>
      </c>
    </row>
    <row r="27" spans="1:35" s="143" customFormat="1" ht="15.95" customHeight="1">
      <c r="A27" s="772" t="s">
        <v>869</v>
      </c>
      <c r="B27" s="132" t="s">
        <v>212</v>
      </c>
      <c r="C27" s="132"/>
      <c r="D27" s="803" t="s">
        <v>907</v>
      </c>
      <c r="E27" s="777" t="s">
        <v>870</v>
      </c>
      <c r="F27" s="804">
        <f>VLOOKUP($A27,[23]旧伊王島町!$B$6:$M$30,2,FALSE)</f>
        <v>25</v>
      </c>
      <c r="G27" s="804">
        <f>VLOOKUP($A27,[23]旧伊王島町!$B$6:$M$30,3,FALSE)</f>
        <v>20</v>
      </c>
      <c r="H27" s="804">
        <f>VLOOKUP($A27,[23]旧伊王島町!$B$6:$M$30,4,FALSE)</f>
        <v>10</v>
      </c>
      <c r="I27" s="804">
        <f>VLOOKUP($A27,[23]旧伊王島町!$B$6:$M$30,5,FALSE)</f>
        <v>1</v>
      </c>
      <c r="J27" s="804">
        <f>VLOOKUP($A27,[23]旧伊王島町!$B$6:$M$30,6,FALSE)</f>
        <v>9</v>
      </c>
      <c r="K27" s="804">
        <f>VLOOKUP($A27,[23]旧伊王島町!$B$6:$M$30,7,FALSE)</f>
        <v>1</v>
      </c>
      <c r="L27" s="804">
        <f>VLOOKUP($A27,[23]旧伊王島町!$B$6:$M$30,8,FALSE)</f>
        <v>1</v>
      </c>
      <c r="M27" s="804">
        <f>VLOOKUP($A27,[23]旧伊王島町!$B$6:$M$30,9,FALSE)</f>
        <v>2</v>
      </c>
      <c r="N27" s="804" t="str">
        <f>VLOOKUP($A27,[23]旧伊王島町!$B$6:$M$30,10,FALSE)</f>
        <v>-</v>
      </c>
      <c r="O27" s="805" t="str">
        <f>VLOOKUP($A27,[23]旧伊王島町!$B$6:$M$30,11,FALSE)</f>
        <v>-</v>
      </c>
      <c r="P27" s="804">
        <f>VLOOKUP($A27,[23]旧伊王島町!$B$35:$M$59,2,FALSE)</f>
        <v>13</v>
      </c>
      <c r="Q27" s="804">
        <f>VLOOKUP($A27,[23]旧伊王島町!$B$35:$M$59,3,FALSE)</f>
        <v>10</v>
      </c>
      <c r="R27" s="804">
        <f>VLOOKUP($A27,[23]旧伊王島町!$B$35:$M$59,4,FALSE)</f>
        <v>6</v>
      </c>
      <c r="S27" s="804" t="str">
        <f>VLOOKUP($A27,[23]旧伊王島町!$B$35:$M$59,5,FALSE)</f>
        <v>-</v>
      </c>
      <c r="T27" s="804">
        <f>VLOOKUP($A27,[23]旧伊王島町!$B$35:$M$59,6,FALSE)</f>
        <v>4</v>
      </c>
      <c r="U27" s="804">
        <f>VLOOKUP($A27,[23]旧伊王島町!$B$35:$M$59,7,FALSE)</f>
        <v>1</v>
      </c>
      <c r="V27" s="804">
        <f>VLOOKUP($A27,[23]旧伊王島町!$B$35:$M$59,8,FALSE)</f>
        <v>1</v>
      </c>
      <c r="W27" s="804" t="str">
        <f>VLOOKUP($A27,[23]旧伊王島町!$B$35:$M$59,9,FALSE)</f>
        <v>-</v>
      </c>
      <c r="X27" s="804" t="str">
        <f>VLOOKUP($A27,[23]旧伊王島町!$B$35:$M$59,10,FALSE)</f>
        <v>-</v>
      </c>
      <c r="Y27" s="805" t="str">
        <f>VLOOKUP($A27,[23]旧伊王島町!$B$35:$M$59,11,FALSE)</f>
        <v>-</v>
      </c>
      <c r="Z27" s="804">
        <f>VLOOKUP($A27,[23]旧伊王島町!$B$64:$M$88,2,FALSE)</f>
        <v>12</v>
      </c>
      <c r="AA27" s="804">
        <f>VLOOKUP($A27,[23]旧伊王島町!$B$64:$M$88,3,FALSE)</f>
        <v>10</v>
      </c>
      <c r="AB27" s="804">
        <f>VLOOKUP($A27,[23]旧伊王島町!$B$64:$M$88,4,FALSE)</f>
        <v>4</v>
      </c>
      <c r="AC27" s="804">
        <f>VLOOKUP($A27,[23]旧伊王島町!$B$64:$M$88,5,FALSE)</f>
        <v>1</v>
      </c>
      <c r="AD27" s="804">
        <f>VLOOKUP($A27,[23]旧伊王島町!$B$64:$M$88,6,FALSE)</f>
        <v>5</v>
      </c>
      <c r="AE27" s="804" t="str">
        <f>VLOOKUP($A27,[23]旧伊王島町!$B$64:$M$88,7,FALSE)</f>
        <v>-</v>
      </c>
      <c r="AF27" s="804" t="str">
        <f>VLOOKUP($A27,[23]旧伊王島町!$B$64:$M$88,8,FALSE)</f>
        <v>-</v>
      </c>
      <c r="AG27" s="804">
        <f>VLOOKUP($A27,[23]旧伊王島町!$B$64:$M$88,9,FALSE)</f>
        <v>2</v>
      </c>
      <c r="AH27" s="804" t="str">
        <f>VLOOKUP($A27,[23]旧伊王島町!$B$64:$M$88,10,FALSE)</f>
        <v>-</v>
      </c>
      <c r="AI27" s="804" t="str">
        <f>VLOOKUP($A27,[23]旧伊王島町!$B$64:$M$88,11,FALSE)</f>
        <v>-</v>
      </c>
    </row>
    <row r="28" spans="1:35" s="143" customFormat="1" ht="15.95" customHeight="1">
      <c r="A28" s="772" t="s">
        <v>871</v>
      </c>
      <c r="B28" s="132" t="s">
        <v>212</v>
      </c>
      <c r="C28" s="132"/>
      <c r="D28" s="803" t="s">
        <v>908</v>
      </c>
      <c r="E28" s="777" t="s">
        <v>872</v>
      </c>
      <c r="F28" s="804">
        <f>VLOOKUP($A28,[23]旧伊王島町!$B$6:$M$30,2,FALSE)</f>
        <v>11</v>
      </c>
      <c r="G28" s="804">
        <f>VLOOKUP($A28,[23]旧伊王島町!$B$6:$M$30,3,FALSE)</f>
        <v>11</v>
      </c>
      <c r="H28" s="804">
        <f>VLOOKUP($A28,[23]旧伊王島町!$B$6:$M$30,4,FALSE)</f>
        <v>8</v>
      </c>
      <c r="I28" s="804" t="str">
        <f>VLOOKUP($A28,[23]旧伊王島町!$B$6:$M$30,5,FALSE)</f>
        <v>-</v>
      </c>
      <c r="J28" s="804">
        <f>VLOOKUP($A28,[23]旧伊王島町!$B$6:$M$30,6,FALSE)</f>
        <v>3</v>
      </c>
      <c r="K28" s="804" t="str">
        <f>VLOOKUP($A28,[23]旧伊王島町!$B$6:$M$30,7,FALSE)</f>
        <v>-</v>
      </c>
      <c r="L28" s="804" t="str">
        <f>VLOOKUP($A28,[23]旧伊王島町!$B$6:$M$30,8,FALSE)</f>
        <v>-</v>
      </c>
      <c r="M28" s="804" t="str">
        <f>VLOOKUP($A28,[23]旧伊王島町!$B$6:$M$30,9,FALSE)</f>
        <v>-</v>
      </c>
      <c r="N28" s="804" t="str">
        <f>VLOOKUP($A28,[23]旧伊王島町!$B$6:$M$30,10,FALSE)</f>
        <v>-</v>
      </c>
      <c r="O28" s="805" t="str">
        <f>VLOOKUP($A28,[23]旧伊王島町!$B$6:$M$30,11,FALSE)</f>
        <v>-</v>
      </c>
      <c r="P28" s="804">
        <f>VLOOKUP($A28,[23]旧伊王島町!$B$35:$M$59,2,FALSE)</f>
        <v>8</v>
      </c>
      <c r="Q28" s="804">
        <f>VLOOKUP($A28,[23]旧伊王島町!$B$35:$M$59,3,FALSE)</f>
        <v>8</v>
      </c>
      <c r="R28" s="804">
        <f>VLOOKUP($A28,[23]旧伊王島町!$B$35:$M$59,4,FALSE)</f>
        <v>6</v>
      </c>
      <c r="S28" s="804" t="str">
        <f>VLOOKUP($A28,[23]旧伊王島町!$B$35:$M$59,5,FALSE)</f>
        <v>-</v>
      </c>
      <c r="T28" s="804">
        <f>VLOOKUP($A28,[23]旧伊王島町!$B$35:$M$59,6,FALSE)</f>
        <v>2</v>
      </c>
      <c r="U28" s="804" t="str">
        <f>VLOOKUP($A28,[23]旧伊王島町!$B$35:$M$59,7,FALSE)</f>
        <v>-</v>
      </c>
      <c r="V28" s="804" t="str">
        <f>VLOOKUP($A28,[23]旧伊王島町!$B$35:$M$59,8,FALSE)</f>
        <v>-</v>
      </c>
      <c r="W28" s="804" t="str">
        <f>VLOOKUP($A28,[23]旧伊王島町!$B$35:$M$59,9,FALSE)</f>
        <v>-</v>
      </c>
      <c r="X28" s="804" t="str">
        <f>VLOOKUP($A28,[23]旧伊王島町!$B$35:$M$59,10,FALSE)</f>
        <v>-</v>
      </c>
      <c r="Y28" s="805" t="str">
        <f>VLOOKUP($A28,[23]旧伊王島町!$B$35:$M$59,11,FALSE)</f>
        <v>-</v>
      </c>
      <c r="Z28" s="804">
        <f>VLOOKUP($A28,[23]旧伊王島町!$B$64:$M$88,2,FALSE)</f>
        <v>3</v>
      </c>
      <c r="AA28" s="804">
        <f>VLOOKUP($A28,[23]旧伊王島町!$B$64:$M$88,3,FALSE)</f>
        <v>3</v>
      </c>
      <c r="AB28" s="804">
        <f>VLOOKUP($A28,[23]旧伊王島町!$B$64:$M$88,4,FALSE)</f>
        <v>2</v>
      </c>
      <c r="AC28" s="804" t="str">
        <f>VLOOKUP($A28,[23]旧伊王島町!$B$64:$M$88,5,FALSE)</f>
        <v>-</v>
      </c>
      <c r="AD28" s="804">
        <f>VLOOKUP($A28,[23]旧伊王島町!$B$64:$M$88,6,FALSE)</f>
        <v>1</v>
      </c>
      <c r="AE28" s="804" t="str">
        <f>VLOOKUP($A28,[23]旧伊王島町!$B$64:$M$88,7,FALSE)</f>
        <v>-</v>
      </c>
      <c r="AF28" s="804" t="str">
        <f>VLOOKUP($A28,[23]旧伊王島町!$B$64:$M$88,8,FALSE)</f>
        <v>-</v>
      </c>
      <c r="AG28" s="804" t="str">
        <f>VLOOKUP($A28,[23]旧伊王島町!$B$64:$M$88,9,FALSE)</f>
        <v>-</v>
      </c>
      <c r="AH28" s="804" t="str">
        <f>VLOOKUP($A28,[23]旧伊王島町!$B$64:$M$88,10,FALSE)</f>
        <v>-</v>
      </c>
      <c r="AI28" s="804" t="str">
        <f>VLOOKUP($A28,[23]旧伊王島町!$B$64:$M$88,11,FALSE)</f>
        <v>-</v>
      </c>
    </row>
    <row r="29" spans="1:35" s="143" customFormat="1" ht="15.95" customHeight="1">
      <c r="A29" s="772" t="s">
        <v>873</v>
      </c>
      <c r="B29" s="132" t="s">
        <v>212</v>
      </c>
      <c r="C29" s="132"/>
      <c r="D29" s="803" t="s">
        <v>909</v>
      </c>
      <c r="E29" s="777" t="s">
        <v>874</v>
      </c>
      <c r="F29" s="804">
        <f>VLOOKUP($A29,[23]旧伊王島町!$B$6:$M$30,2,FALSE)</f>
        <v>17</v>
      </c>
      <c r="G29" s="804">
        <f>VLOOKUP($A29,[23]旧伊王島町!$B$6:$M$30,3,FALSE)</f>
        <v>1</v>
      </c>
      <c r="H29" s="804">
        <f>VLOOKUP($A29,[23]旧伊王島町!$B$6:$M$30,4,FALSE)</f>
        <v>1</v>
      </c>
      <c r="I29" s="804" t="str">
        <f>VLOOKUP($A29,[23]旧伊王島町!$B$6:$M$30,5,FALSE)</f>
        <v>-</v>
      </c>
      <c r="J29" s="804" t="str">
        <f>VLOOKUP($A29,[23]旧伊王島町!$B$6:$M$30,6,FALSE)</f>
        <v>-</v>
      </c>
      <c r="K29" s="804" t="str">
        <f>VLOOKUP($A29,[23]旧伊王島町!$B$6:$M$30,7,FALSE)</f>
        <v>-</v>
      </c>
      <c r="L29" s="804" t="str">
        <f>VLOOKUP($A29,[23]旧伊王島町!$B$6:$M$30,8,FALSE)</f>
        <v>-</v>
      </c>
      <c r="M29" s="804">
        <f>VLOOKUP($A29,[23]旧伊王島町!$B$6:$M$30,9,FALSE)</f>
        <v>2</v>
      </c>
      <c r="N29" s="804" t="str">
        <f>VLOOKUP($A29,[23]旧伊王島町!$B$6:$M$30,10,FALSE)</f>
        <v>-</v>
      </c>
      <c r="O29" s="805" t="str">
        <f>VLOOKUP($A29,[23]旧伊王島町!$B$6:$M$30,11,FALSE)</f>
        <v>-</v>
      </c>
      <c r="P29" s="804">
        <f>VLOOKUP($A29,[23]旧伊王島町!$B$35:$M$59,2,FALSE)</f>
        <v>11</v>
      </c>
      <c r="Q29" s="804">
        <f>VLOOKUP($A29,[23]旧伊王島町!$B$35:$M$59,3,FALSE)</f>
        <v>1</v>
      </c>
      <c r="R29" s="804">
        <f>VLOOKUP($A29,[23]旧伊王島町!$B$35:$M$59,4,FALSE)</f>
        <v>1</v>
      </c>
      <c r="S29" s="804" t="str">
        <f>VLOOKUP($A29,[23]旧伊王島町!$B$35:$M$59,5,FALSE)</f>
        <v>-</v>
      </c>
      <c r="T29" s="804" t="str">
        <f>VLOOKUP($A29,[23]旧伊王島町!$B$35:$M$59,6,FALSE)</f>
        <v>-</v>
      </c>
      <c r="U29" s="804" t="str">
        <f>VLOOKUP($A29,[23]旧伊王島町!$B$35:$M$59,7,FALSE)</f>
        <v>-</v>
      </c>
      <c r="V29" s="804" t="str">
        <f>VLOOKUP($A29,[23]旧伊王島町!$B$35:$M$59,8,FALSE)</f>
        <v>-</v>
      </c>
      <c r="W29" s="804">
        <f>VLOOKUP($A29,[23]旧伊王島町!$B$35:$M$59,9,FALSE)</f>
        <v>2</v>
      </c>
      <c r="X29" s="804" t="str">
        <f>VLOOKUP($A29,[23]旧伊王島町!$B$35:$M$59,10,FALSE)</f>
        <v>-</v>
      </c>
      <c r="Y29" s="805" t="str">
        <f>VLOOKUP($A29,[23]旧伊王島町!$B$35:$M$59,11,FALSE)</f>
        <v>-</v>
      </c>
      <c r="Z29" s="804">
        <f>VLOOKUP($A29,[23]旧伊王島町!$B$64:$M$88,2,FALSE)</f>
        <v>6</v>
      </c>
      <c r="AA29" s="804" t="str">
        <f>VLOOKUP($A29,[23]旧伊王島町!$B$64:$M$88,3,FALSE)</f>
        <v>-</v>
      </c>
      <c r="AB29" s="804" t="str">
        <f>VLOOKUP($A29,[23]旧伊王島町!$B$64:$M$88,4,FALSE)</f>
        <v>-</v>
      </c>
      <c r="AC29" s="804" t="str">
        <f>VLOOKUP($A29,[23]旧伊王島町!$B$64:$M$88,5,FALSE)</f>
        <v>-</v>
      </c>
      <c r="AD29" s="804" t="str">
        <f>VLOOKUP($A29,[23]旧伊王島町!$B$64:$M$88,6,FALSE)</f>
        <v>-</v>
      </c>
      <c r="AE29" s="804" t="str">
        <f>VLOOKUP($A29,[23]旧伊王島町!$B$64:$M$88,7,FALSE)</f>
        <v>-</v>
      </c>
      <c r="AF29" s="804" t="str">
        <f>VLOOKUP($A29,[23]旧伊王島町!$B$64:$M$88,8,FALSE)</f>
        <v>-</v>
      </c>
      <c r="AG29" s="804" t="str">
        <f>VLOOKUP($A29,[23]旧伊王島町!$B$64:$M$88,9,FALSE)</f>
        <v>-</v>
      </c>
      <c r="AH29" s="804" t="str">
        <f>VLOOKUP($A29,[23]旧伊王島町!$B$64:$M$88,10,FALSE)</f>
        <v>-</v>
      </c>
      <c r="AI29" s="804" t="str">
        <f>VLOOKUP($A29,[23]旧伊王島町!$B$64:$M$88,11,FALSE)</f>
        <v>-</v>
      </c>
    </row>
    <row r="30" spans="1:35" s="143" customFormat="1" ht="15.95" customHeight="1">
      <c r="A30" s="772"/>
      <c r="B30" s="132"/>
      <c r="C30" s="132"/>
      <c r="D30" s="803"/>
      <c r="E30" s="777" t="s">
        <v>875</v>
      </c>
      <c r="F30" s="804"/>
      <c r="G30" s="804"/>
      <c r="H30" s="804"/>
      <c r="I30" s="804"/>
      <c r="J30" s="804"/>
      <c r="K30" s="804"/>
      <c r="L30" s="804"/>
      <c r="M30" s="804"/>
      <c r="N30" s="804"/>
      <c r="O30" s="805"/>
      <c r="P30" s="804"/>
      <c r="Q30" s="804"/>
      <c r="R30" s="804"/>
      <c r="S30" s="804"/>
      <c r="T30" s="804"/>
      <c r="U30" s="804"/>
      <c r="V30" s="804"/>
      <c r="W30" s="804"/>
      <c r="X30" s="804"/>
      <c r="Y30" s="805"/>
      <c r="Z30" s="804"/>
      <c r="AA30" s="804"/>
      <c r="AB30" s="804"/>
      <c r="AC30" s="804"/>
      <c r="AD30" s="804"/>
      <c r="AE30" s="804"/>
      <c r="AF30" s="804"/>
      <c r="AG30" s="804"/>
      <c r="AH30" s="804"/>
      <c r="AI30" s="804"/>
    </row>
    <row r="31" spans="1:35" s="143" customFormat="1" ht="15.95" customHeight="1">
      <c r="A31" s="772" t="s">
        <v>876</v>
      </c>
      <c r="B31" s="132" t="s">
        <v>212</v>
      </c>
      <c r="C31" s="132"/>
      <c r="D31" s="132"/>
      <c r="E31" s="778" t="s">
        <v>910</v>
      </c>
      <c r="F31" s="804">
        <f>VLOOKUP($A31,[23]旧伊王島町!$B$6:$M$30,2,FALSE)</f>
        <v>11</v>
      </c>
      <c r="G31" s="804" t="str">
        <f>VLOOKUP($A31,[23]旧伊王島町!$B$6:$M$30,3,FALSE)</f>
        <v>-</v>
      </c>
      <c r="H31" s="804" t="str">
        <f>VLOOKUP($A31,[23]旧伊王島町!$B$6:$M$30,4,FALSE)</f>
        <v>-</v>
      </c>
      <c r="I31" s="804" t="str">
        <f>VLOOKUP($A31,[23]旧伊王島町!$B$6:$M$30,5,FALSE)</f>
        <v>-</v>
      </c>
      <c r="J31" s="804" t="str">
        <f>VLOOKUP($A31,[23]旧伊王島町!$B$6:$M$30,6,FALSE)</f>
        <v>-</v>
      </c>
      <c r="K31" s="804" t="str">
        <f>VLOOKUP($A31,[23]旧伊王島町!$B$6:$M$30,7,FALSE)</f>
        <v>-</v>
      </c>
      <c r="L31" s="804" t="str">
        <f>VLOOKUP($A31,[23]旧伊王島町!$B$6:$M$30,8,FALSE)</f>
        <v>-</v>
      </c>
      <c r="M31" s="804">
        <f>VLOOKUP($A31,[23]旧伊王島町!$B$6:$M$30,9,FALSE)</f>
        <v>10</v>
      </c>
      <c r="N31" s="804">
        <f>VLOOKUP($A31,[23]旧伊王島町!$B$6:$M$30,10,FALSE)</f>
        <v>1</v>
      </c>
      <c r="O31" s="805" t="str">
        <f>VLOOKUP($A31,[23]旧伊王島町!$B$6:$M$30,11,FALSE)</f>
        <v>-</v>
      </c>
      <c r="P31" s="804">
        <f>VLOOKUP($A31,[23]旧伊王島町!$B$35:$M$59,2,FALSE)</f>
        <v>11</v>
      </c>
      <c r="Q31" s="804" t="str">
        <f>VLOOKUP($A31,[23]旧伊王島町!$B$35:$M$59,3,FALSE)</f>
        <v>-</v>
      </c>
      <c r="R31" s="804" t="str">
        <f>VLOOKUP($A31,[23]旧伊王島町!$B$35:$M$59,4,FALSE)</f>
        <v>-</v>
      </c>
      <c r="S31" s="804" t="str">
        <f>VLOOKUP($A31,[23]旧伊王島町!$B$35:$M$59,5,FALSE)</f>
        <v>-</v>
      </c>
      <c r="T31" s="804" t="str">
        <f>VLOOKUP($A31,[23]旧伊王島町!$B$35:$M$59,6,FALSE)</f>
        <v>-</v>
      </c>
      <c r="U31" s="804" t="str">
        <f>VLOOKUP($A31,[23]旧伊王島町!$B$35:$M$59,7,FALSE)</f>
        <v>-</v>
      </c>
      <c r="V31" s="804" t="str">
        <f>VLOOKUP($A31,[23]旧伊王島町!$B$35:$M$59,8,FALSE)</f>
        <v>-</v>
      </c>
      <c r="W31" s="804">
        <f>VLOOKUP($A31,[23]旧伊王島町!$B$35:$M$59,9,FALSE)</f>
        <v>10</v>
      </c>
      <c r="X31" s="804">
        <f>VLOOKUP($A31,[23]旧伊王島町!$B$35:$M$59,10,FALSE)</f>
        <v>1</v>
      </c>
      <c r="Y31" s="805" t="str">
        <f>VLOOKUP($A31,[23]旧伊王島町!$B$35:$M$59,11,FALSE)</f>
        <v>-</v>
      </c>
      <c r="Z31" s="804" t="str">
        <f>VLOOKUP($A31,[23]旧伊王島町!$B$64:$M$88,2,FALSE)</f>
        <v>-</v>
      </c>
      <c r="AA31" s="804" t="str">
        <f>VLOOKUP($A31,[23]旧伊王島町!$B$64:$M$88,3,FALSE)</f>
        <v>-</v>
      </c>
      <c r="AB31" s="804" t="str">
        <f>VLOOKUP($A31,[23]旧伊王島町!$B$64:$M$88,4,FALSE)</f>
        <v>-</v>
      </c>
      <c r="AC31" s="804" t="str">
        <f>VLOOKUP($A31,[23]旧伊王島町!$B$64:$M$88,5,FALSE)</f>
        <v>-</v>
      </c>
      <c r="AD31" s="804" t="str">
        <f>VLOOKUP($A31,[23]旧伊王島町!$B$64:$M$88,6,FALSE)</f>
        <v>-</v>
      </c>
      <c r="AE31" s="804" t="str">
        <f>VLOOKUP($A31,[23]旧伊王島町!$B$64:$M$88,7,FALSE)</f>
        <v>-</v>
      </c>
      <c r="AF31" s="804" t="str">
        <f>VLOOKUP($A31,[23]旧伊王島町!$B$64:$M$88,8,FALSE)</f>
        <v>-</v>
      </c>
      <c r="AG31" s="804" t="str">
        <f>VLOOKUP($A31,[23]旧伊王島町!$B$64:$M$88,9,FALSE)</f>
        <v>-</v>
      </c>
      <c r="AH31" s="804" t="str">
        <f>VLOOKUP($A31,[23]旧伊王島町!$B$64:$M$88,10,FALSE)</f>
        <v>-</v>
      </c>
      <c r="AI31" s="804" t="str">
        <f>VLOOKUP($A31,[23]旧伊王島町!$B$64:$M$88,11,FALSE)</f>
        <v>-</v>
      </c>
    </row>
    <row r="32" spans="1:35" s="143" customFormat="1" ht="15.95" customHeight="1">
      <c r="A32" s="772" t="s">
        <v>878</v>
      </c>
      <c r="B32" s="132" t="s">
        <v>212</v>
      </c>
      <c r="C32" s="132"/>
      <c r="D32" s="132"/>
      <c r="E32" s="778" t="s">
        <v>879</v>
      </c>
      <c r="F32" s="804">
        <f>VLOOKUP($A32,[23]旧伊王島町!$B$6:$M$30,2,FALSE)</f>
        <v>29</v>
      </c>
      <c r="G32" s="804">
        <f>VLOOKUP($A32,[23]旧伊王島町!$B$6:$M$30,3,FALSE)</f>
        <v>22</v>
      </c>
      <c r="H32" s="804">
        <f>VLOOKUP($A32,[23]旧伊王島町!$B$6:$M$30,4,FALSE)</f>
        <v>17</v>
      </c>
      <c r="I32" s="804">
        <f>VLOOKUP($A32,[23]旧伊王島町!$B$6:$M$30,5,FALSE)</f>
        <v>1</v>
      </c>
      <c r="J32" s="804">
        <f>VLOOKUP($A32,[23]旧伊王島町!$B$6:$M$30,6,FALSE)</f>
        <v>4</v>
      </c>
      <c r="K32" s="804">
        <f>VLOOKUP($A32,[23]旧伊王島町!$B$6:$M$30,7,FALSE)</f>
        <v>2</v>
      </c>
      <c r="L32" s="804" t="str">
        <f>VLOOKUP($A32,[23]旧伊王島町!$B$6:$M$30,8,FALSE)</f>
        <v>-</v>
      </c>
      <c r="M32" s="804">
        <f>VLOOKUP($A32,[23]旧伊王島町!$B$6:$M$30,9,FALSE)</f>
        <v>2</v>
      </c>
      <c r="N32" s="804">
        <f>VLOOKUP($A32,[23]旧伊王島町!$B$6:$M$30,10,FALSE)</f>
        <v>1</v>
      </c>
      <c r="O32" s="805">
        <f>VLOOKUP($A32,[23]旧伊王島町!$B$6:$M$30,11,FALSE)</f>
        <v>1</v>
      </c>
      <c r="P32" s="804">
        <f>VLOOKUP($A32,[23]旧伊王島町!$B$35:$M$59,2,FALSE)</f>
        <v>23</v>
      </c>
      <c r="Q32" s="804">
        <f>VLOOKUP($A32,[23]旧伊王島町!$B$35:$M$59,3,FALSE)</f>
        <v>18</v>
      </c>
      <c r="R32" s="804">
        <f>VLOOKUP($A32,[23]旧伊王島町!$B$35:$M$59,4,FALSE)</f>
        <v>16</v>
      </c>
      <c r="S32" s="804">
        <f>VLOOKUP($A32,[23]旧伊王島町!$B$35:$M$59,5,FALSE)</f>
        <v>1</v>
      </c>
      <c r="T32" s="804">
        <f>VLOOKUP($A32,[23]旧伊王島町!$B$35:$M$59,6,FALSE)</f>
        <v>1</v>
      </c>
      <c r="U32" s="804">
        <f>VLOOKUP($A32,[23]旧伊王島町!$B$35:$M$59,7,FALSE)</f>
        <v>2</v>
      </c>
      <c r="V32" s="804" t="str">
        <f>VLOOKUP($A32,[23]旧伊王島町!$B$35:$M$59,8,FALSE)</f>
        <v>-</v>
      </c>
      <c r="W32" s="804">
        <f>VLOOKUP($A32,[23]旧伊王島町!$B$35:$M$59,9,FALSE)</f>
        <v>2</v>
      </c>
      <c r="X32" s="804" t="str">
        <f>VLOOKUP($A32,[23]旧伊王島町!$B$35:$M$59,10,FALSE)</f>
        <v>-</v>
      </c>
      <c r="Y32" s="805" t="str">
        <f>VLOOKUP($A32,[23]旧伊王島町!$B$35:$M$59,11,FALSE)</f>
        <v>-</v>
      </c>
      <c r="Z32" s="804">
        <f>VLOOKUP($A32,[23]旧伊王島町!$B$64:$M$88,2,FALSE)</f>
        <v>6</v>
      </c>
      <c r="AA32" s="804">
        <f>VLOOKUP($A32,[23]旧伊王島町!$B$64:$M$88,3,FALSE)</f>
        <v>4</v>
      </c>
      <c r="AB32" s="804">
        <f>VLOOKUP($A32,[23]旧伊王島町!$B$64:$M$88,4,FALSE)</f>
        <v>1</v>
      </c>
      <c r="AC32" s="804" t="str">
        <f>VLOOKUP($A32,[23]旧伊王島町!$B$64:$M$88,5,FALSE)</f>
        <v>-</v>
      </c>
      <c r="AD32" s="804">
        <f>VLOOKUP($A32,[23]旧伊王島町!$B$64:$M$88,6,FALSE)</f>
        <v>3</v>
      </c>
      <c r="AE32" s="804" t="str">
        <f>VLOOKUP($A32,[23]旧伊王島町!$B$64:$M$88,7,FALSE)</f>
        <v>-</v>
      </c>
      <c r="AF32" s="804" t="str">
        <f>VLOOKUP($A32,[23]旧伊王島町!$B$64:$M$88,8,FALSE)</f>
        <v>-</v>
      </c>
      <c r="AG32" s="804" t="str">
        <f>VLOOKUP($A32,[23]旧伊王島町!$B$64:$M$88,9,FALSE)</f>
        <v>-</v>
      </c>
      <c r="AH32" s="804">
        <f>VLOOKUP($A32,[23]旧伊王島町!$B$64:$M$88,10,FALSE)</f>
        <v>1</v>
      </c>
      <c r="AI32" s="804">
        <f>VLOOKUP($A32,[23]旧伊王島町!$B$64:$M$88,11,FALSE)</f>
        <v>1</v>
      </c>
    </row>
    <row r="33" spans="1:35" s="143" customFormat="1" ht="15.95" customHeight="1">
      <c r="A33" s="772" t="s">
        <v>880</v>
      </c>
      <c r="B33" s="132" t="s">
        <v>212</v>
      </c>
      <c r="C33" s="132"/>
      <c r="D33" s="132"/>
      <c r="E33" s="778" t="s">
        <v>881</v>
      </c>
      <c r="F33" s="804">
        <f>VLOOKUP($A33,[23]旧伊王島町!$B$6:$M$30,2,FALSE)</f>
        <v>168</v>
      </c>
      <c r="G33" s="804">
        <f>VLOOKUP($A33,[23]旧伊王島町!$B$6:$M$30,3,FALSE)</f>
        <v>146</v>
      </c>
      <c r="H33" s="804">
        <f>VLOOKUP($A33,[23]旧伊王島町!$B$6:$M$30,4,FALSE)</f>
        <v>72</v>
      </c>
      <c r="I33" s="804">
        <f>VLOOKUP($A33,[23]旧伊王島町!$B$6:$M$30,5,FALSE)</f>
        <v>3</v>
      </c>
      <c r="J33" s="804">
        <f>VLOOKUP($A33,[23]旧伊王島町!$B$6:$M$30,6,FALSE)</f>
        <v>71</v>
      </c>
      <c r="K33" s="804">
        <f>VLOOKUP($A33,[23]旧伊王島町!$B$6:$M$30,7,FALSE)</f>
        <v>3</v>
      </c>
      <c r="L33" s="804">
        <f>VLOOKUP($A33,[23]旧伊王島町!$B$6:$M$30,8,FALSE)</f>
        <v>5</v>
      </c>
      <c r="M33" s="804">
        <f>VLOOKUP($A33,[23]旧伊王島町!$B$6:$M$30,9,FALSE)</f>
        <v>8</v>
      </c>
      <c r="N33" s="804">
        <f>VLOOKUP($A33,[23]旧伊王島町!$B$6:$M$30,10,FALSE)</f>
        <v>4</v>
      </c>
      <c r="O33" s="805" t="str">
        <f>VLOOKUP($A33,[23]旧伊王島町!$B$6:$M$30,11,FALSE)</f>
        <v>-</v>
      </c>
      <c r="P33" s="804">
        <f>VLOOKUP($A33,[23]旧伊王島町!$B$35:$M$59,2,FALSE)</f>
        <v>73</v>
      </c>
      <c r="Q33" s="804">
        <f>VLOOKUP($A33,[23]旧伊王島町!$B$35:$M$59,3,FALSE)</f>
        <v>63</v>
      </c>
      <c r="R33" s="804">
        <f>VLOOKUP($A33,[23]旧伊王島町!$B$35:$M$59,4,FALSE)</f>
        <v>36</v>
      </c>
      <c r="S33" s="804" t="str">
        <f>VLOOKUP($A33,[23]旧伊王島町!$B$35:$M$59,5,FALSE)</f>
        <v>-</v>
      </c>
      <c r="T33" s="804">
        <f>VLOOKUP($A33,[23]旧伊王島町!$B$35:$M$59,6,FALSE)</f>
        <v>27</v>
      </c>
      <c r="U33" s="804">
        <f>VLOOKUP($A33,[23]旧伊王島町!$B$35:$M$59,7,FALSE)</f>
        <v>2</v>
      </c>
      <c r="V33" s="804">
        <f>VLOOKUP($A33,[23]旧伊王島町!$B$35:$M$59,8,FALSE)</f>
        <v>4</v>
      </c>
      <c r="W33" s="804">
        <f>VLOOKUP($A33,[23]旧伊王島町!$B$35:$M$59,9,FALSE)</f>
        <v>3</v>
      </c>
      <c r="X33" s="804" t="str">
        <f>VLOOKUP($A33,[23]旧伊王島町!$B$35:$M$59,10,FALSE)</f>
        <v>-</v>
      </c>
      <c r="Y33" s="805" t="str">
        <f>VLOOKUP($A33,[23]旧伊王島町!$B$35:$M$59,11,FALSE)</f>
        <v>-</v>
      </c>
      <c r="Z33" s="804">
        <f>VLOOKUP($A33,[23]旧伊王島町!$B$64:$M$88,2,FALSE)</f>
        <v>95</v>
      </c>
      <c r="AA33" s="804">
        <f>VLOOKUP($A33,[23]旧伊王島町!$B$64:$M$88,3,FALSE)</f>
        <v>83</v>
      </c>
      <c r="AB33" s="804">
        <f>VLOOKUP($A33,[23]旧伊王島町!$B$64:$M$88,4,FALSE)</f>
        <v>36</v>
      </c>
      <c r="AC33" s="804">
        <f>VLOOKUP($A33,[23]旧伊王島町!$B$64:$M$88,5,FALSE)</f>
        <v>3</v>
      </c>
      <c r="AD33" s="804">
        <f>VLOOKUP($A33,[23]旧伊王島町!$B$64:$M$88,6,FALSE)</f>
        <v>44</v>
      </c>
      <c r="AE33" s="804">
        <f>VLOOKUP($A33,[23]旧伊王島町!$B$64:$M$88,7,FALSE)</f>
        <v>1</v>
      </c>
      <c r="AF33" s="804">
        <f>VLOOKUP($A33,[23]旧伊王島町!$B$64:$M$88,8,FALSE)</f>
        <v>1</v>
      </c>
      <c r="AG33" s="804">
        <f>VLOOKUP($A33,[23]旧伊王島町!$B$64:$M$88,9,FALSE)</f>
        <v>5</v>
      </c>
      <c r="AH33" s="804">
        <f>VLOOKUP($A33,[23]旧伊王島町!$B$64:$M$88,10,FALSE)</f>
        <v>4</v>
      </c>
      <c r="AI33" s="804" t="str">
        <f>VLOOKUP($A33,[23]旧伊王島町!$B$64:$M$88,11,FALSE)</f>
        <v>-</v>
      </c>
    </row>
    <row r="34" spans="1:35" s="785" customFormat="1" ht="6" customHeight="1">
      <c r="B34" s="825"/>
      <c r="C34" s="825"/>
      <c r="D34" s="825"/>
      <c r="E34" s="826"/>
      <c r="F34" s="807"/>
      <c r="G34" s="807"/>
      <c r="H34" s="807"/>
      <c r="I34" s="807"/>
      <c r="J34" s="808"/>
      <c r="K34" s="808"/>
      <c r="L34" s="808"/>
      <c r="M34" s="808"/>
      <c r="N34" s="809"/>
      <c r="O34" s="810"/>
      <c r="P34" s="807"/>
      <c r="Q34" s="807"/>
      <c r="R34" s="807"/>
      <c r="S34" s="808"/>
      <c r="T34" s="808"/>
      <c r="U34" s="808"/>
      <c r="V34" s="808"/>
      <c r="W34" s="811"/>
      <c r="X34" s="807"/>
      <c r="Y34" s="810"/>
      <c r="Z34" s="807"/>
      <c r="AA34" s="807"/>
      <c r="AB34" s="808"/>
      <c r="AC34" s="809"/>
      <c r="AD34" s="809"/>
      <c r="AE34" s="808"/>
      <c r="AF34" s="809"/>
      <c r="AG34" s="809"/>
      <c r="AH34" s="809"/>
      <c r="AI34" s="809"/>
    </row>
    <row r="35" spans="1:35" s="785" customFormat="1" ht="5.25" customHeight="1">
      <c r="B35" s="132"/>
      <c r="C35" s="132"/>
      <c r="D35" s="132"/>
      <c r="E35" s="827"/>
      <c r="F35" s="814"/>
      <c r="G35" s="814"/>
      <c r="H35" s="814"/>
      <c r="I35" s="814"/>
      <c r="J35" s="815"/>
      <c r="K35" s="815"/>
      <c r="L35" s="815"/>
      <c r="M35" s="815"/>
      <c r="N35" s="816"/>
      <c r="O35" s="828"/>
      <c r="P35" s="814"/>
      <c r="Q35" s="814"/>
      <c r="R35" s="814"/>
      <c r="S35" s="815"/>
      <c r="T35" s="815"/>
      <c r="U35" s="815"/>
      <c r="V35" s="815"/>
      <c r="W35" s="818"/>
      <c r="X35" s="814"/>
      <c r="Y35" s="828"/>
      <c r="Z35" s="814"/>
      <c r="AA35" s="814"/>
      <c r="AB35" s="815"/>
      <c r="AC35" s="816"/>
      <c r="AD35" s="816"/>
      <c r="AE35" s="815"/>
      <c r="AF35" s="816"/>
      <c r="AG35" s="819"/>
      <c r="AH35" s="819"/>
      <c r="AI35" s="819"/>
    </row>
    <row r="36" spans="1:35" s="797" customFormat="1" ht="30" customHeight="1">
      <c r="B36" s="824"/>
      <c r="C36" s="824"/>
      <c r="D36" s="824"/>
      <c r="E36" s="820" t="s">
        <v>914</v>
      </c>
      <c r="F36" s="821"/>
      <c r="G36" s="821"/>
      <c r="H36" s="821"/>
      <c r="I36" s="821"/>
      <c r="J36" s="821"/>
      <c r="K36" s="821"/>
      <c r="L36" s="821"/>
      <c r="M36" s="821"/>
      <c r="N36" s="821"/>
      <c r="O36" s="822"/>
      <c r="P36" s="821"/>
      <c r="Q36" s="821"/>
      <c r="R36" s="821"/>
      <c r="S36" s="821"/>
      <c r="T36" s="821"/>
      <c r="U36" s="821"/>
      <c r="V36" s="821"/>
      <c r="W36" s="821"/>
      <c r="X36" s="821"/>
      <c r="Y36" s="822"/>
      <c r="Z36" s="821"/>
      <c r="AA36" s="821"/>
      <c r="AB36" s="821"/>
      <c r="AC36" s="821"/>
      <c r="AD36" s="821"/>
      <c r="AE36" s="821"/>
      <c r="AF36" s="821"/>
      <c r="AG36" s="821"/>
      <c r="AH36" s="821"/>
      <c r="AI36" s="821"/>
    </row>
    <row r="37" spans="1:35" s="143" customFormat="1" ht="20.100000000000001" customHeight="1">
      <c r="A37" s="772" t="s">
        <v>256</v>
      </c>
      <c r="B37" s="132"/>
      <c r="C37" s="132"/>
      <c r="D37" s="803"/>
      <c r="E37" s="774" t="s">
        <v>757</v>
      </c>
      <c r="F37" s="804">
        <f>VLOOKUP($A37,[23]旧高島町!$B$6:$M$30,2,FALSE)</f>
        <v>123</v>
      </c>
      <c r="G37" s="804">
        <f>VLOOKUP($A37,[23]旧高島町!$B$6:$M$30,3,FALSE)</f>
        <v>97</v>
      </c>
      <c r="H37" s="804">
        <f>VLOOKUP($A37,[23]旧高島町!$B$6:$M$30,4,FALSE)</f>
        <v>59</v>
      </c>
      <c r="I37" s="804">
        <f>VLOOKUP($A37,[23]旧高島町!$B$6:$M$30,5,FALSE)</f>
        <v>2</v>
      </c>
      <c r="J37" s="804">
        <f>VLOOKUP($A37,[23]旧高島町!$B$6:$M$30,6,FALSE)</f>
        <v>36</v>
      </c>
      <c r="K37" s="804">
        <f>VLOOKUP($A37,[23]旧高島町!$B$6:$M$30,7,FALSE)</f>
        <v>6</v>
      </c>
      <c r="L37" s="804">
        <f>VLOOKUP($A37,[23]旧高島町!$B$6:$M$30,8,FALSE)</f>
        <v>3</v>
      </c>
      <c r="M37" s="804">
        <f>VLOOKUP($A37,[23]旧高島町!$B$6:$M$30,9,FALSE)</f>
        <v>10</v>
      </c>
      <c r="N37" s="804">
        <f>VLOOKUP($A37,[23]旧高島町!$B$6:$M$30,10,FALSE)</f>
        <v>2</v>
      </c>
      <c r="O37" s="805" t="str">
        <f>VLOOKUP($A37,[23]旧高島町!$B$6:$M$30,11,FALSE)</f>
        <v>-</v>
      </c>
      <c r="P37" s="804">
        <f>VLOOKUP($A37,[23]旧高島町!$B$35:$M$59,2,FALSE)</f>
        <v>69</v>
      </c>
      <c r="Q37" s="804">
        <f>VLOOKUP($A37,[23]旧高島町!$B$35:$M$59,3,FALSE)</f>
        <v>52</v>
      </c>
      <c r="R37" s="804">
        <f>VLOOKUP($A37,[23]旧高島町!$B$35:$M$59,4,FALSE)</f>
        <v>36</v>
      </c>
      <c r="S37" s="804">
        <f>VLOOKUP($A37,[23]旧高島町!$B$35:$M$59,5,FALSE)</f>
        <v>2</v>
      </c>
      <c r="T37" s="804">
        <f>VLOOKUP($A37,[23]旧高島町!$B$35:$M$59,6,FALSE)</f>
        <v>14</v>
      </c>
      <c r="U37" s="804">
        <f>VLOOKUP($A37,[23]旧高島町!$B$35:$M$59,7,FALSE)</f>
        <v>5</v>
      </c>
      <c r="V37" s="804">
        <f>VLOOKUP($A37,[23]旧高島町!$B$35:$M$59,8,FALSE)</f>
        <v>2</v>
      </c>
      <c r="W37" s="804">
        <f>VLOOKUP($A37,[23]旧高島町!$B$35:$M$59,9,FALSE)</f>
        <v>7</v>
      </c>
      <c r="X37" s="804" t="str">
        <f>VLOOKUP($A37,[23]旧高島町!$B$35:$M$59,10,FALSE)</f>
        <v>-</v>
      </c>
      <c r="Y37" s="805" t="str">
        <f>VLOOKUP($A37,[23]旧高島町!$B$35:$M$59,11,FALSE)</f>
        <v>-</v>
      </c>
      <c r="Z37" s="804">
        <f>VLOOKUP($A37,[23]旧高島町!$B$64:$M$88,2,FALSE)</f>
        <v>54</v>
      </c>
      <c r="AA37" s="804">
        <f>VLOOKUP($A37,[23]旧高島町!$B$64:$M$88,3,FALSE)</f>
        <v>45</v>
      </c>
      <c r="AB37" s="804">
        <f>VLOOKUP($A37,[23]旧高島町!$B$64:$M$88,4,FALSE)</f>
        <v>23</v>
      </c>
      <c r="AC37" s="804" t="str">
        <f>VLOOKUP($A37,[23]旧高島町!$B$64:$M$88,5,FALSE)</f>
        <v>-</v>
      </c>
      <c r="AD37" s="804">
        <f>VLOOKUP($A37,[23]旧高島町!$B$64:$M$88,6,FALSE)</f>
        <v>22</v>
      </c>
      <c r="AE37" s="804">
        <f>VLOOKUP($A37,[23]旧高島町!$B$64:$M$88,7,FALSE)</f>
        <v>1</v>
      </c>
      <c r="AF37" s="804">
        <f>VLOOKUP($A37,[23]旧高島町!$B$64:$M$88,8,FALSE)</f>
        <v>1</v>
      </c>
      <c r="AG37" s="804">
        <f>VLOOKUP($A37,[23]旧高島町!$B$64:$M$88,9,FALSE)</f>
        <v>3</v>
      </c>
      <c r="AH37" s="804">
        <f>VLOOKUP($A37,[23]旧高島町!$B$64:$M$88,10,FALSE)</f>
        <v>2</v>
      </c>
      <c r="AI37" s="804" t="str">
        <f>VLOOKUP($A37,[23]旧高島町!$B$64:$M$88,11,FALSE)</f>
        <v>-</v>
      </c>
    </row>
    <row r="38" spans="1:35" s="143" customFormat="1" ht="15.95" customHeight="1">
      <c r="A38" s="772" t="s">
        <v>834</v>
      </c>
      <c r="B38" s="132"/>
      <c r="C38" s="132"/>
      <c r="D38" s="803" t="s">
        <v>443</v>
      </c>
      <c r="E38" s="777" t="s">
        <v>835</v>
      </c>
      <c r="F38" s="804">
        <f>VLOOKUP($A38,[23]旧高島町!$B$6:$M$30,2,FALSE)</f>
        <v>12</v>
      </c>
      <c r="G38" s="804">
        <f>VLOOKUP($A38,[23]旧高島町!$B$6:$M$30,3,FALSE)</f>
        <v>11</v>
      </c>
      <c r="H38" s="804">
        <f>VLOOKUP($A38,[23]旧高島町!$B$6:$M$30,4,FALSE)</f>
        <v>7</v>
      </c>
      <c r="I38" s="804" t="str">
        <f>VLOOKUP($A38,[23]旧高島町!$B$6:$M$30,5,FALSE)</f>
        <v>-</v>
      </c>
      <c r="J38" s="804">
        <f>VLOOKUP($A38,[23]旧高島町!$B$6:$M$30,6,FALSE)</f>
        <v>4</v>
      </c>
      <c r="K38" s="804" t="str">
        <f>VLOOKUP($A38,[23]旧高島町!$B$6:$M$30,7,FALSE)</f>
        <v>-</v>
      </c>
      <c r="L38" s="804" t="str">
        <f>VLOOKUP($A38,[23]旧高島町!$B$6:$M$30,8,FALSE)</f>
        <v>-</v>
      </c>
      <c r="M38" s="804" t="str">
        <f>VLOOKUP($A38,[23]旧高島町!$B$6:$M$30,9,FALSE)</f>
        <v>-</v>
      </c>
      <c r="N38" s="804" t="str">
        <f>VLOOKUP($A38,[23]旧高島町!$B$6:$M$30,10,FALSE)</f>
        <v>-</v>
      </c>
      <c r="O38" s="805" t="str">
        <f>VLOOKUP($A38,[23]旧高島町!$B$6:$M$30,11,FALSE)</f>
        <v>-</v>
      </c>
      <c r="P38" s="804">
        <f>VLOOKUP($A38,[23]旧高島町!$B$35:$M$59,2,FALSE)</f>
        <v>9</v>
      </c>
      <c r="Q38" s="804">
        <f>VLOOKUP($A38,[23]旧高島町!$B$35:$M$59,3,FALSE)</f>
        <v>9</v>
      </c>
      <c r="R38" s="804">
        <f>VLOOKUP($A38,[23]旧高島町!$B$35:$M$59,4,FALSE)</f>
        <v>7</v>
      </c>
      <c r="S38" s="804" t="str">
        <f>VLOOKUP($A38,[23]旧高島町!$B$35:$M$59,5,FALSE)</f>
        <v>-</v>
      </c>
      <c r="T38" s="804">
        <f>VLOOKUP($A38,[23]旧高島町!$B$35:$M$59,6,FALSE)</f>
        <v>2</v>
      </c>
      <c r="U38" s="804" t="str">
        <f>VLOOKUP($A38,[23]旧高島町!$B$35:$M$59,7,FALSE)</f>
        <v>-</v>
      </c>
      <c r="V38" s="804" t="str">
        <f>VLOOKUP($A38,[23]旧高島町!$B$35:$M$59,8,FALSE)</f>
        <v>-</v>
      </c>
      <c r="W38" s="804" t="str">
        <f>VLOOKUP($A38,[23]旧高島町!$B$35:$M$59,9,FALSE)</f>
        <v>-</v>
      </c>
      <c r="X38" s="804" t="str">
        <f>VLOOKUP($A38,[23]旧高島町!$B$35:$M$59,10,FALSE)</f>
        <v>-</v>
      </c>
      <c r="Y38" s="805" t="str">
        <f>VLOOKUP($A38,[23]旧高島町!$B$35:$M$59,11,FALSE)</f>
        <v>-</v>
      </c>
      <c r="Z38" s="804">
        <f>VLOOKUP($A38,[23]旧高島町!$B$64:$M$88,2,FALSE)</f>
        <v>3</v>
      </c>
      <c r="AA38" s="804">
        <f>VLOOKUP($A38,[23]旧高島町!$B$64:$M$88,3,FALSE)</f>
        <v>2</v>
      </c>
      <c r="AB38" s="804" t="str">
        <f>VLOOKUP($A38,[23]旧高島町!$B$64:$M$88,4,FALSE)</f>
        <v>-</v>
      </c>
      <c r="AC38" s="804" t="str">
        <f>VLOOKUP($A38,[23]旧高島町!$B$64:$M$88,5,FALSE)</f>
        <v>-</v>
      </c>
      <c r="AD38" s="804">
        <f>VLOOKUP($A38,[23]旧高島町!$B$64:$M$88,6,FALSE)</f>
        <v>2</v>
      </c>
      <c r="AE38" s="804" t="str">
        <f>VLOOKUP($A38,[23]旧高島町!$B$64:$M$88,7,FALSE)</f>
        <v>-</v>
      </c>
      <c r="AF38" s="804" t="str">
        <f>VLOOKUP($A38,[23]旧高島町!$B$64:$M$88,8,FALSE)</f>
        <v>-</v>
      </c>
      <c r="AG38" s="804" t="str">
        <f>VLOOKUP($A38,[23]旧高島町!$B$64:$M$88,9,FALSE)</f>
        <v>-</v>
      </c>
      <c r="AH38" s="804" t="str">
        <f>VLOOKUP($A38,[23]旧高島町!$B$64:$M$88,10,FALSE)</f>
        <v>-</v>
      </c>
      <c r="AI38" s="804" t="str">
        <f>VLOOKUP($A38,[23]旧高島町!$B$64:$M$88,11,FALSE)</f>
        <v>-</v>
      </c>
    </row>
    <row r="39" spans="1:35" s="143" customFormat="1" ht="15.95" customHeight="1">
      <c r="A39" s="772" t="s">
        <v>836</v>
      </c>
      <c r="B39" s="132"/>
      <c r="C39" s="132"/>
      <c r="D39" s="803"/>
      <c r="E39" s="777" t="s">
        <v>836</v>
      </c>
      <c r="F39" s="804">
        <f>VLOOKUP($A39,[23]旧高島町!$B$6:$M$30,2,FALSE)</f>
        <v>12</v>
      </c>
      <c r="G39" s="804">
        <f>VLOOKUP($A39,[23]旧高島町!$B$6:$M$30,3,FALSE)</f>
        <v>11</v>
      </c>
      <c r="H39" s="804">
        <f>VLOOKUP($A39,[23]旧高島町!$B$6:$M$30,4,FALSE)</f>
        <v>7</v>
      </c>
      <c r="I39" s="804" t="str">
        <f>VLOOKUP($A39,[23]旧高島町!$B$6:$M$30,5,FALSE)</f>
        <v>-</v>
      </c>
      <c r="J39" s="804">
        <f>VLOOKUP($A39,[23]旧高島町!$B$6:$M$30,6,FALSE)</f>
        <v>4</v>
      </c>
      <c r="K39" s="804" t="str">
        <f>VLOOKUP($A39,[23]旧高島町!$B$6:$M$30,7,FALSE)</f>
        <v>-</v>
      </c>
      <c r="L39" s="804" t="str">
        <f>VLOOKUP($A39,[23]旧高島町!$B$6:$M$30,8,FALSE)</f>
        <v>-</v>
      </c>
      <c r="M39" s="804" t="str">
        <f>VLOOKUP($A39,[23]旧高島町!$B$6:$M$30,9,FALSE)</f>
        <v>-</v>
      </c>
      <c r="N39" s="804" t="str">
        <f>VLOOKUP($A39,[23]旧高島町!$B$6:$M$30,10,FALSE)</f>
        <v>-</v>
      </c>
      <c r="O39" s="805" t="str">
        <f>VLOOKUP($A39,[23]旧高島町!$B$6:$M$30,11,FALSE)</f>
        <v>-</v>
      </c>
      <c r="P39" s="804">
        <f>VLOOKUP($A39,[23]旧高島町!$B$35:$M$59,2,FALSE)</f>
        <v>9</v>
      </c>
      <c r="Q39" s="804">
        <f>VLOOKUP($A39,[23]旧高島町!$B$35:$M$59,3,FALSE)</f>
        <v>9</v>
      </c>
      <c r="R39" s="804">
        <f>VLOOKUP($A39,[23]旧高島町!$B$35:$M$59,4,FALSE)</f>
        <v>7</v>
      </c>
      <c r="S39" s="804" t="str">
        <f>VLOOKUP($A39,[23]旧高島町!$B$35:$M$59,5,FALSE)</f>
        <v>-</v>
      </c>
      <c r="T39" s="804">
        <f>VLOOKUP($A39,[23]旧高島町!$B$35:$M$59,6,FALSE)</f>
        <v>2</v>
      </c>
      <c r="U39" s="804" t="str">
        <f>VLOOKUP($A39,[23]旧高島町!$B$35:$M$59,7,FALSE)</f>
        <v>-</v>
      </c>
      <c r="V39" s="804" t="str">
        <f>VLOOKUP($A39,[23]旧高島町!$B$35:$M$59,8,FALSE)</f>
        <v>-</v>
      </c>
      <c r="W39" s="804" t="str">
        <f>VLOOKUP($A39,[23]旧高島町!$B$35:$M$59,9,FALSE)</f>
        <v>-</v>
      </c>
      <c r="X39" s="804" t="str">
        <f>VLOOKUP($A39,[23]旧高島町!$B$35:$M$59,10,FALSE)</f>
        <v>-</v>
      </c>
      <c r="Y39" s="805" t="str">
        <f>VLOOKUP($A39,[23]旧高島町!$B$35:$M$59,11,FALSE)</f>
        <v>-</v>
      </c>
      <c r="Z39" s="804">
        <f>VLOOKUP($A39,[23]旧高島町!$B$64:$M$88,2,FALSE)</f>
        <v>3</v>
      </c>
      <c r="AA39" s="804">
        <f>VLOOKUP($A39,[23]旧高島町!$B$64:$M$88,3,FALSE)</f>
        <v>2</v>
      </c>
      <c r="AB39" s="804" t="str">
        <f>VLOOKUP($A39,[23]旧高島町!$B$64:$M$88,4,FALSE)</f>
        <v>-</v>
      </c>
      <c r="AC39" s="804" t="str">
        <f>VLOOKUP($A39,[23]旧高島町!$B$64:$M$88,5,FALSE)</f>
        <v>-</v>
      </c>
      <c r="AD39" s="804">
        <f>VLOOKUP($A39,[23]旧高島町!$B$64:$M$88,6,FALSE)</f>
        <v>2</v>
      </c>
      <c r="AE39" s="804" t="str">
        <f>VLOOKUP($A39,[23]旧高島町!$B$64:$M$88,7,FALSE)</f>
        <v>-</v>
      </c>
      <c r="AF39" s="804" t="str">
        <f>VLOOKUP($A39,[23]旧高島町!$B$64:$M$88,8,FALSE)</f>
        <v>-</v>
      </c>
      <c r="AG39" s="804" t="str">
        <f>VLOOKUP($A39,[23]旧高島町!$B$64:$M$88,9,FALSE)</f>
        <v>-</v>
      </c>
      <c r="AH39" s="804" t="str">
        <f>VLOOKUP($A39,[23]旧高島町!$B$64:$M$88,10,FALSE)</f>
        <v>-</v>
      </c>
      <c r="AI39" s="804" t="str">
        <f>VLOOKUP($A39,[23]旧高島町!$B$64:$M$88,11,FALSE)</f>
        <v>-</v>
      </c>
    </row>
    <row r="40" spans="1:35" s="143" customFormat="1" ht="15.95" customHeight="1">
      <c r="A40" s="772" t="s">
        <v>837</v>
      </c>
      <c r="B40" s="132" t="s">
        <v>212</v>
      </c>
      <c r="C40" s="132"/>
      <c r="D40" s="803" t="s">
        <v>493</v>
      </c>
      <c r="E40" s="777" t="s">
        <v>838</v>
      </c>
      <c r="F40" s="804">
        <f>VLOOKUP($A40,[23]旧高島町!$B$6:$M$30,2,FALSE)</f>
        <v>6</v>
      </c>
      <c r="G40" s="804">
        <f>VLOOKUP($A40,[23]旧高島町!$B$6:$M$30,3,FALSE)</f>
        <v>2</v>
      </c>
      <c r="H40" s="804" t="str">
        <f>VLOOKUP($A40,[23]旧高島町!$B$6:$M$30,4,FALSE)</f>
        <v>-</v>
      </c>
      <c r="I40" s="804" t="str">
        <f>VLOOKUP($A40,[23]旧高島町!$B$6:$M$30,5,FALSE)</f>
        <v>-</v>
      </c>
      <c r="J40" s="804">
        <f>VLOOKUP($A40,[23]旧高島町!$B$6:$M$30,6,FALSE)</f>
        <v>2</v>
      </c>
      <c r="K40" s="804" t="str">
        <f>VLOOKUP($A40,[23]旧高島町!$B$6:$M$30,7,FALSE)</f>
        <v>-</v>
      </c>
      <c r="L40" s="804">
        <f>VLOOKUP($A40,[23]旧高島町!$B$6:$M$30,8,FALSE)</f>
        <v>1</v>
      </c>
      <c r="M40" s="804">
        <f>VLOOKUP($A40,[23]旧高島町!$B$6:$M$30,9,FALSE)</f>
        <v>2</v>
      </c>
      <c r="N40" s="804">
        <f>VLOOKUP($A40,[23]旧高島町!$B$6:$M$30,10,FALSE)</f>
        <v>1</v>
      </c>
      <c r="O40" s="805" t="str">
        <f>VLOOKUP($A40,[23]旧高島町!$B$6:$M$30,11,FALSE)</f>
        <v>-</v>
      </c>
      <c r="P40" s="804">
        <f>VLOOKUP($A40,[23]旧高島町!$B$35:$M$59,2,FALSE)</f>
        <v>4</v>
      </c>
      <c r="Q40" s="804">
        <f>VLOOKUP($A40,[23]旧高島町!$B$35:$M$59,3,FALSE)</f>
        <v>1</v>
      </c>
      <c r="R40" s="804" t="str">
        <f>VLOOKUP($A40,[23]旧高島町!$B$35:$M$59,4,FALSE)</f>
        <v>-</v>
      </c>
      <c r="S40" s="804" t="str">
        <f>VLOOKUP($A40,[23]旧高島町!$B$35:$M$59,5,FALSE)</f>
        <v>-</v>
      </c>
      <c r="T40" s="804">
        <f>VLOOKUP($A40,[23]旧高島町!$B$35:$M$59,6,FALSE)</f>
        <v>1</v>
      </c>
      <c r="U40" s="804" t="str">
        <f>VLOOKUP($A40,[23]旧高島町!$B$35:$M$59,7,FALSE)</f>
        <v>-</v>
      </c>
      <c r="V40" s="804">
        <f>VLOOKUP($A40,[23]旧高島町!$B$35:$M$59,8,FALSE)</f>
        <v>1</v>
      </c>
      <c r="W40" s="804">
        <f>VLOOKUP($A40,[23]旧高島町!$B$35:$M$59,9,FALSE)</f>
        <v>2</v>
      </c>
      <c r="X40" s="804" t="str">
        <f>VLOOKUP($A40,[23]旧高島町!$B$35:$M$59,10,FALSE)</f>
        <v>-</v>
      </c>
      <c r="Y40" s="805" t="str">
        <f>VLOOKUP($A40,[23]旧高島町!$B$35:$M$59,11,FALSE)</f>
        <v>-</v>
      </c>
      <c r="Z40" s="804">
        <f>VLOOKUP($A40,[23]旧高島町!$B$64:$M$88,2,FALSE)</f>
        <v>2</v>
      </c>
      <c r="AA40" s="804">
        <f>VLOOKUP($A40,[23]旧高島町!$B$64:$M$88,3,FALSE)</f>
        <v>1</v>
      </c>
      <c r="AB40" s="804" t="str">
        <f>VLOOKUP($A40,[23]旧高島町!$B$64:$M$88,4,FALSE)</f>
        <v>-</v>
      </c>
      <c r="AC40" s="804" t="str">
        <f>VLOOKUP($A40,[23]旧高島町!$B$64:$M$88,5,FALSE)</f>
        <v>-</v>
      </c>
      <c r="AD40" s="804">
        <f>VLOOKUP($A40,[23]旧高島町!$B$64:$M$88,6,FALSE)</f>
        <v>1</v>
      </c>
      <c r="AE40" s="804" t="str">
        <f>VLOOKUP($A40,[23]旧高島町!$B$64:$M$88,7,FALSE)</f>
        <v>-</v>
      </c>
      <c r="AF40" s="804" t="str">
        <f>VLOOKUP($A40,[23]旧高島町!$B$64:$M$88,8,FALSE)</f>
        <v>-</v>
      </c>
      <c r="AG40" s="804" t="str">
        <f>VLOOKUP($A40,[23]旧高島町!$B$64:$M$88,9,FALSE)</f>
        <v>-</v>
      </c>
      <c r="AH40" s="804">
        <f>VLOOKUP($A40,[23]旧高島町!$B$64:$M$88,10,FALSE)</f>
        <v>1</v>
      </c>
      <c r="AI40" s="804" t="str">
        <f>VLOOKUP($A40,[23]旧高島町!$B$64:$M$88,11,FALSE)</f>
        <v>-</v>
      </c>
    </row>
    <row r="41" spans="1:35" s="143" customFormat="1" ht="15.95" customHeight="1">
      <c r="A41" s="772" t="s">
        <v>839</v>
      </c>
      <c r="B41" s="132" t="s">
        <v>212</v>
      </c>
      <c r="C41" s="132"/>
      <c r="D41" s="803" t="s">
        <v>495</v>
      </c>
      <c r="E41" s="777" t="s">
        <v>840</v>
      </c>
      <c r="F41" s="804" t="str">
        <f>VLOOKUP($A41,[23]旧高島町!$B$6:$M$30,2,FALSE)</f>
        <v>-</v>
      </c>
      <c r="G41" s="804" t="str">
        <f>VLOOKUP($A41,[23]旧高島町!$B$6:$M$30,3,FALSE)</f>
        <v>-</v>
      </c>
      <c r="H41" s="804" t="str">
        <f>VLOOKUP($A41,[23]旧高島町!$B$6:$M$30,4,FALSE)</f>
        <v>-</v>
      </c>
      <c r="I41" s="804" t="str">
        <f>VLOOKUP($A41,[23]旧高島町!$B$6:$M$30,5,FALSE)</f>
        <v>-</v>
      </c>
      <c r="J41" s="804" t="str">
        <f>VLOOKUP($A41,[23]旧高島町!$B$6:$M$30,6,FALSE)</f>
        <v>-</v>
      </c>
      <c r="K41" s="804" t="str">
        <f>VLOOKUP($A41,[23]旧高島町!$B$6:$M$30,7,FALSE)</f>
        <v>-</v>
      </c>
      <c r="L41" s="804" t="str">
        <f>VLOOKUP($A41,[23]旧高島町!$B$6:$M$30,8,FALSE)</f>
        <v>-</v>
      </c>
      <c r="M41" s="804" t="str">
        <f>VLOOKUP($A41,[23]旧高島町!$B$6:$M$30,9,FALSE)</f>
        <v>-</v>
      </c>
      <c r="N41" s="804" t="str">
        <f>VLOOKUP($A41,[23]旧高島町!$B$6:$M$30,10,FALSE)</f>
        <v>-</v>
      </c>
      <c r="O41" s="805" t="str">
        <f>VLOOKUP($A41,[23]旧高島町!$B$6:$M$30,11,FALSE)</f>
        <v>-</v>
      </c>
      <c r="P41" s="804" t="str">
        <f>VLOOKUP($A41,[23]旧高島町!$B$35:$M$59,2,FALSE)</f>
        <v>-</v>
      </c>
      <c r="Q41" s="804" t="str">
        <f>VLOOKUP($A41,[23]旧高島町!$B$35:$M$59,3,FALSE)</f>
        <v>-</v>
      </c>
      <c r="R41" s="804" t="str">
        <f>VLOOKUP($A41,[23]旧高島町!$B$35:$M$59,4,FALSE)</f>
        <v>-</v>
      </c>
      <c r="S41" s="804" t="str">
        <f>VLOOKUP($A41,[23]旧高島町!$B$35:$M$59,5,FALSE)</f>
        <v>-</v>
      </c>
      <c r="T41" s="804" t="str">
        <f>VLOOKUP($A41,[23]旧高島町!$B$35:$M$59,6,FALSE)</f>
        <v>-</v>
      </c>
      <c r="U41" s="804" t="str">
        <f>VLOOKUP($A41,[23]旧高島町!$B$35:$M$59,7,FALSE)</f>
        <v>-</v>
      </c>
      <c r="V41" s="804" t="str">
        <f>VLOOKUP($A41,[23]旧高島町!$B$35:$M$59,8,FALSE)</f>
        <v>-</v>
      </c>
      <c r="W41" s="804" t="str">
        <f>VLOOKUP($A41,[23]旧高島町!$B$35:$M$59,9,FALSE)</f>
        <v>-</v>
      </c>
      <c r="X41" s="804" t="str">
        <f>VLOOKUP($A41,[23]旧高島町!$B$35:$M$59,10,FALSE)</f>
        <v>-</v>
      </c>
      <c r="Y41" s="805" t="str">
        <f>VLOOKUP($A41,[23]旧高島町!$B$35:$M$59,11,FALSE)</f>
        <v>-</v>
      </c>
      <c r="Z41" s="804" t="str">
        <f>VLOOKUP($A41,[23]旧高島町!$B$64:$M$88,2,FALSE)</f>
        <v>-</v>
      </c>
      <c r="AA41" s="804" t="str">
        <f>VLOOKUP($A41,[23]旧高島町!$B$64:$M$88,3,FALSE)</f>
        <v>-</v>
      </c>
      <c r="AB41" s="804" t="str">
        <f>VLOOKUP($A41,[23]旧高島町!$B$64:$M$88,4,FALSE)</f>
        <v>-</v>
      </c>
      <c r="AC41" s="804" t="str">
        <f>VLOOKUP($A41,[23]旧高島町!$B$64:$M$88,5,FALSE)</f>
        <v>-</v>
      </c>
      <c r="AD41" s="804" t="str">
        <f>VLOOKUP($A41,[23]旧高島町!$B$64:$M$88,6,FALSE)</f>
        <v>-</v>
      </c>
      <c r="AE41" s="804" t="str">
        <f>VLOOKUP($A41,[23]旧高島町!$B$64:$M$88,7,FALSE)</f>
        <v>-</v>
      </c>
      <c r="AF41" s="804" t="str">
        <f>VLOOKUP($A41,[23]旧高島町!$B$64:$M$88,8,FALSE)</f>
        <v>-</v>
      </c>
      <c r="AG41" s="804" t="str">
        <f>VLOOKUP($A41,[23]旧高島町!$B$64:$M$88,9,FALSE)</f>
        <v>-</v>
      </c>
      <c r="AH41" s="804" t="str">
        <f>VLOOKUP($A41,[23]旧高島町!$B$64:$M$88,10,FALSE)</f>
        <v>-</v>
      </c>
      <c r="AI41" s="804" t="str">
        <f>VLOOKUP($A41,[23]旧高島町!$B$64:$M$88,11,FALSE)</f>
        <v>-</v>
      </c>
    </row>
    <row r="42" spans="1:35" s="143" customFormat="1" ht="15.95" customHeight="1">
      <c r="A42" s="772" t="s">
        <v>841</v>
      </c>
      <c r="B42" s="132" t="s">
        <v>212</v>
      </c>
      <c r="C42" s="132"/>
      <c r="D42" s="803" t="s">
        <v>893</v>
      </c>
      <c r="E42" s="777" t="s">
        <v>842</v>
      </c>
      <c r="F42" s="804">
        <f>VLOOKUP($A42,[23]旧高島町!$B$6:$M$30,2,FALSE)</f>
        <v>6</v>
      </c>
      <c r="G42" s="804">
        <f>VLOOKUP($A42,[23]旧高島町!$B$6:$M$30,3,FALSE)</f>
        <v>5</v>
      </c>
      <c r="H42" s="804">
        <f>VLOOKUP($A42,[23]旧高島町!$B$6:$M$30,4,FALSE)</f>
        <v>4</v>
      </c>
      <c r="I42" s="804" t="str">
        <f>VLOOKUP($A42,[23]旧高島町!$B$6:$M$30,5,FALSE)</f>
        <v>-</v>
      </c>
      <c r="J42" s="804">
        <f>VLOOKUP($A42,[23]旧高島町!$B$6:$M$30,6,FALSE)</f>
        <v>1</v>
      </c>
      <c r="K42" s="804">
        <f>VLOOKUP($A42,[23]旧高島町!$B$6:$M$30,7,FALSE)</f>
        <v>1</v>
      </c>
      <c r="L42" s="804" t="str">
        <f>VLOOKUP($A42,[23]旧高島町!$B$6:$M$30,8,FALSE)</f>
        <v>-</v>
      </c>
      <c r="M42" s="804" t="str">
        <f>VLOOKUP($A42,[23]旧高島町!$B$6:$M$30,9,FALSE)</f>
        <v>-</v>
      </c>
      <c r="N42" s="804" t="str">
        <f>VLOOKUP($A42,[23]旧高島町!$B$6:$M$30,10,FALSE)</f>
        <v>-</v>
      </c>
      <c r="O42" s="805" t="str">
        <f>VLOOKUP($A42,[23]旧高島町!$B$6:$M$30,11,FALSE)</f>
        <v>-</v>
      </c>
      <c r="P42" s="804">
        <f>VLOOKUP($A42,[23]旧高島町!$B$35:$M$59,2,FALSE)</f>
        <v>5</v>
      </c>
      <c r="Q42" s="804">
        <f>VLOOKUP($A42,[23]旧高島町!$B$35:$M$59,3,FALSE)</f>
        <v>4</v>
      </c>
      <c r="R42" s="804">
        <f>VLOOKUP($A42,[23]旧高島町!$B$35:$M$59,4,FALSE)</f>
        <v>3</v>
      </c>
      <c r="S42" s="804" t="str">
        <f>VLOOKUP($A42,[23]旧高島町!$B$35:$M$59,5,FALSE)</f>
        <v>-</v>
      </c>
      <c r="T42" s="804">
        <f>VLOOKUP($A42,[23]旧高島町!$B$35:$M$59,6,FALSE)</f>
        <v>1</v>
      </c>
      <c r="U42" s="804">
        <f>VLOOKUP($A42,[23]旧高島町!$B$35:$M$59,7,FALSE)</f>
        <v>1</v>
      </c>
      <c r="V42" s="804" t="str">
        <f>VLOOKUP($A42,[23]旧高島町!$B$35:$M$59,8,FALSE)</f>
        <v>-</v>
      </c>
      <c r="W42" s="804" t="str">
        <f>VLOOKUP($A42,[23]旧高島町!$B$35:$M$59,9,FALSE)</f>
        <v>-</v>
      </c>
      <c r="X42" s="804" t="str">
        <f>VLOOKUP($A42,[23]旧高島町!$B$35:$M$59,10,FALSE)</f>
        <v>-</v>
      </c>
      <c r="Y42" s="805" t="str">
        <f>VLOOKUP($A42,[23]旧高島町!$B$35:$M$59,11,FALSE)</f>
        <v>-</v>
      </c>
      <c r="Z42" s="804">
        <f>VLOOKUP($A42,[23]旧高島町!$B$64:$M$88,2,FALSE)</f>
        <v>1</v>
      </c>
      <c r="AA42" s="804">
        <f>VLOOKUP($A42,[23]旧高島町!$B$64:$M$88,3,FALSE)</f>
        <v>1</v>
      </c>
      <c r="AB42" s="804">
        <f>VLOOKUP($A42,[23]旧高島町!$B$64:$M$88,4,FALSE)</f>
        <v>1</v>
      </c>
      <c r="AC42" s="804" t="str">
        <f>VLOOKUP($A42,[23]旧高島町!$B$64:$M$88,5,FALSE)</f>
        <v>-</v>
      </c>
      <c r="AD42" s="804" t="str">
        <f>VLOOKUP($A42,[23]旧高島町!$B$64:$M$88,6,FALSE)</f>
        <v>-</v>
      </c>
      <c r="AE42" s="804" t="str">
        <f>VLOOKUP($A42,[23]旧高島町!$B$64:$M$88,7,FALSE)</f>
        <v>-</v>
      </c>
      <c r="AF42" s="804" t="str">
        <f>VLOOKUP($A42,[23]旧高島町!$B$64:$M$88,8,FALSE)</f>
        <v>-</v>
      </c>
      <c r="AG42" s="804" t="str">
        <f>VLOOKUP($A42,[23]旧高島町!$B$64:$M$88,9,FALSE)</f>
        <v>-</v>
      </c>
      <c r="AH42" s="804" t="str">
        <f>VLOOKUP($A42,[23]旧高島町!$B$64:$M$88,10,FALSE)</f>
        <v>-</v>
      </c>
      <c r="AI42" s="804" t="str">
        <f>VLOOKUP($A42,[23]旧高島町!$B$64:$M$88,11,FALSE)</f>
        <v>-</v>
      </c>
    </row>
    <row r="43" spans="1:35" s="143" customFormat="1" ht="15.95" customHeight="1">
      <c r="A43" s="772" t="s">
        <v>843</v>
      </c>
      <c r="B43" s="132" t="s">
        <v>212</v>
      </c>
      <c r="C43" s="132"/>
      <c r="D43" s="803" t="s">
        <v>894</v>
      </c>
      <c r="E43" s="777" t="s">
        <v>844</v>
      </c>
      <c r="F43" s="804">
        <f>VLOOKUP($A43,[23]旧高島町!$B$6:$M$30,2,FALSE)</f>
        <v>1</v>
      </c>
      <c r="G43" s="804">
        <f>VLOOKUP($A43,[23]旧高島町!$B$6:$M$30,3,FALSE)</f>
        <v>1</v>
      </c>
      <c r="H43" s="804">
        <f>VLOOKUP($A43,[23]旧高島町!$B$6:$M$30,4,FALSE)</f>
        <v>1</v>
      </c>
      <c r="I43" s="804" t="str">
        <f>VLOOKUP($A43,[23]旧高島町!$B$6:$M$30,5,FALSE)</f>
        <v>-</v>
      </c>
      <c r="J43" s="804" t="str">
        <f>VLOOKUP($A43,[23]旧高島町!$B$6:$M$30,6,FALSE)</f>
        <v>-</v>
      </c>
      <c r="K43" s="804" t="str">
        <f>VLOOKUP($A43,[23]旧高島町!$B$6:$M$30,7,FALSE)</f>
        <v>-</v>
      </c>
      <c r="L43" s="804" t="str">
        <f>VLOOKUP($A43,[23]旧高島町!$B$6:$M$30,8,FALSE)</f>
        <v>-</v>
      </c>
      <c r="M43" s="804" t="str">
        <f>VLOOKUP($A43,[23]旧高島町!$B$6:$M$30,9,FALSE)</f>
        <v>-</v>
      </c>
      <c r="N43" s="804" t="str">
        <f>VLOOKUP($A43,[23]旧高島町!$B$6:$M$30,10,FALSE)</f>
        <v>-</v>
      </c>
      <c r="O43" s="805" t="str">
        <f>VLOOKUP($A43,[23]旧高島町!$B$6:$M$30,11,FALSE)</f>
        <v>-</v>
      </c>
      <c r="P43" s="804">
        <f>VLOOKUP($A43,[23]旧高島町!$B$35:$M$59,2,FALSE)</f>
        <v>1</v>
      </c>
      <c r="Q43" s="804">
        <f>VLOOKUP($A43,[23]旧高島町!$B$35:$M$59,3,FALSE)</f>
        <v>1</v>
      </c>
      <c r="R43" s="804">
        <f>VLOOKUP($A43,[23]旧高島町!$B$35:$M$59,4,FALSE)</f>
        <v>1</v>
      </c>
      <c r="S43" s="804" t="str">
        <f>VLOOKUP($A43,[23]旧高島町!$B$35:$M$59,5,FALSE)</f>
        <v>-</v>
      </c>
      <c r="T43" s="804" t="str">
        <f>VLOOKUP($A43,[23]旧高島町!$B$35:$M$59,6,FALSE)</f>
        <v>-</v>
      </c>
      <c r="U43" s="804" t="str">
        <f>VLOOKUP($A43,[23]旧高島町!$B$35:$M$59,7,FALSE)</f>
        <v>-</v>
      </c>
      <c r="V43" s="804" t="str">
        <f>VLOOKUP($A43,[23]旧高島町!$B$35:$M$59,8,FALSE)</f>
        <v>-</v>
      </c>
      <c r="W43" s="804" t="str">
        <f>VLOOKUP($A43,[23]旧高島町!$B$35:$M$59,9,FALSE)</f>
        <v>-</v>
      </c>
      <c r="X43" s="804" t="str">
        <f>VLOOKUP($A43,[23]旧高島町!$B$35:$M$59,10,FALSE)</f>
        <v>-</v>
      </c>
      <c r="Y43" s="805" t="str">
        <f>VLOOKUP($A43,[23]旧高島町!$B$35:$M$59,11,FALSE)</f>
        <v>-</v>
      </c>
      <c r="Z43" s="804" t="str">
        <f>VLOOKUP($A43,[23]旧高島町!$B$64:$M$88,2,FALSE)</f>
        <v>-</v>
      </c>
      <c r="AA43" s="804" t="str">
        <f>VLOOKUP($A43,[23]旧高島町!$B$64:$M$88,3,FALSE)</f>
        <v>-</v>
      </c>
      <c r="AB43" s="804" t="str">
        <f>VLOOKUP($A43,[23]旧高島町!$B$64:$M$88,4,FALSE)</f>
        <v>-</v>
      </c>
      <c r="AC43" s="804" t="str">
        <f>VLOOKUP($A43,[23]旧高島町!$B$64:$M$88,5,FALSE)</f>
        <v>-</v>
      </c>
      <c r="AD43" s="804" t="str">
        <f>VLOOKUP($A43,[23]旧高島町!$B$64:$M$88,6,FALSE)</f>
        <v>-</v>
      </c>
      <c r="AE43" s="804" t="str">
        <f>VLOOKUP($A43,[23]旧高島町!$B$64:$M$88,7,FALSE)</f>
        <v>-</v>
      </c>
      <c r="AF43" s="804" t="str">
        <f>VLOOKUP($A43,[23]旧高島町!$B$64:$M$88,8,FALSE)</f>
        <v>-</v>
      </c>
      <c r="AG43" s="804" t="str">
        <f>VLOOKUP($A43,[23]旧高島町!$B$64:$M$88,9,FALSE)</f>
        <v>-</v>
      </c>
      <c r="AH43" s="804" t="str">
        <f>VLOOKUP($A43,[23]旧高島町!$B$64:$M$88,10,FALSE)</f>
        <v>-</v>
      </c>
      <c r="AI43" s="804" t="str">
        <f>VLOOKUP($A43,[23]旧高島町!$B$64:$M$88,11,FALSE)</f>
        <v>-</v>
      </c>
    </row>
    <row r="44" spans="1:35" s="143" customFormat="1" ht="15.95" customHeight="1">
      <c r="A44" s="772" t="s">
        <v>845</v>
      </c>
      <c r="B44" s="132" t="s">
        <v>212</v>
      </c>
      <c r="C44" s="132"/>
      <c r="D44" s="803" t="s">
        <v>895</v>
      </c>
      <c r="E44" s="777" t="s">
        <v>846</v>
      </c>
      <c r="F44" s="804" t="str">
        <f>VLOOKUP($A44,[23]旧高島町!$B$6:$M$30,2,FALSE)</f>
        <v>-</v>
      </c>
      <c r="G44" s="804" t="str">
        <f>VLOOKUP($A44,[23]旧高島町!$B$6:$M$30,3,FALSE)</f>
        <v>-</v>
      </c>
      <c r="H44" s="804" t="str">
        <f>VLOOKUP($A44,[23]旧高島町!$B$6:$M$30,4,FALSE)</f>
        <v>-</v>
      </c>
      <c r="I44" s="804" t="str">
        <f>VLOOKUP($A44,[23]旧高島町!$B$6:$M$30,5,FALSE)</f>
        <v>-</v>
      </c>
      <c r="J44" s="804" t="str">
        <f>VLOOKUP($A44,[23]旧高島町!$B$6:$M$30,6,FALSE)</f>
        <v>-</v>
      </c>
      <c r="K44" s="804" t="str">
        <f>VLOOKUP($A44,[23]旧高島町!$B$6:$M$30,7,FALSE)</f>
        <v>-</v>
      </c>
      <c r="L44" s="804" t="str">
        <f>VLOOKUP($A44,[23]旧高島町!$B$6:$M$30,8,FALSE)</f>
        <v>-</v>
      </c>
      <c r="M44" s="804" t="str">
        <f>VLOOKUP($A44,[23]旧高島町!$B$6:$M$30,9,FALSE)</f>
        <v>-</v>
      </c>
      <c r="N44" s="804" t="str">
        <f>VLOOKUP($A44,[23]旧高島町!$B$6:$M$30,10,FALSE)</f>
        <v>-</v>
      </c>
      <c r="O44" s="805" t="str">
        <f>VLOOKUP($A44,[23]旧高島町!$B$6:$M$30,11,FALSE)</f>
        <v>-</v>
      </c>
      <c r="P44" s="804" t="str">
        <f>VLOOKUP($A44,[23]旧高島町!$B$35:$M$59,2,FALSE)</f>
        <v>-</v>
      </c>
      <c r="Q44" s="804" t="str">
        <f>VLOOKUP($A44,[23]旧高島町!$B$35:$M$59,3,FALSE)</f>
        <v>-</v>
      </c>
      <c r="R44" s="804" t="str">
        <f>VLOOKUP($A44,[23]旧高島町!$B$35:$M$59,4,FALSE)</f>
        <v>-</v>
      </c>
      <c r="S44" s="804" t="str">
        <f>VLOOKUP($A44,[23]旧高島町!$B$35:$M$59,5,FALSE)</f>
        <v>-</v>
      </c>
      <c r="T44" s="804" t="str">
        <f>VLOOKUP($A44,[23]旧高島町!$B$35:$M$59,6,FALSE)</f>
        <v>-</v>
      </c>
      <c r="U44" s="804" t="str">
        <f>VLOOKUP($A44,[23]旧高島町!$B$35:$M$59,7,FALSE)</f>
        <v>-</v>
      </c>
      <c r="V44" s="804" t="str">
        <f>VLOOKUP($A44,[23]旧高島町!$B$35:$M$59,8,FALSE)</f>
        <v>-</v>
      </c>
      <c r="W44" s="804" t="str">
        <f>VLOOKUP($A44,[23]旧高島町!$B$35:$M$59,9,FALSE)</f>
        <v>-</v>
      </c>
      <c r="X44" s="804" t="str">
        <f>VLOOKUP($A44,[23]旧高島町!$B$35:$M$59,10,FALSE)</f>
        <v>-</v>
      </c>
      <c r="Y44" s="805" t="str">
        <f>VLOOKUP($A44,[23]旧高島町!$B$35:$M$59,11,FALSE)</f>
        <v>-</v>
      </c>
      <c r="Z44" s="804" t="str">
        <f>VLOOKUP($A44,[23]旧高島町!$B$64:$M$88,2,FALSE)</f>
        <v>-</v>
      </c>
      <c r="AA44" s="804" t="str">
        <f>VLOOKUP($A44,[23]旧高島町!$B$64:$M$88,3,FALSE)</f>
        <v>-</v>
      </c>
      <c r="AB44" s="804" t="str">
        <f>VLOOKUP($A44,[23]旧高島町!$B$64:$M$88,4,FALSE)</f>
        <v>-</v>
      </c>
      <c r="AC44" s="804" t="str">
        <f>VLOOKUP($A44,[23]旧高島町!$B$64:$M$88,5,FALSE)</f>
        <v>-</v>
      </c>
      <c r="AD44" s="804" t="str">
        <f>VLOOKUP($A44,[23]旧高島町!$B$64:$M$88,6,FALSE)</f>
        <v>-</v>
      </c>
      <c r="AE44" s="804" t="str">
        <f>VLOOKUP($A44,[23]旧高島町!$B$64:$M$88,7,FALSE)</f>
        <v>-</v>
      </c>
      <c r="AF44" s="804" t="str">
        <f>VLOOKUP($A44,[23]旧高島町!$B$64:$M$88,8,FALSE)</f>
        <v>-</v>
      </c>
      <c r="AG44" s="804" t="str">
        <f>VLOOKUP($A44,[23]旧高島町!$B$64:$M$88,9,FALSE)</f>
        <v>-</v>
      </c>
      <c r="AH44" s="804" t="str">
        <f>VLOOKUP($A44,[23]旧高島町!$B$64:$M$88,10,FALSE)</f>
        <v>-</v>
      </c>
      <c r="AI44" s="804" t="str">
        <f>VLOOKUP($A44,[23]旧高島町!$B$64:$M$88,11,FALSE)</f>
        <v>-</v>
      </c>
    </row>
    <row r="45" spans="1:35" s="143" customFormat="1" ht="15.95" customHeight="1">
      <c r="A45" s="772" t="s">
        <v>847</v>
      </c>
      <c r="B45" s="132" t="s">
        <v>212</v>
      </c>
      <c r="C45" s="132"/>
      <c r="D45" s="803" t="s">
        <v>896</v>
      </c>
      <c r="E45" s="777" t="s">
        <v>848</v>
      </c>
      <c r="F45" s="804" t="str">
        <f>VLOOKUP($A45,[23]旧高島町!$B$6:$M$30,2,FALSE)</f>
        <v>-</v>
      </c>
      <c r="G45" s="804" t="str">
        <f>VLOOKUP($A45,[23]旧高島町!$B$6:$M$30,3,FALSE)</f>
        <v>-</v>
      </c>
      <c r="H45" s="804" t="str">
        <f>VLOOKUP($A45,[23]旧高島町!$B$6:$M$30,4,FALSE)</f>
        <v>-</v>
      </c>
      <c r="I45" s="804" t="str">
        <f>VLOOKUP($A45,[23]旧高島町!$B$6:$M$30,5,FALSE)</f>
        <v>-</v>
      </c>
      <c r="J45" s="804" t="str">
        <f>VLOOKUP($A45,[23]旧高島町!$B$6:$M$30,6,FALSE)</f>
        <v>-</v>
      </c>
      <c r="K45" s="804" t="str">
        <f>VLOOKUP($A45,[23]旧高島町!$B$6:$M$30,7,FALSE)</f>
        <v>-</v>
      </c>
      <c r="L45" s="804" t="str">
        <f>VLOOKUP($A45,[23]旧高島町!$B$6:$M$30,8,FALSE)</f>
        <v>-</v>
      </c>
      <c r="M45" s="804" t="str">
        <f>VLOOKUP($A45,[23]旧高島町!$B$6:$M$30,9,FALSE)</f>
        <v>-</v>
      </c>
      <c r="N45" s="804" t="str">
        <f>VLOOKUP($A45,[23]旧高島町!$B$6:$M$30,10,FALSE)</f>
        <v>-</v>
      </c>
      <c r="O45" s="805" t="str">
        <f>VLOOKUP($A45,[23]旧高島町!$B$6:$M$30,11,FALSE)</f>
        <v>-</v>
      </c>
      <c r="P45" s="804" t="str">
        <f>VLOOKUP($A45,[23]旧高島町!$B$35:$M$59,2,FALSE)</f>
        <v>-</v>
      </c>
      <c r="Q45" s="804" t="str">
        <f>VLOOKUP($A45,[23]旧高島町!$B$35:$M$59,3,FALSE)</f>
        <v>-</v>
      </c>
      <c r="R45" s="804" t="str">
        <f>VLOOKUP($A45,[23]旧高島町!$B$35:$M$59,4,FALSE)</f>
        <v>-</v>
      </c>
      <c r="S45" s="804" t="str">
        <f>VLOOKUP($A45,[23]旧高島町!$B$35:$M$59,5,FALSE)</f>
        <v>-</v>
      </c>
      <c r="T45" s="804" t="str">
        <f>VLOOKUP($A45,[23]旧高島町!$B$35:$M$59,6,FALSE)</f>
        <v>-</v>
      </c>
      <c r="U45" s="804" t="str">
        <f>VLOOKUP($A45,[23]旧高島町!$B$35:$M$59,7,FALSE)</f>
        <v>-</v>
      </c>
      <c r="V45" s="804" t="str">
        <f>VLOOKUP($A45,[23]旧高島町!$B$35:$M$59,8,FALSE)</f>
        <v>-</v>
      </c>
      <c r="W45" s="804" t="str">
        <f>VLOOKUP($A45,[23]旧高島町!$B$35:$M$59,9,FALSE)</f>
        <v>-</v>
      </c>
      <c r="X45" s="804" t="str">
        <f>VLOOKUP($A45,[23]旧高島町!$B$35:$M$59,10,FALSE)</f>
        <v>-</v>
      </c>
      <c r="Y45" s="805" t="str">
        <f>VLOOKUP($A45,[23]旧高島町!$B$35:$M$59,11,FALSE)</f>
        <v>-</v>
      </c>
      <c r="Z45" s="804" t="str">
        <f>VLOOKUP($A45,[23]旧高島町!$B$64:$M$88,2,FALSE)</f>
        <v>-</v>
      </c>
      <c r="AA45" s="804" t="str">
        <f>VLOOKUP($A45,[23]旧高島町!$B$64:$M$88,3,FALSE)</f>
        <v>-</v>
      </c>
      <c r="AB45" s="804" t="str">
        <f>VLOOKUP($A45,[23]旧高島町!$B$64:$M$88,4,FALSE)</f>
        <v>-</v>
      </c>
      <c r="AC45" s="804" t="str">
        <f>VLOOKUP($A45,[23]旧高島町!$B$64:$M$88,5,FALSE)</f>
        <v>-</v>
      </c>
      <c r="AD45" s="804" t="str">
        <f>VLOOKUP($A45,[23]旧高島町!$B$64:$M$88,6,FALSE)</f>
        <v>-</v>
      </c>
      <c r="AE45" s="804" t="str">
        <f>VLOOKUP($A45,[23]旧高島町!$B$64:$M$88,7,FALSE)</f>
        <v>-</v>
      </c>
      <c r="AF45" s="804" t="str">
        <f>VLOOKUP($A45,[23]旧高島町!$B$64:$M$88,8,FALSE)</f>
        <v>-</v>
      </c>
      <c r="AG45" s="804" t="str">
        <f>VLOOKUP($A45,[23]旧高島町!$B$64:$M$88,9,FALSE)</f>
        <v>-</v>
      </c>
      <c r="AH45" s="804" t="str">
        <f>VLOOKUP($A45,[23]旧高島町!$B$64:$M$88,10,FALSE)</f>
        <v>-</v>
      </c>
      <c r="AI45" s="804" t="str">
        <f>VLOOKUP($A45,[23]旧高島町!$B$64:$M$88,11,FALSE)</f>
        <v>-</v>
      </c>
    </row>
    <row r="46" spans="1:35" s="143" customFormat="1" ht="15.95" customHeight="1">
      <c r="A46" s="772" t="s">
        <v>849</v>
      </c>
      <c r="B46" s="132" t="s">
        <v>212</v>
      </c>
      <c r="C46" s="132"/>
      <c r="D46" s="803" t="s">
        <v>897</v>
      </c>
      <c r="E46" s="777" t="s">
        <v>850</v>
      </c>
      <c r="F46" s="804">
        <f>VLOOKUP($A46,[23]旧高島町!$B$6:$M$30,2,FALSE)</f>
        <v>9</v>
      </c>
      <c r="G46" s="804">
        <f>VLOOKUP($A46,[23]旧高島町!$B$6:$M$30,3,FALSE)</f>
        <v>6</v>
      </c>
      <c r="H46" s="804">
        <f>VLOOKUP($A46,[23]旧高島町!$B$6:$M$30,4,FALSE)</f>
        <v>5</v>
      </c>
      <c r="I46" s="804" t="str">
        <f>VLOOKUP($A46,[23]旧高島町!$B$6:$M$30,5,FALSE)</f>
        <v>-</v>
      </c>
      <c r="J46" s="804">
        <f>VLOOKUP($A46,[23]旧高島町!$B$6:$M$30,6,FALSE)</f>
        <v>1</v>
      </c>
      <c r="K46" s="804">
        <f>VLOOKUP($A46,[23]旧高島町!$B$6:$M$30,7,FALSE)</f>
        <v>2</v>
      </c>
      <c r="L46" s="804">
        <f>VLOOKUP($A46,[23]旧高島町!$B$6:$M$30,8,FALSE)</f>
        <v>1</v>
      </c>
      <c r="M46" s="804" t="str">
        <f>VLOOKUP($A46,[23]旧高島町!$B$6:$M$30,9,FALSE)</f>
        <v>-</v>
      </c>
      <c r="N46" s="804" t="str">
        <f>VLOOKUP($A46,[23]旧高島町!$B$6:$M$30,10,FALSE)</f>
        <v>-</v>
      </c>
      <c r="O46" s="805" t="str">
        <f>VLOOKUP($A46,[23]旧高島町!$B$6:$M$30,11,FALSE)</f>
        <v>-</v>
      </c>
      <c r="P46" s="804">
        <f>VLOOKUP($A46,[23]旧高島町!$B$35:$M$59,2,FALSE)</f>
        <v>6</v>
      </c>
      <c r="Q46" s="804">
        <f>VLOOKUP($A46,[23]旧高島町!$B$35:$M$59,3,FALSE)</f>
        <v>5</v>
      </c>
      <c r="R46" s="804">
        <f>VLOOKUP($A46,[23]旧高島町!$B$35:$M$59,4,FALSE)</f>
        <v>4</v>
      </c>
      <c r="S46" s="804" t="str">
        <f>VLOOKUP($A46,[23]旧高島町!$B$35:$M$59,5,FALSE)</f>
        <v>-</v>
      </c>
      <c r="T46" s="804">
        <f>VLOOKUP($A46,[23]旧高島町!$B$35:$M$59,6,FALSE)</f>
        <v>1</v>
      </c>
      <c r="U46" s="804">
        <f>VLOOKUP($A46,[23]旧高島町!$B$35:$M$59,7,FALSE)</f>
        <v>1</v>
      </c>
      <c r="V46" s="804" t="str">
        <f>VLOOKUP($A46,[23]旧高島町!$B$35:$M$59,8,FALSE)</f>
        <v>-</v>
      </c>
      <c r="W46" s="804" t="str">
        <f>VLOOKUP($A46,[23]旧高島町!$B$35:$M$59,9,FALSE)</f>
        <v>-</v>
      </c>
      <c r="X46" s="804" t="str">
        <f>VLOOKUP($A46,[23]旧高島町!$B$35:$M$59,10,FALSE)</f>
        <v>-</v>
      </c>
      <c r="Y46" s="805" t="str">
        <f>VLOOKUP($A46,[23]旧高島町!$B$35:$M$59,11,FALSE)</f>
        <v>-</v>
      </c>
      <c r="Z46" s="804">
        <f>VLOOKUP($A46,[23]旧高島町!$B$64:$M$88,2,FALSE)</f>
        <v>3</v>
      </c>
      <c r="AA46" s="804">
        <f>VLOOKUP($A46,[23]旧高島町!$B$64:$M$88,3,FALSE)</f>
        <v>1</v>
      </c>
      <c r="AB46" s="804">
        <f>VLOOKUP($A46,[23]旧高島町!$B$64:$M$88,4,FALSE)</f>
        <v>1</v>
      </c>
      <c r="AC46" s="804" t="str">
        <f>VLOOKUP($A46,[23]旧高島町!$B$64:$M$88,5,FALSE)</f>
        <v>-</v>
      </c>
      <c r="AD46" s="804" t="str">
        <f>VLOOKUP($A46,[23]旧高島町!$B$64:$M$88,6,FALSE)</f>
        <v>-</v>
      </c>
      <c r="AE46" s="804">
        <f>VLOOKUP($A46,[23]旧高島町!$B$64:$M$88,7,FALSE)</f>
        <v>1</v>
      </c>
      <c r="AF46" s="804">
        <f>VLOOKUP($A46,[23]旧高島町!$B$64:$M$88,8,FALSE)</f>
        <v>1</v>
      </c>
      <c r="AG46" s="804" t="str">
        <f>VLOOKUP($A46,[23]旧高島町!$B$64:$M$88,9,FALSE)</f>
        <v>-</v>
      </c>
      <c r="AH46" s="804" t="str">
        <f>VLOOKUP($A46,[23]旧高島町!$B$64:$M$88,10,FALSE)</f>
        <v>-</v>
      </c>
      <c r="AI46" s="804" t="str">
        <f>VLOOKUP($A46,[23]旧高島町!$B$64:$M$88,11,FALSE)</f>
        <v>-</v>
      </c>
    </row>
    <row r="47" spans="1:35" s="143" customFormat="1" ht="15.95" customHeight="1">
      <c r="A47" s="772" t="s">
        <v>851</v>
      </c>
      <c r="B47" s="132" t="s">
        <v>212</v>
      </c>
      <c r="C47" s="132"/>
      <c r="D47" s="803" t="s">
        <v>898</v>
      </c>
      <c r="E47" s="777" t="s">
        <v>852</v>
      </c>
      <c r="F47" s="804">
        <f>VLOOKUP($A47,[23]旧高島町!$B$6:$M$30,2,FALSE)</f>
        <v>10</v>
      </c>
      <c r="G47" s="804">
        <f>VLOOKUP($A47,[23]旧高島町!$B$6:$M$30,3,FALSE)</f>
        <v>5</v>
      </c>
      <c r="H47" s="804">
        <f>VLOOKUP($A47,[23]旧高島町!$B$6:$M$30,4,FALSE)</f>
        <v>2</v>
      </c>
      <c r="I47" s="804" t="str">
        <f>VLOOKUP($A47,[23]旧高島町!$B$6:$M$30,5,FALSE)</f>
        <v>-</v>
      </c>
      <c r="J47" s="804">
        <f>VLOOKUP($A47,[23]旧高島町!$B$6:$M$30,6,FALSE)</f>
        <v>3</v>
      </c>
      <c r="K47" s="804">
        <f>VLOOKUP($A47,[23]旧高島町!$B$6:$M$30,7,FALSE)</f>
        <v>1</v>
      </c>
      <c r="L47" s="804">
        <f>VLOOKUP($A47,[23]旧高島町!$B$6:$M$30,8,FALSE)</f>
        <v>1</v>
      </c>
      <c r="M47" s="804">
        <f>VLOOKUP($A47,[23]旧高島町!$B$6:$M$30,9,FALSE)</f>
        <v>2</v>
      </c>
      <c r="N47" s="804">
        <f>VLOOKUP($A47,[23]旧高島町!$B$6:$M$30,10,FALSE)</f>
        <v>1</v>
      </c>
      <c r="O47" s="805" t="str">
        <f>VLOOKUP($A47,[23]旧高島町!$B$6:$M$30,11,FALSE)</f>
        <v>-</v>
      </c>
      <c r="P47" s="804">
        <f>VLOOKUP($A47,[23]旧高島町!$B$35:$M$59,2,FALSE)</f>
        <v>5</v>
      </c>
      <c r="Q47" s="804">
        <f>VLOOKUP($A47,[23]旧高島町!$B$35:$M$59,3,FALSE)</f>
        <v>2</v>
      </c>
      <c r="R47" s="804">
        <f>VLOOKUP($A47,[23]旧高島町!$B$35:$M$59,4,FALSE)</f>
        <v>1</v>
      </c>
      <c r="S47" s="804" t="str">
        <f>VLOOKUP($A47,[23]旧高島町!$B$35:$M$59,5,FALSE)</f>
        <v>-</v>
      </c>
      <c r="T47" s="804">
        <f>VLOOKUP($A47,[23]旧高島町!$B$35:$M$59,6,FALSE)</f>
        <v>1</v>
      </c>
      <c r="U47" s="804">
        <f>VLOOKUP($A47,[23]旧高島町!$B$35:$M$59,7,FALSE)</f>
        <v>1</v>
      </c>
      <c r="V47" s="804">
        <f>VLOOKUP($A47,[23]旧高島町!$B$35:$M$59,8,FALSE)</f>
        <v>1</v>
      </c>
      <c r="W47" s="804">
        <f>VLOOKUP($A47,[23]旧高島町!$B$35:$M$59,9,FALSE)</f>
        <v>1</v>
      </c>
      <c r="X47" s="804" t="str">
        <f>VLOOKUP($A47,[23]旧高島町!$B$35:$M$59,10,FALSE)</f>
        <v>-</v>
      </c>
      <c r="Y47" s="805" t="str">
        <f>VLOOKUP($A47,[23]旧高島町!$B$35:$M$59,11,FALSE)</f>
        <v>-</v>
      </c>
      <c r="Z47" s="804">
        <f>VLOOKUP($A47,[23]旧高島町!$B$64:$M$88,2,FALSE)</f>
        <v>5</v>
      </c>
      <c r="AA47" s="804">
        <f>VLOOKUP($A47,[23]旧高島町!$B$64:$M$88,3,FALSE)</f>
        <v>3</v>
      </c>
      <c r="AB47" s="804">
        <f>VLOOKUP($A47,[23]旧高島町!$B$64:$M$88,4,FALSE)</f>
        <v>1</v>
      </c>
      <c r="AC47" s="804" t="str">
        <f>VLOOKUP($A47,[23]旧高島町!$B$64:$M$88,5,FALSE)</f>
        <v>-</v>
      </c>
      <c r="AD47" s="804">
        <f>VLOOKUP($A47,[23]旧高島町!$B$64:$M$88,6,FALSE)</f>
        <v>2</v>
      </c>
      <c r="AE47" s="804" t="str">
        <f>VLOOKUP($A47,[23]旧高島町!$B$64:$M$88,7,FALSE)</f>
        <v>-</v>
      </c>
      <c r="AF47" s="804" t="str">
        <f>VLOOKUP($A47,[23]旧高島町!$B$64:$M$88,8,FALSE)</f>
        <v>-</v>
      </c>
      <c r="AG47" s="804">
        <f>VLOOKUP($A47,[23]旧高島町!$B$64:$M$88,9,FALSE)</f>
        <v>1</v>
      </c>
      <c r="AH47" s="804">
        <f>VLOOKUP($A47,[23]旧高島町!$B$64:$M$88,10,FALSE)</f>
        <v>1</v>
      </c>
      <c r="AI47" s="804" t="str">
        <f>VLOOKUP($A47,[23]旧高島町!$B$64:$M$88,11,FALSE)</f>
        <v>-</v>
      </c>
    </row>
    <row r="48" spans="1:35" s="143" customFormat="1" ht="15.95" customHeight="1">
      <c r="A48" s="772" t="s">
        <v>853</v>
      </c>
      <c r="B48" s="132" t="s">
        <v>212</v>
      </c>
      <c r="C48" s="132"/>
      <c r="D48" s="803" t="s">
        <v>899</v>
      </c>
      <c r="E48" s="777" t="s">
        <v>854</v>
      </c>
      <c r="F48" s="804">
        <f>VLOOKUP($A48,[23]旧高島町!$B$6:$M$30,2,FALSE)</f>
        <v>1</v>
      </c>
      <c r="G48" s="804">
        <f>VLOOKUP($A48,[23]旧高島町!$B$6:$M$30,3,FALSE)</f>
        <v>1</v>
      </c>
      <c r="H48" s="804" t="str">
        <f>VLOOKUP($A48,[23]旧高島町!$B$6:$M$30,4,FALSE)</f>
        <v>-</v>
      </c>
      <c r="I48" s="804" t="str">
        <f>VLOOKUP($A48,[23]旧高島町!$B$6:$M$30,5,FALSE)</f>
        <v>-</v>
      </c>
      <c r="J48" s="804">
        <f>VLOOKUP($A48,[23]旧高島町!$B$6:$M$30,6,FALSE)</f>
        <v>1</v>
      </c>
      <c r="K48" s="804" t="str">
        <f>VLOOKUP($A48,[23]旧高島町!$B$6:$M$30,7,FALSE)</f>
        <v>-</v>
      </c>
      <c r="L48" s="804" t="str">
        <f>VLOOKUP($A48,[23]旧高島町!$B$6:$M$30,8,FALSE)</f>
        <v>-</v>
      </c>
      <c r="M48" s="804" t="str">
        <f>VLOOKUP($A48,[23]旧高島町!$B$6:$M$30,9,FALSE)</f>
        <v>-</v>
      </c>
      <c r="N48" s="804" t="str">
        <f>VLOOKUP($A48,[23]旧高島町!$B$6:$M$30,10,FALSE)</f>
        <v>-</v>
      </c>
      <c r="O48" s="805" t="str">
        <f>VLOOKUP($A48,[23]旧高島町!$B$6:$M$30,11,FALSE)</f>
        <v>-</v>
      </c>
      <c r="P48" s="804" t="str">
        <f>VLOOKUP($A48,[23]旧高島町!$B$35:$M$59,2,FALSE)</f>
        <v>-</v>
      </c>
      <c r="Q48" s="804" t="str">
        <f>VLOOKUP($A48,[23]旧高島町!$B$35:$M$59,3,FALSE)</f>
        <v>-</v>
      </c>
      <c r="R48" s="804" t="str">
        <f>VLOOKUP($A48,[23]旧高島町!$B$35:$M$59,4,FALSE)</f>
        <v>-</v>
      </c>
      <c r="S48" s="804" t="str">
        <f>VLOOKUP($A48,[23]旧高島町!$B$35:$M$59,5,FALSE)</f>
        <v>-</v>
      </c>
      <c r="T48" s="804" t="str">
        <f>VLOOKUP($A48,[23]旧高島町!$B$35:$M$59,6,FALSE)</f>
        <v>-</v>
      </c>
      <c r="U48" s="804" t="str">
        <f>VLOOKUP($A48,[23]旧高島町!$B$35:$M$59,7,FALSE)</f>
        <v>-</v>
      </c>
      <c r="V48" s="804" t="str">
        <f>VLOOKUP($A48,[23]旧高島町!$B$35:$M$59,8,FALSE)</f>
        <v>-</v>
      </c>
      <c r="W48" s="804" t="str">
        <f>VLOOKUP($A48,[23]旧高島町!$B$35:$M$59,9,FALSE)</f>
        <v>-</v>
      </c>
      <c r="X48" s="804" t="str">
        <f>VLOOKUP($A48,[23]旧高島町!$B$35:$M$59,10,FALSE)</f>
        <v>-</v>
      </c>
      <c r="Y48" s="805" t="str">
        <f>VLOOKUP($A48,[23]旧高島町!$B$35:$M$59,11,FALSE)</f>
        <v>-</v>
      </c>
      <c r="Z48" s="804">
        <f>VLOOKUP($A48,[23]旧高島町!$B$64:$M$88,2,FALSE)</f>
        <v>1</v>
      </c>
      <c r="AA48" s="804">
        <f>VLOOKUP($A48,[23]旧高島町!$B$64:$M$88,3,FALSE)</f>
        <v>1</v>
      </c>
      <c r="AB48" s="804" t="str">
        <f>VLOOKUP($A48,[23]旧高島町!$B$64:$M$88,4,FALSE)</f>
        <v>-</v>
      </c>
      <c r="AC48" s="804" t="str">
        <f>VLOOKUP($A48,[23]旧高島町!$B$64:$M$88,5,FALSE)</f>
        <v>-</v>
      </c>
      <c r="AD48" s="804">
        <f>VLOOKUP($A48,[23]旧高島町!$B$64:$M$88,6,FALSE)</f>
        <v>1</v>
      </c>
      <c r="AE48" s="804" t="str">
        <f>VLOOKUP($A48,[23]旧高島町!$B$64:$M$88,7,FALSE)</f>
        <v>-</v>
      </c>
      <c r="AF48" s="804" t="str">
        <f>VLOOKUP($A48,[23]旧高島町!$B$64:$M$88,8,FALSE)</f>
        <v>-</v>
      </c>
      <c r="AG48" s="804" t="str">
        <f>VLOOKUP($A48,[23]旧高島町!$B$64:$M$88,9,FALSE)</f>
        <v>-</v>
      </c>
      <c r="AH48" s="804" t="str">
        <f>VLOOKUP($A48,[23]旧高島町!$B$64:$M$88,10,FALSE)</f>
        <v>-</v>
      </c>
      <c r="AI48" s="804" t="str">
        <f>VLOOKUP($A48,[23]旧高島町!$B$64:$M$88,11,FALSE)</f>
        <v>-</v>
      </c>
    </row>
    <row r="49" spans="1:35" s="143" customFormat="1" ht="15.95" customHeight="1">
      <c r="A49" s="772" t="s">
        <v>855</v>
      </c>
      <c r="B49" s="132" t="s">
        <v>212</v>
      </c>
      <c r="C49" s="132"/>
      <c r="D49" s="803" t="s">
        <v>900</v>
      </c>
      <c r="E49" s="777" t="s">
        <v>856</v>
      </c>
      <c r="F49" s="804" t="str">
        <f>VLOOKUP($A49,[23]旧高島町!$B$6:$M$30,2,FALSE)</f>
        <v>-</v>
      </c>
      <c r="G49" s="804" t="str">
        <f>VLOOKUP($A49,[23]旧高島町!$B$6:$M$30,3,FALSE)</f>
        <v>-</v>
      </c>
      <c r="H49" s="804" t="str">
        <f>VLOOKUP($A49,[23]旧高島町!$B$6:$M$30,4,FALSE)</f>
        <v>-</v>
      </c>
      <c r="I49" s="804" t="str">
        <f>VLOOKUP($A49,[23]旧高島町!$B$6:$M$30,5,FALSE)</f>
        <v>-</v>
      </c>
      <c r="J49" s="804" t="str">
        <f>VLOOKUP($A49,[23]旧高島町!$B$6:$M$30,6,FALSE)</f>
        <v>-</v>
      </c>
      <c r="K49" s="804" t="str">
        <f>VLOOKUP($A49,[23]旧高島町!$B$6:$M$30,7,FALSE)</f>
        <v>-</v>
      </c>
      <c r="L49" s="804" t="str">
        <f>VLOOKUP($A49,[23]旧高島町!$B$6:$M$30,8,FALSE)</f>
        <v>-</v>
      </c>
      <c r="M49" s="804" t="str">
        <f>VLOOKUP($A49,[23]旧高島町!$B$6:$M$30,9,FALSE)</f>
        <v>-</v>
      </c>
      <c r="N49" s="804" t="str">
        <f>VLOOKUP($A49,[23]旧高島町!$B$6:$M$30,10,FALSE)</f>
        <v>-</v>
      </c>
      <c r="O49" s="805" t="str">
        <f>VLOOKUP($A49,[23]旧高島町!$B$6:$M$30,11,FALSE)</f>
        <v>-</v>
      </c>
      <c r="P49" s="804" t="str">
        <f>VLOOKUP($A49,[23]旧高島町!$B$35:$M$59,2,FALSE)</f>
        <v>-</v>
      </c>
      <c r="Q49" s="804" t="str">
        <f>VLOOKUP($A49,[23]旧高島町!$B$35:$M$59,3,FALSE)</f>
        <v>-</v>
      </c>
      <c r="R49" s="804" t="str">
        <f>VLOOKUP($A49,[23]旧高島町!$B$35:$M$59,4,FALSE)</f>
        <v>-</v>
      </c>
      <c r="S49" s="804" t="str">
        <f>VLOOKUP($A49,[23]旧高島町!$B$35:$M$59,5,FALSE)</f>
        <v>-</v>
      </c>
      <c r="T49" s="804" t="str">
        <f>VLOOKUP($A49,[23]旧高島町!$B$35:$M$59,6,FALSE)</f>
        <v>-</v>
      </c>
      <c r="U49" s="804" t="str">
        <f>VLOOKUP($A49,[23]旧高島町!$B$35:$M$59,7,FALSE)</f>
        <v>-</v>
      </c>
      <c r="V49" s="804" t="str">
        <f>VLOOKUP($A49,[23]旧高島町!$B$35:$M$59,8,FALSE)</f>
        <v>-</v>
      </c>
      <c r="W49" s="804" t="str">
        <f>VLOOKUP($A49,[23]旧高島町!$B$35:$M$59,9,FALSE)</f>
        <v>-</v>
      </c>
      <c r="X49" s="804" t="str">
        <f>VLOOKUP($A49,[23]旧高島町!$B$35:$M$59,10,FALSE)</f>
        <v>-</v>
      </c>
      <c r="Y49" s="805" t="str">
        <f>VLOOKUP($A49,[23]旧高島町!$B$35:$M$59,11,FALSE)</f>
        <v>-</v>
      </c>
      <c r="Z49" s="804" t="str">
        <f>VLOOKUP($A49,[23]旧高島町!$B$64:$M$88,2,FALSE)</f>
        <v>-</v>
      </c>
      <c r="AA49" s="804" t="str">
        <f>VLOOKUP($A49,[23]旧高島町!$B$64:$M$88,3,FALSE)</f>
        <v>-</v>
      </c>
      <c r="AB49" s="804" t="str">
        <f>VLOOKUP($A49,[23]旧高島町!$B$64:$M$88,4,FALSE)</f>
        <v>-</v>
      </c>
      <c r="AC49" s="804" t="str">
        <f>VLOOKUP($A49,[23]旧高島町!$B$64:$M$88,5,FALSE)</f>
        <v>-</v>
      </c>
      <c r="AD49" s="804" t="str">
        <f>VLOOKUP($A49,[23]旧高島町!$B$64:$M$88,6,FALSE)</f>
        <v>-</v>
      </c>
      <c r="AE49" s="804" t="str">
        <f>VLOOKUP($A49,[23]旧高島町!$B$64:$M$88,7,FALSE)</f>
        <v>-</v>
      </c>
      <c r="AF49" s="804" t="str">
        <f>VLOOKUP($A49,[23]旧高島町!$B$64:$M$88,8,FALSE)</f>
        <v>-</v>
      </c>
      <c r="AG49" s="804" t="str">
        <f>VLOOKUP($A49,[23]旧高島町!$B$64:$M$88,9,FALSE)</f>
        <v>-</v>
      </c>
      <c r="AH49" s="804" t="str">
        <f>VLOOKUP($A49,[23]旧高島町!$B$64:$M$88,10,FALSE)</f>
        <v>-</v>
      </c>
      <c r="AI49" s="804" t="str">
        <f>VLOOKUP($A49,[23]旧高島町!$B$64:$M$88,11,FALSE)</f>
        <v>-</v>
      </c>
    </row>
    <row r="50" spans="1:35" s="143" customFormat="1" ht="15.95" customHeight="1">
      <c r="A50" s="772" t="s">
        <v>857</v>
      </c>
      <c r="B50" s="132" t="s">
        <v>212</v>
      </c>
      <c r="C50" s="132"/>
      <c r="D50" s="803" t="s">
        <v>901</v>
      </c>
      <c r="E50" s="777" t="s">
        <v>858</v>
      </c>
      <c r="F50" s="804" t="str">
        <f>VLOOKUP($A50,[23]旧高島町!$B$6:$M$30,2,FALSE)</f>
        <v>-</v>
      </c>
      <c r="G50" s="804" t="str">
        <f>VLOOKUP($A50,[23]旧高島町!$B$6:$M$30,3,FALSE)</f>
        <v>-</v>
      </c>
      <c r="H50" s="804" t="str">
        <f>VLOOKUP($A50,[23]旧高島町!$B$6:$M$30,4,FALSE)</f>
        <v>-</v>
      </c>
      <c r="I50" s="804" t="str">
        <f>VLOOKUP($A50,[23]旧高島町!$B$6:$M$30,5,FALSE)</f>
        <v>-</v>
      </c>
      <c r="J50" s="804" t="str">
        <f>VLOOKUP($A50,[23]旧高島町!$B$6:$M$30,6,FALSE)</f>
        <v>-</v>
      </c>
      <c r="K50" s="804" t="str">
        <f>VLOOKUP($A50,[23]旧高島町!$B$6:$M$30,7,FALSE)</f>
        <v>-</v>
      </c>
      <c r="L50" s="804" t="str">
        <f>VLOOKUP($A50,[23]旧高島町!$B$6:$M$30,8,FALSE)</f>
        <v>-</v>
      </c>
      <c r="M50" s="804" t="str">
        <f>VLOOKUP($A50,[23]旧高島町!$B$6:$M$30,9,FALSE)</f>
        <v>-</v>
      </c>
      <c r="N50" s="804" t="str">
        <f>VLOOKUP($A50,[23]旧高島町!$B$6:$M$30,10,FALSE)</f>
        <v>-</v>
      </c>
      <c r="O50" s="805" t="str">
        <f>VLOOKUP($A50,[23]旧高島町!$B$6:$M$30,11,FALSE)</f>
        <v>-</v>
      </c>
      <c r="P50" s="804" t="str">
        <f>VLOOKUP($A50,[23]旧高島町!$B$35:$M$59,2,FALSE)</f>
        <v>-</v>
      </c>
      <c r="Q50" s="804" t="str">
        <f>VLOOKUP($A50,[23]旧高島町!$B$35:$M$59,3,FALSE)</f>
        <v>-</v>
      </c>
      <c r="R50" s="804" t="str">
        <f>VLOOKUP($A50,[23]旧高島町!$B$35:$M$59,4,FALSE)</f>
        <v>-</v>
      </c>
      <c r="S50" s="804" t="str">
        <f>VLOOKUP($A50,[23]旧高島町!$B$35:$M$59,5,FALSE)</f>
        <v>-</v>
      </c>
      <c r="T50" s="804" t="str">
        <f>VLOOKUP($A50,[23]旧高島町!$B$35:$M$59,6,FALSE)</f>
        <v>-</v>
      </c>
      <c r="U50" s="804" t="str">
        <f>VLOOKUP($A50,[23]旧高島町!$B$35:$M$59,7,FALSE)</f>
        <v>-</v>
      </c>
      <c r="V50" s="804" t="str">
        <f>VLOOKUP($A50,[23]旧高島町!$B$35:$M$59,8,FALSE)</f>
        <v>-</v>
      </c>
      <c r="W50" s="804" t="str">
        <f>VLOOKUP($A50,[23]旧高島町!$B$35:$M$59,9,FALSE)</f>
        <v>-</v>
      </c>
      <c r="X50" s="804" t="str">
        <f>VLOOKUP($A50,[23]旧高島町!$B$35:$M$59,10,FALSE)</f>
        <v>-</v>
      </c>
      <c r="Y50" s="805" t="str">
        <f>VLOOKUP($A50,[23]旧高島町!$B$35:$M$59,11,FALSE)</f>
        <v>-</v>
      </c>
      <c r="Z50" s="804" t="str">
        <f>VLOOKUP($A50,[23]旧高島町!$B$64:$M$88,2,FALSE)</f>
        <v>-</v>
      </c>
      <c r="AA50" s="804" t="str">
        <f>VLOOKUP($A50,[23]旧高島町!$B$64:$M$88,3,FALSE)</f>
        <v>-</v>
      </c>
      <c r="AB50" s="804" t="str">
        <f>VLOOKUP($A50,[23]旧高島町!$B$64:$M$88,4,FALSE)</f>
        <v>-</v>
      </c>
      <c r="AC50" s="804" t="str">
        <f>VLOOKUP($A50,[23]旧高島町!$B$64:$M$88,5,FALSE)</f>
        <v>-</v>
      </c>
      <c r="AD50" s="804" t="str">
        <f>VLOOKUP($A50,[23]旧高島町!$B$64:$M$88,6,FALSE)</f>
        <v>-</v>
      </c>
      <c r="AE50" s="804" t="str">
        <f>VLOOKUP($A50,[23]旧高島町!$B$64:$M$88,7,FALSE)</f>
        <v>-</v>
      </c>
      <c r="AF50" s="804" t="str">
        <f>VLOOKUP($A50,[23]旧高島町!$B$64:$M$88,8,FALSE)</f>
        <v>-</v>
      </c>
      <c r="AG50" s="804" t="str">
        <f>VLOOKUP($A50,[23]旧高島町!$B$64:$M$88,9,FALSE)</f>
        <v>-</v>
      </c>
      <c r="AH50" s="804" t="str">
        <f>VLOOKUP($A50,[23]旧高島町!$B$64:$M$88,10,FALSE)</f>
        <v>-</v>
      </c>
      <c r="AI50" s="804" t="str">
        <f>VLOOKUP($A50,[23]旧高島町!$B$64:$M$88,11,FALSE)</f>
        <v>-</v>
      </c>
    </row>
    <row r="51" spans="1:35" s="143" customFormat="1" ht="15.95" customHeight="1">
      <c r="A51" s="772" t="s">
        <v>859</v>
      </c>
      <c r="B51" s="132" t="s">
        <v>212</v>
      </c>
      <c r="C51" s="132"/>
      <c r="D51" s="803" t="s">
        <v>902</v>
      </c>
      <c r="E51" s="777" t="s">
        <v>860</v>
      </c>
      <c r="F51" s="804">
        <f>VLOOKUP($A51,[23]旧高島町!$B$6:$M$30,2,FALSE)</f>
        <v>6</v>
      </c>
      <c r="G51" s="804">
        <f>VLOOKUP($A51,[23]旧高島町!$B$6:$M$30,3,FALSE)</f>
        <v>4</v>
      </c>
      <c r="H51" s="804" t="str">
        <f>VLOOKUP($A51,[23]旧高島町!$B$6:$M$30,4,FALSE)</f>
        <v>-</v>
      </c>
      <c r="I51" s="804">
        <f>VLOOKUP($A51,[23]旧高島町!$B$6:$M$30,5,FALSE)</f>
        <v>1</v>
      </c>
      <c r="J51" s="804">
        <f>VLOOKUP($A51,[23]旧高島町!$B$6:$M$30,6,FALSE)</f>
        <v>3</v>
      </c>
      <c r="K51" s="804" t="str">
        <f>VLOOKUP($A51,[23]旧高島町!$B$6:$M$30,7,FALSE)</f>
        <v>-</v>
      </c>
      <c r="L51" s="804" t="str">
        <f>VLOOKUP($A51,[23]旧高島町!$B$6:$M$30,8,FALSE)</f>
        <v>-</v>
      </c>
      <c r="M51" s="804">
        <f>VLOOKUP($A51,[23]旧高島町!$B$6:$M$30,9,FALSE)</f>
        <v>2</v>
      </c>
      <c r="N51" s="804" t="str">
        <f>VLOOKUP($A51,[23]旧高島町!$B$6:$M$30,10,FALSE)</f>
        <v>-</v>
      </c>
      <c r="O51" s="805" t="str">
        <f>VLOOKUP($A51,[23]旧高島町!$B$6:$M$30,11,FALSE)</f>
        <v>-</v>
      </c>
      <c r="P51" s="804">
        <f>VLOOKUP($A51,[23]旧高島町!$B$35:$M$59,2,FALSE)</f>
        <v>4</v>
      </c>
      <c r="Q51" s="804">
        <f>VLOOKUP($A51,[23]旧高島町!$B$35:$M$59,3,FALSE)</f>
        <v>2</v>
      </c>
      <c r="R51" s="804" t="str">
        <f>VLOOKUP($A51,[23]旧高島町!$B$35:$M$59,4,FALSE)</f>
        <v>-</v>
      </c>
      <c r="S51" s="804">
        <f>VLOOKUP($A51,[23]旧高島町!$B$35:$M$59,5,FALSE)</f>
        <v>1</v>
      </c>
      <c r="T51" s="804">
        <f>VLOOKUP($A51,[23]旧高島町!$B$35:$M$59,6,FALSE)</f>
        <v>1</v>
      </c>
      <c r="U51" s="804" t="str">
        <f>VLOOKUP($A51,[23]旧高島町!$B$35:$M$59,7,FALSE)</f>
        <v>-</v>
      </c>
      <c r="V51" s="804" t="str">
        <f>VLOOKUP($A51,[23]旧高島町!$B$35:$M$59,8,FALSE)</f>
        <v>-</v>
      </c>
      <c r="W51" s="804">
        <f>VLOOKUP($A51,[23]旧高島町!$B$35:$M$59,9,FALSE)</f>
        <v>2</v>
      </c>
      <c r="X51" s="804" t="str">
        <f>VLOOKUP($A51,[23]旧高島町!$B$35:$M$59,10,FALSE)</f>
        <v>-</v>
      </c>
      <c r="Y51" s="805" t="str">
        <f>VLOOKUP($A51,[23]旧高島町!$B$35:$M$59,11,FALSE)</f>
        <v>-</v>
      </c>
      <c r="Z51" s="804">
        <f>VLOOKUP($A51,[23]旧高島町!$B$64:$M$88,2,FALSE)</f>
        <v>2</v>
      </c>
      <c r="AA51" s="804">
        <f>VLOOKUP($A51,[23]旧高島町!$B$64:$M$88,3,FALSE)</f>
        <v>2</v>
      </c>
      <c r="AB51" s="804" t="str">
        <f>VLOOKUP($A51,[23]旧高島町!$B$64:$M$88,4,FALSE)</f>
        <v>-</v>
      </c>
      <c r="AC51" s="804" t="str">
        <f>VLOOKUP($A51,[23]旧高島町!$B$64:$M$88,5,FALSE)</f>
        <v>-</v>
      </c>
      <c r="AD51" s="804">
        <f>VLOOKUP($A51,[23]旧高島町!$B$64:$M$88,6,FALSE)</f>
        <v>2</v>
      </c>
      <c r="AE51" s="804" t="str">
        <f>VLOOKUP($A51,[23]旧高島町!$B$64:$M$88,7,FALSE)</f>
        <v>-</v>
      </c>
      <c r="AF51" s="804" t="str">
        <f>VLOOKUP($A51,[23]旧高島町!$B$64:$M$88,8,FALSE)</f>
        <v>-</v>
      </c>
      <c r="AG51" s="804" t="str">
        <f>VLOOKUP($A51,[23]旧高島町!$B$64:$M$88,9,FALSE)</f>
        <v>-</v>
      </c>
      <c r="AH51" s="804" t="str">
        <f>VLOOKUP($A51,[23]旧高島町!$B$64:$M$88,10,FALSE)</f>
        <v>-</v>
      </c>
      <c r="AI51" s="804" t="str">
        <f>VLOOKUP($A51,[23]旧高島町!$B$64:$M$88,11,FALSE)</f>
        <v>-</v>
      </c>
    </row>
    <row r="52" spans="1:35" s="143" customFormat="1" ht="15.95" customHeight="1">
      <c r="A52" s="772" t="s">
        <v>861</v>
      </c>
      <c r="B52" s="132" t="s">
        <v>212</v>
      </c>
      <c r="C52" s="132"/>
      <c r="D52" s="803" t="s">
        <v>903</v>
      </c>
      <c r="E52" s="777" t="s">
        <v>862</v>
      </c>
      <c r="F52" s="804">
        <f>VLOOKUP($A52,[23]旧高島町!$B$6:$M$30,2,FALSE)</f>
        <v>11</v>
      </c>
      <c r="G52" s="804">
        <f>VLOOKUP($A52,[23]旧高島町!$B$6:$M$30,3,FALSE)</f>
        <v>11</v>
      </c>
      <c r="H52" s="804">
        <f>VLOOKUP($A52,[23]旧高島町!$B$6:$M$30,4,FALSE)</f>
        <v>6</v>
      </c>
      <c r="I52" s="804" t="str">
        <f>VLOOKUP($A52,[23]旧高島町!$B$6:$M$30,5,FALSE)</f>
        <v>-</v>
      </c>
      <c r="J52" s="804">
        <f>VLOOKUP($A52,[23]旧高島町!$B$6:$M$30,6,FALSE)</f>
        <v>5</v>
      </c>
      <c r="K52" s="804" t="str">
        <f>VLOOKUP($A52,[23]旧高島町!$B$6:$M$30,7,FALSE)</f>
        <v>-</v>
      </c>
      <c r="L52" s="804" t="str">
        <f>VLOOKUP($A52,[23]旧高島町!$B$6:$M$30,8,FALSE)</f>
        <v>-</v>
      </c>
      <c r="M52" s="804" t="str">
        <f>VLOOKUP($A52,[23]旧高島町!$B$6:$M$30,9,FALSE)</f>
        <v>-</v>
      </c>
      <c r="N52" s="804" t="str">
        <f>VLOOKUP($A52,[23]旧高島町!$B$6:$M$30,10,FALSE)</f>
        <v>-</v>
      </c>
      <c r="O52" s="805" t="str">
        <f>VLOOKUP($A52,[23]旧高島町!$B$6:$M$30,11,FALSE)</f>
        <v>-</v>
      </c>
      <c r="P52" s="804">
        <f>VLOOKUP($A52,[23]旧高島町!$B$35:$M$59,2,FALSE)</f>
        <v>4</v>
      </c>
      <c r="Q52" s="804">
        <f>VLOOKUP($A52,[23]旧高島町!$B$35:$M$59,3,FALSE)</f>
        <v>4</v>
      </c>
      <c r="R52" s="804">
        <f>VLOOKUP($A52,[23]旧高島町!$B$35:$M$59,4,FALSE)</f>
        <v>2</v>
      </c>
      <c r="S52" s="804" t="str">
        <f>VLOOKUP($A52,[23]旧高島町!$B$35:$M$59,5,FALSE)</f>
        <v>-</v>
      </c>
      <c r="T52" s="804">
        <f>VLOOKUP($A52,[23]旧高島町!$B$35:$M$59,6,FALSE)</f>
        <v>2</v>
      </c>
      <c r="U52" s="804" t="str">
        <f>VLOOKUP($A52,[23]旧高島町!$B$35:$M$59,7,FALSE)</f>
        <v>-</v>
      </c>
      <c r="V52" s="804" t="str">
        <f>VLOOKUP($A52,[23]旧高島町!$B$35:$M$59,8,FALSE)</f>
        <v>-</v>
      </c>
      <c r="W52" s="804" t="str">
        <f>VLOOKUP($A52,[23]旧高島町!$B$35:$M$59,9,FALSE)</f>
        <v>-</v>
      </c>
      <c r="X52" s="804" t="str">
        <f>VLOOKUP($A52,[23]旧高島町!$B$35:$M$59,10,FALSE)</f>
        <v>-</v>
      </c>
      <c r="Y52" s="805" t="str">
        <f>VLOOKUP($A52,[23]旧高島町!$B$35:$M$59,11,FALSE)</f>
        <v>-</v>
      </c>
      <c r="Z52" s="804">
        <f>VLOOKUP($A52,[23]旧高島町!$B$64:$M$88,2,FALSE)</f>
        <v>7</v>
      </c>
      <c r="AA52" s="804">
        <f>VLOOKUP($A52,[23]旧高島町!$B$64:$M$88,3,FALSE)</f>
        <v>7</v>
      </c>
      <c r="AB52" s="804">
        <f>VLOOKUP($A52,[23]旧高島町!$B$64:$M$88,4,FALSE)</f>
        <v>4</v>
      </c>
      <c r="AC52" s="804" t="str">
        <f>VLOOKUP($A52,[23]旧高島町!$B$64:$M$88,5,FALSE)</f>
        <v>-</v>
      </c>
      <c r="AD52" s="804">
        <f>VLOOKUP($A52,[23]旧高島町!$B$64:$M$88,6,FALSE)</f>
        <v>3</v>
      </c>
      <c r="AE52" s="804" t="str">
        <f>VLOOKUP($A52,[23]旧高島町!$B$64:$M$88,7,FALSE)</f>
        <v>-</v>
      </c>
      <c r="AF52" s="804" t="str">
        <f>VLOOKUP($A52,[23]旧高島町!$B$64:$M$88,8,FALSE)</f>
        <v>-</v>
      </c>
      <c r="AG52" s="804" t="str">
        <f>VLOOKUP($A52,[23]旧高島町!$B$64:$M$88,9,FALSE)</f>
        <v>-</v>
      </c>
      <c r="AH52" s="804" t="str">
        <f>VLOOKUP($A52,[23]旧高島町!$B$64:$M$88,10,FALSE)</f>
        <v>-</v>
      </c>
      <c r="AI52" s="804" t="str">
        <f>VLOOKUP($A52,[23]旧高島町!$B$64:$M$88,11,FALSE)</f>
        <v>-</v>
      </c>
    </row>
    <row r="53" spans="1:35" s="143" customFormat="1" ht="15.95" customHeight="1">
      <c r="A53" s="772" t="s">
        <v>863</v>
      </c>
      <c r="B53" s="132" t="s">
        <v>212</v>
      </c>
      <c r="C53" s="132"/>
      <c r="D53" s="803" t="s">
        <v>904</v>
      </c>
      <c r="E53" s="777" t="s">
        <v>864</v>
      </c>
      <c r="F53" s="804">
        <f>VLOOKUP($A53,[23]旧高島町!$B$6:$M$30,2,FALSE)</f>
        <v>17</v>
      </c>
      <c r="G53" s="804">
        <f>VLOOKUP($A53,[23]旧高島町!$B$6:$M$30,3,FALSE)</f>
        <v>15</v>
      </c>
      <c r="H53" s="804">
        <f>VLOOKUP($A53,[23]旧高島町!$B$6:$M$30,4,FALSE)</f>
        <v>12</v>
      </c>
      <c r="I53" s="804" t="str">
        <f>VLOOKUP($A53,[23]旧高島町!$B$6:$M$30,5,FALSE)</f>
        <v>-</v>
      </c>
      <c r="J53" s="804">
        <f>VLOOKUP($A53,[23]旧高島町!$B$6:$M$30,6,FALSE)</f>
        <v>3</v>
      </c>
      <c r="K53" s="804">
        <f>VLOOKUP($A53,[23]旧高島町!$B$6:$M$30,7,FALSE)</f>
        <v>1</v>
      </c>
      <c r="L53" s="804" t="str">
        <f>VLOOKUP($A53,[23]旧高島町!$B$6:$M$30,8,FALSE)</f>
        <v>-</v>
      </c>
      <c r="M53" s="804">
        <f>VLOOKUP($A53,[23]旧高島町!$B$6:$M$30,9,FALSE)</f>
        <v>1</v>
      </c>
      <c r="N53" s="804" t="str">
        <f>VLOOKUP($A53,[23]旧高島町!$B$6:$M$30,10,FALSE)</f>
        <v>-</v>
      </c>
      <c r="O53" s="805" t="str">
        <f>VLOOKUP($A53,[23]旧高島町!$B$6:$M$30,11,FALSE)</f>
        <v>-</v>
      </c>
      <c r="P53" s="804">
        <f>VLOOKUP($A53,[23]旧高島町!$B$35:$M$59,2,FALSE)</f>
        <v>6</v>
      </c>
      <c r="Q53" s="804">
        <f>VLOOKUP($A53,[23]旧高島町!$B$35:$M$59,3,FALSE)</f>
        <v>5</v>
      </c>
      <c r="R53" s="804">
        <f>VLOOKUP($A53,[23]旧高島町!$B$35:$M$59,4,FALSE)</f>
        <v>5</v>
      </c>
      <c r="S53" s="804" t="str">
        <f>VLOOKUP($A53,[23]旧高島町!$B$35:$M$59,5,FALSE)</f>
        <v>-</v>
      </c>
      <c r="T53" s="804" t="str">
        <f>VLOOKUP($A53,[23]旧高島町!$B$35:$M$59,6,FALSE)</f>
        <v>-</v>
      </c>
      <c r="U53" s="804">
        <f>VLOOKUP($A53,[23]旧高島町!$B$35:$M$59,7,FALSE)</f>
        <v>1</v>
      </c>
      <c r="V53" s="804" t="str">
        <f>VLOOKUP($A53,[23]旧高島町!$B$35:$M$59,8,FALSE)</f>
        <v>-</v>
      </c>
      <c r="W53" s="804" t="str">
        <f>VLOOKUP($A53,[23]旧高島町!$B$35:$M$59,9,FALSE)</f>
        <v>-</v>
      </c>
      <c r="X53" s="804" t="str">
        <f>VLOOKUP($A53,[23]旧高島町!$B$35:$M$59,10,FALSE)</f>
        <v>-</v>
      </c>
      <c r="Y53" s="805" t="str">
        <f>VLOOKUP($A53,[23]旧高島町!$B$35:$M$59,11,FALSE)</f>
        <v>-</v>
      </c>
      <c r="Z53" s="804">
        <f>VLOOKUP($A53,[23]旧高島町!$B$64:$M$88,2,FALSE)</f>
        <v>11</v>
      </c>
      <c r="AA53" s="804">
        <f>VLOOKUP($A53,[23]旧高島町!$B$64:$M$88,3,FALSE)</f>
        <v>10</v>
      </c>
      <c r="AB53" s="804">
        <f>VLOOKUP($A53,[23]旧高島町!$B$64:$M$88,4,FALSE)</f>
        <v>7</v>
      </c>
      <c r="AC53" s="804" t="str">
        <f>VLOOKUP($A53,[23]旧高島町!$B$64:$M$88,5,FALSE)</f>
        <v>-</v>
      </c>
      <c r="AD53" s="804">
        <f>VLOOKUP($A53,[23]旧高島町!$B$64:$M$88,6,FALSE)</f>
        <v>3</v>
      </c>
      <c r="AE53" s="804" t="str">
        <f>VLOOKUP($A53,[23]旧高島町!$B$64:$M$88,7,FALSE)</f>
        <v>-</v>
      </c>
      <c r="AF53" s="804" t="str">
        <f>VLOOKUP($A53,[23]旧高島町!$B$64:$M$88,8,FALSE)</f>
        <v>-</v>
      </c>
      <c r="AG53" s="804">
        <f>VLOOKUP($A53,[23]旧高島町!$B$64:$M$88,9,FALSE)</f>
        <v>1</v>
      </c>
      <c r="AH53" s="804" t="str">
        <f>VLOOKUP($A53,[23]旧高島町!$B$64:$M$88,10,FALSE)</f>
        <v>-</v>
      </c>
      <c r="AI53" s="804" t="str">
        <f>VLOOKUP($A53,[23]旧高島町!$B$64:$M$88,11,FALSE)</f>
        <v>-</v>
      </c>
    </row>
    <row r="54" spans="1:35" s="143" customFormat="1" ht="15.95" customHeight="1">
      <c r="A54" s="772" t="s">
        <v>865</v>
      </c>
      <c r="B54" s="132" t="s">
        <v>212</v>
      </c>
      <c r="C54" s="132"/>
      <c r="D54" s="803" t="s">
        <v>905</v>
      </c>
      <c r="E54" s="777" t="s">
        <v>866</v>
      </c>
      <c r="F54" s="804">
        <f>VLOOKUP($A54,[23]旧高島町!$B$6:$M$30,2,FALSE)</f>
        <v>18</v>
      </c>
      <c r="G54" s="804">
        <f>VLOOKUP($A54,[23]旧高島町!$B$6:$M$30,3,FALSE)</f>
        <v>18</v>
      </c>
      <c r="H54" s="804">
        <f>VLOOKUP($A54,[23]旧高島町!$B$6:$M$30,4,FALSE)</f>
        <v>11</v>
      </c>
      <c r="I54" s="804" t="str">
        <f>VLOOKUP($A54,[23]旧高島町!$B$6:$M$30,5,FALSE)</f>
        <v>-</v>
      </c>
      <c r="J54" s="804">
        <f>VLOOKUP($A54,[23]旧高島町!$B$6:$M$30,6,FALSE)</f>
        <v>7</v>
      </c>
      <c r="K54" s="804" t="str">
        <f>VLOOKUP($A54,[23]旧高島町!$B$6:$M$30,7,FALSE)</f>
        <v>-</v>
      </c>
      <c r="L54" s="804" t="str">
        <f>VLOOKUP($A54,[23]旧高島町!$B$6:$M$30,8,FALSE)</f>
        <v>-</v>
      </c>
      <c r="M54" s="804" t="str">
        <f>VLOOKUP($A54,[23]旧高島町!$B$6:$M$30,9,FALSE)</f>
        <v>-</v>
      </c>
      <c r="N54" s="804" t="str">
        <f>VLOOKUP($A54,[23]旧高島町!$B$6:$M$30,10,FALSE)</f>
        <v>-</v>
      </c>
      <c r="O54" s="805" t="str">
        <f>VLOOKUP($A54,[23]旧高島町!$B$6:$M$30,11,FALSE)</f>
        <v>-</v>
      </c>
      <c r="P54" s="804">
        <f>VLOOKUP($A54,[23]旧高島町!$B$35:$M$59,2,FALSE)</f>
        <v>5</v>
      </c>
      <c r="Q54" s="804">
        <f>VLOOKUP($A54,[23]旧高島町!$B$35:$M$59,3,FALSE)</f>
        <v>5</v>
      </c>
      <c r="R54" s="804">
        <f>VLOOKUP($A54,[23]旧高島町!$B$35:$M$59,4,FALSE)</f>
        <v>3</v>
      </c>
      <c r="S54" s="804" t="str">
        <f>VLOOKUP($A54,[23]旧高島町!$B$35:$M$59,5,FALSE)</f>
        <v>-</v>
      </c>
      <c r="T54" s="804">
        <f>VLOOKUP($A54,[23]旧高島町!$B$35:$M$59,6,FALSE)</f>
        <v>2</v>
      </c>
      <c r="U54" s="804" t="str">
        <f>VLOOKUP($A54,[23]旧高島町!$B$35:$M$59,7,FALSE)</f>
        <v>-</v>
      </c>
      <c r="V54" s="804" t="str">
        <f>VLOOKUP($A54,[23]旧高島町!$B$35:$M$59,8,FALSE)</f>
        <v>-</v>
      </c>
      <c r="W54" s="804" t="str">
        <f>VLOOKUP($A54,[23]旧高島町!$B$35:$M$59,9,FALSE)</f>
        <v>-</v>
      </c>
      <c r="X54" s="804" t="str">
        <f>VLOOKUP($A54,[23]旧高島町!$B$35:$M$59,10,FALSE)</f>
        <v>-</v>
      </c>
      <c r="Y54" s="805" t="str">
        <f>VLOOKUP($A54,[23]旧高島町!$B$35:$M$59,11,FALSE)</f>
        <v>-</v>
      </c>
      <c r="Z54" s="804">
        <f>VLOOKUP($A54,[23]旧高島町!$B$64:$M$88,2,FALSE)</f>
        <v>13</v>
      </c>
      <c r="AA54" s="804">
        <f>VLOOKUP($A54,[23]旧高島町!$B$64:$M$88,3,FALSE)</f>
        <v>13</v>
      </c>
      <c r="AB54" s="804">
        <f>VLOOKUP($A54,[23]旧高島町!$B$64:$M$88,4,FALSE)</f>
        <v>8</v>
      </c>
      <c r="AC54" s="804" t="str">
        <f>VLOOKUP($A54,[23]旧高島町!$B$64:$M$88,5,FALSE)</f>
        <v>-</v>
      </c>
      <c r="AD54" s="804">
        <f>VLOOKUP($A54,[23]旧高島町!$B$64:$M$88,6,FALSE)</f>
        <v>5</v>
      </c>
      <c r="AE54" s="804" t="str">
        <f>VLOOKUP($A54,[23]旧高島町!$B$64:$M$88,7,FALSE)</f>
        <v>-</v>
      </c>
      <c r="AF54" s="804" t="str">
        <f>VLOOKUP($A54,[23]旧高島町!$B$64:$M$88,8,FALSE)</f>
        <v>-</v>
      </c>
      <c r="AG54" s="804" t="str">
        <f>VLOOKUP($A54,[23]旧高島町!$B$64:$M$88,9,FALSE)</f>
        <v>-</v>
      </c>
      <c r="AH54" s="804" t="str">
        <f>VLOOKUP($A54,[23]旧高島町!$B$64:$M$88,10,FALSE)</f>
        <v>-</v>
      </c>
      <c r="AI54" s="804" t="str">
        <f>VLOOKUP($A54,[23]旧高島町!$B$64:$M$88,11,FALSE)</f>
        <v>-</v>
      </c>
    </row>
    <row r="55" spans="1:35" s="143" customFormat="1" ht="15.95" customHeight="1">
      <c r="A55" s="772" t="s">
        <v>867</v>
      </c>
      <c r="B55" s="132" t="s">
        <v>212</v>
      </c>
      <c r="C55" s="132"/>
      <c r="D55" s="803" t="s">
        <v>906</v>
      </c>
      <c r="E55" s="777" t="s">
        <v>868</v>
      </c>
      <c r="F55" s="804">
        <f>VLOOKUP($A55,[23]旧高島町!$B$6:$M$30,2,FALSE)</f>
        <v>3</v>
      </c>
      <c r="G55" s="804">
        <f>VLOOKUP($A55,[23]旧高島町!$B$6:$M$30,3,FALSE)</f>
        <v>3</v>
      </c>
      <c r="H55" s="804">
        <f>VLOOKUP($A55,[23]旧高島町!$B$6:$M$30,4,FALSE)</f>
        <v>3</v>
      </c>
      <c r="I55" s="804" t="str">
        <f>VLOOKUP($A55,[23]旧高島町!$B$6:$M$30,5,FALSE)</f>
        <v>-</v>
      </c>
      <c r="J55" s="804" t="str">
        <f>VLOOKUP($A55,[23]旧高島町!$B$6:$M$30,6,FALSE)</f>
        <v>-</v>
      </c>
      <c r="K55" s="804" t="str">
        <f>VLOOKUP($A55,[23]旧高島町!$B$6:$M$30,7,FALSE)</f>
        <v>-</v>
      </c>
      <c r="L55" s="804" t="str">
        <f>VLOOKUP($A55,[23]旧高島町!$B$6:$M$30,8,FALSE)</f>
        <v>-</v>
      </c>
      <c r="M55" s="804" t="str">
        <f>VLOOKUP($A55,[23]旧高島町!$B$6:$M$30,9,FALSE)</f>
        <v>-</v>
      </c>
      <c r="N55" s="804" t="str">
        <f>VLOOKUP($A55,[23]旧高島町!$B$6:$M$30,10,FALSE)</f>
        <v>-</v>
      </c>
      <c r="O55" s="805" t="str">
        <f>VLOOKUP($A55,[23]旧高島町!$B$6:$M$30,11,FALSE)</f>
        <v>-</v>
      </c>
      <c r="P55" s="804">
        <f>VLOOKUP($A55,[23]旧高島町!$B$35:$M$59,2,FALSE)</f>
        <v>3</v>
      </c>
      <c r="Q55" s="804">
        <f>VLOOKUP($A55,[23]旧高島町!$B$35:$M$59,3,FALSE)</f>
        <v>3</v>
      </c>
      <c r="R55" s="804">
        <f>VLOOKUP($A55,[23]旧高島町!$B$35:$M$59,4,FALSE)</f>
        <v>3</v>
      </c>
      <c r="S55" s="804" t="str">
        <f>VLOOKUP($A55,[23]旧高島町!$B$35:$M$59,5,FALSE)</f>
        <v>-</v>
      </c>
      <c r="T55" s="804" t="str">
        <f>VLOOKUP($A55,[23]旧高島町!$B$35:$M$59,6,FALSE)</f>
        <v>-</v>
      </c>
      <c r="U55" s="804" t="str">
        <f>VLOOKUP($A55,[23]旧高島町!$B$35:$M$59,7,FALSE)</f>
        <v>-</v>
      </c>
      <c r="V55" s="804" t="str">
        <f>VLOOKUP($A55,[23]旧高島町!$B$35:$M$59,8,FALSE)</f>
        <v>-</v>
      </c>
      <c r="W55" s="804" t="str">
        <f>VLOOKUP($A55,[23]旧高島町!$B$35:$M$59,9,FALSE)</f>
        <v>-</v>
      </c>
      <c r="X55" s="804" t="str">
        <f>VLOOKUP($A55,[23]旧高島町!$B$35:$M$59,10,FALSE)</f>
        <v>-</v>
      </c>
      <c r="Y55" s="805" t="str">
        <f>VLOOKUP($A55,[23]旧高島町!$B$35:$M$59,11,FALSE)</f>
        <v>-</v>
      </c>
      <c r="Z55" s="804" t="str">
        <f>VLOOKUP($A55,[23]旧高島町!$B$64:$M$88,2,FALSE)</f>
        <v>-</v>
      </c>
      <c r="AA55" s="804" t="str">
        <f>VLOOKUP($A55,[23]旧高島町!$B$64:$M$88,3,FALSE)</f>
        <v>-</v>
      </c>
      <c r="AB55" s="804" t="str">
        <f>VLOOKUP($A55,[23]旧高島町!$B$64:$M$88,4,FALSE)</f>
        <v>-</v>
      </c>
      <c r="AC55" s="804" t="str">
        <f>VLOOKUP($A55,[23]旧高島町!$B$64:$M$88,5,FALSE)</f>
        <v>-</v>
      </c>
      <c r="AD55" s="804" t="str">
        <f>VLOOKUP($A55,[23]旧高島町!$B$64:$M$88,6,FALSE)</f>
        <v>-</v>
      </c>
      <c r="AE55" s="804" t="str">
        <f>VLOOKUP($A55,[23]旧高島町!$B$64:$M$88,7,FALSE)</f>
        <v>-</v>
      </c>
      <c r="AF55" s="804" t="str">
        <f>VLOOKUP($A55,[23]旧高島町!$B$64:$M$88,8,FALSE)</f>
        <v>-</v>
      </c>
      <c r="AG55" s="804" t="str">
        <f>VLOOKUP($A55,[23]旧高島町!$B$64:$M$88,9,FALSE)</f>
        <v>-</v>
      </c>
      <c r="AH55" s="804" t="str">
        <f>VLOOKUP($A55,[23]旧高島町!$B$64:$M$88,10,FALSE)</f>
        <v>-</v>
      </c>
      <c r="AI55" s="804" t="str">
        <f>VLOOKUP($A55,[23]旧高島町!$B$64:$M$88,11,FALSE)</f>
        <v>-</v>
      </c>
    </row>
    <row r="56" spans="1:35" s="143" customFormat="1" ht="15.95" customHeight="1">
      <c r="A56" s="772" t="s">
        <v>869</v>
      </c>
      <c r="B56" s="132" t="s">
        <v>212</v>
      </c>
      <c r="C56" s="132"/>
      <c r="D56" s="803" t="s">
        <v>907</v>
      </c>
      <c r="E56" s="777" t="s">
        <v>870</v>
      </c>
      <c r="F56" s="804">
        <f>VLOOKUP($A56,[23]旧高島町!$B$6:$M$30,2,FALSE)</f>
        <v>14</v>
      </c>
      <c r="G56" s="804">
        <f>VLOOKUP($A56,[23]旧高島町!$B$6:$M$30,3,FALSE)</f>
        <v>10</v>
      </c>
      <c r="H56" s="804">
        <f>VLOOKUP($A56,[23]旧高島町!$B$6:$M$30,4,FALSE)</f>
        <v>6</v>
      </c>
      <c r="I56" s="804">
        <f>VLOOKUP($A56,[23]旧高島町!$B$6:$M$30,5,FALSE)</f>
        <v>1</v>
      </c>
      <c r="J56" s="804">
        <f>VLOOKUP($A56,[23]旧高島町!$B$6:$M$30,6,FALSE)</f>
        <v>3</v>
      </c>
      <c r="K56" s="804">
        <f>VLOOKUP($A56,[23]旧高島町!$B$6:$M$30,7,FALSE)</f>
        <v>1</v>
      </c>
      <c r="L56" s="804" t="str">
        <f>VLOOKUP($A56,[23]旧高島町!$B$6:$M$30,8,FALSE)</f>
        <v>-</v>
      </c>
      <c r="M56" s="804">
        <f>VLOOKUP($A56,[23]旧高島町!$B$6:$M$30,9,FALSE)</f>
        <v>3</v>
      </c>
      <c r="N56" s="804" t="str">
        <f>VLOOKUP($A56,[23]旧高島町!$B$6:$M$30,10,FALSE)</f>
        <v>-</v>
      </c>
      <c r="O56" s="805" t="str">
        <f>VLOOKUP($A56,[23]旧高島町!$B$6:$M$30,11,FALSE)</f>
        <v>-</v>
      </c>
      <c r="P56" s="804">
        <f>VLOOKUP($A56,[23]旧高島町!$B$35:$M$59,2,FALSE)</f>
        <v>11</v>
      </c>
      <c r="Q56" s="804">
        <f>VLOOKUP($A56,[23]旧高島町!$B$35:$M$59,3,FALSE)</f>
        <v>8</v>
      </c>
      <c r="R56" s="804">
        <f>VLOOKUP($A56,[23]旧高島町!$B$35:$M$59,4,FALSE)</f>
        <v>6</v>
      </c>
      <c r="S56" s="804">
        <f>VLOOKUP($A56,[23]旧高島町!$B$35:$M$59,5,FALSE)</f>
        <v>1</v>
      </c>
      <c r="T56" s="804">
        <f>VLOOKUP($A56,[23]旧高島町!$B$35:$M$59,6,FALSE)</f>
        <v>1</v>
      </c>
      <c r="U56" s="804">
        <f>VLOOKUP($A56,[23]旧高島町!$B$35:$M$59,7,FALSE)</f>
        <v>1</v>
      </c>
      <c r="V56" s="804" t="str">
        <f>VLOOKUP($A56,[23]旧高島町!$B$35:$M$59,8,FALSE)</f>
        <v>-</v>
      </c>
      <c r="W56" s="804">
        <f>VLOOKUP($A56,[23]旧高島町!$B$35:$M$59,9,FALSE)</f>
        <v>2</v>
      </c>
      <c r="X56" s="804" t="str">
        <f>VLOOKUP($A56,[23]旧高島町!$B$35:$M$59,10,FALSE)</f>
        <v>-</v>
      </c>
      <c r="Y56" s="805" t="str">
        <f>VLOOKUP($A56,[23]旧高島町!$B$35:$M$59,11,FALSE)</f>
        <v>-</v>
      </c>
      <c r="Z56" s="804">
        <f>VLOOKUP($A56,[23]旧高島町!$B$64:$M$88,2,FALSE)</f>
        <v>3</v>
      </c>
      <c r="AA56" s="804">
        <f>VLOOKUP($A56,[23]旧高島町!$B$64:$M$88,3,FALSE)</f>
        <v>2</v>
      </c>
      <c r="AB56" s="804" t="str">
        <f>VLOOKUP($A56,[23]旧高島町!$B$64:$M$88,4,FALSE)</f>
        <v>-</v>
      </c>
      <c r="AC56" s="804" t="str">
        <f>VLOOKUP($A56,[23]旧高島町!$B$64:$M$88,5,FALSE)</f>
        <v>-</v>
      </c>
      <c r="AD56" s="804">
        <f>VLOOKUP($A56,[23]旧高島町!$B$64:$M$88,6,FALSE)</f>
        <v>2</v>
      </c>
      <c r="AE56" s="804" t="str">
        <f>VLOOKUP($A56,[23]旧高島町!$B$64:$M$88,7,FALSE)</f>
        <v>-</v>
      </c>
      <c r="AF56" s="804" t="str">
        <f>VLOOKUP($A56,[23]旧高島町!$B$64:$M$88,8,FALSE)</f>
        <v>-</v>
      </c>
      <c r="AG56" s="804">
        <f>VLOOKUP($A56,[23]旧高島町!$B$64:$M$88,9,FALSE)</f>
        <v>1</v>
      </c>
      <c r="AH56" s="804" t="str">
        <f>VLOOKUP($A56,[23]旧高島町!$B$64:$M$88,10,FALSE)</f>
        <v>-</v>
      </c>
      <c r="AI56" s="804" t="str">
        <f>VLOOKUP($A56,[23]旧高島町!$B$64:$M$88,11,FALSE)</f>
        <v>-</v>
      </c>
    </row>
    <row r="57" spans="1:35" s="143" customFormat="1" ht="15.95" customHeight="1">
      <c r="A57" s="772" t="s">
        <v>871</v>
      </c>
      <c r="B57" s="132" t="s">
        <v>212</v>
      </c>
      <c r="C57" s="132"/>
      <c r="D57" s="803" t="s">
        <v>908</v>
      </c>
      <c r="E57" s="777" t="s">
        <v>872</v>
      </c>
      <c r="F57" s="804">
        <f>VLOOKUP($A57,[23]旧高島町!$B$6:$M$30,2,FALSE)</f>
        <v>3</v>
      </c>
      <c r="G57" s="804">
        <f>VLOOKUP($A57,[23]旧高島町!$B$6:$M$30,3,FALSE)</f>
        <v>3</v>
      </c>
      <c r="H57" s="804">
        <f>VLOOKUP($A57,[23]旧高島町!$B$6:$M$30,4,FALSE)</f>
        <v>2</v>
      </c>
      <c r="I57" s="804" t="str">
        <f>VLOOKUP($A57,[23]旧高島町!$B$6:$M$30,5,FALSE)</f>
        <v>-</v>
      </c>
      <c r="J57" s="804">
        <f>VLOOKUP($A57,[23]旧高島町!$B$6:$M$30,6,FALSE)</f>
        <v>1</v>
      </c>
      <c r="K57" s="804" t="str">
        <f>VLOOKUP($A57,[23]旧高島町!$B$6:$M$30,7,FALSE)</f>
        <v>-</v>
      </c>
      <c r="L57" s="804" t="str">
        <f>VLOOKUP($A57,[23]旧高島町!$B$6:$M$30,8,FALSE)</f>
        <v>-</v>
      </c>
      <c r="M57" s="804" t="str">
        <f>VLOOKUP($A57,[23]旧高島町!$B$6:$M$30,9,FALSE)</f>
        <v>-</v>
      </c>
      <c r="N57" s="804" t="str">
        <f>VLOOKUP($A57,[23]旧高島町!$B$6:$M$30,10,FALSE)</f>
        <v>-</v>
      </c>
      <c r="O57" s="805" t="str">
        <f>VLOOKUP($A57,[23]旧高島町!$B$6:$M$30,11,FALSE)</f>
        <v>-</v>
      </c>
      <c r="P57" s="804">
        <f>VLOOKUP($A57,[23]旧高島町!$B$35:$M$59,2,FALSE)</f>
        <v>2</v>
      </c>
      <c r="Q57" s="804">
        <f>VLOOKUP($A57,[23]旧高島町!$B$35:$M$59,3,FALSE)</f>
        <v>2</v>
      </c>
      <c r="R57" s="804">
        <f>VLOOKUP($A57,[23]旧高島町!$B$35:$M$59,4,FALSE)</f>
        <v>1</v>
      </c>
      <c r="S57" s="804" t="str">
        <f>VLOOKUP($A57,[23]旧高島町!$B$35:$M$59,5,FALSE)</f>
        <v>-</v>
      </c>
      <c r="T57" s="804">
        <f>VLOOKUP($A57,[23]旧高島町!$B$35:$M$59,6,FALSE)</f>
        <v>1</v>
      </c>
      <c r="U57" s="804" t="str">
        <f>VLOOKUP($A57,[23]旧高島町!$B$35:$M$59,7,FALSE)</f>
        <v>-</v>
      </c>
      <c r="V57" s="804" t="str">
        <f>VLOOKUP($A57,[23]旧高島町!$B$35:$M$59,8,FALSE)</f>
        <v>-</v>
      </c>
      <c r="W57" s="804" t="str">
        <f>VLOOKUP($A57,[23]旧高島町!$B$35:$M$59,9,FALSE)</f>
        <v>-</v>
      </c>
      <c r="X57" s="804" t="str">
        <f>VLOOKUP($A57,[23]旧高島町!$B$35:$M$59,10,FALSE)</f>
        <v>-</v>
      </c>
      <c r="Y57" s="805" t="str">
        <f>VLOOKUP($A57,[23]旧高島町!$B$35:$M$59,11,FALSE)</f>
        <v>-</v>
      </c>
      <c r="Z57" s="804">
        <f>VLOOKUP($A57,[23]旧高島町!$B$64:$M$88,2,FALSE)</f>
        <v>1</v>
      </c>
      <c r="AA57" s="804">
        <f>VLOOKUP($A57,[23]旧高島町!$B$64:$M$88,3,FALSE)</f>
        <v>1</v>
      </c>
      <c r="AB57" s="804">
        <f>VLOOKUP($A57,[23]旧高島町!$B$64:$M$88,4,FALSE)</f>
        <v>1</v>
      </c>
      <c r="AC57" s="804" t="str">
        <f>VLOOKUP($A57,[23]旧高島町!$B$64:$M$88,5,FALSE)</f>
        <v>-</v>
      </c>
      <c r="AD57" s="804" t="str">
        <f>VLOOKUP($A57,[23]旧高島町!$B$64:$M$88,6,FALSE)</f>
        <v>-</v>
      </c>
      <c r="AE57" s="804" t="str">
        <f>VLOOKUP($A57,[23]旧高島町!$B$64:$M$88,7,FALSE)</f>
        <v>-</v>
      </c>
      <c r="AF57" s="804" t="str">
        <f>VLOOKUP($A57,[23]旧高島町!$B$64:$M$88,8,FALSE)</f>
        <v>-</v>
      </c>
      <c r="AG57" s="804" t="str">
        <f>VLOOKUP($A57,[23]旧高島町!$B$64:$M$88,9,FALSE)</f>
        <v>-</v>
      </c>
      <c r="AH57" s="804" t="str">
        <f>VLOOKUP($A57,[23]旧高島町!$B$64:$M$88,10,FALSE)</f>
        <v>-</v>
      </c>
      <c r="AI57" s="804" t="str">
        <f>VLOOKUP($A57,[23]旧高島町!$B$64:$M$88,11,FALSE)</f>
        <v>-</v>
      </c>
    </row>
    <row r="58" spans="1:35" s="143" customFormat="1" ht="15.95" customHeight="1">
      <c r="A58" s="772" t="s">
        <v>873</v>
      </c>
      <c r="B58" s="132" t="s">
        <v>212</v>
      </c>
      <c r="C58" s="132"/>
      <c r="D58" s="803" t="s">
        <v>909</v>
      </c>
      <c r="E58" s="777" t="s">
        <v>874</v>
      </c>
      <c r="F58" s="804">
        <f>VLOOKUP($A58,[23]旧高島町!$B$6:$M$30,2,FALSE)</f>
        <v>6</v>
      </c>
      <c r="G58" s="804">
        <f>VLOOKUP($A58,[23]旧高島町!$B$6:$M$30,3,FALSE)</f>
        <v>2</v>
      </c>
      <c r="H58" s="804" t="str">
        <f>VLOOKUP($A58,[23]旧高島町!$B$6:$M$30,4,FALSE)</f>
        <v>-</v>
      </c>
      <c r="I58" s="804" t="str">
        <f>VLOOKUP($A58,[23]旧高島町!$B$6:$M$30,5,FALSE)</f>
        <v>-</v>
      </c>
      <c r="J58" s="804">
        <f>VLOOKUP($A58,[23]旧高島町!$B$6:$M$30,6,FALSE)</f>
        <v>2</v>
      </c>
      <c r="K58" s="804" t="str">
        <f>VLOOKUP($A58,[23]旧高島町!$B$6:$M$30,7,FALSE)</f>
        <v>-</v>
      </c>
      <c r="L58" s="804" t="str">
        <f>VLOOKUP($A58,[23]旧高島町!$B$6:$M$30,8,FALSE)</f>
        <v>-</v>
      </c>
      <c r="M58" s="804" t="str">
        <f>VLOOKUP($A58,[23]旧高島町!$B$6:$M$30,9,FALSE)</f>
        <v>-</v>
      </c>
      <c r="N58" s="804" t="str">
        <f>VLOOKUP($A58,[23]旧高島町!$B$6:$M$30,10,FALSE)</f>
        <v>-</v>
      </c>
      <c r="O58" s="805" t="str">
        <f>VLOOKUP($A58,[23]旧高島町!$B$6:$M$30,11,FALSE)</f>
        <v>-</v>
      </c>
      <c r="P58" s="804">
        <f>VLOOKUP($A58,[23]旧高島町!$B$35:$M$59,2,FALSE)</f>
        <v>4</v>
      </c>
      <c r="Q58" s="804">
        <f>VLOOKUP($A58,[23]旧高島町!$B$35:$M$59,3,FALSE)</f>
        <v>1</v>
      </c>
      <c r="R58" s="804" t="str">
        <f>VLOOKUP($A58,[23]旧高島町!$B$35:$M$59,4,FALSE)</f>
        <v>-</v>
      </c>
      <c r="S58" s="804" t="str">
        <f>VLOOKUP($A58,[23]旧高島町!$B$35:$M$59,5,FALSE)</f>
        <v>-</v>
      </c>
      <c r="T58" s="804">
        <f>VLOOKUP($A58,[23]旧高島町!$B$35:$M$59,6,FALSE)</f>
        <v>1</v>
      </c>
      <c r="U58" s="804" t="str">
        <f>VLOOKUP($A58,[23]旧高島町!$B$35:$M$59,7,FALSE)</f>
        <v>-</v>
      </c>
      <c r="V58" s="804" t="str">
        <f>VLOOKUP($A58,[23]旧高島町!$B$35:$M$59,8,FALSE)</f>
        <v>-</v>
      </c>
      <c r="W58" s="804" t="str">
        <f>VLOOKUP($A58,[23]旧高島町!$B$35:$M$59,9,FALSE)</f>
        <v>-</v>
      </c>
      <c r="X58" s="804" t="str">
        <f>VLOOKUP($A58,[23]旧高島町!$B$35:$M$59,10,FALSE)</f>
        <v>-</v>
      </c>
      <c r="Y58" s="805" t="str">
        <f>VLOOKUP($A58,[23]旧高島町!$B$35:$M$59,11,FALSE)</f>
        <v>-</v>
      </c>
      <c r="Z58" s="804">
        <f>VLOOKUP($A58,[23]旧高島町!$B$64:$M$88,2,FALSE)</f>
        <v>2</v>
      </c>
      <c r="AA58" s="804">
        <f>VLOOKUP($A58,[23]旧高島町!$B$64:$M$88,3,FALSE)</f>
        <v>1</v>
      </c>
      <c r="AB58" s="804" t="str">
        <f>VLOOKUP($A58,[23]旧高島町!$B$64:$M$88,4,FALSE)</f>
        <v>-</v>
      </c>
      <c r="AC58" s="804" t="str">
        <f>VLOOKUP($A58,[23]旧高島町!$B$64:$M$88,5,FALSE)</f>
        <v>-</v>
      </c>
      <c r="AD58" s="804">
        <f>VLOOKUP($A58,[23]旧高島町!$B$64:$M$88,6,FALSE)</f>
        <v>1</v>
      </c>
      <c r="AE58" s="804" t="str">
        <f>VLOOKUP($A58,[23]旧高島町!$B$64:$M$88,7,FALSE)</f>
        <v>-</v>
      </c>
      <c r="AF58" s="804" t="str">
        <f>VLOOKUP($A58,[23]旧高島町!$B$64:$M$88,8,FALSE)</f>
        <v>-</v>
      </c>
      <c r="AG58" s="804" t="str">
        <f>VLOOKUP($A58,[23]旧高島町!$B$64:$M$88,9,FALSE)</f>
        <v>-</v>
      </c>
      <c r="AH58" s="804" t="str">
        <f>VLOOKUP($A58,[23]旧高島町!$B$64:$M$88,10,FALSE)</f>
        <v>-</v>
      </c>
      <c r="AI58" s="804" t="str">
        <f>VLOOKUP($A58,[23]旧高島町!$B$64:$M$88,11,FALSE)</f>
        <v>-</v>
      </c>
    </row>
    <row r="59" spans="1:35" s="143" customFormat="1" ht="15.95" customHeight="1">
      <c r="A59" s="772"/>
      <c r="B59" s="132"/>
      <c r="C59" s="132"/>
      <c r="D59" s="803"/>
      <c r="E59" s="777" t="s">
        <v>875</v>
      </c>
      <c r="F59" s="804"/>
      <c r="G59" s="804"/>
      <c r="H59" s="804"/>
      <c r="I59" s="804"/>
      <c r="J59" s="804"/>
      <c r="K59" s="804"/>
      <c r="L59" s="804"/>
      <c r="M59" s="804"/>
      <c r="N59" s="804"/>
      <c r="O59" s="805"/>
      <c r="P59" s="804"/>
      <c r="Q59" s="804"/>
      <c r="R59" s="804"/>
      <c r="S59" s="804"/>
      <c r="T59" s="804"/>
      <c r="U59" s="804"/>
      <c r="V59" s="804"/>
      <c r="W59" s="804"/>
      <c r="X59" s="804"/>
      <c r="Y59" s="805"/>
      <c r="Z59" s="804"/>
      <c r="AA59" s="804"/>
      <c r="AB59" s="804"/>
      <c r="AC59" s="804"/>
      <c r="AD59" s="804"/>
      <c r="AE59" s="804"/>
      <c r="AF59" s="804"/>
      <c r="AG59" s="804"/>
      <c r="AH59" s="804"/>
      <c r="AI59" s="804"/>
    </row>
    <row r="60" spans="1:35" s="143" customFormat="1" ht="15.95" customHeight="1">
      <c r="A60" s="772" t="s">
        <v>876</v>
      </c>
      <c r="B60" s="132" t="s">
        <v>212</v>
      </c>
      <c r="C60" s="132"/>
      <c r="D60" s="132"/>
      <c r="E60" s="778" t="s">
        <v>910</v>
      </c>
      <c r="F60" s="804">
        <f>VLOOKUP($A60,[23]旧高島町!$B$6:$M$30,2,FALSE)</f>
        <v>18</v>
      </c>
      <c r="G60" s="804">
        <f>VLOOKUP($A60,[23]旧高島町!$B$6:$M$30,3,FALSE)</f>
        <v>13</v>
      </c>
      <c r="H60" s="804">
        <f>VLOOKUP($A60,[23]旧高島町!$B$6:$M$30,4,FALSE)</f>
        <v>7</v>
      </c>
      <c r="I60" s="804" t="str">
        <f>VLOOKUP($A60,[23]旧高島町!$B$6:$M$30,5,FALSE)</f>
        <v>-</v>
      </c>
      <c r="J60" s="804">
        <f>VLOOKUP($A60,[23]旧高島町!$B$6:$M$30,6,FALSE)</f>
        <v>6</v>
      </c>
      <c r="K60" s="804" t="str">
        <f>VLOOKUP($A60,[23]旧高島町!$B$6:$M$30,7,FALSE)</f>
        <v>-</v>
      </c>
      <c r="L60" s="804">
        <f>VLOOKUP($A60,[23]旧高島町!$B$6:$M$30,8,FALSE)</f>
        <v>1</v>
      </c>
      <c r="M60" s="804">
        <f>VLOOKUP($A60,[23]旧高島町!$B$6:$M$30,9,FALSE)</f>
        <v>2</v>
      </c>
      <c r="N60" s="804">
        <f>VLOOKUP($A60,[23]旧高島町!$B$6:$M$30,10,FALSE)</f>
        <v>1</v>
      </c>
      <c r="O60" s="805" t="str">
        <f>VLOOKUP($A60,[23]旧高島町!$B$6:$M$30,11,FALSE)</f>
        <v>-</v>
      </c>
      <c r="P60" s="804">
        <f>VLOOKUP($A60,[23]旧高島町!$B$35:$M$59,2,FALSE)</f>
        <v>13</v>
      </c>
      <c r="Q60" s="804">
        <f>VLOOKUP($A60,[23]旧高島町!$B$35:$M$59,3,FALSE)</f>
        <v>10</v>
      </c>
      <c r="R60" s="804">
        <f>VLOOKUP($A60,[23]旧高島町!$B$35:$M$59,4,FALSE)</f>
        <v>7</v>
      </c>
      <c r="S60" s="804" t="str">
        <f>VLOOKUP($A60,[23]旧高島町!$B$35:$M$59,5,FALSE)</f>
        <v>-</v>
      </c>
      <c r="T60" s="804">
        <f>VLOOKUP($A60,[23]旧高島町!$B$35:$M$59,6,FALSE)</f>
        <v>3</v>
      </c>
      <c r="U60" s="804" t="str">
        <f>VLOOKUP($A60,[23]旧高島町!$B$35:$M$59,7,FALSE)</f>
        <v>-</v>
      </c>
      <c r="V60" s="804">
        <f>VLOOKUP($A60,[23]旧高島町!$B$35:$M$59,8,FALSE)</f>
        <v>1</v>
      </c>
      <c r="W60" s="804">
        <f>VLOOKUP($A60,[23]旧高島町!$B$35:$M$59,9,FALSE)</f>
        <v>2</v>
      </c>
      <c r="X60" s="804" t="str">
        <f>VLOOKUP($A60,[23]旧高島町!$B$35:$M$59,10,FALSE)</f>
        <v>-</v>
      </c>
      <c r="Y60" s="805" t="str">
        <f>VLOOKUP($A60,[23]旧高島町!$B$35:$M$59,11,FALSE)</f>
        <v>-</v>
      </c>
      <c r="Z60" s="804">
        <f>VLOOKUP($A60,[23]旧高島町!$B$64:$M$88,2,FALSE)</f>
        <v>5</v>
      </c>
      <c r="AA60" s="804">
        <f>VLOOKUP($A60,[23]旧高島町!$B$64:$M$88,3,FALSE)</f>
        <v>3</v>
      </c>
      <c r="AB60" s="804" t="str">
        <f>VLOOKUP($A60,[23]旧高島町!$B$64:$M$88,4,FALSE)</f>
        <v>-</v>
      </c>
      <c r="AC60" s="804" t="str">
        <f>VLOOKUP($A60,[23]旧高島町!$B$64:$M$88,5,FALSE)</f>
        <v>-</v>
      </c>
      <c r="AD60" s="804">
        <f>VLOOKUP($A60,[23]旧高島町!$B$64:$M$88,6,FALSE)</f>
        <v>3</v>
      </c>
      <c r="AE60" s="804" t="str">
        <f>VLOOKUP($A60,[23]旧高島町!$B$64:$M$88,7,FALSE)</f>
        <v>-</v>
      </c>
      <c r="AF60" s="804" t="str">
        <f>VLOOKUP($A60,[23]旧高島町!$B$64:$M$88,8,FALSE)</f>
        <v>-</v>
      </c>
      <c r="AG60" s="804" t="str">
        <f>VLOOKUP($A60,[23]旧高島町!$B$64:$M$88,9,FALSE)</f>
        <v>-</v>
      </c>
      <c r="AH60" s="804">
        <f>VLOOKUP($A60,[23]旧高島町!$B$64:$M$88,10,FALSE)</f>
        <v>1</v>
      </c>
      <c r="AI60" s="804" t="str">
        <f>VLOOKUP($A60,[23]旧高島町!$B$64:$M$88,11,FALSE)</f>
        <v>-</v>
      </c>
    </row>
    <row r="61" spans="1:35" s="143" customFormat="1" ht="15.95" customHeight="1">
      <c r="A61" s="772" t="s">
        <v>878</v>
      </c>
      <c r="B61" s="132" t="s">
        <v>212</v>
      </c>
      <c r="C61" s="132"/>
      <c r="D61" s="132"/>
      <c r="E61" s="778" t="s">
        <v>879</v>
      </c>
      <c r="F61" s="804">
        <f>VLOOKUP($A61,[23]旧高島町!$B$6:$M$30,2,FALSE)</f>
        <v>7</v>
      </c>
      <c r="G61" s="804">
        <f>VLOOKUP($A61,[23]旧高島町!$B$6:$M$30,3,FALSE)</f>
        <v>6</v>
      </c>
      <c r="H61" s="804">
        <f>VLOOKUP($A61,[23]旧高島町!$B$6:$M$30,4,FALSE)</f>
        <v>5</v>
      </c>
      <c r="I61" s="804" t="str">
        <f>VLOOKUP($A61,[23]旧高島町!$B$6:$M$30,5,FALSE)</f>
        <v>-</v>
      </c>
      <c r="J61" s="804">
        <f>VLOOKUP($A61,[23]旧高島町!$B$6:$M$30,6,FALSE)</f>
        <v>1</v>
      </c>
      <c r="K61" s="804">
        <f>VLOOKUP($A61,[23]旧高島町!$B$6:$M$30,7,FALSE)</f>
        <v>1</v>
      </c>
      <c r="L61" s="804" t="str">
        <f>VLOOKUP($A61,[23]旧高島町!$B$6:$M$30,8,FALSE)</f>
        <v>-</v>
      </c>
      <c r="M61" s="804" t="str">
        <f>VLOOKUP($A61,[23]旧高島町!$B$6:$M$30,9,FALSE)</f>
        <v>-</v>
      </c>
      <c r="N61" s="804" t="str">
        <f>VLOOKUP($A61,[23]旧高島町!$B$6:$M$30,10,FALSE)</f>
        <v>-</v>
      </c>
      <c r="O61" s="805" t="str">
        <f>VLOOKUP($A61,[23]旧高島町!$B$6:$M$30,11,FALSE)</f>
        <v>-</v>
      </c>
      <c r="P61" s="804">
        <f>VLOOKUP($A61,[23]旧高島町!$B$35:$M$59,2,FALSE)</f>
        <v>6</v>
      </c>
      <c r="Q61" s="804">
        <f>VLOOKUP($A61,[23]旧高島町!$B$35:$M$59,3,FALSE)</f>
        <v>5</v>
      </c>
      <c r="R61" s="804">
        <f>VLOOKUP($A61,[23]旧高島町!$B$35:$M$59,4,FALSE)</f>
        <v>4</v>
      </c>
      <c r="S61" s="804" t="str">
        <f>VLOOKUP($A61,[23]旧高島町!$B$35:$M$59,5,FALSE)</f>
        <v>-</v>
      </c>
      <c r="T61" s="804">
        <f>VLOOKUP($A61,[23]旧高島町!$B$35:$M$59,6,FALSE)</f>
        <v>1</v>
      </c>
      <c r="U61" s="804">
        <f>VLOOKUP($A61,[23]旧高島町!$B$35:$M$59,7,FALSE)</f>
        <v>1</v>
      </c>
      <c r="V61" s="804" t="str">
        <f>VLOOKUP($A61,[23]旧高島町!$B$35:$M$59,8,FALSE)</f>
        <v>-</v>
      </c>
      <c r="W61" s="804" t="str">
        <f>VLOOKUP($A61,[23]旧高島町!$B$35:$M$59,9,FALSE)</f>
        <v>-</v>
      </c>
      <c r="X61" s="804" t="str">
        <f>VLOOKUP($A61,[23]旧高島町!$B$35:$M$59,10,FALSE)</f>
        <v>-</v>
      </c>
      <c r="Y61" s="805" t="str">
        <f>VLOOKUP($A61,[23]旧高島町!$B$35:$M$59,11,FALSE)</f>
        <v>-</v>
      </c>
      <c r="Z61" s="804">
        <f>VLOOKUP($A61,[23]旧高島町!$B$64:$M$88,2,FALSE)</f>
        <v>1</v>
      </c>
      <c r="AA61" s="804">
        <f>VLOOKUP($A61,[23]旧高島町!$B$64:$M$88,3,FALSE)</f>
        <v>1</v>
      </c>
      <c r="AB61" s="804">
        <f>VLOOKUP($A61,[23]旧高島町!$B$64:$M$88,4,FALSE)</f>
        <v>1</v>
      </c>
      <c r="AC61" s="804" t="str">
        <f>VLOOKUP($A61,[23]旧高島町!$B$64:$M$88,5,FALSE)</f>
        <v>-</v>
      </c>
      <c r="AD61" s="804" t="str">
        <f>VLOOKUP($A61,[23]旧高島町!$B$64:$M$88,6,FALSE)</f>
        <v>-</v>
      </c>
      <c r="AE61" s="804" t="str">
        <f>VLOOKUP($A61,[23]旧高島町!$B$64:$M$88,7,FALSE)</f>
        <v>-</v>
      </c>
      <c r="AF61" s="804" t="str">
        <f>VLOOKUP($A61,[23]旧高島町!$B$64:$M$88,8,FALSE)</f>
        <v>-</v>
      </c>
      <c r="AG61" s="804" t="str">
        <f>VLOOKUP($A61,[23]旧高島町!$B$64:$M$88,9,FALSE)</f>
        <v>-</v>
      </c>
      <c r="AH61" s="804" t="str">
        <f>VLOOKUP($A61,[23]旧高島町!$B$64:$M$88,10,FALSE)</f>
        <v>-</v>
      </c>
      <c r="AI61" s="804" t="str">
        <f>VLOOKUP($A61,[23]旧高島町!$B$64:$M$88,11,FALSE)</f>
        <v>-</v>
      </c>
    </row>
    <row r="62" spans="1:35" s="143" customFormat="1" ht="15.95" customHeight="1">
      <c r="A62" s="772" t="s">
        <v>880</v>
      </c>
      <c r="B62" s="132" t="s">
        <v>212</v>
      </c>
      <c r="C62" s="132"/>
      <c r="D62" s="132"/>
      <c r="E62" s="778" t="s">
        <v>881</v>
      </c>
      <c r="F62" s="804">
        <f>VLOOKUP($A62,[23]旧高島町!$B$6:$M$30,2,FALSE)</f>
        <v>92</v>
      </c>
      <c r="G62" s="804">
        <f>VLOOKUP($A62,[23]旧高島町!$B$6:$M$30,3,FALSE)</f>
        <v>76</v>
      </c>
      <c r="H62" s="804">
        <f>VLOOKUP($A62,[23]旧高島町!$B$6:$M$30,4,FALSE)</f>
        <v>47</v>
      </c>
      <c r="I62" s="804">
        <f>VLOOKUP($A62,[23]旧高島町!$B$6:$M$30,5,FALSE)</f>
        <v>2</v>
      </c>
      <c r="J62" s="804">
        <f>VLOOKUP($A62,[23]旧高島町!$B$6:$M$30,6,FALSE)</f>
        <v>27</v>
      </c>
      <c r="K62" s="804">
        <f>VLOOKUP($A62,[23]旧高島町!$B$6:$M$30,7,FALSE)</f>
        <v>5</v>
      </c>
      <c r="L62" s="804">
        <f>VLOOKUP($A62,[23]旧高島町!$B$6:$M$30,8,FALSE)</f>
        <v>2</v>
      </c>
      <c r="M62" s="804">
        <f>VLOOKUP($A62,[23]旧高島町!$B$6:$M$30,9,FALSE)</f>
        <v>8</v>
      </c>
      <c r="N62" s="804">
        <f>VLOOKUP($A62,[23]旧高島町!$B$6:$M$30,10,FALSE)</f>
        <v>1</v>
      </c>
      <c r="O62" s="805" t="str">
        <f>VLOOKUP($A62,[23]旧高島町!$B$6:$M$30,11,FALSE)</f>
        <v>-</v>
      </c>
      <c r="P62" s="804">
        <f>VLOOKUP($A62,[23]旧高島町!$B$35:$M$59,2,FALSE)</f>
        <v>46</v>
      </c>
      <c r="Q62" s="804">
        <f>VLOOKUP($A62,[23]旧高島町!$B$35:$M$59,3,FALSE)</f>
        <v>36</v>
      </c>
      <c r="R62" s="804">
        <f>VLOOKUP($A62,[23]旧高島町!$B$35:$M$59,4,FALSE)</f>
        <v>25</v>
      </c>
      <c r="S62" s="804">
        <f>VLOOKUP($A62,[23]旧高島町!$B$35:$M$59,5,FALSE)</f>
        <v>2</v>
      </c>
      <c r="T62" s="804">
        <f>VLOOKUP($A62,[23]旧高島町!$B$35:$M$59,6,FALSE)</f>
        <v>9</v>
      </c>
      <c r="U62" s="804">
        <f>VLOOKUP($A62,[23]旧高島町!$B$35:$M$59,7,FALSE)</f>
        <v>4</v>
      </c>
      <c r="V62" s="804">
        <f>VLOOKUP($A62,[23]旧高島町!$B$35:$M$59,8,FALSE)</f>
        <v>1</v>
      </c>
      <c r="W62" s="804">
        <f>VLOOKUP($A62,[23]旧高島町!$B$35:$M$59,9,FALSE)</f>
        <v>5</v>
      </c>
      <c r="X62" s="804" t="str">
        <f>VLOOKUP($A62,[23]旧高島町!$B$35:$M$59,10,FALSE)</f>
        <v>-</v>
      </c>
      <c r="Y62" s="805" t="str">
        <f>VLOOKUP($A62,[23]旧高島町!$B$35:$M$59,11,FALSE)</f>
        <v>-</v>
      </c>
      <c r="Z62" s="804">
        <f>VLOOKUP($A62,[23]旧高島町!$B$64:$M$88,2,FALSE)</f>
        <v>46</v>
      </c>
      <c r="AA62" s="804">
        <f>VLOOKUP($A62,[23]旧高島町!$B$64:$M$88,3,FALSE)</f>
        <v>40</v>
      </c>
      <c r="AB62" s="804">
        <f>VLOOKUP($A62,[23]旧高島町!$B$64:$M$88,4,FALSE)</f>
        <v>22</v>
      </c>
      <c r="AC62" s="804" t="str">
        <f>VLOOKUP($A62,[23]旧高島町!$B$64:$M$88,5,FALSE)</f>
        <v>-</v>
      </c>
      <c r="AD62" s="804">
        <f>VLOOKUP($A62,[23]旧高島町!$B$64:$M$88,6,FALSE)</f>
        <v>18</v>
      </c>
      <c r="AE62" s="804">
        <f>VLOOKUP($A62,[23]旧高島町!$B$64:$M$88,7,FALSE)</f>
        <v>1</v>
      </c>
      <c r="AF62" s="804">
        <f>VLOOKUP($A62,[23]旧高島町!$B$64:$M$88,8,FALSE)</f>
        <v>1</v>
      </c>
      <c r="AG62" s="804">
        <f>VLOOKUP($A62,[23]旧高島町!$B$64:$M$88,9,FALSE)</f>
        <v>3</v>
      </c>
      <c r="AH62" s="804">
        <f>VLOOKUP($A62,[23]旧高島町!$B$64:$M$88,10,FALSE)</f>
        <v>1</v>
      </c>
      <c r="AI62" s="804" t="str">
        <f>VLOOKUP($A62,[23]旧高島町!$B$64:$M$88,11,FALSE)</f>
        <v>-</v>
      </c>
    </row>
    <row r="63" spans="1:35" s="785" customFormat="1" ht="6" customHeight="1">
      <c r="B63" s="825"/>
      <c r="C63" s="825"/>
      <c r="D63" s="825"/>
      <c r="E63" s="826"/>
      <c r="F63" s="807"/>
      <c r="G63" s="807"/>
      <c r="H63" s="807"/>
      <c r="I63" s="807"/>
      <c r="J63" s="808"/>
      <c r="K63" s="808"/>
      <c r="L63" s="808"/>
      <c r="M63" s="808"/>
      <c r="N63" s="809"/>
      <c r="O63" s="810"/>
      <c r="P63" s="807"/>
      <c r="Q63" s="807"/>
      <c r="R63" s="807"/>
      <c r="S63" s="808"/>
      <c r="T63" s="808"/>
      <c r="U63" s="808"/>
      <c r="V63" s="808"/>
      <c r="W63" s="811"/>
      <c r="X63" s="807"/>
      <c r="Y63" s="810"/>
      <c r="Z63" s="807"/>
      <c r="AA63" s="807"/>
      <c r="AB63" s="808"/>
      <c r="AC63" s="809"/>
      <c r="AD63" s="809"/>
      <c r="AE63" s="808"/>
      <c r="AF63" s="809"/>
      <c r="AG63" s="809"/>
      <c r="AH63" s="809"/>
      <c r="AI63" s="809"/>
    </row>
    <row r="64" spans="1:35" s="785" customFormat="1" ht="13.5" customHeight="1">
      <c r="B64" s="116"/>
      <c r="C64" s="116"/>
      <c r="D64" s="116" t="s">
        <v>912</v>
      </c>
      <c r="E64" s="748" t="s">
        <v>882</v>
      </c>
      <c r="F64" s="788"/>
      <c r="G64" s="792"/>
      <c r="H64" s="793"/>
      <c r="I64" s="788"/>
      <c r="J64" s="789"/>
      <c r="K64" s="789"/>
      <c r="L64" s="789"/>
      <c r="M64" s="789"/>
      <c r="N64" s="790"/>
      <c r="O64" s="788"/>
      <c r="P64" s="788"/>
      <c r="Q64" s="788"/>
      <c r="R64" s="788"/>
      <c r="S64" s="789"/>
      <c r="T64" s="789"/>
      <c r="U64" s="789"/>
      <c r="V64" s="789"/>
      <c r="W64" s="791"/>
      <c r="X64" s="788"/>
      <c r="Y64" s="788"/>
      <c r="Z64" s="788"/>
      <c r="AA64" s="788"/>
      <c r="AB64" s="789"/>
      <c r="AC64" s="790"/>
      <c r="AD64" s="790"/>
      <c r="AE64" s="789"/>
      <c r="AF64" s="790"/>
    </row>
    <row r="65" spans="5:65" ht="17.25" customHeight="1"/>
    <row r="66" spans="5:65" ht="17.25" customHeight="1"/>
    <row r="67" spans="5:65" s="795" customFormat="1" ht="17.25" customHeight="1">
      <c r="E67" s="4"/>
      <c r="F67" s="794"/>
      <c r="G67" s="794"/>
      <c r="H67" s="794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  <c r="T67" s="794"/>
      <c r="U67" s="794"/>
      <c r="V67" s="794"/>
      <c r="W67" s="794"/>
      <c r="X67" s="794"/>
      <c r="Y67" s="794"/>
      <c r="Z67" s="794"/>
      <c r="AA67" s="794"/>
      <c r="AB67" s="794"/>
      <c r="AC67" s="794"/>
      <c r="AD67" s="794"/>
      <c r="AE67" s="794"/>
      <c r="AF67" s="794"/>
      <c r="AG67" s="794"/>
      <c r="AH67" s="794"/>
      <c r="AI67" s="794"/>
      <c r="AJ67" s="794"/>
      <c r="AK67" s="794"/>
      <c r="AL67" s="794"/>
      <c r="AM67" s="794"/>
      <c r="AN67" s="794"/>
      <c r="AO67" s="794"/>
      <c r="AP67" s="794"/>
      <c r="AQ67" s="794"/>
      <c r="AR67" s="794"/>
      <c r="AS67" s="794"/>
      <c r="AT67" s="794"/>
      <c r="AU67" s="794"/>
      <c r="AV67" s="794"/>
      <c r="AW67" s="794"/>
      <c r="AX67" s="794"/>
      <c r="AY67" s="794"/>
      <c r="AZ67" s="794"/>
      <c r="BA67" s="794"/>
      <c r="BB67" s="794"/>
      <c r="BC67" s="794"/>
      <c r="BD67" s="794"/>
      <c r="BE67" s="794"/>
      <c r="BF67" s="794"/>
      <c r="BG67" s="794"/>
      <c r="BH67" s="794"/>
      <c r="BI67" s="794"/>
      <c r="BJ67" s="794"/>
      <c r="BK67" s="794"/>
      <c r="BL67" s="794"/>
      <c r="BM67" s="794"/>
    </row>
    <row r="68" spans="5:65" s="795" customFormat="1" ht="17.25" customHeight="1">
      <c r="E68" s="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</row>
    <row r="69" spans="5:65" s="795" customFormat="1" ht="12" customHeight="1">
      <c r="E69" s="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</row>
    <row r="70" spans="5:65" s="795" customFormat="1" ht="15" customHeight="1">
      <c r="E70" s="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</row>
    <row r="71" spans="5:65" s="795" customFormat="1" ht="15" customHeight="1">
      <c r="E71" s="4"/>
      <c r="F71" s="794"/>
      <c r="G71" s="794"/>
      <c r="H71" s="794"/>
      <c r="I71" s="794"/>
      <c r="J71" s="794"/>
      <c r="K71" s="794"/>
      <c r="L71" s="794"/>
      <c r="M71" s="794"/>
      <c r="N71" s="794"/>
      <c r="O71" s="794"/>
      <c r="P71" s="794"/>
      <c r="Q71" s="794"/>
      <c r="R71" s="794"/>
      <c r="S71" s="794"/>
      <c r="T71" s="794"/>
      <c r="U71" s="794"/>
      <c r="V71" s="794"/>
      <c r="W71" s="794"/>
      <c r="X71" s="794"/>
      <c r="Y71" s="794"/>
      <c r="Z71" s="794"/>
      <c r="AA71" s="794"/>
      <c r="AB71" s="794"/>
      <c r="AC71" s="794"/>
      <c r="AD71" s="794"/>
      <c r="AE71" s="794"/>
      <c r="AF71" s="794"/>
      <c r="AG71" s="794"/>
      <c r="AH71" s="794"/>
      <c r="AI71" s="794"/>
      <c r="AJ71" s="794"/>
      <c r="AK71" s="794"/>
      <c r="AL71" s="794"/>
      <c r="AM71" s="794"/>
      <c r="AN71" s="794"/>
      <c r="AO71" s="794"/>
      <c r="AP71" s="794"/>
      <c r="AQ71" s="794"/>
      <c r="AR71" s="794"/>
      <c r="AS71" s="794"/>
      <c r="AT71" s="794"/>
      <c r="AU71" s="794"/>
      <c r="AV71" s="794"/>
      <c r="AW71" s="794"/>
      <c r="AX71" s="794"/>
      <c r="AY71" s="794"/>
      <c r="AZ71" s="794"/>
      <c r="BA71" s="794"/>
      <c r="BB71" s="794"/>
      <c r="BC71" s="794"/>
      <c r="BD71" s="794"/>
      <c r="BE71" s="794"/>
      <c r="BF71" s="794"/>
      <c r="BG71" s="794"/>
      <c r="BH71" s="794"/>
      <c r="BI71" s="794"/>
      <c r="BJ71" s="794"/>
      <c r="BK71" s="794"/>
      <c r="BL71" s="794"/>
      <c r="BM71" s="794"/>
    </row>
    <row r="72" spans="5:65" s="795" customFormat="1" ht="45.75" customHeight="1">
      <c r="E72" s="4"/>
      <c r="F72" s="794"/>
      <c r="G72" s="794"/>
      <c r="H72" s="794"/>
      <c r="I72" s="794"/>
      <c r="J72" s="794"/>
      <c r="K72" s="794"/>
      <c r="L72" s="794"/>
      <c r="M72" s="794"/>
      <c r="N72" s="794"/>
      <c r="O72" s="794"/>
      <c r="P72" s="794"/>
      <c r="Q72" s="794"/>
      <c r="R72" s="794"/>
      <c r="S72" s="794"/>
      <c r="T72" s="794"/>
      <c r="U72" s="794"/>
      <c r="V72" s="794"/>
      <c r="W72" s="794"/>
      <c r="X72" s="794"/>
      <c r="Y72" s="794"/>
      <c r="Z72" s="794"/>
      <c r="AA72" s="794"/>
      <c r="AB72" s="794"/>
      <c r="AC72" s="794"/>
      <c r="AD72" s="794"/>
      <c r="AE72" s="794"/>
      <c r="AF72" s="794"/>
      <c r="AG72" s="794"/>
      <c r="AH72" s="794"/>
      <c r="AI72" s="794"/>
      <c r="AJ72" s="794"/>
      <c r="AK72" s="794"/>
      <c r="AL72" s="794"/>
      <c r="AM72" s="794"/>
      <c r="AN72" s="794"/>
      <c r="AO72" s="794"/>
      <c r="AP72" s="794"/>
      <c r="AQ72" s="794"/>
      <c r="AR72" s="794"/>
      <c r="AS72" s="794"/>
      <c r="AT72" s="794"/>
      <c r="AU72" s="794"/>
      <c r="AV72" s="794"/>
      <c r="AW72" s="794"/>
      <c r="AX72" s="794"/>
      <c r="AY72" s="794"/>
      <c r="AZ72" s="794"/>
      <c r="BA72" s="794"/>
      <c r="BB72" s="794"/>
      <c r="BC72" s="794"/>
      <c r="BD72" s="794"/>
      <c r="BE72" s="794"/>
      <c r="BF72" s="794"/>
      <c r="BG72" s="794"/>
      <c r="BH72" s="794"/>
      <c r="BI72" s="794"/>
      <c r="BJ72" s="794"/>
      <c r="BK72" s="794"/>
      <c r="BL72" s="794"/>
      <c r="BM72" s="794"/>
    </row>
    <row r="73" spans="5:65" s="795" customFormat="1" ht="49.5" customHeight="1">
      <c r="E73" s="4"/>
      <c r="F73" s="794"/>
      <c r="G73" s="794"/>
      <c r="H73" s="794"/>
      <c r="I73" s="794"/>
      <c r="J73" s="794"/>
      <c r="K73" s="794"/>
      <c r="L73" s="794"/>
      <c r="M73" s="794"/>
      <c r="N73" s="794"/>
      <c r="O73" s="794"/>
      <c r="P73" s="794"/>
      <c r="Q73" s="794"/>
      <c r="R73" s="794"/>
      <c r="S73" s="794"/>
      <c r="T73" s="794"/>
      <c r="U73" s="794"/>
      <c r="V73" s="794"/>
      <c r="W73" s="794"/>
      <c r="X73" s="794"/>
      <c r="Y73" s="794"/>
      <c r="Z73" s="794"/>
      <c r="AA73" s="794"/>
      <c r="AB73" s="794"/>
      <c r="AC73" s="794"/>
      <c r="AD73" s="794"/>
      <c r="AE73" s="794"/>
      <c r="AF73" s="794"/>
      <c r="AG73" s="794"/>
      <c r="AH73" s="794"/>
      <c r="AI73" s="794"/>
      <c r="AJ73" s="794"/>
      <c r="AK73" s="794"/>
      <c r="AL73" s="794"/>
      <c r="AM73" s="794"/>
      <c r="AN73" s="794"/>
      <c r="AO73" s="794"/>
      <c r="AP73" s="794"/>
      <c r="AQ73" s="794"/>
      <c r="AR73" s="794"/>
      <c r="AS73" s="794"/>
      <c r="AT73" s="794"/>
      <c r="AU73" s="794"/>
      <c r="AV73" s="794"/>
      <c r="AW73" s="794"/>
      <c r="AX73" s="794"/>
      <c r="AY73" s="794"/>
      <c r="AZ73" s="794"/>
      <c r="BA73" s="794"/>
      <c r="BB73" s="794"/>
      <c r="BC73" s="794"/>
      <c r="BD73" s="794"/>
      <c r="BE73" s="794"/>
      <c r="BF73" s="794"/>
      <c r="BG73" s="794"/>
      <c r="BH73" s="794"/>
      <c r="BI73" s="794"/>
      <c r="BJ73" s="794"/>
      <c r="BK73" s="794"/>
      <c r="BL73" s="794"/>
      <c r="BM73" s="794"/>
    </row>
    <row r="74" spans="5:65" s="795" customFormat="1" ht="12.75" customHeight="1">
      <c r="E74" s="4"/>
      <c r="F74" s="794"/>
      <c r="G74" s="794"/>
      <c r="H74" s="794"/>
      <c r="I74" s="794"/>
      <c r="J74" s="794"/>
      <c r="K74" s="794"/>
      <c r="L74" s="794"/>
      <c r="M74" s="794"/>
      <c r="N74" s="794"/>
      <c r="O74" s="794"/>
      <c r="P74" s="794"/>
      <c r="Q74" s="794"/>
      <c r="R74" s="794"/>
      <c r="S74" s="794"/>
      <c r="T74" s="794"/>
      <c r="U74" s="794"/>
      <c r="V74" s="794"/>
      <c r="W74" s="794"/>
      <c r="X74" s="794"/>
      <c r="Y74" s="794"/>
      <c r="Z74" s="794"/>
      <c r="AA74" s="794"/>
      <c r="AB74" s="794"/>
      <c r="AC74" s="794"/>
      <c r="AD74" s="794"/>
      <c r="AE74" s="794"/>
      <c r="AF74" s="794"/>
      <c r="AG74" s="794"/>
      <c r="AH74" s="794"/>
      <c r="AI74" s="794"/>
      <c r="AJ74" s="794"/>
      <c r="AK74" s="794"/>
      <c r="AL74" s="794"/>
      <c r="AM74" s="794"/>
      <c r="AN74" s="794"/>
      <c r="AO74" s="794"/>
      <c r="AP74" s="794"/>
      <c r="AQ74" s="794"/>
      <c r="AR74" s="794"/>
      <c r="AS74" s="794"/>
      <c r="AT74" s="794"/>
      <c r="AU74" s="794"/>
      <c r="AV74" s="794"/>
      <c r="AW74" s="794"/>
      <c r="AX74" s="794"/>
      <c r="AY74" s="794"/>
      <c r="AZ74" s="794"/>
      <c r="BA74" s="794"/>
      <c r="BB74" s="794"/>
      <c r="BC74" s="794"/>
      <c r="BD74" s="794"/>
      <c r="BE74" s="794"/>
      <c r="BF74" s="794"/>
      <c r="BG74" s="794"/>
      <c r="BH74" s="794"/>
      <c r="BI74" s="794"/>
      <c r="BJ74" s="794"/>
      <c r="BK74" s="794"/>
      <c r="BL74" s="794"/>
      <c r="BM74" s="794"/>
    </row>
    <row r="75" spans="5:65" s="795" customFormat="1" ht="11.1" customHeight="1">
      <c r="E75" s="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794"/>
      <c r="AL75" s="794"/>
      <c r="AM75" s="794"/>
      <c r="AN75" s="794"/>
      <c r="AO75" s="794"/>
      <c r="AP75" s="794"/>
      <c r="AQ75" s="794"/>
      <c r="AR75" s="794"/>
      <c r="AS75" s="794"/>
      <c r="AT75" s="794"/>
      <c r="AU75" s="794"/>
      <c r="AV75" s="794"/>
      <c r="AW75" s="794"/>
      <c r="AX75" s="794"/>
      <c r="AY75" s="794"/>
      <c r="AZ75" s="794"/>
      <c r="BA75" s="794"/>
      <c r="BB75" s="794"/>
      <c r="BC75" s="794"/>
      <c r="BD75" s="794"/>
      <c r="BE75" s="794"/>
      <c r="BF75" s="794"/>
      <c r="BG75" s="794"/>
      <c r="BH75" s="794"/>
      <c r="BI75" s="794"/>
      <c r="BJ75" s="794"/>
      <c r="BK75" s="794"/>
      <c r="BL75" s="794"/>
      <c r="BM75" s="794"/>
    </row>
    <row r="76" spans="5:65" s="795" customFormat="1" ht="24" customHeight="1">
      <c r="E76" s="4"/>
      <c r="F76" s="794"/>
      <c r="G76" s="794"/>
      <c r="H76" s="794"/>
      <c r="I76" s="794"/>
      <c r="J76" s="794"/>
      <c r="K76" s="794"/>
      <c r="L76" s="794"/>
      <c r="M76" s="794"/>
      <c r="N76" s="794"/>
      <c r="O76" s="794"/>
      <c r="P76" s="794"/>
      <c r="Q76" s="794"/>
      <c r="R76" s="794"/>
      <c r="S76" s="794"/>
      <c r="T76" s="794"/>
      <c r="U76" s="794"/>
      <c r="V76" s="794"/>
      <c r="W76" s="794"/>
      <c r="X76" s="794"/>
      <c r="Y76" s="794"/>
      <c r="Z76" s="794"/>
      <c r="AA76" s="794"/>
      <c r="AB76" s="794"/>
      <c r="AC76" s="794"/>
      <c r="AD76" s="794"/>
      <c r="AE76" s="794"/>
      <c r="AF76" s="794"/>
      <c r="AG76" s="794"/>
      <c r="AH76" s="794"/>
      <c r="AI76" s="794"/>
      <c r="AJ76" s="794"/>
      <c r="AK76" s="794"/>
      <c r="AL76" s="794"/>
      <c r="AM76" s="794"/>
      <c r="AN76" s="794"/>
      <c r="AO76" s="794"/>
      <c r="AP76" s="794"/>
      <c r="AQ76" s="794"/>
      <c r="AR76" s="794"/>
      <c r="AS76" s="794"/>
      <c r="AT76" s="794"/>
      <c r="AU76" s="794"/>
      <c r="AV76" s="794"/>
      <c r="AW76" s="794"/>
      <c r="AX76" s="794"/>
      <c r="AY76" s="794"/>
      <c r="AZ76" s="794"/>
      <c r="BA76" s="794"/>
      <c r="BB76" s="794"/>
      <c r="BC76" s="794"/>
      <c r="BD76" s="794"/>
      <c r="BE76" s="794"/>
      <c r="BF76" s="794"/>
      <c r="BG76" s="794"/>
      <c r="BH76" s="794"/>
      <c r="BI76" s="794"/>
      <c r="BJ76" s="794"/>
      <c r="BK76" s="794"/>
      <c r="BL76" s="794"/>
      <c r="BM76" s="794"/>
    </row>
    <row r="77" spans="5:65" s="795" customFormat="1" ht="11.1" customHeight="1">
      <c r="E77" s="4"/>
      <c r="F77" s="794"/>
      <c r="G77" s="794"/>
      <c r="H77" s="794"/>
      <c r="I77" s="794"/>
      <c r="J77" s="794"/>
      <c r="K77" s="794"/>
      <c r="L77" s="794"/>
      <c r="M77" s="794"/>
      <c r="N77" s="794"/>
      <c r="O77" s="794"/>
      <c r="P77" s="794"/>
      <c r="Q77" s="794"/>
      <c r="R77" s="794"/>
      <c r="S77" s="794"/>
      <c r="T77" s="794"/>
      <c r="U77" s="794"/>
      <c r="V77" s="794"/>
      <c r="W77" s="794"/>
      <c r="X77" s="794"/>
      <c r="Y77" s="794"/>
      <c r="Z77" s="794"/>
      <c r="AA77" s="794"/>
      <c r="AB77" s="794"/>
      <c r="AC77" s="794"/>
      <c r="AD77" s="794"/>
      <c r="AE77" s="794"/>
      <c r="AF77" s="794"/>
      <c r="AG77" s="794"/>
      <c r="AH77" s="794"/>
      <c r="AI77" s="794"/>
      <c r="AJ77" s="794"/>
      <c r="AK77" s="794"/>
      <c r="AL77" s="794"/>
      <c r="AM77" s="794"/>
      <c r="AN77" s="794"/>
      <c r="AO77" s="794"/>
      <c r="AP77" s="794"/>
      <c r="AQ77" s="794"/>
      <c r="AR77" s="794"/>
      <c r="AS77" s="794"/>
      <c r="AT77" s="794"/>
      <c r="AU77" s="794"/>
      <c r="AV77" s="794"/>
      <c r="AW77" s="794"/>
      <c r="AX77" s="794"/>
      <c r="AY77" s="794"/>
      <c r="AZ77" s="794"/>
      <c r="BA77" s="794"/>
      <c r="BB77" s="794"/>
      <c r="BC77" s="794"/>
      <c r="BD77" s="794"/>
      <c r="BE77" s="794"/>
      <c r="BF77" s="794"/>
      <c r="BG77" s="794"/>
      <c r="BH77" s="794"/>
      <c r="BI77" s="794"/>
      <c r="BJ77" s="794"/>
      <c r="BK77" s="794"/>
      <c r="BL77" s="794"/>
      <c r="BM77" s="794"/>
    </row>
    <row r="78" spans="5:65" s="795" customFormat="1" ht="12.75" customHeight="1">
      <c r="E78" s="4"/>
      <c r="F78" s="794"/>
      <c r="G78" s="794"/>
      <c r="H78" s="794"/>
      <c r="I78" s="794"/>
      <c r="J78" s="794"/>
      <c r="K78" s="794"/>
      <c r="L78" s="794"/>
      <c r="M78" s="794"/>
      <c r="N78" s="794"/>
      <c r="O78" s="794"/>
      <c r="P78" s="794"/>
      <c r="Q78" s="794"/>
      <c r="R78" s="794"/>
      <c r="S78" s="794"/>
      <c r="T78" s="794"/>
      <c r="U78" s="794"/>
      <c r="V78" s="794"/>
      <c r="W78" s="794"/>
      <c r="X78" s="794"/>
      <c r="Y78" s="794"/>
      <c r="Z78" s="794"/>
      <c r="AA78" s="794"/>
      <c r="AB78" s="794"/>
      <c r="AC78" s="794"/>
      <c r="AD78" s="794"/>
      <c r="AE78" s="794"/>
      <c r="AF78" s="794"/>
      <c r="AG78" s="794"/>
      <c r="AH78" s="794"/>
      <c r="AI78" s="794"/>
      <c r="AJ78" s="794"/>
      <c r="AK78" s="794"/>
      <c r="AL78" s="794"/>
      <c r="AM78" s="794"/>
      <c r="AN78" s="794"/>
      <c r="AO78" s="794"/>
      <c r="AP78" s="794"/>
      <c r="AQ78" s="794"/>
      <c r="AR78" s="794"/>
      <c r="AS78" s="794"/>
      <c r="AT78" s="794"/>
      <c r="AU78" s="794"/>
      <c r="AV78" s="794"/>
      <c r="AW78" s="794"/>
      <c r="AX78" s="794"/>
      <c r="AY78" s="794"/>
      <c r="AZ78" s="794"/>
      <c r="BA78" s="794"/>
      <c r="BB78" s="794"/>
      <c r="BC78" s="794"/>
      <c r="BD78" s="794"/>
      <c r="BE78" s="794"/>
      <c r="BF78" s="794"/>
      <c r="BG78" s="794"/>
      <c r="BH78" s="794"/>
      <c r="BI78" s="794"/>
      <c r="BJ78" s="794"/>
      <c r="BK78" s="794"/>
      <c r="BL78" s="794"/>
      <c r="BM78" s="794"/>
    </row>
    <row r="79" spans="5:65" s="795" customFormat="1" ht="11.1" customHeight="1">
      <c r="E79" s="4"/>
      <c r="F79" s="794"/>
      <c r="G79" s="794"/>
      <c r="H79" s="794"/>
      <c r="I79" s="794"/>
      <c r="J79" s="794"/>
      <c r="K79" s="794"/>
      <c r="L79" s="794"/>
      <c r="M79" s="794"/>
      <c r="N79" s="794"/>
      <c r="O79" s="794"/>
      <c r="P79" s="794"/>
      <c r="Q79" s="794"/>
      <c r="R79" s="794"/>
      <c r="S79" s="794"/>
      <c r="T79" s="794"/>
      <c r="U79" s="794"/>
      <c r="V79" s="794"/>
      <c r="W79" s="794"/>
      <c r="X79" s="794"/>
      <c r="Y79" s="794"/>
      <c r="Z79" s="794"/>
      <c r="AA79" s="794"/>
      <c r="AB79" s="794"/>
      <c r="AC79" s="794"/>
      <c r="AD79" s="794"/>
      <c r="AE79" s="794"/>
      <c r="AF79" s="794"/>
      <c r="AG79" s="794"/>
      <c r="AH79" s="794"/>
      <c r="AI79" s="794"/>
      <c r="AJ79" s="794"/>
      <c r="AK79" s="794"/>
      <c r="AL79" s="794"/>
      <c r="AM79" s="794"/>
      <c r="AN79" s="794"/>
      <c r="AO79" s="794"/>
      <c r="AP79" s="794"/>
      <c r="AQ79" s="794"/>
      <c r="AR79" s="794"/>
      <c r="AS79" s="794"/>
      <c r="AT79" s="794"/>
      <c r="AU79" s="794"/>
      <c r="AV79" s="794"/>
      <c r="AW79" s="794"/>
      <c r="AX79" s="794"/>
      <c r="AY79" s="794"/>
      <c r="AZ79" s="794"/>
      <c r="BA79" s="794"/>
      <c r="BB79" s="794"/>
      <c r="BC79" s="794"/>
      <c r="BD79" s="794"/>
      <c r="BE79" s="794"/>
      <c r="BF79" s="794"/>
      <c r="BG79" s="794"/>
      <c r="BH79" s="794"/>
      <c r="BI79" s="794"/>
      <c r="BJ79" s="794"/>
      <c r="BK79" s="794"/>
      <c r="BL79" s="794"/>
      <c r="BM79" s="794"/>
    </row>
    <row r="80" spans="5:65" s="795" customFormat="1" ht="12.75" customHeight="1">
      <c r="E80" s="4"/>
      <c r="F80" s="794"/>
      <c r="G80" s="794"/>
      <c r="H80" s="794"/>
      <c r="I80" s="794"/>
      <c r="J80" s="794"/>
      <c r="K80" s="794"/>
      <c r="L80" s="794"/>
      <c r="M80" s="794"/>
      <c r="N80" s="794"/>
      <c r="O80" s="794"/>
      <c r="P80" s="794"/>
      <c r="Q80" s="794"/>
      <c r="R80" s="794"/>
      <c r="S80" s="794"/>
      <c r="T80" s="794"/>
      <c r="U80" s="794"/>
      <c r="V80" s="794"/>
      <c r="W80" s="794"/>
      <c r="X80" s="794"/>
      <c r="Y80" s="794"/>
      <c r="Z80" s="794"/>
      <c r="AA80" s="794"/>
      <c r="AB80" s="794"/>
      <c r="AC80" s="794"/>
      <c r="AD80" s="794"/>
      <c r="AE80" s="794"/>
      <c r="AF80" s="794"/>
      <c r="AG80" s="794"/>
      <c r="AH80" s="794"/>
      <c r="AI80" s="794"/>
      <c r="AJ80" s="794"/>
      <c r="AK80" s="794"/>
      <c r="AL80" s="794"/>
      <c r="AM80" s="794"/>
      <c r="AN80" s="794"/>
      <c r="AO80" s="794"/>
      <c r="AP80" s="794"/>
      <c r="AQ80" s="794"/>
      <c r="AR80" s="794"/>
      <c r="AS80" s="794"/>
      <c r="AT80" s="794"/>
      <c r="AU80" s="794"/>
      <c r="AV80" s="794"/>
      <c r="AW80" s="794"/>
      <c r="AX80" s="794"/>
      <c r="AY80" s="794"/>
      <c r="AZ80" s="794"/>
      <c r="BA80" s="794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</row>
    <row r="81" spans="5:65" s="795" customFormat="1" ht="12.75" customHeight="1">
      <c r="E81" s="4"/>
      <c r="F81" s="794"/>
      <c r="G81" s="794"/>
      <c r="H81" s="794"/>
      <c r="I81" s="794"/>
      <c r="J81" s="794"/>
      <c r="K81" s="794"/>
      <c r="L81" s="794"/>
      <c r="M81" s="794"/>
      <c r="N81" s="794"/>
      <c r="O81" s="794"/>
      <c r="P81" s="794"/>
      <c r="Q81" s="794"/>
      <c r="R81" s="794"/>
      <c r="S81" s="794"/>
      <c r="T81" s="794"/>
      <c r="U81" s="794"/>
      <c r="V81" s="794"/>
      <c r="W81" s="794"/>
      <c r="X81" s="794"/>
      <c r="Y81" s="794"/>
      <c r="Z81" s="794"/>
      <c r="AA81" s="794"/>
      <c r="AB81" s="794"/>
      <c r="AC81" s="794"/>
      <c r="AD81" s="794"/>
      <c r="AE81" s="794"/>
      <c r="AF81" s="794"/>
      <c r="AG81" s="794"/>
      <c r="AH81" s="794"/>
      <c r="AI81" s="794"/>
      <c r="AJ81" s="794"/>
      <c r="AK81" s="794"/>
      <c r="AL81" s="794"/>
      <c r="AM81" s="794"/>
      <c r="AN81" s="794"/>
      <c r="AO81" s="794"/>
      <c r="AP81" s="794"/>
      <c r="AQ81" s="794"/>
      <c r="AR81" s="794"/>
      <c r="AS81" s="794"/>
      <c r="AT81" s="794"/>
      <c r="AU81" s="794"/>
      <c r="AV81" s="794"/>
      <c r="AW81" s="794"/>
      <c r="AX81" s="794"/>
      <c r="AY81" s="794"/>
      <c r="AZ81" s="794"/>
      <c r="BA81" s="794"/>
      <c r="BB81" s="794"/>
      <c r="BC81" s="794"/>
      <c r="BD81" s="794"/>
      <c r="BE81" s="794"/>
      <c r="BF81" s="794"/>
      <c r="BG81" s="794"/>
      <c r="BH81" s="794"/>
      <c r="BI81" s="794"/>
      <c r="BJ81" s="794"/>
      <c r="BK81" s="794"/>
      <c r="BL81" s="794"/>
      <c r="BM81" s="794"/>
    </row>
    <row r="82" spans="5:65" s="795" customFormat="1" ht="12.75" customHeight="1">
      <c r="E82" s="4"/>
      <c r="F82" s="794"/>
      <c r="G82" s="794"/>
      <c r="H82" s="794"/>
      <c r="I82" s="794"/>
      <c r="J82" s="794"/>
      <c r="K82" s="794"/>
      <c r="L82" s="794"/>
      <c r="M82" s="794"/>
      <c r="N82" s="794"/>
      <c r="O82" s="794"/>
      <c r="P82" s="794"/>
      <c r="Q82" s="794"/>
      <c r="R82" s="794"/>
      <c r="S82" s="794"/>
      <c r="T82" s="794"/>
      <c r="U82" s="794"/>
      <c r="V82" s="794"/>
      <c r="W82" s="794"/>
      <c r="X82" s="794"/>
      <c r="Y82" s="794"/>
      <c r="Z82" s="794"/>
      <c r="AA82" s="794"/>
      <c r="AB82" s="794"/>
      <c r="AC82" s="794"/>
      <c r="AD82" s="794"/>
      <c r="AE82" s="794"/>
      <c r="AF82" s="794"/>
      <c r="AG82" s="794"/>
      <c r="AH82" s="794"/>
      <c r="AI82" s="794"/>
      <c r="AJ82" s="794"/>
      <c r="AK82" s="794"/>
      <c r="AL82" s="794"/>
      <c r="AM82" s="794"/>
      <c r="AN82" s="794"/>
      <c r="AO82" s="794"/>
      <c r="AP82" s="794"/>
      <c r="AQ82" s="794"/>
      <c r="AR82" s="794"/>
      <c r="AS82" s="794"/>
      <c r="AT82" s="794"/>
      <c r="AU82" s="794"/>
      <c r="AV82" s="794"/>
      <c r="AW82" s="794"/>
      <c r="AX82" s="794"/>
      <c r="AY82" s="794"/>
      <c r="AZ82" s="794"/>
      <c r="BA82" s="794"/>
      <c r="BB82" s="794"/>
      <c r="BC82" s="794"/>
      <c r="BD82" s="794"/>
      <c r="BE82" s="794"/>
      <c r="BF82" s="794"/>
      <c r="BG82" s="794"/>
      <c r="BH82" s="794"/>
      <c r="BI82" s="794"/>
      <c r="BJ82" s="794"/>
      <c r="BK82" s="794"/>
      <c r="BL82" s="794"/>
      <c r="BM82" s="794"/>
    </row>
    <row r="83" spans="5:65" s="795" customFormat="1" ht="12.75" customHeight="1">
      <c r="E83" s="4"/>
      <c r="F83" s="794"/>
      <c r="G83" s="794"/>
      <c r="H83" s="794"/>
      <c r="I83" s="794"/>
      <c r="J83" s="794"/>
      <c r="K83" s="794"/>
      <c r="L83" s="794"/>
      <c r="M83" s="794"/>
      <c r="N83" s="794"/>
      <c r="O83" s="794"/>
      <c r="P83" s="794"/>
      <c r="Q83" s="794"/>
      <c r="R83" s="794"/>
      <c r="S83" s="794"/>
      <c r="T83" s="794"/>
      <c r="U83" s="794"/>
      <c r="V83" s="794"/>
      <c r="W83" s="794"/>
      <c r="X83" s="794"/>
      <c r="Y83" s="794"/>
      <c r="Z83" s="794"/>
      <c r="AA83" s="794"/>
      <c r="AB83" s="794"/>
      <c r="AC83" s="794"/>
      <c r="AD83" s="794"/>
      <c r="AE83" s="794"/>
      <c r="AF83" s="794"/>
      <c r="AG83" s="794"/>
      <c r="AH83" s="794"/>
      <c r="AI83" s="794"/>
      <c r="AJ83" s="794"/>
      <c r="AK83" s="794"/>
      <c r="AL83" s="794"/>
      <c r="AM83" s="794"/>
      <c r="AN83" s="794"/>
      <c r="AO83" s="794"/>
      <c r="AP83" s="794"/>
      <c r="AQ83" s="794"/>
      <c r="AR83" s="794"/>
      <c r="AS83" s="794"/>
      <c r="AT83" s="794"/>
      <c r="AU83" s="794"/>
      <c r="AV83" s="794"/>
      <c r="AW83" s="794"/>
      <c r="AX83" s="794"/>
      <c r="AY83" s="794"/>
      <c r="AZ83" s="794"/>
      <c r="BA83" s="794"/>
      <c r="BB83" s="794"/>
      <c r="BC83" s="794"/>
      <c r="BD83" s="794"/>
      <c r="BE83" s="794"/>
      <c r="BF83" s="794"/>
      <c r="BG83" s="794"/>
      <c r="BH83" s="794"/>
      <c r="BI83" s="794"/>
      <c r="BJ83" s="794"/>
      <c r="BK83" s="794"/>
      <c r="BL83" s="794"/>
      <c r="BM83" s="794"/>
    </row>
    <row r="84" spans="5:65" s="795" customFormat="1" ht="12.75" customHeight="1">
      <c r="E84" s="4"/>
      <c r="F84" s="794"/>
      <c r="G84" s="794"/>
      <c r="H84" s="794"/>
      <c r="I84" s="794"/>
      <c r="J84" s="794"/>
      <c r="K84" s="794"/>
      <c r="L84" s="794"/>
      <c r="M84" s="794"/>
      <c r="N84" s="794"/>
      <c r="O84" s="794"/>
      <c r="P84" s="794"/>
      <c r="Q84" s="794"/>
      <c r="R84" s="794"/>
      <c r="S84" s="794"/>
      <c r="T84" s="794"/>
      <c r="U84" s="794"/>
      <c r="V84" s="794"/>
      <c r="W84" s="794"/>
      <c r="X84" s="794"/>
      <c r="Y84" s="794"/>
      <c r="Z84" s="794"/>
      <c r="AA84" s="794"/>
      <c r="AB84" s="794"/>
      <c r="AC84" s="794"/>
      <c r="AD84" s="794"/>
      <c r="AE84" s="794"/>
      <c r="AF84" s="794"/>
      <c r="AG84" s="794"/>
      <c r="AH84" s="794"/>
      <c r="AI84" s="794"/>
      <c r="AJ84" s="794"/>
      <c r="AK84" s="794"/>
      <c r="AL84" s="794"/>
      <c r="AM84" s="794"/>
      <c r="AN84" s="794"/>
      <c r="AO84" s="794"/>
      <c r="AP84" s="794"/>
      <c r="AQ84" s="794"/>
      <c r="AR84" s="794"/>
      <c r="AS84" s="794"/>
      <c r="AT84" s="794"/>
      <c r="AU84" s="794"/>
      <c r="AV84" s="794"/>
      <c r="AW84" s="794"/>
      <c r="AX84" s="794"/>
      <c r="AY84" s="794"/>
      <c r="AZ84" s="794"/>
      <c r="BA84" s="794"/>
      <c r="BB84" s="794"/>
      <c r="BC84" s="794"/>
      <c r="BD84" s="794"/>
      <c r="BE84" s="794"/>
      <c r="BF84" s="794"/>
      <c r="BG84" s="794"/>
      <c r="BH84" s="794"/>
      <c r="BI84" s="794"/>
      <c r="BJ84" s="794"/>
      <c r="BK84" s="794"/>
      <c r="BL84" s="794"/>
      <c r="BM84" s="794"/>
    </row>
    <row r="85" spans="5:65" s="795" customFormat="1" ht="11.1" customHeight="1">
      <c r="E85" s="4"/>
      <c r="F85" s="794"/>
      <c r="G85" s="794"/>
      <c r="H85" s="794"/>
      <c r="I85" s="794"/>
      <c r="J85" s="794"/>
      <c r="K85" s="794"/>
      <c r="L85" s="794"/>
      <c r="M85" s="794"/>
      <c r="N85" s="794"/>
      <c r="O85" s="794"/>
      <c r="P85" s="794"/>
      <c r="Q85" s="794"/>
      <c r="R85" s="794"/>
      <c r="S85" s="794"/>
      <c r="T85" s="794"/>
      <c r="U85" s="794"/>
      <c r="V85" s="794"/>
      <c r="W85" s="794"/>
      <c r="X85" s="794"/>
      <c r="Y85" s="794"/>
      <c r="Z85" s="794"/>
      <c r="AA85" s="794"/>
      <c r="AB85" s="794"/>
      <c r="AC85" s="794"/>
      <c r="AD85" s="794"/>
      <c r="AE85" s="794"/>
      <c r="AF85" s="794"/>
      <c r="AG85" s="794"/>
      <c r="AH85" s="794"/>
      <c r="AI85" s="794"/>
      <c r="AJ85" s="794"/>
      <c r="AK85" s="794"/>
      <c r="AL85" s="794"/>
      <c r="AM85" s="794"/>
      <c r="AN85" s="794"/>
      <c r="AO85" s="794"/>
      <c r="AP85" s="794"/>
      <c r="AQ85" s="794"/>
      <c r="AR85" s="794"/>
      <c r="AS85" s="794"/>
      <c r="AT85" s="794"/>
      <c r="AU85" s="794"/>
      <c r="AV85" s="794"/>
      <c r="AW85" s="794"/>
      <c r="AX85" s="794"/>
      <c r="AY85" s="794"/>
      <c r="AZ85" s="794"/>
      <c r="BA85" s="794"/>
      <c r="BB85" s="794"/>
      <c r="BC85" s="794"/>
      <c r="BD85" s="794"/>
      <c r="BE85" s="794"/>
      <c r="BF85" s="794"/>
      <c r="BG85" s="794"/>
      <c r="BH85" s="794"/>
      <c r="BI85" s="794"/>
      <c r="BJ85" s="794"/>
      <c r="BK85" s="794"/>
      <c r="BL85" s="794"/>
      <c r="BM85" s="794"/>
    </row>
    <row r="86" spans="5:65" s="795" customFormat="1" ht="12.75" customHeight="1">
      <c r="E86" s="4"/>
      <c r="F86" s="794"/>
      <c r="G86" s="794"/>
      <c r="H86" s="794"/>
      <c r="I86" s="794"/>
      <c r="J86" s="794"/>
      <c r="K86" s="794"/>
      <c r="L86" s="794"/>
      <c r="M86" s="794"/>
      <c r="N86" s="794"/>
      <c r="O86" s="794"/>
      <c r="P86" s="794"/>
      <c r="Q86" s="794"/>
      <c r="R86" s="794"/>
      <c r="S86" s="794"/>
      <c r="T86" s="794"/>
      <c r="U86" s="794"/>
      <c r="V86" s="794"/>
      <c r="W86" s="794"/>
      <c r="X86" s="794"/>
      <c r="Y86" s="794"/>
      <c r="Z86" s="794"/>
      <c r="AA86" s="794"/>
      <c r="AB86" s="794"/>
      <c r="AC86" s="794"/>
      <c r="AD86" s="794"/>
      <c r="AE86" s="794"/>
      <c r="AF86" s="794"/>
      <c r="AG86" s="794"/>
      <c r="AH86" s="794"/>
      <c r="AI86" s="794"/>
      <c r="AJ86" s="794"/>
      <c r="AK86" s="794"/>
      <c r="AL86" s="794"/>
      <c r="AM86" s="794"/>
      <c r="AN86" s="794"/>
      <c r="AO86" s="794"/>
      <c r="AP86" s="794"/>
      <c r="AQ86" s="794"/>
      <c r="AR86" s="794"/>
      <c r="AS86" s="794"/>
      <c r="AT86" s="794"/>
      <c r="AU86" s="794"/>
      <c r="AV86" s="794"/>
      <c r="AW86" s="794"/>
      <c r="AX86" s="794"/>
      <c r="AY86" s="794"/>
      <c r="AZ86" s="794"/>
      <c r="BA86" s="794"/>
      <c r="BB86" s="794"/>
      <c r="BC86" s="794"/>
      <c r="BD86" s="794"/>
      <c r="BE86" s="794"/>
      <c r="BF86" s="794"/>
      <c r="BG86" s="794"/>
      <c r="BH86" s="794"/>
      <c r="BI86" s="794"/>
      <c r="BJ86" s="794"/>
      <c r="BK86" s="794"/>
      <c r="BL86" s="794"/>
      <c r="BM86" s="794"/>
    </row>
    <row r="87" spans="5:65" s="795" customFormat="1" ht="12.75" customHeight="1">
      <c r="E87" s="4"/>
      <c r="F87" s="794"/>
      <c r="G87" s="794"/>
      <c r="H87" s="794"/>
      <c r="I87" s="794"/>
      <c r="J87" s="794"/>
      <c r="K87" s="794"/>
      <c r="L87" s="794"/>
      <c r="M87" s="794"/>
      <c r="N87" s="794"/>
      <c r="O87" s="794"/>
      <c r="P87" s="794"/>
      <c r="Q87" s="794"/>
      <c r="R87" s="794"/>
      <c r="S87" s="794"/>
      <c r="T87" s="794"/>
      <c r="U87" s="794"/>
      <c r="V87" s="794"/>
      <c r="W87" s="794"/>
      <c r="X87" s="794"/>
      <c r="Y87" s="794"/>
      <c r="Z87" s="794"/>
      <c r="AA87" s="794"/>
      <c r="AB87" s="794"/>
      <c r="AC87" s="794"/>
      <c r="AD87" s="794"/>
      <c r="AE87" s="794"/>
      <c r="AF87" s="794"/>
      <c r="AG87" s="794"/>
      <c r="AH87" s="794"/>
      <c r="AI87" s="794"/>
      <c r="AJ87" s="794"/>
      <c r="AK87" s="794"/>
      <c r="AL87" s="794"/>
      <c r="AM87" s="794"/>
      <c r="AN87" s="794"/>
      <c r="AO87" s="794"/>
      <c r="AP87" s="794"/>
      <c r="AQ87" s="794"/>
      <c r="AR87" s="794"/>
      <c r="AS87" s="794"/>
      <c r="AT87" s="794"/>
      <c r="AU87" s="794"/>
      <c r="AV87" s="794"/>
      <c r="AW87" s="794"/>
      <c r="AX87" s="794"/>
      <c r="AY87" s="794"/>
      <c r="AZ87" s="794"/>
      <c r="BA87" s="794"/>
      <c r="BB87" s="794"/>
      <c r="BC87" s="794"/>
      <c r="BD87" s="794"/>
      <c r="BE87" s="794"/>
      <c r="BF87" s="794"/>
      <c r="BG87" s="794"/>
      <c r="BH87" s="794"/>
      <c r="BI87" s="794"/>
      <c r="BJ87" s="794"/>
      <c r="BK87" s="794"/>
      <c r="BL87" s="794"/>
      <c r="BM87" s="794"/>
    </row>
    <row r="88" spans="5:65" s="795" customFormat="1" ht="12.75" customHeight="1">
      <c r="E88" s="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794"/>
      <c r="AL88" s="794"/>
      <c r="AM88" s="794"/>
      <c r="AN88" s="794"/>
      <c r="AO88" s="794"/>
      <c r="AP88" s="794"/>
      <c r="AQ88" s="794"/>
      <c r="AR88" s="794"/>
      <c r="AS88" s="794"/>
      <c r="AT88" s="794"/>
      <c r="AU88" s="794"/>
      <c r="AV88" s="794"/>
      <c r="AW88" s="794"/>
      <c r="AX88" s="794"/>
      <c r="AY88" s="794"/>
      <c r="AZ88" s="794"/>
      <c r="BA88" s="794"/>
      <c r="BB88" s="794"/>
      <c r="BC88" s="794"/>
      <c r="BD88" s="794"/>
      <c r="BE88" s="794"/>
      <c r="BF88" s="794"/>
      <c r="BG88" s="794"/>
      <c r="BH88" s="794"/>
      <c r="BI88" s="794"/>
      <c r="BJ88" s="794"/>
      <c r="BK88" s="794"/>
      <c r="BL88" s="794"/>
      <c r="BM88" s="794"/>
    </row>
    <row r="89" spans="5:65" s="795" customFormat="1" ht="12.75" customHeight="1">
      <c r="E89" s="4"/>
      <c r="F89" s="794"/>
      <c r="G89" s="794"/>
      <c r="H89" s="794"/>
      <c r="I89" s="794"/>
      <c r="J89" s="794"/>
      <c r="K89" s="794"/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4"/>
      <c r="X89" s="794"/>
      <c r="Y89" s="794"/>
      <c r="Z89" s="794"/>
      <c r="AA89" s="794"/>
      <c r="AB89" s="794"/>
      <c r="AC89" s="794"/>
      <c r="AD89" s="794"/>
      <c r="AE89" s="794"/>
      <c r="AF89" s="794"/>
      <c r="AG89" s="794"/>
      <c r="AH89" s="794"/>
      <c r="AI89" s="794"/>
      <c r="AJ89" s="794"/>
      <c r="AK89" s="794"/>
      <c r="AL89" s="794"/>
      <c r="AM89" s="794"/>
      <c r="AN89" s="794"/>
      <c r="AO89" s="794"/>
      <c r="AP89" s="794"/>
      <c r="AQ89" s="794"/>
      <c r="AR89" s="794"/>
      <c r="AS89" s="794"/>
      <c r="AT89" s="794"/>
      <c r="AU89" s="794"/>
      <c r="AV89" s="794"/>
      <c r="AW89" s="794"/>
      <c r="AX89" s="794"/>
      <c r="AY89" s="794"/>
      <c r="AZ89" s="794"/>
      <c r="BA89" s="794"/>
      <c r="BB89" s="794"/>
      <c r="BC89" s="794"/>
      <c r="BD89" s="794"/>
      <c r="BE89" s="794"/>
      <c r="BF89" s="794"/>
      <c r="BG89" s="794"/>
      <c r="BH89" s="794"/>
      <c r="BI89" s="794"/>
      <c r="BJ89" s="794"/>
      <c r="BK89" s="794"/>
      <c r="BL89" s="794"/>
      <c r="BM89" s="794"/>
    </row>
    <row r="90" spans="5:65" s="795" customFormat="1" ht="12.75" customHeight="1">
      <c r="E90" s="4"/>
      <c r="F90" s="794"/>
      <c r="G90" s="794"/>
      <c r="H90" s="794"/>
      <c r="I90" s="794"/>
      <c r="J90" s="794"/>
      <c r="K90" s="794"/>
      <c r="L90" s="794"/>
      <c r="M90" s="794"/>
      <c r="N90" s="794"/>
      <c r="O90" s="794"/>
      <c r="P90" s="794"/>
      <c r="Q90" s="794"/>
      <c r="R90" s="794"/>
      <c r="S90" s="794"/>
      <c r="T90" s="794"/>
      <c r="U90" s="794"/>
      <c r="V90" s="794"/>
      <c r="W90" s="794"/>
      <c r="X90" s="794"/>
      <c r="Y90" s="794"/>
      <c r="Z90" s="794"/>
      <c r="AA90" s="794"/>
      <c r="AB90" s="794"/>
      <c r="AC90" s="794"/>
      <c r="AD90" s="794"/>
      <c r="AE90" s="794"/>
      <c r="AF90" s="794"/>
      <c r="AG90" s="794"/>
      <c r="AH90" s="794"/>
      <c r="AI90" s="794"/>
      <c r="AJ90" s="794"/>
      <c r="AK90" s="794"/>
      <c r="AL90" s="794"/>
      <c r="AM90" s="794"/>
      <c r="AN90" s="794"/>
      <c r="AO90" s="794"/>
      <c r="AP90" s="794"/>
      <c r="AQ90" s="794"/>
      <c r="AR90" s="794"/>
      <c r="AS90" s="794"/>
      <c r="AT90" s="794"/>
      <c r="AU90" s="794"/>
      <c r="AV90" s="794"/>
      <c r="AW90" s="794"/>
      <c r="AX90" s="794"/>
      <c r="AY90" s="794"/>
      <c r="AZ90" s="794"/>
      <c r="BA90" s="794"/>
      <c r="BB90" s="794"/>
      <c r="BC90" s="794"/>
      <c r="BD90" s="794"/>
      <c r="BE90" s="794"/>
      <c r="BF90" s="794"/>
      <c r="BG90" s="794"/>
      <c r="BH90" s="794"/>
      <c r="BI90" s="794"/>
      <c r="BJ90" s="794"/>
      <c r="BK90" s="794"/>
      <c r="BL90" s="794"/>
      <c r="BM90" s="794"/>
    </row>
    <row r="91" spans="5:65" s="795" customFormat="1" ht="11.1" customHeight="1">
      <c r="E91" s="4"/>
      <c r="F91" s="794"/>
      <c r="G91" s="794"/>
      <c r="H91" s="794"/>
      <c r="I91" s="794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4"/>
      <c r="AO91" s="794"/>
      <c r="AP91" s="794"/>
      <c r="AQ91" s="794"/>
      <c r="AR91" s="794"/>
      <c r="AS91" s="794"/>
      <c r="AT91" s="794"/>
      <c r="AU91" s="794"/>
      <c r="AV91" s="794"/>
      <c r="AW91" s="794"/>
      <c r="AX91" s="794"/>
      <c r="AY91" s="794"/>
      <c r="AZ91" s="794"/>
      <c r="BA91" s="794"/>
      <c r="BB91" s="794"/>
      <c r="BC91" s="794"/>
      <c r="BD91" s="794"/>
      <c r="BE91" s="794"/>
      <c r="BF91" s="794"/>
      <c r="BG91" s="794"/>
      <c r="BH91" s="794"/>
      <c r="BI91" s="794"/>
      <c r="BJ91" s="794"/>
      <c r="BK91" s="794"/>
      <c r="BL91" s="794"/>
      <c r="BM91" s="794"/>
    </row>
    <row r="92" spans="5:65" s="795" customFormat="1" ht="12.75" customHeight="1">
      <c r="E92" s="4"/>
      <c r="F92" s="794"/>
      <c r="G92" s="794"/>
      <c r="H92" s="794"/>
      <c r="I92" s="794"/>
      <c r="J92" s="794"/>
      <c r="K92" s="794"/>
      <c r="L92" s="794"/>
      <c r="M92" s="794"/>
      <c r="N92" s="794"/>
      <c r="O92" s="794"/>
      <c r="P92" s="794"/>
      <c r="Q92" s="794"/>
      <c r="R92" s="794"/>
      <c r="S92" s="794"/>
      <c r="T92" s="794"/>
      <c r="U92" s="794"/>
      <c r="V92" s="794"/>
      <c r="W92" s="794"/>
      <c r="X92" s="794"/>
      <c r="Y92" s="794"/>
      <c r="Z92" s="794"/>
      <c r="AA92" s="794"/>
      <c r="AB92" s="794"/>
      <c r="AC92" s="794"/>
      <c r="AD92" s="794"/>
      <c r="AE92" s="794"/>
      <c r="AF92" s="794"/>
      <c r="AG92" s="794"/>
      <c r="AH92" s="794"/>
      <c r="AI92" s="794"/>
      <c r="AJ92" s="794"/>
      <c r="AK92" s="794"/>
      <c r="AL92" s="794"/>
      <c r="AM92" s="794"/>
      <c r="AN92" s="794"/>
      <c r="AO92" s="794"/>
      <c r="AP92" s="794"/>
      <c r="AQ92" s="794"/>
      <c r="AR92" s="794"/>
      <c r="AS92" s="794"/>
      <c r="AT92" s="794"/>
      <c r="AU92" s="794"/>
      <c r="AV92" s="794"/>
      <c r="AW92" s="794"/>
      <c r="AX92" s="794"/>
      <c r="AY92" s="794"/>
      <c r="AZ92" s="794"/>
      <c r="BA92" s="794"/>
      <c r="BB92" s="794"/>
      <c r="BC92" s="794"/>
      <c r="BD92" s="794"/>
      <c r="BE92" s="794"/>
      <c r="BF92" s="794"/>
      <c r="BG92" s="794"/>
      <c r="BH92" s="794"/>
      <c r="BI92" s="794"/>
      <c r="BJ92" s="794"/>
      <c r="BK92" s="794"/>
      <c r="BL92" s="794"/>
      <c r="BM92" s="794"/>
    </row>
    <row r="93" spans="5:65" s="795" customFormat="1" ht="12.75" customHeight="1">
      <c r="E93" s="4"/>
      <c r="F93" s="794"/>
      <c r="G93" s="794"/>
      <c r="H93" s="794"/>
      <c r="I93" s="794"/>
      <c r="J93" s="794"/>
      <c r="K93" s="794"/>
      <c r="L93" s="794"/>
      <c r="M93" s="794"/>
      <c r="N93" s="794"/>
      <c r="O93" s="794"/>
      <c r="P93" s="794"/>
      <c r="Q93" s="794"/>
      <c r="R93" s="794"/>
      <c r="S93" s="794"/>
      <c r="T93" s="794"/>
      <c r="U93" s="794"/>
      <c r="V93" s="794"/>
      <c r="W93" s="794"/>
      <c r="X93" s="794"/>
      <c r="Y93" s="794"/>
      <c r="Z93" s="794"/>
      <c r="AA93" s="794"/>
      <c r="AB93" s="794"/>
      <c r="AC93" s="794"/>
      <c r="AD93" s="794"/>
      <c r="AE93" s="794"/>
      <c r="AF93" s="794"/>
      <c r="AG93" s="794"/>
      <c r="AH93" s="794"/>
      <c r="AI93" s="794"/>
      <c r="AJ93" s="794"/>
      <c r="AK93" s="794"/>
      <c r="AL93" s="794"/>
      <c r="AM93" s="794"/>
      <c r="AN93" s="794"/>
      <c r="AO93" s="794"/>
      <c r="AP93" s="794"/>
      <c r="AQ93" s="794"/>
      <c r="AR93" s="794"/>
      <c r="AS93" s="794"/>
      <c r="AT93" s="794"/>
      <c r="AU93" s="794"/>
      <c r="AV93" s="794"/>
      <c r="AW93" s="794"/>
      <c r="AX93" s="794"/>
      <c r="AY93" s="794"/>
      <c r="AZ93" s="794"/>
      <c r="BA93" s="794"/>
      <c r="BB93" s="794"/>
      <c r="BC93" s="794"/>
      <c r="BD93" s="794"/>
      <c r="BE93" s="794"/>
      <c r="BF93" s="794"/>
      <c r="BG93" s="794"/>
      <c r="BH93" s="794"/>
      <c r="BI93" s="794"/>
      <c r="BJ93" s="794"/>
      <c r="BK93" s="794"/>
      <c r="BL93" s="794"/>
      <c r="BM93" s="794"/>
    </row>
    <row r="94" spans="5:65" s="795" customFormat="1" ht="12.75" customHeight="1">
      <c r="E94" s="4"/>
      <c r="F94" s="794"/>
      <c r="G94" s="794"/>
      <c r="H94" s="794"/>
      <c r="I94" s="794"/>
      <c r="J94" s="794"/>
      <c r="K94" s="794"/>
      <c r="L94" s="794"/>
      <c r="M94" s="794"/>
      <c r="N94" s="794"/>
      <c r="O94" s="794"/>
      <c r="P94" s="794"/>
      <c r="Q94" s="794"/>
      <c r="R94" s="794"/>
      <c r="S94" s="794"/>
      <c r="T94" s="794"/>
      <c r="U94" s="794"/>
      <c r="V94" s="794"/>
      <c r="W94" s="794"/>
      <c r="X94" s="794"/>
      <c r="Y94" s="794"/>
      <c r="Z94" s="794"/>
      <c r="AA94" s="794"/>
      <c r="AB94" s="794"/>
      <c r="AC94" s="794"/>
      <c r="AD94" s="794"/>
      <c r="AE94" s="794"/>
      <c r="AF94" s="794"/>
      <c r="AG94" s="794"/>
      <c r="AH94" s="794"/>
      <c r="AI94" s="794"/>
      <c r="AJ94" s="794"/>
      <c r="AK94" s="794"/>
      <c r="AL94" s="794"/>
      <c r="AM94" s="794"/>
      <c r="AN94" s="794"/>
      <c r="AO94" s="794"/>
      <c r="AP94" s="794"/>
      <c r="AQ94" s="794"/>
      <c r="AR94" s="794"/>
      <c r="AS94" s="794"/>
      <c r="AT94" s="794"/>
      <c r="AU94" s="794"/>
      <c r="AV94" s="794"/>
      <c r="AW94" s="794"/>
      <c r="AX94" s="794"/>
      <c r="AY94" s="794"/>
      <c r="AZ94" s="794"/>
      <c r="BA94" s="794"/>
      <c r="BB94" s="794"/>
      <c r="BC94" s="794"/>
      <c r="BD94" s="794"/>
      <c r="BE94" s="794"/>
      <c r="BF94" s="794"/>
      <c r="BG94" s="794"/>
      <c r="BH94" s="794"/>
      <c r="BI94" s="794"/>
      <c r="BJ94" s="794"/>
      <c r="BK94" s="794"/>
      <c r="BL94" s="794"/>
      <c r="BM94" s="794"/>
    </row>
    <row r="95" spans="5:65" s="795" customFormat="1" ht="12.75" customHeight="1">
      <c r="E95" s="4"/>
      <c r="F95" s="794"/>
      <c r="G95" s="794"/>
      <c r="H95" s="794"/>
      <c r="I95" s="794"/>
      <c r="J95" s="794"/>
      <c r="K95" s="794"/>
      <c r="L95" s="794"/>
      <c r="M95" s="794"/>
      <c r="N95" s="794"/>
      <c r="O95" s="794"/>
      <c r="P95" s="794"/>
      <c r="Q95" s="794"/>
      <c r="R95" s="794"/>
      <c r="S95" s="794"/>
      <c r="T95" s="794"/>
      <c r="U95" s="794"/>
      <c r="V95" s="794"/>
      <c r="W95" s="794"/>
      <c r="X95" s="794"/>
      <c r="Y95" s="794"/>
      <c r="Z95" s="794"/>
      <c r="AA95" s="794"/>
      <c r="AB95" s="794"/>
      <c r="AC95" s="794"/>
      <c r="AD95" s="794"/>
      <c r="AE95" s="794"/>
      <c r="AF95" s="794"/>
      <c r="AG95" s="794"/>
      <c r="AH95" s="794"/>
      <c r="AI95" s="794"/>
      <c r="AJ95" s="794"/>
      <c r="AK95" s="794"/>
      <c r="AL95" s="794"/>
      <c r="AM95" s="794"/>
      <c r="AN95" s="794"/>
      <c r="AO95" s="794"/>
      <c r="AP95" s="794"/>
      <c r="AQ95" s="794"/>
      <c r="AR95" s="794"/>
      <c r="AS95" s="794"/>
      <c r="AT95" s="794"/>
      <c r="AU95" s="794"/>
      <c r="AV95" s="794"/>
      <c r="AW95" s="794"/>
      <c r="AX95" s="794"/>
      <c r="AY95" s="794"/>
      <c r="AZ95" s="794"/>
      <c r="BA95" s="794"/>
      <c r="BB95" s="794"/>
      <c r="BC95" s="794"/>
      <c r="BD95" s="794"/>
      <c r="BE95" s="794"/>
      <c r="BF95" s="794"/>
      <c r="BG95" s="794"/>
      <c r="BH95" s="794"/>
      <c r="BI95" s="794"/>
      <c r="BJ95" s="794"/>
      <c r="BK95" s="794"/>
      <c r="BL95" s="794"/>
      <c r="BM95" s="794"/>
    </row>
    <row r="96" spans="5:65" s="795" customFormat="1" ht="12.75" customHeight="1">
      <c r="E96" s="4"/>
      <c r="F96" s="794"/>
      <c r="G96" s="794"/>
      <c r="H96" s="794"/>
      <c r="I96" s="794"/>
      <c r="J96" s="794"/>
      <c r="K96" s="794"/>
      <c r="L96" s="794"/>
      <c r="M96" s="794"/>
      <c r="N96" s="794"/>
      <c r="O96" s="794"/>
      <c r="P96" s="794"/>
      <c r="Q96" s="794"/>
      <c r="R96" s="794"/>
      <c r="S96" s="794"/>
      <c r="T96" s="794"/>
      <c r="U96" s="794"/>
      <c r="V96" s="794"/>
      <c r="W96" s="794"/>
      <c r="X96" s="794"/>
      <c r="Y96" s="794"/>
      <c r="Z96" s="794"/>
      <c r="AA96" s="794"/>
      <c r="AB96" s="794"/>
      <c r="AC96" s="794"/>
      <c r="AD96" s="794"/>
      <c r="AE96" s="794"/>
      <c r="AF96" s="794"/>
      <c r="AG96" s="794"/>
      <c r="AH96" s="794"/>
      <c r="AI96" s="794"/>
      <c r="AJ96" s="794"/>
      <c r="AK96" s="794"/>
      <c r="AL96" s="794"/>
      <c r="AM96" s="794"/>
      <c r="AN96" s="794"/>
      <c r="AO96" s="794"/>
      <c r="AP96" s="794"/>
      <c r="AQ96" s="794"/>
      <c r="AR96" s="794"/>
      <c r="AS96" s="794"/>
      <c r="AT96" s="794"/>
      <c r="AU96" s="794"/>
      <c r="AV96" s="794"/>
      <c r="AW96" s="794"/>
      <c r="AX96" s="794"/>
      <c r="AY96" s="794"/>
      <c r="AZ96" s="794"/>
      <c r="BA96" s="794"/>
      <c r="BB96" s="794"/>
      <c r="BC96" s="794"/>
      <c r="BD96" s="794"/>
      <c r="BE96" s="794"/>
      <c r="BF96" s="794"/>
      <c r="BG96" s="794"/>
      <c r="BH96" s="794"/>
      <c r="BI96" s="794"/>
      <c r="BJ96" s="794"/>
      <c r="BK96" s="794"/>
      <c r="BL96" s="794"/>
      <c r="BM96" s="794"/>
    </row>
    <row r="97" spans="5:65" s="795" customFormat="1" ht="11.1" customHeight="1">
      <c r="E97" s="4"/>
      <c r="F97" s="794"/>
      <c r="G97" s="794"/>
      <c r="H97" s="794"/>
      <c r="I97" s="794"/>
      <c r="J97" s="794"/>
      <c r="K97" s="794"/>
      <c r="L97" s="794"/>
      <c r="M97" s="794"/>
      <c r="N97" s="794"/>
      <c r="O97" s="794"/>
      <c r="P97" s="794"/>
      <c r="Q97" s="794"/>
      <c r="R97" s="794"/>
      <c r="S97" s="794"/>
      <c r="T97" s="794"/>
      <c r="U97" s="794"/>
      <c r="V97" s="794"/>
      <c r="W97" s="794"/>
      <c r="X97" s="794"/>
      <c r="Y97" s="794"/>
      <c r="Z97" s="794"/>
      <c r="AA97" s="794"/>
      <c r="AB97" s="794"/>
      <c r="AC97" s="794"/>
      <c r="AD97" s="794"/>
      <c r="AE97" s="794"/>
      <c r="AF97" s="794"/>
      <c r="AG97" s="794"/>
      <c r="AH97" s="794"/>
      <c r="AI97" s="794"/>
      <c r="AJ97" s="794"/>
      <c r="AK97" s="794"/>
      <c r="AL97" s="794"/>
      <c r="AM97" s="794"/>
      <c r="AN97" s="794"/>
      <c r="AO97" s="794"/>
      <c r="AP97" s="794"/>
      <c r="AQ97" s="794"/>
      <c r="AR97" s="794"/>
      <c r="AS97" s="794"/>
      <c r="AT97" s="794"/>
      <c r="AU97" s="794"/>
      <c r="AV97" s="794"/>
      <c r="AW97" s="794"/>
      <c r="AX97" s="794"/>
      <c r="AY97" s="794"/>
      <c r="AZ97" s="794"/>
      <c r="BA97" s="794"/>
      <c r="BB97" s="794"/>
      <c r="BC97" s="794"/>
      <c r="BD97" s="794"/>
      <c r="BE97" s="794"/>
      <c r="BF97" s="794"/>
      <c r="BG97" s="794"/>
      <c r="BH97" s="794"/>
      <c r="BI97" s="794"/>
      <c r="BJ97" s="794"/>
      <c r="BK97" s="794"/>
      <c r="BL97" s="794"/>
      <c r="BM97" s="794"/>
    </row>
    <row r="98" spans="5:65" s="795" customFormat="1" ht="12.75" customHeight="1">
      <c r="E98" s="4"/>
      <c r="F98" s="794"/>
      <c r="G98" s="794"/>
      <c r="H98" s="794"/>
      <c r="I98" s="794"/>
      <c r="J98" s="794"/>
      <c r="K98" s="794"/>
      <c r="L98" s="794"/>
      <c r="M98" s="794"/>
      <c r="N98" s="794"/>
      <c r="O98" s="794"/>
      <c r="P98" s="794"/>
      <c r="Q98" s="794"/>
      <c r="R98" s="794"/>
      <c r="S98" s="794"/>
      <c r="T98" s="794"/>
      <c r="U98" s="794"/>
      <c r="V98" s="794"/>
      <c r="W98" s="794"/>
      <c r="X98" s="794"/>
      <c r="Y98" s="794"/>
      <c r="Z98" s="794"/>
      <c r="AA98" s="794"/>
      <c r="AB98" s="794"/>
      <c r="AC98" s="794"/>
      <c r="AD98" s="794"/>
      <c r="AE98" s="794"/>
      <c r="AF98" s="794"/>
      <c r="AG98" s="794"/>
      <c r="AH98" s="794"/>
      <c r="AI98" s="794"/>
      <c r="AJ98" s="794"/>
      <c r="AK98" s="794"/>
      <c r="AL98" s="794"/>
      <c r="AM98" s="794"/>
      <c r="AN98" s="794"/>
      <c r="AO98" s="794"/>
      <c r="AP98" s="794"/>
      <c r="AQ98" s="794"/>
      <c r="AR98" s="794"/>
      <c r="AS98" s="794"/>
      <c r="AT98" s="794"/>
      <c r="AU98" s="794"/>
      <c r="AV98" s="794"/>
      <c r="AW98" s="794"/>
      <c r="AX98" s="794"/>
      <c r="AY98" s="794"/>
      <c r="AZ98" s="794"/>
      <c r="BA98" s="794"/>
      <c r="BB98" s="794"/>
      <c r="BC98" s="794"/>
      <c r="BD98" s="794"/>
      <c r="BE98" s="794"/>
      <c r="BF98" s="794"/>
      <c r="BG98" s="794"/>
      <c r="BH98" s="794"/>
      <c r="BI98" s="794"/>
      <c r="BJ98" s="794"/>
      <c r="BK98" s="794"/>
      <c r="BL98" s="794"/>
      <c r="BM98" s="794"/>
    </row>
    <row r="99" spans="5:65" s="795" customFormat="1" ht="12.75" customHeight="1">
      <c r="E99" s="4"/>
      <c r="F99" s="794"/>
      <c r="G99" s="794"/>
      <c r="H99" s="794"/>
      <c r="I99" s="794"/>
      <c r="J99" s="794"/>
      <c r="K99" s="794"/>
      <c r="L99" s="794"/>
      <c r="M99" s="794"/>
      <c r="N99" s="794"/>
      <c r="O99" s="794"/>
      <c r="P99" s="794"/>
      <c r="Q99" s="794"/>
      <c r="R99" s="794"/>
      <c r="S99" s="794"/>
      <c r="T99" s="794"/>
      <c r="U99" s="794"/>
      <c r="V99" s="794"/>
      <c r="W99" s="794"/>
      <c r="X99" s="794"/>
      <c r="Y99" s="794"/>
      <c r="Z99" s="794"/>
      <c r="AA99" s="794"/>
      <c r="AB99" s="794"/>
      <c r="AC99" s="794"/>
      <c r="AD99" s="794"/>
      <c r="AE99" s="794"/>
      <c r="AF99" s="794"/>
      <c r="AG99" s="794"/>
      <c r="AH99" s="794"/>
      <c r="AI99" s="794"/>
      <c r="AJ99" s="794"/>
      <c r="AK99" s="794"/>
      <c r="AL99" s="794"/>
      <c r="AM99" s="794"/>
      <c r="AN99" s="794"/>
      <c r="AO99" s="794"/>
      <c r="AP99" s="794"/>
      <c r="AQ99" s="794"/>
      <c r="AR99" s="794"/>
      <c r="AS99" s="794"/>
      <c r="AT99" s="794"/>
      <c r="AU99" s="794"/>
      <c r="AV99" s="794"/>
      <c r="AW99" s="794"/>
      <c r="AX99" s="794"/>
      <c r="AY99" s="794"/>
      <c r="AZ99" s="794"/>
      <c r="BA99" s="794"/>
      <c r="BB99" s="794"/>
      <c r="BC99" s="794"/>
      <c r="BD99" s="794"/>
      <c r="BE99" s="794"/>
      <c r="BF99" s="794"/>
      <c r="BG99" s="794"/>
      <c r="BH99" s="794"/>
      <c r="BI99" s="794"/>
      <c r="BJ99" s="794"/>
      <c r="BK99" s="794"/>
      <c r="BL99" s="794"/>
      <c r="BM99" s="794"/>
    </row>
    <row r="100" spans="5:65" s="795" customFormat="1" ht="12.75" customHeight="1">
      <c r="E100" s="4"/>
      <c r="F100" s="794"/>
      <c r="G100" s="794"/>
      <c r="H100" s="794"/>
      <c r="I100" s="794"/>
      <c r="J100" s="794"/>
      <c r="K100" s="794"/>
      <c r="L100" s="794"/>
      <c r="M100" s="794"/>
      <c r="N100" s="794"/>
      <c r="O100" s="794"/>
      <c r="P100" s="794"/>
      <c r="Q100" s="794"/>
      <c r="R100" s="794"/>
      <c r="S100" s="794"/>
      <c r="T100" s="794"/>
      <c r="U100" s="794"/>
      <c r="V100" s="794"/>
      <c r="W100" s="794"/>
      <c r="X100" s="794"/>
      <c r="Y100" s="794"/>
      <c r="Z100" s="794"/>
      <c r="AA100" s="794"/>
      <c r="AB100" s="794"/>
      <c r="AC100" s="794"/>
      <c r="AD100" s="794"/>
      <c r="AE100" s="794"/>
      <c r="AF100" s="794"/>
      <c r="AG100" s="794"/>
      <c r="AH100" s="794"/>
      <c r="AI100" s="794"/>
      <c r="AJ100" s="794"/>
      <c r="AK100" s="794"/>
      <c r="AL100" s="794"/>
      <c r="AM100" s="794"/>
      <c r="AN100" s="794"/>
      <c r="AO100" s="794"/>
      <c r="AP100" s="794"/>
      <c r="AQ100" s="794"/>
      <c r="AR100" s="794"/>
      <c r="AS100" s="794"/>
      <c r="AT100" s="794"/>
      <c r="AU100" s="794"/>
      <c r="AV100" s="794"/>
      <c r="AW100" s="794"/>
      <c r="AX100" s="794"/>
      <c r="AY100" s="794"/>
      <c r="AZ100" s="794"/>
      <c r="BA100" s="794"/>
      <c r="BB100" s="794"/>
      <c r="BC100" s="794"/>
      <c r="BD100" s="794"/>
      <c r="BE100" s="794"/>
      <c r="BF100" s="794"/>
      <c r="BG100" s="794"/>
      <c r="BH100" s="794"/>
      <c r="BI100" s="794"/>
      <c r="BJ100" s="794"/>
      <c r="BK100" s="794"/>
      <c r="BL100" s="794"/>
      <c r="BM100" s="794"/>
    </row>
    <row r="101" spans="5:65" s="795" customFormat="1" ht="12.75" customHeight="1">
      <c r="E101" s="4"/>
      <c r="F101" s="794"/>
      <c r="G101" s="794"/>
      <c r="H101" s="794"/>
      <c r="I101" s="794"/>
      <c r="J101" s="794"/>
      <c r="K101" s="794"/>
      <c r="L101" s="794"/>
      <c r="M101" s="794"/>
      <c r="N101" s="794"/>
      <c r="O101" s="794"/>
      <c r="P101" s="794"/>
      <c r="Q101" s="794"/>
      <c r="R101" s="794"/>
      <c r="S101" s="794"/>
      <c r="T101" s="794"/>
      <c r="U101" s="794"/>
      <c r="V101" s="794"/>
      <c r="W101" s="794"/>
      <c r="X101" s="794"/>
      <c r="Y101" s="794"/>
      <c r="Z101" s="794"/>
      <c r="AA101" s="794"/>
      <c r="AB101" s="794"/>
      <c r="AC101" s="794"/>
      <c r="AD101" s="794"/>
      <c r="AE101" s="794"/>
      <c r="AF101" s="794"/>
      <c r="AG101" s="794"/>
      <c r="AH101" s="794"/>
      <c r="AI101" s="794"/>
      <c r="AJ101" s="794"/>
      <c r="AK101" s="794"/>
      <c r="AL101" s="794"/>
      <c r="AM101" s="794"/>
      <c r="AN101" s="794"/>
      <c r="AO101" s="794"/>
      <c r="AP101" s="794"/>
      <c r="AQ101" s="794"/>
      <c r="AR101" s="794"/>
      <c r="AS101" s="794"/>
      <c r="AT101" s="794"/>
      <c r="AU101" s="794"/>
      <c r="AV101" s="794"/>
      <c r="AW101" s="794"/>
      <c r="AX101" s="794"/>
      <c r="AY101" s="794"/>
      <c r="AZ101" s="794"/>
      <c r="BA101" s="794"/>
      <c r="BB101" s="794"/>
      <c r="BC101" s="794"/>
      <c r="BD101" s="794"/>
      <c r="BE101" s="794"/>
      <c r="BF101" s="794"/>
      <c r="BG101" s="794"/>
      <c r="BH101" s="794"/>
      <c r="BI101" s="794"/>
      <c r="BJ101" s="794"/>
      <c r="BK101" s="794"/>
      <c r="BL101" s="794"/>
      <c r="BM101" s="794"/>
    </row>
    <row r="102" spans="5:65" s="795" customFormat="1" ht="11.1" customHeight="1">
      <c r="E102" s="4"/>
      <c r="F102" s="794"/>
      <c r="G102" s="794"/>
      <c r="H102" s="794"/>
      <c r="I102" s="794"/>
      <c r="J102" s="794"/>
      <c r="K102" s="794"/>
      <c r="L102" s="794"/>
      <c r="M102" s="794"/>
      <c r="N102" s="794"/>
      <c r="O102" s="794"/>
      <c r="P102" s="794"/>
      <c r="Q102" s="794"/>
      <c r="R102" s="794"/>
      <c r="S102" s="794"/>
      <c r="T102" s="794"/>
      <c r="U102" s="794"/>
      <c r="V102" s="794"/>
      <c r="W102" s="794"/>
      <c r="X102" s="794"/>
      <c r="Y102" s="794"/>
      <c r="Z102" s="794"/>
      <c r="AA102" s="794"/>
      <c r="AB102" s="794"/>
      <c r="AC102" s="794"/>
      <c r="AD102" s="794"/>
      <c r="AE102" s="794"/>
      <c r="AF102" s="794"/>
      <c r="AG102" s="794"/>
      <c r="AH102" s="794"/>
      <c r="AI102" s="794"/>
      <c r="AJ102" s="794"/>
      <c r="AK102" s="794"/>
      <c r="AL102" s="794"/>
      <c r="AM102" s="794"/>
      <c r="AN102" s="794"/>
      <c r="AO102" s="794"/>
      <c r="AP102" s="794"/>
      <c r="AQ102" s="794"/>
      <c r="AR102" s="794"/>
      <c r="AS102" s="794"/>
      <c r="AT102" s="794"/>
      <c r="AU102" s="794"/>
      <c r="AV102" s="794"/>
      <c r="AW102" s="794"/>
      <c r="AX102" s="794"/>
      <c r="AY102" s="794"/>
      <c r="AZ102" s="794"/>
      <c r="BA102" s="794"/>
      <c r="BB102" s="794"/>
      <c r="BC102" s="794"/>
      <c r="BD102" s="794"/>
      <c r="BE102" s="794"/>
      <c r="BF102" s="794"/>
      <c r="BG102" s="794"/>
      <c r="BH102" s="794"/>
      <c r="BI102" s="794"/>
      <c r="BJ102" s="794"/>
      <c r="BK102" s="794"/>
      <c r="BL102" s="794"/>
      <c r="BM102" s="794"/>
    </row>
    <row r="103" spans="5:65" s="795" customFormat="1" ht="13.5" customHeight="1">
      <c r="E103" s="4"/>
      <c r="F103" s="794"/>
      <c r="G103" s="794"/>
      <c r="H103" s="794"/>
      <c r="I103" s="794"/>
      <c r="J103" s="794"/>
      <c r="K103" s="794"/>
      <c r="L103" s="794"/>
      <c r="M103" s="794"/>
      <c r="N103" s="794"/>
      <c r="O103" s="794"/>
      <c r="P103" s="794"/>
      <c r="Q103" s="794"/>
      <c r="R103" s="794"/>
      <c r="S103" s="794"/>
      <c r="T103" s="794"/>
      <c r="U103" s="794"/>
      <c r="V103" s="794"/>
      <c r="W103" s="794"/>
      <c r="X103" s="794"/>
      <c r="Y103" s="794"/>
      <c r="Z103" s="794"/>
      <c r="AA103" s="794"/>
      <c r="AB103" s="794"/>
      <c r="AC103" s="794"/>
      <c r="AD103" s="794"/>
      <c r="AE103" s="794"/>
      <c r="AF103" s="794"/>
      <c r="AG103" s="794"/>
      <c r="AH103" s="794"/>
      <c r="AI103" s="794"/>
      <c r="AJ103" s="794"/>
      <c r="AK103" s="794"/>
      <c r="AL103" s="794"/>
      <c r="AM103" s="794"/>
      <c r="AN103" s="794"/>
      <c r="AO103" s="794"/>
      <c r="AP103" s="794"/>
      <c r="AQ103" s="794"/>
      <c r="AR103" s="794"/>
      <c r="AS103" s="794"/>
      <c r="AT103" s="794"/>
      <c r="AU103" s="794"/>
      <c r="AV103" s="794"/>
      <c r="AW103" s="794"/>
      <c r="AX103" s="794"/>
      <c r="AY103" s="794"/>
      <c r="AZ103" s="794"/>
      <c r="BA103" s="794"/>
      <c r="BB103" s="794"/>
      <c r="BC103" s="794"/>
      <c r="BD103" s="794"/>
      <c r="BE103" s="794"/>
      <c r="BF103" s="794"/>
      <c r="BG103" s="794"/>
      <c r="BH103" s="794"/>
      <c r="BI103" s="794"/>
      <c r="BJ103" s="794"/>
      <c r="BK103" s="794"/>
      <c r="BL103" s="794"/>
      <c r="BM103" s="794"/>
    </row>
    <row r="104" spans="5:65" s="795" customFormat="1" ht="12.75" customHeight="1">
      <c r="E104" s="4"/>
      <c r="F104" s="794"/>
      <c r="G104" s="794"/>
      <c r="H104" s="794"/>
      <c r="I104" s="794"/>
      <c r="J104" s="794"/>
      <c r="K104" s="794"/>
      <c r="L104" s="794"/>
      <c r="M104" s="794"/>
      <c r="N104" s="794"/>
      <c r="O104" s="794"/>
      <c r="P104" s="794"/>
      <c r="Q104" s="794"/>
      <c r="R104" s="794"/>
      <c r="S104" s="794"/>
      <c r="T104" s="794"/>
      <c r="U104" s="794"/>
      <c r="V104" s="794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4"/>
      <c r="AX104" s="794"/>
      <c r="AY104" s="794"/>
      <c r="AZ104" s="794"/>
      <c r="BA104" s="794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</row>
    <row r="105" spans="5:65" s="795" customFormat="1" ht="12.75" customHeight="1">
      <c r="E105" s="4"/>
      <c r="F105" s="794"/>
      <c r="G105" s="794"/>
      <c r="H105" s="794"/>
      <c r="I105" s="794"/>
      <c r="J105" s="794"/>
      <c r="K105" s="794"/>
      <c r="L105" s="794"/>
      <c r="M105" s="794"/>
      <c r="N105" s="794"/>
      <c r="O105" s="794"/>
      <c r="P105" s="794"/>
      <c r="Q105" s="794"/>
      <c r="R105" s="794"/>
      <c r="S105" s="794"/>
      <c r="T105" s="794"/>
      <c r="U105" s="794"/>
      <c r="V105" s="794"/>
      <c r="W105" s="794"/>
      <c r="X105" s="794"/>
      <c r="Y105" s="794"/>
      <c r="Z105" s="794"/>
      <c r="AA105" s="794"/>
      <c r="AB105" s="794"/>
      <c r="AC105" s="794"/>
      <c r="AD105" s="794"/>
      <c r="AE105" s="794"/>
      <c r="AF105" s="794"/>
      <c r="AG105" s="794"/>
      <c r="AH105" s="794"/>
      <c r="AI105" s="794"/>
      <c r="AJ105" s="794"/>
      <c r="AK105" s="794"/>
      <c r="AL105" s="794"/>
      <c r="AM105" s="794"/>
      <c r="AN105" s="794"/>
      <c r="AO105" s="794"/>
      <c r="AP105" s="794"/>
      <c r="AQ105" s="794"/>
      <c r="AR105" s="794"/>
      <c r="AS105" s="794"/>
      <c r="AT105" s="794"/>
      <c r="AU105" s="794"/>
      <c r="AV105" s="794"/>
      <c r="AW105" s="794"/>
      <c r="AX105" s="794"/>
      <c r="AY105" s="794"/>
      <c r="AZ105" s="794"/>
      <c r="BA105" s="794"/>
      <c r="BB105" s="794"/>
      <c r="BC105" s="794"/>
      <c r="BD105" s="794"/>
      <c r="BE105" s="794"/>
      <c r="BF105" s="794"/>
      <c r="BG105" s="794"/>
      <c r="BH105" s="794"/>
      <c r="BI105" s="794"/>
      <c r="BJ105" s="794"/>
      <c r="BK105" s="794"/>
      <c r="BL105" s="794"/>
      <c r="BM105" s="794"/>
    </row>
    <row r="106" spans="5:65" s="795" customFormat="1" ht="12.75" customHeight="1">
      <c r="E106" s="4"/>
      <c r="F106" s="794"/>
      <c r="G106" s="794"/>
      <c r="H106" s="794"/>
      <c r="I106" s="794"/>
      <c r="J106" s="794"/>
      <c r="K106" s="794"/>
      <c r="L106" s="794"/>
      <c r="M106" s="794"/>
      <c r="N106" s="794"/>
      <c r="O106" s="794"/>
      <c r="P106" s="794"/>
      <c r="Q106" s="794"/>
      <c r="R106" s="794"/>
      <c r="S106" s="794"/>
      <c r="T106" s="794"/>
      <c r="U106" s="794"/>
      <c r="V106" s="794"/>
      <c r="W106" s="794"/>
      <c r="X106" s="794"/>
      <c r="Y106" s="794"/>
      <c r="Z106" s="794"/>
      <c r="AA106" s="794"/>
      <c r="AB106" s="794"/>
      <c r="AC106" s="794"/>
      <c r="AD106" s="794"/>
      <c r="AE106" s="794"/>
      <c r="AF106" s="794"/>
      <c r="AG106" s="794"/>
      <c r="AH106" s="794"/>
      <c r="AI106" s="794"/>
      <c r="AJ106" s="794"/>
      <c r="AK106" s="794"/>
      <c r="AL106" s="794"/>
      <c r="AM106" s="794"/>
      <c r="AN106" s="794"/>
      <c r="AO106" s="794"/>
      <c r="AP106" s="794"/>
      <c r="AQ106" s="794"/>
      <c r="AR106" s="794"/>
      <c r="AS106" s="794"/>
      <c r="AT106" s="794"/>
      <c r="AU106" s="794"/>
      <c r="AV106" s="794"/>
      <c r="AW106" s="794"/>
      <c r="AX106" s="794"/>
      <c r="AY106" s="794"/>
      <c r="AZ106" s="794"/>
      <c r="BA106" s="794"/>
      <c r="BB106" s="794"/>
      <c r="BC106" s="794"/>
      <c r="BD106" s="794"/>
      <c r="BE106" s="794"/>
      <c r="BF106" s="794"/>
      <c r="BG106" s="794"/>
      <c r="BH106" s="794"/>
      <c r="BI106" s="794"/>
      <c r="BJ106" s="794"/>
      <c r="BK106" s="794"/>
      <c r="BL106" s="794"/>
      <c r="BM106" s="794"/>
    </row>
    <row r="107" spans="5:65" s="795" customFormat="1" ht="11.1" customHeight="1">
      <c r="E107" s="4"/>
      <c r="F107" s="794"/>
      <c r="G107" s="794"/>
      <c r="H107" s="794"/>
      <c r="I107" s="794"/>
      <c r="J107" s="794"/>
      <c r="K107" s="794"/>
      <c r="L107" s="794"/>
      <c r="M107" s="794"/>
      <c r="N107" s="794"/>
      <c r="O107" s="794"/>
      <c r="P107" s="794"/>
      <c r="Q107" s="794"/>
      <c r="R107" s="794"/>
      <c r="S107" s="794"/>
      <c r="T107" s="794"/>
      <c r="U107" s="794"/>
      <c r="V107" s="794"/>
      <c r="W107" s="794"/>
      <c r="X107" s="794"/>
      <c r="Y107" s="794"/>
      <c r="Z107" s="794"/>
      <c r="AA107" s="794"/>
      <c r="AB107" s="794"/>
      <c r="AC107" s="794"/>
      <c r="AD107" s="794"/>
      <c r="AE107" s="794"/>
      <c r="AF107" s="794"/>
      <c r="AG107" s="794"/>
      <c r="AH107" s="794"/>
      <c r="AI107" s="794"/>
      <c r="AJ107" s="794"/>
      <c r="AK107" s="794"/>
      <c r="AL107" s="794"/>
      <c r="AM107" s="794"/>
      <c r="AN107" s="794"/>
      <c r="AO107" s="794"/>
      <c r="AP107" s="794"/>
      <c r="AQ107" s="794"/>
      <c r="AR107" s="794"/>
      <c r="AS107" s="794"/>
      <c r="AT107" s="794"/>
      <c r="AU107" s="794"/>
      <c r="AV107" s="794"/>
      <c r="AW107" s="794"/>
      <c r="AX107" s="794"/>
      <c r="AY107" s="794"/>
      <c r="AZ107" s="794"/>
      <c r="BA107" s="794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</row>
    <row r="108" spans="5:65" s="795" customFormat="1" ht="24" customHeight="1">
      <c r="E108" s="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</row>
    <row r="109" spans="5:65" s="795" customFormat="1" ht="11.1" customHeight="1">
      <c r="E109" s="4"/>
      <c r="F109" s="794"/>
      <c r="G109" s="794"/>
      <c r="H109" s="794"/>
      <c r="I109" s="794"/>
      <c r="J109" s="794"/>
      <c r="K109" s="794"/>
      <c r="L109" s="794"/>
      <c r="M109" s="794"/>
      <c r="N109" s="794"/>
      <c r="O109" s="794"/>
      <c r="P109" s="794"/>
      <c r="Q109" s="794"/>
      <c r="R109" s="794"/>
      <c r="S109" s="794"/>
      <c r="T109" s="794"/>
      <c r="U109" s="794"/>
      <c r="V109" s="794"/>
      <c r="W109" s="794"/>
      <c r="X109" s="794"/>
      <c r="Y109" s="794"/>
      <c r="Z109" s="794"/>
      <c r="AA109" s="794"/>
      <c r="AB109" s="794"/>
      <c r="AC109" s="794"/>
      <c r="AD109" s="794"/>
      <c r="AE109" s="794"/>
      <c r="AF109" s="794"/>
      <c r="AG109" s="794"/>
      <c r="AH109" s="794"/>
      <c r="AI109" s="794"/>
      <c r="AJ109" s="794"/>
      <c r="AK109" s="794"/>
      <c r="AL109" s="794"/>
      <c r="AM109" s="794"/>
      <c r="AN109" s="794"/>
      <c r="AO109" s="794"/>
      <c r="AP109" s="794"/>
      <c r="AQ109" s="794"/>
      <c r="AR109" s="794"/>
      <c r="AS109" s="794"/>
      <c r="AT109" s="794"/>
      <c r="AU109" s="794"/>
      <c r="AV109" s="794"/>
      <c r="AW109" s="794"/>
      <c r="AX109" s="794"/>
      <c r="AY109" s="794"/>
      <c r="AZ109" s="794"/>
      <c r="BA109" s="794"/>
      <c r="BB109" s="794"/>
      <c r="BC109" s="794"/>
      <c r="BD109" s="794"/>
      <c r="BE109" s="794"/>
      <c r="BF109" s="794"/>
      <c r="BG109" s="794"/>
      <c r="BH109" s="794"/>
      <c r="BI109" s="794"/>
      <c r="BJ109" s="794"/>
      <c r="BK109" s="794"/>
      <c r="BL109" s="794"/>
      <c r="BM109" s="794"/>
    </row>
    <row r="110" spans="5:65" s="795" customFormat="1" ht="12.75" customHeight="1">
      <c r="E110" s="4"/>
      <c r="F110" s="794"/>
      <c r="G110" s="794"/>
      <c r="H110" s="794"/>
      <c r="I110" s="794"/>
      <c r="J110" s="794"/>
      <c r="K110" s="794"/>
      <c r="L110" s="794"/>
      <c r="M110" s="794"/>
      <c r="N110" s="794"/>
      <c r="O110" s="794"/>
      <c r="P110" s="794"/>
      <c r="Q110" s="794"/>
      <c r="R110" s="794"/>
      <c r="S110" s="794"/>
      <c r="T110" s="794"/>
      <c r="U110" s="794"/>
      <c r="V110" s="794"/>
      <c r="W110" s="794"/>
      <c r="X110" s="794"/>
      <c r="Y110" s="794"/>
      <c r="Z110" s="794"/>
      <c r="AA110" s="794"/>
      <c r="AB110" s="794"/>
      <c r="AC110" s="794"/>
      <c r="AD110" s="794"/>
      <c r="AE110" s="794"/>
      <c r="AF110" s="794"/>
      <c r="AG110" s="794"/>
      <c r="AH110" s="794"/>
      <c r="AI110" s="794"/>
      <c r="AJ110" s="794"/>
      <c r="AK110" s="794"/>
      <c r="AL110" s="794"/>
      <c r="AM110" s="794"/>
      <c r="AN110" s="794"/>
      <c r="AO110" s="794"/>
      <c r="AP110" s="794"/>
      <c r="AQ110" s="794"/>
      <c r="AR110" s="794"/>
      <c r="AS110" s="794"/>
      <c r="AT110" s="794"/>
      <c r="AU110" s="794"/>
      <c r="AV110" s="794"/>
      <c r="AW110" s="794"/>
      <c r="AX110" s="794"/>
      <c r="AY110" s="794"/>
      <c r="AZ110" s="794"/>
      <c r="BA110" s="794"/>
      <c r="BB110" s="794"/>
      <c r="BC110" s="794"/>
      <c r="BD110" s="794"/>
      <c r="BE110" s="794"/>
      <c r="BF110" s="794"/>
      <c r="BG110" s="794"/>
      <c r="BH110" s="794"/>
      <c r="BI110" s="794"/>
      <c r="BJ110" s="794"/>
      <c r="BK110" s="794"/>
      <c r="BL110" s="794"/>
      <c r="BM110" s="794"/>
    </row>
    <row r="111" spans="5:65" s="795" customFormat="1" ht="11.1" customHeight="1">
      <c r="E111" s="4"/>
      <c r="F111" s="794"/>
      <c r="G111" s="794"/>
      <c r="H111" s="794"/>
      <c r="I111" s="794"/>
      <c r="J111" s="794"/>
      <c r="K111" s="794"/>
      <c r="L111" s="794"/>
      <c r="M111" s="794"/>
      <c r="N111" s="794"/>
      <c r="O111" s="794"/>
      <c r="P111" s="794"/>
      <c r="Q111" s="794"/>
      <c r="R111" s="794"/>
      <c r="S111" s="794"/>
      <c r="T111" s="794"/>
      <c r="U111" s="794"/>
      <c r="V111" s="794"/>
      <c r="W111" s="794"/>
      <c r="X111" s="794"/>
      <c r="Y111" s="794"/>
      <c r="Z111" s="794"/>
      <c r="AA111" s="794"/>
      <c r="AB111" s="794"/>
      <c r="AC111" s="794"/>
      <c r="AD111" s="794"/>
      <c r="AE111" s="794"/>
      <c r="AF111" s="794"/>
      <c r="AG111" s="794"/>
      <c r="AH111" s="794"/>
      <c r="AI111" s="794"/>
      <c r="AJ111" s="794"/>
      <c r="AK111" s="794"/>
      <c r="AL111" s="794"/>
      <c r="AM111" s="794"/>
      <c r="AN111" s="794"/>
      <c r="AO111" s="794"/>
      <c r="AP111" s="794"/>
      <c r="AQ111" s="794"/>
      <c r="AR111" s="794"/>
      <c r="AS111" s="794"/>
      <c r="AT111" s="794"/>
      <c r="AU111" s="794"/>
      <c r="AV111" s="794"/>
      <c r="AW111" s="794"/>
      <c r="AX111" s="794"/>
      <c r="AY111" s="794"/>
      <c r="AZ111" s="794"/>
      <c r="BA111" s="794"/>
      <c r="BB111" s="794"/>
      <c r="BC111" s="794"/>
      <c r="BD111" s="794"/>
      <c r="BE111" s="794"/>
      <c r="BF111" s="794"/>
      <c r="BG111" s="794"/>
      <c r="BH111" s="794"/>
      <c r="BI111" s="794"/>
      <c r="BJ111" s="794"/>
      <c r="BK111" s="794"/>
      <c r="BL111" s="794"/>
      <c r="BM111" s="794"/>
    </row>
    <row r="112" spans="5:65" s="795" customFormat="1" ht="12.75" customHeight="1">
      <c r="E112" s="4"/>
      <c r="F112" s="794"/>
      <c r="G112" s="794"/>
      <c r="H112" s="794"/>
      <c r="I112" s="794"/>
      <c r="J112" s="794"/>
      <c r="K112" s="794"/>
      <c r="L112" s="794"/>
      <c r="M112" s="794"/>
      <c r="N112" s="794"/>
      <c r="O112" s="794"/>
      <c r="P112" s="794"/>
      <c r="Q112" s="794"/>
      <c r="R112" s="794"/>
      <c r="S112" s="794"/>
      <c r="T112" s="794"/>
      <c r="U112" s="794"/>
      <c r="V112" s="794"/>
      <c r="W112" s="794"/>
      <c r="X112" s="794"/>
      <c r="Y112" s="794"/>
      <c r="Z112" s="794"/>
      <c r="AA112" s="794"/>
      <c r="AB112" s="794"/>
      <c r="AC112" s="794"/>
      <c r="AD112" s="794"/>
      <c r="AE112" s="794"/>
      <c r="AF112" s="794"/>
      <c r="AG112" s="794"/>
      <c r="AH112" s="794"/>
      <c r="AI112" s="794"/>
      <c r="AJ112" s="794"/>
      <c r="AK112" s="794"/>
      <c r="AL112" s="794"/>
      <c r="AM112" s="794"/>
      <c r="AN112" s="794"/>
      <c r="AO112" s="794"/>
      <c r="AP112" s="794"/>
      <c r="AQ112" s="794"/>
      <c r="AR112" s="794"/>
      <c r="AS112" s="794"/>
      <c r="AT112" s="794"/>
      <c r="AU112" s="794"/>
      <c r="AV112" s="794"/>
      <c r="AW112" s="794"/>
      <c r="AX112" s="794"/>
      <c r="AY112" s="794"/>
      <c r="AZ112" s="794"/>
      <c r="BA112" s="794"/>
      <c r="BB112" s="794"/>
      <c r="BC112" s="794"/>
      <c r="BD112" s="794"/>
      <c r="BE112" s="794"/>
      <c r="BF112" s="794"/>
      <c r="BG112" s="794"/>
      <c r="BH112" s="794"/>
      <c r="BI112" s="794"/>
      <c r="BJ112" s="794"/>
      <c r="BK112" s="794"/>
      <c r="BL112" s="794"/>
      <c r="BM112" s="794"/>
    </row>
    <row r="113" spans="5:65" s="795" customFormat="1" ht="12.75" customHeight="1">
      <c r="E113" s="4"/>
      <c r="F113" s="794"/>
      <c r="G113" s="794"/>
      <c r="H113" s="794"/>
      <c r="I113" s="794"/>
      <c r="J113" s="794"/>
      <c r="K113" s="794"/>
      <c r="L113" s="794"/>
      <c r="M113" s="794"/>
      <c r="N113" s="794"/>
      <c r="O113" s="794"/>
      <c r="P113" s="794"/>
      <c r="Q113" s="794"/>
      <c r="R113" s="794"/>
      <c r="S113" s="794"/>
      <c r="T113" s="794"/>
      <c r="U113" s="794"/>
      <c r="V113" s="794"/>
      <c r="W113" s="794"/>
      <c r="X113" s="794"/>
      <c r="Y113" s="794"/>
      <c r="Z113" s="794"/>
      <c r="AA113" s="794"/>
      <c r="AB113" s="794"/>
      <c r="AC113" s="794"/>
      <c r="AD113" s="794"/>
      <c r="AE113" s="794"/>
      <c r="AF113" s="794"/>
      <c r="AG113" s="794"/>
      <c r="AH113" s="794"/>
      <c r="AI113" s="794"/>
      <c r="AJ113" s="794"/>
      <c r="AK113" s="794"/>
      <c r="AL113" s="794"/>
      <c r="AM113" s="794"/>
      <c r="AN113" s="794"/>
      <c r="AO113" s="794"/>
      <c r="AP113" s="794"/>
      <c r="AQ113" s="794"/>
      <c r="AR113" s="794"/>
      <c r="AS113" s="794"/>
      <c r="AT113" s="794"/>
      <c r="AU113" s="794"/>
      <c r="AV113" s="794"/>
      <c r="AW113" s="794"/>
      <c r="AX113" s="794"/>
      <c r="AY113" s="794"/>
      <c r="AZ113" s="794"/>
      <c r="BA113" s="794"/>
      <c r="BB113" s="794"/>
      <c r="BC113" s="794"/>
      <c r="BD113" s="794"/>
      <c r="BE113" s="794"/>
      <c r="BF113" s="794"/>
      <c r="BG113" s="794"/>
      <c r="BH113" s="794"/>
      <c r="BI113" s="794"/>
      <c r="BJ113" s="794"/>
      <c r="BK113" s="794"/>
      <c r="BL113" s="794"/>
      <c r="BM113" s="794"/>
    </row>
    <row r="114" spans="5:65" s="795" customFormat="1" ht="12.75" customHeight="1">
      <c r="E114" s="4"/>
      <c r="F114" s="794"/>
      <c r="G114" s="794"/>
      <c r="H114" s="794"/>
      <c r="I114" s="794"/>
      <c r="J114" s="794"/>
      <c r="K114" s="794"/>
      <c r="L114" s="794"/>
      <c r="M114" s="794"/>
      <c r="N114" s="794"/>
      <c r="O114" s="794"/>
      <c r="P114" s="794"/>
      <c r="Q114" s="794"/>
      <c r="R114" s="794"/>
      <c r="S114" s="794"/>
      <c r="T114" s="794"/>
      <c r="U114" s="794"/>
      <c r="V114" s="794"/>
      <c r="W114" s="794"/>
      <c r="X114" s="794"/>
      <c r="Y114" s="794"/>
      <c r="Z114" s="794"/>
      <c r="AA114" s="794"/>
      <c r="AB114" s="794"/>
      <c r="AC114" s="794"/>
      <c r="AD114" s="794"/>
      <c r="AE114" s="794"/>
      <c r="AF114" s="794"/>
      <c r="AG114" s="794"/>
      <c r="AH114" s="794"/>
      <c r="AI114" s="794"/>
      <c r="AJ114" s="794"/>
      <c r="AK114" s="794"/>
      <c r="AL114" s="794"/>
      <c r="AM114" s="794"/>
      <c r="AN114" s="794"/>
      <c r="AO114" s="794"/>
      <c r="AP114" s="794"/>
      <c r="AQ114" s="794"/>
      <c r="AR114" s="794"/>
      <c r="AS114" s="794"/>
      <c r="AT114" s="794"/>
      <c r="AU114" s="794"/>
      <c r="AV114" s="794"/>
      <c r="AW114" s="794"/>
      <c r="AX114" s="794"/>
      <c r="AY114" s="794"/>
      <c r="AZ114" s="794"/>
      <c r="BA114" s="794"/>
      <c r="BB114" s="794"/>
      <c r="BC114" s="794"/>
      <c r="BD114" s="794"/>
      <c r="BE114" s="794"/>
      <c r="BF114" s="794"/>
      <c r="BG114" s="794"/>
      <c r="BH114" s="794"/>
      <c r="BI114" s="794"/>
      <c r="BJ114" s="794"/>
      <c r="BK114" s="794"/>
      <c r="BL114" s="794"/>
      <c r="BM114" s="794"/>
    </row>
    <row r="115" spans="5:65" s="795" customFormat="1" ht="12.75" customHeight="1">
      <c r="E115" s="4"/>
      <c r="F115" s="794"/>
      <c r="G115" s="794"/>
      <c r="H115" s="794"/>
      <c r="I115" s="794"/>
      <c r="J115" s="794"/>
      <c r="K115" s="794"/>
      <c r="L115" s="794"/>
      <c r="M115" s="794"/>
      <c r="N115" s="794"/>
      <c r="O115" s="794"/>
      <c r="P115" s="794"/>
      <c r="Q115" s="794"/>
      <c r="R115" s="794"/>
      <c r="S115" s="794"/>
      <c r="T115" s="794"/>
      <c r="U115" s="794"/>
      <c r="V115" s="794"/>
      <c r="W115" s="794"/>
      <c r="X115" s="794"/>
      <c r="Y115" s="794"/>
      <c r="Z115" s="794"/>
      <c r="AA115" s="794"/>
      <c r="AB115" s="794"/>
      <c r="AC115" s="794"/>
      <c r="AD115" s="794"/>
      <c r="AE115" s="794"/>
      <c r="AF115" s="794"/>
      <c r="AG115" s="794"/>
      <c r="AH115" s="794"/>
      <c r="AI115" s="794"/>
      <c r="AJ115" s="794"/>
      <c r="AK115" s="794"/>
      <c r="AL115" s="794"/>
      <c r="AM115" s="794"/>
      <c r="AN115" s="794"/>
      <c r="AO115" s="794"/>
      <c r="AP115" s="794"/>
      <c r="AQ115" s="794"/>
      <c r="AR115" s="794"/>
      <c r="AS115" s="794"/>
      <c r="AT115" s="794"/>
      <c r="AU115" s="794"/>
      <c r="AV115" s="794"/>
      <c r="AW115" s="794"/>
      <c r="AX115" s="794"/>
      <c r="AY115" s="794"/>
      <c r="AZ115" s="794"/>
      <c r="BA115" s="794"/>
      <c r="BB115" s="794"/>
      <c r="BC115" s="794"/>
      <c r="BD115" s="794"/>
      <c r="BE115" s="794"/>
      <c r="BF115" s="794"/>
      <c r="BG115" s="794"/>
      <c r="BH115" s="794"/>
      <c r="BI115" s="794"/>
      <c r="BJ115" s="794"/>
      <c r="BK115" s="794"/>
      <c r="BL115" s="794"/>
      <c r="BM115" s="794"/>
    </row>
    <row r="116" spans="5:65" s="795" customFormat="1" ht="12.75" customHeight="1">
      <c r="E116" s="4"/>
      <c r="F116" s="794"/>
      <c r="G116" s="794"/>
      <c r="H116" s="794"/>
      <c r="I116" s="794"/>
      <c r="J116" s="794"/>
      <c r="K116" s="794"/>
      <c r="L116" s="794"/>
      <c r="M116" s="794"/>
      <c r="N116" s="794"/>
      <c r="O116" s="794"/>
      <c r="P116" s="794"/>
      <c r="Q116" s="794"/>
      <c r="R116" s="794"/>
      <c r="S116" s="794"/>
      <c r="T116" s="794"/>
      <c r="U116" s="794"/>
      <c r="V116" s="794"/>
      <c r="W116" s="794"/>
      <c r="X116" s="794"/>
      <c r="Y116" s="794"/>
      <c r="Z116" s="794"/>
      <c r="AA116" s="794"/>
      <c r="AB116" s="794"/>
      <c r="AC116" s="794"/>
      <c r="AD116" s="794"/>
      <c r="AE116" s="794"/>
      <c r="AF116" s="794"/>
      <c r="AG116" s="794"/>
      <c r="AH116" s="794"/>
      <c r="AI116" s="794"/>
      <c r="AJ116" s="794"/>
      <c r="AK116" s="794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4"/>
      <c r="AX116" s="794"/>
      <c r="AY116" s="794"/>
      <c r="AZ116" s="794"/>
      <c r="BA116" s="794"/>
      <c r="BB116" s="794"/>
      <c r="BC116" s="794"/>
      <c r="BD116" s="794"/>
      <c r="BE116" s="794"/>
      <c r="BF116" s="794"/>
      <c r="BG116" s="794"/>
      <c r="BH116" s="794"/>
      <c r="BI116" s="794"/>
      <c r="BJ116" s="794"/>
      <c r="BK116" s="794"/>
      <c r="BL116" s="794"/>
      <c r="BM116" s="794"/>
    </row>
    <row r="117" spans="5:65" s="795" customFormat="1" ht="11.1" customHeight="1">
      <c r="E117" s="4"/>
      <c r="F117" s="794"/>
      <c r="G117" s="794"/>
      <c r="H117" s="794"/>
      <c r="I117" s="794"/>
      <c r="J117" s="794"/>
      <c r="K117" s="794"/>
      <c r="L117" s="794"/>
      <c r="M117" s="794"/>
      <c r="N117" s="794"/>
      <c r="O117" s="794"/>
      <c r="P117" s="794"/>
      <c r="Q117" s="794"/>
      <c r="R117" s="794"/>
      <c r="S117" s="794"/>
      <c r="T117" s="794"/>
      <c r="U117" s="794"/>
      <c r="V117" s="794"/>
      <c r="W117" s="794"/>
      <c r="X117" s="794"/>
      <c r="Y117" s="794"/>
      <c r="Z117" s="794"/>
      <c r="AA117" s="794"/>
      <c r="AB117" s="794"/>
      <c r="AC117" s="794"/>
      <c r="AD117" s="794"/>
      <c r="AE117" s="794"/>
      <c r="AF117" s="794"/>
      <c r="AG117" s="794"/>
      <c r="AH117" s="794"/>
      <c r="AI117" s="794"/>
      <c r="AJ117" s="794"/>
      <c r="AK117" s="794"/>
      <c r="AL117" s="794"/>
      <c r="AM117" s="794"/>
      <c r="AN117" s="794"/>
      <c r="AO117" s="794"/>
      <c r="AP117" s="794"/>
      <c r="AQ117" s="794"/>
      <c r="AR117" s="794"/>
      <c r="AS117" s="794"/>
      <c r="AT117" s="794"/>
      <c r="AU117" s="794"/>
      <c r="AV117" s="794"/>
      <c r="AW117" s="794"/>
      <c r="AX117" s="794"/>
      <c r="AY117" s="794"/>
      <c r="AZ117" s="794"/>
      <c r="BA117" s="794"/>
      <c r="BB117" s="794"/>
      <c r="BC117" s="794"/>
      <c r="BD117" s="794"/>
      <c r="BE117" s="794"/>
      <c r="BF117" s="794"/>
      <c r="BG117" s="794"/>
      <c r="BH117" s="794"/>
      <c r="BI117" s="794"/>
      <c r="BJ117" s="794"/>
      <c r="BK117" s="794"/>
      <c r="BL117" s="794"/>
      <c r="BM117" s="794"/>
    </row>
    <row r="118" spans="5:65" s="795" customFormat="1" ht="12.75" customHeight="1">
      <c r="E118" s="4"/>
      <c r="F118" s="794"/>
      <c r="G118" s="794"/>
      <c r="H118" s="794"/>
      <c r="I118" s="794"/>
      <c r="J118" s="794"/>
      <c r="K118" s="794"/>
      <c r="L118" s="794"/>
      <c r="M118" s="794"/>
      <c r="N118" s="794"/>
      <c r="O118" s="794"/>
      <c r="P118" s="794"/>
      <c r="Q118" s="794"/>
      <c r="R118" s="794"/>
      <c r="S118" s="794"/>
      <c r="T118" s="794"/>
      <c r="U118" s="794"/>
      <c r="V118" s="794"/>
      <c r="W118" s="794"/>
      <c r="X118" s="794"/>
      <c r="Y118" s="794"/>
      <c r="Z118" s="794"/>
      <c r="AA118" s="794"/>
      <c r="AB118" s="794"/>
      <c r="AC118" s="794"/>
      <c r="AD118" s="794"/>
      <c r="AE118" s="794"/>
      <c r="AF118" s="794"/>
      <c r="AG118" s="794"/>
      <c r="AH118" s="794"/>
      <c r="AI118" s="794"/>
      <c r="AJ118" s="794"/>
      <c r="AK118" s="794"/>
      <c r="AL118" s="794"/>
      <c r="AM118" s="794"/>
      <c r="AN118" s="794"/>
      <c r="AO118" s="794"/>
      <c r="AP118" s="794"/>
      <c r="AQ118" s="794"/>
      <c r="AR118" s="794"/>
      <c r="AS118" s="794"/>
      <c r="AT118" s="794"/>
      <c r="AU118" s="794"/>
      <c r="AV118" s="794"/>
      <c r="AW118" s="794"/>
      <c r="AX118" s="794"/>
      <c r="AY118" s="794"/>
      <c r="AZ118" s="794"/>
      <c r="BA118" s="794"/>
      <c r="BB118" s="794"/>
      <c r="BC118" s="794"/>
      <c r="BD118" s="794"/>
      <c r="BE118" s="794"/>
      <c r="BF118" s="794"/>
      <c r="BG118" s="794"/>
      <c r="BH118" s="794"/>
      <c r="BI118" s="794"/>
      <c r="BJ118" s="794"/>
      <c r="BK118" s="794"/>
      <c r="BL118" s="794"/>
      <c r="BM118" s="794"/>
    </row>
    <row r="119" spans="5:65" s="795" customFormat="1" ht="12.75" customHeight="1">
      <c r="E119" s="4"/>
      <c r="F119" s="794"/>
      <c r="G119" s="794"/>
      <c r="H119" s="794"/>
      <c r="I119" s="794"/>
      <c r="J119" s="794"/>
      <c r="K119" s="794"/>
      <c r="L119" s="794"/>
      <c r="M119" s="794"/>
      <c r="N119" s="794"/>
      <c r="O119" s="794"/>
      <c r="P119" s="794"/>
      <c r="Q119" s="794"/>
      <c r="R119" s="794"/>
      <c r="S119" s="794"/>
      <c r="T119" s="794"/>
      <c r="U119" s="794"/>
      <c r="V119" s="794"/>
      <c r="W119" s="794"/>
      <c r="X119" s="794"/>
      <c r="Y119" s="794"/>
      <c r="Z119" s="794"/>
      <c r="AA119" s="794"/>
      <c r="AB119" s="794"/>
      <c r="AC119" s="794"/>
      <c r="AD119" s="794"/>
      <c r="AE119" s="794"/>
      <c r="AF119" s="794"/>
      <c r="AG119" s="794"/>
      <c r="AH119" s="794"/>
      <c r="AI119" s="794"/>
      <c r="AJ119" s="794"/>
      <c r="AK119" s="794"/>
      <c r="AL119" s="794"/>
      <c r="AM119" s="794"/>
      <c r="AN119" s="794"/>
      <c r="AO119" s="794"/>
      <c r="AP119" s="794"/>
      <c r="AQ119" s="794"/>
      <c r="AR119" s="794"/>
      <c r="AS119" s="794"/>
      <c r="AT119" s="794"/>
      <c r="AU119" s="794"/>
      <c r="AV119" s="794"/>
      <c r="AW119" s="794"/>
      <c r="AX119" s="794"/>
      <c r="AY119" s="794"/>
      <c r="AZ119" s="794"/>
      <c r="BA119" s="794"/>
      <c r="BB119" s="794"/>
      <c r="BC119" s="794"/>
      <c r="BD119" s="794"/>
      <c r="BE119" s="794"/>
      <c r="BF119" s="794"/>
      <c r="BG119" s="794"/>
      <c r="BH119" s="794"/>
      <c r="BI119" s="794"/>
      <c r="BJ119" s="794"/>
      <c r="BK119" s="794"/>
      <c r="BL119" s="794"/>
      <c r="BM119" s="794"/>
    </row>
    <row r="120" spans="5:65" s="795" customFormat="1" ht="12.75" customHeight="1">
      <c r="E120" s="4"/>
      <c r="F120" s="794"/>
      <c r="G120" s="794"/>
      <c r="H120" s="794"/>
      <c r="I120" s="794"/>
      <c r="J120" s="794"/>
      <c r="K120" s="794"/>
      <c r="L120" s="794"/>
      <c r="M120" s="794"/>
      <c r="N120" s="794"/>
      <c r="O120" s="794"/>
      <c r="P120" s="794"/>
      <c r="Q120" s="794"/>
      <c r="R120" s="794"/>
      <c r="S120" s="794"/>
      <c r="T120" s="794"/>
      <c r="U120" s="794"/>
      <c r="V120" s="794"/>
      <c r="W120" s="794"/>
      <c r="X120" s="794"/>
      <c r="Y120" s="794"/>
      <c r="Z120" s="794"/>
      <c r="AA120" s="794"/>
      <c r="AB120" s="794"/>
      <c r="AC120" s="794"/>
      <c r="AD120" s="794"/>
      <c r="AE120" s="794"/>
      <c r="AF120" s="794"/>
      <c r="AG120" s="794"/>
      <c r="AH120" s="794"/>
      <c r="AI120" s="794"/>
      <c r="AJ120" s="794"/>
      <c r="AK120" s="794"/>
      <c r="AL120" s="794"/>
      <c r="AM120" s="794"/>
      <c r="AN120" s="794"/>
      <c r="AO120" s="794"/>
      <c r="AP120" s="794"/>
      <c r="AQ120" s="794"/>
      <c r="AR120" s="794"/>
      <c r="AS120" s="794"/>
      <c r="AT120" s="794"/>
      <c r="AU120" s="794"/>
      <c r="AV120" s="794"/>
      <c r="AW120" s="794"/>
      <c r="AX120" s="794"/>
      <c r="AY120" s="794"/>
      <c r="AZ120" s="794"/>
      <c r="BA120" s="794"/>
      <c r="BB120" s="794"/>
      <c r="BC120" s="794"/>
      <c r="BD120" s="794"/>
      <c r="BE120" s="794"/>
      <c r="BF120" s="794"/>
      <c r="BG120" s="794"/>
      <c r="BH120" s="794"/>
      <c r="BI120" s="794"/>
      <c r="BJ120" s="794"/>
      <c r="BK120" s="794"/>
      <c r="BL120" s="794"/>
      <c r="BM120" s="794"/>
    </row>
    <row r="121" spans="5:65" s="795" customFormat="1" ht="12.75" customHeight="1">
      <c r="E121" s="4"/>
      <c r="F121" s="794"/>
      <c r="G121" s="794"/>
      <c r="H121" s="794"/>
      <c r="I121" s="794"/>
      <c r="J121" s="794"/>
      <c r="K121" s="794"/>
      <c r="L121" s="794"/>
      <c r="M121" s="794"/>
      <c r="N121" s="794"/>
      <c r="O121" s="794"/>
      <c r="P121" s="794"/>
      <c r="Q121" s="794"/>
      <c r="R121" s="794"/>
      <c r="S121" s="794"/>
      <c r="T121" s="794"/>
      <c r="U121" s="794"/>
      <c r="V121" s="794"/>
      <c r="W121" s="794"/>
      <c r="X121" s="794"/>
      <c r="Y121" s="794"/>
      <c r="Z121" s="794"/>
      <c r="AA121" s="794"/>
      <c r="AB121" s="794"/>
      <c r="AC121" s="794"/>
      <c r="AD121" s="794"/>
      <c r="AE121" s="794"/>
      <c r="AF121" s="794"/>
      <c r="AG121" s="794"/>
      <c r="AH121" s="794"/>
      <c r="AI121" s="794"/>
      <c r="AJ121" s="794"/>
      <c r="AK121" s="794"/>
      <c r="AL121" s="794"/>
      <c r="AM121" s="794"/>
      <c r="AN121" s="794"/>
      <c r="AO121" s="794"/>
      <c r="AP121" s="794"/>
      <c r="AQ121" s="794"/>
      <c r="AR121" s="794"/>
      <c r="AS121" s="794"/>
      <c r="AT121" s="794"/>
      <c r="AU121" s="794"/>
      <c r="AV121" s="794"/>
      <c r="AW121" s="794"/>
      <c r="AX121" s="794"/>
      <c r="AY121" s="794"/>
      <c r="AZ121" s="794"/>
      <c r="BA121" s="794"/>
      <c r="BB121" s="794"/>
      <c r="BC121" s="794"/>
      <c r="BD121" s="794"/>
      <c r="BE121" s="794"/>
      <c r="BF121" s="794"/>
      <c r="BG121" s="794"/>
      <c r="BH121" s="794"/>
      <c r="BI121" s="794"/>
      <c r="BJ121" s="794"/>
      <c r="BK121" s="794"/>
      <c r="BL121" s="794"/>
      <c r="BM121" s="794"/>
    </row>
    <row r="122" spans="5:65" s="795" customFormat="1" ht="12.75" customHeight="1">
      <c r="E122" s="4"/>
      <c r="F122" s="794"/>
      <c r="G122" s="794"/>
      <c r="H122" s="794"/>
      <c r="I122" s="794"/>
      <c r="J122" s="794"/>
      <c r="K122" s="794"/>
      <c r="L122" s="794"/>
      <c r="M122" s="794"/>
      <c r="N122" s="794"/>
      <c r="O122" s="794"/>
      <c r="P122" s="794"/>
      <c r="Q122" s="794"/>
      <c r="R122" s="794"/>
      <c r="S122" s="794"/>
      <c r="T122" s="794"/>
      <c r="U122" s="794"/>
      <c r="V122" s="794"/>
      <c r="W122" s="794"/>
      <c r="X122" s="794"/>
      <c r="Y122" s="794"/>
      <c r="Z122" s="794"/>
      <c r="AA122" s="794"/>
      <c r="AB122" s="794"/>
      <c r="AC122" s="794"/>
      <c r="AD122" s="794"/>
      <c r="AE122" s="794"/>
      <c r="AF122" s="794"/>
      <c r="AG122" s="794"/>
      <c r="AH122" s="794"/>
      <c r="AI122" s="794"/>
      <c r="AJ122" s="794"/>
      <c r="AK122" s="794"/>
      <c r="AL122" s="794"/>
      <c r="AM122" s="794"/>
      <c r="AN122" s="794"/>
      <c r="AO122" s="794"/>
      <c r="AP122" s="794"/>
      <c r="AQ122" s="794"/>
      <c r="AR122" s="794"/>
      <c r="AS122" s="794"/>
      <c r="AT122" s="794"/>
      <c r="AU122" s="794"/>
      <c r="AV122" s="794"/>
      <c r="AW122" s="794"/>
      <c r="AX122" s="794"/>
      <c r="AY122" s="794"/>
      <c r="AZ122" s="794"/>
      <c r="BA122" s="794"/>
      <c r="BB122" s="794"/>
      <c r="BC122" s="794"/>
      <c r="BD122" s="794"/>
      <c r="BE122" s="794"/>
      <c r="BF122" s="794"/>
      <c r="BG122" s="794"/>
      <c r="BH122" s="794"/>
      <c r="BI122" s="794"/>
      <c r="BJ122" s="794"/>
      <c r="BK122" s="794"/>
      <c r="BL122" s="794"/>
      <c r="BM122" s="794"/>
    </row>
    <row r="123" spans="5:65" s="795" customFormat="1" ht="11.1" customHeight="1">
      <c r="E123" s="4"/>
      <c r="F123" s="794"/>
      <c r="G123" s="794"/>
      <c r="H123" s="794"/>
      <c r="I123" s="794"/>
      <c r="J123" s="794"/>
      <c r="K123" s="794"/>
      <c r="L123" s="794"/>
      <c r="M123" s="794"/>
      <c r="N123" s="794"/>
      <c r="O123" s="794"/>
      <c r="P123" s="794"/>
      <c r="Q123" s="794"/>
      <c r="R123" s="794"/>
      <c r="S123" s="794"/>
      <c r="T123" s="794"/>
      <c r="U123" s="794"/>
      <c r="V123" s="794"/>
      <c r="W123" s="794"/>
      <c r="X123" s="794"/>
      <c r="Y123" s="794"/>
      <c r="Z123" s="794"/>
      <c r="AA123" s="794"/>
      <c r="AB123" s="794"/>
      <c r="AC123" s="794"/>
      <c r="AD123" s="794"/>
      <c r="AE123" s="794"/>
      <c r="AF123" s="794"/>
      <c r="AG123" s="794"/>
      <c r="AH123" s="794"/>
      <c r="AI123" s="794"/>
      <c r="AJ123" s="794"/>
      <c r="AK123" s="794"/>
      <c r="AL123" s="794"/>
      <c r="AM123" s="794"/>
      <c r="AN123" s="794"/>
      <c r="AO123" s="794"/>
      <c r="AP123" s="794"/>
      <c r="AQ123" s="794"/>
      <c r="AR123" s="794"/>
      <c r="AS123" s="794"/>
      <c r="AT123" s="794"/>
      <c r="AU123" s="794"/>
      <c r="AV123" s="794"/>
      <c r="AW123" s="794"/>
      <c r="AX123" s="794"/>
      <c r="AY123" s="794"/>
      <c r="AZ123" s="794"/>
      <c r="BA123" s="794"/>
      <c r="BB123" s="794"/>
      <c r="BC123" s="794"/>
      <c r="BD123" s="794"/>
      <c r="BE123" s="794"/>
      <c r="BF123" s="794"/>
      <c r="BG123" s="794"/>
      <c r="BH123" s="794"/>
      <c r="BI123" s="794"/>
      <c r="BJ123" s="794"/>
      <c r="BK123" s="794"/>
      <c r="BL123" s="794"/>
      <c r="BM123" s="794"/>
    </row>
    <row r="124" spans="5:65" s="795" customFormat="1" ht="12.75" customHeight="1">
      <c r="E124" s="4"/>
      <c r="F124" s="794"/>
      <c r="G124" s="794"/>
      <c r="H124" s="794"/>
      <c r="I124" s="794"/>
      <c r="J124" s="794"/>
      <c r="K124" s="794"/>
      <c r="L124" s="794"/>
      <c r="M124" s="794"/>
      <c r="N124" s="794"/>
      <c r="O124" s="794"/>
      <c r="P124" s="794"/>
      <c r="Q124" s="794"/>
      <c r="R124" s="794"/>
      <c r="S124" s="794"/>
      <c r="T124" s="794"/>
      <c r="U124" s="794"/>
      <c r="V124" s="794"/>
      <c r="W124" s="794"/>
      <c r="X124" s="794"/>
      <c r="Y124" s="794"/>
      <c r="Z124" s="794"/>
      <c r="AA124" s="794"/>
      <c r="AB124" s="794"/>
      <c r="AC124" s="794"/>
      <c r="AD124" s="794"/>
      <c r="AE124" s="794"/>
      <c r="AF124" s="794"/>
      <c r="AG124" s="794"/>
      <c r="AH124" s="794"/>
      <c r="AI124" s="794"/>
      <c r="AJ124" s="794"/>
      <c r="AK124" s="794"/>
      <c r="AL124" s="794"/>
      <c r="AM124" s="794"/>
      <c r="AN124" s="794"/>
      <c r="AO124" s="794"/>
      <c r="AP124" s="794"/>
      <c r="AQ124" s="794"/>
      <c r="AR124" s="794"/>
      <c r="AS124" s="794"/>
      <c r="AT124" s="794"/>
      <c r="AU124" s="794"/>
      <c r="AV124" s="794"/>
      <c r="AW124" s="794"/>
      <c r="AX124" s="794"/>
      <c r="AY124" s="794"/>
      <c r="AZ124" s="794"/>
      <c r="BA124" s="794"/>
      <c r="BB124" s="794"/>
      <c r="BC124" s="794"/>
      <c r="BD124" s="794"/>
      <c r="BE124" s="794"/>
      <c r="BF124" s="794"/>
      <c r="BG124" s="794"/>
      <c r="BH124" s="794"/>
      <c r="BI124" s="794"/>
      <c r="BJ124" s="794"/>
      <c r="BK124" s="794"/>
      <c r="BL124" s="794"/>
      <c r="BM124" s="794"/>
    </row>
    <row r="125" spans="5:65" s="795" customFormat="1" ht="12.75" customHeight="1">
      <c r="E125" s="4"/>
      <c r="F125" s="794"/>
      <c r="G125" s="794"/>
      <c r="H125" s="794"/>
      <c r="I125" s="794"/>
      <c r="J125" s="794"/>
      <c r="K125" s="794"/>
      <c r="L125" s="794"/>
      <c r="M125" s="794"/>
      <c r="N125" s="794"/>
      <c r="O125" s="794"/>
      <c r="P125" s="794"/>
      <c r="Q125" s="794"/>
      <c r="R125" s="794"/>
      <c r="S125" s="794"/>
      <c r="T125" s="794"/>
      <c r="U125" s="794"/>
      <c r="V125" s="794"/>
      <c r="W125" s="794"/>
      <c r="X125" s="794"/>
      <c r="Y125" s="794"/>
      <c r="Z125" s="794"/>
      <c r="AA125" s="794"/>
      <c r="AB125" s="794"/>
      <c r="AC125" s="794"/>
      <c r="AD125" s="794"/>
      <c r="AE125" s="794"/>
      <c r="AF125" s="794"/>
      <c r="AG125" s="794"/>
      <c r="AH125" s="794"/>
      <c r="AI125" s="794"/>
      <c r="AJ125" s="794"/>
      <c r="AK125" s="794"/>
      <c r="AL125" s="794"/>
      <c r="AM125" s="794"/>
      <c r="AN125" s="794"/>
      <c r="AO125" s="794"/>
      <c r="AP125" s="794"/>
      <c r="AQ125" s="794"/>
      <c r="AR125" s="794"/>
      <c r="AS125" s="794"/>
      <c r="AT125" s="794"/>
      <c r="AU125" s="794"/>
      <c r="AV125" s="794"/>
      <c r="AW125" s="794"/>
      <c r="AX125" s="794"/>
      <c r="AY125" s="794"/>
      <c r="AZ125" s="794"/>
      <c r="BA125" s="794"/>
      <c r="BB125" s="794"/>
      <c r="BC125" s="794"/>
      <c r="BD125" s="794"/>
      <c r="BE125" s="794"/>
      <c r="BF125" s="794"/>
      <c r="BG125" s="794"/>
      <c r="BH125" s="794"/>
      <c r="BI125" s="794"/>
      <c r="BJ125" s="794"/>
      <c r="BK125" s="794"/>
      <c r="BL125" s="794"/>
      <c r="BM125" s="794"/>
    </row>
    <row r="126" spans="5:65" s="795" customFormat="1" ht="12.75" customHeight="1">
      <c r="E126" s="4"/>
      <c r="F126" s="794"/>
      <c r="G126" s="794"/>
      <c r="H126" s="794"/>
      <c r="I126" s="794"/>
      <c r="J126" s="794"/>
      <c r="K126" s="794"/>
      <c r="L126" s="794"/>
      <c r="M126" s="794"/>
      <c r="N126" s="794"/>
      <c r="O126" s="794"/>
      <c r="P126" s="794"/>
      <c r="Q126" s="794"/>
      <c r="R126" s="794"/>
      <c r="S126" s="794"/>
      <c r="T126" s="794"/>
      <c r="U126" s="794"/>
      <c r="V126" s="794"/>
      <c r="W126" s="794"/>
      <c r="X126" s="794"/>
      <c r="Y126" s="794"/>
      <c r="Z126" s="794"/>
      <c r="AA126" s="794"/>
      <c r="AB126" s="794"/>
      <c r="AC126" s="794"/>
      <c r="AD126" s="794"/>
      <c r="AE126" s="794"/>
      <c r="AF126" s="794"/>
      <c r="AG126" s="794"/>
      <c r="AH126" s="794"/>
      <c r="AI126" s="794"/>
      <c r="AJ126" s="794"/>
      <c r="AK126" s="794"/>
      <c r="AL126" s="794"/>
      <c r="AM126" s="794"/>
      <c r="AN126" s="794"/>
      <c r="AO126" s="794"/>
      <c r="AP126" s="794"/>
      <c r="AQ126" s="794"/>
      <c r="AR126" s="794"/>
      <c r="AS126" s="794"/>
      <c r="AT126" s="794"/>
      <c r="AU126" s="794"/>
      <c r="AV126" s="794"/>
      <c r="AW126" s="794"/>
      <c r="AX126" s="794"/>
      <c r="AY126" s="794"/>
      <c r="AZ126" s="794"/>
      <c r="BA126" s="794"/>
      <c r="BB126" s="794"/>
      <c r="BC126" s="794"/>
      <c r="BD126" s="794"/>
      <c r="BE126" s="794"/>
      <c r="BF126" s="794"/>
      <c r="BG126" s="794"/>
      <c r="BH126" s="794"/>
      <c r="BI126" s="794"/>
      <c r="BJ126" s="794"/>
      <c r="BK126" s="794"/>
      <c r="BL126" s="794"/>
      <c r="BM126" s="794"/>
    </row>
    <row r="127" spans="5:65" s="795" customFormat="1" ht="12.75" customHeight="1">
      <c r="E127" s="4"/>
      <c r="F127" s="794"/>
      <c r="G127" s="794"/>
      <c r="H127" s="794"/>
      <c r="I127" s="794"/>
      <c r="J127" s="794"/>
      <c r="K127" s="794"/>
      <c r="L127" s="794"/>
      <c r="M127" s="794"/>
      <c r="N127" s="794"/>
      <c r="O127" s="794"/>
      <c r="P127" s="794"/>
      <c r="Q127" s="794"/>
      <c r="R127" s="794"/>
      <c r="S127" s="794"/>
      <c r="T127" s="794"/>
      <c r="U127" s="794"/>
      <c r="V127" s="794"/>
      <c r="W127" s="794"/>
      <c r="X127" s="794"/>
      <c r="Y127" s="794"/>
      <c r="Z127" s="794"/>
      <c r="AA127" s="794"/>
      <c r="AB127" s="794"/>
      <c r="AC127" s="794"/>
      <c r="AD127" s="794"/>
      <c r="AE127" s="794"/>
      <c r="AF127" s="794"/>
      <c r="AG127" s="794"/>
      <c r="AH127" s="794"/>
      <c r="AI127" s="794"/>
      <c r="AJ127" s="794"/>
      <c r="AK127" s="794"/>
      <c r="AL127" s="794"/>
      <c r="AM127" s="794"/>
      <c r="AN127" s="794"/>
      <c r="AO127" s="794"/>
      <c r="AP127" s="794"/>
      <c r="AQ127" s="794"/>
      <c r="AR127" s="794"/>
      <c r="AS127" s="794"/>
      <c r="AT127" s="794"/>
      <c r="AU127" s="794"/>
      <c r="AV127" s="794"/>
      <c r="AW127" s="794"/>
      <c r="AX127" s="794"/>
      <c r="AY127" s="794"/>
      <c r="AZ127" s="794"/>
      <c r="BA127" s="794"/>
      <c r="BB127" s="794"/>
      <c r="BC127" s="794"/>
      <c r="BD127" s="794"/>
      <c r="BE127" s="794"/>
      <c r="BF127" s="794"/>
      <c r="BG127" s="794"/>
      <c r="BH127" s="794"/>
      <c r="BI127" s="794"/>
      <c r="BJ127" s="794"/>
      <c r="BK127" s="794"/>
      <c r="BL127" s="794"/>
      <c r="BM127" s="794"/>
    </row>
    <row r="128" spans="5:65" s="795" customFormat="1" ht="12.75" customHeight="1">
      <c r="E128" s="4"/>
      <c r="F128" s="794"/>
      <c r="G128" s="794"/>
      <c r="H128" s="794"/>
      <c r="I128" s="794"/>
      <c r="J128" s="794"/>
      <c r="K128" s="794"/>
      <c r="L128" s="794"/>
      <c r="M128" s="794"/>
      <c r="N128" s="794"/>
      <c r="O128" s="794"/>
      <c r="P128" s="794"/>
      <c r="Q128" s="794"/>
      <c r="R128" s="794"/>
      <c r="S128" s="794"/>
      <c r="T128" s="794"/>
      <c r="U128" s="794"/>
      <c r="V128" s="794"/>
      <c r="W128" s="794"/>
      <c r="X128" s="794"/>
      <c r="Y128" s="794"/>
      <c r="Z128" s="794"/>
      <c r="AA128" s="794"/>
      <c r="AB128" s="794"/>
      <c r="AC128" s="794"/>
      <c r="AD128" s="794"/>
      <c r="AE128" s="794"/>
      <c r="AF128" s="794"/>
      <c r="AG128" s="794"/>
      <c r="AH128" s="794"/>
      <c r="AI128" s="794"/>
      <c r="AJ128" s="794"/>
      <c r="AK128" s="794"/>
      <c r="AL128" s="794"/>
      <c r="AM128" s="794"/>
      <c r="AN128" s="794"/>
      <c r="AO128" s="794"/>
      <c r="AP128" s="794"/>
      <c r="AQ128" s="794"/>
      <c r="AR128" s="794"/>
      <c r="AS128" s="794"/>
      <c r="AT128" s="794"/>
      <c r="AU128" s="794"/>
      <c r="AV128" s="794"/>
      <c r="AW128" s="794"/>
      <c r="AX128" s="794"/>
      <c r="AY128" s="794"/>
      <c r="AZ128" s="794"/>
      <c r="BA128" s="794"/>
      <c r="BB128" s="794"/>
      <c r="BC128" s="794"/>
      <c r="BD128" s="794"/>
      <c r="BE128" s="794"/>
      <c r="BF128" s="794"/>
      <c r="BG128" s="794"/>
      <c r="BH128" s="794"/>
      <c r="BI128" s="794"/>
      <c r="BJ128" s="794"/>
      <c r="BK128" s="794"/>
      <c r="BL128" s="794"/>
      <c r="BM128" s="794"/>
    </row>
    <row r="129" spans="5:65" s="795" customFormat="1" ht="11.1" customHeight="1">
      <c r="E129" s="4"/>
      <c r="F129" s="794"/>
      <c r="G129" s="794"/>
      <c r="H129" s="794"/>
      <c r="I129" s="794"/>
      <c r="J129" s="794"/>
      <c r="K129" s="794"/>
      <c r="L129" s="794"/>
      <c r="M129" s="794"/>
      <c r="N129" s="794"/>
      <c r="O129" s="794"/>
      <c r="P129" s="794"/>
      <c r="Q129" s="794"/>
      <c r="R129" s="794"/>
      <c r="S129" s="794"/>
      <c r="T129" s="794"/>
      <c r="U129" s="794"/>
      <c r="V129" s="794"/>
      <c r="W129" s="794"/>
      <c r="X129" s="794"/>
      <c r="Y129" s="794"/>
      <c r="Z129" s="794"/>
      <c r="AA129" s="794"/>
      <c r="AB129" s="794"/>
      <c r="AC129" s="794"/>
      <c r="AD129" s="794"/>
      <c r="AE129" s="794"/>
      <c r="AF129" s="794"/>
      <c r="AG129" s="794"/>
      <c r="AH129" s="794"/>
      <c r="AI129" s="794"/>
      <c r="AJ129" s="794"/>
      <c r="AK129" s="794"/>
      <c r="AL129" s="794"/>
      <c r="AM129" s="794"/>
      <c r="AN129" s="794"/>
      <c r="AO129" s="794"/>
      <c r="AP129" s="794"/>
      <c r="AQ129" s="794"/>
      <c r="AR129" s="794"/>
      <c r="AS129" s="794"/>
      <c r="AT129" s="794"/>
      <c r="AU129" s="794"/>
      <c r="AV129" s="794"/>
      <c r="AW129" s="794"/>
      <c r="AX129" s="794"/>
      <c r="AY129" s="794"/>
      <c r="AZ129" s="794"/>
      <c r="BA129" s="794"/>
      <c r="BB129" s="794"/>
      <c r="BC129" s="794"/>
      <c r="BD129" s="794"/>
      <c r="BE129" s="794"/>
      <c r="BF129" s="794"/>
      <c r="BG129" s="794"/>
      <c r="BH129" s="794"/>
      <c r="BI129" s="794"/>
      <c r="BJ129" s="794"/>
      <c r="BK129" s="794"/>
      <c r="BL129" s="794"/>
      <c r="BM129" s="794"/>
    </row>
    <row r="130" spans="5:65" s="795" customFormat="1" ht="12.75" customHeight="1">
      <c r="E130" s="4"/>
      <c r="F130" s="794"/>
      <c r="G130" s="794"/>
      <c r="H130" s="794"/>
      <c r="I130" s="794"/>
      <c r="J130" s="794"/>
      <c r="K130" s="794"/>
      <c r="L130" s="794"/>
      <c r="M130" s="794"/>
      <c r="N130" s="794"/>
      <c r="O130" s="794"/>
      <c r="P130" s="794"/>
      <c r="Q130" s="794"/>
      <c r="R130" s="794"/>
      <c r="S130" s="794"/>
      <c r="T130" s="794"/>
      <c r="U130" s="794"/>
      <c r="V130" s="794"/>
      <c r="W130" s="794"/>
      <c r="X130" s="794"/>
      <c r="Y130" s="794"/>
      <c r="Z130" s="794"/>
      <c r="AA130" s="794"/>
      <c r="AB130" s="794"/>
      <c r="AC130" s="794"/>
      <c r="AD130" s="794"/>
      <c r="AE130" s="794"/>
      <c r="AF130" s="794"/>
      <c r="AG130" s="794"/>
      <c r="AH130" s="794"/>
      <c r="AI130" s="794"/>
      <c r="AJ130" s="794"/>
      <c r="AK130" s="794"/>
      <c r="AL130" s="794"/>
      <c r="AM130" s="794"/>
      <c r="AN130" s="794"/>
      <c r="AO130" s="794"/>
      <c r="AP130" s="794"/>
      <c r="AQ130" s="794"/>
      <c r="AR130" s="794"/>
      <c r="AS130" s="794"/>
      <c r="AT130" s="794"/>
      <c r="AU130" s="794"/>
      <c r="AV130" s="794"/>
      <c r="AW130" s="794"/>
      <c r="AX130" s="794"/>
      <c r="AY130" s="794"/>
      <c r="AZ130" s="794"/>
      <c r="BA130" s="794"/>
      <c r="BB130" s="794"/>
      <c r="BC130" s="794"/>
      <c r="BD130" s="794"/>
      <c r="BE130" s="794"/>
      <c r="BF130" s="794"/>
      <c r="BG130" s="794"/>
      <c r="BH130" s="794"/>
      <c r="BI130" s="794"/>
      <c r="BJ130" s="794"/>
      <c r="BK130" s="794"/>
      <c r="BL130" s="794"/>
      <c r="BM130" s="794"/>
    </row>
    <row r="131" spans="5:65" s="795" customFormat="1" ht="12.75" customHeight="1">
      <c r="E131" s="4"/>
      <c r="F131" s="794"/>
      <c r="G131" s="794"/>
      <c r="H131" s="794"/>
      <c r="I131" s="794"/>
      <c r="J131" s="794"/>
      <c r="K131" s="794"/>
      <c r="L131" s="794"/>
      <c r="M131" s="794"/>
      <c r="N131" s="794"/>
      <c r="O131" s="794"/>
      <c r="P131" s="794"/>
      <c r="Q131" s="794"/>
      <c r="R131" s="794"/>
      <c r="S131" s="794"/>
      <c r="T131" s="794"/>
      <c r="U131" s="794"/>
      <c r="V131" s="794"/>
      <c r="W131" s="794"/>
      <c r="X131" s="794"/>
      <c r="Y131" s="794"/>
      <c r="Z131" s="794"/>
      <c r="AA131" s="794"/>
      <c r="AB131" s="794"/>
      <c r="AC131" s="794"/>
      <c r="AD131" s="794"/>
      <c r="AE131" s="794"/>
      <c r="AF131" s="794"/>
      <c r="AG131" s="794"/>
      <c r="AH131" s="794"/>
      <c r="AI131" s="794"/>
      <c r="AJ131" s="794"/>
      <c r="AK131" s="794"/>
      <c r="AL131" s="794"/>
      <c r="AM131" s="794"/>
      <c r="AN131" s="794"/>
      <c r="AO131" s="794"/>
      <c r="AP131" s="794"/>
      <c r="AQ131" s="794"/>
      <c r="AR131" s="794"/>
      <c r="AS131" s="794"/>
      <c r="AT131" s="794"/>
      <c r="AU131" s="794"/>
      <c r="AV131" s="794"/>
      <c r="AW131" s="794"/>
      <c r="AX131" s="794"/>
      <c r="AY131" s="794"/>
      <c r="AZ131" s="794"/>
      <c r="BA131" s="794"/>
      <c r="BB131" s="794"/>
      <c r="BC131" s="794"/>
      <c r="BD131" s="794"/>
      <c r="BE131" s="794"/>
      <c r="BF131" s="794"/>
      <c r="BG131" s="794"/>
      <c r="BH131" s="794"/>
      <c r="BI131" s="794"/>
      <c r="BJ131" s="794"/>
      <c r="BK131" s="794"/>
      <c r="BL131" s="794"/>
      <c r="BM131" s="794"/>
    </row>
    <row r="132" spans="5:65" s="795" customFormat="1" ht="12.75" customHeight="1">
      <c r="E132" s="4"/>
      <c r="F132" s="794"/>
      <c r="G132" s="794"/>
      <c r="H132" s="794"/>
      <c r="I132" s="794"/>
      <c r="J132" s="794"/>
      <c r="K132" s="794"/>
      <c r="L132" s="794"/>
      <c r="M132" s="794"/>
      <c r="N132" s="794"/>
      <c r="O132" s="794"/>
      <c r="P132" s="794"/>
      <c r="Q132" s="794"/>
      <c r="R132" s="794"/>
      <c r="S132" s="794"/>
      <c r="T132" s="794"/>
      <c r="U132" s="794"/>
      <c r="V132" s="794"/>
      <c r="W132" s="794"/>
      <c r="X132" s="794"/>
      <c r="Y132" s="794"/>
      <c r="Z132" s="794"/>
      <c r="AA132" s="794"/>
      <c r="AB132" s="794"/>
      <c r="AC132" s="794"/>
      <c r="AD132" s="794"/>
      <c r="AE132" s="794"/>
      <c r="AF132" s="794"/>
      <c r="AG132" s="794"/>
      <c r="AH132" s="794"/>
      <c r="AI132" s="794"/>
      <c r="AJ132" s="794"/>
      <c r="AK132" s="794"/>
      <c r="AL132" s="794"/>
      <c r="AM132" s="794"/>
      <c r="AN132" s="794"/>
      <c r="AO132" s="794"/>
      <c r="AP132" s="794"/>
      <c r="AQ132" s="794"/>
      <c r="AR132" s="794"/>
      <c r="AS132" s="794"/>
      <c r="AT132" s="794"/>
      <c r="AU132" s="794"/>
      <c r="AV132" s="794"/>
      <c r="AW132" s="794"/>
      <c r="AX132" s="794"/>
      <c r="AY132" s="794"/>
      <c r="AZ132" s="794"/>
      <c r="BA132" s="794"/>
      <c r="BB132" s="794"/>
      <c r="BC132" s="794"/>
      <c r="BD132" s="794"/>
      <c r="BE132" s="794"/>
      <c r="BF132" s="794"/>
      <c r="BG132" s="794"/>
      <c r="BH132" s="794"/>
      <c r="BI132" s="794"/>
      <c r="BJ132" s="794"/>
      <c r="BK132" s="794"/>
      <c r="BL132" s="794"/>
      <c r="BM132" s="794"/>
    </row>
    <row r="133" spans="5:65" s="795" customFormat="1" ht="12.75" customHeight="1">
      <c r="E133" s="4"/>
      <c r="F133" s="794"/>
      <c r="G133" s="794"/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  <c r="W133" s="794"/>
      <c r="X133" s="794"/>
      <c r="Y133" s="794"/>
      <c r="Z133" s="794"/>
      <c r="AA133" s="794"/>
      <c r="AB133" s="794"/>
      <c r="AC133" s="794"/>
      <c r="AD133" s="794"/>
      <c r="AE133" s="794"/>
      <c r="AF133" s="794"/>
      <c r="AG133" s="794"/>
      <c r="AH133" s="794"/>
      <c r="AI133" s="794"/>
      <c r="AJ133" s="794"/>
      <c r="AK133" s="794"/>
      <c r="AL133" s="794"/>
      <c r="AM133" s="794"/>
      <c r="AN133" s="794"/>
      <c r="AO133" s="794"/>
      <c r="AP133" s="794"/>
      <c r="AQ133" s="794"/>
      <c r="AR133" s="794"/>
      <c r="AS133" s="794"/>
      <c r="AT133" s="794"/>
      <c r="AU133" s="794"/>
      <c r="AV133" s="794"/>
      <c r="AW133" s="794"/>
      <c r="AX133" s="794"/>
      <c r="AY133" s="794"/>
      <c r="AZ133" s="794"/>
      <c r="BA133" s="794"/>
      <c r="BB133" s="794"/>
      <c r="BC133" s="794"/>
      <c r="BD133" s="794"/>
      <c r="BE133" s="794"/>
      <c r="BF133" s="794"/>
      <c r="BG133" s="794"/>
      <c r="BH133" s="794"/>
      <c r="BI133" s="794"/>
      <c r="BJ133" s="794"/>
      <c r="BK133" s="794"/>
      <c r="BL133" s="794"/>
      <c r="BM133" s="794"/>
    </row>
    <row r="134" spans="5:65" s="795" customFormat="1" ht="11.1" customHeight="1">
      <c r="E134" s="4"/>
      <c r="F134" s="794"/>
      <c r="G134" s="794"/>
      <c r="H134" s="794"/>
      <c r="I134" s="794"/>
      <c r="J134" s="794"/>
      <c r="K134" s="794"/>
      <c r="L134" s="794"/>
      <c r="M134" s="794"/>
      <c r="N134" s="794"/>
      <c r="O134" s="794"/>
      <c r="P134" s="794"/>
      <c r="Q134" s="794"/>
      <c r="R134" s="794"/>
      <c r="S134" s="794"/>
      <c r="T134" s="794"/>
      <c r="U134" s="794"/>
      <c r="V134" s="794"/>
      <c r="W134" s="794"/>
      <c r="X134" s="794"/>
      <c r="Y134" s="794"/>
      <c r="Z134" s="794"/>
      <c r="AA134" s="794"/>
      <c r="AB134" s="794"/>
      <c r="AC134" s="794"/>
      <c r="AD134" s="794"/>
      <c r="AE134" s="794"/>
      <c r="AF134" s="794"/>
      <c r="AG134" s="794"/>
      <c r="AH134" s="794"/>
      <c r="AI134" s="794"/>
      <c r="AJ134" s="794"/>
      <c r="AK134" s="794"/>
      <c r="AL134" s="794"/>
      <c r="AM134" s="794"/>
      <c r="AN134" s="794"/>
      <c r="AO134" s="794"/>
      <c r="AP134" s="794"/>
      <c r="AQ134" s="794"/>
      <c r="AR134" s="794"/>
      <c r="AS134" s="794"/>
      <c r="AT134" s="794"/>
      <c r="AU134" s="794"/>
      <c r="AV134" s="794"/>
      <c r="AW134" s="794"/>
      <c r="AX134" s="794"/>
      <c r="AY134" s="794"/>
      <c r="AZ134" s="794"/>
      <c r="BA134" s="794"/>
      <c r="BB134" s="794"/>
      <c r="BC134" s="794"/>
      <c r="BD134" s="794"/>
      <c r="BE134" s="794"/>
      <c r="BF134" s="794"/>
      <c r="BG134" s="794"/>
      <c r="BH134" s="794"/>
      <c r="BI134" s="794"/>
      <c r="BJ134" s="794"/>
      <c r="BK134" s="794"/>
      <c r="BL134" s="794"/>
      <c r="BM134" s="794"/>
    </row>
    <row r="135" spans="5:65" s="795" customFormat="1" ht="13.5" customHeight="1">
      <c r="E135" s="4"/>
      <c r="F135" s="794"/>
      <c r="G135" s="794"/>
      <c r="H135" s="794"/>
      <c r="I135" s="794"/>
      <c r="J135" s="794"/>
      <c r="K135" s="794"/>
      <c r="L135" s="794"/>
      <c r="M135" s="794"/>
      <c r="N135" s="794"/>
      <c r="O135" s="794"/>
      <c r="P135" s="794"/>
      <c r="Q135" s="794"/>
      <c r="R135" s="794"/>
      <c r="S135" s="794"/>
      <c r="T135" s="794"/>
      <c r="U135" s="794"/>
      <c r="V135" s="794"/>
      <c r="W135" s="794"/>
      <c r="X135" s="794"/>
      <c r="Y135" s="794"/>
      <c r="Z135" s="794"/>
      <c r="AA135" s="794"/>
      <c r="AB135" s="794"/>
      <c r="AC135" s="794"/>
      <c r="AD135" s="794"/>
      <c r="AE135" s="794"/>
      <c r="AF135" s="794"/>
      <c r="AG135" s="794"/>
      <c r="AH135" s="794"/>
      <c r="AI135" s="794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  <c r="BA135" s="794"/>
      <c r="BB135" s="794"/>
      <c r="BC135" s="794"/>
      <c r="BD135" s="794"/>
      <c r="BE135" s="794"/>
      <c r="BF135" s="794"/>
      <c r="BG135" s="794"/>
      <c r="BH135" s="794"/>
      <c r="BI135" s="794"/>
      <c r="BJ135" s="794"/>
      <c r="BK135" s="794"/>
      <c r="BL135" s="794"/>
      <c r="BM135" s="794"/>
    </row>
    <row r="136" spans="5:65" s="795" customFormat="1" ht="12.75" customHeight="1">
      <c r="E136" s="4"/>
      <c r="F136" s="794"/>
      <c r="G136" s="794"/>
      <c r="H136" s="794"/>
      <c r="I136" s="794"/>
      <c r="J136" s="794"/>
      <c r="K136" s="794"/>
      <c r="L136" s="794"/>
      <c r="M136" s="794"/>
      <c r="N136" s="794"/>
      <c r="O136" s="794"/>
      <c r="P136" s="794"/>
      <c r="Q136" s="794"/>
      <c r="R136" s="794"/>
      <c r="S136" s="794"/>
      <c r="T136" s="794"/>
      <c r="U136" s="794"/>
      <c r="V136" s="794"/>
      <c r="W136" s="794"/>
      <c r="X136" s="794"/>
      <c r="Y136" s="794"/>
      <c r="Z136" s="794"/>
      <c r="AA136" s="794"/>
      <c r="AB136" s="794"/>
      <c r="AC136" s="794"/>
      <c r="AD136" s="794"/>
      <c r="AE136" s="794"/>
      <c r="AF136" s="794"/>
      <c r="AG136" s="794"/>
      <c r="AH136" s="794"/>
      <c r="AI136" s="794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  <c r="BA136" s="794"/>
      <c r="BB136" s="794"/>
      <c r="BC136" s="794"/>
      <c r="BD136" s="794"/>
      <c r="BE136" s="794"/>
      <c r="BF136" s="794"/>
      <c r="BG136" s="794"/>
      <c r="BH136" s="794"/>
      <c r="BI136" s="794"/>
      <c r="BJ136" s="794"/>
      <c r="BK136" s="794"/>
      <c r="BL136" s="794"/>
      <c r="BM136" s="794"/>
    </row>
    <row r="137" spans="5:65" s="795" customFormat="1" ht="12.75" customHeight="1">
      <c r="E137" s="4"/>
      <c r="F137" s="794"/>
      <c r="G137" s="794"/>
      <c r="H137" s="794"/>
      <c r="I137" s="794"/>
      <c r="J137" s="794"/>
      <c r="K137" s="794"/>
      <c r="L137" s="794"/>
      <c r="M137" s="794"/>
      <c r="N137" s="794"/>
      <c r="O137" s="794"/>
      <c r="P137" s="794"/>
      <c r="Q137" s="794"/>
      <c r="R137" s="794"/>
      <c r="S137" s="794"/>
      <c r="T137" s="794"/>
      <c r="U137" s="794"/>
      <c r="V137" s="794"/>
      <c r="W137" s="794"/>
      <c r="X137" s="794"/>
      <c r="Y137" s="794"/>
      <c r="Z137" s="794"/>
      <c r="AA137" s="794"/>
      <c r="AB137" s="794"/>
      <c r="AC137" s="794"/>
      <c r="AD137" s="794"/>
      <c r="AE137" s="794"/>
      <c r="AF137" s="794"/>
      <c r="AG137" s="794"/>
      <c r="AH137" s="794"/>
      <c r="AI137" s="794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  <c r="BA137" s="794"/>
      <c r="BB137" s="794"/>
      <c r="BC137" s="794"/>
      <c r="BD137" s="794"/>
      <c r="BE137" s="794"/>
      <c r="BF137" s="794"/>
      <c r="BG137" s="794"/>
      <c r="BH137" s="794"/>
      <c r="BI137" s="794"/>
      <c r="BJ137" s="794"/>
      <c r="BK137" s="794"/>
      <c r="BL137" s="794"/>
      <c r="BM137" s="794"/>
    </row>
    <row r="138" spans="5:65" s="795" customFormat="1" ht="12.75" customHeight="1">
      <c r="E138" s="4"/>
      <c r="F138" s="794"/>
      <c r="G138" s="794"/>
      <c r="H138" s="794"/>
      <c r="I138" s="794"/>
      <c r="J138" s="794"/>
      <c r="K138" s="794"/>
      <c r="L138" s="794"/>
      <c r="M138" s="794"/>
      <c r="N138" s="794"/>
      <c r="O138" s="794"/>
      <c r="P138" s="794"/>
      <c r="Q138" s="794"/>
      <c r="R138" s="794"/>
      <c r="S138" s="794"/>
      <c r="T138" s="794"/>
      <c r="U138" s="794"/>
      <c r="V138" s="794"/>
      <c r="W138" s="794"/>
      <c r="X138" s="794"/>
      <c r="Y138" s="794"/>
      <c r="Z138" s="794"/>
      <c r="AA138" s="794"/>
      <c r="AB138" s="794"/>
      <c r="AC138" s="794"/>
      <c r="AD138" s="794"/>
      <c r="AE138" s="794"/>
      <c r="AF138" s="794"/>
      <c r="AG138" s="794"/>
      <c r="AH138" s="794"/>
      <c r="AI138" s="794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  <c r="BA138" s="794"/>
      <c r="BB138" s="794"/>
      <c r="BC138" s="794"/>
      <c r="BD138" s="794"/>
      <c r="BE138" s="794"/>
      <c r="BF138" s="794"/>
      <c r="BG138" s="794"/>
      <c r="BH138" s="794"/>
      <c r="BI138" s="794"/>
      <c r="BJ138" s="794"/>
      <c r="BK138" s="794"/>
      <c r="BL138" s="794"/>
      <c r="BM138" s="794"/>
    </row>
    <row r="139" spans="5:65" s="795" customFormat="1" ht="11.1" customHeight="1">
      <c r="E139" s="4"/>
      <c r="F139" s="794"/>
      <c r="G139" s="794"/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  <c r="AQ139" s="794"/>
      <c r="AR139" s="794"/>
      <c r="AS139" s="794"/>
      <c r="AT139" s="794"/>
      <c r="AU139" s="794"/>
      <c r="AV139" s="794"/>
      <c r="AW139" s="794"/>
      <c r="AX139" s="794"/>
      <c r="AY139" s="794"/>
      <c r="AZ139" s="794"/>
      <c r="BA139" s="794"/>
      <c r="BB139" s="794"/>
      <c r="BC139" s="794"/>
      <c r="BD139" s="794"/>
      <c r="BE139" s="794"/>
      <c r="BF139" s="794"/>
      <c r="BG139" s="794"/>
      <c r="BH139" s="794"/>
      <c r="BI139" s="794"/>
      <c r="BJ139" s="794"/>
      <c r="BK139" s="794"/>
      <c r="BL139" s="794"/>
      <c r="BM139" s="794"/>
    </row>
    <row r="140" spans="5:65" s="795" customFormat="1" ht="11.1" customHeight="1">
      <c r="E140" s="4"/>
      <c r="F140" s="794"/>
      <c r="G140" s="794"/>
      <c r="H140" s="794"/>
      <c r="I140" s="794"/>
      <c r="J140" s="794"/>
      <c r="K140" s="794"/>
      <c r="L140" s="794"/>
      <c r="M140" s="794"/>
      <c r="N140" s="794"/>
      <c r="O140" s="794"/>
      <c r="P140" s="794"/>
      <c r="Q140" s="794"/>
      <c r="R140" s="794"/>
      <c r="S140" s="794"/>
      <c r="T140" s="794"/>
      <c r="U140" s="794"/>
      <c r="V140" s="794"/>
      <c r="W140" s="794"/>
      <c r="X140" s="794"/>
      <c r="Y140" s="794"/>
      <c r="Z140" s="794"/>
      <c r="AA140" s="794"/>
      <c r="AB140" s="794"/>
      <c r="AC140" s="794"/>
      <c r="AD140" s="794"/>
      <c r="AE140" s="794"/>
      <c r="AF140" s="794"/>
      <c r="AG140" s="794"/>
      <c r="AH140" s="794"/>
      <c r="AI140" s="794"/>
      <c r="AJ140" s="794"/>
      <c r="AK140" s="794"/>
      <c r="AL140" s="794"/>
      <c r="AM140" s="794"/>
      <c r="AN140" s="794"/>
      <c r="AO140" s="794"/>
      <c r="AP140" s="794"/>
      <c r="AQ140" s="794"/>
      <c r="AR140" s="794"/>
      <c r="AS140" s="794"/>
      <c r="AT140" s="794"/>
      <c r="AU140" s="794"/>
      <c r="AV140" s="794"/>
      <c r="AW140" s="794"/>
      <c r="AX140" s="794"/>
      <c r="AY140" s="794"/>
      <c r="AZ140" s="794"/>
      <c r="BA140" s="794"/>
      <c r="BB140" s="794"/>
      <c r="BC140" s="794"/>
      <c r="BD140" s="794"/>
      <c r="BE140" s="794"/>
      <c r="BF140" s="794"/>
      <c r="BG140" s="794"/>
      <c r="BH140" s="794"/>
      <c r="BI140" s="794"/>
      <c r="BJ140" s="794"/>
      <c r="BK140" s="794"/>
      <c r="BL140" s="794"/>
      <c r="BM140" s="794"/>
    </row>
    <row r="141" spans="5:65" s="795" customFormat="1" ht="13.5" customHeight="1">
      <c r="E141" s="4"/>
      <c r="F141" s="794"/>
      <c r="G141" s="794"/>
      <c r="H141" s="794"/>
      <c r="I141" s="794"/>
      <c r="J141" s="794"/>
      <c r="K141" s="794"/>
      <c r="L141" s="794"/>
      <c r="M141" s="794"/>
      <c r="N141" s="794"/>
      <c r="O141" s="794"/>
      <c r="P141" s="794"/>
      <c r="Q141" s="794"/>
      <c r="R141" s="794"/>
      <c r="S141" s="794"/>
      <c r="T141" s="794"/>
      <c r="U141" s="794"/>
      <c r="V141" s="794"/>
      <c r="W141" s="794"/>
      <c r="X141" s="794"/>
      <c r="Y141" s="794"/>
      <c r="Z141" s="794"/>
      <c r="AA141" s="794"/>
      <c r="AB141" s="794"/>
      <c r="AC141" s="794"/>
      <c r="AD141" s="794"/>
      <c r="AE141" s="794"/>
      <c r="AF141" s="794"/>
      <c r="AG141" s="794"/>
      <c r="AH141" s="794"/>
      <c r="AI141" s="794"/>
      <c r="AJ141" s="794"/>
      <c r="AK141" s="794"/>
      <c r="AL141" s="794"/>
      <c r="AM141" s="794"/>
      <c r="AN141" s="794"/>
      <c r="AO141" s="794"/>
      <c r="AP141" s="794"/>
      <c r="AQ141" s="794"/>
      <c r="AR141" s="794"/>
      <c r="AS141" s="794"/>
      <c r="AT141" s="794"/>
      <c r="AU141" s="794"/>
      <c r="AV141" s="794"/>
      <c r="AW141" s="794"/>
      <c r="AX141" s="794"/>
      <c r="AY141" s="794"/>
      <c r="AZ141" s="794"/>
      <c r="BA141" s="794"/>
      <c r="BB141" s="794"/>
      <c r="BC141" s="794"/>
      <c r="BD141" s="794"/>
      <c r="BE141" s="794"/>
      <c r="BF141" s="794"/>
      <c r="BG141" s="794"/>
      <c r="BH141" s="794"/>
      <c r="BI141" s="794"/>
      <c r="BJ141" s="794"/>
      <c r="BK141" s="794"/>
      <c r="BL141" s="794"/>
      <c r="BM141" s="794"/>
    </row>
    <row r="142" spans="5:65" s="795" customFormat="1" ht="13.5" customHeight="1">
      <c r="E142" s="4"/>
      <c r="F142" s="794"/>
      <c r="G142" s="794"/>
      <c r="H142" s="794"/>
      <c r="I142" s="794"/>
      <c r="J142" s="794"/>
      <c r="K142" s="794"/>
      <c r="L142" s="794"/>
      <c r="M142" s="794"/>
      <c r="N142" s="794"/>
      <c r="O142" s="794"/>
      <c r="P142" s="794"/>
      <c r="Q142" s="794"/>
      <c r="R142" s="794"/>
      <c r="S142" s="794"/>
      <c r="T142" s="794"/>
      <c r="U142" s="794"/>
      <c r="V142" s="794"/>
      <c r="W142" s="794"/>
      <c r="X142" s="794"/>
      <c r="Y142" s="794"/>
      <c r="Z142" s="794"/>
      <c r="AA142" s="794"/>
      <c r="AB142" s="794"/>
      <c r="AC142" s="794"/>
      <c r="AD142" s="794"/>
      <c r="AE142" s="794"/>
      <c r="AF142" s="794"/>
      <c r="AG142" s="794"/>
      <c r="AH142" s="794"/>
      <c r="AI142" s="794"/>
      <c r="AJ142" s="794"/>
      <c r="AK142" s="794"/>
      <c r="AL142" s="794"/>
      <c r="AM142" s="794"/>
      <c r="AN142" s="794"/>
      <c r="AO142" s="794"/>
      <c r="AP142" s="794"/>
      <c r="AQ142" s="794"/>
      <c r="AR142" s="794"/>
      <c r="AS142" s="794"/>
      <c r="AT142" s="794"/>
      <c r="AU142" s="794"/>
      <c r="AV142" s="794"/>
      <c r="AW142" s="794"/>
      <c r="AX142" s="794"/>
      <c r="AY142" s="794"/>
      <c r="AZ142" s="794"/>
      <c r="BA142" s="794"/>
      <c r="BB142" s="794"/>
      <c r="BC142" s="794"/>
      <c r="BD142" s="794"/>
      <c r="BE142" s="794"/>
      <c r="BF142" s="794"/>
      <c r="BG142" s="794"/>
      <c r="BH142" s="794"/>
      <c r="BI142" s="794"/>
      <c r="BJ142" s="794"/>
      <c r="BK142" s="794"/>
      <c r="BL142" s="794"/>
      <c r="BM142" s="794"/>
    </row>
    <row r="143" spans="5:65" s="795" customFormat="1" ht="13.5" customHeight="1">
      <c r="E143" s="4"/>
      <c r="F143" s="794"/>
      <c r="G143" s="794"/>
      <c r="H143" s="794"/>
      <c r="I143" s="794"/>
      <c r="J143" s="794"/>
      <c r="K143" s="794"/>
      <c r="L143" s="794"/>
      <c r="M143" s="794"/>
      <c r="N143" s="794"/>
      <c r="O143" s="794"/>
      <c r="P143" s="794"/>
      <c r="Q143" s="794"/>
      <c r="R143" s="794"/>
      <c r="S143" s="794"/>
      <c r="T143" s="794"/>
      <c r="U143" s="794"/>
      <c r="V143" s="794"/>
      <c r="W143" s="794"/>
      <c r="X143" s="794"/>
      <c r="Y143" s="794"/>
      <c r="Z143" s="794"/>
      <c r="AA143" s="794"/>
      <c r="AB143" s="794"/>
      <c r="AC143" s="794"/>
      <c r="AD143" s="794"/>
      <c r="AE143" s="794"/>
      <c r="AF143" s="794"/>
      <c r="AG143" s="794"/>
      <c r="AH143" s="794"/>
      <c r="AI143" s="794"/>
      <c r="AJ143" s="794"/>
      <c r="AK143" s="794"/>
      <c r="AL143" s="794"/>
      <c r="AM143" s="794"/>
      <c r="AN143" s="794"/>
      <c r="AO143" s="794"/>
      <c r="AP143" s="794"/>
      <c r="AQ143" s="794"/>
      <c r="AR143" s="794"/>
      <c r="AS143" s="794"/>
      <c r="AT143" s="794"/>
      <c r="AU143" s="794"/>
      <c r="AV143" s="794"/>
      <c r="AW143" s="794"/>
      <c r="AX143" s="794"/>
      <c r="AY143" s="794"/>
      <c r="AZ143" s="794"/>
      <c r="BA143" s="794"/>
      <c r="BB143" s="794"/>
      <c r="BC143" s="794"/>
      <c r="BD143" s="794"/>
      <c r="BE143" s="794"/>
      <c r="BF143" s="794"/>
      <c r="BG143" s="794"/>
      <c r="BH143" s="794"/>
      <c r="BI143" s="794"/>
      <c r="BJ143" s="794"/>
      <c r="BK143" s="794"/>
      <c r="BL143" s="794"/>
      <c r="BM143" s="794"/>
    </row>
    <row r="144" spans="5:65" s="795" customFormat="1" ht="13.5" customHeight="1">
      <c r="E144" s="4"/>
      <c r="F144" s="794"/>
      <c r="G144" s="794"/>
      <c r="H144" s="794"/>
      <c r="I144" s="794"/>
      <c r="J144" s="794"/>
      <c r="K144" s="794"/>
      <c r="L144" s="794"/>
      <c r="M144" s="794"/>
      <c r="N144" s="794"/>
      <c r="O144" s="794"/>
      <c r="P144" s="794"/>
      <c r="Q144" s="794"/>
      <c r="R144" s="794"/>
      <c r="S144" s="794"/>
      <c r="T144" s="794"/>
      <c r="U144" s="794"/>
      <c r="V144" s="794"/>
      <c r="W144" s="794"/>
      <c r="X144" s="794"/>
      <c r="Y144" s="794"/>
      <c r="Z144" s="794"/>
      <c r="AA144" s="794"/>
      <c r="AB144" s="794"/>
      <c r="AC144" s="794"/>
      <c r="AD144" s="794"/>
      <c r="AE144" s="794"/>
      <c r="AF144" s="794"/>
      <c r="AG144" s="794"/>
      <c r="AH144" s="794"/>
      <c r="AI144" s="794"/>
      <c r="AJ144" s="794"/>
      <c r="AK144" s="794"/>
      <c r="AL144" s="79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A144" s="794"/>
      <c r="BB144" s="794"/>
      <c r="BC144" s="794"/>
      <c r="BD144" s="794"/>
      <c r="BE144" s="794"/>
      <c r="BF144" s="794"/>
      <c r="BG144" s="794"/>
      <c r="BH144" s="794"/>
      <c r="BI144" s="794"/>
      <c r="BJ144" s="794"/>
      <c r="BK144" s="794"/>
      <c r="BL144" s="794"/>
      <c r="BM144" s="794"/>
    </row>
    <row r="145" spans="5:65" s="795" customFormat="1" ht="3.75" customHeight="1">
      <c r="E145" s="4"/>
      <c r="F145" s="794"/>
      <c r="G145" s="794"/>
      <c r="H145" s="794"/>
      <c r="I145" s="794"/>
      <c r="J145" s="794"/>
      <c r="K145" s="794"/>
      <c r="L145" s="794"/>
      <c r="M145" s="794"/>
      <c r="N145" s="794"/>
      <c r="O145" s="794"/>
      <c r="P145" s="794"/>
      <c r="Q145" s="794"/>
      <c r="R145" s="794"/>
      <c r="S145" s="794"/>
      <c r="T145" s="794"/>
      <c r="U145" s="794"/>
      <c r="V145" s="794"/>
      <c r="W145" s="794"/>
      <c r="X145" s="794"/>
      <c r="Y145" s="794"/>
      <c r="Z145" s="794"/>
      <c r="AA145" s="794"/>
      <c r="AB145" s="794"/>
      <c r="AC145" s="794"/>
      <c r="AD145" s="794"/>
      <c r="AE145" s="794"/>
      <c r="AF145" s="794"/>
      <c r="AG145" s="794"/>
      <c r="AH145" s="794"/>
      <c r="AI145" s="794"/>
      <c r="AJ145" s="794"/>
      <c r="AK145" s="794"/>
      <c r="AL145" s="794"/>
      <c r="AM145" s="794"/>
      <c r="AN145" s="794"/>
      <c r="AO145" s="794"/>
      <c r="AP145" s="794"/>
      <c r="AQ145" s="794"/>
      <c r="AR145" s="794"/>
      <c r="AS145" s="794"/>
      <c r="AT145" s="794"/>
      <c r="AU145" s="794"/>
      <c r="AV145" s="794"/>
      <c r="AW145" s="794"/>
      <c r="AX145" s="794"/>
      <c r="AY145" s="794"/>
      <c r="AZ145" s="794"/>
      <c r="BA145" s="794"/>
      <c r="BB145" s="794"/>
      <c r="BC145" s="794"/>
      <c r="BD145" s="794"/>
      <c r="BE145" s="794"/>
      <c r="BF145" s="794"/>
      <c r="BG145" s="794"/>
      <c r="BH145" s="794"/>
      <c r="BI145" s="794"/>
      <c r="BJ145" s="794"/>
      <c r="BK145" s="794"/>
      <c r="BL145" s="794"/>
      <c r="BM145" s="794"/>
    </row>
    <row r="146" spans="5:65" s="795" customFormat="1" ht="10.5" customHeight="1">
      <c r="E146" s="4"/>
      <c r="F146" s="794"/>
      <c r="G146" s="794"/>
      <c r="H146" s="794"/>
      <c r="I146" s="794"/>
      <c r="J146" s="794"/>
      <c r="K146" s="794"/>
      <c r="L146" s="794"/>
      <c r="M146" s="794"/>
      <c r="N146" s="794"/>
      <c r="O146" s="794"/>
      <c r="P146" s="794"/>
      <c r="Q146" s="794"/>
      <c r="R146" s="794"/>
      <c r="S146" s="794"/>
      <c r="T146" s="794"/>
      <c r="U146" s="794"/>
      <c r="V146" s="794"/>
      <c r="W146" s="794"/>
      <c r="X146" s="794"/>
      <c r="Y146" s="794"/>
      <c r="Z146" s="794"/>
      <c r="AA146" s="794"/>
      <c r="AB146" s="794"/>
      <c r="AC146" s="794"/>
      <c r="AD146" s="794"/>
      <c r="AE146" s="794"/>
      <c r="AF146" s="794"/>
      <c r="AG146" s="794"/>
      <c r="AH146" s="794"/>
      <c r="AI146" s="794"/>
      <c r="AJ146" s="794"/>
      <c r="AK146" s="794"/>
      <c r="AL146" s="794"/>
      <c r="AM146" s="794"/>
      <c r="AN146" s="794"/>
      <c r="AO146" s="794"/>
      <c r="AP146" s="794"/>
      <c r="AQ146" s="794"/>
      <c r="AR146" s="794"/>
      <c r="AS146" s="794"/>
      <c r="AT146" s="794"/>
      <c r="AU146" s="794"/>
      <c r="AV146" s="794"/>
      <c r="AW146" s="794"/>
      <c r="AX146" s="794"/>
      <c r="AY146" s="794"/>
      <c r="AZ146" s="794"/>
      <c r="BA146" s="794"/>
      <c r="BB146" s="794"/>
      <c r="BC146" s="794"/>
      <c r="BD146" s="794"/>
      <c r="BE146" s="794"/>
      <c r="BF146" s="794"/>
      <c r="BG146" s="794"/>
      <c r="BH146" s="794"/>
      <c r="BI146" s="794"/>
      <c r="BJ146" s="794"/>
      <c r="BK146" s="794"/>
      <c r="BL146" s="794"/>
      <c r="BM146" s="794"/>
    </row>
    <row r="147" spans="5:65" s="795" customFormat="1" ht="17.25" customHeight="1">
      <c r="E147" s="4"/>
      <c r="F147" s="794"/>
      <c r="G147" s="794"/>
      <c r="H147" s="794"/>
      <c r="I147" s="794"/>
      <c r="J147" s="794"/>
      <c r="K147" s="794"/>
      <c r="L147" s="794"/>
      <c r="M147" s="794"/>
      <c r="N147" s="794"/>
      <c r="O147" s="794"/>
      <c r="P147" s="794"/>
      <c r="Q147" s="794"/>
      <c r="R147" s="794"/>
      <c r="S147" s="794"/>
      <c r="T147" s="794"/>
      <c r="U147" s="794"/>
      <c r="V147" s="794"/>
      <c r="W147" s="794"/>
      <c r="X147" s="794"/>
      <c r="Y147" s="794"/>
      <c r="Z147" s="794"/>
      <c r="AA147" s="794"/>
      <c r="AB147" s="794"/>
      <c r="AC147" s="794"/>
      <c r="AD147" s="794"/>
      <c r="AE147" s="794"/>
      <c r="AF147" s="794"/>
      <c r="AG147" s="794"/>
      <c r="AH147" s="794"/>
      <c r="AI147" s="794"/>
      <c r="AJ147" s="794"/>
      <c r="AK147" s="794"/>
      <c r="AL147" s="794"/>
      <c r="AM147" s="794"/>
      <c r="AN147" s="794"/>
      <c r="AO147" s="794"/>
      <c r="AP147" s="794"/>
      <c r="AQ147" s="794"/>
      <c r="AR147" s="794"/>
      <c r="AS147" s="794"/>
      <c r="AT147" s="794"/>
      <c r="AU147" s="794"/>
      <c r="AV147" s="794"/>
      <c r="AW147" s="794"/>
      <c r="AX147" s="794"/>
      <c r="AY147" s="794"/>
      <c r="AZ147" s="794"/>
      <c r="BA147" s="794"/>
      <c r="BB147" s="794"/>
      <c r="BC147" s="794"/>
      <c r="BD147" s="794"/>
      <c r="BE147" s="794"/>
      <c r="BF147" s="794"/>
      <c r="BG147" s="794"/>
      <c r="BH147" s="794"/>
      <c r="BI147" s="794"/>
      <c r="BJ147" s="794"/>
      <c r="BK147" s="794"/>
      <c r="BL147" s="794"/>
      <c r="BM147" s="794"/>
    </row>
    <row r="148" spans="5:65" s="795" customFormat="1" ht="17.25" customHeight="1">
      <c r="E148" s="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  <c r="W148" s="794"/>
      <c r="X148" s="794"/>
      <c r="Y148" s="794"/>
      <c r="Z148" s="794"/>
      <c r="AA148" s="794"/>
      <c r="AB148" s="794"/>
      <c r="AC148" s="794"/>
      <c r="AD148" s="794"/>
      <c r="AE148" s="794"/>
      <c r="AF148" s="794"/>
      <c r="AG148" s="794"/>
      <c r="AH148" s="794"/>
      <c r="AI148" s="794"/>
      <c r="AJ148" s="794"/>
      <c r="AK148" s="794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4"/>
      <c r="AX148" s="794"/>
      <c r="AY148" s="794"/>
      <c r="AZ148" s="794"/>
      <c r="BA148" s="794"/>
      <c r="BB148" s="794"/>
      <c r="BC148" s="794"/>
      <c r="BD148" s="794"/>
      <c r="BE148" s="794"/>
      <c r="BF148" s="794"/>
      <c r="BG148" s="794"/>
      <c r="BH148" s="794"/>
      <c r="BI148" s="794"/>
      <c r="BJ148" s="794"/>
      <c r="BK148" s="794"/>
      <c r="BL148" s="794"/>
      <c r="BM148" s="794"/>
    </row>
    <row r="149" spans="5:65" s="795" customFormat="1" ht="17.25" customHeight="1">
      <c r="E149" s="4"/>
      <c r="F149" s="794"/>
      <c r="G149" s="794"/>
      <c r="H149" s="794"/>
      <c r="I149" s="794"/>
      <c r="J149" s="794"/>
      <c r="K149" s="794"/>
      <c r="L149" s="794"/>
      <c r="M149" s="794"/>
      <c r="N149" s="794"/>
      <c r="O149" s="794"/>
      <c r="P149" s="794"/>
      <c r="Q149" s="794"/>
      <c r="R149" s="794"/>
      <c r="S149" s="794"/>
      <c r="T149" s="794"/>
      <c r="U149" s="794"/>
      <c r="V149" s="794"/>
      <c r="W149" s="794"/>
      <c r="X149" s="794"/>
      <c r="Y149" s="794"/>
      <c r="Z149" s="794"/>
      <c r="AA149" s="794"/>
      <c r="AB149" s="794"/>
      <c r="AC149" s="794"/>
      <c r="AD149" s="794"/>
      <c r="AE149" s="794"/>
      <c r="AF149" s="794"/>
      <c r="AG149" s="794"/>
      <c r="AH149" s="794"/>
      <c r="AI149" s="794"/>
      <c r="AJ149" s="794"/>
      <c r="AK149" s="794"/>
      <c r="AL149" s="794"/>
      <c r="AM149" s="794"/>
      <c r="AN149" s="794"/>
      <c r="AO149" s="794"/>
      <c r="AP149" s="794"/>
      <c r="AQ149" s="794"/>
      <c r="AR149" s="794"/>
      <c r="AS149" s="794"/>
      <c r="AT149" s="794"/>
      <c r="AU149" s="794"/>
      <c r="AV149" s="794"/>
      <c r="AW149" s="794"/>
      <c r="AX149" s="794"/>
      <c r="AY149" s="794"/>
      <c r="AZ149" s="794"/>
      <c r="BA149" s="794"/>
      <c r="BB149" s="794"/>
      <c r="BC149" s="794"/>
      <c r="BD149" s="794"/>
      <c r="BE149" s="794"/>
      <c r="BF149" s="794"/>
      <c r="BG149" s="794"/>
      <c r="BH149" s="794"/>
      <c r="BI149" s="794"/>
      <c r="BJ149" s="794"/>
      <c r="BK149" s="794"/>
      <c r="BL149" s="794"/>
      <c r="BM149" s="794"/>
    </row>
    <row r="150" spans="5:65" s="795" customFormat="1" ht="17.25" customHeight="1">
      <c r="E150" s="4"/>
      <c r="F150" s="794"/>
      <c r="G150" s="794"/>
      <c r="H150" s="794"/>
      <c r="I150" s="794"/>
      <c r="J150" s="794"/>
      <c r="K150" s="794"/>
      <c r="L150" s="794"/>
      <c r="M150" s="794"/>
      <c r="N150" s="794"/>
      <c r="O150" s="794"/>
      <c r="P150" s="794"/>
      <c r="Q150" s="794"/>
      <c r="R150" s="794"/>
      <c r="S150" s="794"/>
      <c r="T150" s="794"/>
      <c r="U150" s="794"/>
      <c r="V150" s="794"/>
      <c r="W150" s="794"/>
      <c r="X150" s="794"/>
      <c r="Y150" s="794"/>
      <c r="Z150" s="794"/>
      <c r="AA150" s="794"/>
      <c r="AB150" s="794"/>
      <c r="AC150" s="794"/>
      <c r="AD150" s="794"/>
      <c r="AE150" s="794"/>
      <c r="AF150" s="794"/>
      <c r="AG150" s="794"/>
      <c r="AH150" s="794"/>
      <c r="AI150" s="794"/>
      <c r="AJ150" s="794"/>
      <c r="AK150" s="794"/>
      <c r="AL150" s="794"/>
      <c r="AM150" s="794"/>
      <c r="AN150" s="794"/>
      <c r="AO150" s="794"/>
      <c r="AP150" s="794"/>
      <c r="AQ150" s="794"/>
      <c r="AR150" s="794"/>
      <c r="AS150" s="794"/>
      <c r="AT150" s="794"/>
      <c r="AU150" s="794"/>
      <c r="AV150" s="794"/>
      <c r="AW150" s="794"/>
      <c r="AX150" s="794"/>
      <c r="AY150" s="794"/>
      <c r="AZ150" s="794"/>
      <c r="BA150" s="794"/>
      <c r="BB150" s="794"/>
      <c r="BC150" s="794"/>
      <c r="BD150" s="794"/>
      <c r="BE150" s="794"/>
      <c r="BF150" s="794"/>
      <c r="BG150" s="794"/>
      <c r="BH150" s="794"/>
      <c r="BI150" s="794"/>
      <c r="BJ150" s="794"/>
      <c r="BK150" s="794"/>
      <c r="BL150" s="794"/>
      <c r="BM150" s="794"/>
    </row>
    <row r="151" spans="5:65" s="795" customFormat="1" ht="12" customHeight="1">
      <c r="E151" s="4"/>
      <c r="F151" s="794"/>
      <c r="G151" s="794"/>
      <c r="H151" s="794"/>
      <c r="I151" s="794"/>
      <c r="J151" s="794"/>
      <c r="K151" s="794"/>
      <c r="L151" s="794"/>
      <c r="M151" s="794"/>
      <c r="N151" s="794"/>
      <c r="O151" s="794"/>
      <c r="P151" s="794"/>
      <c r="Q151" s="794"/>
      <c r="R151" s="794"/>
      <c r="S151" s="794"/>
      <c r="T151" s="794"/>
      <c r="U151" s="794"/>
      <c r="V151" s="794"/>
      <c r="W151" s="794"/>
      <c r="X151" s="794"/>
      <c r="Y151" s="794"/>
      <c r="Z151" s="794"/>
      <c r="AA151" s="794"/>
      <c r="AB151" s="794"/>
      <c r="AC151" s="794"/>
      <c r="AD151" s="794"/>
      <c r="AE151" s="794"/>
      <c r="AF151" s="794"/>
      <c r="AG151" s="794"/>
      <c r="AH151" s="794"/>
      <c r="AI151" s="794"/>
      <c r="AJ151" s="794"/>
      <c r="AK151" s="794"/>
      <c r="AL151" s="794"/>
      <c r="AM151" s="794"/>
      <c r="AN151" s="794"/>
      <c r="AO151" s="794"/>
      <c r="AP151" s="794"/>
      <c r="AQ151" s="794"/>
      <c r="AR151" s="794"/>
      <c r="AS151" s="794"/>
      <c r="AT151" s="794"/>
      <c r="AU151" s="794"/>
      <c r="AV151" s="794"/>
      <c r="AW151" s="794"/>
      <c r="AX151" s="794"/>
      <c r="AY151" s="794"/>
      <c r="AZ151" s="794"/>
      <c r="BA151" s="794"/>
      <c r="BB151" s="794"/>
      <c r="BC151" s="794"/>
      <c r="BD151" s="794"/>
      <c r="BE151" s="794"/>
      <c r="BF151" s="794"/>
      <c r="BG151" s="794"/>
      <c r="BH151" s="794"/>
      <c r="BI151" s="794"/>
      <c r="BJ151" s="794"/>
      <c r="BK151" s="794"/>
      <c r="BL151" s="794"/>
      <c r="BM151" s="794"/>
    </row>
    <row r="152" spans="5:65" s="795" customFormat="1" ht="15" customHeight="1">
      <c r="E152" s="4"/>
      <c r="F152" s="794"/>
      <c r="G152" s="794"/>
      <c r="H152" s="794"/>
      <c r="I152" s="794"/>
      <c r="J152" s="794"/>
      <c r="K152" s="794"/>
      <c r="L152" s="794"/>
      <c r="M152" s="794"/>
      <c r="N152" s="794"/>
      <c r="O152" s="794"/>
      <c r="P152" s="794"/>
      <c r="Q152" s="794"/>
      <c r="R152" s="794"/>
      <c r="S152" s="794"/>
      <c r="T152" s="794"/>
      <c r="U152" s="794"/>
      <c r="V152" s="794"/>
      <c r="W152" s="794"/>
      <c r="X152" s="794"/>
      <c r="Y152" s="794"/>
      <c r="Z152" s="794"/>
      <c r="AA152" s="794"/>
      <c r="AB152" s="794"/>
      <c r="AC152" s="794"/>
      <c r="AD152" s="794"/>
      <c r="AE152" s="794"/>
      <c r="AF152" s="794"/>
      <c r="AG152" s="794"/>
      <c r="AH152" s="794"/>
      <c r="AI152" s="794"/>
      <c r="AJ152" s="794"/>
      <c r="AK152" s="794"/>
      <c r="AL152" s="794"/>
      <c r="AM152" s="794"/>
      <c r="AN152" s="794"/>
      <c r="AO152" s="794"/>
      <c r="AP152" s="794"/>
      <c r="AQ152" s="794"/>
      <c r="AR152" s="794"/>
      <c r="AS152" s="794"/>
      <c r="AT152" s="794"/>
      <c r="AU152" s="794"/>
      <c r="AV152" s="794"/>
      <c r="AW152" s="794"/>
      <c r="AX152" s="794"/>
      <c r="AY152" s="794"/>
      <c r="AZ152" s="794"/>
      <c r="BA152" s="794"/>
      <c r="BB152" s="794"/>
      <c r="BC152" s="794"/>
      <c r="BD152" s="794"/>
      <c r="BE152" s="794"/>
      <c r="BF152" s="794"/>
      <c r="BG152" s="794"/>
      <c r="BH152" s="794"/>
      <c r="BI152" s="794"/>
      <c r="BJ152" s="794"/>
      <c r="BK152" s="794"/>
      <c r="BL152" s="794"/>
      <c r="BM152" s="794"/>
    </row>
    <row r="153" spans="5:65" s="795" customFormat="1" ht="15" customHeight="1">
      <c r="E153" s="4"/>
      <c r="F153" s="794"/>
      <c r="G153" s="794"/>
      <c r="H153" s="794"/>
      <c r="I153" s="794"/>
      <c r="J153" s="794"/>
      <c r="K153" s="794"/>
      <c r="L153" s="794"/>
      <c r="M153" s="794"/>
      <c r="N153" s="794"/>
      <c r="O153" s="794"/>
      <c r="P153" s="794"/>
      <c r="Q153" s="794"/>
      <c r="R153" s="794"/>
      <c r="S153" s="794"/>
      <c r="T153" s="794"/>
      <c r="U153" s="794"/>
      <c r="V153" s="794"/>
      <c r="W153" s="794"/>
      <c r="X153" s="794"/>
      <c r="Y153" s="794"/>
      <c r="Z153" s="794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</row>
    <row r="154" spans="5:65" s="795" customFormat="1" ht="45.75" customHeight="1">
      <c r="E154" s="4"/>
      <c r="F154" s="794"/>
      <c r="G154" s="794"/>
      <c r="H154" s="794"/>
      <c r="I154" s="794"/>
      <c r="J154" s="794"/>
      <c r="K154" s="794"/>
      <c r="L154" s="794"/>
      <c r="M154" s="794"/>
      <c r="N154" s="794"/>
      <c r="O154" s="794"/>
      <c r="P154" s="794"/>
      <c r="Q154" s="794"/>
      <c r="R154" s="794"/>
      <c r="S154" s="794"/>
      <c r="T154" s="794"/>
      <c r="U154" s="794"/>
      <c r="V154" s="794"/>
      <c r="W154" s="794"/>
      <c r="X154" s="794"/>
      <c r="Y154" s="794"/>
      <c r="Z154" s="794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</row>
    <row r="155" spans="5:65" s="795" customFormat="1" ht="49.5" customHeight="1">
      <c r="E155" s="4"/>
      <c r="F155" s="794"/>
      <c r="G155" s="794"/>
      <c r="H155" s="794"/>
      <c r="I155" s="794"/>
      <c r="J155" s="794"/>
      <c r="K155" s="794"/>
      <c r="L155" s="794"/>
      <c r="M155" s="794"/>
      <c r="N155" s="794"/>
      <c r="O155" s="794"/>
      <c r="P155" s="794"/>
      <c r="Q155" s="794"/>
      <c r="R155" s="794"/>
      <c r="S155" s="794"/>
      <c r="T155" s="794"/>
      <c r="U155" s="794"/>
      <c r="V155" s="794"/>
      <c r="W155" s="794"/>
      <c r="X155" s="794"/>
      <c r="Y155" s="794"/>
      <c r="Z155" s="794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</row>
    <row r="156" spans="5:65" s="795" customFormat="1" ht="12.75" customHeight="1">
      <c r="E156" s="4"/>
      <c r="F156" s="794"/>
      <c r="G156" s="794"/>
      <c r="H156" s="794"/>
      <c r="I156" s="794"/>
      <c r="J156" s="794"/>
      <c r="K156" s="794"/>
      <c r="L156" s="794"/>
      <c r="M156" s="794"/>
      <c r="N156" s="794"/>
      <c r="O156" s="794"/>
      <c r="P156" s="794"/>
      <c r="Q156" s="794"/>
      <c r="R156" s="794"/>
      <c r="S156" s="794"/>
      <c r="T156" s="794"/>
      <c r="U156" s="794"/>
      <c r="V156" s="794"/>
      <c r="W156" s="794"/>
      <c r="X156" s="794"/>
      <c r="Y156" s="794"/>
      <c r="Z156" s="794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</row>
    <row r="157" spans="5:65" s="795" customFormat="1" ht="11.1" customHeight="1">
      <c r="E157" s="4"/>
      <c r="F157" s="794"/>
      <c r="G157" s="794"/>
      <c r="H157" s="794"/>
      <c r="I157" s="794"/>
      <c r="J157" s="794"/>
      <c r="K157" s="794"/>
      <c r="L157" s="794"/>
      <c r="M157" s="794"/>
      <c r="N157" s="794"/>
      <c r="O157" s="794"/>
      <c r="P157" s="794"/>
      <c r="Q157" s="794"/>
      <c r="R157" s="794"/>
      <c r="S157" s="794"/>
      <c r="T157" s="794"/>
      <c r="U157" s="794"/>
      <c r="V157" s="794"/>
      <c r="W157" s="794"/>
      <c r="X157" s="794"/>
      <c r="Y157" s="794"/>
      <c r="Z157" s="794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</row>
    <row r="158" spans="5:65" s="795" customFormat="1" ht="24" customHeight="1">
      <c r="E158" s="4"/>
      <c r="F158" s="794"/>
      <c r="G158" s="794"/>
      <c r="H158" s="794"/>
      <c r="I158" s="794"/>
      <c r="J158" s="794"/>
      <c r="K158" s="794"/>
      <c r="L158" s="794"/>
      <c r="M158" s="794"/>
      <c r="N158" s="794"/>
      <c r="O158" s="794"/>
      <c r="P158" s="794"/>
      <c r="Q158" s="794"/>
      <c r="R158" s="794"/>
      <c r="S158" s="794"/>
      <c r="T158" s="794"/>
      <c r="U158" s="794"/>
      <c r="V158" s="794"/>
      <c r="W158" s="794"/>
      <c r="X158" s="794"/>
      <c r="Y158" s="794"/>
      <c r="Z158" s="794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</row>
    <row r="159" spans="5:65" s="795" customFormat="1" ht="11.1" customHeight="1">
      <c r="E159" s="4"/>
      <c r="F159" s="794"/>
      <c r="G159" s="794"/>
      <c r="H159" s="794"/>
      <c r="I159" s="794"/>
      <c r="J159" s="794"/>
      <c r="K159" s="794"/>
      <c r="L159" s="794"/>
      <c r="M159" s="794"/>
      <c r="N159" s="794"/>
      <c r="O159" s="794"/>
      <c r="P159" s="794"/>
      <c r="Q159" s="794"/>
      <c r="R159" s="794"/>
      <c r="S159" s="794"/>
      <c r="T159" s="794"/>
      <c r="U159" s="794"/>
      <c r="V159" s="794"/>
      <c r="W159" s="794"/>
      <c r="X159" s="794"/>
      <c r="Y159" s="794"/>
      <c r="Z159" s="794"/>
      <c r="AA159" s="794"/>
      <c r="AB159" s="794"/>
      <c r="AC159" s="794"/>
      <c r="AD159" s="794"/>
      <c r="AE159" s="794"/>
      <c r="AF159" s="794"/>
      <c r="AG159" s="794"/>
      <c r="AH159" s="794"/>
      <c r="AI159" s="794"/>
      <c r="AJ159" s="794"/>
      <c r="AK159" s="794"/>
      <c r="AL159" s="794"/>
      <c r="AM159" s="794"/>
      <c r="AN159" s="794"/>
      <c r="AO159" s="794"/>
      <c r="AP159" s="794"/>
      <c r="AQ159" s="794"/>
      <c r="AR159" s="794"/>
      <c r="AS159" s="794"/>
      <c r="AT159" s="794"/>
      <c r="AU159" s="794"/>
      <c r="AV159" s="794"/>
      <c r="AW159" s="794"/>
      <c r="AX159" s="794"/>
      <c r="AY159" s="794"/>
      <c r="AZ159" s="794"/>
      <c r="BA159" s="794"/>
      <c r="BB159" s="794"/>
      <c r="BC159" s="794"/>
      <c r="BD159" s="794"/>
      <c r="BE159" s="794"/>
      <c r="BF159" s="794"/>
      <c r="BG159" s="794"/>
      <c r="BH159" s="794"/>
      <c r="BI159" s="794"/>
      <c r="BJ159" s="794"/>
      <c r="BK159" s="794"/>
      <c r="BL159" s="794"/>
      <c r="BM159" s="794"/>
    </row>
    <row r="160" spans="5:65" s="795" customFormat="1" ht="12.75" customHeight="1">
      <c r="E160" s="4"/>
      <c r="F160" s="794"/>
      <c r="G160" s="794"/>
      <c r="H160" s="794"/>
      <c r="I160" s="794"/>
      <c r="J160" s="794"/>
      <c r="K160" s="794"/>
      <c r="L160" s="794"/>
      <c r="M160" s="794"/>
      <c r="N160" s="794"/>
      <c r="O160" s="794"/>
      <c r="P160" s="794"/>
      <c r="Q160" s="794"/>
      <c r="R160" s="794"/>
      <c r="S160" s="794"/>
      <c r="T160" s="794"/>
      <c r="U160" s="794"/>
      <c r="V160" s="794"/>
      <c r="W160" s="794"/>
      <c r="X160" s="794"/>
      <c r="Y160" s="794"/>
      <c r="Z160" s="794"/>
      <c r="AA160" s="794"/>
      <c r="AB160" s="794"/>
      <c r="AC160" s="794"/>
      <c r="AD160" s="794"/>
      <c r="AE160" s="794"/>
      <c r="AF160" s="794"/>
      <c r="AG160" s="794"/>
      <c r="AH160" s="794"/>
      <c r="AI160" s="794"/>
      <c r="AJ160" s="794"/>
      <c r="AK160" s="794"/>
      <c r="AL160" s="794"/>
      <c r="AM160" s="794"/>
      <c r="AN160" s="794"/>
      <c r="AO160" s="794"/>
      <c r="AP160" s="794"/>
      <c r="AQ160" s="794"/>
      <c r="AR160" s="794"/>
      <c r="AS160" s="794"/>
      <c r="AT160" s="794"/>
      <c r="AU160" s="794"/>
      <c r="AV160" s="794"/>
      <c r="AW160" s="794"/>
      <c r="AX160" s="794"/>
      <c r="AY160" s="794"/>
      <c r="AZ160" s="794"/>
      <c r="BA160" s="794"/>
      <c r="BB160" s="794"/>
      <c r="BC160" s="794"/>
      <c r="BD160" s="794"/>
      <c r="BE160" s="794"/>
      <c r="BF160" s="794"/>
      <c r="BG160" s="794"/>
      <c r="BH160" s="794"/>
      <c r="BI160" s="794"/>
      <c r="BJ160" s="794"/>
      <c r="BK160" s="794"/>
      <c r="BL160" s="794"/>
      <c r="BM160" s="794"/>
    </row>
    <row r="161" spans="5:65" s="795" customFormat="1" ht="11.1" customHeight="1">
      <c r="E161" s="4"/>
      <c r="F161" s="794"/>
      <c r="G161" s="794"/>
      <c r="H161" s="794"/>
      <c r="I161" s="794"/>
      <c r="J161" s="794"/>
      <c r="K161" s="794"/>
      <c r="L161" s="794"/>
      <c r="M161" s="794"/>
      <c r="N161" s="794"/>
      <c r="O161" s="794"/>
      <c r="P161" s="794"/>
      <c r="Q161" s="794"/>
      <c r="R161" s="794"/>
      <c r="S161" s="794"/>
      <c r="T161" s="794"/>
      <c r="U161" s="794"/>
      <c r="V161" s="794"/>
      <c r="W161" s="794"/>
      <c r="X161" s="794"/>
      <c r="Y161" s="794"/>
      <c r="Z161" s="794"/>
      <c r="AA161" s="794"/>
      <c r="AB161" s="794"/>
      <c r="AC161" s="794"/>
      <c r="AD161" s="794"/>
      <c r="AE161" s="794"/>
      <c r="AF161" s="794"/>
      <c r="AG161" s="794"/>
      <c r="AH161" s="794"/>
      <c r="AI161" s="794"/>
      <c r="AJ161" s="794"/>
      <c r="AK161" s="794"/>
      <c r="AL161" s="794"/>
      <c r="AM161" s="794"/>
      <c r="AN161" s="794"/>
      <c r="AO161" s="794"/>
      <c r="AP161" s="794"/>
      <c r="AQ161" s="794"/>
      <c r="AR161" s="794"/>
      <c r="AS161" s="794"/>
      <c r="AT161" s="794"/>
      <c r="AU161" s="794"/>
      <c r="AV161" s="794"/>
      <c r="AW161" s="794"/>
      <c r="AX161" s="794"/>
      <c r="AY161" s="794"/>
      <c r="AZ161" s="794"/>
      <c r="BA161" s="794"/>
      <c r="BB161" s="794"/>
      <c r="BC161" s="794"/>
      <c r="BD161" s="794"/>
      <c r="BE161" s="794"/>
      <c r="BF161" s="794"/>
      <c r="BG161" s="794"/>
      <c r="BH161" s="794"/>
      <c r="BI161" s="794"/>
      <c r="BJ161" s="794"/>
      <c r="BK161" s="794"/>
      <c r="BL161" s="794"/>
      <c r="BM161" s="794"/>
    </row>
    <row r="162" spans="5:65" s="795" customFormat="1" ht="12.75" customHeight="1">
      <c r="E162" s="4"/>
      <c r="F162" s="794"/>
      <c r="G162" s="794"/>
      <c r="H162" s="794"/>
      <c r="I162" s="794"/>
      <c r="J162" s="794"/>
      <c r="K162" s="794"/>
      <c r="L162" s="794"/>
      <c r="M162" s="794"/>
      <c r="N162" s="794"/>
      <c r="O162" s="794"/>
      <c r="P162" s="794"/>
      <c r="Q162" s="794"/>
      <c r="R162" s="794"/>
      <c r="S162" s="794"/>
      <c r="T162" s="794"/>
      <c r="U162" s="794"/>
      <c r="V162" s="794"/>
      <c r="W162" s="794"/>
      <c r="X162" s="794"/>
      <c r="Y162" s="794"/>
      <c r="Z162" s="794"/>
      <c r="AA162" s="794"/>
      <c r="AB162" s="794"/>
      <c r="AC162" s="794"/>
      <c r="AD162" s="794"/>
      <c r="AE162" s="794"/>
      <c r="AF162" s="794"/>
      <c r="AG162" s="794"/>
      <c r="AH162" s="794"/>
      <c r="AI162" s="794"/>
      <c r="AJ162" s="794"/>
      <c r="AK162" s="794"/>
      <c r="AL162" s="794"/>
      <c r="AM162" s="794"/>
      <c r="AN162" s="794"/>
      <c r="AO162" s="794"/>
      <c r="AP162" s="794"/>
      <c r="AQ162" s="794"/>
      <c r="AR162" s="794"/>
      <c r="AS162" s="794"/>
      <c r="AT162" s="794"/>
      <c r="AU162" s="794"/>
      <c r="AV162" s="794"/>
      <c r="AW162" s="794"/>
      <c r="AX162" s="794"/>
      <c r="AY162" s="794"/>
      <c r="AZ162" s="794"/>
      <c r="BA162" s="794"/>
      <c r="BB162" s="794"/>
      <c r="BC162" s="794"/>
      <c r="BD162" s="794"/>
      <c r="BE162" s="794"/>
      <c r="BF162" s="794"/>
      <c r="BG162" s="794"/>
      <c r="BH162" s="794"/>
      <c r="BI162" s="794"/>
      <c r="BJ162" s="794"/>
      <c r="BK162" s="794"/>
      <c r="BL162" s="794"/>
      <c r="BM162" s="794"/>
    </row>
    <row r="163" spans="5:65" s="795" customFormat="1" ht="12.75" customHeight="1">
      <c r="E163" s="4"/>
      <c r="F163" s="794"/>
      <c r="G163" s="794"/>
      <c r="H163" s="794"/>
      <c r="I163" s="794"/>
      <c r="J163" s="794"/>
      <c r="K163" s="794"/>
      <c r="L163" s="794"/>
      <c r="M163" s="794"/>
      <c r="N163" s="794"/>
      <c r="O163" s="794"/>
      <c r="P163" s="794"/>
      <c r="Q163" s="794"/>
      <c r="R163" s="794"/>
      <c r="S163" s="794"/>
      <c r="T163" s="794"/>
      <c r="U163" s="794"/>
      <c r="V163" s="794"/>
      <c r="W163" s="794"/>
      <c r="X163" s="794"/>
      <c r="Y163" s="794"/>
      <c r="Z163" s="794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</row>
    <row r="164" spans="5:65" s="795" customFormat="1" ht="12.75" customHeight="1">
      <c r="E164" s="4"/>
      <c r="F164" s="794"/>
      <c r="G164" s="794"/>
      <c r="H164" s="794"/>
      <c r="I164" s="794"/>
      <c r="J164" s="794"/>
      <c r="K164" s="794"/>
      <c r="L164" s="794"/>
      <c r="M164" s="794"/>
      <c r="N164" s="794"/>
      <c r="O164" s="794"/>
      <c r="P164" s="794"/>
      <c r="Q164" s="794"/>
      <c r="R164" s="794"/>
      <c r="S164" s="794"/>
      <c r="T164" s="794"/>
      <c r="U164" s="794"/>
      <c r="V164" s="794"/>
      <c r="W164" s="794"/>
      <c r="X164" s="794"/>
      <c r="Y164" s="794"/>
      <c r="Z164" s="794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</row>
    <row r="165" spans="5:65" s="795" customFormat="1" ht="12.75" customHeight="1">
      <c r="E165" s="4"/>
      <c r="F165" s="794"/>
      <c r="G165" s="794"/>
      <c r="H165" s="794"/>
      <c r="I165" s="794"/>
      <c r="J165" s="794"/>
      <c r="K165" s="794"/>
      <c r="L165" s="794"/>
      <c r="M165" s="794"/>
      <c r="N165" s="794"/>
      <c r="O165" s="794"/>
      <c r="P165" s="794"/>
      <c r="Q165" s="794"/>
      <c r="R165" s="794"/>
      <c r="S165" s="794"/>
      <c r="T165" s="794"/>
      <c r="U165" s="794"/>
      <c r="V165" s="794"/>
      <c r="W165" s="794"/>
      <c r="X165" s="794"/>
      <c r="Y165" s="794"/>
      <c r="Z165" s="794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</row>
    <row r="166" spans="5:65" s="795" customFormat="1" ht="12.75" customHeight="1">
      <c r="E166" s="4"/>
      <c r="F166" s="794"/>
      <c r="G166" s="794"/>
      <c r="H166" s="794"/>
      <c r="I166" s="794"/>
      <c r="J166" s="794"/>
      <c r="K166" s="794"/>
      <c r="L166" s="794"/>
      <c r="M166" s="794"/>
      <c r="N166" s="794"/>
      <c r="O166" s="794"/>
      <c r="P166" s="794"/>
      <c r="Q166" s="794"/>
      <c r="R166" s="794"/>
      <c r="S166" s="794"/>
      <c r="T166" s="794"/>
      <c r="U166" s="794"/>
      <c r="V166" s="794"/>
      <c r="W166" s="794"/>
      <c r="X166" s="794"/>
      <c r="Y166" s="794"/>
      <c r="Z166" s="794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</row>
    <row r="167" spans="5:65" s="795" customFormat="1" ht="11.1" customHeight="1">
      <c r="E167" s="4"/>
      <c r="F167" s="794"/>
      <c r="G167" s="794"/>
      <c r="H167" s="794"/>
      <c r="I167" s="794"/>
      <c r="J167" s="794"/>
      <c r="K167" s="794"/>
      <c r="L167" s="794"/>
      <c r="M167" s="794"/>
      <c r="N167" s="794"/>
      <c r="O167" s="794"/>
      <c r="P167" s="794"/>
      <c r="Q167" s="794"/>
      <c r="R167" s="794"/>
      <c r="S167" s="794"/>
      <c r="T167" s="794"/>
      <c r="U167" s="794"/>
      <c r="V167" s="794"/>
      <c r="W167" s="794"/>
      <c r="X167" s="794"/>
      <c r="Y167" s="794"/>
      <c r="Z167" s="794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</row>
    <row r="168" spans="5:65" s="795" customFormat="1" ht="12.75" customHeight="1">
      <c r="E168" s="4"/>
      <c r="F168" s="794"/>
      <c r="G168" s="794"/>
      <c r="H168" s="794"/>
      <c r="I168" s="794"/>
      <c r="J168" s="794"/>
      <c r="K168" s="794"/>
      <c r="L168" s="794"/>
      <c r="M168" s="794"/>
      <c r="N168" s="794"/>
      <c r="O168" s="794"/>
      <c r="P168" s="794"/>
      <c r="Q168" s="794"/>
      <c r="R168" s="794"/>
      <c r="S168" s="794"/>
      <c r="T168" s="794"/>
      <c r="U168" s="794"/>
      <c r="V168" s="794"/>
      <c r="W168" s="794"/>
      <c r="X168" s="794"/>
      <c r="Y168" s="794"/>
      <c r="Z168" s="794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</row>
    <row r="169" spans="5:65" s="795" customFormat="1" ht="12.75" customHeight="1">
      <c r="E169" s="4"/>
      <c r="F169" s="794"/>
      <c r="G169" s="794"/>
      <c r="H169" s="794"/>
      <c r="I169" s="794"/>
      <c r="J169" s="794"/>
      <c r="K169" s="794"/>
      <c r="L169" s="794"/>
      <c r="M169" s="794"/>
      <c r="N169" s="794"/>
      <c r="O169" s="794"/>
      <c r="P169" s="794"/>
      <c r="Q169" s="794"/>
      <c r="R169" s="794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</row>
    <row r="170" spans="5:65" s="795" customFormat="1" ht="12.75" customHeight="1">
      <c r="E170" s="4"/>
      <c r="F170" s="794"/>
      <c r="G170" s="794"/>
      <c r="H170" s="794"/>
      <c r="I170" s="794"/>
      <c r="J170" s="794"/>
      <c r="K170" s="794"/>
      <c r="L170" s="794"/>
      <c r="M170" s="794"/>
      <c r="N170" s="794"/>
      <c r="O170" s="794"/>
      <c r="P170" s="794"/>
      <c r="Q170" s="794"/>
      <c r="R170" s="794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</row>
    <row r="171" spans="5:65" s="795" customFormat="1" ht="12.75" customHeight="1">
      <c r="E171" s="4"/>
      <c r="F171" s="794"/>
      <c r="G171" s="794"/>
      <c r="H171" s="794"/>
      <c r="I171" s="794"/>
      <c r="J171" s="794"/>
      <c r="K171" s="794"/>
      <c r="L171" s="794"/>
      <c r="M171" s="794"/>
      <c r="N171" s="794"/>
      <c r="O171" s="794"/>
      <c r="P171" s="794"/>
      <c r="Q171" s="794"/>
      <c r="R171" s="794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</row>
    <row r="172" spans="5:65" s="795" customFormat="1" ht="12.75" customHeight="1">
      <c r="E172" s="4"/>
      <c r="F172" s="794"/>
      <c r="G172" s="794"/>
      <c r="H172" s="794"/>
      <c r="I172" s="794"/>
      <c r="J172" s="794"/>
      <c r="K172" s="794"/>
      <c r="L172" s="794"/>
      <c r="M172" s="794"/>
      <c r="N172" s="794"/>
      <c r="O172" s="794"/>
      <c r="P172" s="794"/>
      <c r="Q172" s="794"/>
      <c r="R172" s="794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</row>
    <row r="173" spans="5:65" s="795" customFormat="1" ht="11.1" customHeight="1">
      <c r="E173" s="4"/>
      <c r="F173" s="794"/>
      <c r="G173" s="794"/>
      <c r="H173" s="794"/>
      <c r="I173" s="794"/>
      <c r="J173" s="794"/>
      <c r="K173" s="794"/>
      <c r="L173" s="794"/>
      <c r="M173" s="794"/>
      <c r="N173" s="794"/>
      <c r="O173" s="794"/>
      <c r="P173" s="794"/>
      <c r="Q173" s="794"/>
      <c r="R173" s="794"/>
      <c r="S173" s="794"/>
      <c r="T173" s="794"/>
      <c r="U173" s="794"/>
      <c r="V173" s="794"/>
      <c r="W173" s="794"/>
      <c r="X173" s="794"/>
      <c r="Y173" s="794"/>
      <c r="Z173" s="794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</row>
    <row r="174" spans="5:65" s="795" customFormat="1" ht="12.75" customHeight="1">
      <c r="E174" s="4"/>
      <c r="F174" s="794"/>
      <c r="G174" s="794"/>
      <c r="H174" s="794"/>
      <c r="I174" s="794"/>
      <c r="J174" s="794"/>
      <c r="K174" s="794"/>
      <c r="L174" s="794"/>
      <c r="M174" s="794"/>
      <c r="N174" s="794"/>
      <c r="O174" s="794"/>
      <c r="P174" s="794"/>
      <c r="Q174" s="794"/>
      <c r="R174" s="794"/>
      <c r="S174" s="794"/>
      <c r="T174" s="794"/>
      <c r="U174" s="794"/>
      <c r="V174" s="794"/>
      <c r="W174" s="794"/>
      <c r="X174" s="794"/>
      <c r="Y174" s="794"/>
      <c r="Z174" s="794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</row>
    <row r="175" spans="5:65" s="795" customFormat="1" ht="12.75" customHeight="1">
      <c r="E175" s="4"/>
      <c r="F175" s="794"/>
      <c r="G175" s="794"/>
      <c r="H175" s="794"/>
      <c r="I175" s="794"/>
      <c r="J175" s="794"/>
      <c r="K175" s="794"/>
      <c r="L175" s="794"/>
      <c r="M175" s="794"/>
      <c r="N175" s="794"/>
      <c r="O175" s="794"/>
      <c r="P175" s="794"/>
      <c r="Q175" s="794"/>
      <c r="R175" s="794"/>
      <c r="S175" s="794"/>
      <c r="T175" s="794"/>
      <c r="U175" s="794"/>
      <c r="V175" s="794"/>
      <c r="W175" s="794"/>
      <c r="X175" s="794"/>
      <c r="Y175" s="794"/>
      <c r="Z175" s="794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</row>
    <row r="176" spans="5:65" s="795" customFormat="1" ht="12.75" customHeight="1">
      <c r="E176" s="4"/>
      <c r="F176" s="794"/>
      <c r="G176" s="794"/>
      <c r="H176" s="794"/>
      <c r="I176" s="794"/>
      <c r="J176" s="794"/>
      <c r="K176" s="794"/>
      <c r="L176" s="794"/>
      <c r="M176" s="794"/>
      <c r="N176" s="794"/>
      <c r="O176" s="794"/>
      <c r="P176" s="794"/>
      <c r="Q176" s="794"/>
      <c r="R176" s="794"/>
      <c r="S176" s="794"/>
      <c r="T176" s="794"/>
      <c r="U176" s="794"/>
      <c r="V176" s="794"/>
      <c r="W176" s="794"/>
      <c r="X176" s="794"/>
      <c r="Y176" s="794"/>
      <c r="Z176" s="794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</row>
    <row r="177" spans="5:65" s="795" customFormat="1" ht="12.75" customHeight="1">
      <c r="E177" s="4"/>
      <c r="F177" s="794"/>
      <c r="G177" s="794"/>
      <c r="H177" s="794"/>
      <c r="I177" s="794"/>
      <c r="J177" s="794"/>
      <c r="K177" s="794"/>
      <c r="L177" s="794"/>
      <c r="M177" s="794"/>
      <c r="N177" s="794"/>
      <c r="O177" s="794"/>
      <c r="P177" s="794"/>
      <c r="Q177" s="794"/>
      <c r="R177" s="794"/>
      <c r="S177" s="794"/>
      <c r="T177" s="794"/>
      <c r="U177" s="794"/>
      <c r="V177" s="794"/>
      <c r="W177" s="794"/>
      <c r="X177" s="794"/>
      <c r="Y177" s="794"/>
      <c r="Z177" s="794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</row>
    <row r="178" spans="5:65" s="795" customFormat="1" ht="12.75" customHeight="1">
      <c r="E178" s="4"/>
      <c r="F178" s="794"/>
      <c r="G178" s="794"/>
      <c r="H178" s="794"/>
      <c r="I178" s="794"/>
      <c r="J178" s="794"/>
      <c r="K178" s="794"/>
      <c r="L178" s="794"/>
      <c r="M178" s="794"/>
      <c r="N178" s="794"/>
      <c r="O178" s="794"/>
      <c r="P178" s="794"/>
      <c r="Q178" s="794"/>
      <c r="R178" s="794"/>
      <c r="S178" s="794"/>
      <c r="T178" s="794"/>
      <c r="U178" s="794"/>
      <c r="V178" s="794"/>
      <c r="W178" s="794"/>
      <c r="X178" s="794"/>
      <c r="Y178" s="794"/>
      <c r="Z178" s="794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</row>
    <row r="179" spans="5:65" s="795" customFormat="1" ht="11.1" customHeight="1">
      <c r="E179" s="4"/>
      <c r="F179" s="794"/>
      <c r="G179" s="794"/>
      <c r="H179" s="794"/>
      <c r="I179" s="794"/>
      <c r="J179" s="794"/>
      <c r="K179" s="794"/>
      <c r="L179" s="794"/>
      <c r="M179" s="794"/>
      <c r="N179" s="794"/>
      <c r="O179" s="794"/>
      <c r="P179" s="794"/>
      <c r="Q179" s="794"/>
      <c r="R179" s="794"/>
      <c r="S179" s="794"/>
      <c r="T179" s="794"/>
      <c r="U179" s="794"/>
      <c r="V179" s="794"/>
      <c r="W179" s="794"/>
      <c r="X179" s="794"/>
      <c r="Y179" s="794"/>
      <c r="Z179" s="794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</row>
    <row r="180" spans="5:65" s="795" customFormat="1" ht="12.75" customHeight="1">
      <c r="E180" s="4"/>
      <c r="F180" s="794"/>
      <c r="G180" s="794"/>
      <c r="H180" s="794"/>
      <c r="I180" s="794"/>
      <c r="J180" s="794"/>
      <c r="K180" s="794"/>
      <c r="L180" s="794"/>
      <c r="M180" s="794"/>
      <c r="N180" s="794"/>
      <c r="O180" s="794"/>
      <c r="P180" s="794"/>
      <c r="Q180" s="794"/>
      <c r="R180" s="794"/>
      <c r="S180" s="794"/>
      <c r="T180" s="794"/>
      <c r="U180" s="794"/>
      <c r="V180" s="794"/>
      <c r="W180" s="794"/>
      <c r="X180" s="794"/>
      <c r="Y180" s="794"/>
      <c r="Z180" s="794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</row>
    <row r="181" spans="5:65" s="795" customFormat="1" ht="12.75" customHeight="1">
      <c r="E181" s="4"/>
      <c r="F181" s="794"/>
      <c r="G181" s="794"/>
      <c r="H181" s="794"/>
      <c r="I181" s="794"/>
      <c r="J181" s="794"/>
      <c r="K181" s="794"/>
      <c r="L181" s="794"/>
      <c r="M181" s="794"/>
      <c r="N181" s="794"/>
      <c r="O181" s="794"/>
      <c r="P181" s="794"/>
      <c r="Q181" s="794"/>
      <c r="R181" s="794"/>
      <c r="S181" s="794"/>
      <c r="T181" s="794"/>
      <c r="U181" s="794"/>
      <c r="V181" s="794"/>
      <c r="W181" s="794"/>
      <c r="X181" s="794"/>
      <c r="Y181" s="794"/>
      <c r="Z181" s="794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</row>
    <row r="182" spans="5:65" s="795" customFormat="1" ht="12.75" customHeight="1">
      <c r="E182" s="4"/>
      <c r="F182" s="794"/>
      <c r="G182" s="794"/>
      <c r="H182" s="794"/>
      <c r="I182" s="794"/>
      <c r="J182" s="794"/>
      <c r="K182" s="794"/>
      <c r="L182" s="794"/>
      <c r="M182" s="794"/>
      <c r="N182" s="794"/>
      <c r="O182" s="794"/>
      <c r="P182" s="794"/>
      <c r="Q182" s="794"/>
      <c r="R182" s="794"/>
      <c r="S182" s="794"/>
      <c r="T182" s="794"/>
      <c r="U182" s="794"/>
      <c r="V182" s="794"/>
      <c r="W182" s="794"/>
      <c r="X182" s="794"/>
      <c r="Y182" s="794"/>
      <c r="Z182" s="794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</row>
    <row r="183" spans="5:65" s="795" customFormat="1" ht="12.75" customHeight="1">
      <c r="E183" s="4"/>
      <c r="F183" s="794"/>
      <c r="G183" s="794"/>
      <c r="H183" s="794"/>
      <c r="I183" s="794"/>
      <c r="J183" s="794"/>
      <c r="K183" s="794"/>
      <c r="L183" s="794"/>
      <c r="M183" s="794"/>
      <c r="N183" s="794"/>
      <c r="O183" s="794"/>
      <c r="P183" s="794"/>
      <c r="Q183" s="794"/>
      <c r="R183" s="794"/>
      <c r="S183" s="794"/>
      <c r="T183" s="794"/>
      <c r="U183" s="794"/>
      <c r="V183" s="794"/>
      <c r="W183" s="794"/>
      <c r="X183" s="794"/>
      <c r="Y183" s="794"/>
      <c r="Z183" s="794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</row>
    <row r="184" spans="5:65" s="795" customFormat="1" ht="11.1" customHeight="1">
      <c r="E184" s="4"/>
      <c r="F184" s="794"/>
      <c r="G184" s="794"/>
      <c r="H184" s="794"/>
      <c r="I184" s="794"/>
      <c r="J184" s="794"/>
      <c r="K184" s="794"/>
      <c r="L184" s="794"/>
      <c r="M184" s="794"/>
      <c r="N184" s="794"/>
      <c r="O184" s="794"/>
      <c r="P184" s="794"/>
      <c r="Q184" s="794"/>
      <c r="R184" s="794"/>
      <c r="S184" s="794"/>
      <c r="T184" s="794"/>
      <c r="U184" s="794"/>
      <c r="V184" s="794"/>
      <c r="W184" s="794"/>
      <c r="X184" s="794"/>
      <c r="Y184" s="794"/>
      <c r="Z184" s="794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</row>
    <row r="185" spans="5:65" s="795" customFormat="1" ht="13.5" customHeight="1">
      <c r="E185" s="4"/>
      <c r="F185" s="794"/>
      <c r="G185" s="794"/>
      <c r="H185" s="794"/>
      <c r="I185" s="794"/>
      <c r="J185" s="794"/>
      <c r="K185" s="794"/>
      <c r="L185" s="794"/>
      <c r="M185" s="794"/>
      <c r="N185" s="794"/>
      <c r="O185" s="794"/>
      <c r="P185" s="794"/>
      <c r="Q185" s="794"/>
      <c r="R185" s="794"/>
      <c r="S185" s="794"/>
      <c r="T185" s="794"/>
      <c r="U185" s="794"/>
      <c r="V185" s="794"/>
      <c r="W185" s="794"/>
      <c r="X185" s="794"/>
      <c r="Y185" s="794"/>
      <c r="Z185" s="794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</row>
    <row r="186" spans="5:65" s="795" customFormat="1" ht="12.75" customHeight="1">
      <c r="E186" s="4"/>
      <c r="F186" s="794"/>
      <c r="G186" s="794"/>
      <c r="H186" s="794"/>
      <c r="I186" s="794"/>
      <c r="J186" s="794"/>
      <c r="K186" s="794"/>
      <c r="L186" s="794"/>
      <c r="M186" s="794"/>
      <c r="N186" s="794"/>
      <c r="O186" s="794"/>
      <c r="P186" s="794"/>
      <c r="Q186" s="794"/>
      <c r="R186" s="794"/>
      <c r="S186" s="794"/>
      <c r="T186" s="794"/>
      <c r="U186" s="794"/>
      <c r="V186" s="794"/>
      <c r="W186" s="794"/>
      <c r="X186" s="794"/>
      <c r="Y186" s="794"/>
      <c r="Z186" s="794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</row>
    <row r="187" spans="5:65" s="795" customFormat="1" ht="12.75" customHeight="1">
      <c r="E187" s="4"/>
      <c r="F187" s="794"/>
      <c r="G187" s="794"/>
      <c r="H187" s="794"/>
      <c r="I187" s="794"/>
      <c r="J187" s="794"/>
      <c r="K187" s="794"/>
      <c r="L187" s="794"/>
      <c r="M187" s="794"/>
      <c r="N187" s="794"/>
      <c r="O187" s="794"/>
      <c r="P187" s="794"/>
      <c r="Q187" s="794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</row>
    <row r="188" spans="5:65" s="795" customFormat="1" ht="12.75" customHeight="1">
      <c r="E188" s="4"/>
      <c r="F188" s="794"/>
      <c r="G188" s="794"/>
      <c r="H188" s="794"/>
      <c r="I188" s="794"/>
      <c r="J188" s="794"/>
      <c r="K188" s="794"/>
      <c r="L188" s="794"/>
      <c r="M188" s="794"/>
      <c r="N188" s="794"/>
      <c r="O188" s="794"/>
      <c r="P188" s="794"/>
      <c r="Q188" s="794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</row>
    <row r="189" spans="5:65" s="795" customFormat="1" ht="11.1" customHeight="1">
      <c r="E189" s="4"/>
      <c r="F189" s="794"/>
      <c r="G189" s="794"/>
      <c r="H189" s="794"/>
      <c r="I189" s="794"/>
      <c r="J189" s="794"/>
      <c r="K189" s="794"/>
      <c r="L189" s="794"/>
      <c r="M189" s="794"/>
      <c r="N189" s="794"/>
      <c r="O189" s="794"/>
      <c r="P189" s="794"/>
      <c r="Q189" s="794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</row>
    <row r="190" spans="5:65" s="795" customFormat="1" ht="24" customHeight="1">
      <c r="E190" s="4"/>
      <c r="F190" s="794"/>
      <c r="G190" s="794"/>
      <c r="H190" s="794"/>
      <c r="I190" s="794"/>
      <c r="J190" s="794"/>
      <c r="K190" s="794"/>
      <c r="L190" s="794"/>
      <c r="M190" s="794"/>
      <c r="N190" s="794"/>
      <c r="O190" s="794"/>
      <c r="P190" s="794"/>
      <c r="Q190" s="794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</row>
    <row r="191" spans="5:65" s="795" customFormat="1" ht="11.1" customHeight="1">
      <c r="E191" s="4"/>
      <c r="F191" s="794"/>
      <c r="G191" s="794"/>
      <c r="H191" s="794"/>
      <c r="I191" s="794"/>
      <c r="J191" s="794"/>
      <c r="K191" s="794"/>
      <c r="L191" s="794"/>
      <c r="M191" s="794"/>
      <c r="N191" s="794"/>
      <c r="O191" s="794"/>
      <c r="P191" s="794"/>
      <c r="Q191" s="794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</row>
    <row r="192" spans="5:65" s="795" customFormat="1" ht="12.75" customHeight="1">
      <c r="E192" s="4"/>
      <c r="F192" s="794"/>
      <c r="G192" s="794"/>
      <c r="H192" s="794"/>
      <c r="I192" s="794"/>
      <c r="J192" s="794"/>
      <c r="K192" s="794"/>
      <c r="L192" s="794"/>
      <c r="M192" s="794"/>
      <c r="N192" s="794"/>
      <c r="O192" s="794"/>
      <c r="P192" s="794"/>
      <c r="Q192" s="794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</row>
    <row r="193" spans="5:65" s="795" customFormat="1" ht="11.1" customHeight="1">
      <c r="E193" s="4"/>
      <c r="F193" s="794"/>
      <c r="G193" s="794"/>
      <c r="H193" s="794"/>
      <c r="I193" s="794"/>
      <c r="J193" s="794"/>
      <c r="K193" s="794"/>
      <c r="L193" s="794"/>
      <c r="M193" s="794"/>
      <c r="N193" s="794"/>
      <c r="O193" s="794"/>
      <c r="P193" s="794"/>
      <c r="Q193" s="794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</row>
    <row r="194" spans="5:65" s="795" customFormat="1" ht="12.75" customHeight="1">
      <c r="E194" s="4"/>
      <c r="F194" s="794"/>
      <c r="G194" s="794"/>
      <c r="H194" s="794"/>
      <c r="I194" s="794"/>
      <c r="J194" s="794"/>
      <c r="K194" s="794"/>
      <c r="L194" s="794"/>
      <c r="M194" s="794"/>
      <c r="N194" s="794"/>
      <c r="O194" s="794"/>
      <c r="P194" s="794"/>
      <c r="Q194" s="794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</row>
    <row r="195" spans="5:65" s="795" customFormat="1" ht="12.75" customHeight="1">
      <c r="E195" s="4"/>
      <c r="F195" s="794"/>
      <c r="G195" s="794"/>
      <c r="H195" s="794"/>
      <c r="I195" s="794"/>
      <c r="J195" s="794"/>
      <c r="K195" s="794"/>
      <c r="L195" s="794"/>
      <c r="M195" s="794"/>
      <c r="N195" s="794"/>
      <c r="O195" s="794"/>
      <c r="P195" s="794"/>
      <c r="Q195" s="794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</row>
    <row r="196" spans="5:65" s="795" customFormat="1" ht="12.75" customHeight="1">
      <c r="E196" s="4"/>
      <c r="F196" s="794"/>
      <c r="G196" s="794"/>
      <c r="H196" s="794"/>
      <c r="I196" s="794"/>
      <c r="J196" s="794"/>
      <c r="K196" s="794"/>
      <c r="L196" s="794"/>
      <c r="M196" s="794"/>
      <c r="N196" s="794"/>
      <c r="O196" s="794"/>
      <c r="P196" s="794"/>
      <c r="Q196" s="794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</row>
    <row r="197" spans="5:65" s="795" customFormat="1" ht="12.75" customHeight="1">
      <c r="E197" s="4"/>
      <c r="F197" s="794"/>
      <c r="G197" s="794"/>
      <c r="H197" s="794"/>
      <c r="I197" s="794"/>
      <c r="J197" s="794"/>
      <c r="K197" s="794"/>
      <c r="L197" s="794"/>
      <c r="M197" s="794"/>
      <c r="N197" s="794"/>
      <c r="O197" s="794"/>
      <c r="P197" s="794"/>
      <c r="Q197" s="794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</row>
    <row r="198" spans="5:65" s="795" customFormat="1" ht="12.75" customHeight="1">
      <c r="E198" s="4"/>
      <c r="F198" s="794"/>
      <c r="G198" s="794"/>
      <c r="H198" s="794"/>
      <c r="I198" s="794"/>
      <c r="J198" s="794"/>
      <c r="K198" s="794"/>
      <c r="L198" s="794"/>
      <c r="M198" s="794"/>
      <c r="N198" s="794"/>
      <c r="O198" s="794"/>
      <c r="P198" s="794"/>
      <c r="Q198" s="794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</row>
    <row r="199" spans="5:65" s="795" customFormat="1" ht="11.1" customHeight="1">
      <c r="E199" s="4"/>
      <c r="F199" s="794"/>
      <c r="G199" s="794"/>
      <c r="H199" s="794"/>
      <c r="I199" s="794"/>
      <c r="J199" s="794"/>
      <c r="K199" s="794"/>
      <c r="L199" s="794"/>
      <c r="M199" s="794"/>
      <c r="N199" s="794"/>
      <c r="O199" s="794"/>
      <c r="P199" s="794"/>
      <c r="Q199" s="794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</row>
    <row r="200" spans="5:65" s="795" customFormat="1" ht="12.75" customHeight="1">
      <c r="E200" s="4"/>
      <c r="F200" s="794"/>
      <c r="G200" s="794"/>
      <c r="H200" s="794"/>
      <c r="I200" s="794"/>
      <c r="J200" s="794"/>
      <c r="K200" s="794"/>
      <c r="L200" s="794"/>
      <c r="M200" s="794"/>
      <c r="N200" s="794"/>
      <c r="O200" s="794"/>
      <c r="P200" s="794"/>
      <c r="Q200" s="794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</row>
    <row r="201" spans="5:65" s="795" customFormat="1" ht="12.75" customHeight="1">
      <c r="E201" s="4"/>
      <c r="F201" s="794"/>
      <c r="G201" s="794"/>
      <c r="H201" s="794"/>
      <c r="I201" s="794"/>
      <c r="J201" s="794"/>
      <c r="K201" s="794"/>
      <c r="L201" s="794"/>
      <c r="M201" s="794"/>
      <c r="N201" s="794"/>
      <c r="O201" s="794"/>
      <c r="P201" s="794"/>
      <c r="Q201" s="794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</row>
    <row r="202" spans="5:65" s="795" customFormat="1" ht="12.75" customHeight="1">
      <c r="E202" s="4"/>
      <c r="F202" s="794"/>
      <c r="G202" s="794"/>
      <c r="H202" s="794"/>
      <c r="I202" s="794"/>
      <c r="J202" s="794"/>
      <c r="K202" s="794"/>
      <c r="L202" s="794"/>
      <c r="M202" s="794"/>
      <c r="N202" s="794"/>
      <c r="O202" s="794"/>
      <c r="P202" s="794"/>
      <c r="Q202" s="794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</row>
    <row r="203" spans="5:65" s="795" customFormat="1" ht="12.75" customHeight="1">
      <c r="E203" s="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</row>
    <row r="204" spans="5:65" s="795" customFormat="1" ht="12.75" customHeight="1">
      <c r="E204" s="4"/>
      <c r="F204" s="794"/>
      <c r="G204" s="794"/>
      <c r="H204" s="794"/>
      <c r="I204" s="794"/>
      <c r="J204" s="794"/>
      <c r="K204" s="794"/>
      <c r="L204" s="794"/>
      <c r="M204" s="794"/>
      <c r="N204" s="794"/>
      <c r="O204" s="794"/>
      <c r="P204" s="794"/>
      <c r="Q204" s="794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</row>
    <row r="205" spans="5:65" s="795" customFormat="1" ht="11.1" customHeight="1">
      <c r="E205" s="4"/>
      <c r="F205" s="794"/>
      <c r="G205" s="794"/>
      <c r="H205" s="794"/>
      <c r="I205" s="794"/>
      <c r="J205" s="794"/>
      <c r="K205" s="794"/>
      <c r="L205" s="794"/>
      <c r="M205" s="794"/>
      <c r="N205" s="794"/>
      <c r="O205" s="794"/>
      <c r="P205" s="794"/>
      <c r="Q205" s="794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</row>
    <row r="206" spans="5:65" s="795" customFormat="1" ht="12.75" customHeight="1">
      <c r="E206" s="4"/>
      <c r="F206" s="794"/>
      <c r="G206" s="794"/>
      <c r="H206" s="794"/>
      <c r="I206" s="794"/>
      <c r="J206" s="794"/>
      <c r="K206" s="794"/>
      <c r="L206" s="794"/>
      <c r="M206" s="794"/>
      <c r="N206" s="794"/>
      <c r="O206" s="794"/>
      <c r="P206" s="794"/>
      <c r="Q206" s="794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</row>
    <row r="207" spans="5:65" s="795" customFormat="1" ht="12.75" customHeight="1">
      <c r="E207" s="4"/>
      <c r="F207" s="794"/>
      <c r="G207" s="794"/>
      <c r="H207" s="794"/>
      <c r="I207" s="794"/>
      <c r="J207" s="794"/>
      <c r="K207" s="794"/>
      <c r="L207" s="794"/>
      <c r="M207" s="794"/>
      <c r="N207" s="794"/>
      <c r="O207" s="794"/>
      <c r="P207" s="794"/>
      <c r="Q207" s="794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</row>
    <row r="208" spans="5:65" s="795" customFormat="1" ht="12.75" customHeight="1">
      <c r="E208" s="4"/>
      <c r="F208" s="794"/>
      <c r="G208" s="794"/>
      <c r="H208" s="794"/>
      <c r="I208" s="794"/>
      <c r="J208" s="794"/>
      <c r="K208" s="794"/>
      <c r="L208" s="794"/>
      <c r="M208" s="794"/>
      <c r="N208" s="794"/>
      <c r="O208" s="794"/>
      <c r="P208" s="794"/>
      <c r="Q208" s="794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</row>
    <row r="209" spans="5:65" s="795" customFormat="1" ht="12.75" customHeight="1">
      <c r="E209" s="4"/>
      <c r="F209" s="794"/>
      <c r="G209" s="794"/>
      <c r="H209" s="794"/>
      <c r="I209" s="794"/>
      <c r="J209" s="794"/>
      <c r="K209" s="794"/>
      <c r="L209" s="794"/>
      <c r="M209" s="794"/>
      <c r="N209" s="794"/>
      <c r="O209" s="794"/>
      <c r="P209" s="794"/>
      <c r="Q209" s="794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</row>
    <row r="210" spans="5:65" s="795" customFormat="1" ht="12.75" customHeight="1">
      <c r="E210" s="4"/>
      <c r="F210" s="794"/>
      <c r="G210" s="794"/>
      <c r="H210" s="794"/>
      <c r="I210" s="794"/>
      <c r="J210" s="794"/>
      <c r="K210" s="794"/>
      <c r="L210" s="794"/>
      <c r="M210" s="794"/>
      <c r="N210" s="794"/>
      <c r="O210" s="794"/>
      <c r="P210" s="794"/>
      <c r="Q210" s="794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</row>
    <row r="211" spans="5:65" s="795" customFormat="1" ht="11.1" customHeight="1">
      <c r="E211" s="4"/>
      <c r="F211" s="794"/>
      <c r="G211" s="794"/>
      <c r="H211" s="794"/>
      <c r="I211" s="794"/>
      <c r="J211" s="794"/>
      <c r="K211" s="794"/>
      <c r="L211" s="794"/>
      <c r="M211" s="794"/>
      <c r="N211" s="794"/>
      <c r="O211" s="794"/>
      <c r="P211" s="794"/>
      <c r="Q211" s="794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</row>
    <row r="212" spans="5:65" s="795" customFormat="1" ht="12.75" customHeight="1">
      <c r="E212" s="4"/>
      <c r="F212" s="794"/>
      <c r="G212" s="794"/>
      <c r="H212" s="794"/>
      <c r="I212" s="794"/>
      <c r="J212" s="794"/>
      <c r="K212" s="794"/>
      <c r="L212" s="794"/>
      <c r="M212" s="794"/>
      <c r="N212" s="794"/>
      <c r="O212" s="794"/>
      <c r="P212" s="794"/>
      <c r="Q212" s="794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</row>
    <row r="213" spans="5:65" s="795" customFormat="1" ht="12.75" customHeight="1">
      <c r="E213" s="4"/>
      <c r="F213" s="794"/>
      <c r="G213" s="794"/>
      <c r="H213" s="794"/>
      <c r="I213" s="794"/>
      <c r="J213" s="794"/>
      <c r="K213" s="794"/>
      <c r="L213" s="794"/>
      <c r="M213" s="794"/>
      <c r="N213" s="794"/>
      <c r="O213" s="794"/>
      <c r="P213" s="794"/>
      <c r="Q213" s="794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</row>
    <row r="214" spans="5:65" s="795" customFormat="1" ht="12.75" customHeight="1">
      <c r="E214" s="4"/>
      <c r="F214" s="794"/>
      <c r="G214" s="794"/>
      <c r="H214" s="794"/>
      <c r="I214" s="794"/>
      <c r="J214" s="794"/>
      <c r="K214" s="794"/>
      <c r="L214" s="794"/>
      <c r="M214" s="794"/>
      <c r="N214" s="794"/>
      <c r="O214" s="794"/>
      <c r="P214" s="794"/>
      <c r="Q214" s="794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</row>
    <row r="215" spans="5:65" s="795" customFormat="1" ht="12.75" customHeight="1">
      <c r="E215" s="4"/>
      <c r="F215" s="794"/>
      <c r="G215" s="794"/>
      <c r="H215" s="794"/>
      <c r="I215" s="794"/>
      <c r="J215" s="794"/>
      <c r="K215" s="794"/>
      <c r="L215" s="794"/>
      <c r="M215" s="794"/>
      <c r="N215" s="794"/>
      <c r="O215" s="794"/>
      <c r="P215" s="794"/>
      <c r="Q215" s="794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</row>
    <row r="216" spans="5:65" s="795" customFormat="1" ht="11.1" customHeight="1">
      <c r="E216" s="4"/>
      <c r="F216" s="794"/>
      <c r="G216" s="794"/>
      <c r="H216" s="794"/>
      <c r="I216" s="794"/>
      <c r="J216" s="794"/>
      <c r="K216" s="794"/>
      <c r="L216" s="794"/>
      <c r="M216" s="794"/>
      <c r="N216" s="794"/>
      <c r="O216" s="794"/>
      <c r="P216" s="794"/>
      <c r="Q216" s="794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</row>
    <row r="217" spans="5:65" s="795" customFormat="1" ht="13.5" customHeight="1">
      <c r="E217" s="4"/>
      <c r="F217" s="794"/>
      <c r="G217" s="794"/>
      <c r="H217" s="794"/>
      <c r="I217" s="794"/>
      <c r="J217" s="794"/>
      <c r="K217" s="794"/>
      <c r="L217" s="794"/>
      <c r="M217" s="794"/>
      <c r="N217" s="794"/>
      <c r="O217" s="794"/>
      <c r="P217" s="794"/>
      <c r="Q217" s="794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</row>
    <row r="218" spans="5:65" s="795" customFormat="1" ht="12.75" customHeight="1">
      <c r="E218" s="4"/>
      <c r="F218" s="794"/>
      <c r="G218" s="794"/>
      <c r="H218" s="794"/>
      <c r="I218" s="794"/>
      <c r="J218" s="794"/>
      <c r="K218" s="794"/>
      <c r="L218" s="794"/>
      <c r="M218" s="794"/>
      <c r="N218" s="794"/>
      <c r="O218" s="794"/>
      <c r="P218" s="794"/>
      <c r="Q218" s="794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</row>
    <row r="219" spans="5:65" s="795" customFormat="1" ht="12.75" customHeight="1">
      <c r="E219" s="4"/>
      <c r="F219" s="794"/>
      <c r="G219" s="794"/>
      <c r="H219" s="794"/>
      <c r="I219" s="794"/>
      <c r="J219" s="794"/>
      <c r="K219" s="794"/>
      <c r="L219" s="794"/>
      <c r="M219" s="794"/>
      <c r="N219" s="794"/>
      <c r="O219" s="794"/>
      <c r="P219" s="794"/>
      <c r="Q219" s="794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</row>
    <row r="220" spans="5:65" s="795" customFormat="1" ht="12.75" customHeight="1">
      <c r="E220" s="4"/>
      <c r="F220" s="794"/>
      <c r="G220" s="794"/>
      <c r="H220" s="794"/>
      <c r="I220" s="794"/>
      <c r="J220" s="794"/>
      <c r="K220" s="794"/>
      <c r="L220" s="794"/>
      <c r="M220" s="794"/>
      <c r="N220" s="794"/>
      <c r="O220" s="794"/>
      <c r="P220" s="794"/>
      <c r="Q220" s="794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</row>
    <row r="221" spans="5:65" s="795" customFormat="1" ht="11.1" customHeight="1">
      <c r="E221" s="4"/>
      <c r="F221" s="794"/>
      <c r="G221" s="794"/>
      <c r="H221" s="794"/>
      <c r="I221" s="794"/>
      <c r="J221" s="794"/>
      <c r="K221" s="794"/>
      <c r="L221" s="794"/>
      <c r="M221" s="794"/>
      <c r="N221" s="794"/>
      <c r="O221" s="794"/>
      <c r="P221" s="794"/>
      <c r="Q221" s="794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</row>
    <row r="222" spans="5:65" s="795" customFormat="1" ht="11.1" customHeight="1">
      <c r="E222" s="4"/>
      <c r="F222" s="794"/>
      <c r="G222" s="794"/>
      <c r="H222" s="794"/>
      <c r="I222" s="794"/>
      <c r="J222" s="794"/>
      <c r="K222" s="794"/>
      <c r="L222" s="794"/>
      <c r="M222" s="794"/>
      <c r="N222" s="794"/>
      <c r="O222" s="794"/>
      <c r="P222" s="794"/>
      <c r="Q222" s="794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</row>
    <row r="223" spans="5:65" s="795" customFormat="1" ht="13.5" customHeight="1">
      <c r="E223" s="4"/>
      <c r="F223" s="794"/>
      <c r="G223" s="794"/>
      <c r="H223" s="794"/>
      <c r="I223" s="794"/>
      <c r="J223" s="794"/>
      <c r="K223" s="794"/>
      <c r="L223" s="794"/>
      <c r="M223" s="794"/>
      <c r="N223" s="794"/>
      <c r="O223" s="794"/>
      <c r="P223" s="794"/>
      <c r="Q223" s="794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</row>
    <row r="224" spans="5:65" s="795" customFormat="1" ht="13.5" customHeight="1">
      <c r="E224" s="4"/>
      <c r="F224" s="794"/>
      <c r="G224" s="794"/>
      <c r="H224" s="794"/>
      <c r="I224" s="794"/>
      <c r="J224" s="794"/>
      <c r="K224" s="794"/>
      <c r="L224" s="794"/>
      <c r="M224" s="794"/>
      <c r="N224" s="794"/>
      <c r="O224" s="794"/>
      <c r="P224" s="794"/>
      <c r="Q224" s="794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</row>
    <row r="225" spans="5:65" s="795" customFormat="1" ht="13.5" customHeight="1">
      <c r="E225" s="4"/>
      <c r="F225" s="794"/>
      <c r="G225" s="794"/>
      <c r="H225" s="794"/>
      <c r="I225" s="794"/>
      <c r="J225" s="794"/>
      <c r="K225" s="794"/>
      <c r="L225" s="794"/>
      <c r="M225" s="794"/>
      <c r="N225" s="794"/>
      <c r="O225" s="794"/>
      <c r="P225" s="794"/>
      <c r="Q225" s="794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</row>
    <row r="226" spans="5:65" s="795" customFormat="1" ht="13.5" customHeight="1">
      <c r="E226" s="4"/>
      <c r="F226" s="794"/>
      <c r="G226" s="794"/>
      <c r="H226" s="794"/>
      <c r="I226" s="794"/>
      <c r="J226" s="794"/>
      <c r="K226" s="794"/>
      <c r="L226" s="794"/>
      <c r="M226" s="794"/>
      <c r="N226" s="794"/>
      <c r="O226" s="794"/>
      <c r="P226" s="794"/>
      <c r="Q226" s="794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</row>
    <row r="227" spans="5:65" s="795" customFormat="1" ht="3.75" customHeight="1">
      <c r="E227" s="4"/>
      <c r="F227" s="794"/>
      <c r="G227" s="794"/>
      <c r="H227" s="794"/>
      <c r="I227" s="794"/>
      <c r="J227" s="794"/>
      <c r="K227" s="794"/>
      <c r="L227" s="794"/>
      <c r="M227" s="794"/>
      <c r="N227" s="794"/>
      <c r="O227" s="794"/>
      <c r="P227" s="794"/>
      <c r="Q227" s="794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</row>
    <row r="228" spans="5:65" s="795" customFormat="1" ht="10.5" customHeight="1">
      <c r="E228" s="4"/>
      <c r="F228" s="794"/>
      <c r="G228" s="794"/>
      <c r="H228" s="794"/>
      <c r="I228" s="794"/>
      <c r="J228" s="794"/>
      <c r="K228" s="794"/>
      <c r="L228" s="794"/>
      <c r="M228" s="794"/>
      <c r="N228" s="794"/>
      <c r="O228" s="794"/>
      <c r="P228" s="794"/>
      <c r="Q228" s="794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</row>
    <row r="229" spans="5:65" s="795" customFormat="1" ht="17.25" customHeight="1">
      <c r="E229" s="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94"/>
      <c r="Q229" s="794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</row>
    <row r="230" spans="5:65" s="795" customFormat="1" ht="17.25" customHeight="1">
      <c r="E230" s="4"/>
      <c r="F230" s="794"/>
      <c r="G230" s="794"/>
      <c r="H230" s="794"/>
      <c r="I230" s="794"/>
      <c r="J230" s="794"/>
      <c r="K230" s="794"/>
      <c r="L230" s="794"/>
      <c r="M230" s="794"/>
      <c r="N230" s="794"/>
      <c r="O230" s="794"/>
      <c r="P230" s="794"/>
      <c r="Q230" s="794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</row>
    <row r="231" spans="5:65" s="795" customFormat="1" ht="17.25" customHeight="1">
      <c r="E231" s="4"/>
      <c r="F231" s="794"/>
      <c r="G231" s="794"/>
      <c r="H231" s="794"/>
      <c r="I231" s="794"/>
      <c r="J231" s="794"/>
      <c r="K231" s="794"/>
      <c r="L231" s="794"/>
      <c r="M231" s="794"/>
      <c r="N231" s="794"/>
      <c r="O231" s="794"/>
      <c r="P231" s="794"/>
      <c r="Q231" s="794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</row>
    <row r="232" spans="5:65" s="795" customFormat="1" ht="17.25" customHeight="1">
      <c r="E232" s="4"/>
      <c r="F232" s="794"/>
      <c r="G232" s="794"/>
      <c r="H232" s="794"/>
      <c r="I232" s="794"/>
      <c r="J232" s="794"/>
      <c r="K232" s="794"/>
      <c r="L232" s="794"/>
      <c r="M232" s="794"/>
      <c r="N232" s="794"/>
      <c r="O232" s="794"/>
      <c r="P232" s="794"/>
      <c r="Q232" s="794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</row>
    <row r="233" spans="5:65" s="795" customFormat="1" ht="12" customHeight="1">
      <c r="E233" s="4"/>
      <c r="F233" s="794"/>
      <c r="G233" s="794"/>
      <c r="H233" s="794"/>
      <c r="I233" s="794"/>
      <c r="J233" s="794"/>
      <c r="K233" s="794"/>
      <c r="L233" s="794"/>
      <c r="M233" s="794"/>
      <c r="N233" s="794"/>
      <c r="O233" s="794"/>
      <c r="P233" s="794"/>
      <c r="Q233" s="794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</row>
    <row r="234" spans="5:65" s="795" customFormat="1" ht="15" customHeight="1">
      <c r="E234" s="4"/>
      <c r="F234" s="794"/>
      <c r="G234" s="794"/>
      <c r="H234" s="794"/>
      <c r="I234" s="794"/>
      <c r="J234" s="794"/>
      <c r="K234" s="794"/>
      <c r="L234" s="794"/>
      <c r="M234" s="794"/>
      <c r="N234" s="794"/>
      <c r="O234" s="794"/>
      <c r="P234" s="794"/>
      <c r="Q234" s="794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</row>
    <row r="235" spans="5:65" s="795" customFormat="1" ht="15" customHeight="1">
      <c r="E235" s="4"/>
      <c r="F235" s="794"/>
      <c r="G235" s="794"/>
      <c r="H235" s="794"/>
      <c r="I235" s="794"/>
      <c r="J235" s="794"/>
      <c r="K235" s="794"/>
      <c r="L235" s="794"/>
      <c r="M235" s="794"/>
      <c r="N235" s="794"/>
      <c r="O235" s="794"/>
      <c r="P235" s="794"/>
      <c r="Q235" s="794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</row>
    <row r="236" spans="5:65" s="795" customFormat="1" ht="45.75" customHeight="1">
      <c r="E236" s="4"/>
      <c r="F236" s="794"/>
      <c r="G236" s="794"/>
      <c r="H236" s="794"/>
      <c r="I236" s="794"/>
      <c r="J236" s="794"/>
      <c r="K236" s="794"/>
      <c r="L236" s="794"/>
      <c r="M236" s="794"/>
      <c r="N236" s="794"/>
      <c r="O236" s="794"/>
      <c r="P236" s="794"/>
      <c r="Q236" s="794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</row>
    <row r="237" spans="5:65" s="795" customFormat="1" ht="49.5" customHeight="1">
      <c r="E237" s="4"/>
      <c r="F237" s="794"/>
      <c r="G237" s="794"/>
      <c r="H237" s="794"/>
      <c r="I237" s="794"/>
      <c r="J237" s="794"/>
      <c r="K237" s="794"/>
      <c r="L237" s="794"/>
      <c r="M237" s="794"/>
      <c r="N237" s="794"/>
      <c r="O237" s="794"/>
      <c r="P237" s="794"/>
      <c r="Q237" s="794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</row>
    <row r="238" spans="5:65" s="795" customFormat="1" ht="12.75" customHeight="1">
      <c r="E238" s="4"/>
      <c r="F238" s="794"/>
      <c r="G238" s="794"/>
      <c r="H238" s="794"/>
      <c r="I238" s="794"/>
      <c r="J238" s="794"/>
      <c r="K238" s="794"/>
      <c r="L238" s="794"/>
      <c r="M238" s="794"/>
      <c r="N238" s="794"/>
      <c r="O238" s="794"/>
      <c r="P238" s="794"/>
      <c r="Q238" s="794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</row>
    <row r="239" spans="5:65" s="795" customFormat="1" ht="11.1" customHeight="1">
      <c r="E239" s="4"/>
      <c r="F239" s="794"/>
      <c r="G239" s="794"/>
      <c r="H239" s="794"/>
      <c r="I239" s="794"/>
      <c r="J239" s="794"/>
      <c r="K239" s="794"/>
      <c r="L239" s="794"/>
      <c r="M239" s="794"/>
      <c r="N239" s="794"/>
      <c r="O239" s="794"/>
      <c r="P239" s="794"/>
      <c r="Q239" s="794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</row>
    <row r="240" spans="5:65" s="795" customFormat="1" ht="24" customHeight="1">
      <c r="E240" s="4"/>
      <c r="F240" s="794"/>
      <c r="G240" s="794"/>
      <c r="H240" s="794"/>
      <c r="I240" s="794"/>
      <c r="J240" s="794"/>
      <c r="K240" s="794"/>
      <c r="L240" s="794"/>
      <c r="M240" s="794"/>
      <c r="N240" s="794"/>
      <c r="O240" s="794"/>
      <c r="P240" s="794"/>
      <c r="Q240" s="794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</row>
    <row r="241" spans="5:65" s="795" customFormat="1" ht="11.1" customHeight="1">
      <c r="E241" s="4"/>
      <c r="F241" s="794"/>
      <c r="G241" s="794"/>
      <c r="H241" s="794"/>
      <c r="I241" s="794"/>
      <c r="J241" s="794"/>
      <c r="K241" s="794"/>
      <c r="L241" s="794"/>
      <c r="M241" s="794"/>
      <c r="N241" s="794"/>
      <c r="O241" s="794"/>
      <c r="P241" s="794"/>
      <c r="Q241" s="794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</row>
    <row r="242" spans="5:65" s="795" customFormat="1" ht="12.75" customHeight="1">
      <c r="E242" s="4"/>
      <c r="F242" s="794"/>
      <c r="G242" s="794"/>
      <c r="H242" s="794"/>
      <c r="I242" s="794"/>
      <c r="J242" s="794"/>
      <c r="K242" s="794"/>
      <c r="L242" s="794"/>
      <c r="M242" s="794"/>
      <c r="N242" s="794"/>
      <c r="O242" s="794"/>
      <c r="P242" s="794"/>
      <c r="Q242" s="794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</row>
    <row r="243" spans="5:65" s="795" customFormat="1" ht="11.1" customHeight="1">
      <c r="E243" s="4"/>
      <c r="F243" s="794"/>
      <c r="G243" s="794"/>
      <c r="H243" s="794"/>
      <c r="I243" s="794"/>
      <c r="J243" s="794"/>
      <c r="K243" s="794"/>
      <c r="L243" s="794"/>
      <c r="M243" s="794"/>
      <c r="N243" s="794"/>
      <c r="O243" s="794"/>
      <c r="P243" s="794"/>
      <c r="Q243" s="794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</row>
    <row r="244" spans="5:65" s="795" customFormat="1" ht="12.75" customHeight="1">
      <c r="E244" s="4"/>
      <c r="F244" s="794"/>
      <c r="G244" s="794"/>
      <c r="H244" s="794"/>
      <c r="I244" s="794"/>
      <c r="J244" s="794"/>
      <c r="K244" s="794"/>
      <c r="L244" s="794"/>
      <c r="M244" s="794"/>
      <c r="N244" s="794"/>
      <c r="O244" s="794"/>
      <c r="P244" s="794"/>
      <c r="Q244" s="794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</row>
    <row r="245" spans="5:65" s="795" customFormat="1" ht="12.75" customHeight="1">
      <c r="E245" s="4"/>
      <c r="F245" s="794"/>
      <c r="G245" s="794"/>
      <c r="H245" s="794"/>
      <c r="I245" s="794"/>
      <c r="J245" s="794"/>
      <c r="K245" s="794"/>
      <c r="L245" s="794"/>
      <c r="M245" s="794"/>
      <c r="N245" s="794"/>
      <c r="O245" s="794"/>
      <c r="P245" s="794"/>
      <c r="Q245" s="794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</row>
    <row r="246" spans="5:65" s="795" customFormat="1" ht="12.75" customHeight="1">
      <c r="E246" s="4"/>
      <c r="F246" s="794"/>
      <c r="G246" s="794"/>
      <c r="H246" s="794"/>
      <c r="I246" s="794"/>
      <c r="J246" s="794"/>
      <c r="K246" s="794"/>
      <c r="L246" s="794"/>
      <c r="M246" s="794"/>
      <c r="N246" s="794"/>
      <c r="O246" s="794"/>
      <c r="P246" s="794"/>
      <c r="Q246" s="794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</row>
    <row r="247" spans="5:65" s="795" customFormat="1" ht="12.75" customHeight="1">
      <c r="E247" s="4"/>
      <c r="F247" s="794"/>
      <c r="G247" s="794"/>
      <c r="H247" s="794"/>
      <c r="I247" s="794"/>
      <c r="J247" s="794"/>
      <c r="K247" s="794"/>
      <c r="L247" s="794"/>
      <c r="M247" s="794"/>
      <c r="N247" s="794"/>
      <c r="O247" s="794"/>
      <c r="P247" s="794"/>
      <c r="Q247" s="794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</row>
    <row r="248" spans="5:65" s="795" customFormat="1" ht="12.75" customHeight="1">
      <c r="E248" s="4"/>
      <c r="F248" s="794"/>
      <c r="G248" s="794"/>
      <c r="H248" s="794"/>
      <c r="I248" s="794"/>
      <c r="J248" s="794"/>
      <c r="K248" s="794"/>
      <c r="L248" s="794"/>
      <c r="M248" s="794"/>
      <c r="N248" s="794"/>
      <c r="O248" s="794"/>
      <c r="P248" s="794"/>
      <c r="Q248" s="794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</row>
    <row r="249" spans="5:65" s="795" customFormat="1" ht="11.1" customHeight="1">
      <c r="E249" s="4"/>
      <c r="F249" s="794"/>
      <c r="G249" s="794"/>
      <c r="H249" s="794"/>
      <c r="I249" s="794"/>
      <c r="J249" s="794"/>
      <c r="K249" s="794"/>
      <c r="L249" s="794"/>
      <c r="M249" s="794"/>
      <c r="N249" s="794"/>
      <c r="O249" s="794"/>
      <c r="P249" s="794"/>
      <c r="Q249" s="794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</row>
    <row r="250" spans="5:65" s="795" customFormat="1" ht="12.75" customHeight="1">
      <c r="E250" s="4"/>
      <c r="F250" s="794"/>
      <c r="G250" s="794"/>
      <c r="H250" s="794"/>
      <c r="I250" s="794"/>
      <c r="J250" s="794"/>
      <c r="K250" s="794"/>
      <c r="L250" s="794"/>
      <c r="M250" s="794"/>
      <c r="N250" s="794"/>
      <c r="O250" s="794"/>
      <c r="P250" s="794"/>
      <c r="Q250" s="794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</row>
    <row r="251" spans="5:65" s="795" customFormat="1" ht="12.75" customHeight="1">
      <c r="E251" s="4"/>
      <c r="F251" s="794"/>
      <c r="G251" s="794"/>
      <c r="H251" s="794"/>
      <c r="I251" s="794"/>
      <c r="J251" s="794"/>
      <c r="K251" s="794"/>
      <c r="L251" s="794"/>
      <c r="M251" s="794"/>
      <c r="N251" s="794"/>
      <c r="O251" s="794"/>
      <c r="P251" s="794"/>
      <c r="Q251" s="794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</row>
    <row r="252" spans="5:65" s="795" customFormat="1" ht="12.75" customHeight="1">
      <c r="E252" s="4"/>
      <c r="F252" s="794"/>
      <c r="G252" s="794"/>
      <c r="H252" s="794"/>
      <c r="I252" s="794"/>
      <c r="J252" s="794"/>
      <c r="K252" s="794"/>
      <c r="L252" s="794"/>
      <c r="M252" s="794"/>
      <c r="N252" s="794"/>
      <c r="O252" s="794"/>
      <c r="P252" s="794"/>
      <c r="Q252" s="794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</row>
    <row r="253" spans="5:65" s="795" customFormat="1" ht="12.75" customHeight="1">
      <c r="E253" s="4"/>
      <c r="F253" s="794"/>
      <c r="G253" s="794"/>
      <c r="H253" s="794"/>
      <c r="I253" s="794"/>
      <c r="J253" s="794"/>
      <c r="K253" s="794"/>
      <c r="L253" s="794"/>
      <c r="M253" s="794"/>
      <c r="N253" s="794"/>
      <c r="O253" s="794"/>
      <c r="P253" s="794"/>
      <c r="Q253" s="794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</row>
    <row r="254" spans="5:65" s="795" customFormat="1" ht="12.75" customHeight="1">
      <c r="E254" s="4"/>
      <c r="F254" s="794"/>
      <c r="G254" s="794"/>
      <c r="H254" s="794"/>
      <c r="I254" s="794"/>
      <c r="J254" s="794"/>
      <c r="K254" s="794"/>
      <c r="L254" s="794"/>
      <c r="M254" s="794"/>
      <c r="N254" s="794"/>
      <c r="O254" s="794"/>
      <c r="P254" s="794"/>
      <c r="Q254" s="794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</row>
    <row r="255" spans="5:65" s="795" customFormat="1" ht="11.1" customHeight="1">
      <c r="E255" s="4"/>
      <c r="F255" s="794"/>
      <c r="G255" s="794"/>
      <c r="H255" s="794"/>
      <c r="I255" s="794"/>
      <c r="J255" s="794"/>
      <c r="K255" s="794"/>
      <c r="L255" s="794"/>
      <c r="M255" s="794"/>
      <c r="N255" s="794"/>
      <c r="O255" s="794"/>
      <c r="P255" s="794"/>
      <c r="Q255" s="794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</row>
    <row r="256" spans="5:65" s="795" customFormat="1" ht="12.75" customHeight="1">
      <c r="E256" s="4"/>
      <c r="F256" s="794"/>
      <c r="G256" s="794"/>
      <c r="H256" s="794"/>
      <c r="I256" s="794"/>
      <c r="J256" s="794"/>
      <c r="K256" s="794"/>
      <c r="L256" s="794"/>
      <c r="M256" s="794"/>
      <c r="N256" s="794"/>
      <c r="O256" s="794"/>
      <c r="P256" s="794"/>
      <c r="Q256" s="794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</row>
    <row r="257" spans="5:65" s="795" customFormat="1" ht="12.75" customHeight="1">
      <c r="E257" s="4"/>
      <c r="F257" s="794"/>
      <c r="G257" s="794"/>
      <c r="H257" s="794"/>
      <c r="I257" s="794"/>
      <c r="J257" s="794"/>
      <c r="K257" s="794"/>
      <c r="L257" s="794"/>
      <c r="M257" s="794"/>
      <c r="N257" s="794"/>
      <c r="O257" s="794"/>
      <c r="P257" s="794"/>
      <c r="Q257" s="794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</row>
    <row r="258" spans="5:65" s="795" customFormat="1" ht="12.75" customHeight="1">
      <c r="E258" s="4"/>
      <c r="F258" s="794"/>
      <c r="G258" s="794"/>
      <c r="H258" s="794"/>
      <c r="I258" s="794"/>
      <c r="J258" s="794"/>
      <c r="K258" s="794"/>
      <c r="L258" s="794"/>
      <c r="M258" s="794"/>
      <c r="N258" s="794"/>
      <c r="O258" s="794"/>
      <c r="P258" s="794"/>
      <c r="Q258" s="794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</row>
    <row r="259" spans="5:65" s="795" customFormat="1" ht="12.75" customHeight="1">
      <c r="E259" s="4"/>
      <c r="F259" s="794"/>
      <c r="G259" s="794"/>
      <c r="H259" s="794"/>
      <c r="I259" s="794"/>
      <c r="J259" s="794"/>
      <c r="K259" s="794"/>
      <c r="L259" s="794"/>
      <c r="M259" s="794"/>
      <c r="N259" s="794"/>
      <c r="O259" s="794"/>
      <c r="P259" s="794"/>
      <c r="Q259" s="794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</row>
    <row r="260" spans="5:65" s="795" customFormat="1" ht="12.75" customHeight="1">
      <c r="E260" s="4"/>
      <c r="F260" s="794"/>
      <c r="G260" s="794"/>
      <c r="H260" s="794"/>
      <c r="I260" s="794"/>
      <c r="J260" s="794"/>
      <c r="K260" s="794"/>
      <c r="L260" s="794"/>
      <c r="M260" s="794"/>
      <c r="N260" s="794"/>
      <c r="O260" s="794"/>
      <c r="P260" s="794"/>
      <c r="Q260" s="794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</row>
    <row r="261" spans="5:65" s="795" customFormat="1" ht="11.1" customHeight="1">
      <c r="E261" s="4"/>
      <c r="F261" s="794"/>
      <c r="G261" s="794"/>
      <c r="H261" s="794"/>
      <c r="I261" s="794"/>
      <c r="J261" s="794"/>
      <c r="K261" s="794"/>
      <c r="L261" s="794"/>
      <c r="M261" s="794"/>
      <c r="N261" s="794"/>
      <c r="O261" s="794"/>
      <c r="P261" s="794"/>
      <c r="Q261" s="794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</row>
    <row r="262" spans="5:65" s="795" customFormat="1" ht="12.75" customHeight="1">
      <c r="E262" s="4"/>
      <c r="F262" s="794"/>
      <c r="G262" s="794"/>
      <c r="H262" s="794"/>
      <c r="I262" s="794"/>
      <c r="J262" s="794"/>
      <c r="K262" s="794"/>
      <c r="L262" s="794"/>
      <c r="M262" s="794"/>
      <c r="N262" s="794"/>
      <c r="O262" s="794"/>
      <c r="P262" s="794"/>
      <c r="Q262" s="794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</row>
    <row r="263" spans="5:65" s="795" customFormat="1" ht="12.75" customHeight="1">
      <c r="E263" s="4"/>
      <c r="F263" s="794"/>
      <c r="G263" s="794"/>
      <c r="H263" s="794"/>
      <c r="I263" s="794"/>
      <c r="J263" s="794"/>
      <c r="K263" s="794"/>
      <c r="L263" s="794"/>
      <c r="M263" s="794"/>
      <c r="N263" s="794"/>
      <c r="O263" s="794"/>
      <c r="P263" s="794"/>
      <c r="Q263" s="794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</row>
    <row r="264" spans="5:65" s="795" customFormat="1" ht="12.75" customHeight="1">
      <c r="E264" s="4"/>
      <c r="F264" s="794"/>
      <c r="G264" s="794"/>
      <c r="H264" s="794"/>
      <c r="I264" s="794"/>
      <c r="J264" s="794"/>
      <c r="K264" s="794"/>
      <c r="L264" s="794"/>
      <c r="M264" s="794"/>
      <c r="N264" s="794"/>
      <c r="O264" s="794"/>
      <c r="P264" s="794"/>
      <c r="Q264" s="794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</row>
    <row r="265" spans="5:65" s="795" customFormat="1" ht="12.75" customHeight="1">
      <c r="E265" s="4"/>
      <c r="F265" s="794"/>
      <c r="G265" s="794"/>
      <c r="H265" s="794"/>
      <c r="I265" s="794"/>
      <c r="J265" s="794"/>
      <c r="K265" s="794"/>
      <c r="L265" s="794"/>
      <c r="M265" s="794"/>
      <c r="N265" s="794"/>
      <c r="O265" s="794"/>
      <c r="P265" s="794"/>
      <c r="Q265" s="794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</row>
    <row r="266" spans="5:65" s="795" customFormat="1" ht="11.1" customHeight="1">
      <c r="E266" s="4"/>
      <c r="F266" s="794"/>
      <c r="G266" s="794"/>
      <c r="H266" s="794"/>
      <c r="I266" s="794"/>
      <c r="J266" s="794"/>
      <c r="K266" s="794"/>
      <c r="L266" s="794"/>
      <c r="M266" s="794"/>
      <c r="N266" s="794"/>
      <c r="O266" s="794"/>
      <c r="P266" s="794"/>
      <c r="Q266" s="794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</row>
    <row r="267" spans="5:65" s="795" customFormat="1" ht="13.5" customHeight="1">
      <c r="E267" s="4"/>
      <c r="F267" s="794"/>
      <c r="G267" s="794"/>
      <c r="H267" s="794"/>
      <c r="I267" s="794"/>
      <c r="J267" s="794"/>
      <c r="K267" s="794"/>
      <c r="L267" s="794"/>
      <c r="M267" s="794"/>
      <c r="N267" s="794"/>
      <c r="O267" s="794"/>
      <c r="P267" s="794"/>
      <c r="Q267" s="794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</row>
    <row r="268" spans="5:65" s="795" customFormat="1" ht="12.75" customHeight="1">
      <c r="E268" s="4"/>
      <c r="F268" s="794"/>
      <c r="G268" s="794"/>
      <c r="H268" s="794"/>
      <c r="I268" s="794"/>
      <c r="J268" s="794"/>
      <c r="K268" s="794"/>
      <c r="L268" s="794"/>
      <c r="M268" s="794"/>
      <c r="N268" s="794"/>
      <c r="O268" s="794"/>
      <c r="P268" s="794"/>
      <c r="Q268" s="794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</row>
    <row r="269" spans="5:65" s="795" customFormat="1" ht="12.75" customHeight="1">
      <c r="E269" s="4"/>
      <c r="F269" s="794"/>
      <c r="G269" s="794"/>
      <c r="H269" s="794"/>
      <c r="I269" s="794"/>
      <c r="J269" s="794"/>
      <c r="K269" s="794"/>
      <c r="L269" s="794"/>
      <c r="M269" s="794"/>
      <c r="N269" s="794"/>
      <c r="O269" s="794"/>
      <c r="P269" s="794"/>
      <c r="Q269" s="794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</row>
    <row r="270" spans="5:65" s="795" customFormat="1" ht="12.75" customHeight="1">
      <c r="E270" s="4"/>
      <c r="F270" s="794"/>
      <c r="G270" s="794"/>
      <c r="H270" s="794"/>
      <c r="I270" s="794"/>
      <c r="J270" s="794"/>
      <c r="K270" s="794"/>
      <c r="L270" s="794"/>
      <c r="M270" s="794"/>
      <c r="N270" s="794"/>
      <c r="O270" s="794"/>
      <c r="P270" s="794"/>
      <c r="Q270" s="794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</row>
    <row r="271" spans="5:65" s="795" customFormat="1" ht="11.1" customHeight="1">
      <c r="E271" s="4"/>
      <c r="F271" s="794"/>
      <c r="G271" s="794"/>
      <c r="H271" s="794"/>
      <c r="I271" s="794"/>
      <c r="J271" s="794"/>
      <c r="K271" s="794"/>
      <c r="L271" s="794"/>
      <c r="M271" s="794"/>
      <c r="N271" s="794"/>
      <c r="O271" s="794"/>
      <c r="P271" s="794"/>
      <c r="Q271" s="794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</row>
    <row r="272" spans="5:65" s="795" customFormat="1" ht="24" customHeight="1">
      <c r="E272" s="4"/>
      <c r="F272" s="794"/>
      <c r="G272" s="794"/>
      <c r="H272" s="794"/>
      <c r="I272" s="794"/>
      <c r="J272" s="794"/>
      <c r="K272" s="794"/>
      <c r="L272" s="794"/>
      <c r="M272" s="794"/>
      <c r="N272" s="794"/>
      <c r="O272" s="794"/>
      <c r="P272" s="794"/>
      <c r="Q272" s="794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</row>
    <row r="273" spans="5:65" s="795" customFormat="1" ht="11.1" customHeight="1">
      <c r="E273" s="4"/>
      <c r="F273" s="794"/>
      <c r="G273" s="794"/>
      <c r="H273" s="794"/>
      <c r="I273" s="794"/>
      <c r="J273" s="794"/>
      <c r="K273" s="794"/>
      <c r="L273" s="794"/>
      <c r="M273" s="794"/>
      <c r="N273" s="794"/>
      <c r="O273" s="794"/>
      <c r="P273" s="794"/>
      <c r="Q273" s="794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</row>
    <row r="274" spans="5:65" s="795" customFormat="1" ht="12.75" customHeight="1">
      <c r="E274" s="4"/>
      <c r="F274" s="794"/>
      <c r="G274" s="794"/>
      <c r="H274" s="794"/>
      <c r="I274" s="794"/>
      <c r="J274" s="794"/>
      <c r="K274" s="794"/>
      <c r="L274" s="794"/>
      <c r="M274" s="794"/>
      <c r="N274" s="794"/>
      <c r="O274" s="794"/>
      <c r="P274" s="794"/>
      <c r="Q274" s="794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</row>
    <row r="275" spans="5:65" s="795" customFormat="1" ht="11.1" customHeight="1">
      <c r="E275" s="4"/>
      <c r="F275" s="794"/>
      <c r="G275" s="794"/>
      <c r="H275" s="794"/>
      <c r="I275" s="794"/>
      <c r="J275" s="794"/>
      <c r="K275" s="794"/>
      <c r="L275" s="794"/>
      <c r="M275" s="794"/>
      <c r="N275" s="794"/>
      <c r="O275" s="794"/>
      <c r="P275" s="794"/>
      <c r="Q275" s="794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</row>
    <row r="276" spans="5:65" s="795" customFormat="1" ht="12.75" customHeight="1">
      <c r="E276" s="4"/>
      <c r="F276" s="794"/>
      <c r="G276" s="794"/>
      <c r="H276" s="794"/>
      <c r="I276" s="794"/>
      <c r="J276" s="794"/>
      <c r="K276" s="794"/>
      <c r="L276" s="794"/>
      <c r="M276" s="794"/>
      <c r="N276" s="794"/>
      <c r="O276" s="794"/>
      <c r="P276" s="794"/>
      <c r="Q276" s="794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</row>
    <row r="277" spans="5:65" s="795" customFormat="1" ht="12.75" customHeight="1">
      <c r="E277" s="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</row>
    <row r="278" spans="5:65" s="795" customFormat="1" ht="12.75" customHeight="1">
      <c r="E278" s="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</row>
    <row r="279" spans="5:65" s="795" customFormat="1" ht="12.75" customHeight="1">
      <c r="E279" s="4"/>
      <c r="F279" s="794"/>
      <c r="G279" s="794"/>
      <c r="H279" s="794"/>
      <c r="I279" s="794"/>
      <c r="J279" s="794"/>
      <c r="K279" s="794"/>
      <c r="L279" s="794"/>
      <c r="M279" s="794"/>
      <c r="N279" s="794"/>
      <c r="O279" s="794"/>
      <c r="P279" s="794"/>
      <c r="Q279" s="794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</row>
    <row r="280" spans="5:65" s="795" customFormat="1" ht="12.75" customHeight="1">
      <c r="E280" s="4"/>
      <c r="F280" s="794"/>
      <c r="G280" s="794"/>
      <c r="H280" s="794"/>
      <c r="I280" s="794"/>
      <c r="J280" s="794"/>
      <c r="K280" s="794"/>
      <c r="L280" s="794"/>
      <c r="M280" s="794"/>
      <c r="N280" s="794"/>
      <c r="O280" s="794"/>
      <c r="P280" s="794"/>
      <c r="Q280" s="794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</row>
    <row r="281" spans="5:65" s="795" customFormat="1" ht="11.1" customHeight="1">
      <c r="E281" s="4"/>
      <c r="F281" s="794"/>
      <c r="G281" s="794"/>
      <c r="H281" s="794"/>
      <c r="I281" s="794"/>
      <c r="J281" s="794"/>
      <c r="K281" s="794"/>
      <c r="L281" s="794"/>
      <c r="M281" s="794"/>
      <c r="N281" s="794"/>
      <c r="O281" s="794"/>
      <c r="P281" s="794"/>
      <c r="Q281" s="794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</row>
    <row r="282" spans="5:65" s="795" customFormat="1" ht="12.75" customHeight="1">
      <c r="E282" s="4"/>
      <c r="F282" s="794"/>
      <c r="G282" s="794"/>
      <c r="H282" s="794"/>
      <c r="I282" s="794"/>
      <c r="J282" s="794"/>
      <c r="K282" s="794"/>
      <c r="L282" s="794"/>
      <c r="M282" s="794"/>
      <c r="N282" s="794"/>
      <c r="O282" s="794"/>
      <c r="P282" s="794"/>
      <c r="Q282" s="794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</row>
    <row r="283" spans="5:65" s="795" customFormat="1" ht="12.75" customHeight="1">
      <c r="E283" s="4"/>
      <c r="F283" s="794"/>
      <c r="G283" s="794"/>
      <c r="H283" s="794"/>
      <c r="I283" s="794"/>
      <c r="J283" s="794"/>
      <c r="K283" s="794"/>
      <c r="L283" s="794"/>
      <c r="M283" s="794"/>
      <c r="N283" s="794"/>
      <c r="O283" s="794"/>
      <c r="P283" s="794"/>
      <c r="Q283" s="794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</row>
    <row r="284" spans="5:65" s="795" customFormat="1" ht="12.75" customHeight="1">
      <c r="E284" s="4"/>
      <c r="F284" s="794"/>
      <c r="G284" s="794"/>
      <c r="H284" s="794"/>
      <c r="I284" s="794"/>
      <c r="J284" s="794"/>
      <c r="K284" s="794"/>
      <c r="L284" s="794"/>
      <c r="M284" s="794"/>
      <c r="N284" s="794"/>
      <c r="O284" s="794"/>
      <c r="P284" s="794"/>
      <c r="Q284" s="794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</row>
    <row r="285" spans="5:65" s="795" customFormat="1" ht="12.75" customHeight="1">
      <c r="E285" s="4"/>
      <c r="F285" s="794"/>
      <c r="G285" s="794"/>
      <c r="H285" s="794"/>
      <c r="I285" s="794"/>
      <c r="J285" s="794"/>
      <c r="K285" s="794"/>
      <c r="L285" s="794"/>
      <c r="M285" s="794"/>
      <c r="N285" s="794"/>
      <c r="O285" s="794"/>
      <c r="P285" s="794"/>
      <c r="Q285" s="794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</row>
    <row r="286" spans="5:65" s="795" customFormat="1" ht="12.75" customHeight="1">
      <c r="E286" s="4"/>
      <c r="F286" s="794"/>
      <c r="G286" s="794"/>
      <c r="H286" s="794"/>
      <c r="I286" s="794"/>
      <c r="J286" s="794"/>
      <c r="K286" s="794"/>
      <c r="L286" s="794"/>
      <c r="M286" s="794"/>
      <c r="N286" s="794"/>
      <c r="O286" s="794"/>
      <c r="P286" s="794"/>
      <c r="Q286" s="794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</row>
    <row r="287" spans="5:65" s="795" customFormat="1" ht="11.1" customHeight="1">
      <c r="E287" s="4"/>
      <c r="F287" s="794"/>
      <c r="G287" s="794"/>
      <c r="H287" s="794"/>
      <c r="I287" s="794"/>
      <c r="J287" s="794"/>
      <c r="K287" s="794"/>
      <c r="L287" s="794"/>
      <c r="M287" s="794"/>
      <c r="N287" s="794"/>
      <c r="O287" s="794"/>
      <c r="P287" s="794"/>
      <c r="Q287" s="794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</row>
    <row r="288" spans="5:65" s="795" customFormat="1" ht="12.75" customHeight="1">
      <c r="E288" s="4"/>
      <c r="F288" s="794"/>
      <c r="G288" s="794"/>
      <c r="H288" s="794"/>
      <c r="I288" s="794"/>
      <c r="J288" s="794"/>
      <c r="K288" s="794"/>
      <c r="L288" s="794"/>
      <c r="M288" s="794"/>
      <c r="N288" s="794"/>
      <c r="O288" s="794"/>
      <c r="P288" s="794"/>
      <c r="Q288" s="794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</row>
    <row r="289" spans="5:65" s="795" customFormat="1" ht="12.75" customHeight="1">
      <c r="E289" s="4"/>
      <c r="F289" s="794"/>
      <c r="G289" s="794"/>
      <c r="H289" s="794"/>
      <c r="I289" s="794"/>
      <c r="J289" s="794"/>
      <c r="K289" s="794"/>
      <c r="L289" s="794"/>
      <c r="M289" s="794"/>
      <c r="N289" s="794"/>
      <c r="O289" s="794"/>
      <c r="P289" s="794"/>
      <c r="Q289" s="794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</row>
    <row r="290" spans="5:65" s="795" customFormat="1" ht="12.75" customHeight="1">
      <c r="E290" s="4"/>
      <c r="F290" s="794"/>
      <c r="G290" s="794"/>
      <c r="H290" s="794"/>
      <c r="I290" s="794"/>
      <c r="J290" s="794"/>
      <c r="K290" s="794"/>
      <c r="L290" s="794"/>
      <c r="M290" s="794"/>
      <c r="N290" s="794"/>
      <c r="O290" s="794"/>
      <c r="P290" s="794"/>
      <c r="Q290" s="794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</row>
    <row r="291" spans="5:65" s="795" customFormat="1" ht="12.75" customHeight="1">
      <c r="E291" s="4"/>
      <c r="F291" s="794"/>
      <c r="G291" s="794"/>
      <c r="H291" s="794"/>
      <c r="I291" s="794"/>
      <c r="J291" s="794"/>
      <c r="K291" s="794"/>
      <c r="L291" s="794"/>
      <c r="M291" s="794"/>
      <c r="N291" s="794"/>
      <c r="O291" s="794"/>
      <c r="P291" s="794"/>
      <c r="Q291" s="794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</row>
    <row r="292" spans="5:65" s="795" customFormat="1" ht="12.75" customHeight="1">
      <c r="E292" s="4"/>
      <c r="F292" s="794"/>
      <c r="G292" s="794"/>
      <c r="H292" s="794"/>
      <c r="I292" s="794"/>
      <c r="J292" s="794"/>
      <c r="K292" s="794"/>
      <c r="L292" s="794"/>
      <c r="M292" s="794"/>
      <c r="N292" s="794"/>
      <c r="O292" s="794"/>
      <c r="P292" s="794"/>
      <c r="Q292" s="794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</row>
    <row r="293" spans="5:65" s="795" customFormat="1" ht="11.1" customHeight="1">
      <c r="E293" s="4"/>
      <c r="F293" s="794"/>
      <c r="G293" s="794"/>
      <c r="H293" s="794"/>
      <c r="I293" s="794"/>
      <c r="J293" s="794"/>
      <c r="K293" s="794"/>
      <c r="L293" s="794"/>
      <c r="M293" s="794"/>
      <c r="N293" s="794"/>
      <c r="O293" s="794"/>
      <c r="P293" s="794"/>
      <c r="Q293" s="794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</row>
    <row r="294" spans="5:65" s="795" customFormat="1" ht="12.75" customHeight="1">
      <c r="E294" s="4"/>
      <c r="F294" s="794"/>
      <c r="G294" s="794"/>
      <c r="H294" s="794"/>
      <c r="I294" s="794"/>
      <c r="J294" s="794"/>
      <c r="K294" s="794"/>
      <c r="L294" s="794"/>
      <c r="M294" s="794"/>
      <c r="N294" s="794"/>
      <c r="O294" s="794"/>
      <c r="P294" s="794"/>
      <c r="Q294" s="794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</row>
    <row r="295" spans="5:65" s="795" customFormat="1" ht="12.75" customHeight="1">
      <c r="E295" s="4"/>
      <c r="F295" s="794"/>
      <c r="G295" s="794"/>
      <c r="H295" s="794"/>
      <c r="I295" s="794"/>
      <c r="J295" s="794"/>
      <c r="K295" s="794"/>
      <c r="L295" s="794"/>
      <c r="M295" s="794"/>
      <c r="N295" s="794"/>
      <c r="O295" s="794"/>
      <c r="P295" s="794"/>
      <c r="Q295" s="794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</row>
    <row r="296" spans="5:65" s="795" customFormat="1" ht="12.75" customHeight="1">
      <c r="E296" s="4"/>
      <c r="F296" s="794"/>
      <c r="G296" s="794"/>
      <c r="H296" s="794"/>
      <c r="I296" s="794"/>
      <c r="J296" s="794"/>
      <c r="K296" s="794"/>
      <c r="L296" s="794"/>
      <c r="M296" s="794"/>
      <c r="N296" s="794"/>
      <c r="O296" s="794"/>
      <c r="P296" s="794"/>
      <c r="Q296" s="794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</row>
    <row r="297" spans="5:65" s="795" customFormat="1" ht="12.75" customHeight="1">
      <c r="E297" s="4"/>
      <c r="F297" s="794"/>
      <c r="G297" s="794"/>
      <c r="H297" s="794"/>
      <c r="I297" s="794"/>
      <c r="J297" s="794"/>
      <c r="K297" s="794"/>
      <c r="L297" s="794"/>
      <c r="M297" s="794"/>
      <c r="N297" s="794"/>
      <c r="O297" s="794"/>
      <c r="P297" s="794"/>
      <c r="Q297" s="794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</row>
    <row r="298" spans="5:65" s="795" customFormat="1" ht="11.1" customHeight="1">
      <c r="E298" s="4"/>
      <c r="F298" s="794"/>
      <c r="G298" s="794"/>
      <c r="H298" s="794"/>
      <c r="I298" s="794"/>
      <c r="J298" s="794"/>
      <c r="K298" s="794"/>
      <c r="L298" s="794"/>
      <c r="M298" s="794"/>
      <c r="N298" s="794"/>
      <c r="O298" s="794"/>
      <c r="P298" s="794"/>
      <c r="Q298" s="794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</row>
    <row r="299" spans="5:65" s="795" customFormat="1" ht="13.5" customHeight="1">
      <c r="E299" s="4"/>
      <c r="F299" s="794"/>
      <c r="G299" s="794"/>
      <c r="H299" s="794"/>
      <c r="I299" s="794"/>
      <c r="J299" s="794"/>
      <c r="K299" s="794"/>
      <c r="L299" s="794"/>
      <c r="M299" s="794"/>
      <c r="N299" s="794"/>
      <c r="O299" s="794"/>
      <c r="P299" s="794"/>
      <c r="Q299" s="794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</row>
    <row r="300" spans="5:65" s="795" customFormat="1" ht="12.75" customHeight="1">
      <c r="E300" s="4"/>
      <c r="F300" s="794"/>
      <c r="G300" s="794"/>
      <c r="H300" s="794"/>
      <c r="I300" s="794"/>
      <c r="J300" s="794"/>
      <c r="K300" s="794"/>
      <c r="L300" s="794"/>
      <c r="M300" s="794"/>
      <c r="N300" s="794"/>
      <c r="O300" s="794"/>
      <c r="P300" s="794"/>
      <c r="Q300" s="794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</row>
    <row r="301" spans="5:65" s="795" customFormat="1" ht="12.75" customHeight="1">
      <c r="E301" s="4"/>
      <c r="F301" s="794"/>
      <c r="G301" s="794"/>
      <c r="H301" s="794"/>
      <c r="I301" s="794"/>
      <c r="J301" s="794"/>
      <c r="K301" s="794"/>
      <c r="L301" s="794"/>
      <c r="M301" s="794"/>
      <c r="N301" s="794"/>
      <c r="O301" s="794"/>
      <c r="P301" s="794"/>
      <c r="Q301" s="794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</row>
    <row r="302" spans="5:65" s="795" customFormat="1" ht="12.75" customHeight="1">
      <c r="E302" s="4"/>
      <c r="F302" s="794"/>
      <c r="G302" s="794"/>
      <c r="H302" s="794"/>
      <c r="I302" s="794"/>
      <c r="J302" s="794"/>
      <c r="K302" s="794"/>
      <c r="L302" s="794"/>
      <c r="M302" s="794"/>
      <c r="N302" s="794"/>
      <c r="O302" s="794"/>
      <c r="P302" s="794"/>
      <c r="Q302" s="794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</row>
    <row r="303" spans="5:65" s="795" customFormat="1" ht="11.1" customHeight="1">
      <c r="E303" s="4"/>
      <c r="F303" s="794"/>
      <c r="G303" s="794"/>
      <c r="H303" s="794"/>
      <c r="I303" s="794"/>
      <c r="J303" s="794"/>
      <c r="K303" s="794"/>
      <c r="L303" s="794"/>
      <c r="M303" s="794"/>
      <c r="N303" s="794"/>
      <c r="O303" s="794"/>
      <c r="P303" s="794"/>
      <c r="Q303" s="794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</row>
    <row r="304" spans="5:65" s="795" customFormat="1" ht="11.1" customHeight="1">
      <c r="E304" s="4"/>
      <c r="F304" s="794"/>
      <c r="G304" s="794"/>
      <c r="H304" s="794"/>
      <c r="I304" s="794"/>
      <c r="J304" s="794"/>
      <c r="K304" s="794"/>
      <c r="L304" s="794"/>
      <c r="M304" s="794"/>
      <c r="N304" s="794"/>
      <c r="O304" s="794"/>
      <c r="P304" s="794"/>
      <c r="Q304" s="794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</row>
    <row r="305" spans="5:65" s="795" customFormat="1" ht="13.5" customHeight="1">
      <c r="E305" s="4"/>
      <c r="F305" s="794"/>
      <c r="G305" s="794"/>
      <c r="H305" s="794"/>
      <c r="I305" s="794"/>
      <c r="J305" s="794"/>
      <c r="K305" s="794"/>
      <c r="L305" s="794"/>
      <c r="M305" s="794"/>
      <c r="N305" s="794"/>
      <c r="O305" s="794"/>
      <c r="P305" s="794"/>
      <c r="Q305" s="794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</row>
    <row r="306" spans="5:65" s="795" customFormat="1" ht="13.5" customHeight="1">
      <c r="E306" s="4"/>
      <c r="F306" s="794"/>
      <c r="G306" s="794"/>
      <c r="H306" s="794"/>
      <c r="I306" s="794"/>
      <c r="J306" s="794"/>
      <c r="K306" s="794"/>
      <c r="L306" s="794"/>
      <c r="M306" s="794"/>
      <c r="N306" s="794"/>
      <c r="O306" s="794"/>
      <c r="P306" s="794"/>
      <c r="Q306" s="794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</row>
    <row r="307" spans="5:65" s="795" customFormat="1" ht="13.5" customHeight="1">
      <c r="E307" s="4"/>
      <c r="F307" s="794"/>
      <c r="G307" s="794"/>
      <c r="H307" s="794"/>
      <c r="I307" s="794"/>
      <c r="J307" s="794"/>
      <c r="K307" s="794"/>
      <c r="L307" s="794"/>
      <c r="M307" s="794"/>
      <c r="N307" s="794"/>
      <c r="O307" s="794"/>
      <c r="P307" s="794"/>
      <c r="Q307" s="794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</row>
    <row r="308" spans="5:65" s="795" customFormat="1" ht="13.5" customHeight="1">
      <c r="E308" s="4"/>
      <c r="F308" s="794"/>
      <c r="G308" s="794"/>
      <c r="H308" s="794"/>
      <c r="I308" s="794"/>
      <c r="J308" s="794"/>
      <c r="K308" s="794"/>
      <c r="L308" s="794"/>
      <c r="M308" s="794"/>
      <c r="N308" s="794"/>
      <c r="O308" s="794"/>
      <c r="P308" s="794"/>
      <c r="Q308" s="794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</row>
    <row r="309" spans="5:65" s="795" customFormat="1" ht="3.75" customHeight="1">
      <c r="E309" s="4"/>
      <c r="F309" s="794"/>
      <c r="G309" s="794"/>
      <c r="H309" s="794"/>
      <c r="I309" s="794"/>
      <c r="J309" s="794"/>
      <c r="K309" s="794"/>
      <c r="L309" s="794"/>
      <c r="M309" s="794"/>
      <c r="N309" s="794"/>
      <c r="O309" s="794"/>
      <c r="P309" s="794"/>
      <c r="Q309" s="794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</row>
    <row r="310" spans="5:65" s="795" customFormat="1" ht="10.5" customHeight="1">
      <c r="E310" s="4"/>
      <c r="F310" s="794"/>
      <c r="G310" s="794"/>
      <c r="H310" s="794"/>
      <c r="I310" s="794"/>
      <c r="J310" s="794"/>
      <c r="K310" s="794"/>
      <c r="L310" s="794"/>
      <c r="M310" s="794"/>
      <c r="N310" s="794"/>
      <c r="O310" s="794"/>
      <c r="P310" s="794"/>
      <c r="Q310" s="794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</row>
    <row r="311" spans="5:65" s="795" customFormat="1" ht="17.25" customHeight="1">
      <c r="E311" s="4"/>
      <c r="F311" s="794"/>
      <c r="G311" s="794"/>
      <c r="H311" s="794"/>
      <c r="I311" s="794"/>
      <c r="J311" s="794"/>
      <c r="K311" s="794"/>
      <c r="L311" s="794"/>
      <c r="M311" s="794"/>
      <c r="N311" s="794"/>
      <c r="O311" s="794"/>
      <c r="P311" s="794"/>
      <c r="Q311" s="794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</row>
    <row r="312" spans="5:65" s="795" customFormat="1" ht="17.25" customHeight="1">
      <c r="E312" s="4"/>
      <c r="F312" s="794"/>
      <c r="G312" s="794"/>
      <c r="H312" s="794"/>
      <c r="I312" s="794"/>
      <c r="J312" s="794"/>
      <c r="K312" s="794"/>
      <c r="L312" s="794"/>
      <c r="M312" s="794"/>
      <c r="N312" s="794"/>
      <c r="O312" s="794"/>
      <c r="P312" s="794"/>
      <c r="Q312" s="794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</row>
    <row r="313" spans="5:65" s="795" customFormat="1" ht="17.25" customHeight="1">
      <c r="E313" s="4"/>
      <c r="F313" s="794"/>
      <c r="G313" s="794"/>
      <c r="H313" s="794"/>
      <c r="I313" s="794"/>
      <c r="J313" s="794"/>
      <c r="K313" s="794"/>
      <c r="L313" s="794"/>
      <c r="M313" s="794"/>
      <c r="N313" s="794"/>
      <c r="O313" s="794"/>
      <c r="P313" s="794"/>
      <c r="Q313" s="794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</row>
    <row r="314" spans="5:65" s="795" customFormat="1" ht="17.25" customHeight="1">
      <c r="E314" s="4"/>
      <c r="F314" s="794"/>
      <c r="G314" s="794"/>
      <c r="H314" s="794"/>
      <c r="I314" s="794"/>
      <c r="J314" s="794"/>
      <c r="K314" s="794"/>
      <c r="L314" s="794"/>
      <c r="M314" s="794"/>
      <c r="N314" s="794"/>
      <c r="O314" s="794"/>
      <c r="P314" s="794"/>
      <c r="Q314" s="794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</row>
    <row r="315" spans="5:65" s="795" customFormat="1" ht="12" customHeight="1">
      <c r="E315" s="4"/>
      <c r="F315" s="794"/>
      <c r="G315" s="794"/>
      <c r="H315" s="794"/>
      <c r="I315" s="794"/>
      <c r="J315" s="794"/>
      <c r="K315" s="794"/>
      <c r="L315" s="794"/>
      <c r="M315" s="794"/>
      <c r="N315" s="794"/>
      <c r="O315" s="794"/>
      <c r="P315" s="794"/>
      <c r="Q315" s="794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</row>
    <row r="316" spans="5:65" s="795" customFormat="1" ht="15" customHeight="1">
      <c r="E316" s="4"/>
      <c r="F316" s="794"/>
      <c r="G316" s="794"/>
      <c r="H316" s="794"/>
      <c r="I316" s="794"/>
      <c r="J316" s="794"/>
      <c r="K316" s="794"/>
      <c r="L316" s="794"/>
      <c r="M316" s="794"/>
      <c r="N316" s="794"/>
      <c r="O316" s="794"/>
      <c r="P316" s="794"/>
      <c r="Q316" s="794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</row>
    <row r="317" spans="5:65" s="795" customFormat="1" ht="15" customHeight="1">
      <c r="E317" s="4"/>
      <c r="F317" s="794"/>
      <c r="G317" s="794"/>
      <c r="H317" s="794"/>
      <c r="I317" s="794"/>
      <c r="J317" s="794"/>
      <c r="K317" s="794"/>
      <c r="L317" s="794"/>
      <c r="M317" s="794"/>
      <c r="N317" s="794"/>
      <c r="O317" s="794"/>
      <c r="P317" s="794"/>
      <c r="Q317" s="794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</row>
    <row r="318" spans="5:65" s="795" customFormat="1" ht="45.75" customHeight="1">
      <c r="E318" s="4"/>
      <c r="F318" s="794"/>
      <c r="G318" s="794"/>
      <c r="H318" s="794"/>
      <c r="I318" s="794"/>
      <c r="J318" s="794"/>
      <c r="K318" s="794"/>
      <c r="L318" s="794"/>
      <c r="M318" s="794"/>
      <c r="N318" s="794"/>
      <c r="O318" s="794"/>
      <c r="P318" s="794"/>
      <c r="Q318" s="794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</row>
    <row r="319" spans="5:65" s="795" customFormat="1" ht="49.5" customHeight="1">
      <c r="E319" s="4"/>
      <c r="F319" s="794"/>
      <c r="G319" s="794"/>
      <c r="H319" s="794"/>
      <c r="I319" s="794"/>
      <c r="J319" s="794"/>
      <c r="K319" s="794"/>
      <c r="L319" s="794"/>
      <c r="M319" s="794"/>
      <c r="N319" s="794"/>
      <c r="O319" s="794"/>
      <c r="P319" s="794"/>
      <c r="Q319" s="794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</row>
    <row r="320" spans="5:65" s="795" customFormat="1" ht="12.75" customHeight="1">
      <c r="E320" s="4"/>
      <c r="F320" s="794"/>
      <c r="G320" s="794"/>
      <c r="H320" s="794"/>
      <c r="I320" s="794"/>
      <c r="J320" s="794"/>
      <c r="K320" s="794"/>
      <c r="L320" s="794"/>
      <c r="M320" s="794"/>
      <c r="N320" s="794"/>
      <c r="O320" s="794"/>
      <c r="P320" s="794"/>
      <c r="Q320" s="794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</row>
    <row r="321" spans="5:65" s="795" customFormat="1" ht="11.1" customHeight="1">
      <c r="E321" s="4"/>
      <c r="F321" s="794"/>
      <c r="G321" s="794"/>
      <c r="H321" s="794"/>
      <c r="I321" s="794"/>
      <c r="J321" s="794"/>
      <c r="K321" s="794"/>
      <c r="L321" s="794"/>
      <c r="M321" s="794"/>
      <c r="N321" s="794"/>
      <c r="O321" s="794"/>
      <c r="P321" s="794"/>
      <c r="Q321" s="794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</row>
    <row r="322" spans="5:65" s="795" customFormat="1" ht="24" customHeight="1">
      <c r="E322" s="4"/>
      <c r="F322" s="794"/>
      <c r="G322" s="794"/>
      <c r="H322" s="794"/>
      <c r="I322" s="794"/>
      <c r="J322" s="794"/>
      <c r="K322" s="794"/>
      <c r="L322" s="794"/>
      <c r="M322" s="794"/>
      <c r="N322" s="794"/>
      <c r="O322" s="794"/>
      <c r="P322" s="794"/>
      <c r="Q322" s="794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</row>
    <row r="323" spans="5:65" s="795" customFormat="1" ht="11.1" customHeight="1">
      <c r="E323" s="4"/>
      <c r="F323" s="794"/>
      <c r="G323" s="794"/>
      <c r="H323" s="794"/>
      <c r="I323" s="794"/>
      <c r="J323" s="794"/>
      <c r="K323" s="794"/>
      <c r="L323" s="794"/>
      <c r="M323" s="794"/>
      <c r="N323" s="794"/>
      <c r="O323" s="794"/>
      <c r="P323" s="794"/>
      <c r="Q323" s="794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</row>
    <row r="324" spans="5:65" s="795" customFormat="1" ht="12.75" customHeight="1">
      <c r="E324" s="4"/>
      <c r="F324" s="794"/>
      <c r="G324" s="794"/>
      <c r="H324" s="794"/>
      <c r="I324" s="794"/>
      <c r="J324" s="794"/>
      <c r="K324" s="794"/>
      <c r="L324" s="794"/>
      <c r="M324" s="794"/>
      <c r="N324" s="794"/>
      <c r="O324" s="794"/>
      <c r="P324" s="794"/>
      <c r="Q324" s="794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</row>
    <row r="325" spans="5:65" s="795" customFormat="1" ht="11.1" customHeight="1">
      <c r="E325" s="4"/>
      <c r="F325" s="794"/>
      <c r="G325" s="794"/>
      <c r="H325" s="794"/>
      <c r="I325" s="794"/>
      <c r="J325" s="794"/>
      <c r="K325" s="794"/>
      <c r="L325" s="794"/>
      <c r="M325" s="794"/>
      <c r="N325" s="794"/>
      <c r="O325" s="794"/>
      <c r="P325" s="794"/>
      <c r="Q325" s="794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</row>
    <row r="326" spans="5:65" s="795" customFormat="1" ht="12.75" customHeight="1">
      <c r="E326" s="4"/>
      <c r="F326" s="794"/>
      <c r="G326" s="794"/>
      <c r="H326" s="794"/>
      <c r="I326" s="794"/>
      <c r="J326" s="794"/>
      <c r="K326" s="794"/>
      <c r="L326" s="794"/>
      <c r="M326" s="794"/>
      <c r="N326" s="794"/>
      <c r="O326" s="794"/>
      <c r="P326" s="794"/>
      <c r="Q326" s="794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</row>
    <row r="327" spans="5:65" s="795" customFormat="1" ht="12.75" customHeight="1">
      <c r="E327" s="4"/>
      <c r="F327" s="794"/>
      <c r="G327" s="794"/>
      <c r="H327" s="794"/>
      <c r="I327" s="794"/>
      <c r="J327" s="794"/>
      <c r="K327" s="794"/>
      <c r="L327" s="794"/>
      <c r="M327" s="794"/>
      <c r="N327" s="794"/>
      <c r="O327" s="794"/>
      <c r="P327" s="794"/>
      <c r="Q327" s="794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</row>
    <row r="328" spans="5:65" s="795" customFormat="1" ht="12.75" customHeight="1">
      <c r="E328" s="4"/>
      <c r="F328" s="794"/>
      <c r="G328" s="794"/>
      <c r="H328" s="794"/>
      <c r="I328" s="794"/>
      <c r="J328" s="794"/>
      <c r="K328" s="794"/>
      <c r="L328" s="794"/>
      <c r="M328" s="794"/>
      <c r="N328" s="794"/>
      <c r="O328" s="794"/>
      <c r="P328" s="794"/>
      <c r="Q328" s="794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</row>
    <row r="329" spans="5:65" s="795" customFormat="1" ht="12.75" customHeight="1">
      <c r="E329" s="4"/>
      <c r="F329" s="794"/>
      <c r="G329" s="794"/>
      <c r="H329" s="794"/>
      <c r="I329" s="794"/>
      <c r="J329" s="794"/>
      <c r="K329" s="794"/>
      <c r="L329" s="794"/>
      <c r="M329" s="794"/>
      <c r="N329" s="794"/>
      <c r="O329" s="794"/>
      <c r="P329" s="794"/>
      <c r="Q329" s="794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</row>
    <row r="330" spans="5:65" s="795" customFormat="1" ht="12.75" customHeight="1">
      <c r="E330" s="4"/>
      <c r="F330" s="794"/>
      <c r="G330" s="794"/>
      <c r="H330" s="794"/>
      <c r="I330" s="794"/>
      <c r="J330" s="794"/>
      <c r="K330" s="794"/>
      <c r="L330" s="794"/>
      <c r="M330" s="794"/>
      <c r="N330" s="794"/>
      <c r="O330" s="794"/>
      <c r="P330" s="794"/>
      <c r="Q330" s="794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</row>
    <row r="331" spans="5:65" s="795" customFormat="1" ht="11.1" customHeight="1">
      <c r="E331" s="4"/>
      <c r="F331" s="794"/>
      <c r="G331" s="794"/>
      <c r="H331" s="794"/>
      <c r="I331" s="794"/>
      <c r="J331" s="794"/>
      <c r="K331" s="794"/>
      <c r="L331" s="794"/>
      <c r="M331" s="794"/>
      <c r="N331" s="794"/>
      <c r="O331" s="794"/>
      <c r="P331" s="794"/>
      <c r="Q331" s="794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</row>
    <row r="332" spans="5:65" s="795" customFormat="1" ht="12.75" customHeight="1">
      <c r="E332" s="4"/>
      <c r="F332" s="794"/>
      <c r="G332" s="794"/>
      <c r="H332" s="794"/>
      <c r="I332" s="794"/>
      <c r="J332" s="794"/>
      <c r="K332" s="794"/>
      <c r="L332" s="794"/>
      <c r="M332" s="794"/>
      <c r="N332" s="794"/>
      <c r="O332" s="794"/>
      <c r="P332" s="794"/>
      <c r="Q332" s="794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</row>
    <row r="333" spans="5:65" s="795" customFormat="1" ht="12.75" customHeight="1">
      <c r="E333" s="4"/>
      <c r="F333" s="794"/>
      <c r="G333" s="794"/>
      <c r="H333" s="794"/>
      <c r="I333" s="794"/>
      <c r="J333" s="794"/>
      <c r="K333" s="794"/>
      <c r="L333" s="794"/>
      <c r="M333" s="794"/>
      <c r="N333" s="794"/>
      <c r="O333" s="794"/>
      <c r="P333" s="794"/>
      <c r="Q333" s="794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</row>
    <row r="334" spans="5:65" s="795" customFormat="1" ht="12.75" customHeight="1">
      <c r="E334" s="4"/>
      <c r="F334" s="794"/>
      <c r="G334" s="794"/>
      <c r="H334" s="794"/>
      <c r="I334" s="794"/>
      <c r="J334" s="794"/>
      <c r="K334" s="794"/>
      <c r="L334" s="794"/>
      <c r="M334" s="794"/>
      <c r="N334" s="794"/>
      <c r="O334" s="794"/>
      <c r="P334" s="794"/>
      <c r="Q334" s="794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</row>
    <row r="335" spans="5:65" s="795" customFormat="1" ht="12.75" customHeight="1">
      <c r="E335" s="4"/>
      <c r="F335" s="794"/>
      <c r="G335" s="794"/>
      <c r="H335" s="794"/>
      <c r="I335" s="794"/>
      <c r="J335" s="794"/>
      <c r="K335" s="794"/>
      <c r="L335" s="794"/>
      <c r="M335" s="794"/>
      <c r="N335" s="794"/>
      <c r="O335" s="794"/>
      <c r="P335" s="794"/>
      <c r="Q335" s="794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</row>
    <row r="336" spans="5:65" s="795" customFormat="1" ht="12.75" customHeight="1">
      <c r="E336" s="4"/>
      <c r="F336" s="794"/>
      <c r="G336" s="794"/>
      <c r="H336" s="794"/>
      <c r="I336" s="794"/>
      <c r="J336" s="794"/>
      <c r="K336" s="794"/>
      <c r="L336" s="794"/>
      <c r="M336" s="794"/>
      <c r="N336" s="794"/>
      <c r="O336" s="794"/>
      <c r="P336" s="794"/>
      <c r="Q336" s="794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</row>
    <row r="337" spans="5:65" s="795" customFormat="1" ht="11.1" customHeight="1">
      <c r="E337" s="4"/>
      <c r="F337" s="794"/>
      <c r="G337" s="794"/>
      <c r="H337" s="794"/>
      <c r="I337" s="794"/>
      <c r="J337" s="794"/>
      <c r="K337" s="794"/>
      <c r="L337" s="794"/>
      <c r="M337" s="794"/>
      <c r="N337" s="794"/>
      <c r="O337" s="794"/>
      <c r="P337" s="794"/>
      <c r="Q337" s="794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</row>
    <row r="338" spans="5:65" s="795" customFormat="1" ht="12.75" customHeight="1">
      <c r="E338" s="4"/>
      <c r="F338" s="794"/>
      <c r="G338" s="794"/>
      <c r="H338" s="794"/>
      <c r="I338" s="794"/>
      <c r="J338" s="794"/>
      <c r="K338" s="794"/>
      <c r="L338" s="794"/>
      <c r="M338" s="794"/>
      <c r="N338" s="794"/>
      <c r="O338" s="794"/>
      <c r="P338" s="794"/>
      <c r="Q338" s="794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</row>
    <row r="339" spans="5:65" s="795" customFormat="1" ht="12.75" customHeight="1">
      <c r="E339" s="4"/>
      <c r="F339" s="794"/>
      <c r="G339" s="794"/>
      <c r="H339" s="794"/>
      <c r="I339" s="794"/>
      <c r="J339" s="794"/>
      <c r="K339" s="794"/>
      <c r="L339" s="794"/>
      <c r="M339" s="794"/>
      <c r="N339" s="794"/>
      <c r="O339" s="794"/>
      <c r="P339" s="794"/>
      <c r="Q339" s="794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</row>
    <row r="340" spans="5:65" s="795" customFormat="1" ht="12.75" customHeight="1">
      <c r="E340" s="4"/>
      <c r="F340" s="794"/>
      <c r="G340" s="794"/>
      <c r="H340" s="794"/>
      <c r="I340" s="794"/>
      <c r="J340" s="794"/>
      <c r="K340" s="794"/>
      <c r="L340" s="794"/>
      <c r="M340" s="794"/>
      <c r="N340" s="794"/>
      <c r="O340" s="794"/>
      <c r="P340" s="794"/>
      <c r="Q340" s="794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</row>
    <row r="341" spans="5:65" s="795" customFormat="1" ht="12.75" customHeight="1">
      <c r="E341" s="4"/>
      <c r="F341" s="794"/>
      <c r="G341" s="794"/>
      <c r="H341" s="794"/>
      <c r="I341" s="794"/>
      <c r="J341" s="794"/>
      <c r="K341" s="794"/>
      <c r="L341" s="794"/>
      <c r="M341" s="794"/>
      <c r="N341" s="794"/>
      <c r="O341" s="794"/>
      <c r="P341" s="794"/>
      <c r="Q341" s="794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</row>
    <row r="342" spans="5:65" s="795" customFormat="1" ht="12.75" customHeight="1">
      <c r="E342" s="4"/>
      <c r="F342" s="794"/>
      <c r="G342" s="794"/>
      <c r="H342" s="794"/>
      <c r="I342" s="794"/>
      <c r="J342" s="794"/>
      <c r="K342" s="794"/>
      <c r="L342" s="794"/>
      <c r="M342" s="794"/>
      <c r="N342" s="794"/>
      <c r="O342" s="794"/>
      <c r="P342" s="794"/>
      <c r="Q342" s="794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</row>
    <row r="343" spans="5:65" s="795" customFormat="1" ht="11.1" customHeight="1">
      <c r="E343" s="4"/>
      <c r="F343" s="794"/>
      <c r="G343" s="794"/>
      <c r="H343" s="794"/>
      <c r="I343" s="794"/>
      <c r="J343" s="794"/>
      <c r="K343" s="794"/>
      <c r="L343" s="794"/>
      <c r="M343" s="794"/>
      <c r="N343" s="794"/>
      <c r="O343" s="794"/>
      <c r="P343" s="794"/>
      <c r="Q343" s="794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</row>
    <row r="344" spans="5:65" s="795" customFormat="1" ht="12.75" customHeight="1">
      <c r="E344" s="4"/>
      <c r="F344" s="794"/>
      <c r="G344" s="794"/>
      <c r="H344" s="794"/>
      <c r="I344" s="794"/>
      <c r="J344" s="794"/>
      <c r="K344" s="794"/>
      <c r="L344" s="794"/>
      <c r="M344" s="794"/>
      <c r="N344" s="794"/>
      <c r="O344" s="794"/>
      <c r="P344" s="794"/>
      <c r="Q344" s="794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</row>
    <row r="345" spans="5:65" s="795" customFormat="1" ht="12.75" customHeight="1">
      <c r="E345" s="4"/>
      <c r="F345" s="794"/>
      <c r="G345" s="794"/>
      <c r="H345" s="794"/>
      <c r="I345" s="794"/>
      <c r="J345" s="794"/>
      <c r="K345" s="794"/>
      <c r="L345" s="794"/>
      <c r="M345" s="794"/>
      <c r="N345" s="794"/>
      <c r="O345" s="794"/>
      <c r="P345" s="794"/>
      <c r="Q345" s="794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</row>
    <row r="346" spans="5:65" s="795" customFormat="1" ht="12.75" customHeight="1">
      <c r="E346" s="4"/>
      <c r="F346" s="794"/>
      <c r="G346" s="794"/>
      <c r="H346" s="794"/>
      <c r="I346" s="794"/>
      <c r="J346" s="794"/>
      <c r="K346" s="794"/>
      <c r="L346" s="794"/>
      <c r="M346" s="794"/>
      <c r="N346" s="794"/>
      <c r="O346" s="794"/>
      <c r="P346" s="794"/>
      <c r="Q346" s="794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</row>
    <row r="347" spans="5:65" s="795" customFormat="1" ht="12.75" customHeight="1">
      <c r="E347" s="4"/>
      <c r="F347" s="794"/>
      <c r="G347" s="794"/>
      <c r="H347" s="794"/>
      <c r="I347" s="794"/>
      <c r="J347" s="794"/>
      <c r="K347" s="794"/>
      <c r="L347" s="794"/>
      <c r="M347" s="794"/>
      <c r="N347" s="794"/>
      <c r="O347" s="794"/>
      <c r="P347" s="794"/>
      <c r="Q347" s="794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</row>
    <row r="348" spans="5:65" s="795" customFormat="1" ht="11.1" customHeight="1">
      <c r="E348" s="4"/>
      <c r="F348" s="794"/>
      <c r="G348" s="794"/>
      <c r="H348" s="794"/>
      <c r="I348" s="794"/>
      <c r="J348" s="794"/>
      <c r="K348" s="794"/>
      <c r="L348" s="794"/>
      <c r="M348" s="794"/>
      <c r="N348" s="794"/>
      <c r="O348" s="794"/>
      <c r="P348" s="794"/>
      <c r="Q348" s="794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</row>
    <row r="349" spans="5:65" s="795" customFormat="1" ht="13.5" customHeight="1">
      <c r="E349" s="4"/>
      <c r="F349" s="794"/>
      <c r="G349" s="794"/>
      <c r="H349" s="794"/>
      <c r="I349" s="794"/>
      <c r="J349" s="794"/>
      <c r="K349" s="794"/>
      <c r="L349" s="794"/>
      <c r="M349" s="794"/>
      <c r="N349" s="794"/>
      <c r="O349" s="794"/>
      <c r="P349" s="794"/>
      <c r="Q349" s="794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</row>
    <row r="350" spans="5:65" s="795" customFormat="1" ht="12.75" customHeight="1">
      <c r="E350" s="4"/>
      <c r="F350" s="794"/>
      <c r="G350" s="794"/>
      <c r="H350" s="794"/>
      <c r="I350" s="794"/>
      <c r="J350" s="794"/>
      <c r="K350" s="794"/>
      <c r="L350" s="794"/>
      <c r="M350" s="794"/>
      <c r="N350" s="794"/>
      <c r="O350" s="794"/>
      <c r="P350" s="794"/>
      <c r="Q350" s="794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</row>
    <row r="351" spans="5:65" s="795" customFormat="1" ht="12.75" customHeight="1">
      <c r="E351" s="4"/>
      <c r="F351" s="794"/>
      <c r="G351" s="794"/>
      <c r="H351" s="794"/>
      <c r="I351" s="794"/>
      <c r="J351" s="794"/>
      <c r="K351" s="794"/>
      <c r="L351" s="794"/>
      <c r="M351" s="794"/>
      <c r="N351" s="794"/>
      <c r="O351" s="794"/>
      <c r="P351" s="794"/>
      <c r="Q351" s="794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</row>
    <row r="352" spans="5:65" s="795" customFormat="1" ht="12.75" customHeight="1">
      <c r="E352" s="4"/>
      <c r="F352" s="794"/>
      <c r="G352" s="794"/>
      <c r="H352" s="794"/>
      <c r="I352" s="794"/>
      <c r="J352" s="794"/>
      <c r="K352" s="794"/>
      <c r="L352" s="794"/>
      <c r="M352" s="794"/>
      <c r="N352" s="794"/>
      <c r="O352" s="794"/>
      <c r="P352" s="794"/>
      <c r="Q352" s="794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</row>
    <row r="353" spans="5:65" s="795" customFormat="1" ht="11.1" customHeight="1">
      <c r="E353" s="4"/>
      <c r="F353" s="794"/>
      <c r="G353" s="794"/>
      <c r="H353" s="794"/>
      <c r="I353" s="794"/>
      <c r="J353" s="794"/>
      <c r="K353" s="794"/>
      <c r="L353" s="794"/>
      <c r="M353" s="794"/>
      <c r="N353" s="794"/>
      <c r="O353" s="794"/>
      <c r="P353" s="794"/>
      <c r="Q353" s="794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</row>
    <row r="354" spans="5:65" s="795" customFormat="1" ht="24" customHeight="1">
      <c r="E354" s="4"/>
      <c r="F354" s="794"/>
      <c r="G354" s="794"/>
      <c r="H354" s="794"/>
      <c r="I354" s="794"/>
      <c r="J354" s="794"/>
      <c r="K354" s="794"/>
      <c r="L354" s="794"/>
      <c r="M354" s="794"/>
      <c r="N354" s="794"/>
      <c r="O354" s="794"/>
      <c r="P354" s="794"/>
      <c r="Q354" s="794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</row>
    <row r="355" spans="5:65" s="795" customFormat="1" ht="11.1" customHeight="1">
      <c r="E355" s="4"/>
      <c r="F355" s="794"/>
      <c r="G355" s="794"/>
      <c r="H355" s="794"/>
      <c r="I355" s="794"/>
      <c r="J355" s="794"/>
      <c r="K355" s="794"/>
      <c r="L355" s="794"/>
      <c r="M355" s="794"/>
      <c r="N355" s="794"/>
      <c r="O355" s="794"/>
      <c r="P355" s="794"/>
      <c r="Q355" s="794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</row>
    <row r="356" spans="5:65" s="795" customFormat="1" ht="12.75" customHeight="1">
      <c r="E356" s="4"/>
      <c r="F356" s="794"/>
      <c r="G356" s="794"/>
      <c r="H356" s="794"/>
      <c r="I356" s="794"/>
      <c r="J356" s="794"/>
      <c r="K356" s="794"/>
      <c r="L356" s="794"/>
      <c r="M356" s="794"/>
      <c r="N356" s="794"/>
      <c r="O356" s="794"/>
      <c r="P356" s="794"/>
      <c r="Q356" s="794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</row>
    <row r="357" spans="5:65" s="795" customFormat="1" ht="11.1" customHeight="1">
      <c r="E357" s="4"/>
      <c r="F357" s="794"/>
      <c r="G357" s="794"/>
      <c r="H357" s="794"/>
      <c r="I357" s="794"/>
      <c r="J357" s="794"/>
      <c r="K357" s="794"/>
      <c r="L357" s="794"/>
      <c r="M357" s="794"/>
      <c r="N357" s="794"/>
      <c r="O357" s="794"/>
      <c r="P357" s="794"/>
      <c r="Q357" s="794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</row>
    <row r="358" spans="5:65" s="795" customFormat="1" ht="12.75" customHeight="1">
      <c r="E358" s="4"/>
      <c r="F358" s="794"/>
      <c r="G358" s="794"/>
      <c r="H358" s="794"/>
      <c r="I358" s="794"/>
      <c r="J358" s="794"/>
      <c r="K358" s="794"/>
      <c r="L358" s="794"/>
      <c r="M358" s="794"/>
      <c r="N358" s="794"/>
      <c r="O358" s="794"/>
      <c r="P358" s="794"/>
      <c r="Q358" s="794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</row>
    <row r="359" spans="5:65" s="795" customFormat="1" ht="12.75" customHeight="1">
      <c r="E359" s="4"/>
      <c r="F359" s="794"/>
      <c r="G359" s="794"/>
      <c r="H359" s="794"/>
      <c r="I359" s="794"/>
      <c r="J359" s="794"/>
      <c r="K359" s="794"/>
      <c r="L359" s="794"/>
      <c r="M359" s="794"/>
      <c r="N359" s="794"/>
      <c r="O359" s="794"/>
      <c r="P359" s="794"/>
      <c r="Q359" s="794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</row>
    <row r="360" spans="5:65" s="795" customFormat="1" ht="12.75" customHeight="1">
      <c r="E360" s="4"/>
      <c r="F360" s="794"/>
      <c r="G360" s="794"/>
      <c r="H360" s="794"/>
      <c r="I360" s="794"/>
      <c r="J360" s="794"/>
      <c r="K360" s="794"/>
      <c r="L360" s="794"/>
      <c r="M360" s="794"/>
      <c r="N360" s="794"/>
      <c r="O360" s="794"/>
      <c r="P360" s="794"/>
      <c r="Q360" s="794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</row>
    <row r="361" spans="5:65" s="795" customFormat="1" ht="12.75" customHeight="1">
      <c r="E361" s="4"/>
      <c r="F361" s="794"/>
      <c r="G361" s="794"/>
      <c r="H361" s="794"/>
      <c r="I361" s="794"/>
      <c r="J361" s="794"/>
      <c r="K361" s="794"/>
      <c r="L361" s="794"/>
      <c r="M361" s="794"/>
      <c r="N361" s="794"/>
      <c r="O361" s="794"/>
      <c r="P361" s="794"/>
      <c r="Q361" s="794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</row>
    <row r="362" spans="5:65" s="795" customFormat="1" ht="12.75" customHeight="1">
      <c r="E362" s="4"/>
      <c r="F362" s="794"/>
      <c r="G362" s="794"/>
      <c r="H362" s="794"/>
      <c r="I362" s="794"/>
      <c r="J362" s="794"/>
      <c r="K362" s="794"/>
      <c r="L362" s="794"/>
      <c r="M362" s="794"/>
      <c r="N362" s="794"/>
      <c r="O362" s="794"/>
      <c r="P362" s="794"/>
      <c r="Q362" s="794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</row>
    <row r="363" spans="5:65" s="795" customFormat="1" ht="11.1" customHeight="1">
      <c r="E363" s="4"/>
      <c r="F363" s="794"/>
      <c r="G363" s="794"/>
      <c r="H363" s="794"/>
      <c r="I363" s="794"/>
      <c r="J363" s="794"/>
      <c r="K363" s="794"/>
      <c r="L363" s="794"/>
      <c r="M363" s="794"/>
      <c r="N363" s="794"/>
      <c r="O363" s="794"/>
      <c r="P363" s="794"/>
      <c r="Q363" s="794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</row>
    <row r="364" spans="5:65" s="795" customFormat="1" ht="12.75" customHeight="1">
      <c r="E364" s="4"/>
      <c r="F364" s="794"/>
      <c r="G364" s="794"/>
      <c r="H364" s="794"/>
      <c r="I364" s="794"/>
      <c r="J364" s="794"/>
      <c r="K364" s="794"/>
      <c r="L364" s="794"/>
      <c r="M364" s="794"/>
      <c r="N364" s="794"/>
      <c r="O364" s="794"/>
      <c r="P364" s="794"/>
      <c r="Q364" s="794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</row>
    <row r="365" spans="5:65" s="795" customFormat="1" ht="12.75" customHeight="1">
      <c r="E365" s="4"/>
      <c r="F365" s="794"/>
      <c r="G365" s="794"/>
      <c r="H365" s="794"/>
      <c r="I365" s="794"/>
      <c r="J365" s="794"/>
      <c r="K365" s="794"/>
      <c r="L365" s="794"/>
      <c r="M365" s="794"/>
      <c r="N365" s="794"/>
      <c r="O365" s="794"/>
      <c r="P365" s="794"/>
      <c r="Q365" s="794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</row>
    <row r="366" spans="5:65" s="795" customFormat="1" ht="12.75" customHeight="1">
      <c r="E366" s="4"/>
      <c r="F366" s="794"/>
      <c r="G366" s="794"/>
      <c r="H366" s="794"/>
      <c r="I366" s="794"/>
      <c r="J366" s="794"/>
      <c r="K366" s="794"/>
      <c r="L366" s="794"/>
      <c r="M366" s="794"/>
      <c r="N366" s="794"/>
      <c r="O366" s="794"/>
      <c r="P366" s="794"/>
      <c r="Q366" s="794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</row>
    <row r="367" spans="5:65" s="795" customFormat="1" ht="12.75" customHeight="1">
      <c r="E367" s="4"/>
      <c r="F367" s="794"/>
      <c r="G367" s="794"/>
      <c r="H367" s="794"/>
      <c r="I367" s="794"/>
      <c r="J367" s="794"/>
      <c r="K367" s="794"/>
      <c r="L367" s="794"/>
      <c r="M367" s="794"/>
      <c r="N367" s="794"/>
      <c r="O367" s="794"/>
      <c r="P367" s="794"/>
      <c r="Q367" s="794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</row>
    <row r="368" spans="5:65" s="795" customFormat="1" ht="12.75" customHeight="1">
      <c r="E368" s="4"/>
      <c r="F368" s="794"/>
      <c r="G368" s="794"/>
      <c r="H368" s="794"/>
      <c r="I368" s="794"/>
      <c r="J368" s="794"/>
      <c r="K368" s="794"/>
      <c r="L368" s="794"/>
      <c r="M368" s="794"/>
      <c r="N368" s="794"/>
      <c r="O368" s="794"/>
      <c r="P368" s="794"/>
      <c r="Q368" s="794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</row>
    <row r="369" spans="5:65" s="795" customFormat="1" ht="11.1" customHeight="1">
      <c r="E369" s="4"/>
      <c r="F369" s="794"/>
      <c r="G369" s="794"/>
      <c r="H369" s="794"/>
      <c r="I369" s="794"/>
      <c r="J369" s="794"/>
      <c r="K369" s="794"/>
      <c r="L369" s="794"/>
      <c r="M369" s="794"/>
      <c r="N369" s="794"/>
      <c r="O369" s="794"/>
      <c r="P369" s="794"/>
      <c r="Q369" s="794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</row>
    <row r="370" spans="5:65" s="795" customFormat="1" ht="12.75" customHeight="1">
      <c r="E370" s="4"/>
      <c r="F370" s="794"/>
      <c r="G370" s="794"/>
      <c r="H370" s="794"/>
      <c r="I370" s="794"/>
      <c r="J370" s="794"/>
      <c r="K370" s="794"/>
      <c r="L370" s="794"/>
      <c r="M370" s="794"/>
      <c r="N370" s="794"/>
      <c r="O370" s="794"/>
      <c r="P370" s="794"/>
      <c r="Q370" s="794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</row>
    <row r="371" spans="5:65" s="795" customFormat="1" ht="12.75" customHeight="1">
      <c r="E371" s="4"/>
      <c r="F371" s="794"/>
      <c r="G371" s="794"/>
      <c r="H371" s="794"/>
      <c r="I371" s="794"/>
      <c r="J371" s="794"/>
      <c r="K371" s="794"/>
      <c r="L371" s="794"/>
      <c r="M371" s="794"/>
      <c r="N371" s="794"/>
      <c r="O371" s="794"/>
      <c r="P371" s="794"/>
      <c r="Q371" s="794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</row>
    <row r="372" spans="5:65" s="795" customFormat="1" ht="12.75" customHeight="1">
      <c r="E372" s="4"/>
      <c r="F372" s="794"/>
      <c r="G372" s="794"/>
      <c r="H372" s="794"/>
      <c r="I372" s="794"/>
      <c r="J372" s="794"/>
      <c r="K372" s="794"/>
      <c r="L372" s="794"/>
      <c r="M372" s="794"/>
      <c r="N372" s="794"/>
      <c r="O372" s="794"/>
      <c r="P372" s="794"/>
      <c r="Q372" s="794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</row>
    <row r="373" spans="5:65" s="795" customFormat="1" ht="12.75" customHeight="1">
      <c r="E373" s="4"/>
      <c r="F373" s="794"/>
      <c r="G373" s="794"/>
      <c r="H373" s="794"/>
      <c r="I373" s="794"/>
      <c r="J373" s="794"/>
      <c r="K373" s="794"/>
      <c r="L373" s="794"/>
      <c r="M373" s="794"/>
      <c r="N373" s="794"/>
      <c r="O373" s="794"/>
      <c r="P373" s="794"/>
      <c r="Q373" s="794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</row>
    <row r="374" spans="5:65" s="795" customFormat="1" ht="12.75" customHeight="1">
      <c r="E374" s="4"/>
      <c r="F374" s="794"/>
      <c r="G374" s="794"/>
      <c r="H374" s="794"/>
      <c r="I374" s="794"/>
      <c r="J374" s="794"/>
      <c r="K374" s="794"/>
      <c r="L374" s="794"/>
      <c r="M374" s="794"/>
      <c r="N374" s="794"/>
      <c r="O374" s="794"/>
      <c r="P374" s="794"/>
      <c r="Q374" s="794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</row>
    <row r="375" spans="5:65" s="795" customFormat="1" ht="11.1" customHeight="1">
      <c r="E375" s="4"/>
      <c r="F375" s="794"/>
      <c r="G375" s="794"/>
      <c r="H375" s="794"/>
      <c r="I375" s="794"/>
      <c r="J375" s="794"/>
      <c r="K375" s="794"/>
      <c r="L375" s="794"/>
      <c r="M375" s="794"/>
      <c r="N375" s="794"/>
      <c r="O375" s="794"/>
      <c r="P375" s="794"/>
      <c r="Q375" s="794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</row>
    <row r="376" spans="5:65" s="795" customFormat="1" ht="12.75" customHeight="1">
      <c r="E376" s="4"/>
      <c r="F376" s="794"/>
      <c r="G376" s="794"/>
      <c r="H376" s="794"/>
      <c r="I376" s="794"/>
      <c r="J376" s="794"/>
      <c r="K376" s="794"/>
      <c r="L376" s="794"/>
      <c r="M376" s="794"/>
      <c r="N376" s="794"/>
      <c r="O376" s="794"/>
      <c r="P376" s="794"/>
      <c r="Q376" s="794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</row>
    <row r="377" spans="5:65" s="795" customFormat="1" ht="12.75" customHeight="1">
      <c r="E377" s="4"/>
      <c r="F377" s="794"/>
      <c r="G377" s="794"/>
      <c r="H377" s="794"/>
      <c r="I377" s="794"/>
      <c r="J377" s="794"/>
      <c r="K377" s="794"/>
      <c r="L377" s="794"/>
      <c r="M377" s="794"/>
      <c r="N377" s="794"/>
      <c r="O377" s="794"/>
      <c r="P377" s="794"/>
      <c r="Q377" s="794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</row>
    <row r="378" spans="5:65" s="795" customFormat="1" ht="12.75" customHeight="1">
      <c r="E378" s="4"/>
      <c r="F378" s="794"/>
      <c r="G378" s="794"/>
      <c r="H378" s="794"/>
      <c r="I378" s="794"/>
      <c r="J378" s="794"/>
      <c r="K378" s="794"/>
      <c r="L378" s="794"/>
      <c r="M378" s="794"/>
      <c r="N378" s="794"/>
      <c r="O378" s="794"/>
      <c r="P378" s="794"/>
      <c r="Q378" s="794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</row>
    <row r="379" spans="5:65" s="795" customFormat="1" ht="12.75" customHeight="1">
      <c r="E379" s="4"/>
      <c r="F379" s="794"/>
      <c r="G379" s="794"/>
      <c r="H379" s="794"/>
      <c r="I379" s="794"/>
      <c r="J379" s="794"/>
      <c r="K379" s="794"/>
      <c r="L379" s="794"/>
      <c r="M379" s="794"/>
      <c r="N379" s="794"/>
      <c r="O379" s="794"/>
      <c r="P379" s="794"/>
      <c r="Q379" s="794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</row>
    <row r="380" spans="5:65" s="795" customFormat="1" ht="11.1" customHeight="1">
      <c r="E380" s="4"/>
      <c r="F380" s="794"/>
      <c r="G380" s="794"/>
      <c r="H380" s="794"/>
      <c r="I380" s="794"/>
      <c r="J380" s="794"/>
      <c r="K380" s="794"/>
      <c r="L380" s="794"/>
      <c r="M380" s="794"/>
      <c r="N380" s="794"/>
      <c r="O380" s="794"/>
      <c r="P380" s="794"/>
      <c r="Q380" s="794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</row>
    <row r="381" spans="5:65" s="795" customFormat="1" ht="13.5" customHeight="1">
      <c r="E381" s="4"/>
      <c r="F381" s="794"/>
      <c r="G381" s="794"/>
      <c r="H381" s="794"/>
      <c r="I381" s="794"/>
      <c r="J381" s="794"/>
      <c r="K381" s="794"/>
      <c r="L381" s="794"/>
      <c r="M381" s="794"/>
      <c r="N381" s="794"/>
      <c r="O381" s="794"/>
      <c r="P381" s="794"/>
      <c r="Q381" s="794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</row>
    <row r="382" spans="5:65" s="795" customFormat="1" ht="12.75" customHeight="1">
      <c r="E382" s="4"/>
      <c r="F382" s="794"/>
      <c r="G382" s="794"/>
      <c r="H382" s="794"/>
      <c r="I382" s="794"/>
      <c r="J382" s="794"/>
      <c r="K382" s="794"/>
      <c r="L382" s="794"/>
      <c r="M382" s="794"/>
      <c r="N382" s="794"/>
      <c r="O382" s="794"/>
      <c r="P382" s="794"/>
      <c r="Q382" s="794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</row>
    <row r="383" spans="5:65" s="795" customFormat="1" ht="12.75" customHeight="1">
      <c r="E383" s="4"/>
      <c r="F383" s="794"/>
      <c r="G383" s="794"/>
      <c r="H383" s="794"/>
      <c r="I383" s="794"/>
      <c r="J383" s="794"/>
      <c r="K383" s="794"/>
      <c r="L383" s="794"/>
      <c r="M383" s="794"/>
      <c r="N383" s="794"/>
      <c r="O383" s="794"/>
      <c r="P383" s="794"/>
      <c r="Q383" s="794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</row>
    <row r="384" spans="5:65" s="795" customFormat="1" ht="12.75" customHeight="1">
      <c r="E384" s="4"/>
      <c r="F384" s="794"/>
      <c r="G384" s="794"/>
      <c r="H384" s="794"/>
      <c r="I384" s="794"/>
      <c r="J384" s="794"/>
      <c r="K384" s="794"/>
      <c r="L384" s="794"/>
      <c r="M384" s="794"/>
      <c r="N384" s="794"/>
      <c r="O384" s="794"/>
      <c r="P384" s="794"/>
      <c r="Q384" s="794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</row>
    <row r="385" spans="5:65" s="795" customFormat="1" ht="11.1" customHeight="1">
      <c r="E385" s="4"/>
      <c r="F385" s="794"/>
      <c r="G385" s="794"/>
      <c r="H385" s="794"/>
      <c r="I385" s="794"/>
      <c r="J385" s="794"/>
      <c r="K385" s="794"/>
      <c r="L385" s="794"/>
      <c r="M385" s="794"/>
      <c r="N385" s="794"/>
      <c r="O385" s="794"/>
      <c r="P385" s="794"/>
      <c r="Q385" s="794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</row>
    <row r="386" spans="5:65" s="795" customFormat="1" ht="11.1" customHeight="1">
      <c r="E386" s="4"/>
      <c r="F386" s="794"/>
      <c r="G386" s="794"/>
      <c r="H386" s="794"/>
      <c r="I386" s="794"/>
      <c r="J386" s="794"/>
      <c r="K386" s="794"/>
      <c r="L386" s="794"/>
      <c r="M386" s="794"/>
      <c r="N386" s="794"/>
      <c r="O386" s="794"/>
      <c r="P386" s="794"/>
      <c r="Q386" s="794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</row>
    <row r="387" spans="5:65" s="795" customFormat="1" ht="13.5" customHeight="1">
      <c r="E387" s="4"/>
      <c r="F387" s="794"/>
      <c r="G387" s="794"/>
      <c r="H387" s="794"/>
      <c r="I387" s="794"/>
      <c r="J387" s="794"/>
      <c r="K387" s="794"/>
      <c r="L387" s="794"/>
      <c r="M387" s="794"/>
      <c r="N387" s="794"/>
      <c r="O387" s="794"/>
      <c r="P387" s="794"/>
      <c r="Q387" s="794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</row>
    <row r="388" spans="5:65" s="795" customFormat="1" ht="13.5" customHeight="1">
      <c r="E388" s="4"/>
      <c r="F388" s="794"/>
      <c r="G388" s="794"/>
      <c r="H388" s="794"/>
      <c r="I388" s="794"/>
      <c r="J388" s="794"/>
      <c r="K388" s="794"/>
      <c r="L388" s="794"/>
      <c r="M388" s="794"/>
      <c r="N388" s="794"/>
      <c r="O388" s="794"/>
      <c r="P388" s="794"/>
      <c r="Q388" s="794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</row>
    <row r="389" spans="5:65" s="795" customFormat="1" ht="13.5" customHeight="1">
      <c r="E389" s="4"/>
      <c r="F389" s="794"/>
      <c r="G389" s="794"/>
      <c r="H389" s="794"/>
      <c r="I389" s="794"/>
      <c r="J389" s="794"/>
      <c r="K389" s="794"/>
      <c r="L389" s="794"/>
      <c r="M389" s="794"/>
      <c r="N389" s="794"/>
      <c r="O389" s="794"/>
      <c r="P389" s="794"/>
      <c r="Q389" s="794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</row>
    <row r="390" spans="5:65" s="795" customFormat="1" ht="13.5" customHeight="1">
      <c r="E390" s="4"/>
      <c r="F390" s="794"/>
      <c r="G390" s="794"/>
      <c r="H390" s="794"/>
      <c r="I390" s="794"/>
      <c r="J390" s="794"/>
      <c r="K390" s="794"/>
      <c r="L390" s="794"/>
      <c r="M390" s="794"/>
      <c r="N390" s="794"/>
      <c r="O390" s="794"/>
      <c r="P390" s="794"/>
      <c r="Q390" s="794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</row>
    <row r="391" spans="5:65" s="795" customFormat="1" ht="3.75" customHeight="1">
      <c r="E391" s="4"/>
      <c r="F391" s="794"/>
      <c r="G391" s="794"/>
      <c r="H391" s="794"/>
      <c r="I391" s="794"/>
      <c r="J391" s="794"/>
      <c r="K391" s="794"/>
      <c r="L391" s="794"/>
      <c r="M391" s="794"/>
      <c r="N391" s="794"/>
      <c r="O391" s="794"/>
      <c r="P391" s="794"/>
      <c r="Q391" s="794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</row>
    <row r="392" spans="5:65" s="795" customFormat="1" ht="10.5" customHeight="1">
      <c r="E392" s="4"/>
      <c r="F392" s="794"/>
      <c r="G392" s="794"/>
      <c r="H392" s="794"/>
      <c r="I392" s="794"/>
      <c r="J392" s="794"/>
      <c r="K392" s="794"/>
      <c r="L392" s="794"/>
      <c r="M392" s="794"/>
      <c r="N392" s="794"/>
      <c r="O392" s="794"/>
      <c r="P392" s="794"/>
      <c r="Q392" s="794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</row>
    <row r="393" spans="5:65" s="795" customFormat="1" ht="17.25" customHeight="1">
      <c r="E393" s="4"/>
      <c r="F393" s="794"/>
      <c r="G393" s="794"/>
      <c r="H393" s="794"/>
      <c r="I393" s="794"/>
      <c r="J393" s="794"/>
      <c r="K393" s="794"/>
      <c r="L393" s="794"/>
      <c r="M393" s="794"/>
      <c r="N393" s="794"/>
      <c r="O393" s="794"/>
      <c r="P393" s="794"/>
      <c r="Q393" s="794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</row>
    <row r="394" spans="5:65" s="795" customFormat="1" ht="17.25" customHeight="1">
      <c r="E394" s="4"/>
      <c r="F394" s="794"/>
      <c r="G394" s="794"/>
      <c r="H394" s="794"/>
      <c r="I394" s="794"/>
      <c r="J394" s="794"/>
      <c r="K394" s="794"/>
      <c r="L394" s="794"/>
      <c r="M394" s="794"/>
      <c r="N394" s="794"/>
      <c r="O394" s="794"/>
      <c r="P394" s="794"/>
      <c r="Q394" s="794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</row>
    <row r="395" spans="5:65" s="795" customFormat="1" ht="17.25" customHeight="1">
      <c r="E395" s="4"/>
      <c r="F395" s="794"/>
      <c r="G395" s="794"/>
      <c r="H395" s="794"/>
      <c r="I395" s="794"/>
      <c r="J395" s="794"/>
      <c r="K395" s="794"/>
      <c r="L395" s="794"/>
      <c r="M395" s="794"/>
      <c r="N395" s="794"/>
      <c r="O395" s="794"/>
      <c r="P395" s="794"/>
      <c r="Q395" s="794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</row>
    <row r="396" spans="5:65" s="795" customFormat="1" ht="17.25" customHeight="1">
      <c r="E396" s="4"/>
      <c r="F396" s="794"/>
      <c r="G396" s="794"/>
      <c r="H396" s="794"/>
      <c r="I396" s="794"/>
      <c r="J396" s="794"/>
      <c r="K396" s="794"/>
      <c r="L396" s="794"/>
      <c r="M396" s="794"/>
      <c r="N396" s="794"/>
      <c r="O396" s="794"/>
      <c r="P396" s="794"/>
      <c r="Q396" s="794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</row>
    <row r="397" spans="5:65" s="795" customFormat="1" ht="12" customHeight="1">
      <c r="E397" s="4"/>
      <c r="F397" s="794"/>
      <c r="G397" s="794"/>
      <c r="H397" s="794"/>
      <c r="I397" s="794"/>
      <c r="J397" s="794"/>
      <c r="K397" s="794"/>
      <c r="L397" s="794"/>
      <c r="M397" s="794"/>
      <c r="N397" s="794"/>
      <c r="O397" s="794"/>
      <c r="P397" s="794"/>
      <c r="Q397" s="794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</row>
    <row r="398" spans="5:65" s="795" customFormat="1" ht="15" customHeight="1">
      <c r="E398" s="4"/>
      <c r="F398" s="794"/>
      <c r="G398" s="794"/>
      <c r="H398" s="794"/>
      <c r="I398" s="794"/>
      <c r="J398" s="794"/>
      <c r="K398" s="794"/>
      <c r="L398" s="794"/>
      <c r="M398" s="794"/>
      <c r="N398" s="794"/>
      <c r="O398" s="794"/>
      <c r="P398" s="794"/>
      <c r="Q398" s="794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</row>
    <row r="399" spans="5:65" s="795" customFormat="1" ht="15" customHeight="1">
      <c r="E399" s="4"/>
      <c r="F399" s="794"/>
      <c r="G399" s="794"/>
      <c r="H399" s="794"/>
      <c r="I399" s="794"/>
      <c r="J399" s="794"/>
      <c r="K399" s="794"/>
      <c r="L399" s="794"/>
      <c r="M399" s="794"/>
      <c r="N399" s="794"/>
      <c r="O399" s="794"/>
      <c r="P399" s="794"/>
      <c r="Q399" s="794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</row>
    <row r="400" spans="5:65" s="795" customFormat="1" ht="45.75" customHeight="1">
      <c r="E400" s="4"/>
      <c r="F400" s="794"/>
      <c r="G400" s="794"/>
      <c r="H400" s="794"/>
      <c r="I400" s="794"/>
      <c r="J400" s="794"/>
      <c r="K400" s="794"/>
      <c r="L400" s="794"/>
      <c r="M400" s="794"/>
      <c r="N400" s="794"/>
      <c r="O400" s="794"/>
      <c r="P400" s="794"/>
      <c r="Q400" s="794"/>
      <c r="R400" s="794"/>
      <c r="S400" s="794"/>
      <c r="T400" s="794"/>
      <c r="U400" s="794"/>
      <c r="V400" s="794"/>
      <c r="W400" s="794"/>
      <c r="X400" s="794"/>
      <c r="Y400" s="794"/>
      <c r="Z400" s="794"/>
      <c r="AA400" s="794"/>
      <c r="AB400" s="794"/>
      <c r="AC400" s="794"/>
      <c r="AD400" s="794"/>
      <c r="AE400" s="794"/>
      <c r="AF400" s="794"/>
      <c r="AG400" s="794"/>
      <c r="AH400" s="794"/>
      <c r="AI400" s="794"/>
      <c r="AJ400" s="794"/>
      <c r="AK400" s="794"/>
      <c r="AL400" s="794"/>
      <c r="AM400" s="794"/>
      <c r="AN400" s="794"/>
      <c r="AO400" s="794"/>
      <c r="AP400" s="794"/>
      <c r="AQ400" s="794"/>
      <c r="AR400" s="794"/>
      <c r="AS400" s="794"/>
      <c r="AT400" s="794"/>
      <c r="AU400" s="794"/>
      <c r="AV400" s="794"/>
      <c r="AW400" s="794"/>
      <c r="AX400" s="794"/>
      <c r="AY400" s="794"/>
      <c r="AZ400" s="794"/>
      <c r="BA400" s="794"/>
      <c r="BB400" s="794"/>
      <c r="BC400" s="794"/>
      <c r="BD400" s="794"/>
      <c r="BE400" s="794"/>
      <c r="BF400" s="794"/>
      <c r="BG400" s="794"/>
      <c r="BH400" s="794"/>
      <c r="BI400" s="794"/>
      <c r="BJ400" s="794"/>
      <c r="BK400" s="794"/>
      <c r="BL400" s="794"/>
      <c r="BM400" s="794"/>
    </row>
    <row r="401" spans="5:65" s="795" customFormat="1" ht="49.5" customHeight="1">
      <c r="E401" s="4"/>
      <c r="F401" s="794"/>
      <c r="G401" s="794"/>
      <c r="H401" s="794"/>
      <c r="I401" s="794"/>
      <c r="J401" s="794"/>
      <c r="K401" s="794"/>
      <c r="L401" s="794"/>
      <c r="M401" s="794"/>
      <c r="N401" s="794"/>
      <c r="O401" s="794"/>
      <c r="P401" s="794"/>
      <c r="Q401" s="794"/>
      <c r="R401" s="794"/>
      <c r="S401" s="794"/>
      <c r="T401" s="794"/>
      <c r="U401" s="794"/>
      <c r="V401" s="794"/>
      <c r="W401" s="794"/>
      <c r="X401" s="794"/>
      <c r="Y401" s="794"/>
      <c r="Z401" s="794"/>
      <c r="AA401" s="794"/>
      <c r="AB401" s="794"/>
      <c r="AC401" s="794"/>
      <c r="AD401" s="794"/>
      <c r="AE401" s="794"/>
      <c r="AF401" s="794"/>
      <c r="AG401" s="794"/>
      <c r="AH401" s="794"/>
      <c r="AI401" s="794"/>
      <c r="AJ401" s="794"/>
      <c r="AK401" s="794"/>
      <c r="AL401" s="794"/>
      <c r="AM401" s="794"/>
      <c r="AN401" s="794"/>
      <c r="AO401" s="794"/>
      <c r="AP401" s="794"/>
      <c r="AQ401" s="794"/>
      <c r="AR401" s="794"/>
      <c r="AS401" s="794"/>
      <c r="AT401" s="794"/>
      <c r="AU401" s="794"/>
      <c r="AV401" s="794"/>
      <c r="AW401" s="794"/>
      <c r="AX401" s="794"/>
      <c r="AY401" s="794"/>
      <c r="AZ401" s="794"/>
      <c r="BA401" s="794"/>
      <c r="BB401" s="794"/>
      <c r="BC401" s="794"/>
      <c r="BD401" s="794"/>
      <c r="BE401" s="794"/>
      <c r="BF401" s="794"/>
      <c r="BG401" s="794"/>
      <c r="BH401" s="794"/>
      <c r="BI401" s="794"/>
      <c r="BJ401" s="794"/>
      <c r="BK401" s="794"/>
      <c r="BL401" s="794"/>
      <c r="BM401" s="794"/>
    </row>
    <row r="402" spans="5:65" s="795" customFormat="1" ht="12.75" customHeight="1">
      <c r="E402" s="4"/>
      <c r="F402" s="794"/>
      <c r="G402" s="794"/>
      <c r="H402" s="794"/>
      <c r="I402" s="794"/>
      <c r="J402" s="794"/>
      <c r="K402" s="794"/>
      <c r="L402" s="794"/>
      <c r="M402" s="794"/>
      <c r="N402" s="794"/>
      <c r="O402" s="794"/>
      <c r="P402" s="794"/>
      <c r="Q402" s="794"/>
      <c r="R402" s="794"/>
      <c r="S402" s="794"/>
      <c r="T402" s="794"/>
      <c r="U402" s="794"/>
      <c r="V402" s="794"/>
      <c r="W402" s="794"/>
      <c r="X402" s="794"/>
      <c r="Y402" s="794"/>
      <c r="Z402" s="794"/>
      <c r="AA402" s="794"/>
      <c r="AB402" s="794"/>
      <c r="AC402" s="794"/>
      <c r="AD402" s="794"/>
      <c r="AE402" s="794"/>
      <c r="AF402" s="794"/>
      <c r="AG402" s="794"/>
      <c r="AH402" s="794"/>
      <c r="AI402" s="794"/>
      <c r="AJ402" s="794"/>
      <c r="AK402" s="794"/>
      <c r="AL402" s="794"/>
      <c r="AM402" s="794"/>
      <c r="AN402" s="794"/>
      <c r="AO402" s="794"/>
      <c r="AP402" s="794"/>
      <c r="AQ402" s="794"/>
      <c r="AR402" s="794"/>
      <c r="AS402" s="794"/>
      <c r="AT402" s="794"/>
      <c r="AU402" s="794"/>
      <c r="AV402" s="794"/>
      <c r="AW402" s="794"/>
      <c r="AX402" s="794"/>
      <c r="AY402" s="794"/>
      <c r="AZ402" s="794"/>
      <c r="BA402" s="794"/>
      <c r="BB402" s="794"/>
      <c r="BC402" s="794"/>
      <c r="BD402" s="794"/>
      <c r="BE402" s="794"/>
      <c r="BF402" s="794"/>
      <c r="BG402" s="794"/>
      <c r="BH402" s="794"/>
      <c r="BI402" s="794"/>
      <c r="BJ402" s="794"/>
      <c r="BK402" s="794"/>
      <c r="BL402" s="794"/>
      <c r="BM402" s="794"/>
    </row>
    <row r="403" spans="5:65" s="795" customFormat="1" ht="11.1" customHeight="1">
      <c r="E403" s="4"/>
      <c r="F403" s="794"/>
      <c r="G403" s="794"/>
      <c r="H403" s="794"/>
      <c r="I403" s="794"/>
      <c r="J403" s="794"/>
      <c r="K403" s="794"/>
      <c r="L403" s="794"/>
      <c r="M403" s="794"/>
      <c r="N403" s="794"/>
      <c r="O403" s="794"/>
      <c r="P403" s="794"/>
      <c r="Q403" s="794"/>
      <c r="R403" s="794"/>
      <c r="S403" s="794"/>
      <c r="T403" s="794"/>
      <c r="U403" s="794"/>
      <c r="V403" s="794"/>
      <c r="W403" s="794"/>
      <c r="X403" s="794"/>
      <c r="Y403" s="794"/>
      <c r="Z403" s="794"/>
      <c r="AA403" s="794"/>
      <c r="AB403" s="794"/>
      <c r="AC403" s="794"/>
      <c r="AD403" s="794"/>
      <c r="AE403" s="794"/>
      <c r="AF403" s="794"/>
      <c r="AG403" s="794"/>
      <c r="AH403" s="794"/>
      <c r="AI403" s="794"/>
      <c r="AJ403" s="794"/>
      <c r="AK403" s="794"/>
      <c r="AL403" s="794"/>
      <c r="AM403" s="794"/>
      <c r="AN403" s="794"/>
      <c r="AO403" s="794"/>
      <c r="AP403" s="794"/>
      <c r="AQ403" s="794"/>
      <c r="AR403" s="794"/>
      <c r="AS403" s="794"/>
      <c r="AT403" s="794"/>
      <c r="AU403" s="794"/>
      <c r="AV403" s="794"/>
      <c r="AW403" s="794"/>
      <c r="AX403" s="794"/>
      <c r="AY403" s="794"/>
      <c r="AZ403" s="794"/>
      <c r="BA403" s="794"/>
      <c r="BB403" s="794"/>
      <c r="BC403" s="794"/>
      <c r="BD403" s="794"/>
      <c r="BE403" s="794"/>
      <c r="BF403" s="794"/>
      <c r="BG403" s="794"/>
      <c r="BH403" s="794"/>
      <c r="BI403" s="794"/>
      <c r="BJ403" s="794"/>
      <c r="BK403" s="794"/>
      <c r="BL403" s="794"/>
      <c r="BM403" s="794"/>
    </row>
    <row r="404" spans="5:65" s="795" customFormat="1" ht="24" customHeight="1">
      <c r="E404" s="4"/>
      <c r="F404" s="794"/>
      <c r="G404" s="794"/>
      <c r="H404" s="794"/>
      <c r="I404" s="794"/>
      <c r="J404" s="794"/>
      <c r="K404" s="794"/>
      <c r="L404" s="794"/>
      <c r="M404" s="794"/>
      <c r="N404" s="794"/>
      <c r="O404" s="794"/>
      <c r="P404" s="794"/>
      <c r="Q404" s="794"/>
      <c r="R404" s="794"/>
      <c r="S404" s="794"/>
      <c r="T404" s="794"/>
      <c r="U404" s="794"/>
      <c r="V404" s="794"/>
      <c r="W404" s="794"/>
      <c r="X404" s="794"/>
      <c r="Y404" s="794"/>
      <c r="Z404" s="794"/>
      <c r="AA404" s="794"/>
      <c r="AB404" s="794"/>
      <c r="AC404" s="794"/>
      <c r="AD404" s="794"/>
      <c r="AE404" s="794"/>
      <c r="AF404" s="794"/>
      <c r="AG404" s="794"/>
      <c r="AH404" s="794"/>
      <c r="AI404" s="794"/>
      <c r="AJ404" s="794"/>
      <c r="AK404" s="794"/>
      <c r="AL404" s="794"/>
      <c r="AM404" s="794"/>
      <c r="AN404" s="794"/>
      <c r="AO404" s="794"/>
      <c r="AP404" s="794"/>
      <c r="AQ404" s="794"/>
      <c r="AR404" s="794"/>
      <c r="AS404" s="794"/>
      <c r="AT404" s="794"/>
      <c r="AU404" s="794"/>
      <c r="AV404" s="794"/>
      <c r="AW404" s="794"/>
      <c r="AX404" s="794"/>
      <c r="AY404" s="794"/>
      <c r="AZ404" s="794"/>
      <c r="BA404" s="794"/>
      <c r="BB404" s="794"/>
      <c r="BC404" s="794"/>
      <c r="BD404" s="794"/>
      <c r="BE404" s="794"/>
      <c r="BF404" s="794"/>
      <c r="BG404" s="794"/>
      <c r="BH404" s="794"/>
      <c r="BI404" s="794"/>
      <c r="BJ404" s="794"/>
      <c r="BK404" s="794"/>
      <c r="BL404" s="794"/>
      <c r="BM404" s="794"/>
    </row>
    <row r="405" spans="5:65" s="795" customFormat="1" ht="11.1" customHeight="1">
      <c r="E405" s="4"/>
      <c r="F405" s="794"/>
      <c r="G405" s="794"/>
      <c r="H405" s="794"/>
      <c r="I405" s="794"/>
      <c r="J405" s="794"/>
      <c r="K405" s="794"/>
      <c r="L405" s="794"/>
      <c r="M405" s="794"/>
      <c r="N405" s="794"/>
      <c r="O405" s="794"/>
      <c r="P405" s="794"/>
      <c r="Q405" s="794"/>
      <c r="R405" s="794"/>
      <c r="S405" s="794"/>
      <c r="T405" s="794"/>
      <c r="U405" s="794"/>
      <c r="V405" s="794"/>
      <c r="W405" s="794"/>
      <c r="X405" s="794"/>
      <c r="Y405" s="794"/>
      <c r="Z405" s="794"/>
      <c r="AA405" s="794"/>
      <c r="AB405" s="794"/>
      <c r="AC405" s="794"/>
      <c r="AD405" s="794"/>
      <c r="AE405" s="794"/>
      <c r="AF405" s="794"/>
      <c r="AG405" s="794"/>
      <c r="AH405" s="794"/>
      <c r="AI405" s="794"/>
      <c r="AJ405" s="794"/>
      <c r="AK405" s="794"/>
      <c r="AL405" s="794"/>
      <c r="AM405" s="794"/>
      <c r="AN405" s="794"/>
      <c r="AO405" s="794"/>
      <c r="AP405" s="794"/>
      <c r="AQ405" s="794"/>
      <c r="AR405" s="794"/>
      <c r="AS405" s="794"/>
      <c r="AT405" s="794"/>
      <c r="AU405" s="794"/>
      <c r="AV405" s="794"/>
      <c r="AW405" s="794"/>
      <c r="AX405" s="794"/>
      <c r="AY405" s="794"/>
      <c r="AZ405" s="794"/>
      <c r="BA405" s="794"/>
      <c r="BB405" s="794"/>
      <c r="BC405" s="794"/>
      <c r="BD405" s="794"/>
      <c r="BE405" s="794"/>
      <c r="BF405" s="794"/>
      <c r="BG405" s="794"/>
      <c r="BH405" s="794"/>
      <c r="BI405" s="794"/>
      <c r="BJ405" s="794"/>
      <c r="BK405" s="794"/>
      <c r="BL405" s="794"/>
      <c r="BM405" s="794"/>
    </row>
    <row r="406" spans="5:65" s="795" customFormat="1" ht="12.75" customHeight="1">
      <c r="E406" s="4"/>
      <c r="F406" s="794"/>
      <c r="G406" s="794"/>
      <c r="H406" s="794"/>
      <c r="I406" s="794"/>
      <c r="J406" s="794"/>
      <c r="K406" s="794"/>
      <c r="L406" s="794"/>
      <c r="M406" s="794"/>
      <c r="N406" s="794"/>
      <c r="O406" s="794"/>
      <c r="P406" s="794"/>
      <c r="Q406" s="794"/>
      <c r="R406" s="794"/>
      <c r="S406" s="794"/>
      <c r="T406" s="794"/>
      <c r="U406" s="794"/>
      <c r="V406" s="794"/>
      <c r="W406" s="794"/>
      <c r="X406" s="794"/>
      <c r="Y406" s="794"/>
      <c r="Z406" s="794"/>
      <c r="AA406" s="794"/>
      <c r="AB406" s="794"/>
      <c r="AC406" s="794"/>
      <c r="AD406" s="794"/>
      <c r="AE406" s="794"/>
      <c r="AF406" s="794"/>
      <c r="AG406" s="794"/>
      <c r="AH406" s="794"/>
      <c r="AI406" s="794"/>
      <c r="AJ406" s="794"/>
      <c r="AK406" s="794"/>
      <c r="AL406" s="794"/>
      <c r="AM406" s="794"/>
      <c r="AN406" s="794"/>
      <c r="AO406" s="794"/>
      <c r="AP406" s="794"/>
      <c r="AQ406" s="794"/>
      <c r="AR406" s="794"/>
      <c r="AS406" s="794"/>
      <c r="AT406" s="794"/>
      <c r="AU406" s="794"/>
      <c r="AV406" s="794"/>
      <c r="AW406" s="794"/>
      <c r="AX406" s="794"/>
      <c r="AY406" s="794"/>
      <c r="AZ406" s="794"/>
      <c r="BA406" s="794"/>
      <c r="BB406" s="794"/>
      <c r="BC406" s="794"/>
      <c r="BD406" s="794"/>
      <c r="BE406" s="794"/>
      <c r="BF406" s="794"/>
      <c r="BG406" s="794"/>
      <c r="BH406" s="794"/>
      <c r="BI406" s="794"/>
      <c r="BJ406" s="794"/>
      <c r="BK406" s="794"/>
      <c r="BL406" s="794"/>
      <c r="BM406" s="794"/>
    </row>
    <row r="407" spans="5:65" s="795" customFormat="1" ht="11.1" customHeight="1">
      <c r="E407" s="4"/>
      <c r="F407" s="794"/>
      <c r="G407" s="794"/>
      <c r="H407" s="794"/>
      <c r="I407" s="794"/>
      <c r="J407" s="794"/>
      <c r="K407" s="794"/>
      <c r="L407" s="794"/>
      <c r="M407" s="794"/>
      <c r="N407" s="794"/>
      <c r="O407" s="794"/>
      <c r="P407" s="794"/>
      <c r="Q407" s="794"/>
      <c r="R407" s="794"/>
      <c r="S407" s="794"/>
      <c r="T407" s="794"/>
      <c r="U407" s="794"/>
      <c r="V407" s="794"/>
      <c r="W407" s="794"/>
      <c r="X407" s="794"/>
      <c r="Y407" s="794"/>
      <c r="Z407" s="794"/>
      <c r="AA407" s="794"/>
      <c r="AB407" s="794"/>
      <c r="AC407" s="794"/>
      <c r="AD407" s="794"/>
      <c r="AE407" s="794"/>
      <c r="AF407" s="794"/>
      <c r="AG407" s="794"/>
      <c r="AH407" s="794"/>
      <c r="AI407" s="794"/>
      <c r="AJ407" s="794"/>
      <c r="AK407" s="794"/>
      <c r="AL407" s="794"/>
      <c r="AM407" s="794"/>
      <c r="AN407" s="794"/>
      <c r="AO407" s="794"/>
      <c r="AP407" s="794"/>
      <c r="AQ407" s="794"/>
      <c r="AR407" s="794"/>
      <c r="AS407" s="794"/>
      <c r="AT407" s="794"/>
      <c r="AU407" s="794"/>
      <c r="AV407" s="794"/>
      <c r="AW407" s="794"/>
      <c r="AX407" s="794"/>
      <c r="AY407" s="794"/>
      <c r="AZ407" s="794"/>
      <c r="BA407" s="794"/>
      <c r="BB407" s="794"/>
      <c r="BC407" s="794"/>
      <c r="BD407" s="794"/>
      <c r="BE407" s="794"/>
      <c r="BF407" s="794"/>
      <c r="BG407" s="794"/>
      <c r="BH407" s="794"/>
      <c r="BI407" s="794"/>
      <c r="BJ407" s="794"/>
      <c r="BK407" s="794"/>
      <c r="BL407" s="794"/>
      <c r="BM407" s="794"/>
    </row>
    <row r="408" spans="5:65" s="795" customFormat="1" ht="12.75" customHeight="1">
      <c r="E408" s="4"/>
      <c r="F408" s="794"/>
      <c r="G408" s="794"/>
      <c r="H408" s="794"/>
      <c r="I408" s="794"/>
      <c r="J408" s="794"/>
      <c r="K408" s="794"/>
      <c r="L408" s="794"/>
      <c r="M408" s="794"/>
      <c r="N408" s="794"/>
      <c r="O408" s="794"/>
      <c r="P408" s="794"/>
      <c r="Q408" s="794"/>
      <c r="R408" s="794"/>
      <c r="S408" s="794"/>
      <c r="T408" s="794"/>
      <c r="U408" s="794"/>
      <c r="V408" s="794"/>
      <c r="W408" s="794"/>
      <c r="X408" s="794"/>
      <c r="Y408" s="794"/>
      <c r="Z408" s="794"/>
      <c r="AA408" s="794"/>
      <c r="AB408" s="794"/>
      <c r="AC408" s="794"/>
      <c r="AD408" s="794"/>
      <c r="AE408" s="794"/>
      <c r="AF408" s="794"/>
      <c r="AG408" s="794"/>
      <c r="AH408" s="794"/>
      <c r="AI408" s="794"/>
      <c r="AJ408" s="794"/>
      <c r="AK408" s="794"/>
      <c r="AL408" s="794"/>
      <c r="AM408" s="794"/>
      <c r="AN408" s="794"/>
      <c r="AO408" s="794"/>
      <c r="AP408" s="794"/>
      <c r="AQ408" s="794"/>
      <c r="AR408" s="794"/>
      <c r="AS408" s="794"/>
      <c r="AT408" s="794"/>
      <c r="AU408" s="794"/>
      <c r="AV408" s="794"/>
      <c r="AW408" s="794"/>
      <c r="AX408" s="794"/>
      <c r="AY408" s="794"/>
      <c r="AZ408" s="794"/>
      <c r="BA408" s="794"/>
      <c r="BB408" s="794"/>
      <c r="BC408" s="794"/>
      <c r="BD408" s="794"/>
      <c r="BE408" s="794"/>
      <c r="BF408" s="794"/>
      <c r="BG408" s="794"/>
      <c r="BH408" s="794"/>
      <c r="BI408" s="794"/>
      <c r="BJ408" s="794"/>
      <c r="BK408" s="794"/>
      <c r="BL408" s="794"/>
      <c r="BM408" s="794"/>
    </row>
    <row r="409" spans="5:65" s="795" customFormat="1" ht="12.75" customHeight="1">
      <c r="E409" s="4"/>
      <c r="F409" s="794"/>
      <c r="G409" s="794"/>
      <c r="H409" s="794"/>
      <c r="I409" s="794"/>
      <c r="J409" s="794"/>
      <c r="K409" s="794"/>
      <c r="L409" s="794"/>
      <c r="M409" s="794"/>
      <c r="N409" s="794"/>
      <c r="O409" s="794"/>
      <c r="P409" s="794"/>
      <c r="Q409" s="794"/>
      <c r="R409" s="794"/>
      <c r="S409" s="794"/>
      <c r="T409" s="794"/>
      <c r="U409" s="794"/>
      <c r="V409" s="794"/>
      <c r="W409" s="794"/>
      <c r="X409" s="794"/>
      <c r="Y409" s="794"/>
      <c r="Z409" s="794"/>
      <c r="AA409" s="794"/>
      <c r="AB409" s="794"/>
      <c r="AC409" s="794"/>
      <c r="AD409" s="794"/>
      <c r="AE409" s="794"/>
      <c r="AF409" s="794"/>
      <c r="AG409" s="794"/>
      <c r="AH409" s="794"/>
      <c r="AI409" s="794"/>
      <c r="AJ409" s="794"/>
      <c r="AK409" s="794"/>
      <c r="AL409" s="794"/>
      <c r="AM409" s="794"/>
      <c r="AN409" s="794"/>
      <c r="AO409" s="794"/>
      <c r="AP409" s="794"/>
      <c r="AQ409" s="794"/>
      <c r="AR409" s="794"/>
      <c r="AS409" s="794"/>
      <c r="AT409" s="794"/>
      <c r="AU409" s="794"/>
      <c r="AV409" s="794"/>
      <c r="AW409" s="794"/>
      <c r="AX409" s="794"/>
      <c r="AY409" s="794"/>
      <c r="AZ409" s="794"/>
      <c r="BA409" s="794"/>
      <c r="BB409" s="794"/>
      <c r="BC409" s="794"/>
      <c r="BD409" s="794"/>
      <c r="BE409" s="794"/>
      <c r="BF409" s="794"/>
      <c r="BG409" s="794"/>
      <c r="BH409" s="794"/>
      <c r="BI409" s="794"/>
      <c r="BJ409" s="794"/>
      <c r="BK409" s="794"/>
      <c r="BL409" s="794"/>
      <c r="BM409" s="794"/>
    </row>
    <row r="410" spans="5:65" s="795" customFormat="1" ht="12.75" customHeight="1">
      <c r="E410" s="4"/>
      <c r="F410" s="794"/>
      <c r="G410" s="794"/>
      <c r="H410" s="794"/>
      <c r="I410" s="794"/>
      <c r="J410" s="794"/>
      <c r="K410" s="794"/>
      <c r="L410" s="794"/>
      <c r="M410" s="794"/>
      <c r="N410" s="794"/>
      <c r="O410" s="794"/>
      <c r="P410" s="794"/>
      <c r="Q410" s="794"/>
      <c r="R410" s="794"/>
      <c r="S410" s="794"/>
      <c r="T410" s="794"/>
      <c r="U410" s="794"/>
      <c r="V410" s="794"/>
      <c r="W410" s="794"/>
      <c r="X410" s="794"/>
      <c r="Y410" s="794"/>
      <c r="Z410" s="794"/>
      <c r="AA410" s="794"/>
      <c r="AB410" s="794"/>
      <c r="AC410" s="794"/>
      <c r="AD410" s="794"/>
      <c r="AE410" s="794"/>
      <c r="AF410" s="794"/>
      <c r="AG410" s="794"/>
      <c r="AH410" s="794"/>
      <c r="AI410" s="794"/>
      <c r="AJ410" s="794"/>
      <c r="AK410" s="794"/>
      <c r="AL410" s="794"/>
      <c r="AM410" s="794"/>
      <c r="AN410" s="794"/>
      <c r="AO410" s="794"/>
      <c r="AP410" s="794"/>
      <c r="AQ410" s="794"/>
      <c r="AR410" s="794"/>
      <c r="AS410" s="794"/>
      <c r="AT410" s="794"/>
      <c r="AU410" s="794"/>
      <c r="AV410" s="794"/>
      <c r="AW410" s="794"/>
      <c r="AX410" s="794"/>
      <c r="AY410" s="794"/>
      <c r="AZ410" s="794"/>
      <c r="BA410" s="794"/>
      <c r="BB410" s="794"/>
      <c r="BC410" s="794"/>
      <c r="BD410" s="794"/>
      <c r="BE410" s="794"/>
      <c r="BF410" s="794"/>
      <c r="BG410" s="794"/>
      <c r="BH410" s="794"/>
      <c r="BI410" s="794"/>
      <c r="BJ410" s="794"/>
      <c r="BK410" s="794"/>
      <c r="BL410" s="794"/>
      <c r="BM410" s="794"/>
    </row>
    <row r="411" spans="5:65" s="795" customFormat="1" ht="12.75" customHeight="1">
      <c r="E411" s="4"/>
      <c r="F411" s="794"/>
      <c r="G411" s="794"/>
      <c r="H411" s="794"/>
      <c r="I411" s="794"/>
      <c r="J411" s="794"/>
      <c r="K411" s="794"/>
      <c r="L411" s="794"/>
      <c r="M411" s="794"/>
      <c r="N411" s="794"/>
      <c r="O411" s="794"/>
      <c r="P411" s="794"/>
      <c r="Q411" s="794"/>
      <c r="R411" s="794"/>
      <c r="S411" s="794"/>
      <c r="T411" s="794"/>
      <c r="U411" s="794"/>
      <c r="V411" s="794"/>
      <c r="W411" s="794"/>
      <c r="X411" s="794"/>
      <c r="Y411" s="794"/>
      <c r="Z411" s="794"/>
      <c r="AA411" s="794"/>
      <c r="AB411" s="794"/>
      <c r="AC411" s="794"/>
      <c r="AD411" s="794"/>
      <c r="AE411" s="794"/>
      <c r="AF411" s="794"/>
      <c r="AG411" s="794"/>
      <c r="AH411" s="794"/>
      <c r="AI411" s="794"/>
      <c r="AJ411" s="794"/>
      <c r="AK411" s="794"/>
      <c r="AL411" s="794"/>
      <c r="AM411" s="794"/>
      <c r="AN411" s="794"/>
      <c r="AO411" s="794"/>
      <c r="AP411" s="794"/>
      <c r="AQ411" s="794"/>
      <c r="AR411" s="794"/>
      <c r="AS411" s="794"/>
      <c r="AT411" s="794"/>
      <c r="AU411" s="794"/>
      <c r="AV411" s="794"/>
      <c r="AW411" s="794"/>
      <c r="AX411" s="794"/>
      <c r="AY411" s="794"/>
      <c r="AZ411" s="794"/>
      <c r="BA411" s="794"/>
      <c r="BB411" s="794"/>
      <c r="BC411" s="794"/>
      <c r="BD411" s="794"/>
      <c r="BE411" s="794"/>
      <c r="BF411" s="794"/>
      <c r="BG411" s="794"/>
      <c r="BH411" s="794"/>
      <c r="BI411" s="794"/>
      <c r="BJ411" s="794"/>
      <c r="BK411" s="794"/>
      <c r="BL411" s="794"/>
      <c r="BM411" s="794"/>
    </row>
    <row r="412" spans="5:65" s="795" customFormat="1" ht="12.75" customHeight="1">
      <c r="E412" s="4"/>
      <c r="F412" s="794"/>
      <c r="G412" s="794"/>
      <c r="H412" s="794"/>
      <c r="I412" s="794"/>
      <c r="J412" s="794"/>
      <c r="K412" s="794"/>
      <c r="L412" s="794"/>
      <c r="M412" s="794"/>
      <c r="N412" s="794"/>
      <c r="O412" s="794"/>
      <c r="P412" s="794"/>
      <c r="Q412" s="794"/>
      <c r="R412" s="794"/>
      <c r="S412" s="794"/>
      <c r="T412" s="794"/>
      <c r="U412" s="794"/>
      <c r="V412" s="794"/>
      <c r="W412" s="794"/>
      <c r="X412" s="794"/>
      <c r="Y412" s="794"/>
      <c r="Z412" s="794"/>
      <c r="AA412" s="794"/>
      <c r="AB412" s="794"/>
      <c r="AC412" s="794"/>
      <c r="AD412" s="794"/>
      <c r="AE412" s="794"/>
      <c r="AF412" s="794"/>
      <c r="AG412" s="794"/>
      <c r="AH412" s="794"/>
      <c r="AI412" s="794"/>
      <c r="AJ412" s="794"/>
      <c r="AK412" s="794"/>
      <c r="AL412" s="794"/>
      <c r="AM412" s="794"/>
      <c r="AN412" s="794"/>
      <c r="AO412" s="794"/>
      <c r="AP412" s="794"/>
      <c r="AQ412" s="794"/>
      <c r="AR412" s="794"/>
      <c r="AS412" s="794"/>
      <c r="AT412" s="794"/>
      <c r="AU412" s="794"/>
      <c r="AV412" s="794"/>
      <c r="AW412" s="794"/>
      <c r="AX412" s="794"/>
      <c r="AY412" s="794"/>
      <c r="AZ412" s="794"/>
      <c r="BA412" s="794"/>
      <c r="BB412" s="794"/>
      <c r="BC412" s="794"/>
      <c r="BD412" s="794"/>
      <c r="BE412" s="794"/>
      <c r="BF412" s="794"/>
      <c r="BG412" s="794"/>
      <c r="BH412" s="794"/>
      <c r="BI412" s="794"/>
      <c r="BJ412" s="794"/>
      <c r="BK412" s="794"/>
      <c r="BL412" s="794"/>
      <c r="BM412" s="794"/>
    </row>
    <row r="413" spans="5:65" s="795" customFormat="1" ht="11.1" customHeight="1">
      <c r="E413" s="4"/>
      <c r="F413" s="794"/>
      <c r="G413" s="794"/>
      <c r="H413" s="794"/>
      <c r="I413" s="794"/>
      <c r="J413" s="794"/>
      <c r="K413" s="794"/>
      <c r="L413" s="794"/>
      <c r="M413" s="794"/>
      <c r="N413" s="794"/>
      <c r="O413" s="794"/>
      <c r="P413" s="794"/>
      <c r="Q413" s="794"/>
      <c r="R413" s="794"/>
      <c r="S413" s="794"/>
      <c r="T413" s="794"/>
      <c r="U413" s="794"/>
      <c r="V413" s="794"/>
      <c r="W413" s="794"/>
      <c r="X413" s="794"/>
      <c r="Y413" s="794"/>
      <c r="Z413" s="794"/>
      <c r="AA413" s="794"/>
      <c r="AB413" s="794"/>
      <c r="AC413" s="794"/>
      <c r="AD413" s="794"/>
      <c r="AE413" s="794"/>
      <c r="AF413" s="794"/>
      <c r="AG413" s="794"/>
      <c r="AH413" s="794"/>
      <c r="AI413" s="794"/>
      <c r="AJ413" s="794"/>
      <c r="AK413" s="794"/>
      <c r="AL413" s="794"/>
      <c r="AM413" s="794"/>
      <c r="AN413" s="794"/>
      <c r="AO413" s="794"/>
      <c r="AP413" s="794"/>
      <c r="AQ413" s="794"/>
      <c r="AR413" s="794"/>
      <c r="AS413" s="794"/>
      <c r="AT413" s="794"/>
      <c r="AU413" s="794"/>
      <c r="AV413" s="794"/>
      <c r="AW413" s="794"/>
      <c r="AX413" s="794"/>
      <c r="AY413" s="794"/>
      <c r="AZ413" s="794"/>
      <c r="BA413" s="794"/>
      <c r="BB413" s="794"/>
      <c r="BC413" s="794"/>
      <c r="BD413" s="794"/>
      <c r="BE413" s="794"/>
      <c r="BF413" s="794"/>
      <c r="BG413" s="794"/>
      <c r="BH413" s="794"/>
      <c r="BI413" s="794"/>
      <c r="BJ413" s="794"/>
      <c r="BK413" s="794"/>
      <c r="BL413" s="794"/>
      <c r="BM413" s="794"/>
    </row>
    <row r="414" spans="5:65" s="795" customFormat="1" ht="12.75" customHeight="1">
      <c r="E414" s="4"/>
      <c r="F414" s="794"/>
      <c r="G414" s="794"/>
      <c r="H414" s="794"/>
      <c r="I414" s="794"/>
      <c r="J414" s="794"/>
      <c r="K414" s="794"/>
      <c r="L414" s="794"/>
      <c r="M414" s="794"/>
      <c r="N414" s="794"/>
      <c r="O414" s="794"/>
      <c r="P414" s="794"/>
      <c r="Q414" s="794"/>
      <c r="R414" s="794"/>
      <c r="S414" s="794"/>
      <c r="T414" s="794"/>
      <c r="U414" s="794"/>
      <c r="V414" s="794"/>
      <c r="W414" s="794"/>
      <c r="X414" s="794"/>
      <c r="Y414" s="794"/>
      <c r="Z414" s="794"/>
      <c r="AA414" s="794"/>
      <c r="AB414" s="794"/>
      <c r="AC414" s="794"/>
      <c r="AD414" s="794"/>
      <c r="AE414" s="794"/>
      <c r="AF414" s="794"/>
      <c r="AG414" s="794"/>
      <c r="AH414" s="794"/>
      <c r="AI414" s="794"/>
      <c r="AJ414" s="794"/>
      <c r="AK414" s="794"/>
      <c r="AL414" s="794"/>
      <c r="AM414" s="794"/>
      <c r="AN414" s="794"/>
      <c r="AO414" s="794"/>
      <c r="AP414" s="794"/>
      <c r="AQ414" s="794"/>
      <c r="AR414" s="794"/>
      <c r="AS414" s="794"/>
      <c r="AT414" s="794"/>
      <c r="AU414" s="794"/>
      <c r="AV414" s="794"/>
      <c r="AW414" s="794"/>
      <c r="AX414" s="794"/>
      <c r="AY414" s="794"/>
      <c r="AZ414" s="794"/>
      <c r="BA414" s="794"/>
      <c r="BB414" s="794"/>
      <c r="BC414" s="794"/>
      <c r="BD414" s="794"/>
      <c r="BE414" s="794"/>
      <c r="BF414" s="794"/>
      <c r="BG414" s="794"/>
      <c r="BH414" s="794"/>
      <c r="BI414" s="794"/>
      <c r="BJ414" s="794"/>
      <c r="BK414" s="794"/>
      <c r="BL414" s="794"/>
      <c r="BM414" s="794"/>
    </row>
    <row r="415" spans="5:65" s="795" customFormat="1" ht="12.75" customHeight="1">
      <c r="E415" s="4"/>
      <c r="F415" s="794"/>
      <c r="G415" s="794"/>
      <c r="H415" s="794"/>
      <c r="I415" s="794"/>
      <c r="J415" s="794"/>
      <c r="K415" s="794"/>
      <c r="L415" s="794"/>
      <c r="M415" s="794"/>
      <c r="N415" s="794"/>
      <c r="O415" s="794"/>
      <c r="P415" s="794"/>
      <c r="Q415" s="794"/>
      <c r="R415" s="794"/>
      <c r="S415" s="794"/>
      <c r="T415" s="794"/>
      <c r="U415" s="794"/>
      <c r="V415" s="794"/>
      <c r="W415" s="794"/>
      <c r="X415" s="794"/>
      <c r="Y415" s="794"/>
      <c r="Z415" s="794"/>
      <c r="AA415" s="794"/>
      <c r="AB415" s="794"/>
      <c r="AC415" s="794"/>
      <c r="AD415" s="794"/>
      <c r="AE415" s="794"/>
      <c r="AF415" s="794"/>
      <c r="AG415" s="794"/>
      <c r="AH415" s="794"/>
      <c r="AI415" s="794"/>
      <c r="AJ415" s="794"/>
      <c r="AK415" s="794"/>
      <c r="AL415" s="794"/>
      <c r="AM415" s="794"/>
      <c r="AN415" s="794"/>
      <c r="AO415" s="794"/>
      <c r="AP415" s="794"/>
      <c r="AQ415" s="794"/>
      <c r="AR415" s="794"/>
      <c r="AS415" s="794"/>
      <c r="AT415" s="794"/>
      <c r="AU415" s="794"/>
      <c r="AV415" s="794"/>
      <c r="AW415" s="794"/>
      <c r="AX415" s="794"/>
      <c r="AY415" s="794"/>
      <c r="AZ415" s="794"/>
      <c r="BA415" s="794"/>
      <c r="BB415" s="794"/>
      <c r="BC415" s="794"/>
      <c r="BD415" s="794"/>
      <c r="BE415" s="794"/>
      <c r="BF415" s="794"/>
      <c r="BG415" s="794"/>
      <c r="BH415" s="794"/>
      <c r="BI415" s="794"/>
      <c r="BJ415" s="794"/>
      <c r="BK415" s="794"/>
      <c r="BL415" s="794"/>
      <c r="BM415" s="794"/>
    </row>
    <row r="416" spans="5:65" s="795" customFormat="1" ht="12.75" customHeight="1">
      <c r="E416" s="4"/>
      <c r="F416" s="794"/>
      <c r="G416" s="794"/>
      <c r="H416" s="794"/>
      <c r="I416" s="794"/>
      <c r="J416" s="794"/>
      <c r="K416" s="794"/>
      <c r="L416" s="794"/>
      <c r="M416" s="794"/>
      <c r="N416" s="794"/>
      <c r="O416" s="794"/>
      <c r="P416" s="794"/>
      <c r="Q416" s="794"/>
      <c r="R416" s="794"/>
      <c r="S416" s="794"/>
      <c r="T416" s="794"/>
      <c r="U416" s="794"/>
      <c r="V416" s="794"/>
      <c r="W416" s="794"/>
      <c r="X416" s="794"/>
      <c r="Y416" s="794"/>
      <c r="Z416" s="794"/>
      <c r="AA416" s="794"/>
      <c r="AB416" s="794"/>
      <c r="AC416" s="794"/>
      <c r="AD416" s="794"/>
      <c r="AE416" s="794"/>
      <c r="AF416" s="794"/>
      <c r="AG416" s="794"/>
      <c r="AH416" s="794"/>
      <c r="AI416" s="794"/>
      <c r="AJ416" s="794"/>
      <c r="AK416" s="794"/>
      <c r="AL416" s="794"/>
      <c r="AM416" s="794"/>
      <c r="AN416" s="794"/>
      <c r="AO416" s="794"/>
      <c r="AP416" s="794"/>
      <c r="AQ416" s="794"/>
      <c r="AR416" s="794"/>
      <c r="AS416" s="794"/>
      <c r="AT416" s="794"/>
      <c r="AU416" s="794"/>
      <c r="AV416" s="794"/>
      <c r="AW416" s="794"/>
      <c r="AX416" s="794"/>
      <c r="AY416" s="794"/>
      <c r="AZ416" s="794"/>
      <c r="BA416" s="794"/>
      <c r="BB416" s="794"/>
      <c r="BC416" s="794"/>
      <c r="BD416" s="794"/>
      <c r="BE416" s="794"/>
      <c r="BF416" s="794"/>
      <c r="BG416" s="794"/>
      <c r="BH416" s="794"/>
      <c r="BI416" s="794"/>
      <c r="BJ416" s="794"/>
      <c r="BK416" s="794"/>
      <c r="BL416" s="794"/>
      <c r="BM416" s="794"/>
    </row>
    <row r="417" spans="5:65" s="795" customFormat="1" ht="12.75" customHeight="1">
      <c r="E417" s="4"/>
      <c r="F417" s="794"/>
      <c r="G417" s="794"/>
      <c r="H417" s="794"/>
      <c r="I417" s="794"/>
      <c r="J417" s="794"/>
      <c r="K417" s="794"/>
      <c r="L417" s="794"/>
      <c r="M417" s="794"/>
      <c r="N417" s="794"/>
      <c r="O417" s="794"/>
      <c r="P417" s="794"/>
      <c r="Q417" s="794"/>
      <c r="R417" s="794"/>
      <c r="S417" s="794"/>
      <c r="T417" s="794"/>
      <c r="U417" s="794"/>
      <c r="V417" s="794"/>
      <c r="W417" s="794"/>
      <c r="X417" s="794"/>
      <c r="Y417" s="794"/>
      <c r="Z417" s="794"/>
      <c r="AA417" s="794"/>
      <c r="AB417" s="794"/>
      <c r="AC417" s="794"/>
      <c r="AD417" s="794"/>
      <c r="AE417" s="794"/>
      <c r="AF417" s="794"/>
      <c r="AG417" s="794"/>
      <c r="AH417" s="794"/>
      <c r="AI417" s="794"/>
      <c r="AJ417" s="794"/>
      <c r="AK417" s="794"/>
      <c r="AL417" s="794"/>
      <c r="AM417" s="794"/>
      <c r="AN417" s="794"/>
      <c r="AO417" s="794"/>
      <c r="AP417" s="794"/>
      <c r="AQ417" s="794"/>
      <c r="AR417" s="794"/>
      <c r="AS417" s="794"/>
      <c r="AT417" s="794"/>
      <c r="AU417" s="794"/>
      <c r="AV417" s="794"/>
      <c r="AW417" s="794"/>
      <c r="AX417" s="794"/>
      <c r="AY417" s="794"/>
      <c r="AZ417" s="794"/>
      <c r="BA417" s="794"/>
      <c r="BB417" s="794"/>
      <c r="BC417" s="794"/>
      <c r="BD417" s="794"/>
      <c r="BE417" s="794"/>
      <c r="BF417" s="794"/>
      <c r="BG417" s="794"/>
      <c r="BH417" s="794"/>
      <c r="BI417" s="794"/>
      <c r="BJ417" s="794"/>
      <c r="BK417" s="794"/>
      <c r="BL417" s="794"/>
      <c r="BM417" s="794"/>
    </row>
    <row r="418" spans="5:65" s="795" customFormat="1" ht="12.75" customHeight="1">
      <c r="E418" s="4"/>
      <c r="F418" s="794"/>
      <c r="G418" s="794"/>
      <c r="H418" s="794"/>
      <c r="I418" s="794"/>
      <c r="J418" s="794"/>
      <c r="K418" s="794"/>
      <c r="L418" s="794"/>
      <c r="M418" s="794"/>
      <c r="N418" s="794"/>
      <c r="O418" s="794"/>
      <c r="P418" s="794"/>
      <c r="Q418" s="794"/>
      <c r="R418" s="794"/>
      <c r="S418" s="794"/>
      <c r="T418" s="794"/>
      <c r="U418" s="794"/>
      <c r="V418" s="794"/>
      <c r="W418" s="794"/>
      <c r="X418" s="794"/>
      <c r="Y418" s="794"/>
      <c r="Z418" s="794"/>
      <c r="AA418" s="794"/>
      <c r="AB418" s="794"/>
      <c r="AC418" s="794"/>
      <c r="AD418" s="794"/>
      <c r="AE418" s="794"/>
      <c r="AF418" s="794"/>
      <c r="AG418" s="794"/>
      <c r="AH418" s="794"/>
      <c r="AI418" s="794"/>
      <c r="AJ418" s="794"/>
      <c r="AK418" s="794"/>
      <c r="AL418" s="794"/>
      <c r="AM418" s="794"/>
      <c r="AN418" s="794"/>
      <c r="AO418" s="794"/>
      <c r="AP418" s="794"/>
      <c r="AQ418" s="794"/>
      <c r="AR418" s="794"/>
      <c r="AS418" s="794"/>
      <c r="AT418" s="794"/>
      <c r="AU418" s="794"/>
      <c r="AV418" s="794"/>
      <c r="AW418" s="794"/>
      <c r="AX418" s="794"/>
      <c r="AY418" s="794"/>
      <c r="AZ418" s="794"/>
      <c r="BA418" s="794"/>
      <c r="BB418" s="794"/>
      <c r="BC418" s="794"/>
      <c r="BD418" s="794"/>
      <c r="BE418" s="794"/>
      <c r="BF418" s="794"/>
      <c r="BG418" s="794"/>
      <c r="BH418" s="794"/>
      <c r="BI418" s="794"/>
      <c r="BJ418" s="794"/>
      <c r="BK418" s="794"/>
      <c r="BL418" s="794"/>
      <c r="BM418" s="794"/>
    </row>
    <row r="419" spans="5:65" s="795" customFormat="1" ht="11.1" customHeight="1">
      <c r="E419" s="4"/>
      <c r="F419" s="794"/>
      <c r="G419" s="794"/>
      <c r="H419" s="794"/>
      <c r="I419" s="794"/>
      <c r="J419" s="794"/>
      <c r="K419" s="794"/>
      <c r="L419" s="794"/>
      <c r="M419" s="794"/>
      <c r="N419" s="794"/>
      <c r="O419" s="794"/>
      <c r="P419" s="794"/>
      <c r="Q419" s="794"/>
      <c r="R419" s="794"/>
      <c r="S419" s="794"/>
      <c r="T419" s="794"/>
      <c r="U419" s="794"/>
      <c r="V419" s="794"/>
      <c r="W419" s="794"/>
      <c r="X419" s="794"/>
      <c r="Y419" s="794"/>
      <c r="Z419" s="794"/>
      <c r="AA419" s="794"/>
      <c r="AB419" s="794"/>
      <c r="AC419" s="794"/>
      <c r="AD419" s="794"/>
      <c r="AE419" s="794"/>
      <c r="AF419" s="794"/>
      <c r="AG419" s="794"/>
      <c r="AH419" s="794"/>
      <c r="AI419" s="794"/>
      <c r="AJ419" s="794"/>
      <c r="AK419" s="794"/>
      <c r="AL419" s="794"/>
      <c r="AM419" s="794"/>
      <c r="AN419" s="794"/>
      <c r="AO419" s="794"/>
      <c r="AP419" s="794"/>
      <c r="AQ419" s="794"/>
      <c r="AR419" s="794"/>
      <c r="AS419" s="794"/>
      <c r="AT419" s="794"/>
      <c r="AU419" s="794"/>
      <c r="AV419" s="794"/>
      <c r="AW419" s="794"/>
      <c r="AX419" s="794"/>
      <c r="AY419" s="794"/>
      <c r="AZ419" s="794"/>
      <c r="BA419" s="794"/>
      <c r="BB419" s="794"/>
      <c r="BC419" s="794"/>
      <c r="BD419" s="794"/>
      <c r="BE419" s="794"/>
      <c r="BF419" s="794"/>
      <c r="BG419" s="794"/>
      <c r="BH419" s="794"/>
      <c r="BI419" s="794"/>
      <c r="BJ419" s="794"/>
      <c r="BK419" s="794"/>
      <c r="BL419" s="794"/>
      <c r="BM419" s="794"/>
    </row>
    <row r="420" spans="5:65" s="795" customFormat="1" ht="12.75" customHeight="1">
      <c r="E420" s="4"/>
      <c r="F420" s="794"/>
      <c r="G420" s="794"/>
      <c r="H420" s="794"/>
      <c r="I420" s="794"/>
      <c r="J420" s="794"/>
      <c r="K420" s="794"/>
      <c r="L420" s="794"/>
      <c r="M420" s="794"/>
      <c r="N420" s="794"/>
      <c r="O420" s="794"/>
      <c r="P420" s="794"/>
      <c r="Q420" s="794"/>
      <c r="R420" s="794"/>
      <c r="S420" s="794"/>
      <c r="T420" s="794"/>
      <c r="U420" s="794"/>
      <c r="V420" s="794"/>
      <c r="W420" s="794"/>
      <c r="X420" s="794"/>
      <c r="Y420" s="794"/>
      <c r="Z420" s="794"/>
      <c r="AA420" s="794"/>
      <c r="AB420" s="794"/>
      <c r="AC420" s="794"/>
      <c r="AD420" s="794"/>
      <c r="AE420" s="794"/>
      <c r="AF420" s="794"/>
      <c r="AG420" s="794"/>
      <c r="AH420" s="794"/>
      <c r="AI420" s="794"/>
      <c r="AJ420" s="794"/>
      <c r="AK420" s="794"/>
      <c r="AL420" s="794"/>
      <c r="AM420" s="794"/>
      <c r="AN420" s="794"/>
      <c r="AO420" s="794"/>
      <c r="AP420" s="794"/>
      <c r="AQ420" s="794"/>
      <c r="AR420" s="794"/>
      <c r="AS420" s="794"/>
      <c r="AT420" s="794"/>
      <c r="AU420" s="794"/>
      <c r="AV420" s="794"/>
      <c r="AW420" s="794"/>
      <c r="AX420" s="794"/>
      <c r="AY420" s="794"/>
      <c r="AZ420" s="794"/>
      <c r="BA420" s="794"/>
      <c r="BB420" s="794"/>
      <c r="BC420" s="794"/>
      <c r="BD420" s="794"/>
      <c r="BE420" s="794"/>
      <c r="BF420" s="794"/>
      <c r="BG420" s="794"/>
      <c r="BH420" s="794"/>
      <c r="BI420" s="794"/>
      <c r="BJ420" s="794"/>
      <c r="BK420" s="794"/>
      <c r="BL420" s="794"/>
      <c r="BM420" s="794"/>
    </row>
    <row r="421" spans="5:65" s="795" customFormat="1" ht="12.75" customHeight="1">
      <c r="E421" s="4"/>
      <c r="F421" s="794"/>
      <c r="G421" s="794"/>
      <c r="H421" s="794"/>
      <c r="I421" s="794"/>
      <c r="J421" s="794"/>
      <c r="K421" s="794"/>
      <c r="L421" s="794"/>
      <c r="M421" s="794"/>
      <c r="N421" s="794"/>
      <c r="O421" s="794"/>
      <c r="P421" s="794"/>
      <c r="Q421" s="794"/>
      <c r="R421" s="794"/>
      <c r="S421" s="794"/>
      <c r="T421" s="794"/>
      <c r="U421" s="794"/>
      <c r="V421" s="794"/>
      <c r="W421" s="794"/>
      <c r="X421" s="794"/>
      <c r="Y421" s="794"/>
      <c r="Z421" s="794"/>
      <c r="AA421" s="794"/>
      <c r="AB421" s="794"/>
      <c r="AC421" s="794"/>
      <c r="AD421" s="794"/>
      <c r="AE421" s="794"/>
      <c r="AF421" s="794"/>
      <c r="AG421" s="794"/>
      <c r="AH421" s="794"/>
      <c r="AI421" s="794"/>
      <c r="AJ421" s="794"/>
      <c r="AK421" s="794"/>
      <c r="AL421" s="794"/>
      <c r="AM421" s="794"/>
      <c r="AN421" s="794"/>
      <c r="AO421" s="794"/>
      <c r="AP421" s="794"/>
      <c r="AQ421" s="794"/>
      <c r="AR421" s="794"/>
      <c r="AS421" s="794"/>
      <c r="AT421" s="794"/>
      <c r="AU421" s="794"/>
      <c r="AV421" s="794"/>
      <c r="AW421" s="794"/>
      <c r="AX421" s="794"/>
      <c r="AY421" s="794"/>
      <c r="AZ421" s="794"/>
      <c r="BA421" s="794"/>
      <c r="BB421" s="794"/>
      <c r="BC421" s="794"/>
      <c r="BD421" s="794"/>
      <c r="BE421" s="794"/>
      <c r="BF421" s="794"/>
      <c r="BG421" s="794"/>
      <c r="BH421" s="794"/>
      <c r="BI421" s="794"/>
      <c r="BJ421" s="794"/>
      <c r="BK421" s="794"/>
      <c r="BL421" s="794"/>
      <c r="BM421" s="794"/>
    </row>
    <row r="422" spans="5:65" s="795" customFormat="1" ht="12.75" customHeight="1">
      <c r="E422" s="4"/>
      <c r="F422" s="794"/>
      <c r="G422" s="794"/>
      <c r="H422" s="794"/>
      <c r="I422" s="794"/>
      <c r="J422" s="794"/>
      <c r="K422" s="794"/>
      <c r="L422" s="794"/>
      <c r="M422" s="794"/>
      <c r="N422" s="794"/>
      <c r="O422" s="794"/>
      <c r="P422" s="794"/>
      <c r="Q422" s="794"/>
      <c r="R422" s="794"/>
      <c r="S422" s="794"/>
      <c r="T422" s="794"/>
      <c r="U422" s="794"/>
      <c r="V422" s="794"/>
      <c r="W422" s="794"/>
      <c r="X422" s="794"/>
      <c r="Y422" s="794"/>
      <c r="Z422" s="794"/>
      <c r="AA422" s="794"/>
      <c r="AB422" s="794"/>
      <c r="AC422" s="794"/>
      <c r="AD422" s="794"/>
      <c r="AE422" s="794"/>
      <c r="AF422" s="794"/>
      <c r="AG422" s="794"/>
      <c r="AH422" s="794"/>
      <c r="AI422" s="794"/>
      <c r="AJ422" s="794"/>
      <c r="AK422" s="794"/>
      <c r="AL422" s="794"/>
      <c r="AM422" s="794"/>
      <c r="AN422" s="794"/>
      <c r="AO422" s="794"/>
      <c r="AP422" s="794"/>
      <c r="AQ422" s="794"/>
      <c r="AR422" s="794"/>
      <c r="AS422" s="794"/>
      <c r="AT422" s="794"/>
      <c r="AU422" s="794"/>
      <c r="AV422" s="794"/>
      <c r="AW422" s="794"/>
      <c r="AX422" s="794"/>
      <c r="AY422" s="794"/>
      <c r="AZ422" s="794"/>
      <c r="BA422" s="794"/>
      <c r="BB422" s="794"/>
      <c r="BC422" s="794"/>
      <c r="BD422" s="794"/>
      <c r="BE422" s="794"/>
      <c r="BF422" s="794"/>
      <c r="BG422" s="794"/>
      <c r="BH422" s="794"/>
      <c r="BI422" s="794"/>
      <c r="BJ422" s="794"/>
      <c r="BK422" s="794"/>
      <c r="BL422" s="794"/>
      <c r="BM422" s="794"/>
    </row>
    <row r="423" spans="5:65" s="795" customFormat="1" ht="12.75" customHeight="1">
      <c r="E423" s="4"/>
      <c r="F423" s="794"/>
      <c r="G423" s="794"/>
      <c r="H423" s="794"/>
      <c r="I423" s="794"/>
      <c r="J423" s="794"/>
      <c r="K423" s="794"/>
      <c r="L423" s="794"/>
      <c r="M423" s="794"/>
      <c r="N423" s="794"/>
      <c r="O423" s="794"/>
      <c r="P423" s="794"/>
      <c r="Q423" s="794"/>
      <c r="R423" s="794"/>
      <c r="S423" s="794"/>
      <c r="T423" s="794"/>
      <c r="U423" s="794"/>
      <c r="V423" s="794"/>
      <c r="W423" s="794"/>
      <c r="X423" s="794"/>
      <c r="Y423" s="794"/>
      <c r="Z423" s="794"/>
      <c r="AA423" s="794"/>
      <c r="AB423" s="794"/>
      <c r="AC423" s="794"/>
      <c r="AD423" s="794"/>
      <c r="AE423" s="794"/>
      <c r="AF423" s="794"/>
      <c r="AG423" s="794"/>
      <c r="AH423" s="794"/>
      <c r="AI423" s="794"/>
      <c r="AJ423" s="794"/>
      <c r="AK423" s="794"/>
      <c r="AL423" s="794"/>
      <c r="AM423" s="794"/>
      <c r="AN423" s="794"/>
      <c r="AO423" s="794"/>
      <c r="AP423" s="794"/>
      <c r="AQ423" s="794"/>
      <c r="AR423" s="794"/>
      <c r="AS423" s="794"/>
      <c r="AT423" s="794"/>
      <c r="AU423" s="794"/>
      <c r="AV423" s="794"/>
      <c r="AW423" s="794"/>
      <c r="AX423" s="794"/>
      <c r="AY423" s="794"/>
      <c r="AZ423" s="794"/>
      <c r="BA423" s="794"/>
      <c r="BB423" s="794"/>
      <c r="BC423" s="794"/>
      <c r="BD423" s="794"/>
      <c r="BE423" s="794"/>
      <c r="BF423" s="794"/>
      <c r="BG423" s="794"/>
      <c r="BH423" s="794"/>
      <c r="BI423" s="794"/>
      <c r="BJ423" s="794"/>
      <c r="BK423" s="794"/>
      <c r="BL423" s="794"/>
      <c r="BM423" s="794"/>
    </row>
    <row r="424" spans="5:65" s="795" customFormat="1" ht="12.75" customHeight="1">
      <c r="E424" s="4"/>
      <c r="F424" s="794"/>
      <c r="G424" s="794"/>
      <c r="H424" s="794"/>
      <c r="I424" s="794"/>
      <c r="J424" s="794"/>
      <c r="K424" s="794"/>
      <c r="L424" s="794"/>
      <c r="M424" s="794"/>
      <c r="N424" s="794"/>
      <c r="O424" s="794"/>
      <c r="P424" s="794"/>
      <c r="Q424" s="794"/>
      <c r="R424" s="794"/>
      <c r="S424" s="794"/>
      <c r="T424" s="794"/>
      <c r="U424" s="794"/>
      <c r="V424" s="794"/>
      <c r="W424" s="794"/>
      <c r="X424" s="794"/>
      <c r="Y424" s="794"/>
      <c r="Z424" s="794"/>
      <c r="AA424" s="794"/>
      <c r="AB424" s="794"/>
      <c r="AC424" s="794"/>
      <c r="AD424" s="794"/>
      <c r="AE424" s="794"/>
      <c r="AF424" s="794"/>
      <c r="AG424" s="794"/>
      <c r="AH424" s="794"/>
      <c r="AI424" s="794"/>
      <c r="AJ424" s="794"/>
      <c r="AK424" s="794"/>
      <c r="AL424" s="794"/>
      <c r="AM424" s="794"/>
      <c r="AN424" s="794"/>
      <c r="AO424" s="794"/>
      <c r="AP424" s="794"/>
      <c r="AQ424" s="794"/>
      <c r="AR424" s="794"/>
      <c r="AS424" s="794"/>
      <c r="AT424" s="794"/>
      <c r="AU424" s="794"/>
      <c r="AV424" s="794"/>
      <c r="AW424" s="794"/>
      <c r="AX424" s="794"/>
      <c r="AY424" s="794"/>
      <c r="AZ424" s="794"/>
      <c r="BA424" s="794"/>
      <c r="BB424" s="794"/>
      <c r="BC424" s="794"/>
      <c r="BD424" s="794"/>
      <c r="BE424" s="794"/>
      <c r="BF424" s="794"/>
      <c r="BG424" s="794"/>
      <c r="BH424" s="794"/>
      <c r="BI424" s="794"/>
      <c r="BJ424" s="794"/>
      <c r="BK424" s="794"/>
      <c r="BL424" s="794"/>
      <c r="BM424" s="794"/>
    </row>
    <row r="425" spans="5:65" s="795" customFormat="1" ht="11.1" customHeight="1">
      <c r="E425" s="4"/>
      <c r="F425" s="794"/>
      <c r="G425" s="794"/>
      <c r="H425" s="794"/>
      <c r="I425" s="794"/>
      <c r="J425" s="794"/>
      <c r="K425" s="794"/>
      <c r="L425" s="794"/>
      <c r="M425" s="794"/>
      <c r="N425" s="794"/>
      <c r="O425" s="794"/>
      <c r="P425" s="794"/>
      <c r="Q425" s="794"/>
      <c r="R425" s="794"/>
      <c r="S425" s="794"/>
      <c r="T425" s="794"/>
      <c r="U425" s="794"/>
      <c r="V425" s="794"/>
      <c r="W425" s="794"/>
      <c r="X425" s="794"/>
      <c r="Y425" s="794"/>
      <c r="Z425" s="794"/>
      <c r="AA425" s="794"/>
      <c r="AB425" s="794"/>
      <c r="AC425" s="794"/>
      <c r="AD425" s="794"/>
      <c r="AE425" s="794"/>
      <c r="AF425" s="794"/>
      <c r="AG425" s="794"/>
      <c r="AH425" s="794"/>
      <c r="AI425" s="794"/>
      <c r="AJ425" s="794"/>
      <c r="AK425" s="794"/>
      <c r="AL425" s="794"/>
      <c r="AM425" s="794"/>
      <c r="AN425" s="794"/>
      <c r="AO425" s="794"/>
      <c r="AP425" s="794"/>
      <c r="AQ425" s="794"/>
      <c r="AR425" s="794"/>
      <c r="AS425" s="794"/>
      <c r="AT425" s="794"/>
      <c r="AU425" s="794"/>
      <c r="AV425" s="794"/>
      <c r="AW425" s="794"/>
      <c r="AX425" s="794"/>
      <c r="AY425" s="794"/>
      <c r="AZ425" s="794"/>
      <c r="BA425" s="794"/>
      <c r="BB425" s="794"/>
      <c r="BC425" s="794"/>
      <c r="BD425" s="794"/>
      <c r="BE425" s="794"/>
      <c r="BF425" s="794"/>
      <c r="BG425" s="794"/>
      <c r="BH425" s="794"/>
      <c r="BI425" s="794"/>
      <c r="BJ425" s="794"/>
      <c r="BK425" s="794"/>
      <c r="BL425" s="794"/>
      <c r="BM425" s="794"/>
    </row>
    <row r="426" spans="5:65" s="795" customFormat="1" ht="12.75" customHeight="1">
      <c r="E426" s="4"/>
      <c r="F426" s="794"/>
      <c r="G426" s="794"/>
      <c r="H426" s="794"/>
      <c r="I426" s="794"/>
      <c r="J426" s="794"/>
      <c r="K426" s="794"/>
      <c r="L426" s="794"/>
      <c r="M426" s="794"/>
      <c r="N426" s="794"/>
      <c r="O426" s="794"/>
      <c r="P426" s="794"/>
      <c r="Q426" s="794"/>
      <c r="R426" s="794"/>
      <c r="S426" s="794"/>
      <c r="T426" s="794"/>
      <c r="U426" s="794"/>
      <c r="V426" s="794"/>
      <c r="W426" s="794"/>
      <c r="X426" s="794"/>
      <c r="Y426" s="794"/>
      <c r="Z426" s="794"/>
      <c r="AA426" s="794"/>
      <c r="AB426" s="794"/>
      <c r="AC426" s="794"/>
      <c r="AD426" s="794"/>
      <c r="AE426" s="794"/>
      <c r="AF426" s="794"/>
      <c r="AG426" s="794"/>
      <c r="AH426" s="794"/>
      <c r="AI426" s="794"/>
      <c r="AJ426" s="794"/>
      <c r="AK426" s="794"/>
      <c r="AL426" s="794"/>
      <c r="AM426" s="794"/>
      <c r="AN426" s="794"/>
      <c r="AO426" s="794"/>
      <c r="AP426" s="794"/>
      <c r="AQ426" s="794"/>
      <c r="AR426" s="794"/>
      <c r="AS426" s="794"/>
      <c r="AT426" s="794"/>
      <c r="AU426" s="794"/>
      <c r="AV426" s="794"/>
      <c r="AW426" s="794"/>
      <c r="AX426" s="794"/>
      <c r="AY426" s="794"/>
      <c r="AZ426" s="794"/>
      <c r="BA426" s="794"/>
      <c r="BB426" s="794"/>
      <c r="BC426" s="794"/>
      <c r="BD426" s="794"/>
      <c r="BE426" s="794"/>
      <c r="BF426" s="794"/>
      <c r="BG426" s="794"/>
      <c r="BH426" s="794"/>
      <c r="BI426" s="794"/>
      <c r="BJ426" s="794"/>
      <c r="BK426" s="794"/>
      <c r="BL426" s="794"/>
      <c r="BM426" s="794"/>
    </row>
    <row r="427" spans="5:65" s="795" customFormat="1" ht="12.75" customHeight="1">
      <c r="E427" s="4"/>
      <c r="F427" s="794"/>
      <c r="G427" s="794"/>
      <c r="H427" s="794"/>
      <c r="I427" s="794"/>
      <c r="J427" s="794"/>
      <c r="K427" s="794"/>
      <c r="L427" s="794"/>
      <c r="M427" s="794"/>
      <c r="N427" s="794"/>
      <c r="O427" s="794"/>
      <c r="P427" s="794"/>
      <c r="Q427" s="794"/>
      <c r="R427" s="794"/>
      <c r="S427" s="794"/>
      <c r="T427" s="794"/>
      <c r="U427" s="794"/>
      <c r="V427" s="794"/>
      <c r="W427" s="794"/>
      <c r="X427" s="794"/>
      <c r="Y427" s="794"/>
      <c r="Z427" s="794"/>
      <c r="AA427" s="794"/>
      <c r="AB427" s="794"/>
      <c r="AC427" s="794"/>
      <c r="AD427" s="794"/>
      <c r="AE427" s="794"/>
      <c r="AF427" s="794"/>
      <c r="AG427" s="794"/>
      <c r="AH427" s="794"/>
      <c r="AI427" s="794"/>
      <c r="AJ427" s="794"/>
      <c r="AK427" s="794"/>
      <c r="AL427" s="794"/>
      <c r="AM427" s="794"/>
      <c r="AN427" s="794"/>
      <c r="AO427" s="794"/>
      <c r="AP427" s="794"/>
      <c r="AQ427" s="794"/>
      <c r="AR427" s="794"/>
      <c r="AS427" s="794"/>
      <c r="AT427" s="794"/>
      <c r="AU427" s="794"/>
      <c r="AV427" s="794"/>
      <c r="AW427" s="794"/>
      <c r="AX427" s="794"/>
      <c r="AY427" s="794"/>
      <c r="AZ427" s="794"/>
      <c r="BA427" s="794"/>
      <c r="BB427" s="794"/>
      <c r="BC427" s="794"/>
      <c r="BD427" s="794"/>
      <c r="BE427" s="794"/>
      <c r="BF427" s="794"/>
      <c r="BG427" s="794"/>
      <c r="BH427" s="794"/>
      <c r="BI427" s="794"/>
      <c r="BJ427" s="794"/>
      <c r="BK427" s="794"/>
      <c r="BL427" s="794"/>
      <c r="BM427" s="794"/>
    </row>
    <row r="428" spans="5:65" s="795" customFormat="1" ht="12.75" customHeight="1">
      <c r="E428" s="4"/>
      <c r="F428" s="794"/>
      <c r="G428" s="794"/>
      <c r="H428" s="794"/>
      <c r="I428" s="794"/>
      <c r="J428" s="794"/>
      <c r="K428" s="794"/>
      <c r="L428" s="794"/>
      <c r="M428" s="794"/>
      <c r="N428" s="794"/>
      <c r="O428" s="794"/>
      <c r="P428" s="794"/>
      <c r="Q428" s="794"/>
      <c r="R428" s="794"/>
      <c r="S428" s="794"/>
      <c r="T428" s="794"/>
      <c r="U428" s="794"/>
      <c r="V428" s="794"/>
      <c r="W428" s="794"/>
      <c r="X428" s="794"/>
      <c r="Y428" s="794"/>
      <c r="Z428" s="794"/>
      <c r="AA428" s="794"/>
      <c r="AB428" s="794"/>
      <c r="AC428" s="794"/>
      <c r="AD428" s="794"/>
      <c r="AE428" s="794"/>
      <c r="AF428" s="794"/>
      <c r="AG428" s="794"/>
      <c r="AH428" s="794"/>
      <c r="AI428" s="794"/>
      <c r="AJ428" s="794"/>
      <c r="AK428" s="794"/>
      <c r="AL428" s="794"/>
      <c r="AM428" s="794"/>
      <c r="AN428" s="794"/>
      <c r="AO428" s="794"/>
      <c r="AP428" s="794"/>
      <c r="AQ428" s="794"/>
      <c r="AR428" s="794"/>
      <c r="AS428" s="794"/>
      <c r="AT428" s="794"/>
      <c r="AU428" s="794"/>
      <c r="AV428" s="794"/>
      <c r="AW428" s="794"/>
      <c r="AX428" s="794"/>
      <c r="AY428" s="794"/>
      <c r="AZ428" s="794"/>
      <c r="BA428" s="794"/>
      <c r="BB428" s="794"/>
      <c r="BC428" s="794"/>
      <c r="BD428" s="794"/>
      <c r="BE428" s="794"/>
      <c r="BF428" s="794"/>
      <c r="BG428" s="794"/>
      <c r="BH428" s="794"/>
      <c r="BI428" s="794"/>
      <c r="BJ428" s="794"/>
      <c r="BK428" s="794"/>
      <c r="BL428" s="794"/>
      <c r="BM428" s="794"/>
    </row>
    <row r="429" spans="5:65" s="795" customFormat="1" ht="12.75" customHeight="1">
      <c r="E429" s="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4"/>
      <c r="P429" s="794"/>
      <c r="Q429" s="794"/>
      <c r="R429" s="794"/>
      <c r="S429" s="794"/>
      <c r="T429" s="794"/>
      <c r="U429" s="794"/>
      <c r="V429" s="794"/>
      <c r="W429" s="794"/>
      <c r="X429" s="794"/>
      <c r="Y429" s="794"/>
      <c r="Z429" s="794"/>
      <c r="AA429" s="794"/>
      <c r="AB429" s="794"/>
      <c r="AC429" s="794"/>
      <c r="AD429" s="794"/>
      <c r="AE429" s="794"/>
      <c r="AF429" s="794"/>
      <c r="AG429" s="794"/>
      <c r="AH429" s="794"/>
      <c r="AI429" s="794"/>
      <c r="AJ429" s="794"/>
      <c r="AK429" s="794"/>
      <c r="AL429" s="794"/>
      <c r="AM429" s="794"/>
      <c r="AN429" s="794"/>
      <c r="AO429" s="794"/>
      <c r="AP429" s="794"/>
      <c r="AQ429" s="794"/>
      <c r="AR429" s="794"/>
      <c r="AS429" s="794"/>
      <c r="AT429" s="794"/>
      <c r="AU429" s="794"/>
      <c r="AV429" s="794"/>
      <c r="AW429" s="794"/>
      <c r="AX429" s="794"/>
      <c r="AY429" s="794"/>
      <c r="AZ429" s="794"/>
      <c r="BA429" s="794"/>
      <c r="BB429" s="794"/>
      <c r="BC429" s="794"/>
      <c r="BD429" s="794"/>
      <c r="BE429" s="794"/>
      <c r="BF429" s="794"/>
      <c r="BG429" s="794"/>
      <c r="BH429" s="794"/>
      <c r="BI429" s="794"/>
      <c r="BJ429" s="794"/>
      <c r="BK429" s="794"/>
      <c r="BL429" s="794"/>
      <c r="BM429" s="794"/>
    </row>
    <row r="430" spans="5:65" s="795" customFormat="1" ht="11.1" customHeight="1">
      <c r="E430" s="4"/>
      <c r="F430" s="794"/>
      <c r="G430" s="794"/>
      <c r="H430" s="794"/>
      <c r="I430" s="794"/>
      <c r="J430" s="794"/>
      <c r="K430" s="794"/>
      <c r="L430" s="794"/>
      <c r="M430" s="794"/>
      <c r="N430" s="794"/>
      <c r="O430" s="794"/>
      <c r="P430" s="794"/>
      <c r="Q430" s="794"/>
      <c r="R430" s="794"/>
      <c r="S430" s="794"/>
      <c r="T430" s="794"/>
      <c r="U430" s="794"/>
      <c r="V430" s="794"/>
      <c r="W430" s="794"/>
      <c r="X430" s="794"/>
      <c r="Y430" s="794"/>
      <c r="Z430" s="794"/>
      <c r="AA430" s="794"/>
      <c r="AB430" s="794"/>
      <c r="AC430" s="794"/>
      <c r="AD430" s="794"/>
      <c r="AE430" s="794"/>
      <c r="AF430" s="794"/>
      <c r="AG430" s="794"/>
      <c r="AH430" s="794"/>
      <c r="AI430" s="794"/>
      <c r="AJ430" s="794"/>
      <c r="AK430" s="794"/>
      <c r="AL430" s="794"/>
      <c r="AM430" s="794"/>
      <c r="AN430" s="794"/>
      <c r="AO430" s="794"/>
      <c r="AP430" s="794"/>
      <c r="AQ430" s="794"/>
      <c r="AR430" s="794"/>
      <c r="AS430" s="794"/>
      <c r="AT430" s="794"/>
      <c r="AU430" s="794"/>
      <c r="AV430" s="794"/>
      <c r="AW430" s="794"/>
      <c r="AX430" s="794"/>
      <c r="AY430" s="794"/>
      <c r="AZ430" s="794"/>
      <c r="BA430" s="794"/>
      <c r="BB430" s="794"/>
      <c r="BC430" s="794"/>
      <c r="BD430" s="794"/>
      <c r="BE430" s="794"/>
      <c r="BF430" s="794"/>
      <c r="BG430" s="794"/>
      <c r="BH430" s="794"/>
      <c r="BI430" s="794"/>
      <c r="BJ430" s="794"/>
      <c r="BK430" s="794"/>
      <c r="BL430" s="794"/>
      <c r="BM430" s="794"/>
    </row>
    <row r="431" spans="5:65" s="795" customFormat="1" ht="13.5" customHeight="1">
      <c r="E431" s="4"/>
      <c r="F431" s="794"/>
      <c r="G431" s="794"/>
      <c r="H431" s="794"/>
      <c r="I431" s="794"/>
      <c r="J431" s="794"/>
      <c r="K431" s="794"/>
      <c r="L431" s="794"/>
      <c r="M431" s="794"/>
      <c r="N431" s="794"/>
      <c r="O431" s="794"/>
      <c r="P431" s="794"/>
      <c r="Q431" s="794"/>
      <c r="R431" s="794"/>
      <c r="S431" s="794"/>
      <c r="T431" s="794"/>
      <c r="U431" s="794"/>
      <c r="V431" s="794"/>
      <c r="W431" s="794"/>
      <c r="X431" s="794"/>
      <c r="Y431" s="794"/>
      <c r="Z431" s="794"/>
      <c r="AA431" s="794"/>
      <c r="AB431" s="794"/>
      <c r="AC431" s="794"/>
      <c r="AD431" s="794"/>
      <c r="AE431" s="794"/>
      <c r="AF431" s="794"/>
      <c r="AG431" s="794"/>
      <c r="AH431" s="794"/>
      <c r="AI431" s="794"/>
      <c r="AJ431" s="794"/>
      <c r="AK431" s="794"/>
      <c r="AL431" s="794"/>
      <c r="AM431" s="794"/>
      <c r="AN431" s="794"/>
      <c r="AO431" s="794"/>
      <c r="AP431" s="794"/>
      <c r="AQ431" s="794"/>
      <c r="AR431" s="794"/>
      <c r="AS431" s="794"/>
      <c r="AT431" s="794"/>
      <c r="AU431" s="794"/>
      <c r="AV431" s="794"/>
      <c r="AW431" s="794"/>
      <c r="AX431" s="794"/>
      <c r="AY431" s="794"/>
      <c r="AZ431" s="794"/>
      <c r="BA431" s="794"/>
      <c r="BB431" s="794"/>
      <c r="BC431" s="794"/>
      <c r="BD431" s="794"/>
      <c r="BE431" s="794"/>
      <c r="BF431" s="794"/>
      <c r="BG431" s="794"/>
      <c r="BH431" s="794"/>
      <c r="BI431" s="794"/>
      <c r="BJ431" s="794"/>
      <c r="BK431" s="794"/>
      <c r="BL431" s="794"/>
      <c r="BM431" s="794"/>
    </row>
    <row r="432" spans="5:65" s="795" customFormat="1" ht="12.75" customHeight="1">
      <c r="E432" s="4"/>
      <c r="F432" s="794"/>
      <c r="G432" s="794"/>
      <c r="H432" s="794"/>
      <c r="I432" s="794"/>
      <c r="J432" s="794"/>
      <c r="K432" s="794"/>
      <c r="L432" s="794"/>
      <c r="M432" s="794"/>
      <c r="N432" s="794"/>
      <c r="O432" s="794"/>
      <c r="P432" s="794"/>
      <c r="Q432" s="794"/>
      <c r="R432" s="794"/>
      <c r="S432" s="794"/>
      <c r="T432" s="794"/>
      <c r="U432" s="794"/>
      <c r="V432" s="794"/>
      <c r="W432" s="794"/>
      <c r="X432" s="794"/>
      <c r="Y432" s="794"/>
      <c r="Z432" s="794"/>
      <c r="AA432" s="794"/>
      <c r="AB432" s="794"/>
      <c r="AC432" s="794"/>
      <c r="AD432" s="794"/>
      <c r="AE432" s="794"/>
      <c r="AF432" s="794"/>
      <c r="AG432" s="794"/>
      <c r="AH432" s="794"/>
      <c r="AI432" s="794"/>
      <c r="AJ432" s="794"/>
      <c r="AK432" s="794"/>
      <c r="AL432" s="794"/>
      <c r="AM432" s="794"/>
      <c r="AN432" s="794"/>
      <c r="AO432" s="794"/>
      <c r="AP432" s="794"/>
      <c r="AQ432" s="794"/>
      <c r="AR432" s="794"/>
      <c r="AS432" s="794"/>
      <c r="AT432" s="794"/>
      <c r="AU432" s="794"/>
      <c r="AV432" s="794"/>
      <c r="AW432" s="794"/>
      <c r="AX432" s="794"/>
      <c r="AY432" s="794"/>
      <c r="AZ432" s="794"/>
      <c r="BA432" s="794"/>
      <c r="BB432" s="794"/>
      <c r="BC432" s="794"/>
      <c r="BD432" s="794"/>
      <c r="BE432" s="794"/>
      <c r="BF432" s="794"/>
      <c r="BG432" s="794"/>
      <c r="BH432" s="794"/>
      <c r="BI432" s="794"/>
      <c r="BJ432" s="794"/>
      <c r="BK432" s="794"/>
      <c r="BL432" s="794"/>
      <c r="BM432" s="794"/>
    </row>
    <row r="433" spans="5:65" s="795" customFormat="1" ht="12.75" customHeight="1">
      <c r="E433" s="4"/>
      <c r="F433" s="794"/>
      <c r="G433" s="794"/>
      <c r="H433" s="794"/>
      <c r="I433" s="794"/>
      <c r="J433" s="794"/>
      <c r="K433" s="794"/>
      <c r="L433" s="794"/>
      <c r="M433" s="794"/>
      <c r="N433" s="794"/>
      <c r="O433" s="794"/>
      <c r="P433" s="794"/>
      <c r="Q433" s="794"/>
      <c r="R433" s="794"/>
      <c r="S433" s="794"/>
      <c r="T433" s="794"/>
      <c r="U433" s="794"/>
      <c r="V433" s="794"/>
      <c r="W433" s="794"/>
      <c r="X433" s="794"/>
      <c r="Y433" s="794"/>
      <c r="Z433" s="794"/>
      <c r="AA433" s="794"/>
      <c r="AB433" s="794"/>
      <c r="AC433" s="794"/>
      <c r="AD433" s="794"/>
      <c r="AE433" s="794"/>
      <c r="AF433" s="794"/>
      <c r="AG433" s="794"/>
      <c r="AH433" s="794"/>
      <c r="AI433" s="794"/>
      <c r="AJ433" s="794"/>
      <c r="AK433" s="794"/>
      <c r="AL433" s="794"/>
      <c r="AM433" s="794"/>
      <c r="AN433" s="794"/>
      <c r="AO433" s="794"/>
      <c r="AP433" s="794"/>
      <c r="AQ433" s="794"/>
      <c r="AR433" s="794"/>
      <c r="AS433" s="794"/>
      <c r="AT433" s="794"/>
      <c r="AU433" s="794"/>
      <c r="AV433" s="794"/>
      <c r="AW433" s="794"/>
      <c r="AX433" s="794"/>
      <c r="AY433" s="794"/>
      <c r="AZ433" s="794"/>
      <c r="BA433" s="794"/>
      <c r="BB433" s="794"/>
      <c r="BC433" s="794"/>
      <c r="BD433" s="794"/>
      <c r="BE433" s="794"/>
      <c r="BF433" s="794"/>
      <c r="BG433" s="794"/>
      <c r="BH433" s="794"/>
      <c r="BI433" s="794"/>
      <c r="BJ433" s="794"/>
      <c r="BK433" s="794"/>
      <c r="BL433" s="794"/>
      <c r="BM433" s="794"/>
    </row>
    <row r="434" spans="5:65" s="795" customFormat="1" ht="12.75" customHeight="1">
      <c r="E434" s="4"/>
      <c r="F434" s="794"/>
      <c r="G434" s="794"/>
      <c r="H434" s="794"/>
      <c r="I434" s="794"/>
      <c r="J434" s="794"/>
      <c r="K434" s="794"/>
      <c r="L434" s="794"/>
      <c r="M434" s="794"/>
      <c r="N434" s="794"/>
      <c r="O434" s="794"/>
      <c r="P434" s="794"/>
      <c r="Q434" s="794"/>
      <c r="R434" s="794"/>
      <c r="S434" s="794"/>
      <c r="T434" s="794"/>
      <c r="U434" s="794"/>
      <c r="V434" s="794"/>
      <c r="W434" s="794"/>
      <c r="X434" s="794"/>
      <c r="Y434" s="794"/>
      <c r="Z434" s="794"/>
      <c r="AA434" s="794"/>
      <c r="AB434" s="794"/>
      <c r="AC434" s="794"/>
      <c r="AD434" s="794"/>
      <c r="AE434" s="794"/>
      <c r="AF434" s="794"/>
      <c r="AG434" s="794"/>
      <c r="AH434" s="794"/>
      <c r="AI434" s="794"/>
      <c r="AJ434" s="794"/>
      <c r="AK434" s="794"/>
      <c r="AL434" s="794"/>
      <c r="AM434" s="794"/>
      <c r="AN434" s="794"/>
      <c r="AO434" s="794"/>
      <c r="AP434" s="794"/>
      <c r="AQ434" s="794"/>
      <c r="AR434" s="794"/>
      <c r="AS434" s="794"/>
      <c r="AT434" s="794"/>
      <c r="AU434" s="794"/>
      <c r="AV434" s="794"/>
      <c r="AW434" s="794"/>
      <c r="AX434" s="794"/>
      <c r="AY434" s="794"/>
      <c r="AZ434" s="794"/>
      <c r="BA434" s="794"/>
      <c r="BB434" s="794"/>
      <c r="BC434" s="794"/>
      <c r="BD434" s="794"/>
      <c r="BE434" s="794"/>
      <c r="BF434" s="794"/>
      <c r="BG434" s="794"/>
      <c r="BH434" s="794"/>
      <c r="BI434" s="794"/>
      <c r="BJ434" s="794"/>
      <c r="BK434" s="794"/>
      <c r="BL434" s="794"/>
      <c r="BM434" s="794"/>
    </row>
    <row r="435" spans="5:65" s="795" customFormat="1" ht="11.1" customHeight="1">
      <c r="E435" s="4"/>
      <c r="F435" s="794"/>
      <c r="G435" s="794"/>
      <c r="H435" s="794"/>
      <c r="I435" s="794"/>
      <c r="J435" s="794"/>
      <c r="K435" s="794"/>
      <c r="L435" s="794"/>
      <c r="M435" s="794"/>
      <c r="N435" s="794"/>
      <c r="O435" s="794"/>
      <c r="P435" s="794"/>
      <c r="Q435" s="794"/>
      <c r="R435" s="794"/>
      <c r="S435" s="794"/>
      <c r="T435" s="794"/>
      <c r="U435" s="794"/>
      <c r="V435" s="794"/>
      <c r="W435" s="794"/>
      <c r="X435" s="794"/>
      <c r="Y435" s="794"/>
      <c r="Z435" s="794"/>
      <c r="AA435" s="794"/>
      <c r="AB435" s="794"/>
      <c r="AC435" s="794"/>
      <c r="AD435" s="794"/>
      <c r="AE435" s="794"/>
      <c r="AF435" s="794"/>
      <c r="AG435" s="794"/>
      <c r="AH435" s="794"/>
      <c r="AI435" s="794"/>
      <c r="AJ435" s="794"/>
      <c r="AK435" s="794"/>
      <c r="AL435" s="794"/>
      <c r="AM435" s="794"/>
      <c r="AN435" s="794"/>
      <c r="AO435" s="794"/>
      <c r="AP435" s="794"/>
      <c r="AQ435" s="794"/>
      <c r="AR435" s="794"/>
      <c r="AS435" s="794"/>
      <c r="AT435" s="794"/>
      <c r="AU435" s="794"/>
      <c r="AV435" s="794"/>
      <c r="AW435" s="794"/>
      <c r="AX435" s="794"/>
      <c r="AY435" s="794"/>
      <c r="AZ435" s="794"/>
      <c r="BA435" s="794"/>
      <c r="BB435" s="794"/>
      <c r="BC435" s="794"/>
      <c r="BD435" s="794"/>
      <c r="BE435" s="794"/>
      <c r="BF435" s="794"/>
      <c r="BG435" s="794"/>
      <c r="BH435" s="794"/>
      <c r="BI435" s="794"/>
      <c r="BJ435" s="794"/>
      <c r="BK435" s="794"/>
      <c r="BL435" s="794"/>
      <c r="BM435" s="794"/>
    </row>
    <row r="436" spans="5:65" s="795" customFormat="1" ht="24" customHeight="1">
      <c r="E436" s="4"/>
      <c r="F436" s="794"/>
      <c r="G436" s="794"/>
      <c r="H436" s="794"/>
      <c r="I436" s="794"/>
      <c r="J436" s="794"/>
      <c r="K436" s="794"/>
      <c r="L436" s="794"/>
      <c r="M436" s="794"/>
      <c r="N436" s="794"/>
      <c r="O436" s="794"/>
      <c r="P436" s="794"/>
      <c r="Q436" s="794"/>
      <c r="R436" s="794"/>
      <c r="S436" s="794"/>
      <c r="T436" s="794"/>
      <c r="U436" s="794"/>
      <c r="V436" s="794"/>
      <c r="W436" s="794"/>
      <c r="X436" s="794"/>
      <c r="Y436" s="794"/>
      <c r="Z436" s="794"/>
      <c r="AA436" s="794"/>
      <c r="AB436" s="794"/>
      <c r="AC436" s="794"/>
      <c r="AD436" s="794"/>
      <c r="AE436" s="794"/>
      <c r="AF436" s="794"/>
      <c r="AG436" s="794"/>
      <c r="AH436" s="794"/>
      <c r="AI436" s="794"/>
      <c r="AJ436" s="794"/>
      <c r="AK436" s="794"/>
      <c r="AL436" s="794"/>
      <c r="AM436" s="794"/>
      <c r="AN436" s="794"/>
      <c r="AO436" s="794"/>
      <c r="AP436" s="794"/>
      <c r="AQ436" s="794"/>
      <c r="AR436" s="794"/>
      <c r="AS436" s="794"/>
      <c r="AT436" s="794"/>
      <c r="AU436" s="794"/>
      <c r="AV436" s="794"/>
      <c r="AW436" s="794"/>
      <c r="AX436" s="794"/>
      <c r="AY436" s="794"/>
      <c r="AZ436" s="794"/>
      <c r="BA436" s="794"/>
      <c r="BB436" s="794"/>
      <c r="BC436" s="794"/>
      <c r="BD436" s="794"/>
      <c r="BE436" s="794"/>
      <c r="BF436" s="794"/>
      <c r="BG436" s="794"/>
      <c r="BH436" s="794"/>
      <c r="BI436" s="794"/>
      <c r="BJ436" s="794"/>
      <c r="BK436" s="794"/>
      <c r="BL436" s="794"/>
      <c r="BM436" s="794"/>
    </row>
    <row r="437" spans="5:65" s="795" customFormat="1" ht="11.1" customHeight="1">
      <c r="E437" s="4"/>
      <c r="F437" s="794"/>
      <c r="G437" s="794"/>
      <c r="H437" s="794"/>
      <c r="I437" s="794"/>
      <c r="J437" s="794"/>
      <c r="K437" s="794"/>
      <c r="L437" s="794"/>
      <c r="M437" s="794"/>
      <c r="N437" s="794"/>
      <c r="O437" s="794"/>
      <c r="P437" s="794"/>
      <c r="Q437" s="794"/>
      <c r="R437" s="794"/>
      <c r="S437" s="794"/>
      <c r="T437" s="794"/>
      <c r="U437" s="794"/>
      <c r="V437" s="794"/>
      <c r="W437" s="794"/>
      <c r="X437" s="794"/>
      <c r="Y437" s="794"/>
      <c r="Z437" s="794"/>
      <c r="AA437" s="794"/>
      <c r="AB437" s="794"/>
      <c r="AC437" s="794"/>
      <c r="AD437" s="794"/>
      <c r="AE437" s="794"/>
      <c r="AF437" s="794"/>
      <c r="AG437" s="794"/>
      <c r="AH437" s="794"/>
      <c r="AI437" s="794"/>
      <c r="AJ437" s="794"/>
      <c r="AK437" s="794"/>
      <c r="AL437" s="794"/>
      <c r="AM437" s="794"/>
      <c r="AN437" s="794"/>
      <c r="AO437" s="794"/>
      <c r="AP437" s="794"/>
      <c r="AQ437" s="794"/>
      <c r="AR437" s="794"/>
      <c r="AS437" s="794"/>
      <c r="AT437" s="794"/>
      <c r="AU437" s="794"/>
      <c r="AV437" s="794"/>
      <c r="AW437" s="794"/>
      <c r="AX437" s="794"/>
      <c r="AY437" s="794"/>
      <c r="AZ437" s="794"/>
      <c r="BA437" s="794"/>
      <c r="BB437" s="794"/>
      <c r="BC437" s="794"/>
      <c r="BD437" s="794"/>
      <c r="BE437" s="794"/>
      <c r="BF437" s="794"/>
      <c r="BG437" s="794"/>
      <c r="BH437" s="794"/>
      <c r="BI437" s="794"/>
      <c r="BJ437" s="794"/>
      <c r="BK437" s="794"/>
      <c r="BL437" s="794"/>
      <c r="BM437" s="794"/>
    </row>
    <row r="438" spans="5:65" s="795" customFormat="1" ht="12.75" customHeight="1">
      <c r="E438" s="4"/>
      <c r="F438" s="794"/>
      <c r="G438" s="794"/>
      <c r="H438" s="794"/>
      <c r="I438" s="794"/>
      <c r="J438" s="794"/>
      <c r="K438" s="794"/>
      <c r="L438" s="794"/>
      <c r="M438" s="794"/>
      <c r="N438" s="794"/>
      <c r="O438" s="794"/>
      <c r="P438" s="794"/>
      <c r="Q438" s="794"/>
      <c r="R438" s="794"/>
      <c r="S438" s="794"/>
      <c r="T438" s="794"/>
      <c r="U438" s="794"/>
      <c r="V438" s="794"/>
      <c r="W438" s="794"/>
      <c r="X438" s="794"/>
      <c r="Y438" s="794"/>
      <c r="Z438" s="794"/>
      <c r="AA438" s="794"/>
      <c r="AB438" s="794"/>
      <c r="AC438" s="794"/>
      <c r="AD438" s="794"/>
      <c r="AE438" s="794"/>
      <c r="AF438" s="794"/>
      <c r="AG438" s="794"/>
      <c r="AH438" s="794"/>
      <c r="AI438" s="794"/>
      <c r="AJ438" s="794"/>
      <c r="AK438" s="794"/>
      <c r="AL438" s="794"/>
      <c r="AM438" s="794"/>
      <c r="AN438" s="794"/>
      <c r="AO438" s="794"/>
      <c r="AP438" s="794"/>
      <c r="AQ438" s="794"/>
      <c r="AR438" s="794"/>
      <c r="AS438" s="794"/>
      <c r="AT438" s="794"/>
      <c r="AU438" s="794"/>
      <c r="AV438" s="794"/>
      <c r="AW438" s="794"/>
      <c r="AX438" s="794"/>
      <c r="AY438" s="794"/>
      <c r="AZ438" s="794"/>
      <c r="BA438" s="794"/>
      <c r="BB438" s="794"/>
      <c r="BC438" s="794"/>
      <c r="BD438" s="794"/>
      <c r="BE438" s="794"/>
      <c r="BF438" s="794"/>
      <c r="BG438" s="794"/>
      <c r="BH438" s="794"/>
      <c r="BI438" s="794"/>
      <c r="BJ438" s="794"/>
      <c r="BK438" s="794"/>
      <c r="BL438" s="794"/>
      <c r="BM438" s="794"/>
    </row>
    <row r="439" spans="5:65" s="795" customFormat="1" ht="11.1" customHeight="1">
      <c r="E439" s="4"/>
      <c r="F439" s="794"/>
      <c r="G439" s="794"/>
      <c r="H439" s="794"/>
      <c r="I439" s="794"/>
      <c r="J439" s="794"/>
      <c r="K439" s="794"/>
      <c r="L439" s="794"/>
      <c r="M439" s="794"/>
      <c r="N439" s="794"/>
      <c r="O439" s="794"/>
      <c r="P439" s="794"/>
      <c r="Q439" s="794"/>
      <c r="R439" s="794"/>
      <c r="S439" s="794"/>
      <c r="T439" s="794"/>
      <c r="U439" s="794"/>
      <c r="V439" s="794"/>
      <c r="W439" s="794"/>
      <c r="X439" s="794"/>
      <c r="Y439" s="794"/>
      <c r="Z439" s="794"/>
      <c r="AA439" s="794"/>
      <c r="AB439" s="794"/>
      <c r="AC439" s="794"/>
      <c r="AD439" s="794"/>
      <c r="AE439" s="794"/>
      <c r="AF439" s="794"/>
      <c r="AG439" s="794"/>
      <c r="AH439" s="794"/>
      <c r="AI439" s="794"/>
      <c r="AJ439" s="794"/>
      <c r="AK439" s="794"/>
      <c r="AL439" s="794"/>
      <c r="AM439" s="794"/>
      <c r="AN439" s="794"/>
      <c r="AO439" s="794"/>
      <c r="AP439" s="794"/>
      <c r="AQ439" s="794"/>
      <c r="AR439" s="794"/>
      <c r="AS439" s="794"/>
      <c r="AT439" s="794"/>
      <c r="AU439" s="794"/>
      <c r="AV439" s="794"/>
      <c r="AW439" s="794"/>
      <c r="AX439" s="794"/>
      <c r="AY439" s="794"/>
      <c r="AZ439" s="794"/>
      <c r="BA439" s="794"/>
      <c r="BB439" s="794"/>
      <c r="BC439" s="794"/>
      <c r="BD439" s="794"/>
      <c r="BE439" s="794"/>
      <c r="BF439" s="794"/>
      <c r="BG439" s="794"/>
      <c r="BH439" s="794"/>
      <c r="BI439" s="794"/>
      <c r="BJ439" s="794"/>
      <c r="BK439" s="794"/>
      <c r="BL439" s="794"/>
      <c r="BM439" s="794"/>
    </row>
    <row r="440" spans="5:65" s="795" customFormat="1" ht="12.75" customHeight="1">
      <c r="E440" s="4"/>
      <c r="F440" s="794"/>
      <c r="G440" s="794"/>
      <c r="H440" s="794"/>
      <c r="I440" s="794"/>
      <c r="J440" s="794"/>
      <c r="K440" s="794"/>
      <c r="L440" s="794"/>
      <c r="M440" s="794"/>
      <c r="N440" s="794"/>
      <c r="O440" s="794"/>
      <c r="P440" s="794"/>
      <c r="Q440" s="794"/>
      <c r="R440" s="794"/>
      <c r="S440" s="794"/>
      <c r="T440" s="794"/>
      <c r="U440" s="794"/>
      <c r="V440" s="794"/>
      <c r="W440" s="794"/>
      <c r="X440" s="794"/>
      <c r="Y440" s="794"/>
      <c r="Z440" s="794"/>
      <c r="AA440" s="794"/>
      <c r="AB440" s="794"/>
      <c r="AC440" s="794"/>
      <c r="AD440" s="794"/>
      <c r="AE440" s="794"/>
      <c r="AF440" s="794"/>
      <c r="AG440" s="794"/>
      <c r="AH440" s="794"/>
      <c r="AI440" s="794"/>
      <c r="AJ440" s="794"/>
      <c r="AK440" s="794"/>
      <c r="AL440" s="794"/>
      <c r="AM440" s="794"/>
      <c r="AN440" s="794"/>
      <c r="AO440" s="794"/>
      <c r="AP440" s="794"/>
      <c r="AQ440" s="794"/>
      <c r="AR440" s="794"/>
      <c r="AS440" s="794"/>
      <c r="AT440" s="794"/>
      <c r="AU440" s="794"/>
      <c r="AV440" s="794"/>
      <c r="AW440" s="794"/>
      <c r="AX440" s="794"/>
      <c r="AY440" s="794"/>
      <c r="AZ440" s="794"/>
      <c r="BA440" s="794"/>
      <c r="BB440" s="794"/>
      <c r="BC440" s="794"/>
      <c r="BD440" s="794"/>
      <c r="BE440" s="794"/>
      <c r="BF440" s="794"/>
      <c r="BG440" s="794"/>
      <c r="BH440" s="794"/>
      <c r="BI440" s="794"/>
      <c r="BJ440" s="794"/>
      <c r="BK440" s="794"/>
      <c r="BL440" s="794"/>
      <c r="BM440" s="794"/>
    </row>
    <row r="441" spans="5:65" s="795" customFormat="1" ht="12.75" customHeight="1">
      <c r="E441" s="4"/>
      <c r="F441" s="794"/>
      <c r="G441" s="794"/>
      <c r="H441" s="794"/>
      <c r="I441" s="794"/>
      <c r="J441" s="794"/>
      <c r="K441" s="794"/>
      <c r="L441" s="794"/>
      <c r="M441" s="794"/>
      <c r="N441" s="794"/>
      <c r="O441" s="794"/>
      <c r="P441" s="794"/>
      <c r="Q441" s="794"/>
      <c r="R441" s="794"/>
      <c r="S441" s="794"/>
      <c r="T441" s="794"/>
      <c r="U441" s="794"/>
      <c r="V441" s="794"/>
      <c r="W441" s="794"/>
      <c r="X441" s="794"/>
      <c r="Y441" s="794"/>
      <c r="Z441" s="794"/>
      <c r="AA441" s="794"/>
      <c r="AB441" s="794"/>
      <c r="AC441" s="794"/>
      <c r="AD441" s="794"/>
      <c r="AE441" s="794"/>
      <c r="AF441" s="794"/>
      <c r="AG441" s="794"/>
      <c r="AH441" s="794"/>
      <c r="AI441" s="794"/>
      <c r="AJ441" s="794"/>
      <c r="AK441" s="794"/>
      <c r="AL441" s="794"/>
      <c r="AM441" s="794"/>
      <c r="AN441" s="794"/>
      <c r="AO441" s="794"/>
      <c r="AP441" s="794"/>
      <c r="AQ441" s="794"/>
      <c r="AR441" s="794"/>
      <c r="AS441" s="794"/>
      <c r="AT441" s="794"/>
      <c r="AU441" s="794"/>
      <c r="AV441" s="794"/>
      <c r="AW441" s="794"/>
      <c r="AX441" s="794"/>
      <c r="AY441" s="794"/>
      <c r="AZ441" s="794"/>
      <c r="BA441" s="794"/>
      <c r="BB441" s="794"/>
      <c r="BC441" s="794"/>
      <c r="BD441" s="794"/>
      <c r="BE441" s="794"/>
      <c r="BF441" s="794"/>
      <c r="BG441" s="794"/>
      <c r="BH441" s="794"/>
      <c r="BI441" s="794"/>
      <c r="BJ441" s="794"/>
      <c r="BK441" s="794"/>
      <c r="BL441" s="794"/>
      <c r="BM441" s="794"/>
    </row>
    <row r="442" spans="5:65" s="795" customFormat="1" ht="12.75" customHeight="1">
      <c r="E442" s="4"/>
      <c r="F442" s="794"/>
      <c r="G442" s="794"/>
      <c r="H442" s="794"/>
      <c r="I442" s="794"/>
      <c r="J442" s="794"/>
      <c r="K442" s="794"/>
      <c r="L442" s="794"/>
      <c r="M442" s="794"/>
      <c r="N442" s="794"/>
      <c r="O442" s="794"/>
      <c r="P442" s="794"/>
      <c r="Q442" s="794"/>
      <c r="R442" s="794"/>
      <c r="S442" s="794"/>
      <c r="T442" s="794"/>
      <c r="U442" s="794"/>
      <c r="V442" s="794"/>
      <c r="W442" s="794"/>
      <c r="X442" s="794"/>
      <c r="Y442" s="794"/>
      <c r="Z442" s="794"/>
      <c r="AA442" s="794"/>
      <c r="AB442" s="794"/>
      <c r="AC442" s="794"/>
      <c r="AD442" s="794"/>
      <c r="AE442" s="794"/>
      <c r="AF442" s="794"/>
      <c r="AG442" s="794"/>
      <c r="AH442" s="794"/>
      <c r="AI442" s="794"/>
      <c r="AJ442" s="794"/>
      <c r="AK442" s="794"/>
      <c r="AL442" s="794"/>
      <c r="AM442" s="794"/>
      <c r="AN442" s="794"/>
      <c r="AO442" s="794"/>
      <c r="AP442" s="794"/>
      <c r="AQ442" s="794"/>
      <c r="AR442" s="794"/>
      <c r="AS442" s="794"/>
      <c r="AT442" s="794"/>
      <c r="AU442" s="794"/>
      <c r="AV442" s="794"/>
      <c r="AW442" s="794"/>
      <c r="AX442" s="794"/>
      <c r="AY442" s="794"/>
      <c r="AZ442" s="794"/>
      <c r="BA442" s="794"/>
      <c r="BB442" s="794"/>
      <c r="BC442" s="794"/>
      <c r="BD442" s="794"/>
      <c r="BE442" s="794"/>
      <c r="BF442" s="794"/>
      <c r="BG442" s="794"/>
      <c r="BH442" s="794"/>
      <c r="BI442" s="794"/>
      <c r="BJ442" s="794"/>
      <c r="BK442" s="794"/>
      <c r="BL442" s="794"/>
      <c r="BM442" s="794"/>
    </row>
    <row r="443" spans="5:65" s="795" customFormat="1" ht="12.75" customHeight="1">
      <c r="E443" s="4"/>
      <c r="F443" s="794"/>
      <c r="G443" s="794"/>
      <c r="H443" s="794"/>
      <c r="I443" s="794"/>
      <c r="J443" s="794"/>
      <c r="K443" s="794"/>
      <c r="L443" s="794"/>
      <c r="M443" s="794"/>
      <c r="N443" s="794"/>
      <c r="O443" s="794"/>
      <c r="P443" s="794"/>
      <c r="Q443" s="794"/>
      <c r="R443" s="794"/>
      <c r="S443" s="794"/>
      <c r="T443" s="794"/>
      <c r="U443" s="794"/>
      <c r="V443" s="794"/>
      <c r="W443" s="794"/>
      <c r="X443" s="794"/>
      <c r="Y443" s="794"/>
      <c r="Z443" s="794"/>
      <c r="AA443" s="794"/>
      <c r="AB443" s="794"/>
      <c r="AC443" s="794"/>
      <c r="AD443" s="794"/>
      <c r="AE443" s="794"/>
      <c r="AF443" s="794"/>
      <c r="AG443" s="794"/>
      <c r="AH443" s="794"/>
      <c r="AI443" s="794"/>
      <c r="AJ443" s="794"/>
      <c r="AK443" s="794"/>
      <c r="AL443" s="794"/>
      <c r="AM443" s="794"/>
      <c r="AN443" s="794"/>
      <c r="AO443" s="794"/>
      <c r="AP443" s="794"/>
      <c r="AQ443" s="794"/>
      <c r="AR443" s="794"/>
      <c r="AS443" s="794"/>
      <c r="AT443" s="794"/>
      <c r="AU443" s="794"/>
      <c r="AV443" s="794"/>
      <c r="AW443" s="794"/>
      <c r="AX443" s="794"/>
      <c r="AY443" s="794"/>
      <c r="AZ443" s="794"/>
      <c r="BA443" s="794"/>
      <c r="BB443" s="794"/>
      <c r="BC443" s="794"/>
      <c r="BD443" s="794"/>
      <c r="BE443" s="794"/>
      <c r="BF443" s="794"/>
      <c r="BG443" s="794"/>
      <c r="BH443" s="794"/>
      <c r="BI443" s="794"/>
      <c r="BJ443" s="794"/>
      <c r="BK443" s="794"/>
      <c r="BL443" s="794"/>
      <c r="BM443" s="794"/>
    </row>
    <row r="444" spans="5:65" s="795" customFormat="1" ht="12.75" customHeight="1">
      <c r="E444" s="4"/>
      <c r="F444" s="794"/>
      <c r="G444" s="794"/>
      <c r="H444" s="794"/>
      <c r="I444" s="794"/>
      <c r="J444" s="794"/>
      <c r="K444" s="794"/>
      <c r="L444" s="794"/>
      <c r="M444" s="794"/>
      <c r="N444" s="794"/>
      <c r="O444" s="794"/>
      <c r="P444" s="794"/>
      <c r="Q444" s="794"/>
      <c r="R444" s="794"/>
      <c r="S444" s="794"/>
      <c r="T444" s="794"/>
      <c r="U444" s="794"/>
      <c r="V444" s="794"/>
      <c r="W444" s="794"/>
      <c r="X444" s="794"/>
      <c r="Y444" s="794"/>
      <c r="Z444" s="794"/>
      <c r="AA444" s="794"/>
      <c r="AB444" s="794"/>
      <c r="AC444" s="794"/>
      <c r="AD444" s="794"/>
      <c r="AE444" s="794"/>
      <c r="AF444" s="794"/>
      <c r="AG444" s="794"/>
      <c r="AH444" s="794"/>
      <c r="AI444" s="794"/>
      <c r="AJ444" s="794"/>
      <c r="AK444" s="794"/>
      <c r="AL444" s="794"/>
      <c r="AM444" s="794"/>
      <c r="AN444" s="794"/>
      <c r="AO444" s="794"/>
      <c r="AP444" s="794"/>
      <c r="AQ444" s="794"/>
      <c r="AR444" s="794"/>
      <c r="AS444" s="794"/>
      <c r="AT444" s="794"/>
      <c r="AU444" s="794"/>
      <c r="AV444" s="794"/>
      <c r="AW444" s="794"/>
      <c r="AX444" s="794"/>
      <c r="AY444" s="794"/>
      <c r="AZ444" s="794"/>
      <c r="BA444" s="794"/>
      <c r="BB444" s="794"/>
      <c r="BC444" s="794"/>
      <c r="BD444" s="794"/>
      <c r="BE444" s="794"/>
      <c r="BF444" s="794"/>
      <c r="BG444" s="794"/>
      <c r="BH444" s="794"/>
      <c r="BI444" s="794"/>
      <c r="BJ444" s="794"/>
      <c r="BK444" s="794"/>
      <c r="BL444" s="794"/>
      <c r="BM444" s="794"/>
    </row>
    <row r="445" spans="5:65" s="795" customFormat="1" ht="11.1" customHeight="1">
      <c r="E445" s="4"/>
      <c r="F445" s="794"/>
      <c r="G445" s="794"/>
      <c r="H445" s="794"/>
      <c r="I445" s="794"/>
      <c r="J445" s="794"/>
      <c r="K445" s="794"/>
      <c r="L445" s="794"/>
      <c r="M445" s="794"/>
      <c r="N445" s="794"/>
      <c r="O445" s="794"/>
      <c r="P445" s="794"/>
      <c r="Q445" s="794"/>
      <c r="R445" s="794"/>
      <c r="S445" s="794"/>
      <c r="T445" s="794"/>
      <c r="U445" s="794"/>
      <c r="V445" s="794"/>
      <c r="W445" s="794"/>
      <c r="X445" s="794"/>
      <c r="Y445" s="794"/>
      <c r="Z445" s="794"/>
      <c r="AA445" s="794"/>
      <c r="AB445" s="794"/>
      <c r="AC445" s="794"/>
      <c r="AD445" s="794"/>
      <c r="AE445" s="794"/>
      <c r="AF445" s="794"/>
      <c r="AG445" s="794"/>
      <c r="AH445" s="794"/>
      <c r="AI445" s="794"/>
      <c r="AJ445" s="794"/>
      <c r="AK445" s="794"/>
      <c r="AL445" s="794"/>
      <c r="AM445" s="794"/>
      <c r="AN445" s="794"/>
      <c r="AO445" s="794"/>
      <c r="AP445" s="794"/>
      <c r="AQ445" s="794"/>
      <c r="AR445" s="794"/>
      <c r="AS445" s="794"/>
      <c r="AT445" s="794"/>
      <c r="AU445" s="794"/>
      <c r="AV445" s="794"/>
      <c r="AW445" s="794"/>
      <c r="AX445" s="794"/>
      <c r="AY445" s="794"/>
      <c r="AZ445" s="794"/>
      <c r="BA445" s="794"/>
      <c r="BB445" s="794"/>
      <c r="BC445" s="794"/>
      <c r="BD445" s="794"/>
      <c r="BE445" s="794"/>
      <c r="BF445" s="794"/>
      <c r="BG445" s="794"/>
      <c r="BH445" s="794"/>
      <c r="BI445" s="794"/>
      <c r="BJ445" s="794"/>
      <c r="BK445" s="794"/>
      <c r="BL445" s="794"/>
      <c r="BM445" s="794"/>
    </row>
    <row r="446" spans="5:65" s="795" customFormat="1" ht="12.75" customHeight="1">
      <c r="E446" s="4"/>
      <c r="F446" s="794"/>
      <c r="G446" s="794"/>
      <c r="H446" s="794"/>
      <c r="I446" s="794"/>
      <c r="J446" s="794"/>
      <c r="K446" s="794"/>
      <c r="L446" s="794"/>
      <c r="M446" s="794"/>
      <c r="N446" s="794"/>
      <c r="O446" s="794"/>
      <c r="P446" s="794"/>
      <c r="Q446" s="794"/>
      <c r="R446" s="794"/>
      <c r="S446" s="794"/>
      <c r="T446" s="794"/>
      <c r="U446" s="794"/>
      <c r="V446" s="794"/>
      <c r="W446" s="794"/>
      <c r="X446" s="794"/>
      <c r="Y446" s="794"/>
      <c r="Z446" s="794"/>
      <c r="AA446" s="794"/>
      <c r="AB446" s="794"/>
      <c r="AC446" s="794"/>
      <c r="AD446" s="794"/>
      <c r="AE446" s="794"/>
      <c r="AF446" s="794"/>
      <c r="AG446" s="794"/>
      <c r="AH446" s="794"/>
      <c r="AI446" s="794"/>
      <c r="AJ446" s="794"/>
      <c r="AK446" s="794"/>
      <c r="AL446" s="794"/>
      <c r="AM446" s="794"/>
      <c r="AN446" s="794"/>
      <c r="AO446" s="794"/>
      <c r="AP446" s="794"/>
      <c r="AQ446" s="794"/>
      <c r="AR446" s="794"/>
      <c r="AS446" s="794"/>
      <c r="AT446" s="794"/>
      <c r="AU446" s="794"/>
      <c r="AV446" s="794"/>
      <c r="AW446" s="794"/>
      <c r="AX446" s="794"/>
      <c r="AY446" s="794"/>
      <c r="AZ446" s="794"/>
      <c r="BA446" s="794"/>
      <c r="BB446" s="794"/>
      <c r="BC446" s="794"/>
      <c r="BD446" s="794"/>
      <c r="BE446" s="794"/>
      <c r="BF446" s="794"/>
      <c r="BG446" s="794"/>
      <c r="BH446" s="794"/>
      <c r="BI446" s="794"/>
      <c r="BJ446" s="794"/>
      <c r="BK446" s="794"/>
      <c r="BL446" s="794"/>
      <c r="BM446" s="794"/>
    </row>
    <row r="447" spans="5:65" s="795" customFormat="1" ht="12.75" customHeight="1">
      <c r="E447" s="4"/>
      <c r="F447" s="794"/>
      <c r="G447" s="794"/>
      <c r="H447" s="794"/>
      <c r="I447" s="794"/>
      <c r="J447" s="794"/>
      <c r="K447" s="794"/>
      <c r="L447" s="794"/>
      <c r="M447" s="794"/>
      <c r="N447" s="794"/>
      <c r="O447" s="794"/>
      <c r="P447" s="794"/>
      <c r="Q447" s="794"/>
      <c r="R447" s="794"/>
      <c r="S447" s="794"/>
      <c r="T447" s="794"/>
      <c r="U447" s="794"/>
      <c r="V447" s="794"/>
      <c r="W447" s="794"/>
      <c r="X447" s="794"/>
      <c r="Y447" s="794"/>
      <c r="Z447" s="794"/>
      <c r="AA447" s="794"/>
      <c r="AB447" s="794"/>
      <c r="AC447" s="794"/>
      <c r="AD447" s="794"/>
      <c r="AE447" s="794"/>
      <c r="AF447" s="794"/>
      <c r="AG447" s="794"/>
      <c r="AH447" s="794"/>
      <c r="AI447" s="794"/>
      <c r="AJ447" s="794"/>
      <c r="AK447" s="794"/>
      <c r="AL447" s="794"/>
      <c r="AM447" s="794"/>
      <c r="AN447" s="794"/>
      <c r="AO447" s="794"/>
      <c r="AP447" s="794"/>
      <c r="AQ447" s="794"/>
      <c r="AR447" s="794"/>
      <c r="AS447" s="794"/>
      <c r="AT447" s="794"/>
      <c r="AU447" s="794"/>
      <c r="AV447" s="794"/>
      <c r="AW447" s="794"/>
      <c r="AX447" s="794"/>
      <c r="AY447" s="794"/>
      <c r="AZ447" s="794"/>
      <c r="BA447" s="794"/>
      <c r="BB447" s="794"/>
      <c r="BC447" s="794"/>
      <c r="BD447" s="794"/>
      <c r="BE447" s="794"/>
      <c r="BF447" s="794"/>
      <c r="BG447" s="794"/>
      <c r="BH447" s="794"/>
      <c r="BI447" s="794"/>
      <c r="BJ447" s="794"/>
      <c r="BK447" s="794"/>
      <c r="BL447" s="794"/>
      <c r="BM447" s="794"/>
    </row>
    <row r="448" spans="5:65" s="795" customFormat="1" ht="12.75" customHeight="1">
      <c r="E448" s="4"/>
      <c r="F448" s="794"/>
      <c r="G448" s="794"/>
      <c r="H448" s="794"/>
      <c r="I448" s="794"/>
      <c r="J448" s="794"/>
      <c r="K448" s="794"/>
      <c r="L448" s="794"/>
      <c r="M448" s="794"/>
      <c r="N448" s="794"/>
      <c r="O448" s="794"/>
      <c r="P448" s="794"/>
      <c r="Q448" s="794"/>
      <c r="R448" s="794"/>
      <c r="S448" s="794"/>
      <c r="T448" s="794"/>
      <c r="U448" s="794"/>
      <c r="V448" s="794"/>
      <c r="W448" s="794"/>
      <c r="X448" s="794"/>
      <c r="Y448" s="794"/>
      <c r="Z448" s="794"/>
      <c r="AA448" s="794"/>
      <c r="AB448" s="794"/>
      <c r="AC448" s="794"/>
      <c r="AD448" s="794"/>
      <c r="AE448" s="794"/>
      <c r="AF448" s="794"/>
      <c r="AG448" s="794"/>
      <c r="AH448" s="794"/>
      <c r="AI448" s="794"/>
      <c r="AJ448" s="794"/>
      <c r="AK448" s="794"/>
      <c r="AL448" s="794"/>
      <c r="AM448" s="794"/>
      <c r="AN448" s="794"/>
      <c r="AO448" s="794"/>
      <c r="AP448" s="794"/>
      <c r="AQ448" s="794"/>
      <c r="AR448" s="794"/>
      <c r="AS448" s="794"/>
      <c r="AT448" s="794"/>
      <c r="AU448" s="794"/>
      <c r="AV448" s="794"/>
      <c r="AW448" s="794"/>
      <c r="AX448" s="794"/>
      <c r="AY448" s="794"/>
      <c r="AZ448" s="794"/>
      <c r="BA448" s="794"/>
      <c r="BB448" s="794"/>
      <c r="BC448" s="794"/>
      <c r="BD448" s="794"/>
      <c r="BE448" s="794"/>
      <c r="BF448" s="794"/>
      <c r="BG448" s="794"/>
      <c r="BH448" s="794"/>
      <c r="BI448" s="794"/>
      <c r="BJ448" s="794"/>
      <c r="BK448" s="794"/>
      <c r="BL448" s="794"/>
      <c r="BM448" s="794"/>
    </row>
    <row r="449" spans="5:65" s="795" customFormat="1" ht="12.75" customHeight="1">
      <c r="E449" s="4"/>
      <c r="F449" s="794"/>
      <c r="G449" s="794"/>
      <c r="H449" s="794"/>
      <c r="I449" s="794"/>
      <c r="J449" s="794"/>
      <c r="K449" s="794"/>
      <c r="L449" s="794"/>
      <c r="M449" s="794"/>
      <c r="N449" s="794"/>
      <c r="O449" s="794"/>
      <c r="P449" s="794"/>
      <c r="Q449" s="794"/>
      <c r="R449" s="794"/>
      <c r="S449" s="794"/>
      <c r="T449" s="794"/>
      <c r="U449" s="794"/>
      <c r="V449" s="794"/>
      <c r="W449" s="794"/>
      <c r="X449" s="794"/>
      <c r="Y449" s="794"/>
      <c r="Z449" s="794"/>
      <c r="AA449" s="794"/>
      <c r="AB449" s="794"/>
      <c r="AC449" s="794"/>
      <c r="AD449" s="794"/>
      <c r="AE449" s="794"/>
      <c r="AF449" s="794"/>
      <c r="AG449" s="794"/>
      <c r="AH449" s="794"/>
      <c r="AI449" s="794"/>
      <c r="AJ449" s="794"/>
      <c r="AK449" s="794"/>
      <c r="AL449" s="794"/>
      <c r="AM449" s="794"/>
      <c r="AN449" s="794"/>
      <c r="AO449" s="794"/>
      <c r="AP449" s="794"/>
      <c r="AQ449" s="794"/>
      <c r="AR449" s="794"/>
      <c r="AS449" s="794"/>
      <c r="AT449" s="794"/>
      <c r="AU449" s="794"/>
      <c r="AV449" s="794"/>
      <c r="AW449" s="794"/>
      <c r="AX449" s="794"/>
      <c r="AY449" s="794"/>
      <c r="AZ449" s="794"/>
      <c r="BA449" s="794"/>
      <c r="BB449" s="794"/>
      <c r="BC449" s="794"/>
      <c r="BD449" s="794"/>
      <c r="BE449" s="794"/>
      <c r="BF449" s="794"/>
      <c r="BG449" s="794"/>
      <c r="BH449" s="794"/>
      <c r="BI449" s="794"/>
      <c r="BJ449" s="794"/>
      <c r="BK449" s="794"/>
      <c r="BL449" s="794"/>
      <c r="BM449" s="794"/>
    </row>
    <row r="450" spans="5:65" s="795" customFormat="1" ht="12.75" customHeight="1">
      <c r="E450" s="4"/>
      <c r="F450" s="794"/>
      <c r="G450" s="794"/>
      <c r="H450" s="794"/>
      <c r="I450" s="794"/>
      <c r="J450" s="794"/>
      <c r="K450" s="794"/>
      <c r="L450" s="794"/>
      <c r="M450" s="794"/>
      <c r="N450" s="794"/>
      <c r="O450" s="794"/>
      <c r="P450" s="794"/>
      <c r="Q450" s="794"/>
      <c r="R450" s="794"/>
      <c r="S450" s="794"/>
      <c r="T450" s="794"/>
      <c r="U450" s="794"/>
      <c r="V450" s="794"/>
      <c r="W450" s="794"/>
      <c r="X450" s="794"/>
      <c r="Y450" s="794"/>
      <c r="Z450" s="794"/>
      <c r="AA450" s="794"/>
      <c r="AB450" s="794"/>
      <c r="AC450" s="794"/>
      <c r="AD450" s="794"/>
      <c r="AE450" s="794"/>
      <c r="AF450" s="794"/>
      <c r="AG450" s="794"/>
      <c r="AH450" s="794"/>
      <c r="AI450" s="794"/>
      <c r="AJ450" s="794"/>
      <c r="AK450" s="794"/>
      <c r="AL450" s="794"/>
      <c r="AM450" s="794"/>
      <c r="AN450" s="794"/>
      <c r="AO450" s="794"/>
      <c r="AP450" s="794"/>
      <c r="AQ450" s="794"/>
      <c r="AR450" s="794"/>
      <c r="AS450" s="794"/>
      <c r="AT450" s="794"/>
      <c r="AU450" s="794"/>
      <c r="AV450" s="794"/>
      <c r="AW450" s="794"/>
      <c r="AX450" s="794"/>
      <c r="AY450" s="794"/>
      <c r="AZ450" s="794"/>
      <c r="BA450" s="794"/>
      <c r="BB450" s="794"/>
      <c r="BC450" s="794"/>
      <c r="BD450" s="794"/>
      <c r="BE450" s="794"/>
      <c r="BF450" s="794"/>
      <c r="BG450" s="794"/>
      <c r="BH450" s="794"/>
      <c r="BI450" s="794"/>
      <c r="BJ450" s="794"/>
      <c r="BK450" s="794"/>
      <c r="BL450" s="794"/>
      <c r="BM450" s="794"/>
    </row>
    <row r="451" spans="5:65" s="795" customFormat="1" ht="11.1" customHeight="1">
      <c r="E451" s="4"/>
      <c r="F451" s="794"/>
      <c r="G451" s="794"/>
      <c r="H451" s="794"/>
      <c r="I451" s="794"/>
      <c r="J451" s="794"/>
      <c r="K451" s="794"/>
      <c r="L451" s="794"/>
      <c r="M451" s="794"/>
      <c r="N451" s="794"/>
      <c r="O451" s="794"/>
      <c r="P451" s="794"/>
      <c r="Q451" s="794"/>
      <c r="R451" s="794"/>
      <c r="S451" s="794"/>
      <c r="T451" s="794"/>
      <c r="U451" s="794"/>
      <c r="V451" s="794"/>
      <c r="W451" s="794"/>
      <c r="X451" s="794"/>
      <c r="Y451" s="794"/>
      <c r="Z451" s="794"/>
      <c r="AA451" s="794"/>
      <c r="AB451" s="794"/>
      <c r="AC451" s="794"/>
      <c r="AD451" s="794"/>
      <c r="AE451" s="794"/>
      <c r="AF451" s="794"/>
      <c r="AG451" s="794"/>
      <c r="AH451" s="794"/>
      <c r="AI451" s="794"/>
      <c r="AJ451" s="794"/>
      <c r="AK451" s="794"/>
      <c r="AL451" s="794"/>
      <c r="AM451" s="794"/>
      <c r="AN451" s="794"/>
      <c r="AO451" s="794"/>
      <c r="AP451" s="794"/>
      <c r="AQ451" s="794"/>
      <c r="AR451" s="794"/>
      <c r="AS451" s="794"/>
      <c r="AT451" s="794"/>
      <c r="AU451" s="794"/>
      <c r="AV451" s="794"/>
      <c r="AW451" s="794"/>
      <c r="AX451" s="794"/>
      <c r="AY451" s="794"/>
      <c r="AZ451" s="794"/>
      <c r="BA451" s="794"/>
      <c r="BB451" s="794"/>
      <c r="BC451" s="794"/>
      <c r="BD451" s="794"/>
      <c r="BE451" s="794"/>
      <c r="BF451" s="794"/>
      <c r="BG451" s="794"/>
      <c r="BH451" s="794"/>
      <c r="BI451" s="794"/>
      <c r="BJ451" s="794"/>
      <c r="BK451" s="794"/>
      <c r="BL451" s="794"/>
      <c r="BM451" s="794"/>
    </row>
    <row r="452" spans="5:65" s="795" customFormat="1" ht="12.75" customHeight="1">
      <c r="E452" s="4"/>
      <c r="F452" s="794"/>
      <c r="G452" s="794"/>
      <c r="H452" s="794"/>
      <c r="I452" s="794"/>
      <c r="J452" s="794"/>
      <c r="K452" s="794"/>
      <c r="L452" s="794"/>
      <c r="M452" s="794"/>
      <c r="N452" s="794"/>
      <c r="O452" s="794"/>
      <c r="P452" s="794"/>
      <c r="Q452" s="794"/>
      <c r="R452" s="794"/>
      <c r="S452" s="794"/>
      <c r="T452" s="794"/>
      <c r="U452" s="794"/>
      <c r="V452" s="794"/>
      <c r="W452" s="794"/>
      <c r="X452" s="794"/>
      <c r="Y452" s="794"/>
      <c r="Z452" s="794"/>
      <c r="AA452" s="794"/>
      <c r="AB452" s="794"/>
      <c r="AC452" s="794"/>
      <c r="AD452" s="794"/>
      <c r="AE452" s="794"/>
      <c r="AF452" s="794"/>
      <c r="AG452" s="794"/>
      <c r="AH452" s="794"/>
      <c r="AI452" s="794"/>
      <c r="AJ452" s="794"/>
      <c r="AK452" s="794"/>
      <c r="AL452" s="794"/>
      <c r="AM452" s="794"/>
      <c r="AN452" s="794"/>
      <c r="AO452" s="794"/>
      <c r="AP452" s="794"/>
      <c r="AQ452" s="794"/>
      <c r="AR452" s="794"/>
      <c r="AS452" s="794"/>
      <c r="AT452" s="794"/>
      <c r="AU452" s="794"/>
      <c r="AV452" s="794"/>
      <c r="AW452" s="794"/>
      <c r="AX452" s="794"/>
      <c r="AY452" s="794"/>
      <c r="AZ452" s="794"/>
      <c r="BA452" s="794"/>
      <c r="BB452" s="794"/>
      <c r="BC452" s="794"/>
      <c r="BD452" s="794"/>
      <c r="BE452" s="794"/>
      <c r="BF452" s="794"/>
      <c r="BG452" s="794"/>
      <c r="BH452" s="794"/>
      <c r="BI452" s="794"/>
      <c r="BJ452" s="794"/>
      <c r="BK452" s="794"/>
      <c r="BL452" s="794"/>
      <c r="BM452" s="794"/>
    </row>
    <row r="453" spans="5:65" s="795" customFormat="1" ht="12.75" customHeight="1">
      <c r="E453" s="4"/>
      <c r="F453" s="794"/>
      <c r="G453" s="794"/>
      <c r="H453" s="794"/>
      <c r="I453" s="794"/>
      <c r="J453" s="794"/>
      <c r="K453" s="794"/>
      <c r="L453" s="794"/>
      <c r="M453" s="794"/>
      <c r="N453" s="794"/>
      <c r="O453" s="794"/>
      <c r="P453" s="794"/>
      <c r="Q453" s="794"/>
      <c r="R453" s="794"/>
      <c r="S453" s="794"/>
      <c r="T453" s="794"/>
      <c r="U453" s="794"/>
      <c r="V453" s="794"/>
      <c r="W453" s="794"/>
      <c r="X453" s="794"/>
      <c r="Y453" s="794"/>
      <c r="Z453" s="794"/>
      <c r="AA453" s="794"/>
      <c r="AB453" s="794"/>
      <c r="AC453" s="794"/>
      <c r="AD453" s="794"/>
      <c r="AE453" s="794"/>
      <c r="AF453" s="794"/>
      <c r="AG453" s="794"/>
      <c r="AH453" s="794"/>
      <c r="AI453" s="794"/>
      <c r="AJ453" s="794"/>
      <c r="AK453" s="794"/>
      <c r="AL453" s="794"/>
      <c r="AM453" s="794"/>
      <c r="AN453" s="794"/>
      <c r="AO453" s="794"/>
      <c r="AP453" s="794"/>
      <c r="AQ453" s="794"/>
      <c r="AR453" s="794"/>
      <c r="AS453" s="794"/>
      <c r="AT453" s="794"/>
      <c r="AU453" s="794"/>
      <c r="AV453" s="794"/>
      <c r="AW453" s="794"/>
      <c r="AX453" s="794"/>
      <c r="AY453" s="794"/>
      <c r="AZ453" s="794"/>
      <c r="BA453" s="794"/>
      <c r="BB453" s="794"/>
      <c r="BC453" s="794"/>
      <c r="BD453" s="794"/>
      <c r="BE453" s="794"/>
      <c r="BF453" s="794"/>
      <c r="BG453" s="794"/>
      <c r="BH453" s="794"/>
      <c r="BI453" s="794"/>
      <c r="BJ453" s="794"/>
      <c r="BK453" s="794"/>
      <c r="BL453" s="794"/>
      <c r="BM453" s="794"/>
    </row>
    <row r="454" spans="5:65" s="795" customFormat="1" ht="12.75" customHeight="1">
      <c r="E454" s="4"/>
      <c r="F454" s="794"/>
      <c r="G454" s="794"/>
      <c r="H454" s="794"/>
      <c r="I454" s="794"/>
      <c r="J454" s="794"/>
      <c r="K454" s="794"/>
      <c r="L454" s="794"/>
      <c r="M454" s="794"/>
      <c r="N454" s="794"/>
      <c r="O454" s="794"/>
      <c r="P454" s="794"/>
      <c r="Q454" s="794"/>
      <c r="R454" s="794"/>
      <c r="S454" s="794"/>
      <c r="T454" s="794"/>
      <c r="U454" s="794"/>
      <c r="V454" s="794"/>
      <c r="W454" s="794"/>
      <c r="X454" s="794"/>
      <c r="Y454" s="794"/>
      <c r="Z454" s="794"/>
      <c r="AA454" s="794"/>
      <c r="AB454" s="794"/>
      <c r="AC454" s="794"/>
      <c r="AD454" s="794"/>
      <c r="AE454" s="794"/>
      <c r="AF454" s="794"/>
      <c r="AG454" s="794"/>
      <c r="AH454" s="794"/>
      <c r="AI454" s="794"/>
      <c r="AJ454" s="794"/>
      <c r="AK454" s="794"/>
      <c r="AL454" s="794"/>
      <c r="AM454" s="794"/>
      <c r="AN454" s="794"/>
      <c r="AO454" s="794"/>
      <c r="AP454" s="794"/>
      <c r="AQ454" s="794"/>
      <c r="AR454" s="794"/>
      <c r="AS454" s="794"/>
      <c r="AT454" s="794"/>
      <c r="AU454" s="794"/>
      <c r="AV454" s="794"/>
      <c r="AW454" s="794"/>
      <c r="AX454" s="794"/>
      <c r="AY454" s="794"/>
      <c r="AZ454" s="794"/>
      <c r="BA454" s="794"/>
      <c r="BB454" s="794"/>
      <c r="BC454" s="794"/>
      <c r="BD454" s="794"/>
      <c r="BE454" s="794"/>
      <c r="BF454" s="794"/>
      <c r="BG454" s="794"/>
      <c r="BH454" s="794"/>
      <c r="BI454" s="794"/>
      <c r="BJ454" s="794"/>
      <c r="BK454" s="794"/>
      <c r="BL454" s="794"/>
      <c r="BM454" s="794"/>
    </row>
    <row r="455" spans="5:65" s="795" customFormat="1" ht="12.75" customHeight="1">
      <c r="E455" s="4"/>
      <c r="F455" s="794"/>
      <c r="G455" s="794"/>
      <c r="H455" s="794"/>
      <c r="I455" s="794"/>
      <c r="J455" s="794"/>
      <c r="K455" s="794"/>
      <c r="L455" s="794"/>
      <c r="M455" s="794"/>
      <c r="N455" s="794"/>
      <c r="O455" s="794"/>
      <c r="P455" s="794"/>
      <c r="Q455" s="794"/>
      <c r="R455" s="794"/>
      <c r="S455" s="794"/>
      <c r="T455" s="794"/>
      <c r="U455" s="794"/>
      <c r="V455" s="794"/>
      <c r="W455" s="794"/>
      <c r="X455" s="794"/>
      <c r="Y455" s="794"/>
      <c r="Z455" s="794"/>
      <c r="AA455" s="794"/>
      <c r="AB455" s="794"/>
      <c r="AC455" s="794"/>
      <c r="AD455" s="794"/>
      <c r="AE455" s="794"/>
      <c r="AF455" s="794"/>
      <c r="AG455" s="794"/>
      <c r="AH455" s="794"/>
      <c r="AI455" s="794"/>
      <c r="AJ455" s="794"/>
      <c r="AK455" s="794"/>
      <c r="AL455" s="794"/>
      <c r="AM455" s="794"/>
      <c r="AN455" s="794"/>
      <c r="AO455" s="794"/>
      <c r="AP455" s="794"/>
      <c r="AQ455" s="794"/>
      <c r="AR455" s="794"/>
      <c r="AS455" s="794"/>
      <c r="AT455" s="794"/>
      <c r="AU455" s="794"/>
      <c r="AV455" s="794"/>
      <c r="AW455" s="794"/>
      <c r="AX455" s="794"/>
      <c r="AY455" s="794"/>
      <c r="AZ455" s="794"/>
      <c r="BA455" s="794"/>
      <c r="BB455" s="794"/>
      <c r="BC455" s="794"/>
      <c r="BD455" s="794"/>
      <c r="BE455" s="794"/>
      <c r="BF455" s="794"/>
      <c r="BG455" s="794"/>
      <c r="BH455" s="794"/>
      <c r="BI455" s="794"/>
      <c r="BJ455" s="794"/>
      <c r="BK455" s="794"/>
      <c r="BL455" s="794"/>
      <c r="BM455" s="794"/>
    </row>
    <row r="456" spans="5:65" s="795" customFormat="1" ht="12.75" customHeight="1">
      <c r="E456" s="4"/>
      <c r="F456" s="794"/>
      <c r="G456" s="794"/>
      <c r="H456" s="794"/>
      <c r="I456" s="794"/>
      <c r="J456" s="794"/>
      <c r="K456" s="794"/>
      <c r="L456" s="794"/>
      <c r="M456" s="794"/>
      <c r="N456" s="794"/>
      <c r="O456" s="794"/>
      <c r="P456" s="794"/>
      <c r="Q456" s="794"/>
      <c r="R456" s="794"/>
      <c r="S456" s="794"/>
      <c r="T456" s="794"/>
      <c r="U456" s="794"/>
      <c r="V456" s="794"/>
      <c r="W456" s="794"/>
      <c r="X456" s="794"/>
      <c r="Y456" s="794"/>
      <c r="Z456" s="794"/>
      <c r="AA456" s="794"/>
      <c r="AB456" s="794"/>
      <c r="AC456" s="794"/>
      <c r="AD456" s="794"/>
      <c r="AE456" s="794"/>
      <c r="AF456" s="794"/>
      <c r="AG456" s="794"/>
      <c r="AH456" s="794"/>
      <c r="AI456" s="794"/>
      <c r="AJ456" s="794"/>
      <c r="AK456" s="794"/>
      <c r="AL456" s="794"/>
      <c r="AM456" s="794"/>
      <c r="AN456" s="794"/>
      <c r="AO456" s="794"/>
      <c r="AP456" s="794"/>
      <c r="AQ456" s="794"/>
      <c r="AR456" s="794"/>
      <c r="AS456" s="794"/>
      <c r="AT456" s="794"/>
      <c r="AU456" s="794"/>
      <c r="AV456" s="794"/>
      <c r="AW456" s="794"/>
      <c r="AX456" s="794"/>
      <c r="AY456" s="794"/>
      <c r="AZ456" s="794"/>
      <c r="BA456" s="794"/>
      <c r="BB456" s="794"/>
      <c r="BC456" s="794"/>
      <c r="BD456" s="794"/>
      <c r="BE456" s="794"/>
      <c r="BF456" s="794"/>
      <c r="BG456" s="794"/>
      <c r="BH456" s="794"/>
      <c r="BI456" s="794"/>
      <c r="BJ456" s="794"/>
      <c r="BK456" s="794"/>
      <c r="BL456" s="794"/>
      <c r="BM456" s="794"/>
    </row>
    <row r="457" spans="5:65" s="795" customFormat="1" ht="11.1" customHeight="1">
      <c r="E457" s="4"/>
      <c r="F457" s="794"/>
      <c r="G457" s="794"/>
      <c r="H457" s="794"/>
      <c r="I457" s="794"/>
      <c r="J457" s="794"/>
      <c r="K457" s="794"/>
      <c r="L457" s="794"/>
      <c r="M457" s="794"/>
      <c r="N457" s="794"/>
      <c r="O457" s="794"/>
      <c r="P457" s="794"/>
      <c r="Q457" s="794"/>
      <c r="R457" s="794"/>
      <c r="S457" s="794"/>
      <c r="T457" s="794"/>
      <c r="U457" s="794"/>
      <c r="V457" s="794"/>
      <c r="W457" s="794"/>
      <c r="X457" s="794"/>
      <c r="Y457" s="794"/>
      <c r="Z457" s="794"/>
      <c r="AA457" s="794"/>
      <c r="AB457" s="794"/>
      <c r="AC457" s="794"/>
      <c r="AD457" s="794"/>
      <c r="AE457" s="794"/>
      <c r="AF457" s="794"/>
      <c r="AG457" s="794"/>
      <c r="AH457" s="794"/>
      <c r="AI457" s="794"/>
      <c r="AJ457" s="794"/>
      <c r="AK457" s="794"/>
      <c r="AL457" s="794"/>
      <c r="AM457" s="794"/>
      <c r="AN457" s="794"/>
      <c r="AO457" s="794"/>
      <c r="AP457" s="794"/>
      <c r="AQ457" s="794"/>
      <c r="AR457" s="794"/>
      <c r="AS457" s="794"/>
      <c r="AT457" s="794"/>
      <c r="AU457" s="794"/>
      <c r="AV457" s="794"/>
      <c r="AW457" s="794"/>
      <c r="AX457" s="794"/>
      <c r="AY457" s="794"/>
      <c r="AZ457" s="794"/>
      <c r="BA457" s="794"/>
      <c r="BB457" s="794"/>
      <c r="BC457" s="794"/>
      <c r="BD457" s="794"/>
      <c r="BE457" s="794"/>
      <c r="BF457" s="794"/>
      <c r="BG457" s="794"/>
      <c r="BH457" s="794"/>
      <c r="BI457" s="794"/>
      <c r="BJ457" s="794"/>
      <c r="BK457" s="794"/>
      <c r="BL457" s="794"/>
      <c r="BM457" s="794"/>
    </row>
    <row r="458" spans="5:65" s="795" customFormat="1" ht="12.75" customHeight="1">
      <c r="E458" s="4"/>
      <c r="F458" s="794"/>
      <c r="G458" s="794"/>
      <c r="H458" s="794"/>
      <c r="I458" s="794"/>
      <c r="J458" s="794"/>
      <c r="K458" s="794"/>
      <c r="L458" s="794"/>
      <c r="M458" s="794"/>
      <c r="N458" s="794"/>
      <c r="O458" s="794"/>
      <c r="P458" s="794"/>
      <c r="Q458" s="794"/>
      <c r="R458" s="794"/>
      <c r="S458" s="794"/>
      <c r="T458" s="794"/>
      <c r="U458" s="794"/>
      <c r="V458" s="794"/>
      <c r="W458" s="794"/>
      <c r="X458" s="794"/>
      <c r="Y458" s="794"/>
      <c r="Z458" s="794"/>
      <c r="AA458" s="794"/>
      <c r="AB458" s="794"/>
      <c r="AC458" s="794"/>
      <c r="AD458" s="794"/>
      <c r="AE458" s="794"/>
      <c r="AF458" s="794"/>
      <c r="AG458" s="794"/>
      <c r="AH458" s="794"/>
      <c r="AI458" s="794"/>
      <c r="AJ458" s="794"/>
      <c r="AK458" s="794"/>
      <c r="AL458" s="794"/>
      <c r="AM458" s="794"/>
      <c r="AN458" s="794"/>
      <c r="AO458" s="794"/>
      <c r="AP458" s="794"/>
      <c r="AQ458" s="794"/>
      <c r="AR458" s="794"/>
      <c r="AS458" s="794"/>
      <c r="AT458" s="794"/>
      <c r="AU458" s="794"/>
      <c r="AV458" s="794"/>
      <c r="AW458" s="794"/>
      <c r="AX458" s="794"/>
      <c r="AY458" s="794"/>
      <c r="AZ458" s="794"/>
      <c r="BA458" s="794"/>
      <c r="BB458" s="794"/>
      <c r="BC458" s="794"/>
      <c r="BD458" s="794"/>
      <c r="BE458" s="794"/>
      <c r="BF458" s="794"/>
      <c r="BG458" s="794"/>
      <c r="BH458" s="794"/>
      <c r="BI458" s="794"/>
      <c r="BJ458" s="794"/>
      <c r="BK458" s="794"/>
      <c r="BL458" s="794"/>
      <c r="BM458" s="794"/>
    </row>
    <row r="459" spans="5:65" s="795" customFormat="1" ht="12.75" customHeight="1">
      <c r="E459" s="4"/>
      <c r="F459" s="794"/>
      <c r="G459" s="794"/>
      <c r="H459" s="794"/>
      <c r="I459" s="794"/>
      <c r="J459" s="794"/>
      <c r="K459" s="794"/>
      <c r="L459" s="794"/>
      <c r="M459" s="794"/>
      <c r="N459" s="794"/>
      <c r="O459" s="794"/>
      <c r="P459" s="794"/>
      <c r="Q459" s="794"/>
      <c r="R459" s="794"/>
      <c r="S459" s="794"/>
      <c r="T459" s="794"/>
      <c r="U459" s="794"/>
      <c r="V459" s="794"/>
      <c r="W459" s="794"/>
      <c r="X459" s="794"/>
      <c r="Y459" s="794"/>
      <c r="Z459" s="794"/>
      <c r="AA459" s="794"/>
      <c r="AB459" s="794"/>
      <c r="AC459" s="794"/>
      <c r="AD459" s="794"/>
      <c r="AE459" s="794"/>
      <c r="AF459" s="794"/>
      <c r="AG459" s="794"/>
      <c r="AH459" s="794"/>
      <c r="AI459" s="794"/>
      <c r="AJ459" s="794"/>
      <c r="AK459" s="794"/>
      <c r="AL459" s="794"/>
      <c r="AM459" s="794"/>
      <c r="AN459" s="794"/>
      <c r="AO459" s="794"/>
      <c r="AP459" s="794"/>
      <c r="AQ459" s="794"/>
      <c r="AR459" s="794"/>
      <c r="AS459" s="794"/>
      <c r="AT459" s="794"/>
      <c r="AU459" s="794"/>
      <c r="AV459" s="794"/>
      <c r="AW459" s="794"/>
      <c r="AX459" s="794"/>
      <c r="AY459" s="794"/>
      <c r="AZ459" s="794"/>
      <c r="BA459" s="794"/>
      <c r="BB459" s="794"/>
      <c r="BC459" s="794"/>
      <c r="BD459" s="794"/>
      <c r="BE459" s="794"/>
      <c r="BF459" s="794"/>
      <c r="BG459" s="794"/>
      <c r="BH459" s="794"/>
      <c r="BI459" s="794"/>
      <c r="BJ459" s="794"/>
      <c r="BK459" s="794"/>
      <c r="BL459" s="794"/>
      <c r="BM459" s="794"/>
    </row>
    <row r="460" spans="5:65" s="795" customFormat="1" ht="12.75" customHeight="1">
      <c r="E460" s="4"/>
      <c r="F460" s="794"/>
      <c r="G460" s="794"/>
      <c r="H460" s="794"/>
      <c r="I460" s="794"/>
      <c r="J460" s="794"/>
      <c r="K460" s="794"/>
      <c r="L460" s="794"/>
      <c r="M460" s="794"/>
      <c r="N460" s="794"/>
      <c r="O460" s="794"/>
      <c r="P460" s="794"/>
      <c r="Q460" s="794"/>
      <c r="R460" s="794"/>
      <c r="S460" s="794"/>
      <c r="T460" s="794"/>
      <c r="U460" s="794"/>
      <c r="V460" s="794"/>
      <c r="W460" s="794"/>
      <c r="X460" s="794"/>
      <c r="Y460" s="794"/>
      <c r="Z460" s="794"/>
      <c r="AA460" s="794"/>
      <c r="AB460" s="794"/>
      <c r="AC460" s="794"/>
      <c r="AD460" s="794"/>
      <c r="AE460" s="794"/>
      <c r="AF460" s="794"/>
      <c r="AG460" s="794"/>
      <c r="AH460" s="794"/>
      <c r="AI460" s="794"/>
      <c r="AJ460" s="794"/>
      <c r="AK460" s="794"/>
      <c r="AL460" s="794"/>
      <c r="AM460" s="794"/>
      <c r="AN460" s="794"/>
      <c r="AO460" s="794"/>
      <c r="AP460" s="794"/>
      <c r="AQ460" s="794"/>
      <c r="AR460" s="794"/>
      <c r="AS460" s="794"/>
      <c r="AT460" s="794"/>
      <c r="AU460" s="794"/>
      <c r="AV460" s="794"/>
      <c r="AW460" s="794"/>
      <c r="AX460" s="794"/>
      <c r="AY460" s="794"/>
      <c r="AZ460" s="794"/>
      <c r="BA460" s="794"/>
      <c r="BB460" s="794"/>
      <c r="BC460" s="794"/>
      <c r="BD460" s="794"/>
      <c r="BE460" s="794"/>
      <c r="BF460" s="794"/>
      <c r="BG460" s="794"/>
      <c r="BH460" s="794"/>
      <c r="BI460" s="794"/>
      <c r="BJ460" s="794"/>
      <c r="BK460" s="794"/>
      <c r="BL460" s="794"/>
      <c r="BM460" s="794"/>
    </row>
    <row r="461" spans="5:65" s="795" customFormat="1" ht="12.75" customHeight="1">
      <c r="E461" s="4"/>
      <c r="F461" s="794"/>
      <c r="G461" s="794"/>
      <c r="H461" s="794"/>
      <c r="I461" s="794"/>
      <c r="J461" s="794"/>
      <c r="K461" s="794"/>
      <c r="L461" s="794"/>
      <c r="M461" s="794"/>
      <c r="N461" s="794"/>
      <c r="O461" s="794"/>
      <c r="P461" s="794"/>
      <c r="Q461" s="794"/>
      <c r="R461" s="794"/>
      <c r="S461" s="794"/>
      <c r="T461" s="794"/>
      <c r="U461" s="794"/>
      <c r="V461" s="794"/>
      <c r="W461" s="794"/>
      <c r="X461" s="794"/>
      <c r="Y461" s="794"/>
      <c r="Z461" s="794"/>
      <c r="AA461" s="794"/>
      <c r="AB461" s="794"/>
      <c r="AC461" s="794"/>
      <c r="AD461" s="794"/>
      <c r="AE461" s="794"/>
      <c r="AF461" s="794"/>
      <c r="AG461" s="794"/>
      <c r="AH461" s="794"/>
      <c r="AI461" s="794"/>
      <c r="AJ461" s="794"/>
      <c r="AK461" s="794"/>
      <c r="AL461" s="794"/>
      <c r="AM461" s="794"/>
      <c r="AN461" s="794"/>
      <c r="AO461" s="794"/>
      <c r="AP461" s="794"/>
      <c r="AQ461" s="794"/>
      <c r="AR461" s="794"/>
      <c r="AS461" s="794"/>
      <c r="AT461" s="794"/>
      <c r="AU461" s="794"/>
      <c r="AV461" s="794"/>
      <c r="AW461" s="794"/>
      <c r="AX461" s="794"/>
      <c r="AY461" s="794"/>
      <c r="AZ461" s="794"/>
      <c r="BA461" s="794"/>
      <c r="BB461" s="794"/>
      <c r="BC461" s="794"/>
      <c r="BD461" s="794"/>
      <c r="BE461" s="794"/>
      <c r="BF461" s="794"/>
      <c r="BG461" s="794"/>
      <c r="BH461" s="794"/>
      <c r="BI461" s="794"/>
      <c r="BJ461" s="794"/>
      <c r="BK461" s="794"/>
      <c r="BL461" s="794"/>
      <c r="BM461" s="794"/>
    </row>
    <row r="462" spans="5:65" s="795" customFormat="1" ht="11.1" customHeight="1">
      <c r="E462" s="4"/>
      <c r="F462" s="794"/>
      <c r="G462" s="794"/>
      <c r="H462" s="794"/>
      <c r="I462" s="794"/>
      <c r="J462" s="794"/>
      <c r="K462" s="794"/>
      <c r="L462" s="794"/>
      <c r="M462" s="794"/>
      <c r="N462" s="794"/>
      <c r="O462" s="794"/>
      <c r="P462" s="794"/>
      <c r="Q462" s="794"/>
      <c r="R462" s="794"/>
      <c r="S462" s="794"/>
      <c r="T462" s="794"/>
      <c r="U462" s="794"/>
      <c r="V462" s="794"/>
      <c r="W462" s="794"/>
      <c r="X462" s="794"/>
      <c r="Y462" s="794"/>
      <c r="Z462" s="794"/>
      <c r="AA462" s="794"/>
      <c r="AB462" s="794"/>
      <c r="AC462" s="794"/>
      <c r="AD462" s="794"/>
      <c r="AE462" s="794"/>
      <c r="AF462" s="794"/>
      <c r="AG462" s="794"/>
      <c r="AH462" s="794"/>
      <c r="AI462" s="794"/>
      <c r="AJ462" s="794"/>
      <c r="AK462" s="794"/>
      <c r="AL462" s="794"/>
      <c r="AM462" s="794"/>
      <c r="AN462" s="794"/>
      <c r="AO462" s="794"/>
      <c r="AP462" s="794"/>
      <c r="AQ462" s="794"/>
      <c r="AR462" s="794"/>
      <c r="AS462" s="794"/>
      <c r="AT462" s="794"/>
      <c r="AU462" s="794"/>
      <c r="AV462" s="794"/>
      <c r="AW462" s="794"/>
      <c r="AX462" s="794"/>
      <c r="AY462" s="794"/>
      <c r="AZ462" s="794"/>
      <c r="BA462" s="794"/>
      <c r="BB462" s="794"/>
      <c r="BC462" s="794"/>
      <c r="BD462" s="794"/>
      <c r="BE462" s="794"/>
      <c r="BF462" s="794"/>
      <c r="BG462" s="794"/>
      <c r="BH462" s="794"/>
      <c r="BI462" s="794"/>
      <c r="BJ462" s="794"/>
      <c r="BK462" s="794"/>
      <c r="BL462" s="794"/>
      <c r="BM462" s="794"/>
    </row>
    <row r="463" spans="5:65" s="795" customFormat="1" ht="13.5" customHeight="1">
      <c r="E463" s="4"/>
      <c r="F463" s="794"/>
      <c r="G463" s="794"/>
      <c r="H463" s="794"/>
      <c r="I463" s="794"/>
      <c r="J463" s="794"/>
      <c r="K463" s="794"/>
      <c r="L463" s="794"/>
      <c r="M463" s="794"/>
      <c r="N463" s="794"/>
      <c r="O463" s="794"/>
      <c r="P463" s="794"/>
      <c r="Q463" s="794"/>
      <c r="R463" s="794"/>
      <c r="S463" s="794"/>
      <c r="T463" s="794"/>
      <c r="U463" s="794"/>
      <c r="V463" s="794"/>
      <c r="W463" s="794"/>
      <c r="X463" s="794"/>
      <c r="Y463" s="794"/>
      <c r="Z463" s="794"/>
      <c r="AA463" s="794"/>
      <c r="AB463" s="794"/>
      <c r="AC463" s="794"/>
      <c r="AD463" s="794"/>
      <c r="AE463" s="794"/>
      <c r="AF463" s="794"/>
      <c r="AG463" s="794"/>
      <c r="AH463" s="794"/>
      <c r="AI463" s="794"/>
      <c r="AJ463" s="794"/>
      <c r="AK463" s="794"/>
      <c r="AL463" s="794"/>
      <c r="AM463" s="794"/>
      <c r="AN463" s="794"/>
      <c r="AO463" s="794"/>
      <c r="AP463" s="794"/>
      <c r="AQ463" s="794"/>
      <c r="AR463" s="794"/>
      <c r="AS463" s="794"/>
      <c r="AT463" s="794"/>
      <c r="AU463" s="794"/>
      <c r="AV463" s="794"/>
      <c r="AW463" s="794"/>
      <c r="AX463" s="794"/>
      <c r="AY463" s="794"/>
      <c r="AZ463" s="794"/>
      <c r="BA463" s="794"/>
      <c r="BB463" s="794"/>
      <c r="BC463" s="794"/>
      <c r="BD463" s="794"/>
      <c r="BE463" s="794"/>
      <c r="BF463" s="794"/>
      <c r="BG463" s="794"/>
      <c r="BH463" s="794"/>
      <c r="BI463" s="794"/>
      <c r="BJ463" s="794"/>
      <c r="BK463" s="794"/>
      <c r="BL463" s="794"/>
      <c r="BM463" s="794"/>
    </row>
    <row r="464" spans="5:65" s="795" customFormat="1" ht="12.75" customHeight="1">
      <c r="E464" s="4"/>
      <c r="F464" s="794"/>
      <c r="G464" s="794"/>
      <c r="H464" s="794"/>
      <c r="I464" s="794"/>
      <c r="J464" s="794"/>
      <c r="K464" s="794"/>
      <c r="L464" s="794"/>
      <c r="M464" s="794"/>
      <c r="N464" s="794"/>
      <c r="O464" s="794"/>
      <c r="P464" s="794"/>
      <c r="Q464" s="794"/>
      <c r="R464" s="794"/>
      <c r="S464" s="794"/>
      <c r="T464" s="794"/>
      <c r="U464" s="794"/>
      <c r="V464" s="794"/>
      <c r="W464" s="794"/>
      <c r="X464" s="794"/>
      <c r="Y464" s="794"/>
      <c r="Z464" s="794"/>
      <c r="AA464" s="794"/>
      <c r="AB464" s="794"/>
      <c r="AC464" s="794"/>
      <c r="AD464" s="794"/>
      <c r="AE464" s="794"/>
      <c r="AF464" s="794"/>
      <c r="AG464" s="794"/>
      <c r="AH464" s="794"/>
      <c r="AI464" s="794"/>
      <c r="AJ464" s="794"/>
      <c r="AK464" s="794"/>
      <c r="AL464" s="794"/>
      <c r="AM464" s="794"/>
      <c r="AN464" s="794"/>
      <c r="AO464" s="794"/>
      <c r="AP464" s="794"/>
      <c r="AQ464" s="794"/>
      <c r="AR464" s="794"/>
      <c r="AS464" s="794"/>
      <c r="AT464" s="794"/>
      <c r="AU464" s="794"/>
      <c r="AV464" s="794"/>
      <c r="AW464" s="794"/>
      <c r="AX464" s="794"/>
      <c r="AY464" s="794"/>
      <c r="AZ464" s="794"/>
      <c r="BA464" s="794"/>
      <c r="BB464" s="794"/>
      <c r="BC464" s="794"/>
      <c r="BD464" s="794"/>
      <c r="BE464" s="794"/>
      <c r="BF464" s="794"/>
      <c r="BG464" s="794"/>
      <c r="BH464" s="794"/>
      <c r="BI464" s="794"/>
      <c r="BJ464" s="794"/>
      <c r="BK464" s="794"/>
      <c r="BL464" s="794"/>
      <c r="BM464" s="794"/>
    </row>
    <row r="465" spans="5:65" s="795" customFormat="1" ht="12.75" customHeight="1">
      <c r="E465" s="4"/>
      <c r="F465" s="794"/>
      <c r="G465" s="794"/>
      <c r="H465" s="794"/>
      <c r="I465" s="794"/>
      <c r="J465" s="794"/>
      <c r="K465" s="794"/>
      <c r="L465" s="794"/>
      <c r="M465" s="794"/>
      <c r="N465" s="794"/>
      <c r="O465" s="794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  <c r="AJ465" s="794"/>
      <c r="AK465" s="794"/>
      <c r="AL465" s="794"/>
      <c r="AM465" s="794"/>
      <c r="AN465" s="794"/>
      <c r="AO465" s="794"/>
      <c r="AP465" s="794"/>
      <c r="AQ465" s="794"/>
      <c r="AR465" s="794"/>
      <c r="AS465" s="794"/>
      <c r="AT465" s="794"/>
      <c r="AU465" s="794"/>
      <c r="AV465" s="794"/>
      <c r="AW465" s="794"/>
      <c r="AX465" s="794"/>
      <c r="AY465" s="794"/>
      <c r="AZ465" s="794"/>
      <c r="BA465" s="794"/>
      <c r="BB465" s="794"/>
      <c r="BC465" s="794"/>
      <c r="BD465" s="794"/>
      <c r="BE465" s="794"/>
      <c r="BF465" s="794"/>
      <c r="BG465" s="794"/>
      <c r="BH465" s="794"/>
      <c r="BI465" s="794"/>
      <c r="BJ465" s="794"/>
      <c r="BK465" s="794"/>
      <c r="BL465" s="794"/>
      <c r="BM465" s="794"/>
    </row>
    <row r="466" spans="5:65" s="795" customFormat="1" ht="12.75" customHeight="1">
      <c r="E466" s="4"/>
      <c r="F466" s="794"/>
      <c r="G466" s="794"/>
      <c r="H466" s="794"/>
      <c r="I466" s="794"/>
      <c r="J466" s="794"/>
      <c r="K466" s="794"/>
      <c r="L466" s="794"/>
      <c r="M466" s="794"/>
      <c r="N466" s="794"/>
      <c r="O466" s="794"/>
      <c r="P466" s="794"/>
      <c r="Q466" s="794"/>
      <c r="R466" s="794"/>
      <c r="S466" s="794"/>
      <c r="T466" s="794"/>
      <c r="U466" s="794"/>
      <c r="V466" s="794"/>
      <c r="W466" s="794"/>
      <c r="X466" s="794"/>
      <c r="Y466" s="794"/>
      <c r="Z466" s="794"/>
      <c r="AA466" s="794"/>
      <c r="AB466" s="794"/>
      <c r="AC466" s="794"/>
      <c r="AD466" s="794"/>
      <c r="AE466" s="794"/>
      <c r="AF466" s="794"/>
      <c r="AG466" s="794"/>
      <c r="AH466" s="794"/>
      <c r="AI466" s="794"/>
      <c r="AJ466" s="794"/>
      <c r="AK466" s="794"/>
      <c r="AL466" s="794"/>
      <c r="AM466" s="794"/>
      <c r="AN466" s="794"/>
      <c r="AO466" s="794"/>
      <c r="AP466" s="794"/>
      <c r="AQ466" s="794"/>
      <c r="AR466" s="794"/>
      <c r="AS466" s="794"/>
      <c r="AT466" s="794"/>
      <c r="AU466" s="794"/>
      <c r="AV466" s="794"/>
      <c r="AW466" s="794"/>
      <c r="AX466" s="794"/>
      <c r="AY466" s="794"/>
      <c r="AZ466" s="794"/>
      <c r="BA466" s="794"/>
      <c r="BB466" s="794"/>
      <c r="BC466" s="794"/>
      <c r="BD466" s="794"/>
      <c r="BE466" s="794"/>
      <c r="BF466" s="794"/>
      <c r="BG466" s="794"/>
      <c r="BH466" s="794"/>
      <c r="BI466" s="794"/>
      <c r="BJ466" s="794"/>
      <c r="BK466" s="794"/>
      <c r="BL466" s="794"/>
      <c r="BM466" s="794"/>
    </row>
    <row r="467" spans="5:65" s="795" customFormat="1" ht="11.1" customHeight="1">
      <c r="E467" s="4"/>
      <c r="F467" s="794"/>
      <c r="G467" s="794"/>
      <c r="H467" s="794"/>
      <c r="I467" s="794"/>
      <c r="J467" s="794"/>
      <c r="K467" s="794"/>
      <c r="L467" s="794"/>
      <c r="M467" s="794"/>
      <c r="N467" s="794"/>
      <c r="O467" s="794"/>
      <c r="P467" s="794"/>
      <c r="Q467" s="794"/>
      <c r="R467" s="794"/>
      <c r="S467" s="794"/>
      <c r="T467" s="794"/>
      <c r="U467" s="794"/>
      <c r="V467" s="794"/>
      <c r="W467" s="794"/>
      <c r="X467" s="794"/>
      <c r="Y467" s="794"/>
      <c r="Z467" s="794"/>
      <c r="AA467" s="794"/>
      <c r="AB467" s="794"/>
      <c r="AC467" s="794"/>
      <c r="AD467" s="794"/>
      <c r="AE467" s="794"/>
      <c r="AF467" s="794"/>
      <c r="AG467" s="794"/>
      <c r="AH467" s="794"/>
      <c r="AI467" s="794"/>
      <c r="AJ467" s="794"/>
      <c r="AK467" s="794"/>
      <c r="AL467" s="794"/>
      <c r="AM467" s="794"/>
      <c r="AN467" s="794"/>
      <c r="AO467" s="794"/>
      <c r="AP467" s="794"/>
      <c r="AQ467" s="794"/>
      <c r="AR467" s="794"/>
      <c r="AS467" s="794"/>
      <c r="AT467" s="794"/>
      <c r="AU467" s="794"/>
      <c r="AV467" s="794"/>
      <c r="AW467" s="794"/>
      <c r="AX467" s="794"/>
      <c r="AY467" s="794"/>
      <c r="AZ467" s="794"/>
      <c r="BA467" s="794"/>
      <c r="BB467" s="794"/>
      <c r="BC467" s="794"/>
      <c r="BD467" s="794"/>
      <c r="BE467" s="794"/>
      <c r="BF467" s="794"/>
      <c r="BG467" s="794"/>
      <c r="BH467" s="794"/>
      <c r="BI467" s="794"/>
      <c r="BJ467" s="794"/>
      <c r="BK467" s="794"/>
      <c r="BL467" s="794"/>
      <c r="BM467" s="794"/>
    </row>
    <row r="468" spans="5:65" s="795" customFormat="1" ht="11.1" customHeight="1">
      <c r="E468" s="4"/>
      <c r="F468" s="794"/>
      <c r="G468" s="794"/>
      <c r="H468" s="794"/>
      <c r="I468" s="794"/>
      <c r="J468" s="794"/>
      <c r="K468" s="794"/>
      <c r="L468" s="794"/>
      <c r="M468" s="794"/>
      <c r="N468" s="794"/>
      <c r="O468" s="794"/>
      <c r="P468" s="794"/>
      <c r="Q468" s="794"/>
      <c r="R468" s="794"/>
      <c r="S468" s="794"/>
      <c r="T468" s="794"/>
      <c r="U468" s="794"/>
      <c r="V468" s="794"/>
      <c r="W468" s="794"/>
      <c r="X468" s="794"/>
      <c r="Y468" s="794"/>
      <c r="Z468" s="794"/>
      <c r="AA468" s="794"/>
      <c r="AB468" s="794"/>
      <c r="AC468" s="794"/>
      <c r="AD468" s="794"/>
      <c r="AE468" s="794"/>
      <c r="AF468" s="794"/>
      <c r="AG468" s="794"/>
      <c r="AH468" s="794"/>
      <c r="AI468" s="794"/>
      <c r="AJ468" s="794"/>
      <c r="AK468" s="794"/>
      <c r="AL468" s="794"/>
      <c r="AM468" s="794"/>
      <c r="AN468" s="794"/>
      <c r="AO468" s="794"/>
      <c r="AP468" s="794"/>
      <c r="AQ468" s="794"/>
      <c r="AR468" s="794"/>
      <c r="AS468" s="794"/>
      <c r="AT468" s="794"/>
      <c r="AU468" s="794"/>
      <c r="AV468" s="794"/>
      <c r="AW468" s="794"/>
      <c r="AX468" s="794"/>
      <c r="AY468" s="794"/>
      <c r="AZ468" s="794"/>
      <c r="BA468" s="794"/>
      <c r="BB468" s="794"/>
      <c r="BC468" s="794"/>
      <c r="BD468" s="794"/>
      <c r="BE468" s="794"/>
      <c r="BF468" s="794"/>
      <c r="BG468" s="794"/>
      <c r="BH468" s="794"/>
      <c r="BI468" s="794"/>
      <c r="BJ468" s="794"/>
      <c r="BK468" s="794"/>
      <c r="BL468" s="794"/>
      <c r="BM468" s="794"/>
    </row>
    <row r="469" spans="5:65" s="795" customFormat="1" ht="13.5" customHeight="1">
      <c r="E469" s="4"/>
      <c r="F469" s="794"/>
      <c r="G469" s="794"/>
      <c r="H469" s="794"/>
      <c r="I469" s="794"/>
      <c r="J469" s="794"/>
      <c r="K469" s="794"/>
      <c r="L469" s="794"/>
      <c r="M469" s="794"/>
      <c r="N469" s="794"/>
      <c r="O469" s="794"/>
      <c r="P469" s="794"/>
      <c r="Q469" s="794"/>
      <c r="R469" s="794"/>
      <c r="S469" s="794"/>
      <c r="T469" s="794"/>
      <c r="U469" s="794"/>
      <c r="V469" s="794"/>
      <c r="W469" s="794"/>
      <c r="X469" s="794"/>
      <c r="Y469" s="794"/>
      <c r="Z469" s="794"/>
      <c r="AA469" s="794"/>
      <c r="AB469" s="794"/>
      <c r="AC469" s="794"/>
      <c r="AD469" s="794"/>
      <c r="AE469" s="794"/>
      <c r="AF469" s="794"/>
      <c r="AG469" s="794"/>
      <c r="AH469" s="794"/>
      <c r="AI469" s="794"/>
      <c r="AJ469" s="794"/>
      <c r="AK469" s="794"/>
      <c r="AL469" s="794"/>
      <c r="AM469" s="794"/>
      <c r="AN469" s="794"/>
      <c r="AO469" s="794"/>
      <c r="AP469" s="794"/>
      <c r="AQ469" s="794"/>
      <c r="AR469" s="794"/>
      <c r="AS469" s="794"/>
      <c r="AT469" s="794"/>
      <c r="AU469" s="794"/>
      <c r="AV469" s="794"/>
      <c r="AW469" s="794"/>
      <c r="AX469" s="794"/>
      <c r="AY469" s="794"/>
      <c r="AZ469" s="794"/>
      <c r="BA469" s="794"/>
      <c r="BB469" s="794"/>
      <c r="BC469" s="794"/>
      <c r="BD469" s="794"/>
      <c r="BE469" s="794"/>
      <c r="BF469" s="794"/>
      <c r="BG469" s="794"/>
      <c r="BH469" s="794"/>
      <c r="BI469" s="794"/>
      <c r="BJ469" s="794"/>
      <c r="BK469" s="794"/>
      <c r="BL469" s="794"/>
      <c r="BM469" s="794"/>
    </row>
    <row r="470" spans="5:65" s="795" customFormat="1" ht="13.5" customHeight="1">
      <c r="E470" s="4"/>
      <c r="F470" s="794"/>
      <c r="G470" s="794"/>
      <c r="H470" s="794"/>
      <c r="I470" s="794"/>
      <c r="J470" s="794"/>
      <c r="K470" s="794"/>
      <c r="L470" s="794"/>
      <c r="M470" s="794"/>
      <c r="N470" s="794"/>
      <c r="O470" s="794"/>
      <c r="P470" s="794"/>
      <c r="Q470" s="794"/>
      <c r="R470" s="794"/>
      <c r="S470" s="794"/>
      <c r="T470" s="794"/>
      <c r="U470" s="794"/>
      <c r="V470" s="794"/>
      <c r="W470" s="794"/>
      <c r="X470" s="794"/>
      <c r="Y470" s="794"/>
      <c r="Z470" s="794"/>
      <c r="AA470" s="794"/>
      <c r="AB470" s="794"/>
      <c r="AC470" s="794"/>
      <c r="AD470" s="794"/>
      <c r="AE470" s="794"/>
      <c r="AF470" s="794"/>
      <c r="AG470" s="794"/>
      <c r="AH470" s="794"/>
      <c r="AI470" s="794"/>
      <c r="AJ470" s="794"/>
      <c r="AK470" s="794"/>
      <c r="AL470" s="794"/>
      <c r="AM470" s="794"/>
      <c r="AN470" s="794"/>
      <c r="AO470" s="794"/>
      <c r="AP470" s="794"/>
      <c r="AQ470" s="794"/>
      <c r="AR470" s="794"/>
      <c r="AS470" s="794"/>
      <c r="AT470" s="794"/>
      <c r="AU470" s="794"/>
      <c r="AV470" s="794"/>
      <c r="AW470" s="794"/>
      <c r="AX470" s="794"/>
      <c r="AY470" s="794"/>
      <c r="AZ470" s="794"/>
      <c r="BA470" s="794"/>
      <c r="BB470" s="794"/>
      <c r="BC470" s="794"/>
      <c r="BD470" s="794"/>
      <c r="BE470" s="794"/>
      <c r="BF470" s="794"/>
      <c r="BG470" s="794"/>
      <c r="BH470" s="794"/>
      <c r="BI470" s="794"/>
      <c r="BJ470" s="794"/>
      <c r="BK470" s="794"/>
      <c r="BL470" s="794"/>
      <c r="BM470" s="794"/>
    </row>
    <row r="471" spans="5:65" s="795" customFormat="1" ht="13.5" customHeight="1">
      <c r="E471" s="4"/>
      <c r="F471" s="794"/>
      <c r="G471" s="794"/>
      <c r="H471" s="794"/>
      <c r="I471" s="794"/>
      <c r="J471" s="794"/>
      <c r="K471" s="794"/>
      <c r="L471" s="794"/>
      <c r="M471" s="794"/>
      <c r="N471" s="794"/>
      <c r="O471" s="794"/>
      <c r="P471" s="794"/>
      <c r="Q471" s="794"/>
      <c r="R471" s="794"/>
      <c r="S471" s="794"/>
      <c r="T471" s="794"/>
      <c r="U471" s="794"/>
      <c r="V471" s="794"/>
      <c r="W471" s="794"/>
      <c r="X471" s="794"/>
      <c r="Y471" s="794"/>
      <c r="Z471" s="794"/>
      <c r="AA471" s="794"/>
      <c r="AB471" s="794"/>
      <c r="AC471" s="794"/>
      <c r="AD471" s="794"/>
      <c r="AE471" s="794"/>
      <c r="AF471" s="794"/>
      <c r="AG471" s="794"/>
      <c r="AH471" s="794"/>
      <c r="AI471" s="794"/>
      <c r="AJ471" s="794"/>
      <c r="AK471" s="794"/>
      <c r="AL471" s="794"/>
      <c r="AM471" s="794"/>
      <c r="AN471" s="794"/>
      <c r="AO471" s="794"/>
      <c r="AP471" s="794"/>
      <c r="AQ471" s="794"/>
      <c r="AR471" s="794"/>
      <c r="AS471" s="794"/>
      <c r="AT471" s="794"/>
      <c r="AU471" s="794"/>
      <c r="AV471" s="794"/>
      <c r="AW471" s="794"/>
      <c r="AX471" s="794"/>
      <c r="AY471" s="794"/>
      <c r="AZ471" s="794"/>
      <c r="BA471" s="794"/>
      <c r="BB471" s="794"/>
      <c r="BC471" s="794"/>
      <c r="BD471" s="794"/>
      <c r="BE471" s="794"/>
      <c r="BF471" s="794"/>
      <c r="BG471" s="794"/>
      <c r="BH471" s="794"/>
      <c r="BI471" s="794"/>
      <c r="BJ471" s="794"/>
      <c r="BK471" s="794"/>
      <c r="BL471" s="794"/>
      <c r="BM471" s="794"/>
    </row>
    <row r="472" spans="5:65" s="795" customFormat="1" ht="13.5" customHeight="1">
      <c r="E472" s="4"/>
      <c r="F472" s="794"/>
      <c r="G472" s="794"/>
      <c r="H472" s="794"/>
      <c r="I472" s="794"/>
      <c r="J472" s="794"/>
      <c r="K472" s="794"/>
      <c r="L472" s="794"/>
      <c r="M472" s="794"/>
      <c r="N472" s="794"/>
      <c r="O472" s="794"/>
      <c r="P472" s="794"/>
      <c r="Q472" s="794"/>
      <c r="R472" s="794"/>
      <c r="S472" s="794"/>
      <c r="T472" s="794"/>
      <c r="U472" s="794"/>
      <c r="V472" s="794"/>
      <c r="W472" s="794"/>
      <c r="X472" s="794"/>
      <c r="Y472" s="794"/>
      <c r="Z472" s="794"/>
      <c r="AA472" s="794"/>
      <c r="AB472" s="794"/>
      <c r="AC472" s="794"/>
      <c r="AD472" s="794"/>
      <c r="AE472" s="794"/>
      <c r="AF472" s="794"/>
      <c r="AG472" s="794"/>
      <c r="AH472" s="794"/>
      <c r="AI472" s="794"/>
      <c r="AJ472" s="794"/>
      <c r="AK472" s="794"/>
      <c r="AL472" s="794"/>
      <c r="AM472" s="794"/>
      <c r="AN472" s="794"/>
      <c r="AO472" s="794"/>
      <c r="AP472" s="794"/>
      <c r="AQ472" s="794"/>
      <c r="AR472" s="794"/>
      <c r="AS472" s="794"/>
      <c r="AT472" s="794"/>
      <c r="AU472" s="794"/>
      <c r="AV472" s="794"/>
      <c r="AW472" s="794"/>
      <c r="AX472" s="794"/>
      <c r="AY472" s="794"/>
      <c r="AZ472" s="794"/>
      <c r="BA472" s="794"/>
      <c r="BB472" s="794"/>
      <c r="BC472" s="794"/>
      <c r="BD472" s="794"/>
      <c r="BE472" s="794"/>
      <c r="BF472" s="794"/>
      <c r="BG472" s="794"/>
      <c r="BH472" s="794"/>
      <c r="BI472" s="794"/>
      <c r="BJ472" s="794"/>
      <c r="BK472" s="794"/>
      <c r="BL472" s="794"/>
      <c r="BM472" s="794"/>
    </row>
    <row r="473" spans="5:65" s="795" customFormat="1" ht="3.75" customHeight="1">
      <c r="E473" s="4"/>
      <c r="F473" s="794"/>
      <c r="G473" s="794"/>
      <c r="H473" s="794"/>
      <c r="I473" s="794"/>
      <c r="J473" s="794"/>
      <c r="K473" s="794"/>
      <c r="L473" s="794"/>
      <c r="M473" s="794"/>
      <c r="N473" s="794"/>
      <c r="O473" s="794"/>
      <c r="P473" s="794"/>
      <c r="Q473" s="794"/>
      <c r="R473" s="794"/>
      <c r="S473" s="794"/>
      <c r="T473" s="794"/>
      <c r="U473" s="794"/>
      <c r="V473" s="794"/>
      <c r="W473" s="794"/>
      <c r="X473" s="794"/>
      <c r="Y473" s="794"/>
      <c r="Z473" s="794"/>
      <c r="AA473" s="794"/>
      <c r="AB473" s="794"/>
      <c r="AC473" s="794"/>
      <c r="AD473" s="794"/>
      <c r="AE473" s="794"/>
      <c r="AF473" s="794"/>
      <c r="AG473" s="794"/>
      <c r="AH473" s="794"/>
      <c r="AI473" s="794"/>
      <c r="AJ473" s="794"/>
      <c r="AK473" s="794"/>
      <c r="AL473" s="794"/>
      <c r="AM473" s="794"/>
      <c r="AN473" s="794"/>
      <c r="AO473" s="794"/>
      <c r="AP473" s="794"/>
      <c r="AQ473" s="794"/>
      <c r="AR473" s="794"/>
      <c r="AS473" s="794"/>
      <c r="AT473" s="794"/>
      <c r="AU473" s="794"/>
      <c r="AV473" s="794"/>
      <c r="AW473" s="794"/>
      <c r="AX473" s="794"/>
      <c r="AY473" s="794"/>
      <c r="AZ473" s="794"/>
      <c r="BA473" s="794"/>
      <c r="BB473" s="794"/>
      <c r="BC473" s="794"/>
      <c r="BD473" s="794"/>
      <c r="BE473" s="794"/>
      <c r="BF473" s="794"/>
      <c r="BG473" s="794"/>
      <c r="BH473" s="794"/>
      <c r="BI473" s="794"/>
      <c r="BJ473" s="794"/>
      <c r="BK473" s="794"/>
      <c r="BL473" s="794"/>
      <c r="BM473" s="794"/>
    </row>
    <row r="474" spans="5:65" s="795" customFormat="1" ht="10.5" customHeight="1">
      <c r="E474" s="4"/>
      <c r="F474" s="794"/>
      <c r="G474" s="794"/>
      <c r="H474" s="794"/>
      <c r="I474" s="794"/>
      <c r="J474" s="794"/>
      <c r="K474" s="794"/>
      <c r="L474" s="794"/>
      <c r="M474" s="794"/>
      <c r="N474" s="794"/>
      <c r="O474" s="794"/>
      <c r="P474" s="794"/>
      <c r="Q474" s="794"/>
      <c r="R474" s="794"/>
      <c r="S474" s="794"/>
      <c r="T474" s="794"/>
      <c r="U474" s="794"/>
      <c r="V474" s="794"/>
      <c r="W474" s="794"/>
      <c r="X474" s="794"/>
      <c r="Y474" s="794"/>
      <c r="Z474" s="794"/>
      <c r="AA474" s="794"/>
      <c r="AB474" s="794"/>
      <c r="AC474" s="794"/>
      <c r="AD474" s="794"/>
      <c r="AE474" s="794"/>
      <c r="AF474" s="794"/>
      <c r="AG474" s="794"/>
      <c r="AH474" s="794"/>
      <c r="AI474" s="794"/>
      <c r="AJ474" s="794"/>
      <c r="AK474" s="794"/>
      <c r="AL474" s="794"/>
      <c r="AM474" s="794"/>
      <c r="AN474" s="794"/>
      <c r="AO474" s="794"/>
      <c r="AP474" s="794"/>
      <c r="AQ474" s="794"/>
      <c r="AR474" s="794"/>
      <c r="AS474" s="794"/>
      <c r="AT474" s="794"/>
      <c r="AU474" s="794"/>
      <c r="AV474" s="794"/>
      <c r="AW474" s="794"/>
      <c r="AX474" s="794"/>
      <c r="AY474" s="794"/>
      <c r="AZ474" s="794"/>
      <c r="BA474" s="794"/>
      <c r="BB474" s="794"/>
      <c r="BC474" s="794"/>
      <c r="BD474" s="794"/>
      <c r="BE474" s="794"/>
      <c r="BF474" s="794"/>
      <c r="BG474" s="794"/>
      <c r="BH474" s="794"/>
      <c r="BI474" s="794"/>
      <c r="BJ474" s="794"/>
      <c r="BK474" s="794"/>
      <c r="BL474" s="794"/>
      <c r="BM474" s="794"/>
    </row>
    <row r="475" spans="5:65" s="795" customFormat="1" ht="17.25" customHeight="1">
      <c r="E475" s="4"/>
      <c r="F475" s="794"/>
      <c r="G475" s="794"/>
      <c r="H475" s="794"/>
      <c r="I475" s="794"/>
      <c r="J475" s="794"/>
      <c r="K475" s="794"/>
      <c r="L475" s="794"/>
      <c r="M475" s="794"/>
      <c r="N475" s="794"/>
      <c r="O475" s="794"/>
      <c r="P475" s="794"/>
      <c r="Q475" s="794"/>
      <c r="R475" s="794"/>
      <c r="S475" s="794"/>
      <c r="T475" s="794"/>
      <c r="U475" s="794"/>
      <c r="V475" s="794"/>
      <c r="W475" s="794"/>
      <c r="X475" s="794"/>
      <c r="Y475" s="794"/>
      <c r="Z475" s="794"/>
      <c r="AA475" s="794"/>
      <c r="AB475" s="794"/>
      <c r="AC475" s="794"/>
      <c r="AD475" s="794"/>
      <c r="AE475" s="794"/>
      <c r="AF475" s="794"/>
      <c r="AG475" s="794"/>
      <c r="AH475" s="794"/>
      <c r="AI475" s="794"/>
      <c r="AJ475" s="794"/>
      <c r="AK475" s="794"/>
      <c r="AL475" s="794"/>
      <c r="AM475" s="794"/>
      <c r="AN475" s="794"/>
      <c r="AO475" s="794"/>
      <c r="AP475" s="794"/>
      <c r="AQ475" s="794"/>
      <c r="AR475" s="794"/>
      <c r="AS475" s="794"/>
      <c r="AT475" s="794"/>
      <c r="AU475" s="794"/>
      <c r="AV475" s="794"/>
      <c r="AW475" s="794"/>
      <c r="AX475" s="794"/>
      <c r="AY475" s="794"/>
      <c r="AZ475" s="794"/>
      <c r="BA475" s="794"/>
      <c r="BB475" s="794"/>
      <c r="BC475" s="794"/>
      <c r="BD475" s="794"/>
      <c r="BE475" s="794"/>
      <c r="BF475" s="794"/>
      <c r="BG475" s="794"/>
      <c r="BH475" s="794"/>
      <c r="BI475" s="794"/>
      <c r="BJ475" s="794"/>
      <c r="BK475" s="794"/>
      <c r="BL475" s="794"/>
      <c r="BM475" s="794"/>
    </row>
    <row r="476" spans="5:65" s="795" customFormat="1" ht="17.25" customHeight="1">
      <c r="E476" s="4"/>
      <c r="F476" s="794"/>
      <c r="G476" s="794"/>
      <c r="H476" s="794"/>
      <c r="I476" s="794"/>
      <c r="J476" s="794"/>
      <c r="K476" s="794"/>
      <c r="L476" s="794"/>
      <c r="M476" s="794"/>
      <c r="N476" s="794"/>
      <c r="O476" s="794"/>
      <c r="P476" s="794"/>
      <c r="Q476" s="794"/>
      <c r="R476" s="794"/>
      <c r="S476" s="794"/>
      <c r="T476" s="794"/>
      <c r="U476" s="794"/>
      <c r="V476" s="794"/>
      <c r="W476" s="794"/>
      <c r="X476" s="794"/>
      <c r="Y476" s="794"/>
      <c r="Z476" s="794"/>
      <c r="AA476" s="794"/>
      <c r="AB476" s="794"/>
      <c r="AC476" s="794"/>
      <c r="AD476" s="794"/>
      <c r="AE476" s="794"/>
      <c r="AF476" s="794"/>
      <c r="AG476" s="794"/>
      <c r="AH476" s="794"/>
      <c r="AI476" s="794"/>
      <c r="AJ476" s="794"/>
      <c r="AK476" s="794"/>
      <c r="AL476" s="794"/>
      <c r="AM476" s="794"/>
      <c r="AN476" s="794"/>
      <c r="AO476" s="794"/>
      <c r="AP476" s="794"/>
      <c r="AQ476" s="794"/>
      <c r="AR476" s="794"/>
      <c r="AS476" s="794"/>
      <c r="AT476" s="794"/>
      <c r="AU476" s="794"/>
      <c r="AV476" s="794"/>
      <c r="AW476" s="794"/>
      <c r="AX476" s="794"/>
      <c r="AY476" s="794"/>
      <c r="AZ476" s="794"/>
      <c r="BA476" s="794"/>
      <c r="BB476" s="794"/>
      <c r="BC476" s="794"/>
      <c r="BD476" s="794"/>
      <c r="BE476" s="794"/>
      <c r="BF476" s="794"/>
      <c r="BG476" s="794"/>
      <c r="BH476" s="794"/>
      <c r="BI476" s="794"/>
      <c r="BJ476" s="794"/>
      <c r="BK476" s="794"/>
      <c r="BL476" s="794"/>
      <c r="BM476" s="794"/>
    </row>
    <row r="477" spans="5:65" s="795" customFormat="1" ht="17.25" customHeight="1">
      <c r="E477" s="4"/>
      <c r="F477" s="794"/>
      <c r="G477" s="794"/>
      <c r="H477" s="794"/>
      <c r="I477" s="794"/>
      <c r="J477" s="794"/>
      <c r="K477" s="794"/>
      <c r="L477" s="794"/>
      <c r="M477" s="794"/>
      <c r="N477" s="794"/>
      <c r="O477" s="794"/>
      <c r="P477" s="794"/>
      <c r="Q477" s="794"/>
      <c r="R477" s="794"/>
      <c r="S477" s="794"/>
      <c r="T477" s="794"/>
      <c r="U477" s="794"/>
      <c r="V477" s="794"/>
      <c r="W477" s="794"/>
      <c r="X477" s="794"/>
      <c r="Y477" s="794"/>
      <c r="Z477" s="794"/>
      <c r="AA477" s="794"/>
      <c r="AB477" s="794"/>
      <c r="AC477" s="794"/>
      <c r="AD477" s="794"/>
      <c r="AE477" s="794"/>
      <c r="AF477" s="794"/>
      <c r="AG477" s="794"/>
      <c r="AH477" s="794"/>
      <c r="AI477" s="794"/>
      <c r="AJ477" s="794"/>
      <c r="AK477" s="794"/>
      <c r="AL477" s="794"/>
      <c r="AM477" s="794"/>
      <c r="AN477" s="794"/>
      <c r="AO477" s="794"/>
      <c r="AP477" s="794"/>
      <c r="AQ477" s="794"/>
      <c r="AR477" s="794"/>
      <c r="AS477" s="794"/>
      <c r="AT477" s="794"/>
      <c r="AU477" s="794"/>
      <c r="AV477" s="794"/>
      <c r="AW477" s="794"/>
      <c r="AX477" s="794"/>
      <c r="AY477" s="794"/>
      <c r="AZ477" s="794"/>
      <c r="BA477" s="794"/>
      <c r="BB477" s="794"/>
      <c r="BC477" s="794"/>
      <c r="BD477" s="794"/>
      <c r="BE477" s="794"/>
      <c r="BF477" s="794"/>
      <c r="BG477" s="794"/>
      <c r="BH477" s="794"/>
      <c r="BI477" s="794"/>
      <c r="BJ477" s="794"/>
      <c r="BK477" s="794"/>
      <c r="BL477" s="794"/>
      <c r="BM477" s="794"/>
    </row>
    <row r="478" spans="5:65" s="795" customFormat="1" ht="17.25" customHeight="1">
      <c r="E478" s="4"/>
      <c r="F478" s="794"/>
      <c r="G478" s="794"/>
      <c r="H478" s="794"/>
      <c r="I478" s="794"/>
      <c r="J478" s="794"/>
      <c r="K478" s="794"/>
      <c r="L478" s="794"/>
      <c r="M478" s="794"/>
      <c r="N478" s="794"/>
      <c r="O478" s="794"/>
      <c r="P478" s="794"/>
      <c r="Q478" s="794"/>
      <c r="R478" s="794"/>
      <c r="S478" s="794"/>
      <c r="T478" s="794"/>
      <c r="U478" s="794"/>
      <c r="V478" s="794"/>
      <c r="W478" s="794"/>
      <c r="X478" s="794"/>
      <c r="Y478" s="794"/>
      <c r="Z478" s="794"/>
      <c r="AA478" s="794"/>
      <c r="AB478" s="794"/>
      <c r="AC478" s="794"/>
      <c r="AD478" s="794"/>
      <c r="AE478" s="794"/>
      <c r="AF478" s="794"/>
      <c r="AG478" s="794"/>
      <c r="AH478" s="794"/>
      <c r="AI478" s="794"/>
      <c r="AJ478" s="794"/>
      <c r="AK478" s="794"/>
      <c r="AL478" s="794"/>
      <c r="AM478" s="794"/>
      <c r="AN478" s="794"/>
      <c r="AO478" s="794"/>
      <c r="AP478" s="794"/>
      <c r="AQ478" s="794"/>
      <c r="AR478" s="794"/>
      <c r="AS478" s="794"/>
      <c r="AT478" s="794"/>
      <c r="AU478" s="794"/>
      <c r="AV478" s="794"/>
      <c r="AW478" s="794"/>
      <c r="AX478" s="794"/>
      <c r="AY478" s="794"/>
      <c r="AZ478" s="794"/>
      <c r="BA478" s="794"/>
      <c r="BB478" s="794"/>
      <c r="BC478" s="794"/>
      <c r="BD478" s="794"/>
      <c r="BE478" s="794"/>
      <c r="BF478" s="794"/>
      <c r="BG478" s="794"/>
      <c r="BH478" s="794"/>
      <c r="BI478" s="794"/>
      <c r="BJ478" s="794"/>
      <c r="BK478" s="794"/>
      <c r="BL478" s="794"/>
      <c r="BM478" s="794"/>
    </row>
    <row r="479" spans="5:65" s="795" customFormat="1" ht="12" customHeight="1">
      <c r="E479" s="4"/>
      <c r="F479" s="794"/>
      <c r="G479" s="794"/>
      <c r="H479" s="794"/>
      <c r="I479" s="794"/>
      <c r="J479" s="794"/>
      <c r="K479" s="794"/>
      <c r="L479" s="794"/>
      <c r="M479" s="794"/>
      <c r="N479" s="794"/>
      <c r="O479" s="794"/>
      <c r="P479" s="794"/>
      <c r="Q479" s="794"/>
      <c r="R479" s="794"/>
      <c r="S479" s="794"/>
      <c r="T479" s="794"/>
      <c r="U479" s="794"/>
      <c r="V479" s="794"/>
      <c r="W479" s="794"/>
      <c r="X479" s="794"/>
      <c r="Y479" s="794"/>
      <c r="Z479" s="794"/>
      <c r="AA479" s="794"/>
      <c r="AB479" s="794"/>
      <c r="AC479" s="794"/>
      <c r="AD479" s="794"/>
      <c r="AE479" s="794"/>
      <c r="AF479" s="794"/>
      <c r="AG479" s="794"/>
      <c r="AH479" s="794"/>
      <c r="AI479" s="794"/>
      <c r="AJ479" s="794"/>
      <c r="AK479" s="794"/>
      <c r="AL479" s="794"/>
      <c r="AM479" s="794"/>
      <c r="AN479" s="794"/>
      <c r="AO479" s="794"/>
      <c r="AP479" s="794"/>
      <c r="AQ479" s="794"/>
      <c r="AR479" s="794"/>
      <c r="AS479" s="794"/>
      <c r="AT479" s="794"/>
      <c r="AU479" s="794"/>
      <c r="AV479" s="794"/>
      <c r="AW479" s="794"/>
      <c r="AX479" s="794"/>
      <c r="AY479" s="794"/>
      <c r="AZ479" s="794"/>
      <c r="BA479" s="794"/>
      <c r="BB479" s="794"/>
      <c r="BC479" s="794"/>
      <c r="BD479" s="794"/>
      <c r="BE479" s="794"/>
      <c r="BF479" s="794"/>
      <c r="BG479" s="794"/>
      <c r="BH479" s="794"/>
      <c r="BI479" s="794"/>
      <c r="BJ479" s="794"/>
      <c r="BK479" s="794"/>
      <c r="BL479" s="794"/>
      <c r="BM479" s="794"/>
    </row>
    <row r="480" spans="5:65" s="795" customFormat="1" ht="15" customHeight="1">
      <c r="E480" s="4"/>
      <c r="F480" s="794"/>
      <c r="G480" s="794"/>
      <c r="H480" s="794"/>
      <c r="I480" s="794"/>
      <c r="J480" s="794"/>
      <c r="K480" s="794"/>
      <c r="L480" s="794"/>
      <c r="M480" s="794"/>
      <c r="N480" s="794"/>
      <c r="O480" s="794"/>
      <c r="P480" s="794"/>
      <c r="Q480" s="794"/>
      <c r="R480" s="794"/>
      <c r="S480" s="794"/>
      <c r="T480" s="794"/>
      <c r="U480" s="794"/>
      <c r="V480" s="794"/>
      <c r="W480" s="794"/>
      <c r="X480" s="794"/>
      <c r="Y480" s="794"/>
      <c r="Z480" s="794"/>
      <c r="AA480" s="794"/>
      <c r="AB480" s="794"/>
      <c r="AC480" s="794"/>
      <c r="AD480" s="794"/>
      <c r="AE480" s="794"/>
      <c r="AF480" s="794"/>
      <c r="AG480" s="794"/>
      <c r="AH480" s="794"/>
      <c r="AI480" s="794"/>
      <c r="AJ480" s="794"/>
      <c r="AK480" s="794"/>
      <c r="AL480" s="794"/>
      <c r="AM480" s="794"/>
      <c r="AN480" s="794"/>
      <c r="AO480" s="794"/>
      <c r="AP480" s="794"/>
      <c r="AQ480" s="794"/>
      <c r="AR480" s="794"/>
      <c r="AS480" s="794"/>
      <c r="AT480" s="794"/>
      <c r="AU480" s="794"/>
      <c r="AV480" s="794"/>
      <c r="AW480" s="794"/>
      <c r="AX480" s="794"/>
      <c r="AY480" s="794"/>
      <c r="AZ480" s="794"/>
      <c r="BA480" s="794"/>
      <c r="BB480" s="794"/>
      <c r="BC480" s="794"/>
      <c r="BD480" s="794"/>
      <c r="BE480" s="794"/>
      <c r="BF480" s="794"/>
      <c r="BG480" s="794"/>
      <c r="BH480" s="794"/>
      <c r="BI480" s="794"/>
      <c r="BJ480" s="794"/>
      <c r="BK480" s="794"/>
      <c r="BL480" s="794"/>
      <c r="BM480" s="794"/>
    </row>
    <row r="481" spans="5:65" s="795" customFormat="1" ht="15" customHeight="1">
      <c r="E481" s="4"/>
      <c r="F481" s="794"/>
      <c r="G481" s="794"/>
      <c r="H481" s="794"/>
      <c r="I481" s="794"/>
      <c r="J481" s="794"/>
      <c r="K481" s="794"/>
      <c r="L481" s="794"/>
      <c r="M481" s="794"/>
      <c r="N481" s="794"/>
      <c r="O481" s="794"/>
      <c r="P481" s="794"/>
      <c r="Q481" s="794"/>
      <c r="R481" s="794"/>
      <c r="S481" s="794"/>
      <c r="T481" s="794"/>
      <c r="U481" s="794"/>
      <c r="V481" s="794"/>
      <c r="W481" s="794"/>
      <c r="X481" s="794"/>
      <c r="Y481" s="794"/>
      <c r="Z481" s="794"/>
      <c r="AA481" s="794"/>
      <c r="AB481" s="794"/>
      <c r="AC481" s="794"/>
      <c r="AD481" s="794"/>
      <c r="AE481" s="794"/>
      <c r="AF481" s="794"/>
      <c r="AG481" s="794"/>
      <c r="AH481" s="794"/>
      <c r="AI481" s="794"/>
      <c r="AJ481" s="794"/>
      <c r="AK481" s="794"/>
      <c r="AL481" s="794"/>
      <c r="AM481" s="794"/>
      <c r="AN481" s="794"/>
      <c r="AO481" s="794"/>
      <c r="AP481" s="794"/>
      <c r="AQ481" s="794"/>
      <c r="AR481" s="794"/>
      <c r="AS481" s="794"/>
      <c r="AT481" s="794"/>
      <c r="AU481" s="794"/>
      <c r="AV481" s="794"/>
      <c r="AW481" s="794"/>
      <c r="AX481" s="794"/>
      <c r="AY481" s="794"/>
      <c r="AZ481" s="794"/>
      <c r="BA481" s="794"/>
      <c r="BB481" s="794"/>
      <c r="BC481" s="794"/>
      <c r="BD481" s="794"/>
      <c r="BE481" s="794"/>
      <c r="BF481" s="794"/>
      <c r="BG481" s="794"/>
      <c r="BH481" s="794"/>
      <c r="BI481" s="794"/>
      <c r="BJ481" s="794"/>
      <c r="BK481" s="794"/>
      <c r="BL481" s="794"/>
      <c r="BM481" s="794"/>
    </row>
    <row r="482" spans="5:65" s="795" customFormat="1" ht="45.75" customHeight="1">
      <c r="E482" s="4"/>
      <c r="F482" s="794"/>
      <c r="G482" s="794"/>
      <c r="H482" s="794"/>
      <c r="I482" s="794"/>
      <c r="J482" s="794"/>
      <c r="K482" s="794"/>
      <c r="L482" s="794"/>
      <c r="M482" s="794"/>
      <c r="N482" s="794"/>
      <c r="O482" s="794"/>
      <c r="P482" s="794"/>
      <c r="Q482" s="794"/>
      <c r="R482" s="794"/>
      <c r="S482" s="794"/>
      <c r="T482" s="794"/>
      <c r="U482" s="794"/>
      <c r="V482" s="794"/>
      <c r="W482" s="794"/>
      <c r="X482" s="794"/>
      <c r="Y482" s="794"/>
      <c r="Z482" s="794"/>
      <c r="AA482" s="794"/>
      <c r="AB482" s="794"/>
      <c r="AC482" s="794"/>
      <c r="AD482" s="794"/>
      <c r="AE482" s="794"/>
      <c r="AF482" s="794"/>
      <c r="AG482" s="794"/>
      <c r="AH482" s="794"/>
      <c r="AI482" s="794"/>
      <c r="AJ482" s="794"/>
      <c r="AK482" s="794"/>
      <c r="AL482" s="794"/>
      <c r="AM482" s="794"/>
      <c r="AN482" s="794"/>
      <c r="AO482" s="794"/>
      <c r="AP482" s="794"/>
      <c r="AQ482" s="794"/>
      <c r="AR482" s="794"/>
      <c r="AS482" s="794"/>
      <c r="AT482" s="794"/>
      <c r="AU482" s="794"/>
      <c r="AV482" s="794"/>
      <c r="AW482" s="794"/>
      <c r="AX482" s="794"/>
      <c r="AY482" s="794"/>
      <c r="AZ482" s="794"/>
      <c r="BA482" s="794"/>
      <c r="BB482" s="794"/>
      <c r="BC482" s="794"/>
      <c r="BD482" s="794"/>
      <c r="BE482" s="794"/>
      <c r="BF482" s="794"/>
      <c r="BG482" s="794"/>
      <c r="BH482" s="794"/>
      <c r="BI482" s="794"/>
      <c r="BJ482" s="794"/>
      <c r="BK482" s="794"/>
      <c r="BL482" s="794"/>
      <c r="BM482" s="794"/>
    </row>
    <row r="483" spans="5:65" s="795" customFormat="1" ht="49.5" customHeight="1">
      <c r="E483" s="4"/>
      <c r="F483" s="794"/>
      <c r="G483" s="794"/>
      <c r="H483" s="794"/>
      <c r="I483" s="794"/>
      <c r="J483" s="794"/>
      <c r="K483" s="794"/>
      <c r="L483" s="794"/>
      <c r="M483" s="794"/>
      <c r="N483" s="794"/>
      <c r="O483" s="794"/>
      <c r="P483" s="794"/>
      <c r="Q483" s="794"/>
      <c r="R483" s="794"/>
      <c r="S483" s="794"/>
      <c r="T483" s="794"/>
      <c r="U483" s="794"/>
      <c r="V483" s="794"/>
      <c r="W483" s="794"/>
      <c r="X483" s="794"/>
      <c r="Y483" s="794"/>
      <c r="Z483" s="794"/>
      <c r="AA483" s="794"/>
      <c r="AB483" s="794"/>
      <c r="AC483" s="794"/>
      <c r="AD483" s="794"/>
      <c r="AE483" s="794"/>
      <c r="AF483" s="794"/>
      <c r="AG483" s="794"/>
      <c r="AH483" s="794"/>
      <c r="AI483" s="794"/>
      <c r="AJ483" s="794"/>
      <c r="AK483" s="794"/>
      <c r="AL483" s="794"/>
      <c r="AM483" s="794"/>
      <c r="AN483" s="794"/>
      <c r="AO483" s="794"/>
      <c r="AP483" s="794"/>
      <c r="AQ483" s="794"/>
      <c r="AR483" s="794"/>
      <c r="AS483" s="794"/>
      <c r="AT483" s="794"/>
      <c r="AU483" s="794"/>
      <c r="AV483" s="794"/>
      <c r="AW483" s="794"/>
      <c r="AX483" s="794"/>
      <c r="AY483" s="794"/>
      <c r="AZ483" s="794"/>
      <c r="BA483" s="794"/>
      <c r="BB483" s="794"/>
      <c r="BC483" s="794"/>
      <c r="BD483" s="794"/>
      <c r="BE483" s="794"/>
      <c r="BF483" s="794"/>
      <c r="BG483" s="794"/>
      <c r="BH483" s="794"/>
      <c r="BI483" s="794"/>
      <c r="BJ483" s="794"/>
      <c r="BK483" s="794"/>
      <c r="BL483" s="794"/>
      <c r="BM483" s="794"/>
    </row>
    <row r="484" spans="5:65" s="795" customFormat="1" ht="12.75" customHeight="1">
      <c r="E484" s="4"/>
      <c r="F484" s="794"/>
      <c r="G484" s="794"/>
      <c r="H484" s="794"/>
      <c r="I484" s="794"/>
      <c r="J484" s="794"/>
      <c r="K484" s="794"/>
      <c r="L484" s="794"/>
      <c r="M484" s="794"/>
      <c r="N484" s="794"/>
      <c r="O484" s="794"/>
      <c r="P484" s="794"/>
      <c r="Q484" s="794"/>
      <c r="R484" s="794"/>
      <c r="S484" s="794"/>
      <c r="T484" s="794"/>
      <c r="U484" s="794"/>
      <c r="V484" s="794"/>
      <c r="W484" s="794"/>
      <c r="X484" s="794"/>
      <c r="Y484" s="794"/>
      <c r="Z484" s="794"/>
      <c r="AA484" s="794"/>
      <c r="AB484" s="794"/>
      <c r="AC484" s="794"/>
      <c r="AD484" s="794"/>
      <c r="AE484" s="794"/>
      <c r="AF484" s="794"/>
      <c r="AG484" s="794"/>
      <c r="AH484" s="794"/>
      <c r="AI484" s="794"/>
      <c r="AJ484" s="794"/>
      <c r="AK484" s="794"/>
      <c r="AL484" s="794"/>
      <c r="AM484" s="794"/>
      <c r="AN484" s="794"/>
      <c r="AO484" s="794"/>
      <c r="AP484" s="794"/>
      <c r="AQ484" s="794"/>
      <c r="AR484" s="794"/>
      <c r="AS484" s="794"/>
      <c r="AT484" s="794"/>
      <c r="AU484" s="794"/>
      <c r="AV484" s="794"/>
      <c r="AW484" s="794"/>
      <c r="AX484" s="794"/>
      <c r="AY484" s="794"/>
      <c r="AZ484" s="794"/>
      <c r="BA484" s="794"/>
      <c r="BB484" s="794"/>
      <c r="BC484" s="794"/>
      <c r="BD484" s="794"/>
      <c r="BE484" s="794"/>
      <c r="BF484" s="794"/>
      <c r="BG484" s="794"/>
      <c r="BH484" s="794"/>
      <c r="BI484" s="794"/>
      <c r="BJ484" s="794"/>
      <c r="BK484" s="794"/>
      <c r="BL484" s="794"/>
      <c r="BM484" s="794"/>
    </row>
    <row r="485" spans="5:65" s="795" customFormat="1" ht="11.1" customHeight="1">
      <c r="E485" s="4"/>
      <c r="F485" s="794"/>
      <c r="G485" s="794"/>
      <c r="H485" s="794"/>
      <c r="I485" s="794"/>
      <c r="J485" s="794"/>
      <c r="K485" s="794"/>
      <c r="L485" s="794"/>
      <c r="M485" s="794"/>
      <c r="N485" s="794"/>
      <c r="O485" s="794"/>
      <c r="P485" s="794"/>
      <c r="Q485" s="794"/>
      <c r="R485" s="794"/>
      <c r="S485" s="794"/>
      <c r="T485" s="794"/>
      <c r="U485" s="794"/>
      <c r="V485" s="794"/>
      <c r="W485" s="794"/>
      <c r="X485" s="794"/>
      <c r="Y485" s="794"/>
      <c r="Z485" s="794"/>
      <c r="AA485" s="794"/>
      <c r="AB485" s="794"/>
      <c r="AC485" s="794"/>
      <c r="AD485" s="794"/>
      <c r="AE485" s="794"/>
      <c r="AF485" s="794"/>
      <c r="AG485" s="794"/>
      <c r="AH485" s="794"/>
      <c r="AI485" s="794"/>
      <c r="AJ485" s="794"/>
      <c r="AK485" s="794"/>
      <c r="AL485" s="794"/>
      <c r="AM485" s="794"/>
      <c r="AN485" s="794"/>
      <c r="AO485" s="794"/>
      <c r="AP485" s="794"/>
      <c r="AQ485" s="794"/>
      <c r="AR485" s="794"/>
      <c r="AS485" s="794"/>
      <c r="AT485" s="794"/>
      <c r="AU485" s="794"/>
      <c r="AV485" s="794"/>
      <c r="AW485" s="794"/>
      <c r="AX485" s="794"/>
      <c r="AY485" s="794"/>
      <c r="AZ485" s="794"/>
      <c r="BA485" s="794"/>
      <c r="BB485" s="794"/>
      <c r="BC485" s="794"/>
      <c r="BD485" s="794"/>
      <c r="BE485" s="794"/>
      <c r="BF485" s="794"/>
      <c r="BG485" s="794"/>
      <c r="BH485" s="794"/>
      <c r="BI485" s="794"/>
      <c r="BJ485" s="794"/>
      <c r="BK485" s="794"/>
      <c r="BL485" s="794"/>
      <c r="BM485" s="794"/>
    </row>
    <row r="486" spans="5:65" s="795" customFormat="1" ht="24" customHeight="1">
      <c r="E486" s="4"/>
      <c r="F486" s="794"/>
      <c r="G486" s="794"/>
      <c r="H486" s="794"/>
      <c r="I486" s="794"/>
      <c r="J486" s="794"/>
      <c r="K486" s="794"/>
      <c r="L486" s="794"/>
      <c r="M486" s="794"/>
      <c r="N486" s="794"/>
      <c r="O486" s="794"/>
      <c r="P486" s="794"/>
      <c r="Q486" s="794"/>
      <c r="R486" s="794"/>
      <c r="S486" s="794"/>
      <c r="T486" s="794"/>
      <c r="U486" s="794"/>
      <c r="V486" s="794"/>
      <c r="W486" s="794"/>
      <c r="X486" s="794"/>
      <c r="Y486" s="794"/>
      <c r="Z486" s="794"/>
      <c r="AA486" s="794"/>
      <c r="AB486" s="794"/>
      <c r="AC486" s="794"/>
      <c r="AD486" s="794"/>
      <c r="AE486" s="794"/>
      <c r="AF486" s="794"/>
      <c r="AG486" s="794"/>
      <c r="AH486" s="794"/>
      <c r="AI486" s="794"/>
      <c r="AJ486" s="794"/>
      <c r="AK486" s="794"/>
      <c r="AL486" s="794"/>
      <c r="AM486" s="794"/>
      <c r="AN486" s="794"/>
      <c r="AO486" s="794"/>
      <c r="AP486" s="794"/>
      <c r="AQ486" s="794"/>
      <c r="AR486" s="794"/>
      <c r="AS486" s="794"/>
      <c r="AT486" s="794"/>
      <c r="AU486" s="794"/>
      <c r="AV486" s="794"/>
      <c r="AW486" s="794"/>
      <c r="AX486" s="794"/>
      <c r="AY486" s="794"/>
      <c r="AZ486" s="794"/>
      <c r="BA486" s="794"/>
      <c r="BB486" s="794"/>
      <c r="BC486" s="794"/>
      <c r="BD486" s="794"/>
      <c r="BE486" s="794"/>
      <c r="BF486" s="794"/>
      <c r="BG486" s="794"/>
      <c r="BH486" s="794"/>
      <c r="BI486" s="794"/>
      <c r="BJ486" s="794"/>
      <c r="BK486" s="794"/>
      <c r="BL486" s="794"/>
      <c r="BM486" s="794"/>
    </row>
    <row r="487" spans="5:65" s="795" customFormat="1" ht="11.1" customHeight="1">
      <c r="E487" s="4"/>
      <c r="F487" s="794"/>
      <c r="G487" s="794"/>
      <c r="H487" s="794"/>
      <c r="I487" s="794"/>
      <c r="J487" s="794"/>
      <c r="K487" s="794"/>
      <c r="L487" s="794"/>
      <c r="M487" s="794"/>
      <c r="N487" s="794"/>
      <c r="O487" s="794"/>
      <c r="P487" s="794"/>
      <c r="Q487" s="794"/>
      <c r="R487" s="794"/>
      <c r="S487" s="794"/>
      <c r="T487" s="794"/>
      <c r="U487" s="794"/>
      <c r="V487" s="794"/>
      <c r="W487" s="794"/>
      <c r="X487" s="794"/>
      <c r="Y487" s="794"/>
      <c r="Z487" s="794"/>
      <c r="AA487" s="794"/>
      <c r="AB487" s="794"/>
      <c r="AC487" s="794"/>
      <c r="AD487" s="794"/>
      <c r="AE487" s="794"/>
      <c r="AF487" s="794"/>
      <c r="AG487" s="794"/>
      <c r="AH487" s="794"/>
      <c r="AI487" s="794"/>
      <c r="AJ487" s="794"/>
      <c r="AK487" s="794"/>
      <c r="AL487" s="794"/>
      <c r="AM487" s="794"/>
      <c r="AN487" s="794"/>
      <c r="AO487" s="794"/>
      <c r="AP487" s="794"/>
      <c r="AQ487" s="794"/>
      <c r="AR487" s="794"/>
      <c r="AS487" s="794"/>
      <c r="AT487" s="794"/>
      <c r="AU487" s="794"/>
      <c r="AV487" s="794"/>
      <c r="AW487" s="794"/>
      <c r="AX487" s="794"/>
      <c r="AY487" s="794"/>
      <c r="AZ487" s="794"/>
      <c r="BA487" s="794"/>
      <c r="BB487" s="794"/>
      <c r="BC487" s="794"/>
      <c r="BD487" s="794"/>
      <c r="BE487" s="794"/>
      <c r="BF487" s="794"/>
      <c r="BG487" s="794"/>
      <c r="BH487" s="794"/>
      <c r="BI487" s="794"/>
      <c r="BJ487" s="794"/>
      <c r="BK487" s="794"/>
      <c r="BL487" s="794"/>
      <c r="BM487" s="794"/>
    </row>
    <row r="488" spans="5:65" s="795" customFormat="1" ht="12.75" customHeight="1">
      <c r="E488" s="4"/>
      <c r="F488" s="794"/>
      <c r="G488" s="794"/>
      <c r="H488" s="794"/>
      <c r="I488" s="794"/>
      <c r="J488" s="794"/>
      <c r="K488" s="794"/>
      <c r="L488" s="794"/>
      <c r="M488" s="794"/>
      <c r="N488" s="794"/>
      <c r="O488" s="794"/>
      <c r="P488" s="794"/>
      <c r="Q488" s="794"/>
      <c r="R488" s="794"/>
      <c r="S488" s="794"/>
      <c r="T488" s="794"/>
      <c r="U488" s="794"/>
      <c r="V488" s="794"/>
      <c r="W488" s="794"/>
      <c r="X488" s="794"/>
      <c r="Y488" s="794"/>
      <c r="Z488" s="794"/>
      <c r="AA488" s="794"/>
      <c r="AB488" s="794"/>
      <c r="AC488" s="794"/>
      <c r="AD488" s="794"/>
      <c r="AE488" s="794"/>
      <c r="AF488" s="794"/>
      <c r="AG488" s="794"/>
      <c r="AH488" s="794"/>
      <c r="AI488" s="794"/>
      <c r="AJ488" s="794"/>
      <c r="AK488" s="794"/>
      <c r="AL488" s="794"/>
      <c r="AM488" s="794"/>
      <c r="AN488" s="794"/>
      <c r="AO488" s="794"/>
      <c r="AP488" s="794"/>
      <c r="AQ488" s="794"/>
      <c r="AR488" s="794"/>
      <c r="AS488" s="794"/>
      <c r="AT488" s="794"/>
      <c r="AU488" s="794"/>
      <c r="AV488" s="794"/>
      <c r="AW488" s="794"/>
      <c r="AX488" s="794"/>
      <c r="AY488" s="794"/>
      <c r="AZ488" s="794"/>
      <c r="BA488" s="794"/>
      <c r="BB488" s="794"/>
      <c r="BC488" s="794"/>
      <c r="BD488" s="794"/>
      <c r="BE488" s="794"/>
      <c r="BF488" s="794"/>
      <c r="BG488" s="794"/>
      <c r="BH488" s="794"/>
      <c r="BI488" s="794"/>
      <c r="BJ488" s="794"/>
      <c r="BK488" s="794"/>
      <c r="BL488" s="794"/>
      <c r="BM488" s="794"/>
    </row>
    <row r="489" spans="5:65" s="795" customFormat="1" ht="11.1" customHeight="1">
      <c r="E489" s="4"/>
      <c r="F489" s="794"/>
      <c r="G489" s="794"/>
      <c r="H489" s="794"/>
      <c r="I489" s="794"/>
      <c r="J489" s="794"/>
      <c r="K489" s="794"/>
      <c r="L489" s="794"/>
      <c r="M489" s="794"/>
      <c r="N489" s="794"/>
      <c r="O489" s="794"/>
      <c r="P489" s="794"/>
      <c r="Q489" s="794"/>
      <c r="R489" s="794"/>
      <c r="S489" s="794"/>
      <c r="T489" s="794"/>
      <c r="U489" s="794"/>
      <c r="V489" s="794"/>
      <c r="W489" s="794"/>
      <c r="X489" s="794"/>
      <c r="Y489" s="794"/>
      <c r="Z489" s="794"/>
      <c r="AA489" s="794"/>
      <c r="AB489" s="794"/>
      <c r="AC489" s="794"/>
      <c r="AD489" s="794"/>
      <c r="AE489" s="794"/>
      <c r="AF489" s="794"/>
      <c r="AG489" s="794"/>
      <c r="AH489" s="794"/>
      <c r="AI489" s="794"/>
      <c r="AJ489" s="794"/>
      <c r="AK489" s="794"/>
      <c r="AL489" s="794"/>
      <c r="AM489" s="794"/>
      <c r="AN489" s="794"/>
      <c r="AO489" s="794"/>
      <c r="AP489" s="794"/>
      <c r="AQ489" s="794"/>
      <c r="AR489" s="794"/>
      <c r="AS489" s="794"/>
      <c r="AT489" s="794"/>
      <c r="AU489" s="794"/>
      <c r="AV489" s="794"/>
      <c r="AW489" s="794"/>
      <c r="AX489" s="794"/>
      <c r="AY489" s="794"/>
      <c r="AZ489" s="794"/>
      <c r="BA489" s="794"/>
      <c r="BB489" s="794"/>
      <c r="BC489" s="794"/>
      <c r="BD489" s="794"/>
      <c r="BE489" s="794"/>
      <c r="BF489" s="794"/>
      <c r="BG489" s="794"/>
      <c r="BH489" s="794"/>
      <c r="BI489" s="794"/>
      <c r="BJ489" s="794"/>
      <c r="BK489" s="794"/>
      <c r="BL489" s="794"/>
      <c r="BM489" s="794"/>
    </row>
    <row r="490" spans="5:65" s="795" customFormat="1" ht="12.75" customHeight="1">
      <c r="E490" s="4"/>
      <c r="F490" s="794"/>
      <c r="G490" s="794"/>
      <c r="H490" s="794"/>
      <c r="I490" s="794"/>
      <c r="J490" s="794"/>
      <c r="K490" s="794"/>
      <c r="L490" s="794"/>
      <c r="M490" s="794"/>
      <c r="N490" s="794"/>
      <c r="O490" s="794"/>
      <c r="P490" s="794"/>
      <c r="Q490" s="794"/>
      <c r="R490" s="794"/>
      <c r="S490" s="794"/>
      <c r="T490" s="794"/>
      <c r="U490" s="794"/>
      <c r="V490" s="794"/>
      <c r="W490" s="794"/>
      <c r="X490" s="794"/>
      <c r="Y490" s="794"/>
      <c r="Z490" s="794"/>
      <c r="AA490" s="794"/>
      <c r="AB490" s="794"/>
      <c r="AC490" s="794"/>
      <c r="AD490" s="794"/>
      <c r="AE490" s="794"/>
      <c r="AF490" s="794"/>
      <c r="AG490" s="794"/>
      <c r="AH490" s="794"/>
      <c r="AI490" s="794"/>
      <c r="AJ490" s="794"/>
      <c r="AK490" s="794"/>
      <c r="AL490" s="794"/>
      <c r="AM490" s="794"/>
      <c r="AN490" s="794"/>
      <c r="AO490" s="794"/>
      <c r="AP490" s="794"/>
      <c r="AQ490" s="794"/>
      <c r="AR490" s="794"/>
      <c r="AS490" s="794"/>
      <c r="AT490" s="794"/>
      <c r="AU490" s="794"/>
      <c r="AV490" s="794"/>
      <c r="AW490" s="794"/>
      <c r="AX490" s="794"/>
      <c r="AY490" s="794"/>
      <c r="AZ490" s="794"/>
      <c r="BA490" s="794"/>
      <c r="BB490" s="794"/>
      <c r="BC490" s="794"/>
      <c r="BD490" s="794"/>
      <c r="BE490" s="794"/>
      <c r="BF490" s="794"/>
      <c r="BG490" s="794"/>
      <c r="BH490" s="794"/>
      <c r="BI490" s="794"/>
      <c r="BJ490" s="794"/>
      <c r="BK490" s="794"/>
      <c r="BL490" s="794"/>
      <c r="BM490" s="794"/>
    </row>
    <row r="491" spans="5:65" s="795" customFormat="1" ht="12.75" customHeight="1">
      <c r="E491" s="4"/>
      <c r="F491" s="794"/>
      <c r="G491" s="794"/>
      <c r="H491" s="794"/>
      <c r="I491" s="794"/>
      <c r="J491" s="794"/>
      <c r="K491" s="794"/>
      <c r="L491" s="794"/>
      <c r="M491" s="794"/>
      <c r="N491" s="794"/>
      <c r="O491" s="794"/>
      <c r="P491" s="794"/>
      <c r="Q491" s="794"/>
      <c r="R491" s="794"/>
      <c r="S491" s="794"/>
      <c r="T491" s="794"/>
      <c r="U491" s="794"/>
      <c r="V491" s="794"/>
      <c r="W491" s="794"/>
      <c r="X491" s="794"/>
      <c r="Y491" s="794"/>
      <c r="Z491" s="794"/>
      <c r="AA491" s="794"/>
      <c r="AB491" s="794"/>
      <c r="AC491" s="794"/>
      <c r="AD491" s="794"/>
      <c r="AE491" s="794"/>
      <c r="AF491" s="794"/>
      <c r="AG491" s="794"/>
      <c r="AH491" s="794"/>
      <c r="AI491" s="794"/>
      <c r="AJ491" s="794"/>
      <c r="AK491" s="794"/>
      <c r="AL491" s="794"/>
      <c r="AM491" s="794"/>
      <c r="AN491" s="794"/>
      <c r="AO491" s="794"/>
      <c r="AP491" s="794"/>
      <c r="AQ491" s="794"/>
      <c r="AR491" s="794"/>
      <c r="AS491" s="794"/>
      <c r="AT491" s="794"/>
      <c r="AU491" s="794"/>
      <c r="AV491" s="794"/>
      <c r="AW491" s="794"/>
      <c r="AX491" s="794"/>
      <c r="AY491" s="794"/>
      <c r="AZ491" s="794"/>
      <c r="BA491" s="794"/>
      <c r="BB491" s="794"/>
      <c r="BC491" s="794"/>
      <c r="BD491" s="794"/>
      <c r="BE491" s="794"/>
      <c r="BF491" s="794"/>
      <c r="BG491" s="794"/>
      <c r="BH491" s="794"/>
      <c r="BI491" s="794"/>
      <c r="BJ491" s="794"/>
      <c r="BK491" s="794"/>
      <c r="BL491" s="794"/>
      <c r="BM491" s="794"/>
    </row>
    <row r="492" spans="5:65" s="795" customFormat="1" ht="12.75" customHeight="1">
      <c r="E492" s="4"/>
      <c r="F492" s="794"/>
      <c r="G492" s="794"/>
      <c r="H492" s="794"/>
      <c r="I492" s="794"/>
      <c r="J492" s="794"/>
      <c r="K492" s="794"/>
      <c r="L492" s="794"/>
      <c r="M492" s="794"/>
      <c r="N492" s="794"/>
      <c r="O492" s="794"/>
      <c r="P492" s="794"/>
      <c r="Q492" s="794"/>
      <c r="R492" s="794"/>
      <c r="S492" s="794"/>
      <c r="T492" s="794"/>
      <c r="U492" s="794"/>
      <c r="V492" s="794"/>
      <c r="W492" s="794"/>
      <c r="X492" s="794"/>
      <c r="Y492" s="794"/>
      <c r="Z492" s="794"/>
      <c r="AA492" s="794"/>
      <c r="AB492" s="794"/>
      <c r="AC492" s="794"/>
      <c r="AD492" s="794"/>
      <c r="AE492" s="794"/>
      <c r="AF492" s="794"/>
      <c r="AG492" s="794"/>
      <c r="AH492" s="794"/>
      <c r="AI492" s="794"/>
      <c r="AJ492" s="794"/>
      <c r="AK492" s="794"/>
      <c r="AL492" s="794"/>
      <c r="AM492" s="794"/>
      <c r="AN492" s="794"/>
      <c r="AO492" s="794"/>
      <c r="AP492" s="794"/>
      <c r="AQ492" s="794"/>
      <c r="AR492" s="794"/>
      <c r="AS492" s="794"/>
      <c r="AT492" s="794"/>
      <c r="AU492" s="794"/>
      <c r="AV492" s="794"/>
      <c r="AW492" s="794"/>
      <c r="AX492" s="794"/>
      <c r="AY492" s="794"/>
      <c r="AZ492" s="794"/>
      <c r="BA492" s="794"/>
      <c r="BB492" s="794"/>
      <c r="BC492" s="794"/>
      <c r="BD492" s="794"/>
      <c r="BE492" s="794"/>
      <c r="BF492" s="794"/>
      <c r="BG492" s="794"/>
      <c r="BH492" s="794"/>
      <c r="BI492" s="794"/>
      <c r="BJ492" s="794"/>
      <c r="BK492" s="794"/>
      <c r="BL492" s="794"/>
      <c r="BM492" s="794"/>
    </row>
    <row r="493" spans="5:65" s="795" customFormat="1" ht="12.75" customHeight="1">
      <c r="E493" s="4"/>
      <c r="F493" s="794"/>
      <c r="G493" s="794"/>
      <c r="H493" s="794"/>
      <c r="I493" s="794"/>
      <c r="J493" s="794"/>
      <c r="K493" s="794"/>
      <c r="L493" s="794"/>
      <c r="M493" s="794"/>
      <c r="N493" s="794"/>
      <c r="O493" s="794"/>
      <c r="P493" s="794"/>
      <c r="Q493" s="794"/>
      <c r="R493" s="794"/>
      <c r="S493" s="794"/>
      <c r="T493" s="794"/>
      <c r="U493" s="794"/>
      <c r="V493" s="794"/>
      <c r="W493" s="794"/>
      <c r="X493" s="794"/>
      <c r="Y493" s="794"/>
      <c r="Z493" s="794"/>
      <c r="AA493" s="794"/>
      <c r="AB493" s="794"/>
      <c r="AC493" s="794"/>
      <c r="AD493" s="794"/>
      <c r="AE493" s="794"/>
      <c r="AF493" s="794"/>
      <c r="AG493" s="794"/>
      <c r="AH493" s="794"/>
      <c r="AI493" s="794"/>
      <c r="AJ493" s="794"/>
      <c r="AK493" s="794"/>
      <c r="AL493" s="794"/>
      <c r="AM493" s="794"/>
      <c r="AN493" s="794"/>
      <c r="AO493" s="794"/>
      <c r="AP493" s="794"/>
      <c r="AQ493" s="794"/>
      <c r="AR493" s="794"/>
      <c r="AS493" s="794"/>
      <c r="AT493" s="794"/>
      <c r="AU493" s="794"/>
      <c r="AV493" s="794"/>
      <c r="AW493" s="794"/>
      <c r="AX493" s="794"/>
      <c r="AY493" s="794"/>
      <c r="AZ493" s="794"/>
      <c r="BA493" s="794"/>
      <c r="BB493" s="794"/>
      <c r="BC493" s="794"/>
      <c r="BD493" s="794"/>
      <c r="BE493" s="794"/>
      <c r="BF493" s="794"/>
      <c r="BG493" s="794"/>
      <c r="BH493" s="794"/>
      <c r="BI493" s="794"/>
      <c r="BJ493" s="794"/>
      <c r="BK493" s="794"/>
      <c r="BL493" s="794"/>
      <c r="BM493" s="794"/>
    </row>
    <row r="494" spans="5:65" s="795" customFormat="1" ht="12.75" customHeight="1">
      <c r="E494" s="4"/>
      <c r="F494" s="794"/>
      <c r="G494" s="794"/>
      <c r="H494" s="794"/>
      <c r="I494" s="794"/>
      <c r="J494" s="794"/>
      <c r="K494" s="794"/>
      <c r="L494" s="794"/>
      <c r="M494" s="794"/>
      <c r="N494" s="794"/>
      <c r="O494" s="794"/>
      <c r="P494" s="794"/>
      <c r="Q494" s="794"/>
      <c r="R494" s="794"/>
      <c r="S494" s="794"/>
      <c r="T494" s="794"/>
      <c r="U494" s="794"/>
      <c r="V494" s="794"/>
      <c r="W494" s="794"/>
      <c r="X494" s="794"/>
      <c r="Y494" s="794"/>
      <c r="Z494" s="794"/>
      <c r="AA494" s="794"/>
      <c r="AB494" s="794"/>
      <c r="AC494" s="794"/>
      <c r="AD494" s="794"/>
      <c r="AE494" s="794"/>
      <c r="AF494" s="794"/>
      <c r="AG494" s="794"/>
      <c r="AH494" s="794"/>
      <c r="AI494" s="794"/>
      <c r="AJ494" s="794"/>
      <c r="AK494" s="794"/>
      <c r="AL494" s="794"/>
      <c r="AM494" s="794"/>
      <c r="AN494" s="794"/>
      <c r="AO494" s="794"/>
      <c r="AP494" s="794"/>
      <c r="AQ494" s="794"/>
      <c r="AR494" s="794"/>
      <c r="AS494" s="794"/>
      <c r="AT494" s="794"/>
      <c r="AU494" s="794"/>
      <c r="AV494" s="794"/>
      <c r="AW494" s="794"/>
      <c r="AX494" s="794"/>
      <c r="AY494" s="794"/>
      <c r="AZ494" s="794"/>
      <c r="BA494" s="794"/>
      <c r="BB494" s="794"/>
      <c r="BC494" s="794"/>
      <c r="BD494" s="794"/>
      <c r="BE494" s="794"/>
      <c r="BF494" s="794"/>
      <c r="BG494" s="794"/>
      <c r="BH494" s="794"/>
      <c r="BI494" s="794"/>
      <c r="BJ494" s="794"/>
      <c r="BK494" s="794"/>
      <c r="BL494" s="794"/>
      <c r="BM494" s="794"/>
    </row>
    <row r="495" spans="5:65" s="795" customFormat="1" ht="11.1" customHeight="1">
      <c r="E495" s="4"/>
      <c r="F495" s="794"/>
      <c r="G495" s="794"/>
      <c r="H495" s="794"/>
      <c r="I495" s="794"/>
      <c r="J495" s="794"/>
      <c r="K495" s="794"/>
      <c r="L495" s="794"/>
      <c r="M495" s="794"/>
      <c r="N495" s="794"/>
      <c r="O495" s="794"/>
      <c r="P495" s="794"/>
      <c r="Q495" s="794"/>
      <c r="R495" s="794"/>
      <c r="S495" s="794"/>
      <c r="T495" s="794"/>
      <c r="U495" s="794"/>
      <c r="V495" s="794"/>
      <c r="W495" s="794"/>
      <c r="X495" s="794"/>
      <c r="Y495" s="794"/>
      <c r="Z495" s="794"/>
      <c r="AA495" s="794"/>
      <c r="AB495" s="794"/>
      <c r="AC495" s="794"/>
      <c r="AD495" s="794"/>
      <c r="AE495" s="794"/>
      <c r="AF495" s="794"/>
      <c r="AG495" s="794"/>
      <c r="AH495" s="794"/>
      <c r="AI495" s="794"/>
      <c r="AJ495" s="794"/>
      <c r="AK495" s="794"/>
      <c r="AL495" s="794"/>
      <c r="AM495" s="794"/>
      <c r="AN495" s="794"/>
      <c r="AO495" s="794"/>
      <c r="AP495" s="794"/>
      <c r="AQ495" s="794"/>
      <c r="AR495" s="794"/>
      <c r="AS495" s="794"/>
      <c r="AT495" s="794"/>
      <c r="AU495" s="794"/>
      <c r="AV495" s="794"/>
      <c r="AW495" s="794"/>
      <c r="AX495" s="794"/>
      <c r="AY495" s="794"/>
      <c r="AZ495" s="794"/>
      <c r="BA495" s="794"/>
      <c r="BB495" s="794"/>
      <c r="BC495" s="794"/>
      <c r="BD495" s="794"/>
      <c r="BE495" s="794"/>
      <c r="BF495" s="794"/>
      <c r="BG495" s="794"/>
      <c r="BH495" s="794"/>
      <c r="BI495" s="794"/>
      <c r="BJ495" s="794"/>
      <c r="BK495" s="794"/>
      <c r="BL495" s="794"/>
      <c r="BM495" s="794"/>
    </row>
    <row r="496" spans="5:65" s="795" customFormat="1" ht="12.75" customHeight="1">
      <c r="E496" s="4"/>
      <c r="F496" s="794"/>
      <c r="G496" s="794"/>
      <c r="H496" s="794"/>
      <c r="I496" s="794"/>
      <c r="J496" s="794"/>
      <c r="K496" s="794"/>
      <c r="L496" s="794"/>
      <c r="M496" s="794"/>
      <c r="N496" s="794"/>
      <c r="O496" s="794"/>
      <c r="P496" s="794"/>
      <c r="Q496" s="794"/>
      <c r="R496" s="794"/>
      <c r="S496" s="794"/>
      <c r="T496" s="794"/>
      <c r="U496" s="794"/>
      <c r="V496" s="794"/>
      <c r="W496" s="794"/>
      <c r="X496" s="794"/>
      <c r="Y496" s="794"/>
      <c r="Z496" s="794"/>
      <c r="AA496" s="794"/>
      <c r="AB496" s="794"/>
      <c r="AC496" s="794"/>
      <c r="AD496" s="794"/>
      <c r="AE496" s="794"/>
      <c r="AF496" s="794"/>
      <c r="AG496" s="794"/>
      <c r="AH496" s="794"/>
      <c r="AI496" s="794"/>
      <c r="AJ496" s="794"/>
      <c r="AK496" s="794"/>
      <c r="AL496" s="794"/>
      <c r="AM496" s="794"/>
      <c r="AN496" s="794"/>
      <c r="AO496" s="794"/>
      <c r="AP496" s="794"/>
      <c r="AQ496" s="794"/>
      <c r="AR496" s="794"/>
      <c r="AS496" s="794"/>
      <c r="AT496" s="794"/>
      <c r="AU496" s="794"/>
      <c r="AV496" s="794"/>
      <c r="AW496" s="794"/>
      <c r="AX496" s="794"/>
      <c r="AY496" s="794"/>
      <c r="AZ496" s="794"/>
      <c r="BA496" s="794"/>
      <c r="BB496" s="794"/>
      <c r="BC496" s="794"/>
      <c r="BD496" s="794"/>
      <c r="BE496" s="794"/>
      <c r="BF496" s="794"/>
      <c r="BG496" s="794"/>
      <c r="BH496" s="794"/>
      <c r="BI496" s="794"/>
      <c r="BJ496" s="794"/>
      <c r="BK496" s="794"/>
      <c r="BL496" s="794"/>
      <c r="BM496" s="794"/>
    </row>
    <row r="497" spans="5:65" s="795" customFormat="1" ht="12.75" customHeight="1">
      <c r="E497" s="4"/>
      <c r="F497" s="794"/>
      <c r="G497" s="794"/>
      <c r="H497" s="794"/>
      <c r="I497" s="794"/>
      <c r="J497" s="794"/>
      <c r="K497" s="794"/>
      <c r="L497" s="794"/>
      <c r="M497" s="794"/>
      <c r="N497" s="794"/>
      <c r="O497" s="794"/>
      <c r="P497" s="794"/>
      <c r="Q497" s="794"/>
      <c r="R497" s="794"/>
      <c r="S497" s="794"/>
      <c r="T497" s="794"/>
      <c r="U497" s="794"/>
      <c r="V497" s="794"/>
      <c r="W497" s="794"/>
      <c r="X497" s="794"/>
      <c r="Y497" s="794"/>
      <c r="Z497" s="794"/>
      <c r="AA497" s="794"/>
      <c r="AB497" s="794"/>
      <c r="AC497" s="794"/>
      <c r="AD497" s="794"/>
      <c r="AE497" s="794"/>
      <c r="AF497" s="794"/>
      <c r="AG497" s="794"/>
      <c r="AH497" s="794"/>
      <c r="AI497" s="794"/>
      <c r="AJ497" s="794"/>
      <c r="AK497" s="794"/>
      <c r="AL497" s="794"/>
      <c r="AM497" s="794"/>
      <c r="AN497" s="794"/>
      <c r="AO497" s="794"/>
      <c r="AP497" s="794"/>
      <c r="AQ497" s="794"/>
      <c r="AR497" s="794"/>
      <c r="AS497" s="794"/>
      <c r="AT497" s="794"/>
      <c r="AU497" s="794"/>
      <c r="AV497" s="794"/>
      <c r="AW497" s="794"/>
      <c r="AX497" s="794"/>
      <c r="AY497" s="794"/>
      <c r="AZ497" s="794"/>
      <c r="BA497" s="794"/>
      <c r="BB497" s="794"/>
      <c r="BC497" s="794"/>
      <c r="BD497" s="794"/>
      <c r="BE497" s="794"/>
      <c r="BF497" s="794"/>
      <c r="BG497" s="794"/>
      <c r="BH497" s="794"/>
      <c r="BI497" s="794"/>
      <c r="BJ497" s="794"/>
      <c r="BK497" s="794"/>
      <c r="BL497" s="794"/>
      <c r="BM497" s="794"/>
    </row>
    <row r="498" spans="5:65" s="795" customFormat="1" ht="12.75" customHeight="1">
      <c r="E498" s="4"/>
      <c r="F498" s="794"/>
      <c r="G498" s="794"/>
      <c r="H498" s="794"/>
      <c r="I498" s="794"/>
      <c r="J498" s="794"/>
      <c r="K498" s="794"/>
      <c r="L498" s="794"/>
      <c r="M498" s="794"/>
      <c r="N498" s="794"/>
      <c r="O498" s="794"/>
      <c r="P498" s="794"/>
      <c r="Q498" s="794"/>
      <c r="R498" s="794"/>
      <c r="S498" s="794"/>
      <c r="T498" s="794"/>
      <c r="U498" s="794"/>
      <c r="V498" s="794"/>
      <c r="W498" s="794"/>
      <c r="X498" s="794"/>
      <c r="Y498" s="794"/>
      <c r="Z498" s="794"/>
      <c r="AA498" s="794"/>
      <c r="AB498" s="794"/>
      <c r="AC498" s="794"/>
      <c r="AD498" s="794"/>
      <c r="AE498" s="794"/>
      <c r="AF498" s="794"/>
      <c r="AG498" s="794"/>
      <c r="AH498" s="794"/>
      <c r="AI498" s="794"/>
      <c r="AJ498" s="794"/>
      <c r="AK498" s="794"/>
      <c r="AL498" s="794"/>
      <c r="AM498" s="794"/>
      <c r="AN498" s="794"/>
      <c r="AO498" s="794"/>
      <c r="AP498" s="794"/>
      <c r="AQ498" s="794"/>
      <c r="AR498" s="794"/>
      <c r="AS498" s="794"/>
      <c r="AT498" s="794"/>
      <c r="AU498" s="794"/>
      <c r="AV498" s="794"/>
      <c r="AW498" s="794"/>
      <c r="AX498" s="794"/>
      <c r="AY498" s="794"/>
      <c r="AZ498" s="794"/>
      <c r="BA498" s="794"/>
      <c r="BB498" s="794"/>
      <c r="BC498" s="794"/>
      <c r="BD498" s="794"/>
      <c r="BE498" s="794"/>
      <c r="BF498" s="794"/>
      <c r="BG498" s="794"/>
      <c r="BH498" s="794"/>
      <c r="BI498" s="794"/>
      <c r="BJ498" s="794"/>
      <c r="BK498" s="794"/>
      <c r="BL498" s="794"/>
      <c r="BM498" s="794"/>
    </row>
    <row r="499" spans="5:65" s="795" customFormat="1" ht="12.75" customHeight="1">
      <c r="E499" s="4"/>
      <c r="F499" s="794"/>
      <c r="G499" s="794"/>
      <c r="H499" s="794"/>
      <c r="I499" s="794"/>
      <c r="J499" s="794"/>
      <c r="K499" s="794"/>
      <c r="L499" s="794"/>
      <c r="M499" s="794"/>
      <c r="N499" s="794"/>
      <c r="O499" s="794"/>
      <c r="P499" s="794"/>
      <c r="Q499" s="794"/>
      <c r="R499" s="794"/>
      <c r="S499" s="794"/>
      <c r="T499" s="794"/>
      <c r="U499" s="794"/>
      <c r="V499" s="794"/>
      <c r="W499" s="794"/>
      <c r="X499" s="794"/>
      <c r="Y499" s="794"/>
      <c r="Z499" s="794"/>
      <c r="AA499" s="794"/>
      <c r="AB499" s="794"/>
      <c r="AC499" s="794"/>
      <c r="AD499" s="794"/>
      <c r="AE499" s="794"/>
      <c r="AF499" s="794"/>
      <c r="AG499" s="794"/>
      <c r="AH499" s="794"/>
      <c r="AI499" s="794"/>
      <c r="AJ499" s="794"/>
      <c r="AK499" s="794"/>
      <c r="AL499" s="794"/>
      <c r="AM499" s="794"/>
      <c r="AN499" s="794"/>
      <c r="AO499" s="794"/>
      <c r="AP499" s="794"/>
      <c r="AQ499" s="794"/>
      <c r="AR499" s="794"/>
      <c r="AS499" s="794"/>
      <c r="AT499" s="794"/>
      <c r="AU499" s="794"/>
      <c r="AV499" s="794"/>
      <c r="AW499" s="794"/>
      <c r="AX499" s="794"/>
      <c r="AY499" s="794"/>
      <c r="AZ499" s="794"/>
      <c r="BA499" s="794"/>
      <c r="BB499" s="794"/>
      <c r="BC499" s="794"/>
      <c r="BD499" s="794"/>
      <c r="BE499" s="794"/>
      <c r="BF499" s="794"/>
      <c r="BG499" s="794"/>
      <c r="BH499" s="794"/>
      <c r="BI499" s="794"/>
      <c r="BJ499" s="794"/>
      <c r="BK499" s="794"/>
      <c r="BL499" s="794"/>
      <c r="BM499" s="794"/>
    </row>
    <row r="500" spans="5:65" s="795" customFormat="1" ht="12.75" customHeight="1">
      <c r="E500" s="4"/>
      <c r="F500" s="794"/>
      <c r="G500" s="794"/>
      <c r="H500" s="794"/>
      <c r="I500" s="794"/>
      <c r="J500" s="794"/>
      <c r="K500" s="794"/>
      <c r="L500" s="794"/>
      <c r="M500" s="794"/>
      <c r="N500" s="794"/>
      <c r="O500" s="794"/>
      <c r="P500" s="794"/>
      <c r="Q500" s="794"/>
      <c r="R500" s="794"/>
      <c r="S500" s="794"/>
      <c r="T500" s="794"/>
      <c r="U500" s="794"/>
      <c r="V500" s="794"/>
      <c r="W500" s="794"/>
      <c r="X500" s="794"/>
      <c r="Y500" s="794"/>
      <c r="Z500" s="794"/>
      <c r="AA500" s="794"/>
      <c r="AB500" s="794"/>
      <c r="AC500" s="794"/>
      <c r="AD500" s="794"/>
      <c r="AE500" s="794"/>
      <c r="AF500" s="794"/>
      <c r="AG500" s="794"/>
      <c r="AH500" s="794"/>
      <c r="AI500" s="794"/>
      <c r="AJ500" s="794"/>
      <c r="AK500" s="794"/>
      <c r="AL500" s="794"/>
      <c r="AM500" s="794"/>
      <c r="AN500" s="794"/>
      <c r="AO500" s="794"/>
      <c r="AP500" s="794"/>
      <c r="AQ500" s="794"/>
      <c r="AR500" s="794"/>
      <c r="AS500" s="794"/>
      <c r="AT500" s="794"/>
      <c r="AU500" s="794"/>
      <c r="AV500" s="794"/>
      <c r="AW500" s="794"/>
      <c r="AX500" s="794"/>
      <c r="AY500" s="794"/>
      <c r="AZ500" s="794"/>
      <c r="BA500" s="794"/>
      <c r="BB500" s="794"/>
      <c r="BC500" s="794"/>
      <c r="BD500" s="794"/>
      <c r="BE500" s="794"/>
      <c r="BF500" s="794"/>
      <c r="BG500" s="794"/>
      <c r="BH500" s="794"/>
      <c r="BI500" s="794"/>
      <c r="BJ500" s="794"/>
      <c r="BK500" s="794"/>
      <c r="BL500" s="794"/>
      <c r="BM500" s="794"/>
    </row>
    <row r="501" spans="5:65" s="795" customFormat="1" ht="11.1" customHeight="1">
      <c r="E501" s="4"/>
      <c r="F501" s="794"/>
      <c r="G501" s="794"/>
      <c r="H501" s="794"/>
      <c r="I501" s="794"/>
      <c r="J501" s="794"/>
      <c r="K501" s="794"/>
      <c r="L501" s="794"/>
      <c r="M501" s="794"/>
      <c r="N501" s="794"/>
      <c r="O501" s="794"/>
      <c r="P501" s="794"/>
      <c r="Q501" s="794"/>
      <c r="R501" s="794"/>
      <c r="S501" s="794"/>
      <c r="T501" s="794"/>
      <c r="U501" s="794"/>
      <c r="V501" s="794"/>
      <c r="W501" s="794"/>
      <c r="X501" s="794"/>
      <c r="Y501" s="794"/>
      <c r="Z501" s="794"/>
      <c r="AA501" s="794"/>
      <c r="AB501" s="794"/>
      <c r="AC501" s="794"/>
      <c r="AD501" s="794"/>
      <c r="AE501" s="794"/>
      <c r="AF501" s="794"/>
      <c r="AG501" s="794"/>
      <c r="AH501" s="794"/>
      <c r="AI501" s="794"/>
      <c r="AJ501" s="794"/>
      <c r="AK501" s="794"/>
      <c r="AL501" s="794"/>
      <c r="AM501" s="794"/>
      <c r="AN501" s="794"/>
      <c r="AO501" s="794"/>
      <c r="AP501" s="794"/>
      <c r="AQ501" s="794"/>
      <c r="AR501" s="794"/>
      <c r="AS501" s="794"/>
      <c r="AT501" s="794"/>
      <c r="AU501" s="794"/>
      <c r="AV501" s="794"/>
      <c r="AW501" s="794"/>
      <c r="AX501" s="794"/>
      <c r="AY501" s="794"/>
      <c r="AZ501" s="794"/>
      <c r="BA501" s="794"/>
      <c r="BB501" s="794"/>
      <c r="BC501" s="794"/>
      <c r="BD501" s="794"/>
      <c r="BE501" s="794"/>
      <c r="BF501" s="794"/>
      <c r="BG501" s="794"/>
      <c r="BH501" s="794"/>
      <c r="BI501" s="794"/>
      <c r="BJ501" s="794"/>
      <c r="BK501" s="794"/>
      <c r="BL501" s="794"/>
      <c r="BM501" s="794"/>
    </row>
    <row r="502" spans="5:65" s="795" customFormat="1" ht="12.75" customHeight="1">
      <c r="E502" s="4"/>
      <c r="F502" s="794"/>
      <c r="G502" s="794"/>
      <c r="H502" s="794"/>
      <c r="I502" s="794"/>
      <c r="J502" s="794"/>
      <c r="K502" s="794"/>
      <c r="L502" s="794"/>
      <c r="M502" s="794"/>
      <c r="N502" s="794"/>
      <c r="O502" s="794"/>
      <c r="P502" s="794"/>
      <c r="Q502" s="794"/>
      <c r="R502" s="794"/>
      <c r="S502" s="794"/>
      <c r="T502" s="794"/>
      <c r="U502" s="794"/>
      <c r="V502" s="794"/>
      <c r="W502" s="794"/>
      <c r="X502" s="794"/>
      <c r="Y502" s="794"/>
      <c r="Z502" s="794"/>
      <c r="AA502" s="794"/>
      <c r="AB502" s="794"/>
      <c r="AC502" s="794"/>
      <c r="AD502" s="794"/>
      <c r="AE502" s="794"/>
      <c r="AF502" s="794"/>
      <c r="AG502" s="794"/>
      <c r="AH502" s="794"/>
      <c r="AI502" s="794"/>
      <c r="AJ502" s="794"/>
      <c r="AK502" s="794"/>
      <c r="AL502" s="794"/>
      <c r="AM502" s="794"/>
      <c r="AN502" s="794"/>
      <c r="AO502" s="794"/>
      <c r="AP502" s="794"/>
      <c r="AQ502" s="794"/>
      <c r="AR502" s="794"/>
      <c r="AS502" s="794"/>
      <c r="AT502" s="794"/>
      <c r="AU502" s="794"/>
      <c r="AV502" s="794"/>
      <c r="AW502" s="794"/>
      <c r="AX502" s="794"/>
      <c r="AY502" s="794"/>
      <c r="AZ502" s="794"/>
      <c r="BA502" s="794"/>
      <c r="BB502" s="794"/>
      <c r="BC502" s="794"/>
      <c r="BD502" s="794"/>
      <c r="BE502" s="794"/>
      <c r="BF502" s="794"/>
      <c r="BG502" s="794"/>
      <c r="BH502" s="794"/>
      <c r="BI502" s="794"/>
      <c r="BJ502" s="794"/>
      <c r="BK502" s="794"/>
      <c r="BL502" s="794"/>
      <c r="BM502" s="794"/>
    </row>
    <row r="503" spans="5:65" s="795" customFormat="1" ht="12.75" customHeight="1">
      <c r="E503" s="4"/>
      <c r="F503" s="794"/>
      <c r="G503" s="794"/>
      <c r="H503" s="794"/>
      <c r="I503" s="794"/>
      <c r="J503" s="794"/>
      <c r="K503" s="794"/>
      <c r="L503" s="794"/>
      <c r="M503" s="794"/>
      <c r="N503" s="794"/>
      <c r="O503" s="794"/>
      <c r="P503" s="794"/>
      <c r="Q503" s="794"/>
      <c r="R503" s="794"/>
      <c r="S503" s="794"/>
      <c r="T503" s="794"/>
      <c r="U503" s="794"/>
      <c r="V503" s="794"/>
      <c r="W503" s="794"/>
      <c r="X503" s="794"/>
      <c r="Y503" s="794"/>
      <c r="Z503" s="794"/>
      <c r="AA503" s="794"/>
      <c r="AB503" s="794"/>
      <c r="AC503" s="794"/>
      <c r="AD503" s="794"/>
      <c r="AE503" s="794"/>
      <c r="AF503" s="794"/>
      <c r="AG503" s="794"/>
      <c r="AH503" s="794"/>
      <c r="AI503" s="794"/>
      <c r="AJ503" s="794"/>
      <c r="AK503" s="794"/>
      <c r="AL503" s="794"/>
      <c r="AM503" s="794"/>
      <c r="AN503" s="794"/>
      <c r="AO503" s="794"/>
      <c r="AP503" s="794"/>
      <c r="AQ503" s="794"/>
      <c r="AR503" s="794"/>
      <c r="AS503" s="794"/>
      <c r="AT503" s="794"/>
      <c r="AU503" s="794"/>
      <c r="AV503" s="794"/>
      <c r="AW503" s="794"/>
      <c r="AX503" s="794"/>
      <c r="AY503" s="794"/>
      <c r="AZ503" s="794"/>
      <c r="BA503" s="794"/>
      <c r="BB503" s="794"/>
      <c r="BC503" s="794"/>
      <c r="BD503" s="794"/>
      <c r="BE503" s="794"/>
      <c r="BF503" s="794"/>
      <c r="BG503" s="794"/>
      <c r="BH503" s="794"/>
      <c r="BI503" s="794"/>
      <c r="BJ503" s="794"/>
      <c r="BK503" s="794"/>
      <c r="BL503" s="794"/>
      <c r="BM503" s="794"/>
    </row>
    <row r="504" spans="5:65" s="795" customFormat="1" ht="12.75" customHeight="1">
      <c r="E504" s="4"/>
      <c r="F504" s="794"/>
      <c r="G504" s="794"/>
      <c r="H504" s="794"/>
      <c r="I504" s="794"/>
      <c r="J504" s="794"/>
      <c r="K504" s="794"/>
      <c r="L504" s="794"/>
      <c r="M504" s="794"/>
      <c r="N504" s="794"/>
      <c r="O504" s="794"/>
      <c r="P504" s="794"/>
      <c r="Q504" s="794"/>
      <c r="R504" s="794"/>
      <c r="S504" s="794"/>
      <c r="T504" s="794"/>
      <c r="U504" s="794"/>
      <c r="V504" s="794"/>
      <c r="W504" s="794"/>
      <c r="X504" s="794"/>
      <c r="Y504" s="794"/>
      <c r="Z504" s="794"/>
      <c r="AA504" s="794"/>
      <c r="AB504" s="794"/>
      <c r="AC504" s="794"/>
      <c r="AD504" s="794"/>
      <c r="AE504" s="794"/>
      <c r="AF504" s="794"/>
      <c r="AG504" s="794"/>
      <c r="AH504" s="794"/>
      <c r="AI504" s="794"/>
      <c r="AJ504" s="794"/>
      <c r="AK504" s="794"/>
      <c r="AL504" s="794"/>
      <c r="AM504" s="794"/>
      <c r="AN504" s="794"/>
      <c r="AO504" s="794"/>
      <c r="AP504" s="794"/>
      <c r="AQ504" s="794"/>
      <c r="AR504" s="794"/>
      <c r="AS504" s="794"/>
      <c r="AT504" s="794"/>
      <c r="AU504" s="794"/>
      <c r="AV504" s="794"/>
      <c r="AW504" s="794"/>
      <c r="AX504" s="794"/>
      <c r="AY504" s="794"/>
      <c r="AZ504" s="794"/>
      <c r="BA504" s="794"/>
      <c r="BB504" s="794"/>
      <c r="BC504" s="794"/>
      <c r="BD504" s="794"/>
      <c r="BE504" s="794"/>
      <c r="BF504" s="794"/>
      <c r="BG504" s="794"/>
      <c r="BH504" s="794"/>
      <c r="BI504" s="794"/>
      <c r="BJ504" s="794"/>
      <c r="BK504" s="794"/>
      <c r="BL504" s="794"/>
      <c r="BM504" s="794"/>
    </row>
    <row r="505" spans="5:65" s="795" customFormat="1" ht="12.75" customHeight="1">
      <c r="E505" s="4"/>
      <c r="F505" s="794"/>
      <c r="G505" s="794"/>
      <c r="H505" s="794"/>
      <c r="I505" s="794"/>
      <c r="J505" s="794"/>
      <c r="K505" s="794"/>
      <c r="L505" s="794"/>
      <c r="M505" s="794"/>
      <c r="N505" s="794"/>
      <c r="O505" s="794"/>
      <c r="P505" s="794"/>
      <c r="Q505" s="794"/>
      <c r="R505" s="794"/>
      <c r="S505" s="794"/>
      <c r="T505" s="794"/>
      <c r="U505" s="794"/>
      <c r="V505" s="794"/>
      <c r="W505" s="794"/>
      <c r="X505" s="794"/>
      <c r="Y505" s="794"/>
      <c r="Z505" s="794"/>
      <c r="AA505" s="794"/>
      <c r="AB505" s="794"/>
      <c r="AC505" s="794"/>
      <c r="AD505" s="794"/>
      <c r="AE505" s="794"/>
      <c r="AF505" s="794"/>
      <c r="AG505" s="794"/>
      <c r="AH505" s="794"/>
      <c r="AI505" s="794"/>
      <c r="AJ505" s="794"/>
      <c r="AK505" s="794"/>
      <c r="AL505" s="794"/>
      <c r="AM505" s="794"/>
      <c r="AN505" s="794"/>
      <c r="AO505" s="794"/>
      <c r="AP505" s="794"/>
      <c r="AQ505" s="794"/>
      <c r="AR505" s="794"/>
      <c r="AS505" s="794"/>
      <c r="AT505" s="794"/>
      <c r="AU505" s="794"/>
      <c r="AV505" s="794"/>
      <c r="AW505" s="794"/>
      <c r="AX505" s="794"/>
      <c r="AY505" s="794"/>
      <c r="AZ505" s="794"/>
      <c r="BA505" s="794"/>
      <c r="BB505" s="794"/>
      <c r="BC505" s="794"/>
      <c r="BD505" s="794"/>
      <c r="BE505" s="794"/>
      <c r="BF505" s="794"/>
      <c r="BG505" s="794"/>
      <c r="BH505" s="794"/>
      <c r="BI505" s="794"/>
      <c r="BJ505" s="794"/>
      <c r="BK505" s="794"/>
      <c r="BL505" s="794"/>
      <c r="BM505" s="794"/>
    </row>
    <row r="506" spans="5:65" s="795" customFormat="1" ht="12.75" customHeight="1">
      <c r="E506" s="4"/>
      <c r="F506" s="794"/>
      <c r="G506" s="794"/>
      <c r="H506" s="794"/>
      <c r="I506" s="794"/>
      <c r="J506" s="794"/>
      <c r="K506" s="794"/>
      <c r="L506" s="794"/>
      <c r="M506" s="794"/>
      <c r="N506" s="794"/>
      <c r="O506" s="794"/>
      <c r="P506" s="794"/>
      <c r="Q506" s="794"/>
      <c r="R506" s="794"/>
      <c r="S506" s="794"/>
      <c r="T506" s="794"/>
      <c r="U506" s="794"/>
      <c r="V506" s="794"/>
      <c r="W506" s="794"/>
      <c r="X506" s="794"/>
      <c r="Y506" s="794"/>
      <c r="Z506" s="794"/>
      <c r="AA506" s="794"/>
      <c r="AB506" s="794"/>
      <c r="AC506" s="794"/>
      <c r="AD506" s="794"/>
      <c r="AE506" s="794"/>
      <c r="AF506" s="794"/>
      <c r="AG506" s="794"/>
      <c r="AH506" s="794"/>
      <c r="AI506" s="794"/>
      <c r="AJ506" s="794"/>
      <c r="AK506" s="794"/>
      <c r="AL506" s="794"/>
      <c r="AM506" s="794"/>
      <c r="AN506" s="794"/>
      <c r="AO506" s="794"/>
      <c r="AP506" s="794"/>
      <c r="AQ506" s="794"/>
      <c r="AR506" s="794"/>
      <c r="AS506" s="794"/>
      <c r="AT506" s="794"/>
      <c r="AU506" s="794"/>
      <c r="AV506" s="794"/>
      <c r="AW506" s="794"/>
      <c r="AX506" s="794"/>
      <c r="AY506" s="794"/>
      <c r="AZ506" s="794"/>
      <c r="BA506" s="794"/>
      <c r="BB506" s="794"/>
      <c r="BC506" s="794"/>
      <c r="BD506" s="794"/>
      <c r="BE506" s="794"/>
      <c r="BF506" s="794"/>
      <c r="BG506" s="794"/>
      <c r="BH506" s="794"/>
      <c r="BI506" s="794"/>
      <c r="BJ506" s="794"/>
      <c r="BK506" s="794"/>
      <c r="BL506" s="794"/>
      <c r="BM506" s="794"/>
    </row>
    <row r="507" spans="5:65" s="795" customFormat="1" ht="11.1" customHeight="1">
      <c r="E507" s="4"/>
      <c r="F507" s="794"/>
      <c r="G507" s="794"/>
      <c r="H507" s="794"/>
      <c r="I507" s="794"/>
      <c r="J507" s="794"/>
      <c r="K507" s="794"/>
      <c r="L507" s="794"/>
      <c r="M507" s="794"/>
      <c r="N507" s="794"/>
      <c r="O507" s="794"/>
      <c r="P507" s="794"/>
      <c r="Q507" s="794"/>
      <c r="R507" s="794"/>
      <c r="S507" s="794"/>
      <c r="T507" s="794"/>
      <c r="U507" s="794"/>
      <c r="V507" s="794"/>
      <c r="W507" s="794"/>
      <c r="X507" s="794"/>
      <c r="Y507" s="794"/>
      <c r="Z507" s="794"/>
      <c r="AA507" s="794"/>
      <c r="AB507" s="794"/>
      <c r="AC507" s="794"/>
      <c r="AD507" s="794"/>
      <c r="AE507" s="794"/>
      <c r="AF507" s="794"/>
      <c r="AG507" s="794"/>
      <c r="AH507" s="794"/>
      <c r="AI507" s="794"/>
      <c r="AJ507" s="794"/>
      <c r="AK507" s="794"/>
      <c r="AL507" s="794"/>
      <c r="AM507" s="794"/>
      <c r="AN507" s="794"/>
      <c r="AO507" s="794"/>
      <c r="AP507" s="794"/>
      <c r="AQ507" s="794"/>
      <c r="AR507" s="794"/>
      <c r="AS507" s="794"/>
      <c r="AT507" s="794"/>
      <c r="AU507" s="794"/>
      <c r="AV507" s="794"/>
      <c r="AW507" s="794"/>
      <c r="AX507" s="794"/>
      <c r="AY507" s="794"/>
      <c r="AZ507" s="794"/>
      <c r="BA507" s="794"/>
      <c r="BB507" s="794"/>
      <c r="BC507" s="794"/>
      <c r="BD507" s="794"/>
      <c r="BE507" s="794"/>
      <c r="BF507" s="794"/>
      <c r="BG507" s="794"/>
      <c r="BH507" s="794"/>
      <c r="BI507" s="794"/>
      <c r="BJ507" s="794"/>
      <c r="BK507" s="794"/>
      <c r="BL507" s="794"/>
      <c r="BM507" s="794"/>
    </row>
    <row r="508" spans="5:65" s="795" customFormat="1" ht="12.75" customHeight="1">
      <c r="E508" s="4"/>
      <c r="F508" s="794"/>
      <c r="G508" s="794"/>
      <c r="H508" s="794"/>
      <c r="I508" s="794"/>
      <c r="J508" s="794"/>
      <c r="K508" s="794"/>
      <c r="L508" s="794"/>
      <c r="M508" s="794"/>
      <c r="N508" s="794"/>
      <c r="O508" s="794"/>
      <c r="P508" s="794"/>
      <c r="Q508" s="794"/>
      <c r="R508" s="794"/>
      <c r="S508" s="794"/>
      <c r="T508" s="794"/>
      <c r="U508" s="794"/>
      <c r="V508" s="794"/>
      <c r="W508" s="794"/>
      <c r="X508" s="794"/>
      <c r="Y508" s="794"/>
      <c r="Z508" s="794"/>
      <c r="AA508" s="794"/>
      <c r="AB508" s="794"/>
      <c r="AC508" s="794"/>
      <c r="AD508" s="794"/>
      <c r="AE508" s="794"/>
      <c r="AF508" s="794"/>
      <c r="AG508" s="794"/>
      <c r="AH508" s="794"/>
      <c r="AI508" s="794"/>
      <c r="AJ508" s="794"/>
      <c r="AK508" s="794"/>
      <c r="AL508" s="794"/>
      <c r="AM508" s="794"/>
      <c r="AN508" s="794"/>
      <c r="AO508" s="794"/>
      <c r="AP508" s="794"/>
      <c r="AQ508" s="794"/>
      <c r="AR508" s="794"/>
      <c r="AS508" s="794"/>
      <c r="AT508" s="794"/>
      <c r="AU508" s="794"/>
      <c r="AV508" s="794"/>
      <c r="AW508" s="794"/>
      <c r="AX508" s="794"/>
      <c r="AY508" s="794"/>
      <c r="AZ508" s="794"/>
      <c r="BA508" s="794"/>
      <c r="BB508" s="794"/>
      <c r="BC508" s="794"/>
      <c r="BD508" s="794"/>
      <c r="BE508" s="794"/>
      <c r="BF508" s="794"/>
      <c r="BG508" s="794"/>
      <c r="BH508" s="794"/>
      <c r="BI508" s="794"/>
      <c r="BJ508" s="794"/>
      <c r="BK508" s="794"/>
      <c r="BL508" s="794"/>
      <c r="BM508" s="794"/>
    </row>
    <row r="509" spans="5:65" s="795" customFormat="1" ht="12.75" customHeight="1">
      <c r="E509" s="4"/>
      <c r="F509" s="794"/>
      <c r="G509" s="794"/>
      <c r="H509" s="794"/>
      <c r="I509" s="794"/>
      <c r="J509" s="794"/>
      <c r="K509" s="794"/>
      <c r="L509" s="794"/>
      <c r="M509" s="794"/>
      <c r="N509" s="794"/>
      <c r="O509" s="794"/>
      <c r="P509" s="794"/>
      <c r="Q509" s="794"/>
      <c r="R509" s="794"/>
      <c r="S509" s="794"/>
      <c r="T509" s="794"/>
      <c r="U509" s="794"/>
      <c r="V509" s="794"/>
      <c r="W509" s="794"/>
      <c r="X509" s="794"/>
      <c r="Y509" s="794"/>
      <c r="Z509" s="794"/>
      <c r="AA509" s="794"/>
      <c r="AB509" s="794"/>
      <c r="AC509" s="794"/>
      <c r="AD509" s="794"/>
      <c r="AE509" s="794"/>
      <c r="AF509" s="794"/>
      <c r="AG509" s="794"/>
      <c r="AH509" s="794"/>
      <c r="AI509" s="794"/>
      <c r="AJ509" s="794"/>
      <c r="AK509" s="794"/>
      <c r="AL509" s="794"/>
      <c r="AM509" s="794"/>
      <c r="AN509" s="794"/>
      <c r="AO509" s="794"/>
      <c r="AP509" s="794"/>
      <c r="AQ509" s="794"/>
      <c r="AR509" s="794"/>
      <c r="AS509" s="794"/>
      <c r="AT509" s="794"/>
      <c r="AU509" s="794"/>
      <c r="AV509" s="794"/>
      <c r="AW509" s="794"/>
      <c r="AX509" s="794"/>
      <c r="AY509" s="794"/>
      <c r="AZ509" s="794"/>
      <c r="BA509" s="794"/>
      <c r="BB509" s="794"/>
      <c r="BC509" s="794"/>
      <c r="BD509" s="794"/>
      <c r="BE509" s="794"/>
      <c r="BF509" s="794"/>
      <c r="BG509" s="794"/>
      <c r="BH509" s="794"/>
      <c r="BI509" s="794"/>
      <c r="BJ509" s="794"/>
      <c r="BK509" s="794"/>
      <c r="BL509" s="794"/>
      <c r="BM509" s="794"/>
    </row>
    <row r="510" spans="5:65" s="795" customFormat="1" ht="12.75" customHeight="1">
      <c r="E510" s="4"/>
      <c r="F510" s="794"/>
      <c r="G510" s="794"/>
      <c r="H510" s="794"/>
      <c r="I510" s="794"/>
      <c r="J510" s="794"/>
      <c r="K510" s="794"/>
      <c r="L510" s="794"/>
      <c r="M510" s="794"/>
      <c r="N510" s="794"/>
      <c r="O510" s="794"/>
      <c r="P510" s="794"/>
      <c r="Q510" s="794"/>
      <c r="R510" s="794"/>
      <c r="S510" s="794"/>
      <c r="T510" s="794"/>
      <c r="U510" s="794"/>
      <c r="V510" s="794"/>
      <c r="W510" s="794"/>
      <c r="X510" s="794"/>
      <c r="Y510" s="794"/>
      <c r="Z510" s="794"/>
      <c r="AA510" s="794"/>
      <c r="AB510" s="794"/>
      <c r="AC510" s="794"/>
      <c r="AD510" s="794"/>
      <c r="AE510" s="794"/>
      <c r="AF510" s="794"/>
      <c r="AG510" s="794"/>
      <c r="AH510" s="794"/>
      <c r="AI510" s="794"/>
      <c r="AJ510" s="794"/>
      <c r="AK510" s="794"/>
      <c r="AL510" s="794"/>
      <c r="AM510" s="794"/>
      <c r="AN510" s="794"/>
      <c r="AO510" s="794"/>
      <c r="AP510" s="794"/>
      <c r="AQ510" s="794"/>
      <c r="AR510" s="794"/>
      <c r="AS510" s="794"/>
      <c r="AT510" s="794"/>
      <c r="AU510" s="794"/>
      <c r="AV510" s="794"/>
      <c r="AW510" s="794"/>
      <c r="AX510" s="794"/>
      <c r="AY510" s="794"/>
      <c r="AZ510" s="794"/>
      <c r="BA510" s="794"/>
      <c r="BB510" s="794"/>
      <c r="BC510" s="794"/>
      <c r="BD510" s="794"/>
      <c r="BE510" s="794"/>
      <c r="BF510" s="794"/>
      <c r="BG510" s="794"/>
      <c r="BH510" s="794"/>
      <c r="BI510" s="794"/>
      <c r="BJ510" s="794"/>
      <c r="BK510" s="794"/>
      <c r="BL510" s="794"/>
      <c r="BM510" s="794"/>
    </row>
    <row r="511" spans="5:65" s="795" customFormat="1" ht="12.75" customHeight="1">
      <c r="E511" s="4"/>
      <c r="F511" s="794"/>
      <c r="G511" s="794"/>
      <c r="H511" s="794"/>
      <c r="I511" s="794"/>
      <c r="J511" s="794"/>
      <c r="K511" s="794"/>
      <c r="L511" s="794"/>
      <c r="M511" s="794"/>
      <c r="N511" s="794"/>
      <c r="O511" s="794"/>
      <c r="P511" s="794"/>
      <c r="Q511" s="794"/>
      <c r="R511" s="794"/>
      <c r="S511" s="794"/>
      <c r="T511" s="794"/>
      <c r="U511" s="794"/>
      <c r="V511" s="794"/>
      <c r="W511" s="794"/>
      <c r="X511" s="794"/>
      <c r="Y511" s="794"/>
      <c r="Z511" s="794"/>
      <c r="AA511" s="794"/>
      <c r="AB511" s="794"/>
      <c r="AC511" s="794"/>
      <c r="AD511" s="794"/>
      <c r="AE511" s="794"/>
      <c r="AF511" s="794"/>
      <c r="AG511" s="794"/>
      <c r="AH511" s="794"/>
      <c r="AI511" s="794"/>
      <c r="AJ511" s="794"/>
      <c r="AK511" s="794"/>
      <c r="AL511" s="794"/>
      <c r="AM511" s="794"/>
      <c r="AN511" s="794"/>
      <c r="AO511" s="794"/>
      <c r="AP511" s="794"/>
      <c r="AQ511" s="794"/>
      <c r="AR511" s="794"/>
      <c r="AS511" s="794"/>
      <c r="AT511" s="794"/>
      <c r="AU511" s="794"/>
      <c r="AV511" s="794"/>
      <c r="AW511" s="794"/>
      <c r="AX511" s="794"/>
      <c r="AY511" s="794"/>
      <c r="AZ511" s="794"/>
      <c r="BA511" s="794"/>
      <c r="BB511" s="794"/>
      <c r="BC511" s="794"/>
      <c r="BD511" s="794"/>
      <c r="BE511" s="794"/>
      <c r="BF511" s="794"/>
      <c r="BG511" s="794"/>
      <c r="BH511" s="794"/>
      <c r="BI511" s="794"/>
      <c r="BJ511" s="794"/>
      <c r="BK511" s="794"/>
      <c r="BL511" s="794"/>
      <c r="BM511" s="794"/>
    </row>
    <row r="512" spans="5:65" s="795" customFormat="1" ht="11.1" customHeight="1">
      <c r="E512" s="4"/>
      <c r="F512" s="794"/>
      <c r="G512" s="794"/>
      <c r="H512" s="794"/>
      <c r="I512" s="794"/>
      <c r="J512" s="794"/>
      <c r="K512" s="794"/>
      <c r="L512" s="794"/>
      <c r="M512" s="794"/>
      <c r="N512" s="794"/>
      <c r="O512" s="794"/>
      <c r="P512" s="794"/>
      <c r="Q512" s="794"/>
      <c r="R512" s="794"/>
      <c r="S512" s="794"/>
      <c r="T512" s="794"/>
      <c r="U512" s="794"/>
      <c r="V512" s="794"/>
      <c r="W512" s="794"/>
      <c r="X512" s="794"/>
      <c r="Y512" s="794"/>
      <c r="Z512" s="794"/>
      <c r="AA512" s="794"/>
      <c r="AB512" s="794"/>
      <c r="AC512" s="794"/>
      <c r="AD512" s="794"/>
      <c r="AE512" s="794"/>
      <c r="AF512" s="794"/>
      <c r="AG512" s="794"/>
      <c r="AH512" s="794"/>
      <c r="AI512" s="794"/>
      <c r="AJ512" s="794"/>
      <c r="AK512" s="794"/>
      <c r="AL512" s="794"/>
      <c r="AM512" s="794"/>
      <c r="AN512" s="794"/>
      <c r="AO512" s="794"/>
      <c r="AP512" s="794"/>
      <c r="AQ512" s="794"/>
      <c r="AR512" s="794"/>
      <c r="AS512" s="794"/>
      <c r="AT512" s="794"/>
      <c r="AU512" s="794"/>
      <c r="AV512" s="794"/>
      <c r="AW512" s="794"/>
      <c r="AX512" s="794"/>
      <c r="AY512" s="794"/>
      <c r="AZ512" s="794"/>
      <c r="BA512" s="794"/>
      <c r="BB512" s="794"/>
      <c r="BC512" s="794"/>
      <c r="BD512" s="794"/>
      <c r="BE512" s="794"/>
      <c r="BF512" s="794"/>
      <c r="BG512" s="794"/>
      <c r="BH512" s="794"/>
      <c r="BI512" s="794"/>
      <c r="BJ512" s="794"/>
      <c r="BK512" s="794"/>
      <c r="BL512" s="794"/>
      <c r="BM512" s="794"/>
    </row>
    <row r="513" spans="5:65" s="795" customFormat="1" ht="13.5" customHeight="1">
      <c r="E513" s="4"/>
      <c r="F513" s="794"/>
      <c r="G513" s="794"/>
      <c r="H513" s="794"/>
      <c r="I513" s="794"/>
      <c r="J513" s="794"/>
      <c r="K513" s="794"/>
      <c r="L513" s="794"/>
      <c r="M513" s="794"/>
      <c r="N513" s="794"/>
      <c r="O513" s="794"/>
      <c r="P513" s="794"/>
      <c r="Q513" s="794"/>
      <c r="R513" s="794"/>
      <c r="S513" s="794"/>
      <c r="T513" s="794"/>
      <c r="U513" s="794"/>
      <c r="V513" s="794"/>
      <c r="W513" s="794"/>
      <c r="X513" s="794"/>
      <c r="Y513" s="794"/>
      <c r="Z513" s="794"/>
      <c r="AA513" s="794"/>
      <c r="AB513" s="794"/>
      <c r="AC513" s="794"/>
      <c r="AD513" s="794"/>
      <c r="AE513" s="794"/>
      <c r="AF513" s="794"/>
      <c r="AG513" s="794"/>
      <c r="AH513" s="794"/>
      <c r="AI513" s="794"/>
      <c r="AJ513" s="794"/>
      <c r="AK513" s="794"/>
      <c r="AL513" s="794"/>
      <c r="AM513" s="794"/>
      <c r="AN513" s="794"/>
      <c r="AO513" s="794"/>
      <c r="AP513" s="794"/>
      <c r="AQ513" s="794"/>
      <c r="AR513" s="794"/>
      <c r="AS513" s="794"/>
      <c r="AT513" s="794"/>
      <c r="AU513" s="794"/>
      <c r="AV513" s="794"/>
      <c r="AW513" s="794"/>
      <c r="AX513" s="794"/>
      <c r="AY513" s="794"/>
      <c r="AZ513" s="794"/>
      <c r="BA513" s="794"/>
      <c r="BB513" s="794"/>
      <c r="BC513" s="794"/>
      <c r="BD513" s="794"/>
      <c r="BE513" s="794"/>
      <c r="BF513" s="794"/>
      <c r="BG513" s="794"/>
      <c r="BH513" s="794"/>
      <c r="BI513" s="794"/>
      <c r="BJ513" s="794"/>
      <c r="BK513" s="794"/>
      <c r="BL513" s="794"/>
      <c r="BM513" s="794"/>
    </row>
    <row r="514" spans="5:65" s="795" customFormat="1" ht="12.75" customHeight="1">
      <c r="E514" s="4"/>
      <c r="F514" s="794"/>
      <c r="G514" s="794"/>
      <c r="H514" s="794"/>
      <c r="I514" s="794"/>
      <c r="J514" s="794"/>
      <c r="K514" s="794"/>
      <c r="L514" s="794"/>
      <c r="M514" s="794"/>
      <c r="N514" s="794"/>
      <c r="O514" s="794"/>
      <c r="P514" s="794"/>
      <c r="Q514" s="794"/>
      <c r="R514" s="794"/>
      <c r="S514" s="794"/>
      <c r="T514" s="794"/>
      <c r="U514" s="794"/>
      <c r="V514" s="794"/>
      <c r="W514" s="794"/>
      <c r="X514" s="794"/>
      <c r="Y514" s="794"/>
      <c r="Z514" s="794"/>
      <c r="AA514" s="794"/>
      <c r="AB514" s="794"/>
      <c r="AC514" s="794"/>
      <c r="AD514" s="794"/>
      <c r="AE514" s="794"/>
      <c r="AF514" s="794"/>
      <c r="AG514" s="794"/>
      <c r="AH514" s="794"/>
      <c r="AI514" s="794"/>
      <c r="AJ514" s="794"/>
      <c r="AK514" s="794"/>
      <c r="AL514" s="794"/>
      <c r="AM514" s="794"/>
      <c r="AN514" s="794"/>
      <c r="AO514" s="794"/>
      <c r="AP514" s="794"/>
      <c r="AQ514" s="794"/>
      <c r="AR514" s="794"/>
      <c r="AS514" s="794"/>
      <c r="AT514" s="794"/>
      <c r="AU514" s="794"/>
      <c r="AV514" s="794"/>
      <c r="AW514" s="794"/>
      <c r="AX514" s="794"/>
      <c r="AY514" s="794"/>
      <c r="AZ514" s="794"/>
      <c r="BA514" s="794"/>
      <c r="BB514" s="794"/>
      <c r="BC514" s="794"/>
      <c r="BD514" s="794"/>
      <c r="BE514" s="794"/>
      <c r="BF514" s="794"/>
      <c r="BG514" s="794"/>
      <c r="BH514" s="794"/>
      <c r="BI514" s="794"/>
      <c r="BJ514" s="794"/>
      <c r="BK514" s="794"/>
      <c r="BL514" s="794"/>
      <c r="BM514" s="794"/>
    </row>
    <row r="515" spans="5:65" s="795" customFormat="1" ht="12.75" customHeight="1">
      <c r="E515" s="4"/>
      <c r="F515" s="794"/>
      <c r="G515" s="794"/>
      <c r="H515" s="794"/>
      <c r="I515" s="794"/>
      <c r="J515" s="794"/>
      <c r="K515" s="794"/>
      <c r="L515" s="794"/>
      <c r="M515" s="794"/>
      <c r="N515" s="794"/>
      <c r="O515" s="794"/>
      <c r="P515" s="794"/>
      <c r="Q515" s="794"/>
      <c r="R515" s="794"/>
      <c r="S515" s="794"/>
      <c r="T515" s="794"/>
      <c r="U515" s="794"/>
      <c r="V515" s="794"/>
      <c r="W515" s="794"/>
      <c r="X515" s="794"/>
      <c r="Y515" s="794"/>
      <c r="Z515" s="794"/>
      <c r="AA515" s="794"/>
      <c r="AB515" s="794"/>
      <c r="AC515" s="794"/>
      <c r="AD515" s="794"/>
      <c r="AE515" s="794"/>
      <c r="AF515" s="794"/>
      <c r="AG515" s="794"/>
      <c r="AH515" s="794"/>
      <c r="AI515" s="794"/>
      <c r="AJ515" s="794"/>
      <c r="AK515" s="794"/>
      <c r="AL515" s="794"/>
      <c r="AM515" s="794"/>
      <c r="AN515" s="794"/>
      <c r="AO515" s="794"/>
      <c r="AP515" s="794"/>
      <c r="AQ515" s="794"/>
      <c r="AR515" s="794"/>
      <c r="AS515" s="794"/>
      <c r="AT515" s="794"/>
      <c r="AU515" s="794"/>
      <c r="AV515" s="794"/>
      <c r="AW515" s="794"/>
      <c r="AX515" s="794"/>
      <c r="AY515" s="794"/>
      <c r="AZ515" s="794"/>
      <c r="BA515" s="794"/>
      <c r="BB515" s="794"/>
      <c r="BC515" s="794"/>
      <c r="BD515" s="794"/>
      <c r="BE515" s="794"/>
      <c r="BF515" s="794"/>
      <c r="BG515" s="794"/>
      <c r="BH515" s="794"/>
      <c r="BI515" s="794"/>
      <c r="BJ515" s="794"/>
      <c r="BK515" s="794"/>
      <c r="BL515" s="794"/>
      <c r="BM515" s="794"/>
    </row>
    <row r="516" spans="5:65" s="795" customFormat="1" ht="12.75" customHeight="1">
      <c r="E516" s="4"/>
      <c r="F516" s="794"/>
      <c r="G516" s="794"/>
      <c r="H516" s="794"/>
      <c r="I516" s="794"/>
      <c r="J516" s="794"/>
      <c r="K516" s="794"/>
      <c r="L516" s="794"/>
      <c r="M516" s="794"/>
      <c r="N516" s="794"/>
      <c r="O516" s="794"/>
      <c r="P516" s="794"/>
      <c r="Q516" s="794"/>
      <c r="R516" s="794"/>
      <c r="S516" s="794"/>
      <c r="T516" s="794"/>
      <c r="U516" s="794"/>
      <c r="V516" s="794"/>
      <c r="W516" s="794"/>
      <c r="X516" s="794"/>
      <c r="Y516" s="794"/>
      <c r="Z516" s="794"/>
      <c r="AA516" s="794"/>
      <c r="AB516" s="794"/>
      <c r="AC516" s="794"/>
      <c r="AD516" s="794"/>
      <c r="AE516" s="794"/>
      <c r="AF516" s="794"/>
      <c r="AG516" s="794"/>
      <c r="AH516" s="794"/>
      <c r="AI516" s="794"/>
      <c r="AJ516" s="794"/>
      <c r="AK516" s="794"/>
      <c r="AL516" s="794"/>
      <c r="AM516" s="794"/>
      <c r="AN516" s="794"/>
      <c r="AO516" s="794"/>
      <c r="AP516" s="794"/>
      <c r="AQ516" s="794"/>
      <c r="AR516" s="794"/>
      <c r="AS516" s="794"/>
      <c r="AT516" s="794"/>
      <c r="AU516" s="794"/>
      <c r="AV516" s="794"/>
      <c r="AW516" s="794"/>
      <c r="AX516" s="794"/>
      <c r="AY516" s="794"/>
      <c r="AZ516" s="794"/>
      <c r="BA516" s="794"/>
      <c r="BB516" s="794"/>
      <c r="BC516" s="794"/>
      <c r="BD516" s="794"/>
      <c r="BE516" s="794"/>
      <c r="BF516" s="794"/>
      <c r="BG516" s="794"/>
      <c r="BH516" s="794"/>
      <c r="BI516" s="794"/>
      <c r="BJ516" s="794"/>
      <c r="BK516" s="794"/>
      <c r="BL516" s="794"/>
      <c r="BM516" s="794"/>
    </row>
    <row r="517" spans="5:65" s="795" customFormat="1" ht="11.1" customHeight="1">
      <c r="E517" s="4"/>
      <c r="F517" s="794"/>
      <c r="G517" s="794"/>
      <c r="H517" s="794"/>
      <c r="I517" s="794"/>
      <c r="J517" s="794"/>
      <c r="K517" s="794"/>
      <c r="L517" s="794"/>
      <c r="M517" s="794"/>
      <c r="N517" s="794"/>
      <c r="O517" s="794"/>
      <c r="P517" s="794"/>
      <c r="Q517" s="794"/>
      <c r="R517" s="794"/>
      <c r="S517" s="794"/>
      <c r="T517" s="794"/>
      <c r="U517" s="794"/>
      <c r="V517" s="794"/>
      <c r="W517" s="794"/>
      <c r="X517" s="794"/>
      <c r="Y517" s="794"/>
      <c r="Z517" s="794"/>
      <c r="AA517" s="794"/>
      <c r="AB517" s="794"/>
      <c r="AC517" s="794"/>
      <c r="AD517" s="794"/>
      <c r="AE517" s="794"/>
      <c r="AF517" s="794"/>
      <c r="AG517" s="794"/>
      <c r="AH517" s="794"/>
      <c r="AI517" s="794"/>
      <c r="AJ517" s="794"/>
      <c r="AK517" s="794"/>
      <c r="AL517" s="794"/>
      <c r="AM517" s="794"/>
      <c r="AN517" s="794"/>
      <c r="AO517" s="794"/>
      <c r="AP517" s="794"/>
      <c r="AQ517" s="794"/>
      <c r="AR517" s="794"/>
      <c r="AS517" s="794"/>
      <c r="AT517" s="794"/>
      <c r="AU517" s="794"/>
      <c r="AV517" s="794"/>
      <c r="AW517" s="794"/>
      <c r="AX517" s="794"/>
      <c r="AY517" s="794"/>
      <c r="AZ517" s="794"/>
      <c r="BA517" s="794"/>
      <c r="BB517" s="794"/>
      <c r="BC517" s="794"/>
      <c r="BD517" s="794"/>
      <c r="BE517" s="794"/>
      <c r="BF517" s="794"/>
      <c r="BG517" s="794"/>
      <c r="BH517" s="794"/>
      <c r="BI517" s="794"/>
      <c r="BJ517" s="794"/>
      <c r="BK517" s="794"/>
      <c r="BL517" s="794"/>
      <c r="BM517" s="794"/>
    </row>
    <row r="518" spans="5:65" s="795" customFormat="1" ht="24" customHeight="1">
      <c r="E518" s="4"/>
      <c r="F518" s="794"/>
      <c r="G518" s="794"/>
      <c r="H518" s="794"/>
      <c r="I518" s="794"/>
      <c r="J518" s="794"/>
      <c r="K518" s="794"/>
      <c r="L518" s="794"/>
      <c r="M518" s="794"/>
      <c r="N518" s="794"/>
      <c r="O518" s="794"/>
      <c r="P518" s="794"/>
      <c r="Q518" s="794"/>
      <c r="R518" s="794"/>
      <c r="S518" s="794"/>
      <c r="T518" s="794"/>
      <c r="U518" s="794"/>
      <c r="V518" s="794"/>
      <c r="W518" s="794"/>
      <c r="X518" s="794"/>
      <c r="Y518" s="794"/>
      <c r="Z518" s="794"/>
      <c r="AA518" s="794"/>
      <c r="AB518" s="794"/>
      <c r="AC518" s="794"/>
      <c r="AD518" s="794"/>
      <c r="AE518" s="794"/>
      <c r="AF518" s="794"/>
      <c r="AG518" s="794"/>
      <c r="AH518" s="794"/>
      <c r="AI518" s="794"/>
      <c r="AJ518" s="794"/>
      <c r="AK518" s="794"/>
      <c r="AL518" s="794"/>
      <c r="AM518" s="794"/>
      <c r="AN518" s="794"/>
      <c r="AO518" s="794"/>
      <c r="AP518" s="794"/>
      <c r="AQ518" s="794"/>
      <c r="AR518" s="794"/>
      <c r="AS518" s="794"/>
      <c r="AT518" s="794"/>
      <c r="AU518" s="794"/>
      <c r="AV518" s="794"/>
      <c r="AW518" s="794"/>
      <c r="AX518" s="794"/>
      <c r="AY518" s="794"/>
      <c r="AZ518" s="794"/>
      <c r="BA518" s="794"/>
      <c r="BB518" s="794"/>
      <c r="BC518" s="794"/>
      <c r="BD518" s="794"/>
      <c r="BE518" s="794"/>
      <c r="BF518" s="794"/>
      <c r="BG518" s="794"/>
      <c r="BH518" s="794"/>
      <c r="BI518" s="794"/>
      <c r="BJ518" s="794"/>
      <c r="BK518" s="794"/>
      <c r="BL518" s="794"/>
      <c r="BM518" s="794"/>
    </row>
    <row r="519" spans="5:65" s="795" customFormat="1" ht="11.1" customHeight="1">
      <c r="E519" s="4"/>
      <c r="F519" s="794"/>
      <c r="G519" s="794"/>
      <c r="H519" s="794"/>
      <c r="I519" s="794"/>
      <c r="J519" s="794"/>
      <c r="K519" s="794"/>
      <c r="L519" s="794"/>
      <c r="M519" s="794"/>
      <c r="N519" s="794"/>
      <c r="O519" s="794"/>
      <c r="P519" s="794"/>
      <c r="Q519" s="794"/>
      <c r="R519" s="794"/>
      <c r="S519" s="794"/>
      <c r="T519" s="794"/>
      <c r="U519" s="794"/>
      <c r="V519" s="794"/>
      <c r="W519" s="794"/>
      <c r="X519" s="794"/>
      <c r="Y519" s="794"/>
      <c r="Z519" s="794"/>
      <c r="AA519" s="794"/>
      <c r="AB519" s="794"/>
      <c r="AC519" s="794"/>
      <c r="AD519" s="794"/>
      <c r="AE519" s="794"/>
      <c r="AF519" s="794"/>
      <c r="AG519" s="794"/>
      <c r="AH519" s="794"/>
      <c r="AI519" s="794"/>
      <c r="AJ519" s="794"/>
      <c r="AK519" s="794"/>
      <c r="AL519" s="794"/>
      <c r="AM519" s="794"/>
      <c r="AN519" s="794"/>
      <c r="AO519" s="794"/>
      <c r="AP519" s="794"/>
      <c r="AQ519" s="794"/>
      <c r="AR519" s="794"/>
      <c r="AS519" s="794"/>
      <c r="AT519" s="794"/>
      <c r="AU519" s="794"/>
      <c r="AV519" s="794"/>
      <c r="AW519" s="794"/>
      <c r="AX519" s="794"/>
      <c r="AY519" s="794"/>
      <c r="AZ519" s="794"/>
      <c r="BA519" s="794"/>
      <c r="BB519" s="794"/>
      <c r="BC519" s="794"/>
      <c r="BD519" s="794"/>
      <c r="BE519" s="794"/>
      <c r="BF519" s="794"/>
      <c r="BG519" s="794"/>
      <c r="BH519" s="794"/>
      <c r="BI519" s="794"/>
      <c r="BJ519" s="794"/>
      <c r="BK519" s="794"/>
      <c r="BL519" s="794"/>
      <c r="BM519" s="794"/>
    </row>
    <row r="520" spans="5:65" s="795" customFormat="1" ht="12.75" customHeight="1">
      <c r="E520" s="4"/>
      <c r="F520" s="794"/>
      <c r="G520" s="794"/>
      <c r="H520" s="794"/>
      <c r="I520" s="794"/>
      <c r="J520" s="794"/>
      <c r="K520" s="794"/>
      <c r="L520" s="794"/>
      <c r="M520" s="794"/>
      <c r="N520" s="794"/>
      <c r="O520" s="794"/>
      <c r="P520" s="794"/>
      <c r="Q520" s="794"/>
      <c r="R520" s="794"/>
      <c r="S520" s="794"/>
      <c r="T520" s="794"/>
      <c r="U520" s="794"/>
      <c r="V520" s="794"/>
      <c r="W520" s="794"/>
      <c r="X520" s="794"/>
      <c r="Y520" s="794"/>
      <c r="Z520" s="794"/>
      <c r="AA520" s="794"/>
      <c r="AB520" s="794"/>
      <c r="AC520" s="794"/>
      <c r="AD520" s="794"/>
      <c r="AE520" s="794"/>
      <c r="AF520" s="794"/>
      <c r="AG520" s="794"/>
      <c r="AH520" s="794"/>
      <c r="AI520" s="794"/>
      <c r="AJ520" s="794"/>
      <c r="AK520" s="794"/>
      <c r="AL520" s="794"/>
      <c r="AM520" s="794"/>
      <c r="AN520" s="794"/>
      <c r="AO520" s="794"/>
      <c r="AP520" s="794"/>
      <c r="AQ520" s="794"/>
      <c r="AR520" s="794"/>
      <c r="AS520" s="794"/>
      <c r="AT520" s="794"/>
      <c r="AU520" s="794"/>
      <c r="AV520" s="794"/>
      <c r="AW520" s="794"/>
      <c r="AX520" s="794"/>
      <c r="AY520" s="794"/>
      <c r="AZ520" s="794"/>
      <c r="BA520" s="794"/>
      <c r="BB520" s="794"/>
      <c r="BC520" s="794"/>
      <c r="BD520" s="794"/>
      <c r="BE520" s="794"/>
      <c r="BF520" s="794"/>
      <c r="BG520" s="794"/>
      <c r="BH520" s="794"/>
      <c r="BI520" s="794"/>
      <c r="BJ520" s="794"/>
      <c r="BK520" s="794"/>
      <c r="BL520" s="794"/>
      <c r="BM520" s="794"/>
    </row>
    <row r="521" spans="5:65" s="795" customFormat="1" ht="11.1" customHeight="1">
      <c r="E521" s="4"/>
      <c r="F521" s="794"/>
      <c r="G521" s="794"/>
      <c r="H521" s="794"/>
      <c r="I521" s="794"/>
      <c r="J521" s="794"/>
      <c r="K521" s="794"/>
      <c r="L521" s="794"/>
      <c r="M521" s="794"/>
      <c r="N521" s="794"/>
      <c r="O521" s="794"/>
      <c r="P521" s="794"/>
      <c r="Q521" s="794"/>
      <c r="R521" s="794"/>
      <c r="S521" s="794"/>
      <c r="T521" s="794"/>
      <c r="U521" s="794"/>
      <c r="V521" s="794"/>
      <c r="W521" s="794"/>
      <c r="X521" s="794"/>
      <c r="Y521" s="794"/>
      <c r="Z521" s="794"/>
      <c r="AA521" s="794"/>
      <c r="AB521" s="794"/>
      <c r="AC521" s="794"/>
      <c r="AD521" s="794"/>
      <c r="AE521" s="794"/>
      <c r="AF521" s="794"/>
      <c r="AG521" s="794"/>
      <c r="AH521" s="794"/>
      <c r="AI521" s="794"/>
      <c r="AJ521" s="794"/>
      <c r="AK521" s="794"/>
      <c r="AL521" s="794"/>
      <c r="AM521" s="794"/>
      <c r="AN521" s="794"/>
      <c r="AO521" s="794"/>
      <c r="AP521" s="794"/>
      <c r="AQ521" s="794"/>
      <c r="AR521" s="794"/>
      <c r="AS521" s="794"/>
      <c r="AT521" s="794"/>
      <c r="AU521" s="794"/>
      <c r="AV521" s="794"/>
      <c r="AW521" s="794"/>
      <c r="AX521" s="794"/>
      <c r="AY521" s="794"/>
      <c r="AZ521" s="794"/>
      <c r="BA521" s="794"/>
      <c r="BB521" s="794"/>
      <c r="BC521" s="794"/>
      <c r="BD521" s="794"/>
      <c r="BE521" s="794"/>
      <c r="BF521" s="794"/>
      <c r="BG521" s="794"/>
      <c r="BH521" s="794"/>
      <c r="BI521" s="794"/>
      <c r="BJ521" s="794"/>
      <c r="BK521" s="794"/>
      <c r="BL521" s="794"/>
      <c r="BM521" s="794"/>
    </row>
    <row r="522" spans="5:65" s="795" customFormat="1" ht="12.75" customHeight="1">
      <c r="E522" s="4"/>
      <c r="F522" s="794"/>
      <c r="G522" s="794"/>
      <c r="H522" s="794"/>
      <c r="I522" s="794"/>
      <c r="J522" s="794"/>
      <c r="K522" s="794"/>
      <c r="L522" s="794"/>
      <c r="M522" s="794"/>
      <c r="N522" s="794"/>
      <c r="O522" s="794"/>
      <c r="P522" s="794"/>
      <c r="Q522" s="794"/>
      <c r="R522" s="794"/>
      <c r="S522" s="794"/>
      <c r="T522" s="794"/>
      <c r="U522" s="794"/>
      <c r="V522" s="794"/>
      <c r="W522" s="794"/>
      <c r="X522" s="794"/>
      <c r="Y522" s="794"/>
      <c r="Z522" s="794"/>
      <c r="AA522" s="794"/>
      <c r="AB522" s="794"/>
      <c r="AC522" s="794"/>
      <c r="AD522" s="794"/>
      <c r="AE522" s="794"/>
      <c r="AF522" s="794"/>
      <c r="AG522" s="794"/>
      <c r="AH522" s="794"/>
      <c r="AI522" s="794"/>
      <c r="AJ522" s="794"/>
      <c r="AK522" s="794"/>
      <c r="AL522" s="794"/>
      <c r="AM522" s="794"/>
      <c r="AN522" s="794"/>
      <c r="AO522" s="794"/>
      <c r="AP522" s="794"/>
      <c r="AQ522" s="794"/>
      <c r="AR522" s="794"/>
      <c r="AS522" s="794"/>
      <c r="AT522" s="794"/>
      <c r="AU522" s="794"/>
      <c r="AV522" s="794"/>
      <c r="AW522" s="794"/>
      <c r="AX522" s="794"/>
      <c r="AY522" s="794"/>
      <c r="AZ522" s="794"/>
      <c r="BA522" s="794"/>
      <c r="BB522" s="794"/>
      <c r="BC522" s="794"/>
      <c r="BD522" s="794"/>
      <c r="BE522" s="794"/>
      <c r="BF522" s="794"/>
      <c r="BG522" s="794"/>
      <c r="BH522" s="794"/>
      <c r="BI522" s="794"/>
      <c r="BJ522" s="794"/>
      <c r="BK522" s="794"/>
      <c r="BL522" s="794"/>
      <c r="BM522" s="794"/>
    </row>
    <row r="523" spans="5:65" s="795" customFormat="1" ht="12.75" customHeight="1">
      <c r="E523" s="4"/>
      <c r="F523" s="794"/>
      <c r="G523" s="794"/>
      <c r="H523" s="794"/>
      <c r="I523" s="794"/>
      <c r="J523" s="794"/>
      <c r="K523" s="794"/>
      <c r="L523" s="794"/>
      <c r="M523" s="794"/>
      <c r="N523" s="794"/>
      <c r="O523" s="794"/>
      <c r="P523" s="794"/>
      <c r="Q523" s="794"/>
      <c r="R523" s="794"/>
      <c r="S523" s="794"/>
      <c r="T523" s="794"/>
      <c r="U523" s="794"/>
      <c r="V523" s="794"/>
      <c r="W523" s="794"/>
      <c r="X523" s="794"/>
      <c r="Y523" s="794"/>
      <c r="Z523" s="794"/>
      <c r="AA523" s="794"/>
      <c r="AB523" s="794"/>
      <c r="AC523" s="794"/>
      <c r="AD523" s="794"/>
      <c r="AE523" s="794"/>
      <c r="AF523" s="794"/>
      <c r="AG523" s="794"/>
      <c r="AH523" s="794"/>
      <c r="AI523" s="794"/>
      <c r="AJ523" s="794"/>
      <c r="AK523" s="794"/>
      <c r="AL523" s="794"/>
      <c r="AM523" s="794"/>
      <c r="AN523" s="794"/>
      <c r="AO523" s="794"/>
      <c r="AP523" s="794"/>
      <c r="AQ523" s="794"/>
      <c r="AR523" s="794"/>
      <c r="AS523" s="794"/>
      <c r="AT523" s="794"/>
      <c r="AU523" s="794"/>
      <c r="AV523" s="794"/>
      <c r="AW523" s="794"/>
      <c r="AX523" s="794"/>
      <c r="AY523" s="794"/>
      <c r="AZ523" s="794"/>
      <c r="BA523" s="794"/>
      <c r="BB523" s="794"/>
      <c r="BC523" s="794"/>
      <c r="BD523" s="794"/>
      <c r="BE523" s="794"/>
      <c r="BF523" s="794"/>
      <c r="BG523" s="794"/>
      <c r="BH523" s="794"/>
      <c r="BI523" s="794"/>
      <c r="BJ523" s="794"/>
      <c r="BK523" s="794"/>
      <c r="BL523" s="794"/>
      <c r="BM523" s="794"/>
    </row>
    <row r="524" spans="5:65" s="795" customFormat="1" ht="12.75" customHeight="1">
      <c r="E524" s="4"/>
      <c r="F524" s="794"/>
      <c r="G524" s="794"/>
      <c r="H524" s="794"/>
      <c r="I524" s="794"/>
      <c r="J524" s="794"/>
      <c r="K524" s="794"/>
      <c r="L524" s="794"/>
      <c r="M524" s="794"/>
      <c r="N524" s="794"/>
      <c r="O524" s="794"/>
      <c r="P524" s="794"/>
      <c r="Q524" s="794"/>
      <c r="R524" s="794"/>
      <c r="S524" s="794"/>
      <c r="T524" s="794"/>
      <c r="U524" s="794"/>
      <c r="V524" s="794"/>
      <c r="W524" s="794"/>
      <c r="X524" s="794"/>
      <c r="Y524" s="794"/>
      <c r="Z524" s="794"/>
      <c r="AA524" s="794"/>
      <c r="AB524" s="794"/>
      <c r="AC524" s="794"/>
      <c r="AD524" s="794"/>
      <c r="AE524" s="794"/>
      <c r="AF524" s="794"/>
      <c r="AG524" s="794"/>
      <c r="AH524" s="794"/>
      <c r="AI524" s="794"/>
      <c r="AJ524" s="794"/>
      <c r="AK524" s="794"/>
      <c r="AL524" s="794"/>
      <c r="AM524" s="794"/>
      <c r="AN524" s="794"/>
      <c r="AO524" s="794"/>
      <c r="AP524" s="794"/>
      <c r="AQ524" s="794"/>
      <c r="AR524" s="794"/>
      <c r="AS524" s="794"/>
      <c r="AT524" s="794"/>
      <c r="AU524" s="794"/>
      <c r="AV524" s="794"/>
      <c r="AW524" s="794"/>
      <c r="AX524" s="794"/>
      <c r="AY524" s="794"/>
      <c r="AZ524" s="794"/>
      <c r="BA524" s="794"/>
      <c r="BB524" s="794"/>
      <c r="BC524" s="794"/>
      <c r="BD524" s="794"/>
      <c r="BE524" s="794"/>
      <c r="BF524" s="794"/>
      <c r="BG524" s="794"/>
      <c r="BH524" s="794"/>
      <c r="BI524" s="794"/>
      <c r="BJ524" s="794"/>
      <c r="BK524" s="794"/>
      <c r="BL524" s="794"/>
      <c r="BM524" s="794"/>
    </row>
    <row r="525" spans="5:65" s="795" customFormat="1" ht="12.75" customHeight="1">
      <c r="E525" s="4"/>
      <c r="F525" s="794"/>
      <c r="G525" s="794"/>
      <c r="H525" s="794"/>
      <c r="I525" s="794"/>
      <c r="J525" s="794"/>
      <c r="K525" s="794"/>
      <c r="L525" s="794"/>
      <c r="M525" s="794"/>
      <c r="N525" s="794"/>
      <c r="O525" s="794"/>
      <c r="P525" s="794"/>
      <c r="Q525" s="794"/>
      <c r="R525" s="794"/>
      <c r="S525" s="794"/>
      <c r="T525" s="794"/>
      <c r="U525" s="794"/>
      <c r="V525" s="794"/>
      <c r="W525" s="794"/>
      <c r="X525" s="794"/>
      <c r="Y525" s="794"/>
      <c r="Z525" s="794"/>
      <c r="AA525" s="794"/>
      <c r="AB525" s="794"/>
      <c r="AC525" s="794"/>
      <c r="AD525" s="794"/>
      <c r="AE525" s="794"/>
      <c r="AF525" s="794"/>
      <c r="AG525" s="794"/>
      <c r="AH525" s="794"/>
      <c r="AI525" s="794"/>
      <c r="AJ525" s="794"/>
      <c r="AK525" s="794"/>
      <c r="AL525" s="794"/>
      <c r="AM525" s="794"/>
      <c r="AN525" s="794"/>
      <c r="AO525" s="794"/>
      <c r="AP525" s="794"/>
      <c r="AQ525" s="794"/>
      <c r="AR525" s="794"/>
      <c r="AS525" s="794"/>
      <c r="AT525" s="794"/>
      <c r="AU525" s="794"/>
      <c r="AV525" s="794"/>
      <c r="AW525" s="794"/>
      <c r="AX525" s="794"/>
      <c r="AY525" s="794"/>
      <c r="AZ525" s="794"/>
      <c r="BA525" s="794"/>
      <c r="BB525" s="794"/>
      <c r="BC525" s="794"/>
      <c r="BD525" s="794"/>
      <c r="BE525" s="794"/>
      <c r="BF525" s="794"/>
      <c r="BG525" s="794"/>
      <c r="BH525" s="794"/>
      <c r="BI525" s="794"/>
      <c r="BJ525" s="794"/>
      <c r="BK525" s="794"/>
      <c r="BL525" s="794"/>
      <c r="BM525" s="794"/>
    </row>
    <row r="526" spans="5:65" s="795" customFormat="1" ht="12.75" customHeight="1">
      <c r="E526" s="4"/>
      <c r="F526" s="794"/>
      <c r="G526" s="794"/>
      <c r="H526" s="794"/>
      <c r="I526" s="794"/>
      <c r="J526" s="794"/>
      <c r="K526" s="794"/>
      <c r="L526" s="794"/>
      <c r="M526" s="794"/>
      <c r="N526" s="794"/>
      <c r="O526" s="794"/>
      <c r="P526" s="794"/>
      <c r="Q526" s="794"/>
      <c r="R526" s="794"/>
      <c r="S526" s="794"/>
      <c r="T526" s="794"/>
      <c r="U526" s="794"/>
      <c r="V526" s="794"/>
      <c r="W526" s="794"/>
      <c r="X526" s="794"/>
      <c r="Y526" s="794"/>
      <c r="Z526" s="794"/>
      <c r="AA526" s="794"/>
      <c r="AB526" s="794"/>
      <c r="AC526" s="794"/>
      <c r="AD526" s="794"/>
      <c r="AE526" s="794"/>
      <c r="AF526" s="794"/>
      <c r="AG526" s="794"/>
      <c r="AH526" s="794"/>
      <c r="AI526" s="794"/>
      <c r="AJ526" s="794"/>
      <c r="AK526" s="794"/>
      <c r="AL526" s="794"/>
      <c r="AM526" s="794"/>
      <c r="AN526" s="794"/>
      <c r="AO526" s="794"/>
      <c r="AP526" s="794"/>
      <c r="AQ526" s="794"/>
      <c r="AR526" s="794"/>
      <c r="AS526" s="794"/>
      <c r="AT526" s="794"/>
      <c r="AU526" s="794"/>
      <c r="AV526" s="794"/>
      <c r="AW526" s="794"/>
      <c r="AX526" s="794"/>
      <c r="AY526" s="794"/>
      <c r="AZ526" s="794"/>
      <c r="BA526" s="794"/>
      <c r="BB526" s="794"/>
      <c r="BC526" s="794"/>
      <c r="BD526" s="794"/>
      <c r="BE526" s="794"/>
      <c r="BF526" s="794"/>
      <c r="BG526" s="794"/>
      <c r="BH526" s="794"/>
      <c r="BI526" s="794"/>
      <c r="BJ526" s="794"/>
      <c r="BK526" s="794"/>
      <c r="BL526" s="794"/>
      <c r="BM526" s="794"/>
    </row>
    <row r="527" spans="5:65" s="795" customFormat="1" ht="11.1" customHeight="1">
      <c r="E527" s="4"/>
      <c r="F527" s="794"/>
      <c r="G527" s="794"/>
      <c r="H527" s="794"/>
      <c r="I527" s="794"/>
      <c r="J527" s="794"/>
      <c r="K527" s="794"/>
      <c r="L527" s="794"/>
      <c r="M527" s="794"/>
      <c r="N527" s="794"/>
      <c r="O527" s="794"/>
      <c r="P527" s="794"/>
      <c r="Q527" s="794"/>
      <c r="R527" s="794"/>
      <c r="S527" s="794"/>
      <c r="T527" s="794"/>
      <c r="U527" s="794"/>
      <c r="V527" s="794"/>
      <c r="W527" s="794"/>
      <c r="X527" s="794"/>
      <c r="Y527" s="794"/>
      <c r="Z527" s="794"/>
      <c r="AA527" s="794"/>
      <c r="AB527" s="794"/>
      <c r="AC527" s="794"/>
      <c r="AD527" s="794"/>
      <c r="AE527" s="794"/>
      <c r="AF527" s="794"/>
      <c r="AG527" s="794"/>
      <c r="AH527" s="794"/>
      <c r="AI527" s="794"/>
      <c r="AJ527" s="794"/>
      <c r="AK527" s="794"/>
      <c r="AL527" s="794"/>
      <c r="AM527" s="794"/>
      <c r="AN527" s="794"/>
      <c r="AO527" s="794"/>
      <c r="AP527" s="794"/>
      <c r="AQ527" s="794"/>
      <c r="AR527" s="794"/>
      <c r="AS527" s="794"/>
      <c r="AT527" s="794"/>
      <c r="AU527" s="794"/>
      <c r="AV527" s="794"/>
      <c r="AW527" s="794"/>
      <c r="AX527" s="794"/>
      <c r="AY527" s="794"/>
      <c r="AZ527" s="794"/>
      <c r="BA527" s="794"/>
      <c r="BB527" s="794"/>
      <c r="BC527" s="794"/>
      <c r="BD527" s="794"/>
      <c r="BE527" s="794"/>
      <c r="BF527" s="794"/>
      <c r="BG527" s="794"/>
      <c r="BH527" s="794"/>
      <c r="BI527" s="794"/>
      <c r="BJ527" s="794"/>
      <c r="BK527" s="794"/>
      <c r="BL527" s="794"/>
      <c r="BM527" s="794"/>
    </row>
    <row r="528" spans="5:65" s="795" customFormat="1" ht="12.75" customHeight="1">
      <c r="E528" s="4"/>
      <c r="F528" s="794"/>
      <c r="G528" s="794"/>
      <c r="H528" s="794"/>
      <c r="I528" s="794"/>
      <c r="J528" s="794"/>
      <c r="K528" s="794"/>
      <c r="L528" s="794"/>
      <c r="M528" s="794"/>
      <c r="N528" s="794"/>
      <c r="O528" s="794"/>
      <c r="P528" s="794"/>
      <c r="Q528" s="794"/>
      <c r="R528" s="794"/>
      <c r="S528" s="794"/>
      <c r="T528" s="794"/>
      <c r="U528" s="794"/>
      <c r="V528" s="794"/>
      <c r="W528" s="794"/>
      <c r="X528" s="794"/>
      <c r="Y528" s="794"/>
      <c r="Z528" s="794"/>
      <c r="AA528" s="794"/>
      <c r="AB528" s="794"/>
      <c r="AC528" s="794"/>
      <c r="AD528" s="794"/>
      <c r="AE528" s="794"/>
      <c r="AF528" s="794"/>
      <c r="AG528" s="794"/>
      <c r="AH528" s="794"/>
      <c r="AI528" s="794"/>
      <c r="AJ528" s="794"/>
      <c r="AK528" s="794"/>
      <c r="AL528" s="794"/>
      <c r="AM528" s="794"/>
      <c r="AN528" s="794"/>
      <c r="AO528" s="794"/>
      <c r="AP528" s="794"/>
      <c r="AQ528" s="794"/>
      <c r="AR528" s="794"/>
      <c r="AS528" s="794"/>
      <c r="AT528" s="794"/>
      <c r="AU528" s="794"/>
      <c r="AV528" s="794"/>
      <c r="AW528" s="794"/>
      <c r="AX528" s="794"/>
      <c r="AY528" s="794"/>
      <c r="AZ528" s="794"/>
      <c r="BA528" s="794"/>
      <c r="BB528" s="794"/>
      <c r="BC528" s="794"/>
      <c r="BD528" s="794"/>
      <c r="BE528" s="794"/>
      <c r="BF528" s="794"/>
      <c r="BG528" s="794"/>
      <c r="BH528" s="794"/>
      <c r="BI528" s="794"/>
      <c r="BJ528" s="794"/>
      <c r="BK528" s="794"/>
      <c r="BL528" s="794"/>
      <c r="BM528" s="794"/>
    </row>
    <row r="529" spans="5:65" s="795" customFormat="1" ht="12.75" customHeight="1">
      <c r="E529" s="4"/>
      <c r="F529" s="794"/>
      <c r="G529" s="794"/>
      <c r="H529" s="794"/>
      <c r="I529" s="794"/>
      <c r="J529" s="794"/>
      <c r="K529" s="794"/>
      <c r="L529" s="794"/>
      <c r="M529" s="794"/>
      <c r="N529" s="794"/>
      <c r="O529" s="794"/>
      <c r="P529" s="794"/>
      <c r="Q529" s="794"/>
      <c r="R529" s="794"/>
      <c r="S529" s="794"/>
      <c r="T529" s="794"/>
      <c r="U529" s="794"/>
      <c r="V529" s="794"/>
      <c r="W529" s="794"/>
      <c r="X529" s="794"/>
      <c r="Y529" s="794"/>
      <c r="Z529" s="794"/>
      <c r="AA529" s="794"/>
      <c r="AB529" s="794"/>
      <c r="AC529" s="794"/>
      <c r="AD529" s="794"/>
      <c r="AE529" s="794"/>
      <c r="AF529" s="794"/>
      <c r="AG529" s="794"/>
      <c r="AH529" s="794"/>
      <c r="AI529" s="794"/>
      <c r="AJ529" s="794"/>
      <c r="AK529" s="794"/>
      <c r="AL529" s="794"/>
      <c r="AM529" s="794"/>
      <c r="AN529" s="794"/>
      <c r="AO529" s="794"/>
      <c r="AP529" s="794"/>
      <c r="AQ529" s="794"/>
      <c r="AR529" s="794"/>
      <c r="AS529" s="794"/>
      <c r="AT529" s="794"/>
      <c r="AU529" s="794"/>
      <c r="AV529" s="794"/>
      <c r="AW529" s="794"/>
      <c r="AX529" s="794"/>
      <c r="AY529" s="794"/>
      <c r="AZ529" s="794"/>
      <c r="BA529" s="794"/>
      <c r="BB529" s="794"/>
      <c r="BC529" s="794"/>
      <c r="BD529" s="794"/>
      <c r="BE529" s="794"/>
      <c r="BF529" s="794"/>
      <c r="BG529" s="794"/>
      <c r="BH529" s="794"/>
      <c r="BI529" s="794"/>
      <c r="BJ529" s="794"/>
      <c r="BK529" s="794"/>
      <c r="BL529" s="794"/>
      <c r="BM529" s="794"/>
    </row>
    <row r="530" spans="5:65" s="795" customFormat="1" ht="12.75" customHeight="1">
      <c r="E530" s="4"/>
      <c r="F530" s="794"/>
      <c r="G530" s="794"/>
      <c r="H530" s="794"/>
      <c r="I530" s="794"/>
      <c r="J530" s="794"/>
      <c r="K530" s="794"/>
      <c r="L530" s="794"/>
      <c r="M530" s="794"/>
      <c r="N530" s="794"/>
      <c r="O530" s="794"/>
      <c r="P530" s="794"/>
      <c r="Q530" s="794"/>
      <c r="R530" s="794"/>
      <c r="S530" s="794"/>
      <c r="T530" s="794"/>
      <c r="U530" s="794"/>
      <c r="V530" s="794"/>
      <c r="W530" s="794"/>
      <c r="X530" s="794"/>
      <c r="Y530" s="794"/>
      <c r="Z530" s="794"/>
      <c r="AA530" s="794"/>
      <c r="AB530" s="794"/>
      <c r="AC530" s="794"/>
      <c r="AD530" s="794"/>
      <c r="AE530" s="794"/>
      <c r="AF530" s="794"/>
      <c r="AG530" s="794"/>
      <c r="AH530" s="794"/>
      <c r="AI530" s="794"/>
      <c r="AJ530" s="794"/>
      <c r="AK530" s="794"/>
      <c r="AL530" s="794"/>
      <c r="AM530" s="794"/>
      <c r="AN530" s="794"/>
      <c r="AO530" s="794"/>
      <c r="AP530" s="794"/>
      <c r="AQ530" s="794"/>
      <c r="AR530" s="794"/>
      <c r="AS530" s="794"/>
      <c r="AT530" s="794"/>
      <c r="AU530" s="794"/>
      <c r="AV530" s="794"/>
      <c r="AW530" s="794"/>
      <c r="AX530" s="794"/>
      <c r="AY530" s="794"/>
      <c r="AZ530" s="794"/>
      <c r="BA530" s="794"/>
      <c r="BB530" s="794"/>
      <c r="BC530" s="794"/>
      <c r="BD530" s="794"/>
      <c r="BE530" s="794"/>
      <c r="BF530" s="794"/>
      <c r="BG530" s="794"/>
      <c r="BH530" s="794"/>
      <c r="BI530" s="794"/>
      <c r="BJ530" s="794"/>
      <c r="BK530" s="794"/>
      <c r="BL530" s="794"/>
      <c r="BM530" s="794"/>
    </row>
    <row r="531" spans="5:65" s="795" customFormat="1" ht="12.75" customHeight="1">
      <c r="E531" s="4"/>
      <c r="F531" s="794"/>
      <c r="G531" s="794"/>
      <c r="H531" s="794"/>
      <c r="I531" s="794"/>
      <c r="J531" s="794"/>
      <c r="K531" s="794"/>
      <c r="L531" s="794"/>
      <c r="M531" s="794"/>
      <c r="N531" s="794"/>
      <c r="O531" s="794"/>
      <c r="P531" s="794"/>
      <c r="Q531" s="794"/>
      <c r="R531" s="794"/>
      <c r="S531" s="794"/>
      <c r="T531" s="794"/>
      <c r="U531" s="794"/>
      <c r="V531" s="794"/>
      <c r="W531" s="794"/>
      <c r="X531" s="794"/>
      <c r="Y531" s="794"/>
      <c r="Z531" s="794"/>
      <c r="AA531" s="794"/>
      <c r="AB531" s="794"/>
      <c r="AC531" s="794"/>
      <c r="AD531" s="794"/>
      <c r="AE531" s="794"/>
      <c r="AF531" s="794"/>
      <c r="AG531" s="794"/>
      <c r="AH531" s="794"/>
      <c r="AI531" s="794"/>
      <c r="AJ531" s="794"/>
      <c r="AK531" s="794"/>
      <c r="AL531" s="794"/>
      <c r="AM531" s="794"/>
      <c r="AN531" s="794"/>
      <c r="AO531" s="794"/>
      <c r="AP531" s="794"/>
      <c r="AQ531" s="794"/>
      <c r="AR531" s="794"/>
      <c r="AS531" s="794"/>
      <c r="AT531" s="794"/>
      <c r="AU531" s="794"/>
      <c r="AV531" s="794"/>
      <c r="AW531" s="794"/>
      <c r="AX531" s="794"/>
      <c r="AY531" s="794"/>
      <c r="AZ531" s="794"/>
      <c r="BA531" s="794"/>
      <c r="BB531" s="794"/>
      <c r="BC531" s="794"/>
      <c r="BD531" s="794"/>
      <c r="BE531" s="794"/>
      <c r="BF531" s="794"/>
      <c r="BG531" s="794"/>
      <c r="BH531" s="794"/>
      <c r="BI531" s="794"/>
      <c r="BJ531" s="794"/>
      <c r="BK531" s="794"/>
      <c r="BL531" s="794"/>
      <c r="BM531" s="794"/>
    </row>
    <row r="532" spans="5:65" s="795" customFormat="1" ht="12.75" customHeight="1">
      <c r="E532" s="4"/>
      <c r="F532" s="794"/>
      <c r="G532" s="794"/>
      <c r="H532" s="794"/>
      <c r="I532" s="794"/>
      <c r="J532" s="794"/>
      <c r="K532" s="794"/>
      <c r="L532" s="794"/>
      <c r="M532" s="794"/>
      <c r="N532" s="794"/>
      <c r="O532" s="794"/>
      <c r="P532" s="794"/>
      <c r="Q532" s="794"/>
      <c r="R532" s="794"/>
      <c r="S532" s="794"/>
      <c r="T532" s="794"/>
      <c r="U532" s="794"/>
      <c r="V532" s="794"/>
      <c r="W532" s="794"/>
      <c r="X532" s="794"/>
      <c r="Y532" s="794"/>
      <c r="Z532" s="794"/>
      <c r="AA532" s="794"/>
      <c r="AB532" s="794"/>
      <c r="AC532" s="794"/>
      <c r="AD532" s="794"/>
      <c r="AE532" s="794"/>
      <c r="AF532" s="794"/>
      <c r="AG532" s="794"/>
      <c r="AH532" s="794"/>
      <c r="AI532" s="794"/>
      <c r="AJ532" s="794"/>
      <c r="AK532" s="794"/>
      <c r="AL532" s="794"/>
      <c r="AM532" s="794"/>
      <c r="AN532" s="794"/>
      <c r="AO532" s="794"/>
      <c r="AP532" s="794"/>
      <c r="AQ532" s="794"/>
      <c r="AR532" s="794"/>
      <c r="AS532" s="794"/>
      <c r="AT532" s="794"/>
      <c r="AU532" s="794"/>
      <c r="AV532" s="794"/>
      <c r="AW532" s="794"/>
      <c r="AX532" s="794"/>
      <c r="AY532" s="794"/>
      <c r="AZ532" s="794"/>
      <c r="BA532" s="794"/>
      <c r="BB532" s="794"/>
      <c r="BC532" s="794"/>
      <c r="BD532" s="794"/>
      <c r="BE532" s="794"/>
      <c r="BF532" s="794"/>
      <c r="BG532" s="794"/>
      <c r="BH532" s="794"/>
      <c r="BI532" s="794"/>
      <c r="BJ532" s="794"/>
      <c r="BK532" s="794"/>
      <c r="BL532" s="794"/>
      <c r="BM532" s="794"/>
    </row>
    <row r="533" spans="5:65" s="795" customFormat="1" ht="11.1" customHeight="1">
      <c r="E533" s="4"/>
      <c r="F533" s="794"/>
      <c r="G533" s="794"/>
      <c r="H533" s="794"/>
      <c r="I533" s="794"/>
      <c r="J533" s="794"/>
      <c r="K533" s="794"/>
      <c r="L533" s="794"/>
      <c r="M533" s="794"/>
      <c r="N533" s="794"/>
      <c r="O533" s="794"/>
      <c r="P533" s="794"/>
      <c r="Q533" s="794"/>
      <c r="R533" s="794"/>
      <c r="S533" s="794"/>
      <c r="T533" s="794"/>
      <c r="U533" s="794"/>
      <c r="V533" s="794"/>
      <c r="W533" s="794"/>
      <c r="X533" s="794"/>
      <c r="Y533" s="794"/>
      <c r="Z533" s="794"/>
      <c r="AA533" s="794"/>
      <c r="AB533" s="794"/>
      <c r="AC533" s="794"/>
      <c r="AD533" s="794"/>
      <c r="AE533" s="794"/>
      <c r="AF533" s="794"/>
      <c r="AG533" s="794"/>
      <c r="AH533" s="794"/>
      <c r="AI533" s="794"/>
      <c r="AJ533" s="794"/>
      <c r="AK533" s="794"/>
      <c r="AL533" s="794"/>
      <c r="AM533" s="794"/>
      <c r="AN533" s="794"/>
      <c r="AO533" s="794"/>
      <c r="AP533" s="794"/>
      <c r="AQ533" s="794"/>
      <c r="AR533" s="794"/>
      <c r="AS533" s="794"/>
      <c r="AT533" s="794"/>
      <c r="AU533" s="794"/>
      <c r="AV533" s="794"/>
      <c r="AW533" s="794"/>
      <c r="AX533" s="794"/>
      <c r="AY533" s="794"/>
      <c r="AZ533" s="794"/>
      <c r="BA533" s="794"/>
      <c r="BB533" s="794"/>
      <c r="BC533" s="794"/>
      <c r="BD533" s="794"/>
      <c r="BE533" s="794"/>
      <c r="BF533" s="794"/>
      <c r="BG533" s="794"/>
      <c r="BH533" s="794"/>
      <c r="BI533" s="794"/>
      <c r="BJ533" s="794"/>
      <c r="BK533" s="794"/>
      <c r="BL533" s="794"/>
      <c r="BM533" s="794"/>
    </row>
    <row r="534" spans="5:65" s="795" customFormat="1" ht="12.75" customHeight="1">
      <c r="E534" s="4"/>
      <c r="F534" s="794"/>
      <c r="G534" s="794"/>
      <c r="H534" s="794"/>
      <c r="I534" s="794"/>
      <c r="J534" s="794"/>
      <c r="K534" s="794"/>
      <c r="L534" s="794"/>
      <c r="M534" s="794"/>
      <c r="N534" s="794"/>
      <c r="O534" s="794"/>
      <c r="P534" s="794"/>
      <c r="Q534" s="794"/>
      <c r="R534" s="794"/>
      <c r="S534" s="794"/>
      <c r="T534" s="794"/>
      <c r="U534" s="794"/>
      <c r="V534" s="794"/>
      <c r="W534" s="794"/>
      <c r="X534" s="794"/>
      <c r="Y534" s="794"/>
      <c r="Z534" s="794"/>
      <c r="AA534" s="794"/>
      <c r="AB534" s="794"/>
      <c r="AC534" s="794"/>
      <c r="AD534" s="794"/>
      <c r="AE534" s="794"/>
      <c r="AF534" s="794"/>
      <c r="AG534" s="794"/>
      <c r="AH534" s="794"/>
      <c r="AI534" s="794"/>
      <c r="AJ534" s="794"/>
      <c r="AK534" s="794"/>
      <c r="AL534" s="794"/>
      <c r="AM534" s="794"/>
      <c r="AN534" s="794"/>
      <c r="AO534" s="794"/>
      <c r="AP534" s="794"/>
      <c r="AQ534" s="794"/>
      <c r="AR534" s="794"/>
      <c r="AS534" s="794"/>
      <c r="AT534" s="794"/>
      <c r="AU534" s="794"/>
      <c r="AV534" s="794"/>
      <c r="AW534" s="794"/>
      <c r="AX534" s="794"/>
      <c r="AY534" s="794"/>
      <c r="AZ534" s="794"/>
      <c r="BA534" s="794"/>
      <c r="BB534" s="794"/>
      <c r="BC534" s="794"/>
      <c r="BD534" s="794"/>
      <c r="BE534" s="794"/>
      <c r="BF534" s="794"/>
      <c r="BG534" s="794"/>
      <c r="BH534" s="794"/>
      <c r="BI534" s="794"/>
      <c r="BJ534" s="794"/>
      <c r="BK534" s="794"/>
      <c r="BL534" s="794"/>
      <c r="BM534" s="794"/>
    </row>
    <row r="535" spans="5:65" s="795" customFormat="1" ht="12.75" customHeight="1">
      <c r="E535" s="4"/>
      <c r="F535" s="794"/>
      <c r="G535" s="794"/>
      <c r="H535" s="794"/>
      <c r="I535" s="794"/>
      <c r="J535" s="794"/>
      <c r="K535" s="794"/>
      <c r="L535" s="794"/>
      <c r="M535" s="794"/>
      <c r="N535" s="794"/>
      <c r="O535" s="794"/>
      <c r="P535" s="794"/>
      <c r="Q535" s="794"/>
      <c r="R535" s="794"/>
      <c r="S535" s="794"/>
      <c r="T535" s="794"/>
      <c r="U535" s="794"/>
      <c r="V535" s="794"/>
      <c r="W535" s="794"/>
      <c r="X535" s="794"/>
      <c r="Y535" s="794"/>
      <c r="Z535" s="794"/>
      <c r="AA535" s="794"/>
      <c r="AB535" s="794"/>
      <c r="AC535" s="794"/>
      <c r="AD535" s="794"/>
      <c r="AE535" s="794"/>
      <c r="AF535" s="794"/>
      <c r="AG535" s="794"/>
      <c r="AH535" s="794"/>
      <c r="AI535" s="794"/>
      <c r="AJ535" s="794"/>
      <c r="AK535" s="794"/>
      <c r="AL535" s="794"/>
      <c r="AM535" s="794"/>
      <c r="AN535" s="794"/>
      <c r="AO535" s="794"/>
      <c r="AP535" s="794"/>
      <c r="AQ535" s="794"/>
      <c r="AR535" s="794"/>
      <c r="AS535" s="794"/>
      <c r="AT535" s="794"/>
      <c r="AU535" s="794"/>
      <c r="AV535" s="794"/>
      <c r="AW535" s="794"/>
      <c r="AX535" s="794"/>
      <c r="AY535" s="794"/>
      <c r="AZ535" s="794"/>
      <c r="BA535" s="794"/>
      <c r="BB535" s="794"/>
      <c r="BC535" s="794"/>
      <c r="BD535" s="794"/>
      <c r="BE535" s="794"/>
      <c r="BF535" s="794"/>
      <c r="BG535" s="794"/>
      <c r="BH535" s="794"/>
      <c r="BI535" s="794"/>
      <c r="BJ535" s="794"/>
      <c r="BK535" s="794"/>
      <c r="BL535" s="794"/>
      <c r="BM535" s="794"/>
    </row>
    <row r="536" spans="5:65" s="795" customFormat="1" ht="12.75" customHeight="1">
      <c r="E536" s="4"/>
      <c r="F536" s="794"/>
      <c r="G536" s="794"/>
      <c r="H536" s="794"/>
      <c r="I536" s="794"/>
      <c r="J536" s="794"/>
      <c r="K536" s="794"/>
      <c r="L536" s="794"/>
      <c r="M536" s="794"/>
      <c r="N536" s="794"/>
      <c r="O536" s="794"/>
      <c r="P536" s="794"/>
      <c r="Q536" s="794"/>
      <c r="R536" s="794"/>
      <c r="S536" s="794"/>
      <c r="T536" s="794"/>
      <c r="U536" s="794"/>
      <c r="V536" s="794"/>
      <c r="W536" s="794"/>
      <c r="X536" s="794"/>
      <c r="Y536" s="794"/>
      <c r="Z536" s="794"/>
      <c r="AA536" s="794"/>
      <c r="AB536" s="794"/>
      <c r="AC536" s="794"/>
      <c r="AD536" s="794"/>
      <c r="AE536" s="794"/>
      <c r="AF536" s="794"/>
      <c r="AG536" s="794"/>
      <c r="AH536" s="794"/>
      <c r="AI536" s="794"/>
      <c r="AJ536" s="794"/>
      <c r="AK536" s="794"/>
      <c r="AL536" s="794"/>
      <c r="AM536" s="794"/>
      <c r="AN536" s="794"/>
      <c r="AO536" s="794"/>
      <c r="AP536" s="794"/>
      <c r="AQ536" s="794"/>
      <c r="AR536" s="794"/>
      <c r="AS536" s="794"/>
      <c r="AT536" s="794"/>
      <c r="AU536" s="794"/>
      <c r="AV536" s="794"/>
      <c r="AW536" s="794"/>
      <c r="AX536" s="794"/>
      <c r="AY536" s="794"/>
      <c r="AZ536" s="794"/>
      <c r="BA536" s="794"/>
      <c r="BB536" s="794"/>
      <c r="BC536" s="794"/>
      <c r="BD536" s="794"/>
      <c r="BE536" s="794"/>
      <c r="BF536" s="794"/>
      <c r="BG536" s="794"/>
      <c r="BH536" s="794"/>
      <c r="BI536" s="794"/>
      <c r="BJ536" s="794"/>
      <c r="BK536" s="794"/>
      <c r="BL536" s="794"/>
      <c r="BM536" s="794"/>
    </row>
    <row r="537" spans="5:65" s="795" customFormat="1" ht="12.75" customHeight="1">
      <c r="E537" s="4"/>
      <c r="F537" s="794"/>
      <c r="G537" s="794"/>
      <c r="H537" s="794"/>
      <c r="I537" s="794"/>
      <c r="J537" s="794"/>
      <c r="K537" s="794"/>
      <c r="L537" s="794"/>
      <c r="M537" s="794"/>
      <c r="N537" s="794"/>
      <c r="O537" s="794"/>
      <c r="P537" s="794"/>
      <c r="Q537" s="794"/>
      <c r="R537" s="794"/>
      <c r="S537" s="794"/>
      <c r="T537" s="794"/>
      <c r="U537" s="794"/>
      <c r="V537" s="794"/>
      <c r="W537" s="794"/>
      <c r="X537" s="794"/>
      <c r="Y537" s="794"/>
      <c r="Z537" s="794"/>
      <c r="AA537" s="794"/>
      <c r="AB537" s="794"/>
      <c r="AC537" s="794"/>
      <c r="AD537" s="794"/>
      <c r="AE537" s="794"/>
      <c r="AF537" s="794"/>
      <c r="AG537" s="794"/>
      <c r="AH537" s="794"/>
      <c r="AI537" s="794"/>
      <c r="AJ537" s="794"/>
      <c r="AK537" s="794"/>
      <c r="AL537" s="794"/>
      <c r="AM537" s="794"/>
      <c r="AN537" s="794"/>
      <c r="AO537" s="794"/>
      <c r="AP537" s="794"/>
      <c r="AQ537" s="794"/>
      <c r="AR537" s="794"/>
      <c r="AS537" s="794"/>
      <c r="AT537" s="794"/>
      <c r="AU537" s="794"/>
      <c r="AV537" s="794"/>
      <c r="AW537" s="794"/>
      <c r="AX537" s="794"/>
      <c r="AY537" s="794"/>
      <c r="AZ537" s="794"/>
      <c r="BA537" s="794"/>
      <c r="BB537" s="794"/>
      <c r="BC537" s="794"/>
      <c r="BD537" s="794"/>
      <c r="BE537" s="794"/>
      <c r="BF537" s="794"/>
      <c r="BG537" s="794"/>
      <c r="BH537" s="794"/>
      <c r="BI537" s="794"/>
      <c r="BJ537" s="794"/>
      <c r="BK537" s="794"/>
      <c r="BL537" s="794"/>
      <c r="BM537" s="794"/>
    </row>
    <row r="538" spans="5:65" s="795" customFormat="1" ht="12.75" customHeight="1">
      <c r="E538" s="4"/>
      <c r="F538" s="794"/>
      <c r="G538" s="794"/>
      <c r="H538" s="794"/>
      <c r="I538" s="794"/>
      <c r="J538" s="794"/>
      <c r="K538" s="794"/>
      <c r="L538" s="794"/>
      <c r="M538" s="794"/>
      <c r="N538" s="794"/>
      <c r="O538" s="794"/>
      <c r="P538" s="794"/>
      <c r="Q538" s="794"/>
      <c r="R538" s="794"/>
      <c r="S538" s="794"/>
      <c r="T538" s="794"/>
      <c r="U538" s="794"/>
      <c r="V538" s="794"/>
      <c r="W538" s="794"/>
      <c r="X538" s="794"/>
      <c r="Y538" s="794"/>
      <c r="Z538" s="794"/>
      <c r="AA538" s="794"/>
      <c r="AB538" s="794"/>
      <c r="AC538" s="794"/>
      <c r="AD538" s="794"/>
      <c r="AE538" s="794"/>
      <c r="AF538" s="794"/>
      <c r="AG538" s="794"/>
      <c r="AH538" s="794"/>
      <c r="AI538" s="794"/>
      <c r="AJ538" s="794"/>
      <c r="AK538" s="794"/>
      <c r="AL538" s="794"/>
      <c r="AM538" s="794"/>
      <c r="AN538" s="794"/>
      <c r="AO538" s="794"/>
      <c r="AP538" s="794"/>
      <c r="AQ538" s="794"/>
      <c r="AR538" s="794"/>
      <c r="AS538" s="794"/>
      <c r="AT538" s="794"/>
      <c r="AU538" s="794"/>
      <c r="AV538" s="794"/>
      <c r="AW538" s="794"/>
      <c r="AX538" s="794"/>
      <c r="AY538" s="794"/>
      <c r="AZ538" s="794"/>
      <c r="BA538" s="794"/>
      <c r="BB538" s="794"/>
      <c r="BC538" s="794"/>
      <c r="BD538" s="794"/>
      <c r="BE538" s="794"/>
      <c r="BF538" s="794"/>
      <c r="BG538" s="794"/>
      <c r="BH538" s="794"/>
      <c r="BI538" s="794"/>
      <c r="BJ538" s="794"/>
      <c r="BK538" s="794"/>
      <c r="BL538" s="794"/>
      <c r="BM538" s="794"/>
    </row>
    <row r="539" spans="5:65" s="795" customFormat="1" ht="11.1" customHeight="1">
      <c r="E539" s="4"/>
      <c r="F539" s="794"/>
      <c r="G539" s="794"/>
      <c r="H539" s="794"/>
      <c r="I539" s="794"/>
      <c r="J539" s="794"/>
      <c r="K539" s="794"/>
      <c r="L539" s="794"/>
      <c r="M539" s="794"/>
      <c r="N539" s="794"/>
      <c r="O539" s="794"/>
      <c r="P539" s="794"/>
      <c r="Q539" s="794"/>
      <c r="R539" s="794"/>
      <c r="S539" s="794"/>
      <c r="T539" s="794"/>
      <c r="U539" s="794"/>
      <c r="V539" s="794"/>
      <c r="W539" s="794"/>
      <c r="X539" s="794"/>
      <c r="Y539" s="794"/>
      <c r="Z539" s="794"/>
      <c r="AA539" s="794"/>
      <c r="AB539" s="794"/>
      <c r="AC539" s="794"/>
      <c r="AD539" s="794"/>
      <c r="AE539" s="794"/>
      <c r="AF539" s="794"/>
      <c r="AG539" s="794"/>
      <c r="AH539" s="794"/>
      <c r="AI539" s="794"/>
      <c r="AJ539" s="794"/>
      <c r="AK539" s="794"/>
      <c r="AL539" s="794"/>
      <c r="AM539" s="794"/>
      <c r="AN539" s="794"/>
      <c r="AO539" s="794"/>
      <c r="AP539" s="794"/>
      <c r="AQ539" s="794"/>
      <c r="AR539" s="794"/>
      <c r="AS539" s="794"/>
      <c r="AT539" s="794"/>
      <c r="AU539" s="794"/>
      <c r="AV539" s="794"/>
      <c r="AW539" s="794"/>
      <c r="AX539" s="794"/>
      <c r="AY539" s="794"/>
      <c r="AZ539" s="794"/>
      <c r="BA539" s="794"/>
      <c r="BB539" s="794"/>
      <c r="BC539" s="794"/>
      <c r="BD539" s="794"/>
      <c r="BE539" s="794"/>
      <c r="BF539" s="794"/>
      <c r="BG539" s="794"/>
      <c r="BH539" s="794"/>
      <c r="BI539" s="794"/>
      <c r="BJ539" s="794"/>
      <c r="BK539" s="794"/>
      <c r="BL539" s="794"/>
      <c r="BM539" s="794"/>
    </row>
    <row r="540" spans="5:65" s="795" customFormat="1" ht="12.75" customHeight="1">
      <c r="E540" s="4"/>
      <c r="F540" s="794"/>
      <c r="G540" s="794"/>
      <c r="H540" s="794"/>
      <c r="I540" s="794"/>
      <c r="J540" s="794"/>
      <c r="K540" s="794"/>
      <c r="L540" s="794"/>
      <c r="M540" s="794"/>
      <c r="N540" s="794"/>
      <c r="O540" s="794"/>
      <c r="P540" s="794"/>
      <c r="Q540" s="794"/>
      <c r="R540" s="794"/>
      <c r="S540" s="794"/>
      <c r="T540" s="794"/>
      <c r="U540" s="794"/>
      <c r="V540" s="794"/>
      <c r="W540" s="794"/>
      <c r="X540" s="794"/>
      <c r="Y540" s="794"/>
      <c r="Z540" s="794"/>
      <c r="AA540" s="794"/>
      <c r="AB540" s="794"/>
      <c r="AC540" s="794"/>
      <c r="AD540" s="794"/>
      <c r="AE540" s="794"/>
      <c r="AF540" s="794"/>
      <c r="AG540" s="794"/>
      <c r="AH540" s="794"/>
      <c r="AI540" s="794"/>
      <c r="AJ540" s="794"/>
      <c r="AK540" s="794"/>
      <c r="AL540" s="794"/>
      <c r="AM540" s="794"/>
      <c r="AN540" s="794"/>
      <c r="AO540" s="794"/>
      <c r="AP540" s="794"/>
      <c r="AQ540" s="794"/>
      <c r="AR540" s="794"/>
      <c r="AS540" s="794"/>
      <c r="AT540" s="794"/>
      <c r="AU540" s="794"/>
      <c r="AV540" s="794"/>
      <c r="AW540" s="794"/>
      <c r="AX540" s="794"/>
      <c r="AY540" s="794"/>
      <c r="AZ540" s="794"/>
      <c r="BA540" s="794"/>
      <c r="BB540" s="794"/>
      <c r="BC540" s="794"/>
      <c r="BD540" s="794"/>
      <c r="BE540" s="794"/>
      <c r="BF540" s="794"/>
      <c r="BG540" s="794"/>
      <c r="BH540" s="794"/>
      <c r="BI540" s="794"/>
      <c r="BJ540" s="794"/>
      <c r="BK540" s="794"/>
      <c r="BL540" s="794"/>
      <c r="BM540" s="794"/>
    </row>
    <row r="541" spans="5:65" s="795" customFormat="1" ht="12.75" customHeight="1">
      <c r="E541" s="4"/>
      <c r="F541" s="794"/>
      <c r="G541" s="794"/>
      <c r="H541" s="794"/>
      <c r="I541" s="794"/>
      <c r="J541" s="794"/>
      <c r="K541" s="794"/>
      <c r="L541" s="794"/>
      <c r="M541" s="794"/>
      <c r="N541" s="794"/>
      <c r="O541" s="794"/>
      <c r="P541" s="794"/>
      <c r="Q541" s="794"/>
      <c r="R541" s="794"/>
      <c r="S541" s="794"/>
      <c r="T541" s="794"/>
      <c r="U541" s="794"/>
      <c r="V541" s="794"/>
      <c r="W541" s="794"/>
      <c r="X541" s="794"/>
      <c r="Y541" s="794"/>
      <c r="Z541" s="794"/>
      <c r="AA541" s="794"/>
      <c r="AB541" s="794"/>
      <c r="AC541" s="794"/>
      <c r="AD541" s="794"/>
      <c r="AE541" s="794"/>
      <c r="AF541" s="794"/>
      <c r="AG541" s="794"/>
      <c r="AH541" s="794"/>
      <c r="AI541" s="794"/>
      <c r="AJ541" s="794"/>
      <c r="AK541" s="794"/>
      <c r="AL541" s="794"/>
      <c r="AM541" s="794"/>
      <c r="AN541" s="794"/>
      <c r="AO541" s="794"/>
      <c r="AP541" s="794"/>
      <c r="AQ541" s="794"/>
      <c r="AR541" s="794"/>
      <c r="AS541" s="794"/>
      <c r="AT541" s="794"/>
      <c r="AU541" s="794"/>
      <c r="AV541" s="794"/>
      <c r="AW541" s="794"/>
      <c r="AX541" s="794"/>
      <c r="AY541" s="794"/>
      <c r="AZ541" s="794"/>
      <c r="BA541" s="794"/>
      <c r="BB541" s="794"/>
      <c r="BC541" s="794"/>
      <c r="BD541" s="794"/>
      <c r="BE541" s="794"/>
      <c r="BF541" s="794"/>
      <c r="BG541" s="794"/>
      <c r="BH541" s="794"/>
      <c r="BI541" s="794"/>
      <c r="BJ541" s="794"/>
      <c r="BK541" s="794"/>
      <c r="BL541" s="794"/>
      <c r="BM541" s="794"/>
    </row>
    <row r="542" spans="5:65" s="795" customFormat="1" ht="12.75" customHeight="1">
      <c r="E542" s="4"/>
      <c r="F542" s="794"/>
      <c r="G542" s="794"/>
      <c r="H542" s="794"/>
      <c r="I542" s="794"/>
      <c r="J542" s="794"/>
      <c r="K542" s="794"/>
      <c r="L542" s="794"/>
      <c r="M542" s="794"/>
      <c r="N542" s="794"/>
      <c r="O542" s="794"/>
      <c r="P542" s="794"/>
      <c r="Q542" s="794"/>
      <c r="R542" s="794"/>
      <c r="S542" s="794"/>
      <c r="T542" s="794"/>
      <c r="U542" s="794"/>
      <c r="V542" s="794"/>
      <c r="W542" s="794"/>
      <c r="X542" s="794"/>
      <c r="Y542" s="794"/>
      <c r="Z542" s="794"/>
      <c r="AA542" s="794"/>
      <c r="AB542" s="794"/>
      <c r="AC542" s="794"/>
      <c r="AD542" s="794"/>
      <c r="AE542" s="794"/>
      <c r="AF542" s="794"/>
      <c r="AG542" s="794"/>
      <c r="AH542" s="794"/>
      <c r="AI542" s="794"/>
      <c r="AJ542" s="794"/>
      <c r="AK542" s="794"/>
      <c r="AL542" s="794"/>
      <c r="AM542" s="794"/>
      <c r="AN542" s="794"/>
      <c r="AO542" s="794"/>
      <c r="AP542" s="794"/>
      <c r="AQ542" s="794"/>
      <c r="AR542" s="794"/>
      <c r="AS542" s="794"/>
      <c r="AT542" s="794"/>
      <c r="AU542" s="794"/>
      <c r="AV542" s="794"/>
      <c r="AW542" s="794"/>
      <c r="AX542" s="794"/>
      <c r="AY542" s="794"/>
      <c r="AZ542" s="794"/>
      <c r="BA542" s="794"/>
      <c r="BB542" s="794"/>
      <c r="BC542" s="794"/>
      <c r="BD542" s="794"/>
      <c r="BE542" s="794"/>
      <c r="BF542" s="794"/>
      <c r="BG542" s="794"/>
      <c r="BH542" s="794"/>
      <c r="BI542" s="794"/>
      <c r="BJ542" s="794"/>
      <c r="BK542" s="794"/>
      <c r="BL542" s="794"/>
      <c r="BM542" s="794"/>
    </row>
    <row r="543" spans="5:65" s="795" customFormat="1" ht="12.75" customHeight="1">
      <c r="E543" s="4"/>
      <c r="F543" s="794"/>
      <c r="G543" s="794"/>
      <c r="H543" s="794"/>
      <c r="I543" s="794"/>
      <c r="J543" s="794"/>
      <c r="K543" s="794"/>
      <c r="L543" s="794"/>
      <c r="M543" s="794"/>
      <c r="N543" s="794"/>
      <c r="O543" s="794"/>
      <c r="P543" s="794"/>
      <c r="Q543" s="794"/>
      <c r="R543" s="794"/>
      <c r="S543" s="794"/>
      <c r="T543" s="794"/>
      <c r="U543" s="794"/>
      <c r="V543" s="794"/>
      <c r="W543" s="794"/>
      <c r="X543" s="794"/>
      <c r="Y543" s="794"/>
      <c r="Z543" s="794"/>
      <c r="AA543" s="794"/>
      <c r="AB543" s="794"/>
      <c r="AC543" s="794"/>
      <c r="AD543" s="794"/>
      <c r="AE543" s="794"/>
      <c r="AF543" s="794"/>
      <c r="AG543" s="794"/>
      <c r="AH543" s="794"/>
      <c r="AI543" s="794"/>
      <c r="AJ543" s="794"/>
      <c r="AK543" s="794"/>
      <c r="AL543" s="794"/>
      <c r="AM543" s="794"/>
      <c r="AN543" s="794"/>
      <c r="AO543" s="794"/>
      <c r="AP543" s="794"/>
      <c r="AQ543" s="794"/>
      <c r="AR543" s="794"/>
      <c r="AS543" s="794"/>
      <c r="AT543" s="794"/>
      <c r="AU543" s="794"/>
      <c r="AV543" s="794"/>
      <c r="AW543" s="794"/>
      <c r="AX543" s="794"/>
      <c r="AY543" s="794"/>
      <c r="AZ543" s="794"/>
      <c r="BA543" s="794"/>
      <c r="BB543" s="794"/>
      <c r="BC543" s="794"/>
      <c r="BD543" s="794"/>
      <c r="BE543" s="794"/>
      <c r="BF543" s="794"/>
      <c r="BG543" s="794"/>
      <c r="BH543" s="794"/>
      <c r="BI543" s="794"/>
      <c r="BJ543" s="794"/>
      <c r="BK543" s="794"/>
      <c r="BL543" s="794"/>
      <c r="BM543" s="794"/>
    </row>
    <row r="544" spans="5:65" s="795" customFormat="1" ht="11.1" customHeight="1">
      <c r="E544" s="4"/>
      <c r="F544" s="794"/>
      <c r="G544" s="794"/>
      <c r="H544" s="794"/>
      <c r="I544" s="794"/>
      <c r="J544" s="794"/>
      <c r="K544" s="794"/>
      <c r="L544" s="794"/>
      <c r="M544" s="794"/>
      <c r="N544" s="794"/>
      <c r="O544" s="794"/>
      <c r="P544" s="794"/>
      <c r="Q544" s="794"/>
      <c r="R544" s="794"/>
      <c r="S544" s="794"/>
      <c r="T544" s="794"/>
      <c r="U544" s="794"/>
      <c r="V544" s="794"/>
      <c r="W544" s="794"/>
      <c r="X544" s="794"/>
      <c r="Y544" s="794"/>
      <c r="Z544" s="794"/>
      <c r="AA544" s="794"/>
      <c r="AB544" s="794"/>
      <c r="AC544" s="794"/>
      <c r="AD544" s="794"/>
      <c r="AE544" s="794"/>
      <c r="AF544" s="794"/>
      <c r="AG544" s="794"/>
      <c r="AH544" s="794"/>
      <c r="AI544" s="794"/>
      <c r="AJ544" s="794"/>
      <c r="AK544" s="794"/>
      <c r="AL544" s="794"/>
      <c r="AM544" s="794"/>
      <c r="AN544" s="794"/>
      <c r="AO544" s="794"/>
      <c r="AP544" s="794"/>
      <c r="AQ544" s="794"/>
      <c r="AR544" s="794"/>
      <c r="AS544" s="794"/>
      <c r="AT544" s="794"/>
      <c r="AU544" s="794"/>
      <c r="AV544" s="794"/>
      <c r="AW544" s="794"/>
      <c r="AX544" s="794"/>
      <c r="AY544" s="794"/>
      <c r="AZ544" s="794"/>
      <c r="BA544" s="794"/>
      <c r="BB544" s="794"/>
      <c r="BC544" s="794"/>
      <c r="BD544" s="794"/>
      <c r="BE544" s="794"/>
      <c r="BF544" s="794"/>
      <c r="BG544" s="794"/>
      <c r="BH544" s="794"/>
      <c r="BI544" s="794"/>
      <c r="BJ544" s="794"/>
      <c r="BK544" s="794"/>
      <c r="BL544" s="794"/>
      <c r="BM544" s="794"/>
    </row>
    <row r="545" spans="5:65" s="795" customFormat="1" ht="13.5" customHeight="1">
      <c r="E545" s="4"/>
      <c r="F545" s="794"/>
      <c r="G545" s="794"/>
      <c r="H545" s="794"/>
      <c r="I545" s="794"/>
      <c r="J545" s="794"/>
      <c r="K545" s="794"/>
      <c r="L545" s="794"/>
      <c r="M545" s="794"/>
      <c r="N545" s="794"/>
      <c r="O545" s="794"/>
      <c r="P545" s="794"/>
      <c r="Q545" s="794"/>
      <c r="R545" s="794"/>
      <c r="S545" s="794"/>
      <c r="T545" s="794"/>
      <c r="U545" s="794"/>
      <c r="V545" s="794"/>
      <c r="W545" s="794"/>
      <c r="X545" s="794"/>
      <c r="Y545" s="794"/>
      <c r="Z545" s="794"/>
      <c r="AA545" s="794"/>
      <c r="AB545" s="794"/>
      <c r="AC545" s="794"/>
      <c r="AD545" s="794"/>
      <c r="AE545" s="794"/>
      <c r="AF545" s="794"/>
      <c r="AG545" s="794"/>
      <c r="AH545" s="794"/>
      <c r="AI545" s="794"/>
      <c r="AJ545" s="794"/>
      <c r="AK545" s="794"/>
      <c r="AL545" s="794"/>
      <c r="AM545" s="794"/>
      <c r="AN545" s="794"/>
      <c r="AO545" s="794"/>
      <c r="AP545" s="794"/>
      <c r="AQ545" s="794"/>
      <c r="AR545" s="794"/>
      <c r="AS545" s="794"/>
      <c r="AT545" s="794"/>
      <c r="AU545" s="794"/>
      <c r="AV545" s="794"/>
      <c r="AW545" s="794"/>
      <c r="AX545" s="794"/>
      <c r="AY545" s="794"/>
      <c r="AZ545" s="794"/>
      <c r="BA545" s="794"/>
      <c r="BB545" s="794"/>
      <c r="BC545" s="794"/>
      <c r="BD545" s="794"/>
      <c r="BE545" s="794"/>
      <c r="BF545" s="794"/>
      <c r="BG545" s="794"/>
      <c r="BH545" s="794"/>
      <c r="BI545" s="794"/>
      <c r="BJ545" s="794"/>
      <c r="BK545" s="794"/>
      <c r="BL545" s="794"/>
      <c r="BM545" s="794"/>
    </row>
    <row r="546" spans="5:65" s="795" customFormat="1" ht="12.75" customHeight="1">
      <c r="E546" s="4"/>
      <c r="F546" s="794"/>
      <c r="G546" s="794"/>
      <c r="H546" s="794"/>
      <c r="I546" s="794"/>
      <c r="J546" s="794"/>
      <c r="K546" s="794"/>
      <c r="L546" s="794"/>
      <c r="M546" s="794"/>
      <c r="N546" s="794"/>
      <c r="O546" s="794"/>
      <c r="P546" s="794"/>
      <c r="Q546" s="794"/>
      <c r="R546" s="794"/>
      <c r="S546" s="794"/>
      <c r="T546" s="794"/>
      <c r="U546" s="794"/>
      <c r="V546" s="794"/>
      <c r="W546" s="794"/>
      <c r="X546" s="794"/>
      <c r="Y546" s="794"/>
      <c r="Z546" s="794"/>
      <c r="AA546" s="794"/>
      <c r="AB546" s="794"/>
      <c r="AC546" s="794"/>
      <c r="AD546" s="794"/>
      <c r="AE546" s="794"/>
      <c r="AF546" s="794"/>
      <c r="AG546" s="794"/>
      <c r="AH546" s="794"/>
      <c r="AI546" s="794"/>
      <c r="AJ546" s="794"/>
      <c r="AK546" s="794"/>
      <c r="AL546" s="794"/>
      <c r="AM546" s="794"/>
      <c r="AN546" s="794"/>
      <c r="AO546" s="794"/>
      <c r="AP546" s="794"/>
      <c r="AQ546" s="794"/>
      <c r="AR546" s="794"/>
      <c r="AS546" s="794"/>
      <c r="AT546" s="794"/>
      <c r="AU546" s="794"/>
      <c r="AV546" s="794"/>
      <c r="AW546" s="794"/>
      <c r="AX546" s="794"/>
      <c r="AY546" s="794"/>
      <c r="AZ546" s="794"/>
      <c r="BA546" s="794"/>
      <c r="BB546" s="794"/>
      <c r="BC546" s="794"/>
      <c r="BD546" s="794"/>
      <c r="BE546" s="794"/>
      <c r="BF546" s="794"/>
      <c r="BG546" s="794"/>
      <c r="BH546" s="794"/>
      <c r="BI546" s="794"/>
      <c r="BJ546" s="794"/>
      <c r="BK546" s="794"/>
      <c r="BL546" s="794"/>
      <c r="BM546" s="794"/>
    </row>
    <row r="547" spans="5:65" s="795" customFormat="1" ht="12.75" customHeight="1">
      <c r="E547" s="4"/>
      <c r="F547" s="794"/>
      <c r="G547" s="794"/>
      <c r="H547" s="794"/>
      <c r="I547" s="794"/>
      <c r="J547" s="794"/>
      <c r="K547" s="794"/>
      <c r="L547" s="794"/>
      <c r="M547" s="794"/>
      <c r="N547" s="794"/>
      <c r="O547" s="794"/>
      <c r="P547" s="794"/>
      <c r="Q547" s="794"/>
      <c r="R547" s="794"/>
      <c r="S547" s="794"/>
      <c r="T547" s="794"/>
      <c r="U547" s="794"/>
      <c r="V547" s="794"/>
      <c r="W547" s="794"/>
      <c r="X547" s="794"/>
      <c r="Y547" s="794"/>
      <c r="Z547" s="794"/>
      <c r="AA547" s="794"/>
      <c r="AB547" s="794"/>
      <c r="AC547" s="794"/>
      <c r="AD547" s="794"/>
      <c r="AE547" s="794"/>
      <c r="AF547" s="794"/>
      <c r="AG547" s="794"/>
      <c r="AH547" s="794"/>
      <c r="AI547" s="794"/>
      <c r="AJ547" s="794"/>
      <c r="AK547" s="794"/>
      <c r="AL547" s="794"/>
      <c r="AM547" s="794"/>
      <c r="AN547" s="794"/>
      <c r="AO547" s="794"/>
      <c r="AP547" s="794"/>
      <c r="AQ547" s="794"/>
      <c r="AR547" s="794"/>
      <c r="AS547" s="794"/>
      <c r="AT547" s="794"/>
      <c r="AU547" s="794"/>
      <c r="AV547" s="794"/>
      <c r="AW547" s="794"/>
      <c r="AX547" s="794"/>
      <c r="AY547" s="794"/>
      <c r="AZ547" s="794"/>
      <c r="BA547" s="794"/>
      <c r="BB547" s="794"/>
      <c r="BC547" s="794"/>
      <c r="BD547" s="794"/>
      <c r="BE547" s="794"/>
      <c r="BF547" s="794"/>
      <c r="BG547" s="794"/>
      <c r="BH547" s="794"/>
      <c r="BI547" s="794"/>
      <c r="BJ547" s="794"/>
      <c r="BK547" s="794"/>
      <c r="BL547" s="794"/>
      <c r="BM547" s="794"/>
    </row>
    <row r="548" spans="5:65" s="795" customFormat="1" ht="12.75" customHeight="1">
      <c r="E548" s="4"/>
      <c r="F548" s="794"/>
      <c r="G548" s="794"/>
      <c r="H548" s="794"/>
      <c r="I548" s="794"/>
      <c r="J548" s="794"/>
      <c r="K548" s="794"/>
      <c r="L548" s="794"/>
      <c r="M548" s="794"/>
      <c r="N548" s="794"/>
      <c r="O548" s="794"/>
      <c r="P548" s="794"/>
      <c r="Q548" s="794"/>
      <c r="R548" s="794"/>
      <c r="S548" s="794"/>
      <c r="T548" s="794"/>
      <c r="U548" s="794"/>
      <c r="V548" s="794"/>
      <c r="W548" s="794"/>
      <c r="X548" s="794"/>
      <c r="Y548" s="794"/>
      <c r="Z548" s="794"/>
      <c r="AA548" s="794"/>
      <c r="AB548" s="794"/>
      <c r="AC548" s="794"/>
      <c r="AD548" s="794"/>
      <c r="AE548" s="794"/>
      <c r="AF548" s="794"/>
      <c r="AG548" s="794"/>
      <c r="AH548" s="794"/>
      <c r="AI548" s="794"/>
      <c r="AJ548" s="794"/>
      <c r="AK548" s="794"/>
      <c r="AL548" s="794"/>
      <c r="AM548" s="794"/>
      <c r="AN548" s="794"/>
      <c r="AO548" s="794"/>
      <c r="AP548" s="794"/>
      <c r="AQ548" s="794"/>
      <c r="AR548" s="794"/>
      <c r="AS548" s="794"/>
      <c r="AT548" s="794"/>
      <c r="AU548" s="794"/>
      <c r="AV548" s="794"/>
      <c r="AW548" s="794"/>
      <c r="AX548" s="794"/>
      <c r="AY548" s="794"/>
      <c r="AZ548" s="794"/>
      <c r="BA548" s="794"/>
      <c r="BB548" s="794"/>
      <c r="BC548" s="794"/>
      <c r="BD548" s="794"/>
      <c r="BE548" s="794"/>
      <c r="BF548" s="794"/>
      <c r="BG548" s="794"/>
      <c r="BH548" s="794"/>
      <c r="BI548" s="794"/>
      <c r="BJ548" s="794"/>
      <c r="BK548" s="794"/>
      <c r="BL548" s="794"/>
      <c r="BM548" s="794"/>
    </row>
    <row r="549" spans="5:65" s="795" customFormat="1" ht="11.1" customHeight="1">
      <c r="E549" s="4"/>
      <c r="F549" s="794"/>
      <c r="G549" s="794"/>
      <c r="H549" s="794"/>
      <c r="I549" s="794"/>
      <c r="J549" s="794"/>
      <c r="K549" s="794"/>
      <c r="L549" s="794"/>
      <c r="M549" s="794"/>
      <c r="N549" s="794"/>
      <c r="O549" s="794"/>
      <c r="P549" s="794"/>
      <c r="Q549" s="794"/>
      <c r="R549" s="794"/>
      <c r="S549" s="794"/>
      <c r="T549" s="794"/>
      <c r="U549" s="794"/>
      <c r="V549" s="794"/>
      <c r="W549" s="794"/>
      <c r="X549" s="794"/>
      <c r="Y549" s="794"/>
      <c r="Z549" s="794"/>
      <c r="AA549" s="794"/>
      <c r="AB549" s="794"/>
      <c r="AC549" s="794"/>
      <c r="AD549" s="794"/>
      <c r="AE549" s="794"/>
      <c r="AF549" s="794"/>
      <c r="AG549" s="794"/>
      <c r="AH549" s="794"/>
      <c r="AI549" s="794"/>
      <c r="AJ549" s="794"/>
      <c r="AK549" s="794"/>
      <c r="AL549" s="794"/>
      <c r="AM549" s="794"/>
      <c r="AN549" s="794"/>
      <c r="AO549" s="794"/>
      <c r="AP549" s="794"/>
      <c r="AQ549" s="794"/>
      <c r="AR549" s="794"/>
      <c r="AS549" s="794"/>
      <c r="AT549" s="794"/>
      <c r="AU549" s="794"/>
      <c r="AV549" s="794"/>
      <c r="AW549" s="794"/>
      <c r="AX549" s="794"/>
      <c r="AY549" s="794"/>
      <c r="AZ549" s="794"/>
      <c r="BA549" s="794"/>
      <c r="BB549" s="794"/>
      <c r="BC549" s="794"/>
      <c r="BD549" s="794"/>
      <c r="BE549" s="794"/>
      <c r="BF549" s="794"/>
      <c r="BG549" s="794"/>
      <c r="BH549" s="794"/>
      <c r="BI549" s="794"/>
      <c r="BJ549" s="794"/>
      <c r="BK549" s="794"/>
      <c r="BL549" s="794"/>
      <c r="BM549" s="794"/>
    </row>
    <row r="550" spans="5:65" s="795" customFormat="1" ht="11.1" customHeight="1">
      <c r="E550" s="4"/>
      <c r="F550" s="794"/>
      <c r="G550" s="794"/>
      <c r="H550" s="794"/>
      <c r="I550" s="794"/>
      <c r="J550" s="794"/>
      <c r="K550" s="794"/>
      <c r="L550" s="794"/>
      <c r="M550" s="794"/>
      <c r="N550" s="794"/>
      <c r="O550" s="794"/>
      <c r="P550" s="794"/>
      <c r="Q550" s="794"/>
      <c r="R550" s="794"/>
      <c r="S550" s="794"/>
      <c r="T550" s="794"/>
      <c r="U550" s="794"/>
      <c r="V550" s="794"/>
      <c r="W550" s="794"/>
      <c r="X550" s="794"/>
      <c r="Y550" s="794"/>
      <c r="Z550" s="794"/>
      <c r="AA550" s="794"/>
      <c r="AB550" s="794"/>
      <c r="AC550" s="794"/>
      <c r="AD550" s="794"/>
      <c r="AE550" s="794"/>
      <c r="AF550" s="794"/>
      <c r="AG550" s="794"/>
      <c r="AH550" s="794"/>
      <c r="AI550" s="794"/>
      <c r="AJ550" s="794"/>
      <c r="AK550" s="794"/>
      <c r="AL550" s="794"/>
      <c r="AM550" s="794"/>
      <c r="AN550" s="794"/>
      <c r="AO550" s="794"/>
      <c r="AP550" s="794"/>
      <c r="AQ550" s="794"/>
      <c r="AR550" s="794"/>
      <c r="AS550" s="794"/>
      <c r="AT550" s="794"/>
      <c r="AU550" s="794"/>
      <c r="AV550" s="794"/>
      <c r="AW550" s="794"/>
      <c r="AX550" s="794"/>
      <c r="AY550" s="794"/>
      <c r="AZ550" s="794"/>
      <c r="BA550" s="794"/>
      <c r="BB550" s="794"/>
      <c r="BC550" s="794"/>
      <c r="BD550" s="794"/>
      <c r="BE550" s="794"/>
      <c r="BF550" s="794"/>
      <c r="BG550" s="794"/>
      <c r="BH550" s="794"/>
      <c r="BI550" s="794"/>
      <c r="BJ550" s="794"/>
      <c r="BK550" s="794"/>
      <c r="BL550" s="794"/>
      <c r="BM550" s="794"/>
    </row>
    <row r="551" spans="5:65" s="795" customFormat="1" ht="13.5" customHeight="1">
      <c r="E551" s="4"/>
      <c r="F551" s="794"/>
      <c r="G551" s="794"/>
      <c r="H551" s="794"/>
      <c r="I551" s="794"/>
      <c r="J551" s="794"/>
      <c r="K551" s="794"/>
      <c r="L551" s="794"/>
      <c r="M551" s="794"/>
      <c r="N551" s="794"/>
      <c r="O551" s="794"/>
      <c r="P551" s="794"/>
      <c r="Q551" s="794"/>
      <c r="R551" s="794"/>
      <c r="S551" s="794"/>
      <c r="T551" s="794"/>
      <c r="U551" s="794"/>
      <c r="V551" s="794"/>
      <c r="W551" s="794"/>
      <c r="X551" s="794"/>
      <c r="Y551" s="794"/>
      <c r="Z551" s="794"/>
      <c r="AA551" s="794"/>
      <c r="AB551" s="794"/>
      <c r="AC551" s="794"/>
      <c r="AD551" s="794"/>
      <c r="AE551" s="794"/>
      <c r="AF551" s="794"/>
      <c r="AG551" s="794"/>
      <c r="AH551" s="794"/>
      <c r="AI551" s="794"/>
      <c r="AJ551" s="794"/>
      <c r="AK551" s="794"/>
      <c r="AL551" s="794"/>
      <c r="AM551" s="794"/>
      <c r="AN551" s="794"/>
      <c r="AO551" s="794"/>
      <c r="AP551" s="794"/>
      <c r="AQ551" s="794"/>
      <c r="AR551" s="794"/>
      <c r="AS551" s="794"/>
      <c r="AT551" s="794"/>
      <c r="AU551" s="794"/>
      <c r="AV551" s="794"/>
      <c r="AW551" s="794"/>
      <c r="AX551" s="794"/>
      <c r="AY551" s="794"/>
      <c r="AZ551" s="794"/>
      <c r="BA551" s="794"/>
      <c r="BB551" s="794"/>
      <c r="BC551" s="794"/>
      <c r="BD551" s="794"/>
      <c r="BE551" s="794"/>
      <c r="BF551" s="794"/>
      <c r="BG551" s="794"/>
      <c r="BH551" s="794"/>
      <c r="BI551" s="794"/>
      <c r="BJ551" s="794"/>
      <c r="BK551" s="794"/>
      <c r="BL551" s="794"/>
      <c r="BM551" s="794"/>
    </row>
    <row r="552" spans="5:65" s="795" customFormat="1" ht="13.5" customHeight="1">
      <c r="E552" s="4"/>
      <c r="F552" s="794"/>
      <c r="G552" s="794"/>
      <c r="H552" s="794"/>
      <c r="I552" s="794"/>
      <c r="J552" s="794"/>
      <c r="K552" s="794"/>
      <c r="L552" s="794"/>
      <c r="M552" s="794"/>
      <c r="N552" s="794"/>
      <c r="O552" s="794"/>
      <c r="P552" s="794"/>
      <c r="Q552" s="794"/>
      <c r="R552" s="794"/>
      <c r="S552" s="794"/>
      <c r="T552" s="794"/>
      <c r="U552" s="794"/>
      <c r="V552" s="794"/>
      <c r="W552" s="794"/>
      <c r="X552" s="794"/>
      <c r="Y552" s="794"/>
      <c r="Z552" s="794"/>
      <c r="AA552" s="794"/>
      <c r="AB552" s="794"/>
      <c r="AC552" s="794"/>
      <c r="AD552" s="794"/>
      <c r="AE552" s="794"/>
      <c r="AF552" s="794"/>
      <c r="AG552" s="794"/>
      <c r="AH552" s="794"/>
      <c r="AI552" s="794"/>
      <c r="AJ552" s="794"/>
      <c r="AK552" s="794"/>
      <c r="AL552" s="794"/>
      <c r="AM552" s="794"/>
      <c r="AN552" s="794"/>
      <c r="AO552" s="794"/>
      <c r="AP552" s="794"/>
      <c r="AQ552" s="794"/>
      <c r="AR552" s="794"/>
      <c r="AS552" s="794"/>
      <c r="AT552" s="794"/>
      <c r="AU552" s="794"/>
      <c r="AV552" s="794"/>
      <c r="AW552" s="794"/>
      <c r="AX552" s="794"/>
      <c r="AY552" s="794"/>
      <c r="AZ552" s="794"/>
      <c r="BA552" s="794"/>
      <c r="BB552" s="794"/>
      <c r="BC552" s="794"/>
      <c r="BD552" s="794"/>
      <c r="BE552" s="794"/>
      <c r="BF552" s="794"/>
      <c r="BG552" s="794"/>
      <c r="BH552" s="794"/>
      <c r="BI552" s="794"/>
      <c r="BJ552" s="794"/>
      <c r="BK552" s="794"/>
      <c r="BL552" s="794"/>
      <c r="BM552" s="794"/>
    </row>
    <row r="553" spans="5:65" s="795" customFormat="1" ht="13.5" customHeight="1">
      <c r="E553" s="4"/>
      <c r="F553" s="794"/>
      <c r="G553" s="794"/>
      <c r="H553" s="794"/>
      <c r="I553" s="794"/>
      <c r="J553" s="794"/>
      <c r="K553" s="794"/>
      <c r="L553" s="794"/>
      <c r="M553" s="794"/>
      <c r="N553" s="794"/>
      <c r="O553" s="794"/>
      <c r="P553" s="794"/>
      <c r="Q553" s="794"/>
      <c r="R553" s="794"/>
      <c r="S553" s="794"/>
      <c r="T553" s="794"/>
      <c r="U553" s="794"/>
      <c r="V553" s="794"/>
      <c r="W553" s="794"/>
      <c r="X553" s="794"/>
      <c r="Y553" s="794"/>
      <c r="Z553" s="794"/>
      <c r="AA553" s="794"/>
      <c r="AB553" s="794"/>
      <c r="AC553" s="794"/>
      <c r="AD553" s="794"/>
      <c r="AE553" s="794"/>
      <c r="AF553" s="794"/>
      <c r="AG553" s="794"/>
      <c r="AH553" s="794"/>
      <c r="AI553" s="794"/>
      <c r="AJ553" s="794"/>
      <c r="AK553" s="794"/>
      <c r="AL553" s="794"/>
      <c r="AM553" s="794"/>
      <c r="AN553" s="794"/>
      <c r="AO553" s="794"/>
      <c r="AP553" s="794"/>
      <c r="AQ553" s="794"/>
      <c r="AR553" s="794"/>
      <c r="AS553" s="794"/>
      <c r="AT553" s="794"/>
      <c r="AU553" s="794"/>
      <c r="AV553" s="794"/>
      <c r="AW553" s="794"/>
      <c r="AX553" s="794"/>
      <c r="AY553" s="794"/>
      <c r="AZ553" s="794"/>
      <c r="BA553" s="794"/>
      <c r="BB553" s="794"/>
      <c r="BC553" s="794"/>
      <c r="BD553" s="794"/>
      <c r="BE553" s="794"/>
      <c r="BF553" s="794"/>
      <c r="BG553" s="794"/>
      <c r="BH553" s="794"/>
      <c r="BI553" s="794"/>
      <c r="BJ553" s="794"/>
      <c r="BK553" s="794"/>
      <c r="BL553" s="794"/>
      <c r="BM553" s="794"/>
    </row>
    <row r="554" spans="5:65" s="795" customFormat="1" ht="13.5" customHeight="1">
      <c r="E554" s="4"/>
      <c r="F554" s="794"/>
      <c r="G554" s="794"/>
      <c r="H554" s="794"/>
      <c r="I554" s="794"/>
      <c r="J554" s="794"/>
      <c r="K554" s="794"/>
      <c r="L554" s="794"/>
      <c r="M554" s="794"/>
      <c r="N554" s="794"/>
      <c r="O554" s="794"/>
      <c r="P554" s="794"/>
      <c r="Q554" s="794"/>
      <c r="R554" s="794"/>
      <c r="S554" s="794"/>
      <c r="T554" s="794"/>
      <c r="U554" s="794"/>
      <c r="V554" s="794"/>
      <c r="W554" s="794"/>
      <c r="X554" s="794"/>
      <c r="Y554" s="794"/>
      <c r="Z554" s="794"/>
      <c r="AA554" s="794"/>
      <c r="AB554" s="794"/>
      <c r="AC554" s="794"/>
      <c r="AD554" s="794"/>
      <c r="AE554" s="794"/>
      <c r="AF554" s="794"/>
      <c r="AG554" s="794"/>
      <c r="AH554" s="794"/>
      <c r="AI554" s="794"/>
      <c r="AJ554" s="794"/>
      <c r="AK554" s="794"/>
      <c r="AL554" s="794"/>
      <c r="AM554" s="794"/>
      <c r="AN554" s="794"/>
      <c r="AO554" s="794"/>
      <c r="AP554" s="794"/>
      <c r="AQ554" s="794"/>
      <c r="AR554" s="794"/>
      <c r="AS554" s="794"/>
      <c r="AT554" s="794"/>
      <c r="AU554" s="794"/>
      <c r="AV554" s="794"/>
      <c r="AW554" s="794"/>
      <c r="AX554" s="794"/>
      <c r="AY554" s="794"/>
      <c r="AZ554" s="794"/>
      <c r="BA554" s="794"/>
      <c r="BB554" s="794"/>
      <c r="BC554" s="794"/>
      <c r="BD554" s="794"/>
      <c r="BE554" s="794"/>
      <c r="BF554" s="794"/>
      <c r="BG554" s="794"/>
      <c r="BH554" s="794"/>
      <c r="BI554" s="794"/>
      <c r="BJ554" s="794"/>
      <c r="BK554" s="794"/>
      <c r="BL554" s="794"/>
      <c r="BM554" s="794"/>
    </row>
    <row r="555" spans="5:65" s="795" customFormat="1" ht="3.75" customHeight="1">
      <c r="E555" s="4"/>
      <c r="F555" s="794"/>
      <c r="G555" s="794"/>
      <c r="H555" s="794"/>
      <c r="I555" s="794"/>
      <c r="J555" s="794"/>
      <c r="K555" s="794"/>
      <c r="L555" s="794"/>
      <c r="M555" s="794"/>
      <c r="N555" s="794"/>
      <c r="O555" s="794"/>
      <c r="P555" s="794"/>
      <c r="Q555" s="794"/>
      <c r="R555" s="794"/>
      <c r="S555" s="794"/>
      <c r="T555" s="794"/>
      <c r="U555" s="794"/>
      <c r="V555" s="794"/>
      <c r="W555" s="794"/>
      <c r="X555" s="794"/>
      <c r="Y555" s="794"/>
      <c r="Z555" s="794"/>
      <c r="AA555" s="794"/>
      <c r="AB555" s="794"/>
      <c r="AC555" s="794"/>
      <c r="AD555" s="794"/>
      <c r="AE555" s="794"/>
      <c r="AF555" s="794"/>
      <c r="AG555" s="794"/>
      <c r="AH555" s="794"/>
      <c r="AI555" s="794"/>
      <c r="AJ555" s="794"/>
      <c r="AK555" s="794"/>
      <c r="AL555" s="794"/>
      <c r="AM555" s="794"/>
      <c r="AN555" s="794"/>
      <c r="AO555" s="794"/>
      <c r="AP555" s="794"/>
      <c r="AQ555" s="794"/>
      <c r="AR555" s="794"/>
      <c r="AS555" s="794"/>
      <c r="AT555" s="794"/>
      <c r="AU555" s="794"/>
      <c r="AV555" s="794"/>
      <c r="AW555" s="794"/>
      <c r="AX555" s="794"/>
      <c r="AY555" s="794"/>
      <c r="AZ555" s="794"/>
      <c r="BA555" s="794"/>
      <c r="BB555" s="794"/>
      <c r="BC555" s="794"/>
      <c r="BD555" s="794"/>
      <c r="BE555" s="794"/>
      <c r="BF555" s="794"/>
      <c r="BG555" s="794"/>
      <c r="BH555" s="794"/>
      <c r="BI555" s="794"/>
      <c r="BJ555" s="794"/>
      <c r="BK555" s="794"/>
      <c r="BL555" s="794"/>
      <c r="BM555" s="794"/>
    </row>
    <row r="556" spans="5:65" s="795" customFormat="1" ht="10.5" customHeight="1">
      <c r="E556" s="4"/>
      <c r="F556" s="794"/>
      <c r="G556" s="794"/>
      <c r="H556" s="794"/>
      <c r="I556" s="794"/>
      <c r="J556" s="794"/>
      <c r="K556" s="794"/>
      <c r="L556" s="794"/>
      <c r="M556" s="794"/>
      <c r="N556" s="794"/>
      <c r="O556" s="794"/>
      <c r="P556" s="794"/>
      <c r="Q556" s="794"/>
      <c r="R556" s="794"/>
      <c r="S556" s="794"/>
      <c r="T556" s="794"/>
      <c r="U556" s="794"/>
      <c r="V556" s="794"/>
      <c r="W556" s="794"/>
      <c r="X556" s="794"/>
      <c r="Y556" s="794"/>
      <c r="Z556" s="794"/>
      <c r="AA556" s="794"/>
      <c r="AB556" s="794"/>
      <c r="AC556" s="794"/>
      <c r="AD556" s="794"/>
      <c r="AE556" s="794"/>
      <c r="AF556" s="794"/>
      <c r="AG556" s="794"/>
      <c r="AH556" s="794"/>
      <c r="AI556" s="794"/>
      <c r="AJ556" s="794"/>
      <c r="AK556" s="794"/>
      <c r="AL556" s="794"/>
      <c r="AM556" s="794"/>
      <c r="AN556" s="794"/>
      <c r="AO556" s="794"/>
      <c r="AP556" s="794"/>
      <c r="AQ556" s="794"/>
      <c r="AR556" s="794"/>
      <c r="AS556" s="794"/>
      <c r="AT556" s="794"/>
      <c r="AU556" s="794"/>
      <c r="AV556" s="794"/>
      <c r="AW556" s="794"/>
      <c r="AX556" s="794"/>
      <c r="AY556" s="794"/>
      <c r="AZ556" s="794"/>
      <c r="BA556" s="794"/>
      <c r="BB556" s="794"/>
      <c r="BC556" s="794"/>
      <c r="BD556" s="794"/>
      <c r="BE556" s="794"/>
      <c r="BF556" s="794"/>
      <c r="BG556" s="794"/>
      <c r="BH556" s="794"/>
      <c r="BI556" s="794"/>
      <c r="BJ556" s="794"/>
      <c r="BK556" s="794"/>
      <c r="BL556" s="794"/>
      <c r="BM556" s="794"/>
    </row>
    <row r="557" spans="5:65" s="795" customFormat="1" ht="17.25" customHeight="1">
      <c r="E557" s="4"/>
      <c r="F557" s="794"/>
      <c r="G557" s="794"/>
      <c r="H557" s="794"/>
      <c r="I557" s="794"/>
      <c r="J557" s="794"/>
      <c r="K557" s="794"/>
      <c r="L557" s="794"/>
      <c r="M557" s="794"/>
      <c r="N557" s="794"/>
      <c r="O557" s="794"/>
      <c r="P557" s="794"/>
      <c r="Q557" s="794"/>
      <c r="R557" s="794"/>
      <c r="S557" s="794"/>
      <c r="T557" s="794"/>
      <c r="U557" s="794"/>
      <c r="V557" s="794"/>
      <c r="W557" s="794"/>
      <c r="X557" s="794"/>
      <c r="Y557" s="794"/>
      <c r="Z557" s="794"/>
      <c r="AA557" s="794"/>
      <c r="AB557" s="794"/>
      <c r="AC557" s="794"/>
      <c r="AD557" s="794"/>
      <c r="AE557" s="794"/>
      <c r="AF557" s="794"/>
      <c r="AG557" s="794"/>
      <c r="AH557" s="794"/>
      <c r="AI557" s="794"/>
      <c r="AJ557" s="794"/>
      <c r="AK557" s="794"/>
      <c r="AL557" s="794"/>
      <c r="AM557" s="794"/>
      <c r="AN557" s="794"/>
      <c r="AO557" s="794"/>
      <c r="AP557" s="794"/>
      <c r="AQ557" s="794"/>
      <c r="AR557" s="794"/>
      <c r="AS557" s="794"/>
      <c r="AT557" s="794"/>
      <c r="AU557" s="794"/>
      <c r="AV557" s="794"/>
      <c r="AW557" s="794"/>
      <c r="AX557" s="794"/>
      <c r="AY557" s="794"/>
      <c r="AZ557" s="794"/>
      <c r="BA557" s="794"/>
      <c r="BB557" s="794"/>
      <c r="BC557" s="794"/>
      <c r="BD557" s="794"/>
      <c r="BE557" s="794"/>
      <c r="BF557" s="794"/>
      <c r="BG557" s="794"/>
      <c r="BH557" s="794"/>
      <c r="BI557" s="794"/>
      <c r="BJ557" s="794"/>
      <c r="BK557" s="794"/>
      <c r="BL557" s="794"/>
      <c r="BM557" s="794"/>
    </row>
    <row r="558" spans="5:65" s="795" customFormat="1" ht="17.25" customHeight="1">
      <c r="E558" s="4"/>
      <c r="F558" s="794"/>
      <c r="G558" s="794"/>
      <c r="H558" s="794"/>
      <c r="I558" s="794"/>
      <c r="J558" s="794"/>
      <c r="K558" s="794"/>
      <c r="L558" s="794"/>
      <c r="M558" s="794"/>
      <c r="N558" s="794"/>
      <c r="O558" s="794"/>
      <c r="P558" s="794"/>
      <c r="Q558" s="794"/>
      <c r="R558" s="794"/>
      <c r="S558" s="794"/>
      <c r="T558" s="794"/>
      <c r="U558" s="794"/>
      <c r="V558" s="794"/>
      <c r="W558" s="794"/>
      <c r="X558" s="794"/>
      <c r="Y558" s="794"/>
      <c r="Z558" s="794"/>
      <c r="AA558" s="794"/>
      <c r="AB558" s="794"/>
      <c r="AC558" s="794"/>
      <c r="AD558" s="794"/>
      <c r="AE558" s="794"/>
      <c r="AF558" s="794"/>
      <c r="AG558" s="794"/>
      <c r="AH558" s="794"/>
      <c r="AI558" s="794"/>
      <c r="AJ558" s="794"/>
      <c r="AK558" s="794"/>
      <c r="AL558" s="794"/>
      <c r="AM558" s="794"/>
      <c r="AN558" s="794"/>
      <c r="AO558" s="794"/>
      <c r="AP558" s="794"/>
      <c r="AQ558" s="794"/>
      <c r="AR558" s="794"/>
      <c r="AS558" s="794"/>
      <c r="AT558" s="794"/>
      <c r="AU558" s="794"/>
      <c r="AV558" s="794"/>
      <c r="AW558" s="794"/>
      <c r="AX558" s="794"/>
      <c r="AY558" s="794"/>
      <c r="AZ558" s="794"/>
      <c r="BA558" s="794"/>
      <c r="BB558" s="794"/>
      <c r="BC558" s="794"/>
      <c r="BD558" s="794"/>
      <c r="BE558" s="794"/>
      <c r="BF558" s="794"/>
      <c r="BG558" s="794"/>
      <c r="BH558" s="794"/>
      <c r="BI558" s="794"/>
      <c r="BJ558" s="794"/>
      <c r="BK558" s="794"/>
      <c r="BL558" s="794"/>
      <c r="BM558" s="794"/>
    </row>
    <row r="559" spans="5:65" s="795" customFormat="1" ht="17.25" customHeight="1">
      <c r="E559" s="4"/>
      <c r="F559" s="794"/>
      <c r="G559" s="794"/>
      <c r="H559" s="794"/>
      <c r="I559" s="794"/>
      <c r="J559" s="794"/>
      <c r="K559" s="794"/>
      <c r="L559" s="794"/>
      <c r="M559" s="794"/>
      <c r="N559" s="794"/>
      <c r="O559" s="794"/>
      <c r="P559" s="794"/>
      <c r="Q559" s="794"/>
      <c r="R559" s="794"/>
      <c r="S559" s="794"/>
      <c r="T559" s="794"/>
      <c r="U559" s="794"/>
      <c r="V559" s="794"/>
      <c r="W559" s="794"/>
      <c r="X559" s="794"/>
      <c r="Y559" s="794"/>
      <c r="Z559" s="794"/>
      <c r="AA559" s="794"/>
      <c r="AB559" s="794"/>
      <c r="AC559" s="794"/>
      <c r="AD559" s="794"/>
      <c r="AE559" s="794"/>
      <c r="AF559" s="794"/>
      <c r="AG559" s="794"/>
      <c r="AH559" s="794"/>
      <c r="AI559" s="794"/>
      <c r="AJ559" s="794"/>
      <c r="AK559" s="794"/>
      <c r="AL559" s="794"/>
      <c r="AM559" s="794"/>
      <c r="AN559" s="794"/>
      <c r="AO559" s="794"/>
      <c r="AP559" s="794"/>
      <c r="AQ559" s="794"/>
      <c r="AR559" s="794"/>
      <c r="AS559" s="794"/>
      <c r="AT559" s="794"/>
      <c r="AU559" s="794"/>
      <c r="AV559" s="794"/>
      <c r="AW559" s="794"/>
      <c r="AX559" s="794"/>
      <c r="AY559" s="794"/>
      <c r="AZ559" s="794"/>
      <c r="BA559" s="794"/>
      <c r="BB559" s="794"/>
      <c r="BC559" s="794"/>
      <c r="BD559" s="794"/>
      <c r="BE559" s="794"/>
      <c r="BF559" s="794"/>
      <c r="BG559" s="794"/>
      <c r="BH559" s="794"/>
      <c r="BI559" s="794"/>
      <c r="BJ559" s="794"/>
      <c r="BK559" s="794"/>
      <c r="BL559" s="794"/>
      <c r="BM559" s="794"/>
    </row>
    <row r="560" spans="5:65" s="795" customFormat="1" ht="17.25" customHeight="1">
      <c r="E560" s="4"/>
      <c r="F560" s="794"/>
      <c r="G560" s="794"/>
      <c r="H560" s="794"/>
      <c r="I560" s="794"/>
      <c r="J560" s="794"/>
      <c r="K560" s="794"/>
      <c r="L560" s="794"/>
      <c r="M560" s="794"/>
      <c r="N560" s="794"/>
      <c r="O560" s="794"/>
      <c r="P560" s="794"/>
      <c r="Q560" s="794"/>
      <c r="R560" s="794"/>
      <c r="S560" s="794"/>
      <c r="T560" s="794"/>
      <c r="U560" s="794"/>
      <c r="V560" s="794"/>
      <c r="W560" s="794"/>
      <c r="X560" s="794"/>
      <c r="Y560" s="794"/>
      <c r="Z560" s="794"/>
      <c r="AA560" s="794"/>
      <c r="AB560" s="794"/>
      <c r="AC560" s="794"/>
      <c r="AD560" s="794"/>
      <c r="AE560" s="794"/>
      <c r="AF560" s="794"/>
      <c r="AG560" s="794"/>
      <c r="AH560" s="794"/>
      <c r="AI560" s="794"/>
      <c r="AJ560" s="794"/>
      <c r="AK560" s="794"/>
      <c r="AL560" s="794"/>
      <c r="AM560" s="794"/>
      <c r="AN560" s="794"/>
      <c r="AO560" s="794"/>
      <c r="AP560" s="794"/>
      <c r="AQ560" s="794"/>
      <c r="AR560" s="794"/>
      <c r="AS560" s="794"/>
      <c r="AT560" s="794"/>
      <c r="AU560" s="794"/>
      <c r="AV560" s="794"/>
      <c r="AW560" s="794"/>
      <c r="AX560" s="794"/>
      <c r="AY560" s="794"/>
      <c r="AZ560" s="794"/>
      <c r="BA560" s="794"/>
      <c r="BB560" s="794"/>
      <c r="BC560" s="794"/>
      <c r="BD560" s="794"/>
      <c r="BE560" s="794"/>
      <c r="BF560" s="794"/>
      <c r="BG560" s="794"/>
      <c r="BH560" s="794"/>
      <c r="BI560" s="794"/>
      <c r="BJ560" s="794"/>
      <c r="BK560" s="794"/>
      <c r="BL560" s="794"/>
      <c r="BM560" s="794"/>
    </row>
    <row r="561" spans="5:65" s="795" customFormat="1" ht="12" customHeight="1">
      <c r="E561" s="4"/>
      <c r="F561" s="794"/>
      <c r="G561" s="794"/>
      <c r="H561" s="794"/>
      <c r="I561" s="794"/>
      <c r="J561" s="794"/>
      <c r="K561" s="794"/>
      <c r="L561" s="794"/>
      <c r="M561" s="794"/>
      <c r="N561" s="794"/>
      <c r="O561" s="794"/>
      <c r="P561" s="794"/>
      <c r="Q561" s="794"/>
      <c r="R561" s="794"/>
      <c r="S561" s="794"/>
      <c r="T561" s="794"/>
      <c r="U561" s="794"/>
      <c r="V561" s="794"/>
      <c r="W561" s="794"/>
      <c r="X561" s="794"/>
      <c r="Y561" s="794"/>
      <c r="Z561" s="794"/>
      <c r="AA561" s="794"/>
      <c r="AB561" s="794"/>
      <c r="AC561" s="794"/>
      <c r="AD561" s="794"/>
      <c r="AE561" s="794"/>
      <c r="AF561" s="794"/>
      <c r="AG561" s="794"/>
      <c r="AH561" s="794"/>
      <c r="AI561" s="794"/>
      <c r="AJ561" s="794"/>
      <c r="AK561" s="794"/>
      <c r="AL561" s="794"/>
      <c r="AM561" s="794"/>
      <c r="AN561" s="794"/>
      <c r="AO561" s="794"/>
      <c r="AP561" s="794"/>
      <c r="AQ561" s="794"/>
      <c r="AR561" s="794"/>
      <c r="AS561" s="794"/>
      <c r="AT561" s="794"/>
      <c r="AU561" s="794"/>
      <c r="AV561" s="794"/>
      <c r="AW561" s="794"/>
      <c r="AX561" s="794"/>
      <c r="AY561" s="794"/>
      <c r="AZ561" s="794"/>
      <c r="BA561" s="794"/>
      <c r="BB561" s="794"/>
      <c r="BC561" s="794"/>
      <c r="BD561" s="794"/>
      <c r="BE561" s="794"/>
      <c r="BF561" s="794"/>
      <c r="BG561" s="794"/>
      <c r="BH561" s="794"/>
      <c r="BI561" s="794"/>
      <c r="BJ561" s="794"/>
      <c r="BK561" s="794"/>
      <c r="BL561" s="794"/>
      <c r="BM561" s="794"/>
    </row>
    <row r="562" spans="5:65" s="795" customFormat="1" ht="15" customHeight="1">
      <c r="E562" s="4"/>
      <c r="F562" s="794"/>
      <c r="G562" s="794"/>
      <c r="H562" s="794"/>
      <c r="I562" s="794"/>
      <c r="J562" s="794"/>
      <c r="K562" s="794"/>
      <c r="L562" s="794"/>
      <c r="M562" s="794"/>
      <c r="N562" s="794"/>
      <c r="O562" s="794"/>
      <c r="P562" s="794"/>
      <c r="Q562" s="794"/>
      <c r="R562" s="794"/>
      <c r="S562" s="794"/>
      <c r="T562" s="794"/>
      <c r="U562" s="794"/>
      <c r="V562" s="794"/>
      <c r="W562" s="794"/>
      <c r="X562" s="794"/>
      <c r="Y562" s="794"/>
      <c r="Z562" s="794"/>
      <c r="AA562" s="794"/>
      <c r="AB562" s="794"/>
      <c r="AC562" s="794"/>
      <c r="AD562" s="794"/>
      <c r="AE562" s="794"/>
      <c r="AF562" s="794"/>
      <c r="AG562" s="794"/>
      <c r="AH562" s="794"/>
      <c r="AI562" s="794"/>
      <c r="AJ562" s="794"/>
      <c r="AK562" s="794"/>
      <c r="AL562" s="794"/>
      <c r="AM562" s="794"/>
      <c r="AN562" s="794"/>
      <c r="AO562" s="794"/>
      <c r="AP562" s="794"/>
      <c r="AQ562" s="794"/>
      <c r="AR562" s="794"/>
      <c r="AS562" s="794"/>
      <c r="AT562" s="794"/>
      <c r="AU562" s="794"/>
      <c r="AV562" s="794"/>
      <c r="AW562" s="794"/>
      <c r="AX562" s="794"/>
      <c r="AY562" s="794"/>
      <c r="AZ562" s="794"/>
      <c r="BA562" s="794"/>
      <c r="BB562" s="794"/>
      <c r="BC562" s="794"/>
      <c r="BD562" s="794"/>
      <c r="BE562" s="794"/>
      <c r="BF562" s="794"/>
      <c r="BG562" s="794"/>
      <c r="BH562" s="794"/>
      <c r="BI562" s="794"/>
      <c r="BJ562" s="794"/>
      <c r="BK562" s="794"/>
      <c r="BL562" s="794"/>
      <c r="BM562" s="794"/>
    </row>
    <row r="563" spans="5:65" s="795" customFormat="1" ht="15" customHeight="1">
      <c r="E563" s="4"/>
      <c r="F563" s="794"/>
      <c r="G563" s="794"/>
      <c r="H563" s="794"/>
      <c r="I563" s="794"/>
      <c r="J563" s="794"/>
      <c r="K563" s="794"/>
      <c r="L563" s="794"/>
      <c r="M563" s="794"/>
      <c r="N563" s="794"/>
      <c r="O563" s="794"/>
      <c r="P563" s="794"/>
      <c r="Q563" s="794"/>
      <c r="R563" s="794"/>
      <c r="S563" s="794"/>
      <c r="T563" s="794"/>
      <c r="U563" s="794"/>
      <c r="V563" s="794"/>
      <c r="W563" s="794"/>
      <c r="X563" s="794"/>
      <c r="Y563" s="794"/>
      <c r="Z563" s="794"/>
      <c r="AA563" s="794"/>
      <c r="AB563" s="794"/>
      <c r="AC563" s="794"/>
      <c r="AD563" s="794"/>
      <c r="AE563" s="794"/>
      <c r="AF563" s="794"/>
      <c r="AG563" s="794"/>
      <c r="AH563" s="794"/>
      <c r="AI563" s="794"/>
      <c r="AJ563" s="794"/>
      <c r="AK563" s="794"/>
      <c r="AL563" s="794"/>
      <c r="AM563" s="794"/>
      <c r="AN563" s="794"/>
      <c r="AO563" s="794"/>
      <c r="AP563" s="794"/>
      <c r="AQ563" s="794"/>
      <c r="AR563" s="794"/>
      <c r="AS563" s="794"/>
      <c r="AT563" s="794"/>
      <c r="AU563" s="794"/>
      <c r="AV563" s="794"/>
      <c r="AW563" s="794"/>
      <c r="AX563" s="794"/>
      <c r="AY563" s="794"/>
      <c r="AZ563" s="794"/>
      <c r="BA563" s="794"/>
      <c r="BB563" s="794"/>
      <c r="BC563" s="794"/>
      <c r="BD563" s="794"/>
      <c r="BE563" s="794"/>
      <c r="BF563" s="794"/>
      <c r="BG563" s="794"/>
      <c r="BH563" s="794"/>
      <c r="BI563" s="794"/>
      <c r="BJ563" s="794"/>
      <c r="BK563" s="794"/>
      <c r="BL563" s="794"/>
      <c r="BM563" s="794"/>
    </row>
    <row r="564" spans="5:65" s="795" customFormat="1" ht="45.75" customHeight="1">
      <c r="E564" s="4"/>
      <c r="F564" s="794"/>
      <c r="G564" s="794"/>
      <c r="H564" s="794"/>
      <c r="I564" s="794"/>
      <c r="J564" s="794"/>
      <c r="K564" s="794"/>
      <c r="L564" s="794"/>
      <c r="M564" s="794"/>
      <c r="N564" s="794"/>
      <c r="O564" s="794"/>
      <c r="P564" s="794"/>
      <c r="Q564" s="794"/>
      <c r="R564" s="794"/>
      <c r="S564" s="794"/>
      <c r="T564" s="794"/>
      <c r="U564" s="794"/>
      <c r="V564" s="794"/>
      <c r="W564" s="794"/>
      <c r="X564" s="794"/>
      <c r="Y564" s="794"/>
      <c r="Z564" s="794"/>
      <c r="AA564" s="794"/>
      <c r="AB564" s="794"/>
      <c r="AC564" s="794"/>
      <c r="AD564" s="794"/>
      <c r="AE564" s="794"/>
      <c r="AF564" s="794"/>
      <c r="AG564" s="794"/>
      <c r="AH564" s="794"/>
      <c r="AI564" s="794"/>
      <c r="AJ564" s="794"/>
      <c r="AK564" s="794"/>
      <c r="AL564" s="794"/>
      <c r="AM564" s="794"/>
      <c r="AN564" s="794"/>
      <c r="AO564" s="794"/>
      <c r="AP564" s="794"/>
      <c r="AQ564" s="794"/>
      <c r="AR564" s="794"/>
      <c r="AS564" s="794"/>
      <c r="AT564" s="794"/>
      <c r="AU564" s="794"/>
      <c r="AV564" s="794"/>
      <c r="AW564" s="794"/>
      <c r="AX564" s="794"/>
      <c r="AY564" s="794"/>
      <c r="AZ564" s="794"/>
      <c r="BA564" s="794"/>
      <c r="BB564" s="794"/>
      <c r="BC564" s="794"/>
      <c r="BD564" s="794"/>
      <c r="BE564" s="794"/>
      <c r="BF564" s="794"/>
      <c r="BG564" s="794"/>
      <c r="BH564" s="794"/>
      <c r="BI564" s="794"/>
      <c r="BJ564" s="794"/>
      <c r="BK564" s="794"/>
      <c r="BL564" s="794"/>
      <c r="BM564" s="794"/>
    </row>
    <row r="565" spans="5:65" s="795" customFormat="1" ht="49.5" customHeight="1">
      <c r="E565" s="4"/>
      <c r="F565" s="794"/>
      <c r="G565" s="794"/>
      <c r="H565" s="794"/>
      <c r="I565" s="794"/>
      <c r="J565" s="794"/>
      <c r="K565" s="794"/>
      <c r="L565" s="794"/>
      <c r="M565" s="794"/>
      <c r="N565" s="794"/>
      <c r="O565" s="794"/>
      <c r="P565" s="794"/>
      <c r="Q565" s="794"/>
      <c r="R565" s="794"/>
      <c r="S565" s="794"/>
      <c r="T565" s="794"/>
      <c r="U565" s="794"/>
      <c r="V565" s="794"/>
      <c r="W565" s="794"/>
      <c r="X565" s="794"/>
      <c r="Y565" s="794"/>
      <c r="Z565" s="794"/>
      <c r="AA565" s="794"/>
      <c r="AB565" s="794"/>
      <c r="AC565" s="794"/>
      <c r="AD565" s="794"/>
      <c r="AE565" s="794"/>
      <c r="AF565" s="794"/>
      <c r="AG565" s="794"/>
      <c r="AH565" s="794"/>
      <c r="AI565" s="794"/>
      <c r="AJ565" s="794"/>
      <c r="AK565" s="794"/>
      <c r="AL565" s="794"/>
      <c r="AM565" s="794"/>
      <c r="AN565" s="794"/>
      <c r="AO565" s="794"/>
      <c r="AP565" s="794"/>
      <c r="AQ565" s="794"/>
      <c r="AR565" s="794"/>
      <c r="AS565" s="794"/>
      <c r="AT565" s="794"/>
      <c r="AU565" s="794"/>
      <c r="AV565" s="794"/>
      <c r="AW565" s="794"/>
      <c r="AX565" s="794"/>
      <c r="AY565" s="794"/>
      <c r="AZ565" s="794"/>
      <c r="BA565" s="794"/>
      <c r="BB565" s="794"/>
      <c r="BC565" s="794"/>
      <c r="BD565" s="794"/>
      <c r="BE565" s="794"/>
      <c r="BF565" s="794"/>
      <c r="BG565" s="794"/>
      <c r="BH565" s="794"/>
      <c r="BI565" s="794"/>
      <c r="BJ565" s="794"/>
      <c r="BK565" s="794"/>
      <c r="BL565" s="794"/>
      <c r="BM565" s="794"/>
    </row>
    <row r="566" spans="5:65" s="795" customFormat="1" ht="12.75" customHeight="1">
      <c r="E566" s="4"/>
      <c r="F566" s="794"/>
      <c r="G566" s="794"/>
      <c r="H566" s="794"/>
      <c r="I566" s="794"/>
      <c r="J566" s="794"/>
      <c r="K566" s="794"/>
      <c r="L566" s="794"/>
      <c r="M566" s="794"/>
      <c r="N566" s="794"/>
      <c r="O566" s="794"/>
      <c r="P566" s="794"/>
      <c r="Q566" s="794"/>
      <c r="R566" s="794"/>
      <c r="S566" s="794"/>
      <c r="T566" s="794"/>
      <c r="U566" s="794"/>
      <c r="V566" s="794"/>
      <c r="W566" s="794"/>
      <c r="X566" s="794"/>
      <c r="Y566" s="794"/>
      <c r="Z566" s="794"/>
      <c r="AA566" s="794"/>
      <c r="AB566" s="794"/>
      <c r="AC566" s="794"/>
      <c r="AD566" s="794"/>
      <c r="AE566" s="794"/>
      <c r="AF566" s="794"/>
      <c r="AG566" s="794"/>
      <c r="AH566" s="794"/>
      <c r="AI566" s="794"/>
      <c r="AJ566" s="794"/>
      <c r="AK566" s="794"/>
      <c r="AL566" s="794"/>
      <c r="AM566" s="794"/>
      <c r="AN566" s="794"/>
      <c r="AO566" s="794"/>
      <c r="AP566" s="794"/>
      <c r="AQ566" s="794"/>
      <c r="AR566" s="794"/>
      <c r="AS566" s="794"/>
      <c r="AT566" s="794"/>
      <c r="AU566" s="794"/>
      <c r="AV566" s="794"/>
      <c r="AW566" s="794"/>
      <c r="AX566" s="794"/>
      <c r="AY566" s="794"/>
      <c r="AZ566" s="794"/>
      <c r="BA566" s="794"/>
      <c r="BB566" s="794"/>
      <c r="BC566" s="794"/>
      <c r="BD566" s="794"/>
      <c r="BE566" s="794"/>
      <c r="BF566" s="794"/>
      <c r="BG566" s="794"/>
      <c r="BH566" s="794"/>
      <c r="BI566" s="794"/>
      <c r="BJ566" s="794"/>
      <c r="BK566" s="794"/>
      <c r="BL566" s="794"/>
      <c r="BM566" s="794"/>
    </row>
    <row r="567" spans="5:65" s="795" customFormat="1" ht="11.1" customHeight="1">
      <c r="E567" s="4"/>
      <c r="F567" s="794"/>
      <c r="G567" s="794"/>
      <c r="H567" s="794"/>
      <c r="I567" s="794"/>
      <c r="J567" s="794"/>
      <c r="K567" s="794"/>
      <c r="L567" s="794"/>
      <c r="M567" s="794"/>
      <c r="N567" s="794"/>
      <c r="O567" s="794"/>
      <c r="P567" s="794"/>
      <c r="Q567" s="794"/>
      <c r="R567" s="794"/>
      <c r="S567" s="794"/>
      <c r="T567" s="794"/>
      <c r="U567" s="794"/>
      <c r="V567" s="794"/>
      <c r="W567" s="794"/>
      <c r="X567" s="794"/>
      <c r="Y567" s="794"/>
      <c r="Z567" s="794"/>
      <c r="AA567" s="794"/>
      <c r="AB567" s="794"/>
      <c r="AC567" s="794"/>
      <c r="AD567" s="794"/>
      <c r="AE567" s="794"/>
      <c r="AF567" s="794"/>
      <c r="AG567" s="794"/>
      <c r="AH567" s="794"/>
      <c r="AI567" s="794"/>
      <c r="AJ567" s="794"/>
      <c r="AK567" s="794"/>
      <c r="AL567" s="794"/>
      <c r="AM567" s="794"/>
      <c r="AN567" s="794"/>
      <c r="AO567" s="794"/>
      <c r="AP567" s="794"/>
      <c r="AQ567" s="794"/>
      <c r="AR567" s="794"/>
      <c r="AS567" s="794"/>
      <c r="AT567" s="794"/>
      <c r="AU567" s="794"/>
      <c r="AV567" s="794"/>
      <c r="AW567" s="794"/>
      <c r="AX567" s="794"/>
      <c r="AY567" s="794"/>
      <c r="AZ567" s="794"/>
      <c r="BA567" s="794"/>
      <c r="BB567" s="794"/>
      <c r="BC567" s="794"/>
      <c r="BD567" s="794"/>
      <c r="BE567" s="794"/>
      <c r="BF567" s="794"/>
      <c r="BG567" s="794"/>
      <c r="BH567" s="794"/>
      <c r="BI567" s="794"/>
      <c r="BJ567" s="794"/>
      <c r="BK567" s="794"/>
      <c r="BL567" s="794"/>
      <c r="BM567" s="794"/>
    </row>
    <row r="568" spans="5:65" s="795" customFormat="1" ht="24" customHeight="1">
      <c r="E568" s="4"/>
      <c r="F568" s="794"/>
      <c r="G568" s="794"/>
      <c r="H568" s="794"/>
      <c r="I568" s="794"/>
      <c r="J568" s="794"/>
      <c r="K568" s="794"/>
      <c r="L568" s="794"/>
      <c r="M568" s="794"/>
      <c r="N568" s="794"/>
      <c r="O568" s="794"/>
      <c r="P568" s="794"/>
      <c r="Q568" s="794"/>
      <c r="R568" s="794"/>
      <c r="S568" s="794"/>
      <c r="T568" s="794"/>
      <c r="U568" s="794"/>
      <c r="V568" s="794"/>
      <c r="W568" s="794"/>
      <c r="X568" s="794"/>
      <c r="Y568" s="794"/>
      <c r="Z568" s="794"/>
      <c r="AA568" s="794"/>
      <c r="AB568" s="794"/>
      <c r="AC568" s="794"/>
      <c r="AD568" s="794"/>
      <c r="AE568" s="794"/>
      <c r="AF568" s="794"/>
      <c r="AG568" s="794"/>
      <c r="AH568" s="794"/>
      <c r="AI568" s="794"/>
      <c r="AJ568" s="794"/>
      <c r="AK568" s="794"/>
      <c r="AL568" s="794"/>
      <c r="AM568" s="794"/>
      <c r="AN568" s="794"/>
      <c r="AO568" s="794"/>
      <c r="AP568" s="794"/>
      <c r="AQ568" s="794"/>
      <c r="AR568" s="794"/>
      <c r="AS568" s="794"/>
      <c r="AT568" s="794"/>
      <c r="AU568" s="794"/>
      <c r="AV568" s="794"/>
      <c r="AW568" s="794"/>
      <c r="AX568" s="794"/>
      <c r="AY568" s="794"/>
      <c r="AZ568" s="794"/>
      <c r="BA568" s="794"/>
      <c r="BB568" s="794"/>
      <c r="BC568" s="794"/>
      <c r="BD568" s="794"/>
      <c r="BE568" s="794"/>
      <c r="BF568" s="794"/>
      <c r="BG568" s="794"/>
      <c r="BH568" s="794"/>
      <c r="BI568" s="794"/>
      <c r="BJ568" s="794"/>
      <c r="BK568" s="794"/>
      <c r="BL568" s="794"/>
      <c r="BM568" s="794"/>
    </row>
    <row r="569" spans="5:65" s="795" customFormat="1" ht="11.1" customHeight="1">
      <c r="E569" s="4"/>
      <c r="F569" s="794"/>
      <c r="G569" s="794"/>
      <c r="H569" s="794"/>
      <c r="I569" s="794"/>
      <c r="J569" s="794"/>
      <c r="K569" s="794"/>
      <c r="L569" s="794"/>
      <c r="M569" s="794"/>
      <c r="N569" s="794"/>
      <c r="O569" s="794"/>
      <c r="P569" s="794"/>
      <c r="Q569" s="794"/>
      <c r="R569" s="794"/>
      <c r="S569" s="794"/>
      <c r="T569" s="794"/>
      <c r="U569" s="794"/>
      <c r="V569" s="794"/>
      <c r="W569" s="794"/>
      <c r="X569" s="794"/>
      <c r="Y569" s="794"/>
      <c r="Z569" s="794"/>
      <c r="AA569" s="794"/>
      <c r="AB569" s="794"/>
      <c r="AC569" s="794"/>
      <c r="AD569" s="794"/>
      <c r="AE569" s="794"/>
      <c r="AF569" s="794"/>
      <c r="AG569" s="794"/>
      <c r="AH569" s="794"/>
      <c r="AI569" s="794"/>
      <c r="AJ569" s="794"/>
      <c r="AK569" s="794"/>
      <c r="AL569" s="794"/>
      <c r="AM569" s="794"/>
      <c r="AN569" s="794"/>
      <c r="AO569" s="794"/>
      <c r="AP569" s="794"/>
      <c r="AQ569" s="794"/>
      <c r="AR569" s="794"/>
      <c r="AS569" s="794"/>
      <c r="AT569" s="794"/>
      <c r="AU569" s="794"/>
      <c r="AV569" s="794"/>
      <c r="AW569" s="794"/>
      <c r="AX569" s="794"/>
      <c r="AY569" s="794"/>
      <c r="AZ569" s="794"/>
      <c r="BA569" s="794"/>
      <c r="BB569" s="794"/>
      <c r="BC569" s="794"/>
      <c r="BD569" s="794"/>
      <c r="BE569" s="794"/>
      <c r="BF569" s="794"/>
      <c r="BG569" s="794"/>
      <c r="BH569" s="794"/>
      <c r="BI569" s="794"/>
      <c r="BJ569" s="794"/>
      <c r="BK569" s="794"/>
      <c r="BL569" s="794"/>
      <c r="BM569" s="794"/>
    </row>
    <row r="570" spans="5:65" s="795" customFormat="1" ht="12.75" customHeight="1">
      <c r="E570" s="4"/>
      <c r="F570" s="794"/>
      <c r="G570" s="794"/>
      <c r="H570" s="794"/>
      <c r="I570" s="794"/>
      <c r="J570" s="794"/>
      <c r="K570" s="794"/>
      <c r="L570" s="794"/>
      <c r="M570" s="794"/>
      <c r="N570" s="794"/>
      <c r="O570" s="794"/>
      <c r="P570" s="794"/>
      <c r="Q570" s="794"/>
      <c r="R570" s="794"/>
      <c r="S570" s="794"/>
      <c r="T570" s="794"/>
      <c r="U570" s="794"/>
      <c r="V570" s="794"/>
      <c r="W570" s="794"/>
      <c r="X570" s="794"/>
      <c r="Y570" s="794"/>
      <c r="Z570" s="794"/>
      <c r="AA570" s="794"/>
      <c r="AB570" s="794"/>
      <c r="AC570" s="794"/>
      <c r="AD570" s="794"/>
      <c r="AE570" s="794"/>
      <c r="AF570" s="794"/>
      <c r="AG570" s="794"/>
      <c r="AH570" s="794"/>
      <c r="AI570" s="794"/>
      <c r="AJ570" s="794"/>
      <c r="AK570" s="794"/>
      <c r="AL570" s="794"/>
      <c r="AM570" s="794"/>
      <c r="AN570" s="794"/>
      <c r="AO570" s="794"/>
      <c r="AP570" s="794"/>
      <c r="AQ570" s="794"/>
      <c r="AR570" s="794"/>
      <c r="AS570" s="794"/>
      <c r="AT570" s="794"/>
      <c r="AU570" s="794"/>
      <c r="AV570" s="794"/>
      <c r="AW570" s="794"/>
      <c r="AX570" s="794"/>
      <c r="AY570" s="794"/>
      <c r="AZ570" s="794"/>
      <c r="BA570" s="794"/>
      <c r="BB570" s="794"/>
      <c r="BC570" s="794"/>
      <c r="BD570" s="794"/>
      <c r="BE570" s="794"/>
      <c r="BF570" s="794"/>
      <c r="BG570" s="794"/>
      <c r="BH570" s="794"/>
      <c r="BI570" s="794"/>
      <c r="BJ570" s="794"/>
      <c r="BK570" s="794"/>
      <c r="BL570" s="794"/>
      <c r="BM570" s="794"/>
    </row>
    <row r="571" spans="5:65" s="795" customFormat="1" ht="11.1" customHeight="1">
      <c r="E571" s="4"/>
      <c r="F571" s="794"/>
      <c r="G571" s="794"/>
      <c r="H571" s="794"/>
      <c r="I571" s="794"/>
      <c r="J571" s="794"/>
      <c r="K571" s="794"/>
      <c r="L571" s="794"/>
      <c r="M571" s="794"/>
      <c r="N571" s="794"/>
      <c r="O571" s="794"/>
      <c r="P571" s="794"/>
      <c r="Q571" s="794"/>
      <c r="R571" s="794"/>
      <c r="S571" s="794"/>
      <c r="T571" s="794"/>
      <c r="U571" s="794"/>
      <c r="V571" s="794"/>
      <c r="W571" s="794"/>
      <c r="X571" s="794"/>
      <c r="Y571" s="794"/>
      <c r="Z571" s="794"/>
      <c r="AA571" s="794"/>
      <c r="AB571" s="794"/>
      <c r="AC571" s="794"/>
      <c r="AD571" s="794"/>
      <c r="AE571" s="794"/>
      <c r="AF571" s="794"/>
      <c r="AG571" s="794"/>
      <c r="AH571" s="794"/>
      <c r="AI571" s="794"/>
      <c r="AJ571" s="794"/>
      <c r="AK571" s="794"/>
      <c r="AL571" s="794"/>
      <c r="AM571" s="794"/>
      <c r="AN571" s="794"/>
      <c r="AO571" s="794"/>
      <c r="AP571" s="794"/>
      <c r="AQ571" s="794"/>
      <c r="AR571" s="794"/>
      <c r="AS571" s="794"/>
      <c r="AT571" s="794"/>
      <c r="AU571" s="794"/>
      <c r="AV571" s="794"/>
      <c r="AW571" s="794"/>
      <c r="AX571" s="794"/>
      <c r="AY571" s="794"/>
      <c r="AZ571" s="794"/>
      <c r="BA571" s="794"/>
      <c r="BB571" s="794"/>
      <c r="BC571" s="794"/>
      <c r="BD571" s="794"/>
      <c r="BE571" s="794"/>
      <c r="BF571" s="794"/>
      <c r="BG571" s="794"/>
      <c r="BH571" s="794"/>
      <c r="BI571" s="794"/>
      <c r="BJ571" s="794"/>
      <c r="BK571" s="794"/>
      <c r="BL571" s="794"/>
      <c r="BM571" s="794"/>
    </row>
    <row r="572" spans="5:65" s="795" customFormat="1" ht="12.75" customHeight="1">
      <c r="E572" s="4"/>
      <c r="F572" s="794"/>
      <c r="G572" s="794"/>
      <c r="H572" s="794"/>
      <c r="I572" s="794"/>
      <c r="J572" s="794"/>
      <c r="K572" s="794"/>
      <c r="L572" s="794"/>
      <c r="M572" s="794"/>
      <c r="N572" s="794"/>
      <c r="O572" s="794"/>
      <c r="P572" s="794"/>
      <c r="Q572" s="794"/>
      <c r="R572" s="794"/>
      <c r="S572" s="794"/>
      <c r="T572" s="794"/>
      <c r="U572" s="794"/>
      <c r="V572" s="794"/>
      <c r="W572" s="794"/>
      <c r="X572" s="794"/>
      <c r="Y572" s="794"/>
      <c r="Z572" s="794"/>
      <c r="AA572" s="794"/>
      <c r="AB572" s="794"/>
      <c r="AC572" s="794"/>
      <c r="AD572" s="794"/>
      <c r="AE572" s="794"/>
      <c r="AF572" s="794"/>
      <c r="AG572" s="794"/>
      <c r="AH572" s="794"/>
      <c r="AI572" s="794"/>
      <c r="AJ572" s="794"/>
      <c r="AK572" s="794"/>
      <c r="AL572" s="794"/>
      <c r="AM572" s="794"/>
      <c r="AN572" s="794"/>
      <c r="AO572" s="794"/>
      <c r="AP572" s="794"/>
      <c r="AQ572" s="794"/>
      <c r="AR572" s="794"/>
      <c r="AS572" s="794"/>
      <c r="AT572" s="794"/>
      <c r="AU572" s="794"/>
      <c r="AV572" s="794"/>
      <c r="AW572" s="794"/>
      <c r="AX572" s="794"/>
      <c r="AY572" s="794"/>
      <c r="AZ572" s="794"/>
      <c r="BA572" s="794"/>
      <c r="BB572" s="794"/>
      <c r="BC572" s="794"/>
      <c r="BD572" s="794"/>
      <c r="BE572" s="794"/>
      <c r="BF572" s="794"/>
      <c r="BG572" s="794"/>
      <c r="BH572" s="794"/>
      <c r="BI572" s="794"/>
      <c r="BJ572" s="794"/>
      <c r="BK572" s="794"/>
      <c r="BL572" s="794"/>
      <c r="BM572" s="794"/>
    </row>
    <row r="573" spans="5:65" s="795" customFormat="1" ht="12.75" customHeight="1">
      <c r="E573" s="4"/>
      <c r="F573" s="794"/>
      <c r="G573" s="794"/>
      <c r="H573" s="794"/>
      <c r="I573" s="794"/>
      <c r="J573" s="794"/>
      <c r="K573" s="794"/>
      <c r="L573" s="794"/>
      <c r="M573" s="794"/>
      <c r="N573" s="794"/>
      <c r="O573" s="794"/>
      <c r="P573" s="794"/>
      <c r="Q573" s="794"/>
      <c r="R573" s="794"/>
      <c r="S573" s="794"/>
      <c r="T573" s="794"/>
      <c r="U573" s="794"/>
      <c r="V573" s="794"/>
      <c r="W573" s="794"/>
      <c r="X573" s="794"/>
      <c r="Y573" s="794"/>
      <c r="Z573" s="794"/>
      <c r="AA573" s="794"/>
      <c r="AB573" s="794"/>
      <c r="AC573" s="794"/>
      <c r="AD573" s="794"/>
      <c r="AE573" s="794"/>
      <c r="AF573" s="794"/>
      <c r="AG573" s="794"/>
      <c r="AH573" s="794"/>
      <c r="AI573" s="794"/>
      <c r="AJ573" s="794"/>
      <c r="AK573" s="794"/>
      <c r="AL573" s="794"/>
      <c r="AM573" s="794"/>
      <c r="AN573" s="794"/>
      <c r="AO573" s="794"/>
      <c r="AP573" s="794"/>
      <c r="AQ573" s="794"/>
      <c r="AR573" s="794"/>
      <c r="AS573" s="794"/>
      <c r="AT573" s="794"/>
      <c r="AU573" s="794"/>
      <c r="AV573" s="794"/>
      <c r="AW573" s="794"/>
      <c r="AX573" s="794"/>
      <c r="AY573" s="794"/>
      <c r="AZ573" s="794"/>
      <c r="BA573" s="794"/>
      <c r="BB573" s="794"/>
      <c r="BC573" s="794"/>
      <c r="BD573" s="794"/>
      <c r="BE573" s="794"/>
      <c r="BF573" s="794"/>
      <c r="BG573" s="794"/>
      <c r="BH573" s="794"/>
      <c r="BI573" s="794"/>
      <c r="BJ573" s="794"/>
      <c r="BK573" s="794"/>
      <c r="BL573" s="794"/>
      <c r="BM573" s="794"/>
    </row>
    <row r="574" spans="5:65" s="795" customFormat="1" ht="12.75" customHeight="1">
      <c r="E574" s="4"/>
      <c r="F574" s="794"/>
      <c r="G574" s="794"/>
      <c r="H574" s="794"/>
      <c r="I574" s="794"/>
      <c r="J574" s="794"/>
      <c r="K574" s="794"/>
      <c r="L574" s="794"/>
      <c r="M574" s="794"/>
      <c r="N574" s="794"/>
      <c r="O574" s="794"/>
      <c r="P574" s="794"/>
      <c r="Q574" s="794"/>
      <c r="R574" s="794"/>
      <c r="S574" s="794"/>
      <c r="T574" s="794"/>
      <c r="U574" s="794"/>
      <c r="V574" s="794"/>
      <c r="W574" s="794"/>
      <c r="X574" s="794"/>
      <c r="Y574" s="794"/>
      <c r="Z574" s="794"/>
      <c r="AA574" s="794"/>
      <c r="AB574" s="794"/>
      <c r="AC574" s="794"/>
      <c r="AD574" s="794"/>
      <c r="AE574" s="794"/>
      <c r="AF574" s="794"/>
      <c r="AG574" s="794"/>
      <c r="AH574" s="794"/>
      <c r="AI574" s="794"/>
      <c r="AJ574" s="794"/>
      <c r="AK574" s="794"/>
      <c r="AL574" s="794"/>
      <c r="AM574" s="794"/>
      <c r="AN574" s="794"/>
      <c r="AO574" s="794"/>
      <c r="AP574" s="794"/>
      <c r="AQ574" s="794"/>
      <c r="AR574" s="794"/>
      <c r="AS574" s="794"/>
      <c r="AT574" s="794"/>
      <c r="AU574" s="794"/>
      <c r="AV574" s="794"/>
      <c r="AW574" s="794"/>
      <c r="AX574" s="794"/>
      <c r="AY574" s="794"/>
      <c r="AZ574" s="794"/>
      <c r="BA574" s="794"/>
      <c r="BB574" s="794"/>
      <c r="BC574" s="794"/>
      <c r="BD574" s="794"/>
      <c r="BE574" s="794"/>
      <c r="BF574" s="794"/>
      <c r="BG574" s="794"/>
      <c r="BH574" s="794"/>
      <c r="BI574" s="794"/>
      <c r="BJ574" s="794"/>
      <c r="BK574" s="794"/>
      <c r="BL574" s="794"/>
      <c r="BM574" s="794"/>
    </row>
    <row r="575" spans="5:65" s="795" customFormat="1" ht="12.75" customHeight="1">
      <c r="E575" s="4"/>
      <c r="F575" s="794"/>
      <c r="G575" s="794"/>
      <c r="H575" s="794"/>
      <c r="I575" s="794"/>
      <c r="J575" s="794"/>
      <c r="K575" s="794"/>
      <c r="L575" s="794"/>
      <c r="M575" s="794"/>
      <c r="N575" s="794"/>
      <c r="O575" s="794"/>
      <c r="P575" s="794"/>
      <c r="Q575" s="794"/>
      <c r="R575" s="794"/>
      <c r="S575" s="794"/>
      <c r="T575" s="794"/>
      <c r="U575" s="794"/>
      <c r="V575" s="794"/>
      <c r="W575" s="794"/>
      <c r="X575" s="794"/>
      <c r="Y575" s="794"/>
      <c r="Z575" s="794"/>
      <c r="AA575" s="794"/>
      <c r="AB575" s="794"/>
      <c r="AC575" s="794"/>
      <c r="AD575" s="794"/>
      <c r="AE575" s="794"/>
      <c r="AF575" s="794"/>
      <c r="AG575" s="794"/>
      <c r="AH575" s="794"/>
      <c r="AI575" s="794"/>
      <c r="AJ575" s="794"/>
      <c r="AK575" s="794"/>
      <c r="AL575" s="794"/>
      <c r="AM575" s="794"/>
      <c r="AN575" s="794"/>
      <c r="AO575" s="794"/>
      <c r="AP575" s="794"/>
      <c r="AQ575" s="794"/>
      <c r="AR575" s="794"/>
      <c r="AS575" s="794"/>
      <c r="AT575" s="794"/>
      <c r="AU575" s="794"/>
      <c r="AV575" s="794"/>
      <c r="AW575" s="794"/>
      <c r="AX575" s="794"/>
      <c r="AY575" s="794"/>
      <c r="AZ575" s="794"/>
      <c r="BA575" s="794"/>
      <c r="BB575" s="794"/>
      <c r="BC575" s="794"/>
      <c r="BD575" s="794"/>
      <c r="BE575" s="794"/>
      <c r="BF575" s="794"/>
      <c r="BG575" s="794"/>
      <c r="BH575" s="794"/>
      <c r="BI575" s="794"/>
      <c r="BJ575" s="794"/>
      <c r="BK575" s="794"/>
      <c r="BL575" s="794"/>
      <c r="BM575" s="794"/>
    </row>
    <row r="576" spans="5:65" s="795" customFormat="1" ht="12.75" customHeight="1">
      <c r="E576" s="4"/>
      <c r="F576" s="794"/>
      <c r="G576" s="794"/>
      <c r="H576" s="794"/>
      <c r="I576" s="794"/>
      <c r="J576" s="794"/>
      <c r="K576" s="794"/>
      <c r="L576" s="794"/>
      <c r="M576" s="794"/>
      <c r="N576" s="794"/>
      <c r="O576" s="794"/>
      <c r="P576" s="794"/>
      <c r="Q576" s="794"/>
      <c r="R576" s="794"/>
      <c r="S576" s="794"/>
      <c r="T576" s="794"/>
      <c r="U576" s="794"/>
      <c r="V576" s="794"/>
      <c r="W576" s="794"/>
      <c r="X576" s="794"/>
      <c r="Y576" s="794"/>
      <c r="Z576" s="794"/>
      <c r="AA576" s="794"/>
      <c r="AB576" s="794"/>
      <c r="AC576" s="794"/>
      <c r="AD576" s="794"/>
      <c r="AE576" s="794"/>
      <c r="AF576" s="794"/>
      <c r="AG576" s="794"/>
      <c r="AH576" s="794"/>
      <c r="AI576" s="794"/>
      <c r="AJ576" s="794"/>
      <c r="AK576" s="794"/>
      <c r="AL576" s="794"/>
      <c r="AM576" s="794"/>
      <c r="AN576" s="794"/>
      <c r="AO576" s="794"/>
      <c r="AP576" s="794"/>
      <c r="AQ576" s="794"/>
      <c r="AR576" s="794"/>
      <c r="AS576" s="794"/>
      <c r="AT576" s="794"/>
      <c r="AU576" s="794"/>
      <c r="AV576" s="794"/>
      <c r="AW576" s="794"/>
      <c r="AX576" s="794"/>
      <c r="AY576" s="794"/>
      <c r="AZ576" s="794"/>
      <c r="BA576" s="794"/>
      <c r="BB576" s="794"/>
      <c r="BC576" s="794"/>
      <c r="BD576" s="794"/>
      <c r="BE576" s="794"/>
      <c r="BF576" s="794"/>
      <c r="BG576" s="794"/>
      <c r="BH576" s="794"/>
      <c r="BI576" s="794"/>
      <c r="BJ576" s="794"/>
      <c r="BK576" s="794"/>
      <c r="BL576" s="794"/>
      <c r="BM576" s="794"/>
    </row>
    <row r="577" spans="5:65" s="795" customFormat="1" ht="11.1" customHeight="1">
      <c r="E577" s="4"/>
      <c r="F577" s="794"/>
      <c r="G577" s="794"/>
      <c r="H577" s="794"/>
      <c r="I577" s="794"/>
      <c r="J577" s="794"/>
      <c r="K577" s="794"/>
      <c r="L577" s="794"/>
      <c r="M577" s="794"/>
      <c r="N577" s="794"/>
      <c r="O577" s="794"/>
      <c r="P577" s="794"/>
      <c r="Q577" s="794"/>
      <c r="R577" s="794"/>
      <c r="S577" s="794"/>
      <c r="T577" s="794"/>
      <c r="U577" s="794"/>
      <c r="V577" s="794"/>
      <c r="W577" s="794"/>
      <c r="X577" s="794"/>
      <c r="Y577" s="794"/>
      <c r="Z577" s="794"/>
      <c r="AA577" s="794"/>
      <c r="AB577" s="794"/>
      <c r="AC577" s="794"/>
      <c r="AD577" s="794"/>
      <c r="AE577" s="794"/>
      <c r="AF577" s="794"/>
      <c r="AG577" s="794"/>
      <c r="AH577" s="794"/>
      <c r="AI577" s="794"/>
      <c r="AJ577" s="794"/>
      <c r="AK577" s="794"/>
      <c r="AL577" s="794"/>
      <c r="AM577" s="794"/>
      <c r="AN577" s="794"/>
      <c r="AO577" s="794"/>
      <c r="AP577" s="794"/>
      <c r="AQ577" s="794"/>
      <c r="AR577" s="794"/>
      <c r="AS577" s="794"/>
      <c r="AT577" s="794"/>
      <c r="AU577" s="794"/>
      <c r="AV577" s="794"/>
      <c r="AW577" s="794"/>
      <c r="AX577" s="794"/>
      <c r="AY577" s="794"/>
      <c r="AZ577" s="794"/>
      <c r="BA577" s="794"/>
      <c r="BB577" s="794"/>
      <c r="BC577" s="794"/>
      <c r="BD577" s="794"/>
      <c r="BE577" s="794"/>
      <c r="BF577" s="794"/>
      <c r="BG577" s="794"/>
      <c r="BH577" s="794"/>
      <c r="BI577" s="794"/>
      <c r="BJ577" s="794"/>
      <c r="BK577" s="794"/>
      <c r="BL577" s="794"/>
      <c r="BM577" s="794"/>
    </row>
    <row r="578" spans="5:65" s="795" customFormat="1" ht="12.75" customHeight="1">
      <c r="E578" s="4"/>
      <c r="F578" s="794"/>
      <c r="G578" s="794"/>
      <c r="H578" s="794"/>
      <c r="I578" s="794"/>
      <c r="J578" s="794"/>
      <c r="K578" s="794"/>
      <c r="L578" s="794"/>
      <c r="M578" s="794"/>
      <c r="N578" s="794"/>
      <c r="O578" s="794"/>
      <c r="P578" s="794"/>
      <c r="Q578" s="794"/>
      <c r="R578" s="794"/>
      <c r="S578" s="794"/>
      <c r="T578" s="794"/>
      <c r="U578" s="794"/>
      <c r="V578" s="794"/>
      <c r="W578" s="794"/>
      <c r="X578" s="794"/>
      <c r="Y578" s="794"/>
      <c r="Z578" s="794"/>
      <c r="AA578" s="794"/>
      <c r="AB578" s="794"/>
      <c r="AC578" s="794"/>
      <c r="AD578" s="794"/>
      <c r="AE578" s="794"/>
      <c r="AF578" s="794"/>
      <c r="AG578" s="794"/>
      <c r="AH578" s="794"/>
      <c r="AI578" s="794"/>
      <c r="AJ578" s="794"/>
      <c r="AK578" s="794"/>
      <c r="AL578" s="794"/>
      <c r="AM578" s="794"/>
      <c r="AN578" s="794"/>
      <c r="AO578" s="794"/>
      <c r="AP578" s="794"/>
      <c r="AQ578" s="794"/>
      <c r="AR578" s="794"/>
      <c r="AS578" s="794"/>
      <c r="AT578" s="794"/>
      <c r="AU578" s="794"/>
      <c r="AV578" s="794"/>
      <c r="AW578" s="794"/>
      <c r="AX578" s="794"/>
      <c r="AY578" s="794"/>
      <c r="AZ578" s="794"/>
      <c r="BA578" s="794"/>
      <c r="BB578" s="794"/>
      <c r="BC578" s="794"/>
      <c r="BD578" s="794"/>
      <c r="BE578" s="794"/>
      <c r="BF578" s="794"/>
      <c r="BG578" s="794"/>
      <c r="BH578" s="794"/>
      <c r="BI578" s="794"/>
      <c r="BJ578" s="794"/>
      <c r="BK578" s="794"/>
      <c r="BL578" s="794"/>
      <c r="BM578" s="794"/>
    </row>
    <row r="579" spans="5:65" s="795" customFormat="1" ht="12.75" customHeight="1">
      <c r="E579" s="4"/>
      <c r="F579" s="794"/>
      <c r="G579" s="794"/>
      <c r="H579" s="794"/>
      <c r="I579" s="794"/>
      <c r="J579" s="794"/>
      <c r="K579" s="794"/>
      <c r="L579" s="794"/>
      <c r="M579" s="794"/>
      <c r="N579" s="794"/>
      <c r="O579" s="794"/>
      <c r="P579" s="794"/>
      <c r="Q579" s="794"/>
      <c r="R579" s="794"/>
      <c r="S579" s="794"/>
      <c r="T579" s="794"/>
      <c r="U579" s="794"/>
      <c r="V579" s="794"/>
      <c r="W579" s="794"/>
      <c r="X579" s="794"/>
      <c r="Y579" s="794"/>
      <c r="Z579" s="794"/>
      <c r="AA579" s="794"/>
      <c r="AB579" s="794"/>
      <c r="AC579" s="794"/>
      <c r="AD579" s="794"/>
      <c r="AE579" s="794"/>
      <c r="AF579" s="794"/>
      <c r="AG579" s="794"/>
      <c r="AH579" s="794"/>
      <c r="AI579" s="794"/>
      <c r="AJ579" s="794"/>
      <c r="AK579" s="794"/>
      <c r="AL579" s="794"/>
      <c r="AM579" s="794"/>
      <c r="AN579" s="794"/>
      <c r="AO579" s="794"/>
      <c r="AP579" s="794"/>
      <c r="AQ579" s="794"/>
      <c r="AR579" s="794"/>
      <c r="AS579" s="794"/>
      <c r="AT579" s="794"/>
      <c r="AU579" s="794"/>
      <c r="AV579" s="794"/>
      <c r="AW579" s="794"/>
      <c r="AX579" s="794"/>
      <c r="AY579" s="794"/>
      <c r="AZ579" s="794"/>
      <c r="BA579" s="794"/>
      <c r="BB579" s="794"/>
      <c r="BC579" s="794"/>
      <c r="BD579" s="794"/>
      <c r="BE579" s="794"/>
      <c r="BF579" s="794"/>
      <c r="BG579" s="794"/>
      <c r="BH579" s="794"/>
      <c r="BI579" s="794"/>
      <c r="BJ579" s="794"/>
      <c r="BK579" s="794"/>
      <c r="BL579" s="794"/>
      <c r="BM579" s="794"/>
    </row>
    <row r="580" spans="5:65" s="795" customFormat="1" ht="12.75" customHeight="1">
      <c r="E580" s="4"/>
      <c r="F580" s="794"/>
      <c r="G580" s="794"/>
      <c r="H580" s="794"/>
      <c r="I580" s="794"/>
      <c r="J580" s="794"/>
      <c r="K580" s="794"/>
      <c r="L580" s="794"/>
      <c r="M580" s="794"/>
      <c r="N580" s="794"/>
      <c r="O580" s="794"/>
      <c r="P580" s="794"/>
      <c r="Q580" s="794"/>
      <c r="R580" s="794"/>
      <c r="S580" s="794"/>
      <c r="T580" s="794"/>
      <c r="U580" s="794"/>
      <c r="V580" s="794"/>
      <c r="W580" s="794"/>
      <c r="X580" s="794"/>
      <c r="Y580" s="794"/>
      <c r="Z580" s="794"/>
      <c r="AA580" s="794"/>
      <c r="AB580" s="794"/>
      <c r="AC580" s="794"/>
      <c r="AD580" s="794"/>
      <c r="AE580" s="794"/>
      <c r="AF580" s="794"/>
      <c r="AG580" s="794"/>
      <c r="AH580" s="794"/>
      <c r="AI580" s="794"/>
      <c r="AJ580" s="794"/>
      <c r="AK580" s="794"/>
      <c r="AL580" s="794"/>
      <c r="AM580" s="794"/>
      <c r="AN580" s="794"/>
      <c r="AO580" s="794"/>
      <c r="AP580" s="794"/>
      <c r="AQ580" s="794"/>
      <c r="AR580" s="794"/>
      <c r="AS580" s="794"/>
      <c r="AT580" s="794"/>
      <c r="AU580" s="794"/>
      <c r="AV580" s="794"/>
      <c r="AW580" s="794"/>
      <c r="AX580" s="794"/>
      <c r="AY580" s="794"/>
      <c r="AZ580" s="794"/>
      <c r="BA580" s="794"/>
      <c r="BB580" s="794"/>
      <c r="BC580" s="794"/>
      <c r="BD580" s="794"/>
      <c r="BE580" s="794"/>
      <c r="BF580" s="794"/>
      <c r="BG580" s="794"/>
      <c r="BH580" s="794"/>
      <c r="BI580" s="794"/>
      <c r="BJ580" s="794"/>
      <c r="BK580" s="794"/>
      <c r="BL580" s="794"/>
      <c r="BM580" s="794"/>
    </row>
    <row r="581" spans="5:65" s="795" customFormat="1" ht="12.75" customHeight="1">
      <c r="E581" s="4"/>
      <c r="F581" s="794"/>
      <c r="G581" s="794"/>
      <c r="H581" s="794"/>
      <c r="I581" s="794"/>
      <c r="J581" s="794"/>
      <c r="K581" s="794"/>
      <c r="L581" s="794"/>
      <c r="M581" s="794"/>
      <c r="N581" s="794"/>
      <c r="O581" s="794"/>
      <c r="P581" s="794"/>
      <c r="Q581" s="794"/>
      <c r="R581" s="794"/>
      <c r="S581" s="794"/>
      <c r="T581" s="794"/>
      <c r="U581" s="794"/>
      <c r="V581" s="794"/>
      <c r="W581" s="794"/>
      <c r="X581" s="794"/>
      <c r="Y581" s="794"/>
      <c r="Z581" s="794"/>
      <c r="AA581" s="794"/>
      <c r="AB581" s="794"/>
      <c r="AC581" s="794"/>
      <c r="AD581" s="794"/>
      <c r="AE581" s="794"/>
      <c r="AF581" s="794"/>
      <c r="AG581" s="794"/>
      <c r="AH581" s="794"/>
      <c r="AI581" s="794"/>
      <c r="AJ581" s="794"/>
      <c r="AK581" s="794"/>
      <c r="AL581" s="794"/>
      <c r="AM581" s="794"/>
      <c r="AN581" s="794"/>
      <c r="AO581" s="794"/>
      <c r="AP581" s="794"/>
      <c r="AQ581" s="794"/>
      <c r="AR581" s="794"/>
      <c r="AS581" s="794"/>
      <c r="AT581" s="794"/>
      <c r="AU581" s="794"/>
      <c r="AV581" s="794"/>
      <c r="AW581" s="794"/>
      <c r="AX581" s="794"/>
      <c r="AY581" s="794"/>
      <c r="AZ581" s="794"/>
      <c r="BA581" s="794"/>
      <c r="BB581" s="794"/>
      <c r="BC581" s="794"/>
      <c r="BD581" s="794"/>
      <c r="BE581" s="794"/>
      <c r="BF581" s="794"/>
      <c r="BG581" s="794"/>
      <c r="BH581" s="794"/>
      <c r="BI581" s="794"/>
      <c r="BJ581" s="794"/>
      <c r="BK581" s="794"/>
      <c r="BL581" s="794"/>
      <c r="BM581" s="794"/>
    </row>
    <row r="582" spans="5:65" s="795" customFormat="1" ht="12.75" customHeight="1">
      <c r="E582" s="4"/>
      <c r="F582" s="794"/>
      <c r="G582" s="794"/>
      <c r="H582" s="794"/>
      <c r="I582" s="794"/>
      <c r="J582" s="794"/>
      <c r="K582" s="794"/>
      <c r="L582" s="794"/>
      <c r="M582" s="794"/>
      <c r="N582" s="794"/>
      <c r="O582" s="794"/>
      <c r="P582" s="794"/>
      <c r="Q582" s="794"/>
      <c r="R582" s="794"/>
      <c r="S582" s="794"/>
      <c r="T582" s="794"/>
      <c r="U582" s="794"/>
      <c r="V582" s="794"/>
      <c r="W582" s="794"/>
      <c r="X582" s="794"/>
      <c r="Y582" s="794"/>
      <c r="Z582" s="794"/>
      <c r="AA582" s="794"/>
      <c r="AB582" s="794"/>
      <c r="AC582" s="794"/>
      <c r="AD582" s="794"/>
      <c r="AE582" s="794"/>
      <c r="AF582" s="794"/>
      <c r="AG582" s="794"/>
      <c r="AH582" s="794"/>
      <c r="AI582" s="794"/>
      <c r="AJ582" s="794"/>
      <c r="AK582" s="794"/>
      <c r="AL582" s="794"/>
      <c r="AM582" s="794"/>
      <c r="AN582" s="794"/>
      <c r="AO582" s="794"/>
      <c r="AP582" s="794"/>
      <c r="AQ582" s="794"/>
      <c r="AR582" s="794"/>
      <c r="AS582" s="794"/>
      <c r="AT582" s="794"/>
      <c r="AU582" s="794"/>
      <c r="AV582" s="794"/>
      <c r="AW582" s="794"/>
      <c r="AX582" s="794"/>
      <c r="AY582" s="794"/>
      <c r="AZ582" s="794"/>
      <c r="BA582" s="794"/>
      <c r="BB582" s="794"/>
      <c r="BC582" s="794"/>
      <c r="BD582" s="794"/>
      <c r="BE582" s="794"/>
      <c r="BF582" s="794"/>
      <c r="BG582" s="794"/>
      <c r="BH582" s="794"/>
      <c r="BI582" s="794"/>
      <c r="BJ582" s="794"/>
      <c r="BK582" s="794"/>
      <c r="BL582" s="794"/>
      <c r="BM582" s="794"/>
    </row>
    <row r="583" spans="5:65" s="795" customFormat="1" ht="11.1" customHeight="1">
      <c r="E583" s="4"/>
      <c r="F583" s="794"/>
      <c r="G583" s="794"/>
      <c r="H583" s="794"/>
      <c r="I583" s="794"/>
      <c r="J583" s="794"/>
      <c r="K583" s="794"/>
      <c r="L583" s="794"/>
      <c r="M583" s="794"/>
      <c r="N583" s="794"/>
      <c r="O583" s="794"/>
      <c r="P583" s="794"/>
      <c r="Q583" s="794"/>
      <c r="R583" s="794"/>
      <c r="S583" s="794"/>
      <c r="T583" s="794"/>
      <c r="U583" s="794"/>
      <c r="V583" s="794"/>
      <c r="W583" s="794"/>
      <c r="X583" s="794"/>
      <c r="Y583" s="794"/>
      <c r="Z583" s="794"/>
      <c r="AA583" s="794"/>
      <c r="AB583" s="794"/>
      <c r="AC583" s="794"/>
      <c r="AD583" s="794"/>
      <c r="AE583" s="794"/>
      <c r="AF583" s="794"/>
      <c r="AG583" s="794"/>
      <c r="AH583" s="794"/>
      <c r="AI583" s="794"/>
      <c r="AJ583" s="794"/>
      <c r="AK583" s="794"/>
      <c r="AL583" s="794"/>
      <c r="AM583" s="794"/>
      <c r="AN583" s="794"/>
      <c r="AO583" s="794"/>
      <c r="AP583" s="794"/>
      <c r="AQ583" s="794"/>
      <c r="AR583" s="794"/>
      <c r="AS583" s="794"/>
      <c r="AT583" s="794"/>
      <c r="AU583" s="794"/>
      <c r="AV583" s="794"/>
      <c r="AW583" s="794"/>
      <c r="AX583" s="794"/>
      <c r="AY583" s="794"/>
      <c r="AZ583" s="794"/>
      <c r="BA583" s="794"/>
      <c r="BB583" s="794"/>
      <c r="BC583" s="794"/>
      <c r="BD583" s="794"/>
      <c r="BE583" s="794"/>
      <c r="BF583" s="794"/>
      <c r="BG583" s="794"/>
      <c r="BH583" s="794"/>
      <c r="BI583" s="794"/>
      <c r="BJ583" s="794"/>
      <c r="BK583" s="794"/>
      <c r="BL583" s="794"/>
      <c r="BM583" s="794"/>
    </row>
    <row r="584" spans="5:65" s="795" customFormat="1" ht="12.75" customHeight="1">
      <c r="E584" s="4"/>
      <c r="F584" s="794"/>
      <c r="G584" s="794"/>
      <c r="H584" s="794"/>
      <c r="I584" s="794"/>
      <c r="J584" s="794"/>
      <c r="K584" s="794"/>
      <c r="L584" s="794"/>
      <c r="M584" s="794"/>
      <c r="N584" s="794"/>
      <c r="O584" s="794"/>
      <c r="P584" s="794"/>
      <c r="Q584" s="794"/>
      <c r="R584" s="794"/>
      <c r="S584" s="794"/>
      <c r="T584" s="794"/>
      <c r="U584" s="794"/>
      <c r="V584" s="794"/>
      <c r="W584" s="794"/>
      <c r="X584" s="794"/>
      <c r="Y584" s="794"/>
      <c r="Z584" s="794"/>
      <c r="AA584" s="794"/>
      <c r="AB584" s="794"/>
      <c r="AC584" s="794"/>
      <c r="AD584" s="794"/>
      <c r="AE584" s="794"/>
      <c r="AF584" s="794"/>
      <c r="AG584" s="794"/>
      <c r="AH584" s="794"/>
      <c r="AI584" s="794"/>
      <c r="AJ584" s="794"/>
      <c r="AK584" s="794"/>
      <c r="AL584" s="794"/>
      <c r="AM584" s="794"/>
      <c r="AN584" s="794"/>
      <c r="AO584" s="794"/>
      <c r="AP584" s="794"/>
      <c r="AQ584" s="794"/>
      <c r="AR584" s="794"/>
      <c r="AS584" s="794"/>
      <c r="AT584" s="794"/>
      <c r="AU584" s="794"/>
      <c r="AV584" s="794"/>
      <c r="AW584" s="794"/>
      <c r="AX584" s="794"/>
      <c r="AY584" s="794"/>
      <c r="AZ584" s="794"/>
      <c r="BA584" s="794"/>
      <c r="BB584" s="794"/>
      <c r="BC584" s="794"/>
      <c r="BD584" s="794"/>
      <c r="BE584" s="794"/>
      <c r="BF584" s="794"/>
      <c r="BG584" s="794"/>
      <c r="BH584" s="794"/>
      <c r="BI584" s="794"/>
      <c r="BJ584" s="794"/>
      <c r="BK584" s="794"/>
      <c r="BL584" s="794"/>
      <c r="BM584" s="794"/>
    </row>
    <row r="585" spans="5:65" s="795" customFormat="1" ht="12.75" customHeight="1">
      <c r="E585" s="4"/>
      <c r="F585" s="794"/>
      <c r="G585" s="794"/>
      <c r="H585" s="794"/>
      <c r="I585" s="794"/>
      <c r="J585" s="794"/>
      <c r="K585" s="794"/>
      <c r="L585" s="794"/>
      <c r="M585" s="794"/>
      <c r="N585" s="794"/>
      <c r="O585" s="794"/>
      <c r="P585" s="794"/>
      <c r="Q585" s="794"/>
      <c r="R585" s="794"/>
      <c r="S585" s="794"/>
      <c r="T585" s="794"/>
      <c r="U585" s="794"/>
      <c r="V585" s="794"/>
      <c r="W585" s="794"/>
      <c r="X585" s="794"/>
      <c r="Y585" s="794"/>
      <c r="Z585" s="794"/>
      <c r="AA585" s="794"/>
      <c r="AB585" s="794"/>
      <c r="AC585" s="794"/>
      <c r="AD585" s="794"/>
      <c r="AE585" s="794"/>
      <c r="AF585" s="794"/>
      <c r="AG585" s="794"/>
      <c r="AH585" s="794"/>
      <c r="AI585" s="794"/>
      <c r="AJ585" s="794"/>
      <c r="AK585" s="794"/>
      <c r="AL585" s="794"/>
      <c r="AM585" s="794"/>
      <c r="AN585" s="794"/>
      <c r="AO585" s="794"/>
      <c r="AP585" s="794"/>
      <c r="AQ585" s="794"/>
      <c r="AR585" s="794"/>
      <c r="AS585" s="794"/>
      <c r="AT585" s="794"/>
      <c r="AU585" s="794"/>
      <c r="AV585" s="794"/>
      <c r="AW585" s="794"/>
      <c r="AX585" s="794"/>
      <c r="AY585" s="794"/>
      <c r="AZ585" s="794"/>
      <c r="BA585" s="794"/>
      <c r="BB585" s="794"/>
      <c r="BC585" s="794"/>
      <c r="BD585" s="794"/>
      <c r="BE585" s="794"/>
      <c r="BF585" s="794"/>
      <c r="BG585" s="794"/>
      <c r="BH585" s="794"/>
      <c r="BI585" s="794"/>
      <c r="BJ585" s="794"/>
      <c r="BK585" s="794"/>
      <c r="BL585" s="794"/>
      <c r="BM585" s="794"/>
    </row>
    <row r="586" spans="5:65" s="795" customFormat="1" ht="12.75" customHeight="1">
      <c r="E586" s="4"/>
      <c r="F586" s="794"/>
      <c r="G586" s="794"/>
      <c r="H586" s="794"/>
      <c r="I586" s="794"/>
      <c r="J586" s="794"/>
      <c r="K586" s="794"/>
      <c r="L586" s="794"/>
      <c r="M586" s="794"/>
      <c r="N586" s="794"/>
      <c r="O586" s="794"/>
      <c r="P586" s="794"/>
      <c r="Q586" s="794"/>
      <c r="R586" s="794"/>
      <c r="S586" s="794"/>
      <c r="T586" s="794"/>
      <c r="U586" s="794"/>
      <c r="V586" s="794"/>
      <c r="W586" s="794"/>
      <c r="X586" s="794"/>
      <c r="Y586" s="794"/>
      <c r="Z586" s="794"/>
      <c r="AA586" s="794"/>
      <c r="AB586" s="794"/>
      <c r="AC586" s="794"/>
      <c r="AD586" s="794"/>
      <c r="AE586" s="794"/>
      <c r="AF586" s="794"/>
      <c r="AG586" s="794"/>
      <c r="AH586" s="794"/>
      <c r="AI586" s="794"/>
      <c r="AJ586" s="794"/>
      <c r="AK586" s="794"/>
      <c r="AL586" s="794"/>
      <c r="AM586" s="794"/>
      <c r="AN586" s="794"/>
      <c r="AO586" s="794"/>
      <c r="AP586" s="794"/>
      <c r="AQ586" s="794"/>
      <c r="AR586" s="794"/>
      <c r="AS586" s="794"/>
      <c r="AT586" s="794"/>
      <c r="AU586" s="794"/>
      <c r="AV586" s="794"/>
      <c r="AW586" s="794"/>
      <c r="AX586" s="794"/>
      <c r="AY586" s="794"/>
      <c r="AZ586" s="794"/>
      <c r="BA586" s="794"/>
      <c r="BB586" s="794"/>
      <c r="BC586" s="794"/>
      <c r="BD586" s="794"/>
      <c r="BE586" s="794"/>
      <c r="BF586" s="794"/>
      <c r="BG586" s="794"/>
      <c r="BH586" s="794"/>
      <c r="BI586" s="794"/>
      <c r="BJ586" s="794"/>
      <c r="BK586" s="794"/>
      <c r="BL586" s="794"/>
      <c r="BM586" s="794"/>
    </row>
    <row r="587" spans="5:65" s="795" customFormat="1" ht="12.75" customHeight="1">
      <c r="E587" s="4"/>
      <c r="F587" s="794"/>
      <c r="G587" s="794"/>
      <c r="H587" s="794"/>
      <c r="I587" s="794"/>
      <c r="J587" s="794"/>
      <c r="K587" s="794"/>
      <c r="L587" s="794"/>
      <c r="M587" s="794"/>
      <c r="N587" s="794"/>
      <c r="O587" s="794"/>
      <c r="P587" s="794"/>
      <c r="Q587" s="794"/>
      <c r="R587" s="794"/>
      <c r="S587" s="794"/>
      <c r="T587" s="794"/>
      <c r="U587" s="794"/>
      <c r="V587" s="794"/>
      <c r="W587" s="794"/>
      <c r="X587" s="794"/>
      <c r="Y587" s="794"/>
      <c r="Z587" s="794"/>
      <c r="AA587" s="794"/>
      <c r="AB587" s="794"/>
      <c r="AC587" s="794"/>
      <c r="AD587" s="794"/>
      <c r="AE587" s="794"/>
      <c r="AF587" s="794"/>
      <c r="AG587" s="794"/>
      <c r="AH587" s="794"/>
      <c r="AI587" s="794"/>
      <c r="AJ587" s="794"/>
      <c r="AK587" s="794"/>
      <c r="AL587" s="794"/>
      <c r="AM587" s="794"/>
      <c r="AN587" s="794"/>
      <c r="AO587" s="794"/>
      <c r="AP587" s="794"/>
      <c r="AQ587" s="794"/>
      <c r="AR587" s="794"/>
      <c r="AS587" s="794"/>
      <c r="AT587" s="794"/>
      <c r="AU587" s="794"/>
      <c r="AV587" s="794"/>
      <c r="AW587" s="794"/>
      <c r="AX587" s="794"/>
      <c r="AY587" s="794"/>
      <c r="AZ587" s="794"/>
      <c r="BA587" s="794"/>
      <c r="BB587" s="794"/>
      <c r="BC587" s="794"/>
      <c r="BD587" s="794"/>
      <c r="BE587" s="794"/>
      <c r="BF587" s="794"/>
      <c r="BG587" s="794"/>
      <c r="BH587" s="794"/>
      <c r="BI587" s="794"/>
      <c r="BJ587" s="794"/>
      <c r="BK587" s="794"/>
      <c r="BL587" s="794"/>
      <c r="BM587" s="794"/>
    </row>
    <row r="588" spans="5:65" s="795" customFormat="1" ht="12.75" customHeight="1">
      <c r="E588" s="4"/>
      <c r="F588" s="794"/>
      <c r="G588" s="794"/>
      <c r="H588" s="794"/>
      <c r="I588" s="794"/>
      <c r="J588" s="794"/>
      <c r="K588" s="794"/>
      <c r="L588" s="794"/>
      <c r="M588" s="794"/>
      <c r="N588" s="794"/>
      <c r="O588" s="794"/>
      <c r="P588" s="794"/>
      <c r="Q588" s="794"/>
      <c r="R588" s="794"/>
      <c r="S588" s="794"/>
      <c r="T588" s="794"/>
      <c r="U588" s="794"/>
      <c r="V588" s="794"/>
      <c r="W588" s="794"/>
      <c r="X588" s="794"/>
      <c r="Y588" s="794"/>
      <c r="Z588" s="794"/>
      <c r="AA588" s="794"/>
      <c r="AB588" s="794"/>
      <c r="AC588" s="794"/>
      <c r="AD588" s="794"/>
      <c r="AE588" s="794"/>
      <c r="AF588" s="794"/>
      <c r="AG588" s="794"/>
      <c r="AH588" s="794"/>
      <c r="AI588" s="794"/>
      <c r="AJ588" s="794"/>
      <c r="AK588" s="794"/>
      <c r="AL588" s="794"/>
      <c r="AM588" s="794"/>
      <c r="AN588" s="794"/>
      <c r="AO588" s="794"/>
      <c r="AP588" s="794"/>
      <c r="AQ588" s="794"/>
      <c r="AR588" s="794"/>
      <c r="AS588" s="794"/>
      <c r="AT588" s="794"/>
      <c r="AU588" s="794"/>
      <c r="AV588" s="794"/>
      <c r="AW588" s="794"/>
      <c r="AX588" s="794"/>
      <c r="AY588" s="794"/>
      <c r="AZ588" s="794"/>
      <c r="BA588" s="794"/>
      <c r="BB588" s="794"/>
      <c r="BC588" s="794"/>
      <c r="BD588" s="794"/>
      <c r="BE588" s="794"/>
      <c r="BF588" s="794"/>
      <c r="BG588" s="794"/>
      <c r="BH588" s="794"/>
      <c r="BI588" s="794"/>
      <c r="BJ588" s="794"/>
      <c r="BK588" s="794"/>
      <c r="BL588" s="794"/>
      <c r="BM588" s="794"/>
    </row>
    <row r="589" spans="5:65" s="795" customFormat="1" ht="11.1" customHeight="1">
      <c r="E589" s="4"/>
      <c r="F589" s="794"/>
      <c r="G589" s="794"/>
      <c r="H589" s="794"/>
      <c r="I589" s="794"/>
      <c r="J589" s="794"/>
      <c r="K589" s="794"/>
      <c r="L589" s="794"/>
      <c r="M589" s="794"/>
      <c r="N589" s="794"/>
      <c r="O589" s="794"/>
      <c r="P589" s="794"/>
      <c r="Q589" s="794"/>
      <c r="R589" s="794"/>
      <c r="S589" s="794"/>
      <c r="T589" s="794"/>
      <c r="U589" s="794"/>
      <c r="V589" s="794"/>
      <c r="W589" s="794"/>
      <c r="X589" s="794"/>
      <c r="Y589" s="794"/>
      <c r="Z589" s="794"/>
      <c r="AA589" s="794"/>
      <c r="AB589" s="794"/>
      <c r="AC589" s="794"/>
      <c r="AD589" s="794"/>
      <c r="AE589" s="794"/>
      <c r="AF589" s="794"/>
      <c r="AG589" s="794"/>
      <c r="AH589" s="794"/>
      <c r="AI589" s="794"/>
      <c r="AJ589" s="794"/>
      <c r="AK589" s="794"/>
      <c r="AL589" s="794"/>
      <c r="AM589" s="794"/>
      <c r="AN589" s="794"/>
      <c r="AO589" s="794"/>
      <c r="AP589" s="794"/>
      <c r="AQ589" s="794"/>
      <c r="AR589" s="794"/>
      <c r="AS589" s="794"/>
      <c r="AT589" s="794"/>
      <c r="AU589" s="794"/>
      <c r="AV589" s="794"/>
      <c r="AW589" s="794"/>
      <c r="AX589" s="794"/>
      <c r="AY589" s="794"/>
      <c r="AZ589" s="794"/>
      <c r="BA589" s="794"/>
      <c r="BB589" s="794"/>
      <c r="BC589" s="794"/>
      <c r="BD589" s="794"/>
      <c r="BE589" s="794"/>
      <c r="BF589" s="794"/>
      <c r="BG589" s="794"/>
      <c r="BH589" s="794"/>
      <c r="BI589" s="794"/>
      <c r="BJ589" s="794"/>
      <c r="BK589" s="794"/>
      <c r="BL589" s="794"/>
      <c r="BM589" s="794"/>
    </row>
    <row r="590" spans="5:65" s="795" customFormat="1" ht="12.75" customHeight="1">
      <c r="E590" s="4"/>
      <c r="F590" s="794"/>
      <c r="G590" s="794"/>
      <c r="H590" s="794"/>
      <c r="I590" s="794"/>
      <c r="J590" s="794"/>
      <c r="K590" s="794"/>
      <c r="L590" s="794"/>
      <c r="M590" s="794"/>
      <c r="N590" s="794"/>
      <c r="O590" s="794"/>
      <c r="P590" s="794"/>
      <c r="Q590" s="794"/>
      <c r="R590" s="794"/>
      <c r="S590" s="794"/>
      <c r="T590" s="794"/>
      <c r="U590" s="794"/>
      <c r="V590" s="794"/>
      <c r="W590" s="794"/>
      <c r="X590" s="794"/>
      <c r="Y590" s="794"/>
      <c r="Z590" s="794"/>
      <c r="AA590" s="794"/>
      <c r="AB590" s="794"/>
      <c r="AC590" s="794"/>
      <c r="AD590" s="794"/>
      <c r="AE590" s="794"/>
      <c r="AF590" s="794"/>
      <c r="AG590" s="794"/>
      <c r="AH590" s="794"/>
      <c r="AI590" s="794"/>
      <c r="AJ590" s="794"/>
      <c r="AK590" s="794"/>
      <c r="AL590" s="794"/>
      <c r="AM590" s="794"/>
      <c r="AN590" s="794"/>
      <c r="AO590" s="794"/>
      <c r="AP590" s="794"/>
      <c r="AQ590" s="794"/>
      <c r="AR590" s="794"/>
      <c r="AS590" s="794"/>
      <c r="AT590" s="794"/>
      <c r="AU590" s="794"/>
      <c r="AV590" s="794"/>
      <c r="AW590" s="794"/>
      <c r="AX590" s="794"/>
      <c r="AY590" s="794"/>
      <c r="AZ590" s="794"/>
      <c r="BA590" s="794"/>
      <c r="BB590" s="794"/>
      <c r="BC590" s="794"/>
      <c r="BD590" s="794"/>
      <c r="BE590" s="794"/>
      <c r="BF590" s="794"/>
      <c r="BG590" s="794"/>
      <c r="BH590" s="794"/>
      <c r="BI590" s="794"/>
      <c r="BJ590" s="794"/>
      <c r="BK590" s="794"/>
      <c r="BL590" s="794"/>
      <c r="BM590" s="794"/>
    </row>
    <row r="591" spans="5:65" s="795" customFormat="1" ht="12.75" customHeight="1">
      <c r="E591" s="4"/>
      <c r="F591" s="794"/>
      <c r="G591" s="794"/>
      <c r="H591" s="794"/>
      <c r="I591" s="794"/>
      <c r="J591" s="794"/>
      <c r="K591" s="794"/>
      <c r="L591" s="794"/>
      <c r="M591" s="794"/>
      <c r="N591" s="794"/>
      <c r="O591" s="794"/>
      <c r="P591" s="794"/>
      <c r="Q591" s="794"/>
      <c r="R591" s="794"/>
      <c r="S591" s="794"/>
      <c r="T591" s="794"/>
      <c r="U591" s="794"/>
      <c r="V591" s="794"/>
      <c r="W591" s="794"/>
      <c r="X591" s="794"/>
      <c r="Y591" s="794"/>
      <c r="Z591" s="794"/>
      <c r="AA591" s="794"/>
      <c r="AB591" s="794"/>
      <c r="AC591" s="794"/>
      <c r="AD591" s="794"/>
      <c r="AE591" s="794"/>
      <c r="AF591" s="794"/>
      <c r="AG591" s="794"/>
      <c r="AH591" s="794"/>
      <c r="AI591" s="794"/>
      <c r="AJ591" s="794"/>
      <c r="AK591" s="794"/>
      <c r="AL591" s="794"/>
      <c r="AM591" s="794"/>
      <c r="AN591" s="794"/>
      <c r="AO591" s="794"/>
      <c r="AP591" s="794"/>
      <c r="AQ591" s="794"/>
      <c r="AR591" s="794"/>
      <c r="AS591" s="794"/>
      <c r="AT591" s="794"/>
      <c r="AU591" s="794"/>
      <c r="AV591" s="794"/>
      <c r="AW591" s="794"/>
      <c r="AX591" s="794"/>
      <c r="AY591" s="794"/>
      <c r="AZ591" s="794"/>
      <c r="BA591" s="794"/>
      <c r="BB591" s="794"/>
      <c r="BC591" s="794"/>
      <c r="BD591" s="794"/>
      <c r="BE591" s="794"/>
      <c r="BF591" s="794"/>
      <c r="BG591" s="794"/>
      <c r="BH591" s="794"/>
      <c r="BI591" s="794"/>
      <c r="BJ591" s="794"/>
      <c r="BK591" s="794"/>
      <c r="BL591" s="794"/>
      <c r="BM591" s="794"/>
    </row>
    <row r="592" spans="5:65" s="795" customFormat="1" ht="12.75" customHeight="1">
      <c r="E592" s="4"/>
      <c r="F592" s="794"/>
      <c r="G592" s="794"/>
      <c r="H592" s="794"/>
      <c r="I592" s="794"/>
      <c r="J592" s="794"/>
      <c r="K592" s="794"/>
      <c r="L592" s="794"/>
      <c r="M592" s="794"/>
      <c r="N592" s="794"/>
      <c r="O592" s="794"/>
      <c r="P592" s="794"/>
      <c r="Q592" s="794"/>
      <c r="R592" s="794"/>
      <c r="S592" s="794"/>
      <c r="T592" s="794"/>
      <c r="U592" s="794"/>
      <c r="V592" s="794"/>
      <c r="W592" s="794"/>
      <c r="X592" s="794"/>
      <c r="Y592" s="794"/>
      <c r="Z592" s="794"/>
      <c r="AA592" s="794"/>
      <c r="AB592" s="794"/>
      <c r="AC592" s="794"/>
      <c r="AD592" s="794"/>
      <c r="AE592" s="794"/>
      <c r="AF592" s="794"/>
      <c r="AG592" s="794"/>
      <c r="AH592" s="794"/>
      <c r="AI592" s="794"/>
      <c r="AJ592" s="794"/>
      <c r="AK592" s="794"/>
      <c r="AL592" s="794"/>
      <c r="AM592" s="794"/>
      <c r="AN592" s="794"/>
      <c r="AO592" s="794"/>
      <c r="AP592" s="794"/>
      <c r="AQ592" s="794"/>
      <c r="AR592" s="794"/>
      <c r="AS592" s="794"/>
      <c r="AT592" s="794"/>
      <c r="AU592" s="794"/>
      <c r="AV592" s="794"/>
      <c r="AW592" s="794"/>
      <c r="AX592" s="794"/>
      <c r="AY592" s="794"/>
      <c r="AZ592" s="794"/>
      <c r="BA592" s="794"/>
      <c r="BB592" s="794"/>
      <c r="BC592" s="794"/>
      <c r="BD592" s="794"/>
      <c r="BE592" s="794"/>
      <c r="BF592" s="794"/>
      <c r="BG592" s="794"/>
      <c r="BH592" s="794"/>
      <c r="BI592" s="794"/>
      <c r="BJ592" s="794"/>
      <c r="BK592" s="794"/>
      <c r="BL592" s="794"/>
      <c r="BM592" s="794"/>
    </row>
    <row r="593" spans="5:65" s="795" customFormat="1" ht="12.75" customHeight="1">
      <c r="E593" s="4"/>
      <c r="F593" s="794"/>
      <c r="G593" s="794"/>
      <c r="H593" s="794"/>
      <c r="I593" s="794"/>
      <c r="J593" s="794"/>
      <c r="K593" s="794"/>
      <c r="L593" s="794"/>
      <c r="M593" s="794"/>
      <c r="N593" s="794"/>
      <c r="O593" s="794"/>
      <c r="P593" s="794"/>
      <c r="Q593" s="794"/>
      <c r="R593" s="794"/>
      <c r="S593" s="794"/>
      <c r="T593" s="794"/>
      <c r="U593" s="794"/>
      <c r="V593" s="794"/>
      <c r="W593" s="794"/>
      <c r="X593" s="794"/>
      <c r="Y593" s="794"/>
      <c r="Z593" s="794"/>
      <c r="AA593" s="794"/>
      <c r="AB593" s="794"/>
      <c r="AC593" s="794"/>
      <c r="AD593" s="794"/>
      <c r="AE593" s="794"/>
      <c r="AF593" s="794"/>
      <c r="AG593" s="794"/>
      <c r="AH593" s="794"/>
      <c r="AI593" s="794"/>
      <c r="AJ593" s="794"/>
      <c r="AK593" s="794"/>
      <c r="AL593" s="794"/>
      <c r="AM593" s="794"/>
      <c r="AN593" s="794"/>
      <c r="AO593" s="794"/>
      <c r="AP593" s="794"/>
      <c r="AQ593" s="794"/>
      <c r="AR593" s="794"/>
      <c r="AS593" s="794"/>
      <c r="AT593" s="794"/>
      <c r="AU593" s="794"/>
      <c r="AV593" s="794"/>
      <c r="AW593" s="794"/>
      <c r="AX593" s="794"/>
      <c r="AY593" s="794"/>
      <c r="AZ593" s="794"/>
      <c r="BA593" s="794"/>
      <c r="BB593" s="794"/>
      <c r="BC593" s="794"/>
      <c r="BD593" s="794"/>
      <c r="BE593" s="794"/>
      <c r="BF593" s="794"/>
      <c r="BG593" s="794"/>
      <c r="BH593" s="794"/>
      <c r="BI593" s="794"/>
      <c r="BJ593" s="794"/>
      <c r="BK593" s="794"/>
      <c r="BL593" s="794"/>
      <c r="BM593" s="794"/>
    </row>
    <row r="594" spans="5:65" s="795" customFormat="1" ht="11.1" customHeight="1">
      <c r="E594" s="4"/>
      <c r="F594" s="794"/>
      <c r="G594" s="794"/>
      <c r="H594" s="794"/>
      <c r="I594" s="794"/>
      <c r="J594" s="794"/>
      <c r="K594" s="794"/>
      <c r="L594" s="794"/>
      <c r="M594" s="794"/>
      <c r="N594" s="794"/>
      <c r="O594" s="794"/>
      <c r="P594" s="794"/>
      <c r="Q594" s="794"/>
      <c r="R594" s="794"/>
      <c r="S594" s="794"/>
      <c r="T594" s="794"/>
      <c r="U594" s="794"/>
      <c r="V594" s="794"/>
      <c r="W594" s="794"/>
      <c r="X594" s="794"/>
      <c r="Y594" s="794"/>
      <c r="Z594" s="794"/>
      <c r="AA594" s="794"/>
      <c r="AB594" s="794"/>
      <c r="AC594" s="794"/>
      <c r="AD594" s="794"/>
      <c r="AE594" s="794"/>
      <c r="AF594" s="794"/>
      <c r="AG594" s="794"/>
      <c r="AH594" s="794"/>
      <c r="AI594" s="794"/>
      <c r="AJ594" s="794"/>
      <c r="AK594" s="794"/>
      <c r="AL594" s="794"/>
      <c r="AM594" s="794"/>
      <c r="AN594" s="794"/>
      <c r="AO594" s="794"/>
      <c r="AP594" s="794"/>
      <c r="AQ594" s="794"/>
      <c r="AR594" s="794"/>
      <c r="AS594" s="794"/>
      <c r="AT594" s="794"/>
      <c r="AU594" s="794"/>
      <c r="AV594" s="794"/>
      <c r="AW594" s="794"/>
      <c r="AX594" s="794"/>
      <c r="AY594" s="794"/>
      <c r="AZ594" s="794"/>
      <c r="BA594" s="794"/>
      <c r="BB594" s="794"/>
      <c r="BC594" s="794"/>
      <c r="BD594" s="794"/>
      <c r="BE594" s="794"/>
      <c r="BF594" s="794"/>
      <c r="BG594" s="794"/>
      <c r="BH594" s="794"/>
      <c r="BI594" s="794"/>
      <c r="BJ594" s="794"/>
      <c r="BK594" s="794"/>
      <c r="BL594" s="794"/>
      <c r="BM594" s="794"/>
    </row>
    <row r="595" spans="5:65" s="795" customFormat="1" ht="13.5" customHeight="1">
      <c r="E595" s="4"/>
      <c r="F595" s="794"/>
      <c r="G595" s="794"/>
      <c r="H595" s="794"/>
      <c r="I595" s="794"/>
      <c r="J595" s="794"/>
      <c r="K595" s="794"/>
      <c r="L595" s="794"/>
      <c r="M595" s="794"/>
      <c r="N595" s="794"/>
      <c r="O595" s="794"/>
      <c r="P595" s="794"/>
      <c r="Q595" s="794"/>
      <c r="R595" s="794"/>
      <c r="S595" s="794"/>
      <c r="T595" s="794"/>
      <c r="U595" s="794"/>
      <c r="V595" s="794"/>
      <c r="W595" s="794"/>
      <c r="X595" s="794"/>
      <c r="Y595" s="794"/>
      <c r="Z595" s="794"/>
      <c r="AA595" s="794"/>
      <c r="AB595" s="794"/>
      <c r="AC595" s="794"/>
      <c r="AD595" s="794"/>
      <c r="AE595" s="794"/>
      <c r="AF595" s="794"/>
      <c r="AG595" s="794"/>
      <c r="AH595" s="794"/>
      <c r="AI595" s="794"/>
      <c r="AJ595" s="794"/>
      <c r="AK595" s="794"/>
      <c r="AL595" s="794"/>
      <c r="AM595" s="794"/>
      <c r="AN595" s="794"/>
      <c r="AO595" s="794"/>
      <c r="AP595" s="794"/>
      <c r="AQ595" s="794"/>
      <c r="AR595" s="794"/>
      <c r="AS595" s="794"/>
      <c r="AT595" s="794"/>
      <c r="AU595" s="794"/>
      <c r="AV595" s="794"/>
      <c r="AW595" s="794"/>
      <c r="AX595" s="794"/>
      <c r="AY595" s="794"/>
      <c r="AZ595" s="794"/>
      <c r="BA595" s="794"/>
      <c r="BB595" s="794"/>
      <c r="BC595" s="794"/>
      <c r="BD595" s="794"/>
      <c r="BE595" s="794"/>
      <c r="BF595" s="794"/>
      <c r="BG595" s="794"/>
      <c r="BH595" s="794"/>
      <c r="BI595" s="794"/>
      <c r="BJ595" s="794"/>
      <c r="BK595" s="794"/>
      <c r="BL595" s="794"/>
      <c r="BM595" s="794"/>
    </row>
    <row r="596" spans="5:65" s="795" customFormat="1" ht="12.75" customHeight="1">
      <c r="E596" s="4"/>
      <c r="F596" s="794"/>
      <c r="G596" s="794"/>
      <c r="H596" s="794"/>
      <c r="I596" s="794"/>
      <c r="J596" s="794"/>
      <c r="K596" s="794"/>
      <c r="L596" s="794"/>
      <c r="M596" s="794"/>
      <c r="N596" s="794"/>
      <c r="O596" s="794"/>
      <c r="P596" s="794"/>
      <c r="Q596" s="794"/>
      <c r="R596" s="794"/>
      <c r="S596" s="794"/>
      <c r="T596" s="794"/>
      <c r="U596" s="794"/>
      <c r="V596" s="794"/>
      <c r="W596" s="794"/>
      <c r="X596" s="794"/>
      <c r="Y596" s="794"/>
      <c r="Z596" s="794"/>
      <c r="AA596" s="794"/>
      <c r="AB596" s="794"/>
      <c r="AC596" s="794"/>
      <c r="AD596" s="794"/>
      <c r="AE596" s="794"/>
      <c r="AF596" s="794"/>
      <c r="AG596" s="794"/>
      <c r="AH596" s="794"/>
      <c r="AI596" s="794"/>
      <c r="AJ596" s="794"/>
      <c r="AK596" s="794"/>
      <c r="AL596" s="794"/>
      <c r="AM596" s="794"/>
      <c r="AN596" s="794"/>
      <c r="AO596" s="794"/>
      <c r="AP596" s="794"/>
      <c r="AQ596" s="794"/>
      <c r="AR596" s="794"/>
      <c r="AS596" s="794"/>
      <c r="AT596" s="794"/>
      <c r="AU596" s="794"/>
      <c r="AV596" s="794"/>
      <c r="AW596" s="794"/>
      <c r="AX596" s="794"/>
      <c r="AY596" s="794"/>
      <c r="AZ596" s="794"/>
      <c r="BA596" s="794"/>
      <c r="BB596" s="794"/>
      <c r="BC596" s="794"/>
      <c r="BD596" s="794"/>
      <c r="BE596" s="794"/>
      <c r="BF596" s="794"/>
      <c r="BG596" s="794"/>
      <c r="BH596" s="794"/>
      <c r="BI596" s="794"/>
      <c r="BJ596" s="794"/>
      <c r="BK596" s="794"/>
      <c r="BL596" s="794"/>
      <c r="BM596" s="794"/>
    </row>
    <row r="597" spans="5:65" s="795" customFormat="1" ht="12.75" customHeight="1">
      <c r="E597" s="4"/>
      <c r="F597" s="794"/>
      <c r="G597" s="794"/>
      <c r="H597" s="794"/>
      <c r="I597" s="794"/>
      <c r="J597" s="794"/>
      <c r="K597" s="794"/>
      <c r="L597" s="794"/>
      <c r="M597" s="794"/>
      <c r="N597" s="794"/>
      <c r="O597" s="794"/>
      <c r="P597" s="794"/>
      <c r="Q597" s="794"/>
      <c r="R597" s="794"/>
      <c r="S597" s="794"/>
      <c r="T597" s="794"/>
      <c r="U597" s="794"/>
      <c r="V597" s="794"/>
      <c r="W597" s="794"/>
      <c r="X597" s="794"/>
      <c r="Y597" s="794"/>
      <c r="Z597" s="794"/>
      <c r="AA597" s="794"/>
      <c r="AB597" s="794"/>
      <c r="AC597" s="794"/>
      <c r="AD597" s="794"/>
      <c r="AE597" s="794"/>
      <c r="AF597" s="794"/>
      <c r="AG597" s="794"/>
      <c r="AH597" s="794"/>
      <c r="AI597" s="794"/>
      <c r="AJ597" s="794"/>
      <c r="AK597" s="794"/>
      <c r="AL597" s="794"/>
      <c r="AM597" s="794"/>
      <c r="AN597" s="794"/>
      <c r="AO597" s="794"/>
      <c r="AP597" s="794"/>
      <c r="AQ597" s="794"/>
      <c r="AR597" s="794"/>
      <c r="AS597" s="794"/>
      <c r="AT597" s="794"/>
      <c r="AU597" s="794"/>
      <c r="AV597" s="794"/>
      <c r="AW597" s="794"/>
      <c r="AX597" s="794"/>
      <c r="AY597" s="794"/>
      <c r="AZ597" s="794"/>
      <c r="BA597" s="794"/>
      <c r="BB597" s="794"/>
      <c r="BC597" s="794"/>
      <c r="BD597" s="794"/>
      <c r="BE597" s="794"/>
      <c r="BF597" s="794"/>
      <c r="BG597" s="794"/>
      <c r="BH597" s="794"/>
      <c r="BI597" s="794"/>
      <c r="BJ597" s="794"/>
      <c r="BK597" s="794"/>
      <c r="BL597" s="794"/>
      <c r="BM597" s="794"/>
    </row>
    <row r="598" spans="5:65" s="795" customFormat="1" ht="12.75" customHeight="1">
      <c r="E598" s="4"/>
      <c r="F598" s="794"/>
      <c r="G598" s="794"/>
      <c r="H598" s="794"/>
      <c r="I598" s="794"/>
      <c r="J598" s="794"/>
      <c r="K598" s="794"/>
      <c r="L598" s="794"/>
      <c r="M598" s="794"/>
      <c r="N598" s="794"/>
      <c r="O598" s="794"/>
      <c r="P598" s="794"/>
      <c r="Q598" s="794"/>
      <c r="R598" s="794"/>
      <c r="S598" s="794"/>
      <c r="T598" s="794"/>
      <c r="U598" s="794"/>
      <c r="V598" s="794"/>
      <c r="W598" s="794"/>
      <c r="X598" s="794"/>
      <c r="Y598" s="794"/>
      <c r="Z598" s="794"/>
      <c r="AA598" s="794"/>
      <c r="AB598" s="794"/>
      <c r="AC598" s="794"/>
      <c r="AD598" s="794"/>
      <c r="AE598" s="794"/>
      <c r="AF598" s="794"/>
      <c r="AG598" s="794"/>
      <c r="AH598" s="794"/>
      <c r="AI598" s="794"/>
      <c r="AJ598" s="794"/>
      <c r="AK598" s="794"/>
      <c r="AL598" s="794"/>
      <c r="AM598" s="794"/>
      <c r="AN598" s="794"/>
      <c r="AO598" s="794"/>
      <c r="AP598" s="794"/>
      <c r="AQ598" s="794"/>
      <c r="AR598" s="794"/>
      <c r="AS598" s="794"/>
      <c r="AT598" s="794"/>
      <c r="AU598" s="794"/>
      <c r="AV598" s="794"/>
      <c r="AW598" s="794"/>
      <c r="AX598" s="794"/>
      <c r="AY598" s="794"/>
      <c r="AZ598" s="794"/>
      <c r="BA598" s="794"/>
      <c r="BB598" s="794"/>
      <c r="BC598" s="794"/>
      <c r="BD598" s="794"/>
      <c r="BE598" s="794"/>
      <c r="BF598" s="794"/>
      <c r="BG598" s="794"/>
      <c r="BH598" s="794"/>
      <c r="BI598" s="794"/>
      <c r="BJ598" s="794"/>
      <c r="BK598" s="794"/>
      <c r="BL598" s="794"/>
      <c r="BM598" s="794"/>
    </row>
    <row r="599" spans="5:65" s="795" customFormat="1" ht="11.1" customHeight="1">
      <c r="E599" s="4"/>
      <c r="F599" s="794"/>
      <c r="G599" s="794"/>
      <c r="H599" s="794"/>
      <c r="I599" s="794"/>
      <c r="J599" s="794"/>
      <c r="K599" s="794"/>
      <c r="L599" s="794"/>
      <c r="M599" s="794"/>
      <c r="N599" s="794"/>
      <c r="O599" s="794"/>
      <c r="P599" s="794"/>
      <c r="Q599" s="794"/>
      <c r="R599" s="794"/>
      <c r="S599" s="794"/>
      <c r="T599" s="794"/>
      <c r="U599" s="794"/>
      <c r="V599" s="794"/>
      <c r="W599" s="794"/>
      <c r="X599" s="794"/>
      <c r="Y599" s="794"/>
      <c r="Z599" s="794"/>
      <c r="AA599" s="794"/>
      <c r="AB599" s="794"/>
      <c r="AC599" s="794"/>
      <c r="AD599" s="794"/>
      <c r="AE599" s="794"/>
      <c r="AF599" s="794"/>
      <c r="AG599" s="794"/>
      <c r="AH599" s="794"/>
      <c r="AI599" s="794"/>
      <c r="AJ599" s="794"/>
      <c r="AK599" s="794"/>
      <c r="AL599" s="794"/>
      <c r="AM599" s="794"/>
      <c r="AN599" s="794"/>
      <c r="AO599" s="794"/>
      <c r="AP599" s="794"/>
      <c r="AQ599" s="794"/>
      <c r="AR599" s="794"/>
      <c r="AS599" s="794"/>
      <c r="AT599" s="794"/>
      <c r="AU599" s="794"/>
      <c r="AV599" s="794"/>
      <c r="AW599" s="794"/>
      <c r="AX599" s="794"/>
      <c r="AY599" s="794"/>
      <c r="AZ599" s="794"/>
      <c r="BA599" s="794"/>
      <c r="BB599" s="794"/>
      <c r="BC599" s="794"/>
      <c r="BD599" s="794"/>
      <c r="BE599" s="794"/>
      <c r="BF599" s="794"/>
      <c r="BG599" s="794"/>
      <c r="BH599" s="794"/>
      <c r="BI599" s="794"/>
      <c r="BJ599" s="794"/>
      <c r="BK599" s="794"/>
      <c r="BL599" s="794"/>
      <c r="BM599" s="794"/>
    </row>
    <row r="600" spans="5:65" s="795" customFormat="1" ht="24" customHeight="1">
      <c r="E600" s="4"/>
      <c r="F600" s="794"/>
      <c r="G600" s="794"/>
      <c r="H600" s="794"/>
      <c r="I600" s="794"/>
      <c r="J600" s="794"/>
      <c r="K600" s="794"/>
      <c r="L600" s="794"/>
      <c r="M600" s="794"/>
      <c r="N600" s="794"/>
      <c r="O600" s="794"/>
      <c r="P600" s="794"/>
      <c r="Q600" s="794"/>
      <c r="R600" s="794"/>
      <c r="S600" s="794"/>
      <c r="T600" s="794"/>
      <c r="U600" s="794"/>
      <c r="V600" s="794"/>
      <c r="W600" s="794"/>
      <c r="X600" s="794"/>
      <c r="Y600" s="794"/>
      <c r="Z600" s="794"/>
      <c r="AA600" s="794"/>
      <c r="AB600" s="794"/>
      <c r="AC600" s="794"/>
      <c r="AD600" s="794"/>
      <c r="AE600" s="794"/>
      <c r="AF600" s="794"/>
      <c r="AG600" s="794"/>
      <c r="AH600" s="794"/>
      <c r="AI600" s="794"/>
      <c r="AJ600" s="794"/>
      <c r="AK600" s="794"/>
      <c r="AL600" s="794"/>
      <c r="AM600" s="794"/>
      <c r="AN600" s="794"/>
      <c r="AO600" s="794"/>
      <c r="AP600" s="794"/>
      <c r="AQ600" s="794"/>
      <c r="AR600" s="794"/>
      <c r="AS600" s="794"/>
      <c r="AT600" s="794"/>
      <c r="AU600" s="794"/>
      <c r="AV600" s="794"/>
      <c r="AW600" s="794"/>
      <c r="AX600" s="794"/>
      <c r="AY600" s="794"/>
      <c r="AZ600" s="794"/>
      <c r="BA600" s="794"/>
      <c r="BB600" s="794"/>
      <c r="BC600" s="794"/>
      <c r="BD600" s="794"/>
      <c r="BE600" s="794"/>
      <c r="BF600" s="794"/>
      <c r="BG600" s="794"/>
      <c r="BH600" s="794"/>
      <c r="BI600" s="794"/>
      <c r="BJ600" s="794"/>
      <c r="BK600" s="794"/>
      <c r="BL600" s="794"/>
      <c r="BM600" s="794"/>
    </row>
    <row r="601" spans="5:65" s="795" customFormat="1" ht="11.1" customHeight="1">
      <c r="E601" s="4"/>
      <c r="F601" s="794"/>
      <c r="G601" s="794"/>
      <c r="H601" s="794"/>
      <c r="I601" s="794"/>
      <c r="J601" s="794"/>
      <c r="K601" s="794"/>
      <c r="L601" s="794"/>
      <c r="M601" s="794"/>
      <c r="N601" s="794"/>
      <c r="O601" s="794"/>
      <c r="P601" s="794"/>
      <c r="Q601" s="794"/>
      <c r="R601" s="794"/>
      <c r="S601" s="794"/>
      <c r="T601" s="794"/>
      <c r="U601" s="794"/>
      <c r="V601" s="794"/>
      <c r="W601" s="794"/>
      <c r="X601" s="794"/>
      <c r="Y601" s="794"/>
      <c r="Z601" s="794"/>
      <c r="AA601" s="794"/>
      <c r="AB601" s="794"/>
      <c r="AC601" s="794"/>
      <c r="AD601" s="794"/>
      <c r="AE601" s="794"/>
      <c r="AF601" s="794"/>
      <c r="AG601" s="794"/>
      <c r="AH601" s="794"/>
      <c r="AI601" s="794"/>
      <c r="AJ601" s="794"/>
      <c r="AK601" s="794"/>
      <c r="AL601" s="794"/>
      <c r="AM601" s="794"/>
      <c r="AN601" s="794"/>
      <c r="AO601" s="794"/>
      <c r="AP601" s="794"/>
      <c r="AQ601" s="794"/>
      <c r="AR601" s="794"/>
      <c r="AS601" s="794"/>
      <c r="AT601" s="794"/>
      <c r="AU601" s="794"/>
      <c r="AV601" s="794"/>
      <c r="AW601" s="794"/>
      <c r="AX601" s="794"/>
      <c r="AY601" s="794"/>
      <c r="AZ601" s="794"/>
      <c r="BA601" s="794"/>
      <c r="BB601" s="794"/>
      <c r="BC601" s="794"/>
      <c r="BD601" s="794"/>
      <c r="BE601" s="794"/>
      <c r="BF601" s="794"/>
      <c r="BG601" s="794"/>
      <c r="BH601" s="794"/>
      <c r="BI601" s="794"/>
      <c r="BJ601" s="794"/>
      <c r="BK601" s="794"/>
      <c r="BL601" s="794"/>
      <c r="BM601" s="794"/>
    </row>
    <row r="602" spans="5:65" s="795" customFormat="1" ht="12.75" customHeight="1">
      <c r="E602" s="4"/>
      <c r="F602" s="794"/>
      <c r="G602" s="794"/>
      <c r="H602" s="794"/>
      <c r="I602" s="794"/>
      <c r="J602" s="794"/>
      <c r="K602" s="794"/>
      <c r="L602" s="794"/>
      <c r="M602" s="794"/>
      <c r="N602" s="794"/>
      <c r="O602" s="794"/>
      <c r="P602" s="794"/>
      <c r="Q602" s="794"/>
      <c r="R602" s="794"/>
      <c r="S602" s="794"/>
      <c r="T602" s="794"/>
      <c r="U602" s="794"/>
      <c r="V602" s="794"/>
      <c r="W602" s="794"/>
      <c r="X602" s="794"/>
      <c r="Y602" s="794"/>
      <c r="Z602" s="794"/>
      <c r="AA602" s="794"/>
      <c r="AB602" s="794"/>
      <c r="AC602" s="794"/>
      <c r="AD602" s="794"/>
      <c r="AE602" s="794"/>
      <c r="AF602" s="794"/>
      <c r="AG602" s="794"/>
      <c r="AH602" s="794"/>
      <c r="AI602" s="794"/>
      <c r="AJ602" s="794"/>
      <c r="AK602" s="794"/>
      <c r="AL602" s="794"/>
      <c r="AM602" s="794"/>
      <c r="AN602" s="794"/>
      <c r="AO602" s="794"/>
      <c r="AP602" s="794"/>
      <c r="AQ602" s="794"/>
      <c r="AR602" s="794"/>
      <c r="AS602" s="794"/>
      <c r="AT602" s="794"/>
      <c r="AU602" s="794"/>
      <c r="AV602" s="794"/>
      <c r="AW602" s="794"/>
      <c r="AX602" s="794"/>
      <c r="AY602" s="794"/>
      <c r="AZ602" s="794"/>
      <c r="BA602" s="794"/>
      <c r="BB602" s="794"/>
      <c r="BC602" s="794"/>
      <c r="BD602" s="794"/>
      <c r="BE602" s="794"/>
      <c r="BF602" s="794"/>
      <c r="BG602" s="794"/>
      <c r="BH602" s="794"/>
      <c r="BI602" s="794"/>
      <c r="BJ602" s="794"/>
      <c r="BK602" s="794"/>
      <c r="BL602" s="794"/>
      <c r="BM602" s="794"/>
    </row>
    <row r="603" spans="5:65" s="795" customFormat="1" ht="11.1" customHeight="1">
      <c r="E603" s="4"/>
      <c r="F603" s="794"/>
      <c r="G603" s="794"/>
      <c r="H603" s="794"/>
      <c r="I603" s="794"/>
      <c r="J603" s="794"/>
      <c r="K603" s="794"/>
      <c r="L603" s="794"/>
      <c r="M603" s="794"/>
      <c r="N603" s="794"/>
      <c r="O603" s="794"/>
      <c r="P603" s="794"/>
      <c r="Q603" s="794"/>
      <c r="R603" s="794"/>
      <c r="S603" s="794"/>
      <c r="T603" s="794"/>
      <c r="U603" s="794"/>
      <c r="V603" s="794"/>
      <c r="W603" s="794"/>
      <c r="X603" s="794"/>
      <c r="Y603" s="794"/>
      <c r="Z603" s="794"/>
      <c r="AA603" s="794"/>
      <c r="AB603" s="794"/>
      <c r="AC603" s="794"/>
      <c r="AD603" s="794"/>
      <c r="AE603" s="794"/>
      <c r="AF603" s="794"/>
      <c r="AG603" s="794"/>
      <c r="AH603" s="794"/>
      <c r="AI603" s="794"/>
      <c r="AJ603" s="794"/>
      <c r="AK603" s="794"/>
      <c r="AL603" s="794"/>
      <c r="AM603" s="794"/>
      <c r="AN603" s="794"/>
      <c r="AO603" s="794"/>
      <c r="AP603" s="794"/>
      <c r="AQ603" s="794"/>
      <c r="AR603" s="794"/>
      <c r="AS603" s="794"/>
      <c r="AT603" s="794"/>
      <c r="AU603" s="794"/>
      <c r="AV603" s="794"/>
      <c r="AW603" s="794"/>
      <c r="AX603" s="794"/>
      <c r="AY603" s="794"/>
      <c r="AZ603" s="794"/>
      <c r="BA603" s="794"/>
      <c r="BB603" s="794"/>
      <c r="BC603" s="794"/>
      <c r="BD603" s="794"/>
      <c r="BE603" s="794"/>
      <c r="BF603" s="794"/>
      <c r="BG603" s="794"/>
      <c r="BH603" s="794"/>
      <c r="BI603" s="794"/>
      <c r="BJ603" s="794"/>
      <c r="BK603" s="794"/>
      <c r="BL603" s="794"/>
      <c r="BM603" s="794"/>
    </row>
    <row r="604" spans="5:65" s="795" customFormat="1" ht="12.75" customHeight="1">
      <c r="E604" s="4"/>
      <c r="F604" s="794"/>
      <c r="G604" s="794"/>
      <c r="H604" s="794"/>
      <c r="I604" s="794"/>
      <c r="J604" s="794"/>
      <c r="K604" s="794"/>
      <c r="L604" s="794"/>
      <c r="M604" s="794"/>
      <c r="N604" s="794"/>
      <c r="O604" s="794"/>
      <c r="P604" s="794"/>
      <c r="Q604" s="794"/>
      <c r="R604" s="794"/>
      <c r="S604" s="794"/>
      <c r="T604" s="794"/>
      <c r="U604" s="794"/>
      <c r="V604" s="794"/>
      <c r="W604" s="794"/>
      <c r="X604" s="794"/>
      <c r="Y604" s="794"/>
      <c r="Z604" s="794"/>
      <c r="AA604" s="794"/>
      <c r="AB604" s="794"/>
      <c r="AC604" s="794"/>
      <c r="AD604" s="794"/>
      <c r="AE604" s="794"/>
      <c r="AF604" s="794"/>
      <c r="AG604" s="794"/>
      <c r="AH604" s="794"/>
      <c r="AI604" s="794"/>
      <c r="AJ604" s="794"/>
      <c r="AK604" s="794"/>
      <c r="AL604" s="794"/>
      <c r="AM604" s="794"/>
      <c r="AN604" s="794"/>
      <c r="AO604" s="794"/>
      <c r="AP604" s="794"/>
      <c r="AQ604" s="794"/>
      <c r="AR604" s="794"/>
      <c r="AS604" s="794"/>
      <c r="AT604" s="794"/>
      <c r="AU604" s="794"/>
      <c r="AV604" s="794"/>
      <c r="AW604" s="794"/>
      <c r="AX604" s="794"/>
      <c r="AY604" s="794"/>
      <c r="AZ604" s="794"/>
      <c r="BA604" s="794"/>
      <c r="BB604" s="794"/>
      <c r="BC604" s="794"/>
      <c r="BD604" s="794"/>
      <c r="BE604" s="794"/>
      <c r="BF604" s="794"/>
      <c r="BG604" s="794"/>
      <c r="BH604" s="794"/>
      <c r="BI604" s="794"/>
      <c r="BJ604" s="794"/>
      <c r="BK604" s="794"/>
      <c r="BL604" s="794"/>
      <c r="BM604" s="794"/>
    </row>
    <row r="605" spans="5:65" s="795" customFormat="1" ht="12.75" customHeight="1">
      <c r="E605" s="4"/>
      <c r="F605" s="794"/>
      <c r="G605" s="794"/>
      <c r="H605" s="794"/>
      <c r="I605" s="794"/>
      <c r="J605" s="794"/>
      <c r="K605" s="794"/>
      <c r="L605" s="794"/>
      <c r="M605" s="794"/>
      <c r="N605" s="794"/>
      <c r="O605" s="794"/>
      <c r="P605" s="794"/>
      <c r="Q605" s="794"/>
      <c r="R605" s="794"/>
      <c r="S605" s="794"/>
      <c r="T605" s="794"/>
      <c r="U605" s="794"/>
      <c r="V605" s="794"/>
      <c r="W605" s="794"/>
      <c r="X605" s="794"/>
      <c r="Y605" s="794"/>
      <c r="Z605" s="794"/>
      <c r="AA605" s="794"/>
      <c r="AB605" s="794"/>
      <c r="AC605" s="794"/>
      <c r="AD605" s="794"/>
      <c r="AE605" s="794"/>
      <c r="AF605" s="794"/>
      <c r="AG605" s="794"/>
      <c r="AH605" s="794"/>
      <c r="AI605" s="794"/>
      <c r="AJ605" s="794"/>
      <c r="AK605" s="794"/>
      <c r="AL605" s="794"/>
      <c r="AM605" s="794"/>
      <c r="AN605" s="794"/>
      <c r="AO605" s="794"/>
      <c r="AP605" s="794"/>
      <c r="AQ605" s="794"/>
      <c r="AR605" s="794"/>
      <c r="AS605" s="794"/>
      <c r="AT605" s="794"/>
      <c r="AU605" s="794"/>
      <c r="AV605" s="794"/>
      <c r="AW605" s="794"/>
      <c r="AX605" s="794"/>
      <c r="AY605" s="794"/>
      <c r="AZ605" s="794"/>
      <c r="BA605" s="794"/>
      <c r="BB605" s="794"/>
      <c r="BC605" s="794"/>
      <c r="BD605" s="794"/>
      <c r="BE605" s="794"/>
      <c r="BF605" s="794"/>
      <c r="BG605" s="794"/>
      <c r="BH605" s="794"/>
      <c r="BI605" s="794"/>
      <c r="BJ605" s="794"/>
      <c r="BK605" s="794"/>
      <c r="BL605" s="794"/>
      <c r="BM605" s="794"/>
    </row>
    <row r="606" spans="5:65" s="795" customFormat="1" ht="12.75" customHeight="1">
      <c r="E606" s="4"/>
      <c r="F606" s="794"/>
      <c r="G606" s="794"/>
      <c r="H606" s="794"/>
      <c r="I606" s="794"/>
      <c r="J606" s="794"/>
      <c r="K606" s="794"/>
      <c r="L606" s="794"/>
      <c r="M606" s="794"/>
      <c r="N606" s="794"/>
      <c r="O606" s="794"/>
      <c r="P606" s="794"/>
      <c r="Q606" s="794"/>
      <c r="R606" s="794"/>
      <c r="S606" s="794"/>
      <c r="T606" s="794"/>
      <c r="U606" s="794"/>
      <c r="V606" s="794"/>
      <c r="W606" s="794"/>
      <c r="X606" s="794"/>
      <c r="Y606" s="794"/>
      <c r="Z606" s="794"/>
      <c r="AA606" s="794"/>
      <c r="AB606" s="794"/>
      <c r="AC606" s="794"/>
      <c r="AD606" s="794"/>
      <c r="AE606" s="794"/>
      <c r="AF606" s="794"/>
      <c r="AG606" s="794"/>
      <c r="AH606" s="794"/>
      <c r="AI606" s="794"/>
      <c r="AJ606" s="794"/>
      <c r="AK606" s="794"/>
      <c r="AL606" s="794"/>
      <c r="AM606" s="794"/>
      <c r="AN606" s="794"/>
      <c r="AO606" s="794"/>
      <c r="AP606" s="794"/>
      <c r="AQ606" s="794"/>
      <c r="AR606" s="794"/>
      <c r="AS606" s="794"/>
      <c r="AT606" s="794"/>
      <c r="AU606" s="794"/>
      <c r="AV606" s="794"/>
      <c r="AW606" s="794"/>
      <c r="AX606" s="794"/>
      <c r="AY606" s="794"/>
      <c r="AZ606" s="794"/>
      <c r="BA606" s="794"/>
      <c r="BB606" s="794"/>
      <c r="BC606" s="794"/>
      <c r="BD606" s="794"/>
      <c r="BE606" s="794"/>
      <c r="BF606" s="794"/>
      <c r="BG606" s="794"/>
      <c r="BH606" s="794"/>
      <c r="BI606" s="794"/>
      <c r="BJ606" s="794"/>
      <c r="BK606" s="794"/>
      <c r="BL606" s="794"/>
      <c r="BM606" s="794"/>
    </row>
    <row r="607" spans="5:65" s="795" customFormat="1" ht="12.75" customHeight="1">
      <c r="E607" s="4"/>
      <c r="F607" s="794"/>
      <c r="G607" s="794"/>
      <c r="H607" s="794"/>
      <c r="I607" s="794"/>
      <c r="J607" s="794"/>
      <c r="K607" s="794"/>
      <c r="L607" s="794"/>
      <c r="M607" s="794"/>
      <c r="N607" s="794"/>
      <c r="O607" s="794"/>
      <c r="P607" s="794"/>
      <c r="Q607" s="794"/>
      <c r="R607" s="794"/>
      <c r="S607" s="794"/>
      <c r="T607" s="794"/>
      <c r="U607" s="794"/>
      <c r="V607" s="794"/>
      <c r="W607" s="794"/>
      <c r="X607" s="794"/>
      <c r="Y607" s="794"/>
      <c r="Z607" s="794"/>
      <c r="AA607" s="794"/>
      <c r="AB607" s="794"/>
      <c r="AC607" s="794"/>
      <c r="AD607" s="794"/>
      <c r="AE607" s="794"/>
      <c r="AF607" s="794"/>
      <c r="AG607" s="794"/>
      <c r="AH607" s="794"/>
      <c r="AI607" s="794"/>
      <c r="AJ607" s="794"/>
      <c r="AK607" s="794"/>
      <c r="AL607" s="794"/>
      <c r="AM607" s="794"/>
      <c r="AN607" s="794"/>
      <c r="AO607" s="794"/>
      <c r="AP607" s="794"/>
      <c r="AQ607" s="794"/>
      <c r="AR607" s="794"/>
      <c r="AS607" s="794"/>
      <c r="AT607" s="794"/>
      <c r="AU607" s="794"/>
      <c r="AV607" s="794"/>
      <c r="AW607" s="794"/>
      <c r="AX607" s="794"/>
      <c r="AY607" s="794"/>
      <c r="AZ607" s="794"/>
      <c r="BA607" s="794"/>
      <c r="BB607" s="794"/>
      <c r="BC607" s="794"/>
      <c r="BD607" s="794"/>
      <c r="BE607" s="794"/>
      <c r="BF607" s="794"/>
      <c r="BG607" s="794"/>
      <c r="BH607" s="794"/>
      <c r="BI607" s="794"/>
      <c r="BJ607" s="794"/>
      <c r="BK607" s="794"/>
      <c r="BL607" s="794"/>
      <c r="BM607" s="794"/>
    </row>
    <row r="608" spans="5:65" s="795" customFormat="1" ht="12.75" customHeight="1">
      <c r="E608" s="4"/>
      <c r="F608" s="794"/>
      <c r="G608" s="794"/>
      <c r="H608" s="794"/>
      <c r="I608" s="794"/>
      <c r="J608" s="794"/>
      <c r="K608" s="794"/>
      <c r="L608" s="794"/>
      <c r="M608" s="794"/>
      <c r="N608" s="794"/>
      <c r="O608" s="794"/>
      <c r="P608" s="794"/>
      <c r="Q608" s="794"/>
      <c r="R608" s="794"/>
      <c r="S608" s="794"/>
      <c r="T608" s="794"/>
      <c r="U608" s="794"/>
      <c r="V608" s="794"/>
      <c r="W608" s="794"/>
      <c r="X608" s="794"/>
      <c r="Y608" s="794"/>
      <c r="Z608" s="794"/>
      <c r="AA608" s="794"/>
      <c r="AB608" s="794"/>
      <c r="AC608" s="794"/>
      <c r="AD608" s="794"/>
      <c r="AE608" s="794"/>
      <c r="AF608" s="794"/>
      <c r="AG608" s="794"/>
      <c r="AH608" s="794"/>
      <c r="AI608" s="794"/>
      <c r="AJ608" s="794"/>
      <c r="AK608" s="794"/>
      <c r="AL608" s="794"/>
      <c r="AM608" s="794"/>
      <c r="AN608" s="794"/>
      <c r="AO608" s="794"/>
      <c r="AP608" s="794"/>
      <c r="AQ608" s="794"/>
      <c r="AR608" s="794"/>
      <c r="AS608" s="794"/>
      <c r="AT608" s="794"/>
      <c r="AU608" s="794"/>
      <c r="AV608" s="794"/>
      <c r="AW608" s="794"/>
      <c r="AX608" s="794"/>
      <c r="AY608" s="794"/>
      <c r="AZ608" s="794"/>
      <c r="BA608" s="794"/>
      <c r="BB608" s="794"/>
      <c r="BC608" s="794"/>
      <c r="BD608" s="794"/>
      <c r="BE608" s="794"/>
      <c r="BF608" s="794"/>
      <c r="BG608" s="794"/>
      <c r="BH608" s="794"/>
      <c r="BI608" s="794"/>
      <c r="BJ608" s="794"/>
      <c r="BK608" s="794"/>
      <c r="BL608" s="794"/>
      <c r="BM608" s="794"/>
    </row>
    <row r="609" spans="5:65" s="795" customFormat="1" ht="11.1" customHeight="1">
      <c r="E609" s="4"/>
      <c r="F609" s="794"/>
      <c r="G609" s="794"/>
      <c r="H609" s="794"/>
      <c r="I609" s="794"/>
      <c r="J609" s="794"/>
      <c r="K609" s="794"/>
      <c r="L609" s="794"/>
      <c r="M609" s="794"/>
      <c r="N609" s="794"/>
      <c r="O609" s="794"/>
      <c r="P609" s="794"/>
      <c r="Q609" s="794"/>
      <c r="R609" s="794"/>
      <c r="S609" s="794"/>
      <c r="T609" s="794"/>
      <c r="U609" s="794"/>
      <c r="V609" s="794"/>
      <c r="W609" s="794"/>
      <c r="X609" s="794"/>
      <c r="Y609" s="794"/>
      <c r="Z609" s="794"/>
      <c r="AA609" s="794"/>
      <c r="AB609" s="794"/>
      <c r="AC609" s="794"/>
      <c r="AD609" s="794"/>
      <c r="AE609" s="794"/>
      <c r="AF609" s="794"/>
      <c r="AG609" s="794"/>
      <c r="AH609" s="794"/>
      <c r="AI609" s="794"/>
      <c r="AJ609" s="794"/>
      <c r="AK609" s="794"/>
      <c r="AL609" s="794"/>
      <c r="AM609" s="794"/>
      <c r="AN609" s="794"/>
      <c r="AO609" s="794"/>
      <c r="AP609" s="794"/>
      <c r="AQ609" s="794"/>
      <c r="AR609" s="794"/>
      <c r="AS609" s="794"/>
      <c r="AT609" s="794"/>
      <c r="AU609" s="794"/>
      <c r="AV609" s="794"/>
      <c r="AW609" s="794"/>
      <c r="AX609" s="794"/>
      <c r="AY609" s="794"/>
      <c r="AZ609" s="794"/>
      <c r="BA609" s="794"/>
      <c r="BB609" s="794"/>
      <c r="BC609" s="794"/>
      <c r="BD609" s="794"/>
      <c r="BE609" s="794"/>
      <c r="BF609" s="794"/>
      <c r="BG609" s="794"/>
      <c r="BH609" s="794"/>
      <c r="BI609" s="794"/>
      <c r="BJ609" s="794"/>
      <c r="BK609" s="794"/>
      <c r="BL609" s="794"/>
      <c r="BM609" s="794"/>
    </row>
    <row r="610" spans="5:65" s="795" customFormat="1" ht="12.75" customHeight="1">
      <c r="E610" s="4"/>
      <c r="F610" s="794"/>
      <c r="G610" s="794"/>
      <c r="H610" s="794"/>
      <c r="I610" s="794"/>
      <c r="J610" s="794"/>
      <c r="K610" s="794"/>
      <c r="L610" s="794"/>
      <c r="M610" s="794"/>
      <c r="N610" s="794"/>
      <c r="O610" s="794"/>
      <c r="P610" s="794"/>
      <c r="Q610" s="794"/>
      <c r="R610" s="794"/>
      <c r="S610" s="794"/>
      <c r="T610" s="794"/>
      <c r="U610" s="794"/>
      <c r="V610" s="794"/>
      <c r="W610" s="794"/>
      <c r="X610" s="794"/>
      <c r="Y610" s="794"/>
      <c r="Z610" s="794"/>
      <c r="AA610" s="794"/>
      <c r="AB610" s="794"/>
      <c r="AC610" s="794"/>
      <c r="AD610" s="794"/>
      <c r="AE610" s="794"/>
      <c r="AF610" s="794"/>
      <c r="AG610" s="794"/>
      <c r="AH610" s="794"/>
      <c r="AI610" s="794"/>
      <c r="AJ610" s="794"/>
      <c r="AK610" s="794"/>
      <c r="AL610" s="794"/>
      <c r="AM610" s="794"/>
      <c r="AN610" s="794"/>
      <c r="AO610" s="794"/>
      <c r="AP610" s="794"/>
      <c r="AQ610" s="794"/>
      <c r="AR610" s="794"/>
      <c r="AS610" s="794"/>
      <c r="AT610" s="794"/>
      <c r="AU610" s="794"/>
      <c r="AV610" s="794"/>
      <c r="AW610" s="794"/>
      <c r="AX610" s="794"/>
      <c r="AY610" s="794"/>
      <c r="AZ610" s="794"/>
      <c r="BA610" s="794"/>
      <c r="BB610" s="794"/>
      <c r="BC610" s="794"/>
      <c r="BD610" s="794"/>
      <c r="BE610" s="794"/>
      <c r="BF610" s="794"/>
      <c r="BG610" s="794"/>
      <c r="BH610" s="794"/>
      <c r="BI610" s="794"/>
      <c r="BJ610" s="794"/>
      <c r="BK610" s="794"/>
      <c r="BL610" s="794"/>
      <c r="BM610" s="794"/>
    </row>
    <row r="611" spans="5:65" s="795" customFormat="1" ht="12.75" customHeight="1">
      <c r="E611" s="4"/>
      <c r="F611" s="794"/>
      <c r="G611" s="794"/>
      <c r="H611" s="794"/>
      <c r="I611" s="794"/>
      <c r="J611" s="794"/>
      <c r="K611" s="794"/>
      <c r="L611" s="794"/>
      <c r="M611" s="794"/>
      <c r="N611" s="794"/>
      <c r="O611" s="794"/>
      <c r="P611" s="794"/>
      <c r="Q611" s="794"/>
      <c r="R611" s="794"/>
      <c r="S611" s="794"/>
      <c r="T611" s="794"/>
      <c r="U611" s="794"/>
      <c r="V611" s="794"/>
      <c r="W611" s="794"/>
      <c r="X611" s="794"/>
      <c r="Y611" s="794"/>
      <c r="Z611" s="794"/>
      <c r="AA611" s="794"/>
      <c r="AB611" s="794"/>
      <c r="AC611" s="794"/>
      <c r="AD611" s="794"/>
      <c r="AE611" s="794"/>
      <c r="AF611" s="794"/>
      <c r="AG611" s="794"/>
      <c r="AH611" s="794"/>
      <c r="AI611" s="794"/>
      <c r="AJ611" s="794"/>
      <c r="AK611" s="794"/>
      <c r="AL611" s="794"/>
      <c r="AM611" s="794"/>
      <c r="AN611" s="794"/>
      <c r="AO611" s="794"/>
      <c r="AP611" s="794"/>
      <c r="AQ611" s="794"/>
      <c r="AR611" s="794"/>
      <c r="AS611" s="794"/>
      <c r="AT611" s="794"/>
      <c r="AU611" s="794"/>
      <c r="AV611" s="794"/>
      <c r="AW611" s="794"/>
      <c r="AX611" s="794"/>
      <c r="AY611" s="794"/>
      <c r="AZ611" s="794"/>
      <c r="BA611" s="794"/>
      <c r="BB611" s="794"/>
      <c r="BC611" s="794"/>
      <c r="BD611" s="794"/>
      <c r="BE611" s="794"/>
      <c r="BF611" s="794"/>
      <c r="BG611" s="794"/>
      <c r="BH611" s="794"/>
      <c r="BI611" s="794"/>
      <c r="BJ611" s="794"/>
      <c r="BK611" s="794"/>
      <c r="BL611" s="794"/>
      <c r="BM611" s="794"/>
    </row>
    <row r="612" spans="5:65" s="795" customFormat="1" ht="12.75" customHeight="1">
      <c r="E612" s="4"/>
      <c r="F612" s="794"/>
      <c r="G612" s="794"/>
      <c r="H612" s="794"/>
      <c r="I612" s="794"/>
      <c r="J612" s="794"/>
      <c r="K612" s="794"/>
      <c r="L612" s="794"/>
      <c r="M612" s="794"/>
      <c r="N612" s="794"/>
      <c r="O612" s="794"/>
      <c r="P612" s="794"/>
      <c r="Q612" s="794"/>
      <c r="R612" s="794"/>
      <c r="S612" s="794"/>
      <c r="T612" s="794"/>
      <c r="U612" s="794"/>
      <c r="V612" s="794"/>
      <c r="W612" s="794"/>
      <c r="X612" s="794"/>
      <c r="Y612" s="794"/>
      <c r="Z612" s="794"/>
      <c r="AA612" s="794"/>
      <c r="AB612" s="794"/>
      <c r="AC612" s="794"/>
      <c r="AD612" s="794"/>
      <c r="AE612" s="794"/>
      <c r="AF612" s="794"/>
      <c r="AG612" s="794"/>
      <c r="AH612" s="794"/>
      <c r="AI612" s="794"/>
      <c r="AJ612" s="794"/>
      <c r="AK612" s="794"/>
      <c r="AL612" s="794"/>
      <c r="AM612" s="794"/>
      <c r="AN612" s="794"/>
      <c r="AO612" s="794"/>
      <c r="AP612" s="794"/>
      <c r="AQ612" s="794"/>
      <c r="AR612" s="794"/>
      <c r="AS612" s="794"/>
      <c r="AT612" s="794"/>
      <c r="AU612" s="794"/>
      <c r="AV612" s="794"/>
      <c r="AW612" s="794"/>
      <c r="AX612" s="794"/>
      <c r="AY612" s="794"/>
      <c r="AZ612" s="794"/>
      <c r="BA612" s="794"/>
      <c r="BB612" s="794"/>
      <c r="BC612" s="794"/>
      <c r="BD612" s="794"/>
      <c r="BE612" s="794"/>
      <c r="BF612" s="794"/>
      <c r="BG612" s="794"/>
      <c r="BH612" s="794"/>
      <c r="BI612" s="794"/>
      <c r="BJ612" s="794"/>
      <c r="BK612" s="794"/>
      <c r="BL612" s="794"/>
      <c r="BM612" s="794"/>
    </row>
    <row r="613" spans="5:65" s="795" customFormat="1" ht="12.75" customHeight="1">
      <c r="E613" s="4"/>
      <c r="F613" s="794"/>
      <c r="G613" s="794"/>
      <c r="H613" s="794"/>
      <c r="I613" s="794"/>
      <c r="J613" s="794"/>
      <c r="K613" s="794"/>
      <c r="L613" s="794"/>
      <c r="M613" s="794"/>
      <c r="N613" s="794"/>
      <c r="O613" s="794"/>
      <c r="P613" s="794"/>
      <c r="Q613" s="794"/>
      <c r="R613" s="794"/>
      <c r="S613" s="794"/>
      <c r="T613" s="794"/>
      <c r="U613" s="794"/>
      <c r="V613" s="794"/>
      <c r="W613" s="794"/>
      <c r="X613" s="794"/>
      <c r="Y613" s="794"/>
      <c r="Z613" s="794"/>
      <c r="AA613" s="794"/>
      <c r="AB613" s="794"/>
      <c r="AC613" s="794"/>
      <c r="AD613" s="794"/>
      <c r="AE613" s="794"/>
      <c r="AF613" s="794"/>
      <c r="AG613" s="794"/>
      <c r="AH613" s="794"/>
      <c r="AI613" s="794"/>
      <c r="AJ613" s="794"/>
      <c r="AK613" s="794"/>
      <c r="AL613" s="794"/>
      <c r="AM613" s="794"/>
      <c r="AN613" s="794"/>
      <c r="AO613" s="794"/>
      <c r="AP613" s="794"/>
      <c r="AQ613" s="794"/>
      <c r="AR613" s="794"/>
      <c r="AS613" s="794"/>
      <c r="AT613" s="794"/>
      <c r="AU613" s="794"/>
      <c r="AV613" s="794"/>
      <c r="AW613" s="794"/>
      <c r="AX613" s="794"/>
      <c r="AY613" s="794"/>
      <c r="AZ613" s="794"/>
      <c r="BA613" s="794"/>
      <c r="BB613" s="794"/>
      <c r="BC613" s="794"/>
      <c r="BD613" s="794"/>
      <c r="BE613" s="794"/>
      <c r="BF613" s="794"/>
      <c r="BG613" s="794"/>
      <c r="BH613" s="794"/>
      <c r="BI613" s="794"/>
      <c r="BJ613" s="794"/>
      <c r="BK613" s="794"/>
      <c r="BL613" s="794"/>
      <c r="BM613" s="794"/>
    </row>
    <row r="614" spans="5:65" s="795" customFormat="1" ht="12.75" customHeight="1">
      <c r="E614" s="4"/>
      <c r="F614" s="794"/>
      <c r="G614" s="794"/>
      <c r="H614" s="794"/>
      <c r="I614" s="794"/>
      <c r="J614" s="794"/>
      <c r="K614" s="794"/>
      <c r="L614" s="794"/>
      <c r="M614" s="794"/>
      <c r="N614" s="794"/>
      <c r="O614" s="794"/>
      <c r="P614" s="794"/>
      <c r="Q614" s="794"/>
      <c r="R614" s="794"/>
      <c r="S614" s="794"/>
      <c r="T614" s="794"/>
      <c r="U614" s="794"/>
      <c r="V614" s="794"/>
      <c r="W614" s="794"/>
      <c r="X614" s="794"/>
      <c r="Y614" s="794"/>
      <c r="Z614" s="794"/>
      <c r="AA614" s="794"/>
      <c r="AB614" s="794"/>
      <c r="AC614" s="794"/>
      <c r="AD614" s="794"/>
      <c r="AE614" s="794"/>
      <c r="AF614" s="794"/>
      <c r="AG614" s="794"/>
      <c r="AH614" s="794"/>
      <c r="AI614" s="794"/>
      <c r="AJ614" s="794"/>
      <c r="AK614" s="794"/>
      <c r="AL614" s="794"/>
      <c r="AM614" s="794"/>
      <c r="AN614" s="794"/>
      <c r="AO614" s="794"/>
      <c r="AP614" s="794"/>
      <c r="AQ614" s="794"/>
      <c r="AR614" s="794"/>
      <c r="AS614" s="794"/>
      <c r="AT614" s="794"/>
      <c r="AU614" s="794"/>
      <c r="AV614" s="794"/>
      <c r="AW614" s="794"/>
      <c r="AX614" s="794"/>
      <c r="AY614" s="794"/>
      <c r="AZ614" s="794"/>
      <c r="BA614" s="794"/>
      <c r="BB614" s="794"/>
      <c r="BC614" s="794"/>
      <c r="BD614" s="794"/>
      <c r="BE614" s="794"/>
      <c r="BF614" s="794"/>
      <c r="BG614" s="794"/>
      <c r="BH614" s="794"/>
      <c r="BI614" s="794"/>
      <c r="BJ614" s="794"/>
      <c r="BK614" s="794"/>
      <c r="BL614" s="794"/>
      <c r="BM614" s="794"/>
    </row>
    <row r="615" spans="5:65" s="795" customFormat="1" ht="11.1" customHeight="1">
      <c r="E615" s="4"/>
      <c r="F615" s="794"/>
      <c r="G615" s="794"/>
      <c r="H615" s="794"/>
      <c r="I615" s="794"/>
      <c r="J615" s="794"/>
      <c r="K615" s="794"/>
      <c r="L615" s="794"/>
      <c r="M615" s="794"/>
      <c r="N615" s="794"/>
      <c r="O615" s="794"/>
      <c r="P615" s="794"/>
      <c r="Q615" s="794"/>
      <c r="R615" s="794"/>
      <c r="S615" s="794"/>
      <c r="T615" s="794"/>
      <c r="U615" s="794"/>
      <c r="V615" s="794"/>
      <c r="W615" s="794"/>
      <c r="X615" s="794"/>
      <c r="Y615" s="794"/>
      <c r="Z615" s="794"/>
      <c r="AA615" s="794"/>
      <c r="AB615" s="794"/>
      <c r="AC615" s="794"/>
      <c r="AD615" s="794"/>
      <c r="AE615" s="794"/>
      <c r="AF615" s="794"/>
      <c r="AG615" s="794"/>
      <c r="AH615" s="794"/>
      <c r="AI615" s="794"/>
      <c r="AJ615" s="794"/>
      <c r="AK615" s="794"/>
      <c r="AL615" s="794"/>
      <c r="AM615" s="794"/>
      <c r="AN615" s="794"/>
      <c r="AO615" s="794"/>
      <c r="AP615" s="794"/>
      <c r="AQ615" s="794"/>
      <c r="AR615" s="794"/>
      <c r="AS615" s="794"/>
      <c r="AT615" s="794"/>
      <c r="AU615" s="794"/>
      <c r="AV615" s="794"/>
      <c r="AW615" s="794"/>
      <c r="AX615" s="794"/>
      <c r="AY615" s="794"/>
      <c r="AZ615" s="794"/>
      <c r="BA615" s="794"/>
      <c r="BB615" s="794"/>
      <c r="BC615" s="794"/>
      <c r="BD615" s="794"/>
      <c r="BE615" s="794"/>
      <c r="BF615" s="794"/>
      <c r="BG615" s="794"/>
      <c r="BH615" s="794"/>
      <c r="BI615" s="794"/>
      <c r="BJ615" s="794"/>
      <c r="BK615" s="794"/>
      <c r="BL615" s="794"/>
      <c r="BM615" s="794"/>
    </row>
    <row r="616" spans="5:65" s="795" customFormat="1" ht="12.75" customHeight="1">
      <c r="E616" s="4"/>
      <c r="F616" s="794"/>
      <c r="G616" s="794"/>
      <c r="H616" s="794"/>
      <c r="I616" s="794"/>
      <c r="J616" s="794"/>
      <c r="K616" s="794"/>
      <c r="L616" s="794"/>
      <c r="M616" s="794"/>
      <c r="N616" s="794"/>
      <c r="O616" s="794"/>
      <c r="P616" s="794"/>
      <c r="Q616" s="794"/>
      <c r="R616" s="794"/>
      <c r="S616" s="794"/>
      <c r="T616" s="794"/>
      <c r="U616" s="794"/>
      <c r="V616" s="794"/>
      <c r="W616" s="794"/>
      <c r="X616" s="794"/>
      <c r="Y616" s="794"/>
      <c r="Z616" s="794"/>
      <c r="AA616" s="794"/>
      <c r="AB616" s="794"/>
      <c r="AC616" s="794"/>
      <c r="AD616" s="794"/>
      <c r="AE616" s="794"/>
      <c r="AF616" s="794"/>
      <c r="AG616" s="794"/>
      <c r="AH616" s="794"/>
      <c r="AI616" s="794"/>
      <c r="AJ616" s="794"/>
      <c r="AK616" s="794"/>
      <c r="AL616" s="794"/>
      <c r="AM616" s="794"/>
      <c r="AN616" s="794"/>
      <c r="AO616" s="794"/>
      <c r="AP616" s="794"/>
      <c r="AQ616" s="794"/>
      <c r="AR616" s="794"/>
      <c r="AS616" s="794"/>
      <c r="AT616" s="794"/>
      <c r="AU616" s="794"/>
      <c r="AV616" s="794"/>
      <c r="AW616" s="794"/>
      <c r="AX616" s="794"/>
      <c r="AY616" s="794"/>
      <c r="AZ616" s="794"/>
      <c r="BA616" s="794"/>
      <c r="BB616" s="794"/>
      <c r="BC616" s="794"/>
      <c r="BD616" s="794"/>
      <c r="BE616" s="794"/>
      <c r="BF616" s="794"/>
      <c r="BG616" s="794"/>
      <c r="BH616" s="794"/>
      <c r="BI616" s="794"/>
      <c r="BJ616" s="794"/>
      <c r="BK616" s="794"/>
      <c r="BL616" s="794"/>
      <c r="BM616" s="794"/>
    </row>
    <row r="617" spans="5:65" s="795" customFormat="1" ht="12.75" customHeight="1">
      <c r="E617" s="4"/>
      <c r="F617" s="794"/>
      <c r="G617" s="794"/>
      <c r="H617" s="794"/>
      <c r="I617" s="794"/>
      <c r="J617" s="794"/>
      <c r="K617" s="794"/>
      <c r="L617" s="794"/>
      <c r="M617" s="794"/>
      <c r="N617" s="794"/>
      <c r="O617" s="794"/>
      <c r="P617" s="794"/>
      <c r="Q617" s="794"/>
      <c r="R617" s="794"/>
      <c r="S617" s="794"/>
      <c r="T617" s="794"/>
      <c r="U617" s="794"/>
      <c r="V617" s="794"/>
      <c r="W617" s="794"/>
      <c r="X617" s="794"/>
      <c r="Y617" s="794"/>
      <c r="Z617" s="794"/>
      <c r="AA617" s="794"/>
      <c r="AB617" s="794"/>
      <c r="AC617" s="794"/>
      <c r="AD617" s="794"/>
      <c r="AE617" s="794"/>
      <c r="AF617" s="794"/>
      <c r="AG617" s="794"/>
      <c r="AH617" s="794"/>
      <c r="AI617" s="794"/>
      <c r="AJ617" s="794"/>
      <c r="AK617" s="794"/>
      <c r="AL617" s="794"/>
      <c r="AM617" s="794"/>
      <c r="AN617" s="794"/>
      <c r="AO617" s="794"/>
      <c r="AP617" s="794"/>
      <c r="AQ617" s="794"/>
      <c r="AR617" s="794"/>
      <c r="AS617" s="794"/>
      <c r="AT617" s="794"/>
      <c r="AU617" s="794"/>
      <c r="AV617" s="794"/>
      <c r="AW617" s="794"/>
      <c r="AX617" s="794"/>
      <c r="AY617" s="794"/>
      <c r="AZ617" s="794"/>
      <c r="BA617" s="794"/>
      <c r="BB617" s="794"/>
      <c r="BC617" s="794"/>
      <c r="BD617" s="794"/>
      <c r="BE617" s="794"/>
      <c r="BF617" s="794"/>
      <c r="BG617" s="794"/>
      <c r="BH617" s="794"/>
      <c r="BI617" s="794"/>
      <c r="BJ617" s="794"/>
      <c r="BK617" s="794"/>
      <c r="BL617" s="794"/>
      <c r="BM617" s="794"/>
    </row>
    <row r="618" spans="5:65" s="795" customFormat="1" ht="12.75" customHeight="1">
      <c r="E618" s="4"/>
      <c r="F618" s="794"/>
      <c r="G618" s="794"/>
      <c r="H618" s="794"/>
      <c r="I618" s="794"/>
      <c r="J618" s="794"/>
      <c r="K618" s="794"/>
      <c r="L618" s="794"/>
      <c r="M618" s="794"/>
      <c r="N618" s="794"/>
      <c r="O618" s="794"/>
      <c r="P618" s="794"/>
      <c r="Q618" s="794"/>
      <c r="R618" s="794"/>
      <c r="S618" s="794"/>
      <c r="T618" s="794"/>
      <c r="U618" s="794"/>
      <c r="V618" s="794"/>
      <c r="W618" s="794"/>
      <c r="X618" s="794"/>
      <c r="Y618" s="794"/>
      <c r="Z618" s="794"/>
      <c r="AA618" s="794"/>
      <c r="AB618" s="794"/>
      <c r="AC618" s="794"/>
      <c r="AD618" s="794"/>
      <c r="AE618" s="794"/>
      <c r="AF618" s="794"/>
      <c r="AG618" s="794"/>
      <c r="AH618" s="794"/>
      <c r="AI618" s="794"/>
      <c r="AJ618" s="794"/>
      <c r="AK618" s="794"/>
      <c r="AL618" s="794"/>
      <c r="AM618" s="794"/>
      <c r="AN618" s="794"/>
      <c r="AO618" s="794"/>
      <c r="AP618" s="794"/>
      <c r="AQ618" s="794"/>
      <c r="AR618" s="794"/>
      <c r="AS618" s="794"/>
      <c r="AT618" s="794"/>
      <c r="AU618" s="794"/>
      <c r="AV618" s="794"/>
      <c r="AW618" s="794"/>
      <c r="AX618" s="794"/>
      <c r="AY618" s="794"/>
      <c r="AZ618" s="794"/>
      <c r="BA618" s="794"/>
      <c r="BB618" s="794"/>
      <c r="BC618" s="794"/>
      <c r="BD618" s="794"/>
      <c r="BE618" s="794"/>
      <c r="BF618" s="794"/>
      <c r="BG618" s="794"/>
      <c r="BH618" s="794"/>
      <c r="BI618" s="794"/>
      <c r="BJ618" s="794"/>
      <c r="BK618" s="794"/>
      <c r="BL618" s="794"/>
      <c r="BM618" s="794"/>
    </row>
    <row r="619" spans="5:65" s="795" customFormat="1" ht="12.75" customHeight="1">
      <c r="E619" s="4"/>
      <c r="F619" s="794"/>
      <c r="G619" s="794"/>
      <c r="H619" s="794"/>
      <c r="I619" s="794"/>
      <c r="J619" s="794"/>
      <c r="K619" s="794"/>
      <c r="L619" s="794"/>
      <c r="M619" s="794"/>
      <c r="N619" s="794"/>
      <c r="O619" s="794"/>
      <c r="P619" s="794"/>
      <c r="Q619" s="794"/>
      <c r="R619" s="794"/>
      <c r="S619" s="794"/>
      <c r="T619" s="794"/>
      <c r="U619" s="794"/>
      <c r="V619" s="794"/>
      <c r="W619" s="794"/>
      <c r="X619" s="794"/>
      <c r="Y619" s="794"/>
      <c r="Z619" s="794"/>
      <c r="AA619" s="794"/>
      <c r="AB619" s="794"/>
      <c r="AC619" s="794"/>
      <c r="AD619" s="794"/>
      <c r="AE619" s="794"/>
      <c r="AF619" s="794"/>
      <c r="AG619" s="794"/>
      <c r="AH619" s="794"/>
      <c r="AI619" s="794"/>
      <c r="AJ619" s="794"/>
      <c r="AK619" s="794"/>
      <c r="AL619" s="794"/>
      <c r="AM619" s="794"/>
      <c r="AN619" s="794"/>
      <c r="AO619" s="794"/>
      <c r="AP619" s="794"/>
      <c r="AQ619" s="794"/>
      <c r="AR619" s="794"/>
      <c r="AS619" s="794"/>
      <c r="AT619" s="794"/>
      <c r="AU619" s="794"/>
      <c r="AV619" s="794"/>
      <c r="AW619" s="794"/>
      <c r="AX619" s="794"/>
      <c r="AY619" s="794"/>
      <c r="AZ619" s="794"/>
      <c r="BA619" s="794"/>
      <c r="BB619" s="794"/>
      <c r="BC619" s="794"/>
      <c r="BD619" s="794"/>
      <c r="BE619" s="794"/>
      <c r="BF619" s="794"/>
      <c r="BG619" s="794"/>
      <c r="BH619" s="794"/>
      <c r="BI619" s="794"/>
      <c r="BJ619" s="794"/>
      <c r="BK619" s="794"/>
      <c r="BL619" s="794"/>
      <c r="BM619" s="794"/>
    </row>
    <row r="620" spans="5:65" s="795" customFormat="1" ht="12.75" customHeight="1">
      <c r="E620" s="4"/>
      <c r="F620" s="794"/>
      <c r="G620" s="794"/>
      <c r="H620" s="794"/>
      <c r="I620" s="794"/>
      <c r="J620" s="794"/>
      <c r="K620" s="794"/>
      <c r="L620" s="794"/>
      <c r="M620" s="794"/>
      <c r="N620" s="794"/>
      <c r="O620" s="794"/>
      <c r="P620" s="794"/>
      <c r="Q620" s="794"/>
      <c r="R620" s="794"/>
      <c r="S620" s="794"/>
      <c r="T620" s="794"/>
      <c r="U620" s="794"/>
      <c r="V620" s="794"/>
      <c r="W620" s="794"/>
      <c r="X620" s="794"/>
      <c r="Y620" s="794"/>
      <c r="Z620" s="794"/>
      <c r="AA620" s="794"/>
      <c r="AB620" s="794"/>
      <c r="AC620" s="794"/>
      <c r="AD620" s="794"/>
      <c r="AE620" s="794"/>
      <c r="AF620" s="794"/>
      <c r="AG620" s="794"/>
      <c r="AH620" s="794"/>
      <c r="AI620" s="794"/>
      <c r="AJ620" s="794"/>
      <c r="AK620" s="794"/>
      <c r="AL620" s="794"/>
      <c r="AM620" s="794"/>
      <c r="AN620" s="794"/>
      <c r="AO620" s="794"/>
      <c r="AP620" s="794"/>
      <c r="AQ620" s="794"/>
      <c r="AR620" s="794"/>
      <c r="AS620" s="794"/>
      <c r="AT620" s="794"/>
      <c r="AU620" s="794"/>
      <c r="AV620" s="794"/>
      <c r="AW620" s="794"/>
      <c r="AX620" s="794"/>
      <c r="AY620" s="794"/>
      <c r="AZ620" s="794"/>
      <c r="BA620" s="794"/>
      <c r="BB620" s="794"/>
      <c r="BC620" s="794"/>
      <c r="BD620" s="794"/>
      <c r="BE620" s="794"/>
      <c r="BF620" s="794"/>
      <c r="BG620" s="794"/>
      <c r="BH620" s="794"/>
      <c r="BI620" s="794"/>
      <c r="BJ620" s="794"/>
      <c r="BK620" s="794"/>
      <c r="BL620" s="794"/>
      <c r="BM620" s="794"/>
    </row>
    <row r="621" spans="5:65" s="795" customFormat="1" ht="11.1" customHeight="1">
      <c r="E621" s="4"/>
      <c r="F621" s="794"/>
      <c r="G621" s="794"/>
      <c r="H621" s="794"/>
      <c r="I621" s="794"/>
      <c r="J621" s="794"/>
      <c r="K621" s="794"/>
      <c r="L621" s="794"/>
      <c r="M621" s="794"/>
      <c r="N621" s="794"/>
      <c r="O621" s="794"/>
      <c r="P621" s="794"/>
      <c r="Q621" s="794"/>
      <c r="R621" s="794"/>
      <c r="S621" s="794"/>
      <c r="T621" s="794"/>
      <c r="U621" s="794"/>
      <c r="V621" s="794"/>
      <c r="W621" s="794"/>
      <c r="X621" s="794"/>
      <c r="Y621" s="794"/>
      <c r="Z621" s="794"/>
      <c r="AA621" s="794"/>
      <c r="AB621" s="794"/>
      <c r="AC621" s="794"/>
      <c r="AD621" s="794"/>
      <c r="AE621" s="794"/>
      <c r="AF621" s="794"/>
      <c r="AG621" s="794"/>
      <c r="AH621" s="794"/>
      <c r="AI621" s="794"/>
      <c r="AJ621" s="794"/>
      <c r="AK621" s="794"/>
      <c r="AL621" s="794"/>
      <c r="AM621" s="794"/>
      <c r="AN621" s="794"/>
      <c r="AO621" s="794"/>
      <c r="AP621" s="794"/>
      <c r="AQ621" s="794"/>
      <c r="AR621" s="794"/>
      <c r="AS621" s="794"/>
      <c r="AT621" s="794"/>
      <c r="AU621" s="794"/>
      <c r="AV621" s="794"/>
      <c r="AW621" s="794"/>
      <c r="AX621" s="794"/>
      <c r="AY621" s="794"/>
      <c r="AZ621" s="794"/>
      <c r="BA621" s="794"/>
      <c r="BB621" s="794"/>
      <c r="BC621" s="794"/>
      <c r="BD621" s="794"/>
      <c r="BE621" s="794"/>
      <c r="BF621" s="794"/>
      <c r="BG621" s="794"/>
      <c r="BH621" s="794"/>
      <c r="BI621" s="794"/>
      <c r="BJ621" s="794"/>
      <c r="BK621" s="794"/>
      <c r="BL621" s="794"/>
      <c r="BM621" s="794"/>
    </row>
    <row r="622" spans="5:65" s="795" customFormat="1" ht="12.75" customHeight="1">
      <c r="E622" s="4"/>
      <c r="F622" s="794"/>
      <c r="G622" s="794"/>
      <c r="H622" s="794"/>
      <c r="I622" s="794"/>
      <c r="J622" s="794"/>
      <c r="K622" s="794"/>
      <c r="L622" s="794"/>
      <c r="M622" s="794"/>
      <c r="N622" s="794"/>
      <c r="O622" s="794"/>
      <c r="P622" s="794"/>
      <c r="Q622" s="794"/>
      <c r="R622" s="794"/>
      <c r="S622" s="794"/>
      <c r="T622" s="794"/>
      <c r="U622" s="794"/>
      <c r="V622" s="794"/>
      <c r="W622" s="794"/>
      <c r="X622" s="794"/>
      <c r="Y622" s="794"/>
      <c r="Z622" s="794"/>
      <c r="AA622" s="794"/>
      <c r="AB622" s="794"/>
      <c r="AC622" s="794"/>
      <c r="AD622" s="794"/>
      <c r="AE622" s="794"/>
      <c r="AF622" s="794"/>
      <c r="AG622" s="794"/>
      <c r="AH622" s="794"/>
      <c r="AI622" s="794"/>
      <c r="AJ622" s="794"/>
      <c r="AK622" s="794"/>
      <c r="AL622" s="794"/>
      <c r="AM622" s="794"/>
      <c r="AN622" s="794"/>
      <c r="AO622" s="794"/>
      <c r="AP622" s="794"/>
      <c r="AQ622" s="794"/>
      <c r="AR622" s="794"/>
      <c r="AS622" s="794"/>
      <c r="AT622" s="794"/>
      <c r="AU622" s="794"/>
      <c r="AV622" s="794"/>
      <c r="AW622" s="794"/>
      <c r="AX622" s="794"/>
      <c r="AY622" s="794"/>
      <c r="AZ622" s="794"/>
      <c r="BA622" s="794"/>
      <c r="BB622" s="794"/>
      <c r="BC622" s="794"/>
      <c r="BD622" s="794"/>
      <c r="BE622" s="794"/>
      <c r="BF622" s="794"/>
      <c r="BG622" s="794"/>
      <c r="BH622" s="794"/>
      <c r="BI622" s="794"/>
      <c r="BJ622" s="794"/>
      <c r="BK622" s="794"/>
      <c r="BL622" s="794"/>
      <c r="BM622" s="794"/>
    </row>
    <row r="623" spans="5:65" s="795" customFormat="1" ht="12.75" customHeight="1">
      <c r="E623" s="4"/>
      <c r="F623" s="794"/>
      <c r="G623" s="794"/>
      <c r="H623" s="794"/>
      <c r="I623" s="794"/>
      <c r="J623" s="794"/>
      <c r="K623" s="794"/>
      <c r="L623" s="794"/>
      <c r="M623" s="794"/>
      <c r="N623" s="794"/>
      <c r="O623" s="794"/>
      <c r="P623" s="794"/>
      <c r="Q623" s="794"/>
      <c r="R623" s="794"/>
      <c r="S623" s="794"/>
      <c r="T623" s="794"/>
      <c r="U623" s="794"/>
      <c r="V623" s="794"/>
      <c r="W623" s="794"/>
      <c r="X623" s="794"/>
      <c r="Y623" s="794"/>
      <c r="Z623" s="794"/>
      <c r="AA623" s="794"/>
      <c r="AB623" s="794"/>
      <c r="AC623" s="794"/>
      <c r="AD623" s="794"/>
      <c r="AE623" s="794"/>
      <c r="AF623" s="794"/>
      <c r="AG623" s="794"/>
      <c r="AH623" s="794"/>
      <c r="AI623" s="794"/>
      <c r="AJ623" s="794"/>
      <c r="AK623" s="794"/>
      <c r="AL623" s="794"/>
      <c r="AM623" s="794"/>
      <c r="AN623" s="794"/>
      <c r="AO623" s="794"/>
      <c r="AP623" s="794"/>
      <c r="AQ623" s="794"/>
      <c r="AR623" s="794"/>
      <c r="AS623" s="794"/>
      <c r="AT623" s="794"/>
      <c r="AU623" s="794"/>
      <c r="AV623" s="794"/>
      <c r="AW623" s="794"/>
      <c r="AX623" s="794"/>
      <c r="AY623" s="794"/>
      <c r="AZ623" s="794"/>
      <c r="BA623" s="794"/>
      <c r="BB623" s="794"/>
      <c r="BC623" s="794"/>
      <c r="BD623" s="794"/>
      <c r="BE623" s="794"/>
      <c r="BF623" s="794"/>
      <c r="BG623" s="794"/>
      <c r="BH623" s="794"/>
      <c r="BI623" s="794"/>
      <c r="BJ623" s="794"/>
      <c r="BK623" s="794"/>
      <c r="BL623" s="794"/>
      <c r="BM623" s="794"/>
    </row>
    <row r="624" spans="5:65" s="795" customFormat="1" ht="12.75" customHeight="1">
      <c r="E624" s="4"/>
      <c r="F624" s="794"/>
      <c r="G624" s="794"/>
      <c r="H624" s="794"/>
      <c r="I624" s="794"/>
      <c r="J624" s="794"/>
      <c r="K624" s="794"/>
      <c r="L624" s="794"/>
      <c r="M624" s="794"/>
      <c r="N624" s="794"/>
      <c r="O624" s="794"/>
      <c r="P624" s="794"/>
      <c r="Q624" s="794"/>
      <c r="R624" s="794"/>
      <c r="S624" s="794"/>
      <c r="T624" s="794"/>
      <c r="U624" s="794"/>
      <c r="V624" s="794"/>
      <c r="W624" s="794"/>
      <c r="X624" s="794"/>
      <c r="Y624" s="794"/>
      <c r="Z624" s="794"/>
      <c r="AA624" s="794"/>
      <c r="AB624" s="794"/>
      <c r="AC624" s="794"/>
      <c r="AD624" s="794"/>
      <c r="AE624" s="794"/>
      <c r="AF624" s="794"/>
      <c r="AG624" s="794"/>
      <c r="AH624" s="794"/>
      <c r="AI624" s="794"/>
      <c r="AJ624" s="794"/>
      <c r="AK624" s="794"/>
      <c r="AL624" s="794"/>
      <c r="AM624" s="794"/>
      <c r="AN624" s="794"/>
      <c r="AO624" s="794"/>
      <c r="AP624" s="794"/>
      <c r="AQ624" s="794"/>
      <c r="AR624" s="794"/>
      <c r="AS624" s="794"/>
      <c r="AT624" s="794"/>
      <c r="AU624" s="794"/>
      <c r="AV624" s="794"/>
      <c r="AW624" s="794"/>
      <c r="AX624" s="794"/>
      <c r="AY624" s="794"/>
      <c r="AZ624" s="794"/>
      <c r="BA624" s="794"/>
      <c r="BB624" s="794"/>
      <c r="BC624" s="794"/>
      <c r="BD624" s="794"/>
      <c r="BE624" s="794"/>
      <c r="BF624" s="794"/>
      <c r="BG624" s="794"/>
      <c r="BH624" s="794"/>
      <c r="BI624" s="794"/>
      <c r="BJ624" s="794"/>
      <c r="BK624" s="794"/>
      <c r="BL624" s="794"/>
      <c r="BM624" s="794"/>
    </row>
    <row r="625" spans="5:65" s="795" customFormat="1" ht="12.75" customHeight="1">
      <c r="E625" s="4"/>
      <c r="F625" s="794"/>
      <c r="G625" s="794"/>
      <c r="H625" s="794"/>
      <c r="I625" s="794"/>
      <c r="J625" s="794"/>
      <c r="K625" s="794"/>
      <c r="L625" s="794"/>
      <c r="M625" s="794"/>
      <c r="N625" s="794"/>
      <c r="O625" s="794"/>
      <c r="P625" s="794"/>
      <c r="Q625" s="794"/>
      <c r="R625" s="794"/>
      <c r="S625" s="794"/>
      <c r="T625" s="794"/>
      <c r="U625" s="794"/>
      <c r="V625" s="794"/>
      <c r="W625" s="794"/>
      <c r="X625" s="794"/>
      <c r="Y625" s="794"/>
      <c r="Z625" s="794"/>
      <c r="AA625" s="794"/>
      <c r="AB625" s="794"/>
      <c r="AC625" s="794"/>
      <c r="AD625" s="794"/>
      <c r="AE625" s="794"/>
      <c r="AF625" s="794"/>
      <c r="AG625" s="794"/>
      <c r="AH625" s="794"/>
      <c r="AI625" s="794"/>
      <c r="AJ625" s="794"/>
      <c r="AK625" s="794"/>
      <c r="AL625" s="794"/>
      <c r="AM625" s="794"/>
      <c r="AN625" s="794"/>
      <c r="AO625" s="794"/>
      <c r="AP625" s="794"/>
      <c r="AQ625" s="794"/>
      <c r="AR625" s="794"/>
      <c r="AS625" s="794"/>
      <c r="AT625" s="794"/>
      <c r="AU625" s="794"/>
      <c r="AV625" s="794"/>
      <c r="AW625" s="794"/>
      <c r="AX625" s="794"/>
      <c r="AY625" s="794"/>
      <c r="AZ625" s="794"/>
      <c r="BA625" s="794"/>
      <c r="BB625" s="794"/>
      <c r="BC625" s="794"/>
      <c r="BD625" s="794"/>
      <c r="BE625" s="794"/>
      <c r="BF625" s="794"/>
      <c r="BG625" s="794"/>
      <c r="BH625" s="794"/>
      <c r="BI625" s="794"/>
      <c r="BJ625" s="794"/>
      <c r="BK625" s="794"/>
      <c r="BL625" s="794"/>
      <c r="BM625" s="794"/>
    </row>
    <row r="626" spans="5:65" s="795" customFormat="1" ht="11.1" customHeight="1">
      <c r="E626" s="4"/>
      <c r="F626" s="794"/>
      <c r="G626" s="794"/>
      <c r="H626" s="794"/>
      <c r="I626" s="794"/>
      <c r="J626" s="794"/>
      <c r="K626" s="794"/>
      <c r="L626" s="794"/>
      <c r="M626" s="794"/>
      <c r="N626" s="794"/>
      <c r="O626" s="794"/>
      <c r="P626" s="794"/>
      <c r="Q626" s="794"/>
      <c r="R626" s="794"/>
      <c r="S626" s="794"/>
      <c r="T626" s="794"/>
      <c r="U626" s="794"/>
      <c r="V626" s="794"/>
      <c r="W626" s="794"/>
      <c r="X626" s="794"/>
      <c r="Y626" s="794"/>
      <c r="Z626" s="794"/>
      <c r="AA626" s="794"/>
      <c r="AB626" s="794"/>
      <c r="AC626" s="794"/>
      <c r="AD626" s="794"/>
      <c r="AE626" s="794"/>
      <c r="AF626" s="794"/>
      <c r="AG626" s="794"/>
      <c r="AH626" s="794"/>
      <c r="AI626" s="794"/>
      <c r="AJ626" s="794"/>
      <c r="AK626" s="794"/>
      <c r="AL626" s="794"/>
      <c r="AM626" s="794"/>
      <c r="AN626" s="794"/>
      <c r="AO626" s="794"/>
      <c r="AP626" s="794"/>
      <c r="AQ626" s="794"/>
      <c r="AR626" s="794"/>
      <c r="AS626" s="794"/>
      <c r="AT626" s="794"/>
      <c r="AU626" s="794"/>
      <c r="AV626" s="794"/>
      <c r="AW626" s="794"/>
      <c r="AX626" s="794"/>
      <c r="AY626" s="794"/>
      <c r="AZ626" s="794"/>
      <c r="BA626" s="794"/>
      <c r="BB626" s="794"/>
      <c r="BC626" s="794"/>
      <c r="BD626" s="794"/>
      <c r="BE626" s="794"/>
      <c r="BF626" s="794"/>
      <c r="BG626" s="794"/>
      <c r="BH626" s="794"/>
      <c r="BI626" s="794"/>
      <c r="BJ626" s="794"/>
      <c r="BK626" s="794"/>
      <c r="BL626" s="794"/>
      <c r="BM626" s="794"/>
    </row>
    <row r="627" spans="5:65" s="795" customFormat="1" ht="13.5" customHeight="1">
      <c r="E627" s="4"/>
      <c r="F627" s="794"/>
      <c r="G627" s="794"/>
      <c r="H627" s="794"/>
      <c r="I627" s="794"/>
      <c r="J627" s="794"/>
      <c r="K627" s="794"/>
      <c r="L627" s="794"/>
      <c r="M627" s="794"/>
      <c r="N627" s="794"/>
      <c r="O627" s="794"/>
      <c r="P627" s="794"/>
      <c r="Q627" s="794"/>
      <c r="R627" s="794"/>
      <c r="S627" s="794"/>
      <c r="T627" s="794"/>
      <c r="U627" s="794"/>
      <c r="V627" s="794"/>
      <c r="W627" s="794"/>
      <c r="X627" s="794"/>
      <c r="Y627" s="794"/>
      <c r="Z627" s="794"/>
      <c r="AA627" s="794"/>
      <c r="AB627" s="794"/>
      <c r="AC627" s="794"/>
      <c r="AD627" s="794"/>
      <c r="AE627" s="794"/>
      <c r="AF627" s="794"/>
      <c r="AG627" s="794"/>
      <c r="AH627" s="794"/>
      <c r="AI627" s="794"/>
      <c r="AJ627" s="794"/>
      <c r="AK627" s="794"/>
      <c r="AL627" s="794"/>
      <c r="AM627" s="794"/>
      <c r="AN627" s="794"/>
      <c r="AO627" s="794"/>
      <c r="AP627" s="794"/>
      <c r="AQ627" s="794"/>
      <c r="AR627" s="794"/>
      <c r="AS627" s="794"/>
      <c r="AT627" s="794"/>
      <c r="AU627" s="794"/>
      <c r="AV627" s="794"/>
      <c r="AW627" s="794"/>
      <c r="AX627" s="794"/>
      <c r="AY627" s="794"/>
      <c r="AZ627" s="794"/>
      <c r="BA627" s="794"/>
      <c r="BB627" s="794"/>
      <c r="BC627" s="794"/>
      <c r="BD627" s="794"/>
      <c r="BE627" s="794"/>
      <c r="BF627" s="794"/>
      <c r="BG627" s="794"/>
      <c r="BH627" s="794"/>
      <c r="BI627" s="794"/>
      <c r="BJ627" s="794"/>
      <c r="BK627" s="794"/>
      <c r="BL627" s="794"/>
      <c r="BM627" s="794"/>
    </row>
    <row r="628" spans="5:65" s="795" customFormat="1" ht="12.75" customHeight="1">
      <c r="E628" s="4"/>
      <c r="F628" s="794"/>
      <c r="G628" s="794"/>
      <c r="H628" s="794"/>
      <c r="I628" s="794"/>
      <c r="J628" s="794"/>
      <c r="K628" s="794"/>
      <c r="L628" s="794"/>
      <c r="M628" s="794"/>
      <c r="N628" s="794"/>
      <c r="O628" s="794"/>
      <c r="P628" s="794"/>
      <c r="Q628" s="794"/>
      <c r="R628" s="794"/>
      <c r="S628" s="794"/>
      <c r="T628" s="794"/>
      <c r="U628" s="794"/>
      <c r="V628" s="794"/>
      <c r="W628" s="794"/>
      <c r="X628" s="794"/>
      <c r="Y628" s="794"/>
      <c r="Z628" s="794"/>
      <c r="AA628" s="794"/>
      <c r="AB628" s="794"/>
      <c r="AC628" s="794"/>
      <c r="AD628" s="794"/>
      <c r="AE628" s="794"/>
      <c r="AF628" s="794"/>
      <c r="AG628" s="794"/>
      <c r="AH628" s="794"/>
      <c r="AI628" s="794"/>
      <c r="AJ628" s="794"/>
      <c r="AK628" s="794"/>
      <c r="AL628" s="794"/>
      <c r="AM628" s="794"/>
      <c r="AN628" s="794"/>
      <c r="AO628" s="794"/>
      <c r="AP628" s="794"/>
      <c r="AQ628" s="794"/>
      <c r="AR628" s="794"/>
      <c r="AS628" s="794"/>
      <c r="AT628" s="794"/>
      <c r="AU628" s="794"/>
      <c r="AV628" s="794"/>
      <c r="AW628" s="794"/>
      <c r="AX628" s="794"/>
      <c r="AY628" s="794"/>
      <c r="AZ628" s="794"/>
      <c r="BA628" s="794"/>
      <c r="BB628" s="794"/>
      <c r="BC628" s="794"/>
      <c r="BD628" s="794"/>
      <c r="BE628" s="794"/>
      <c r="BF628" s="794"/>
      <c r="BG628" s="794"/>
      <c r="BH628" s="794"/>
      <c r="BI628" s="794"/>
      <c r="BJ628" s="794"/>
      <c r="BK628" s="794"/>
      <c r="BL628" s="794"/>
      <c r="BM628" s="794"/>
    </row>
    <row r="629" spans="5:65" s="795" customFormat="1" ht="12.75" customHeight="1">
      <c r="E629" s="4"/>
      <c r="F629" s="794"/>
      <c r="G629" s="794"/>
      <c r="H629" s="794"/>
      <c r="I629" s="794"/>
      <c r="J629" s="794"/>
      <c r="K629" s="794"/>
      <c r="L629" s="794"/>
      <c r="M629" s="794"/>
      <c r="N629" s="794"/>
      <c r="O629" s="794"/>
      <c r="P629" s="794"/>
      <c r="Q629" s="794"/>
      <c r="R629" s="794"/>
      <c r="S629" s="794"/>
      <c r="T629" s="794"/>
      <c r="U629" s="794"/>
      <c r="V629" s="794"/>
      <c r="W629" s="794"/>
      <c r="X629" s="794"/>
      <c r="Y629" s="794"/>
      <c r="Z629" s="794"/>
      <c r="AA629" s="794"/>
      <c r="AB629" s="794"/>
      <c r="AC629" s="794"/>
      <c r="AD629" s="794"/>
      <c r="AE629" s="794"/>
      <c r="AF629" s="794"/>
      <c r="AG629" s="794"/>
      <c r="AH629" s="794"/>
      <c r="AI629" s="794"/>
      <c r="AJ629" s="794"/>
      <c r="AK629" s="794"/>
      <c r="AL629" s="794"/>
      <c r="AM629" s="794"/>
      <c r="AN629" s="794"/>
      <c r="AO629" s="794"/>
      <c r="AP629" s="794"/>
      <c r="AQ629" s="794"/>
      <c r="AR629" s="794"/>
      <c r="AS629" s="794"/>
      <c r="AT629" s="794"/>
      <c r="AU629" s="794"/>
      <c r="AV629" s="794"/>
      <c r="AW629" s="794"/>
      <c r="AX629" s="794"/>
      <c r="AY629" s="794"/>
      <c r="AZ629" s="794"/>
      <c r="BA629" s="794"/>
      <c r="BB629" s="794"/>
      <c r="BC629" s="794"/>
      <c r="BD629" s="794"/>
      <c r="BE629" s="794"/>
      <c r="BF629" s="794"/>
      <c r="BG629" s="794"/>
      <c r="BH629" s="794"/>
      <c r="BI629" s="794"/>
      <c r="BJ629" s="794"/>
      <c r="BK629" s="794"/>
      <c r="BL629" s="794"/>
      <c r="BM629" s="794"/>
    </row>
    <row r="630" spans="5:65" s="795" customFormat="1" ht="12.75" customHeight="1">
      <c r="E630" s="4"/>
      <c r="F630" s="794"/>
      <c r="G630" s="794"/>
      <c r="H630" s="794"/>
      <c r="I630" s="794"/>
      <c r="J630" s="794"/>
      <c r="K630" s="794"/>
      <c r="L630" s="794"/>
      <c r="M630" s="794"/>
      <c r="N630" s="794"/>
      <c r="O630" s="794"/>
      <c r="P630" s="794"/>
      <c r="Q630" s="794"/>
      <c r="R630" s="794"/>
      <c r="S630" s="794"/>
      <c r="T630" s="794"/>
      <c r="U630" s="794"/>
      <c r="V630" s="794"/>
      <c r="W630" s="794"/>
      <c r="X630" s="794"/>
      <c r="Y630" s="794"/>
      <c r="Z630" s="794"/>
      <c r="AA630" s="794"/>
      <c r="AB630" s="794"/>
      <c r="AC630" s="794"/>
      <c r="AD630" s="794"/>
      <c r="AE630" s="794"/>
      <c r="AF630" s="794"/>
      <c r="AG630" s="794"/>
      <c r="AH630" s="794"/>
      <c r="AI630" s="794"/>
      <c r="AJ630" s="794"/>
      <c r="AK630" s="794"/>
      <c r="AL630" s="794"/>
      <c r="AM630" s="794"/>
      <c r="AN630" s="794"/>
      <c r="AO630" s="794"/>
      <c r="AP630" s="794"/>
      <c r="AQ630" s="794"/>
      <c r="AR630" s="794"/>
      <c r="AS630" s="794"/>
      <c r="AT630" s="794"/>
      <c r="AU630" s="794"/>
      <c r="AV630" s="794"/>
      <c r="AW630" s="794"/>
      <c r="AX630" s="794"/>
      <c r="AY630" s="794"/>
      <c r="AZ630" s="794"/>
      <c r="BA630" s="794"/>
      <c r="BB630" s="794"/>
      <c r="BC630" s="794"/>
      <c r="BD630" s="794"/>
      <c r="BE630" s="794"/>
      <c r="BF630" s="794"/>
      <c r="BG630" s="794"/>
      <c r="BH630" s="794"/>
      <c r="BI630" s="794"/>
      <c r="BJ630" s="794"/>
      <c r="BK630" s="794"/>
      <c r="BL630" s="794"/>
      <c r="BM630" s="794"/>
    </row>
    <row r="631" spans="5:65" s="795" customFormat="1" ht="11.1" customHeight="1">
      <c r="E631" s="4"/>
      <c r="F631" s="794"/>
      <c r="G631" s="794"/>
      <c r="H631" s="794"/>
      <c r="I631" s="794"/>
      <c r="J631" s="794"/>
      <c r="K631" s="794"/>
      <c r="L631" s="794"/>
      <c r="M631" s="794"/>
      <c r="N631" s="794"/>
      <c r="O631" s="794"/>
      <c r="P631" s="794"/>
      <c r="Q631" s="794"/>
      <c r="R631" s="794"/>
      <c r="S631" s="794"/>
      <c r="T631" s="794"/>
      <c r="U631" s="794"/>
      <c r="V631" s="794"/>
      <c r="W631" s="794"/>
      <c r="X631" s="794"/>
      <c r="Y631" s="794"/>
      <c r="Z631" s="794"/>
      <c r="AA631" s="794"/>
      <c r="AB631" s="794"/>
      <c r="AC631" s="794"/>
      <c r="AD631" s="794"/>
      <c r="AE631" s="794"/>
      <c r="AF631" s="794"/>
      <c r="AG631" s="794"/>
      <c r="AH631" s="794"/>
      <c r="AI631" s="794"/>
      <c r="AJ631" s="794"/>
      <c r="AK631" s="794"/>
      <c r="AL631" s="794"/>
      <c r="AM631" s="794"/>
      <c r="AN631" s="794"/>
      <c r="AO631" s="794"/>
      <c r="AP631" s="794"/>
      <c r="AQ631" s="794"/>
      <c r="AR631" s="794"/>
      <c r="AS631" s="794"/>
      <c r="AT631" s="794"/>
      <c r="AU631" s="794"/>
      <c r="AV631" s="794"/>
      <c r="AW631" s="794"/>
      <c r="AX631" s="794"/>
      <c r="AY631" s="794"/>
      <c r="AZ631" s="794"/>
      <c r="BA631" s="794"/>
      <c r="BB631" s="794"/>
      <c r="BC631" s="794"/>
      <c r="BD631" s="794"/>
      <c r="BE631" s="794"/>
      <c r="BF631" s="794"/>
      <c r="BG631" s="794"/>
      <c r="BH631" s="794"/>
      <c r="BI631" s="794"/>
      <c r="BJ631" s="794"/>
      <c r="BK631" s="794"/>
      <c r="BL631" s="794"/>
      <c r="BM631" s="794"/>
    </row>
    <row r="632" spans="5:65" s="795" customFormat="1" ht="11.1" customHeight="1">
      <c r="E632" s="4"/>
      <c r="F632" s="794"/>
      <c r="G632" s="794"/>
      <c r="H632" s="794"/>
      <c r="I632" s="794"/>
      <c r="J632" s="794"/>
      <c r="K632" s="794"/>
      <c r="L632" s="794"/>
      <c r="M632" s="794"/>
      <c r="N632" s="794"/>
      <c r="O632" s="794"/>
      <c r="P632" s="794"/>
      <c r="Q632" s="794"/>
      <c r="R632" s="794"/>
      <c r="S632" s="794"/>
      <c r="T632" s="794"/>
      <c r="U632" s="794"/>
      <c r="V632" s="794"/>
      <c r="W632" s="794"/>
      <c r="X632" s="794"/>
      <c r="Y632" s="794"/>
      <c r="Z632" s="794"/>
      <c r="AA632" s="794"/>
      <c r="AB632" s="794"/>
      <c r="AC632" s="794"/>
      <c r="AD632" s="794"/>
      <c r="AE632" s="794"/>
      <c r="AF632" s="794"/>
      <c r="AG632" s="794"/>
      <c r="AH632" s="794"/>
      <c r="AI632" s="794"/>
      <c r="AJ632" s="794"/>
      <c r="AK632" s="794"/>
      <c r="AL632" s="794"/>
      <c r="AM632" s="794"/>
      <c r="AN632" s="794"/>
      <c r="AO632" s="794"/>
      <c r="AP632" s="794"/>
      <c r="AQ632" s="794"/>
      <c r="AR632" s="794"/>
      <c r="AS632" s="794"/>
      <c r="AT632" s="794"/>
      <c r="AU632" s="794"/>
      <c r="AV632" s="794"/>
      <c r="AW632" s="794"/>
      <c r="AX632" s="794"/>
      <c r="AY632" s="794"/>
      <c r="AZ632" s="794"/>
      <c r="BA632" s="794"/>
      <c r="BB632" s="794"/>
      <c r="BC632" s="794"/>
      <c r="BD632" s="794"/>
      <c r="BE632" s="794"/>
      <c r="BF632" s="794"/>
      <c r="BG632" s="794"/>
      <c r="BH632" s="794"/>
      <c r="BI632" s="794"/>
      <c r="BJ632" s="794"/>
      <c r="BK632" s="794"/>
      <c r="BL632" s="794"/>
      <c r="BM632" s="794"/>
    </row>
    <row r="633" spans="5:65" s="795" customFormat="1" ht="13.5" customHeight="1">
      <c r="E633" s="4"/>
      <c r="F633" s="794"/>
      <c r="G633" s="794"/>
      <c r="H633" s="794"/>
      <c r="I633" s="794"/>
      <c r="J633" s="794"/>
      <c r="K633" s="794"/>
      <c r="L633" s="794"/>
      <c r="M633" s="794"/>
      <c r="N633" s="794"/>
      <c r="O633" s="794"/>
      <c r="P633" s="794"/>
      <c r="Q633" s="794"/>
      <c r="R633" s="794"/>
      <c r="S633" s="794"/>
      <c r="T633" s="794"/>
      <c r="U633" s="794"/>
      <c r="V633" s="794"/>
      <c r="W633" s="794"/>
      <c r="X633" s="794"/>
      <c r="Y633" s="794"/>
      <c r="Z633" s="794"/>
      <c r="AA633" s="794"/>
      <c r="AB633" s="794"/>
      <c r="AC633" s="794"/>
      <c r="AD633" s="794"/>
      <c r="AE633" s="794"/>
      <c r="AF633" s="794"/>
      <c r="AG633" s="794"/>
      <c r="AH633" s="794"/>
      <c r="AI633" s="794"/>
      <c r="AJ633" s="794"/>
      <c r="AK633" s="794"/>
      <c r="AL633" s="794"/>
      <c r="AM633" s="794"/>
      <c r="AN633" s="794"/>
      <c r="AO633" s="794"/>
      <c r="AP633" s="794"/>
      <c r="AQ633" s="794"/>
      <c r="AR633" s="794"/>
      <c r="AS633" s="794"/>
      <c r="AT633" s="794"/>
      <c r="AU633" s="794"/>
      <c r="AV633" s="794"/>
      <c r="AW633" s="794"/>
      <c r="AX633" s="794"/>
      <c r="AY633" s="794"/>
      <c r="AZ633" s="794"/>
      <c r="BA633" s="794"/>
      <c r="BB633" s="794"/>
      <c r="BC633" s="794"/>
      <c r="BD633" s="794"/>
      <c r="BE633" s="794"/>
      <c r="BF633" s="794"/>
      <c r="BG633" s="794"/>
      <c r="BH633" s="794"/>
      <c r="BI633" s="794"/>
      <c r="BJ633" s="794"/>
      <c r="BK633" s="794"/>
      <c r="BL633" s="794"/>
      <c r="BM633" s="794"/>
    </row>
    <row r="634" spans="5:65" s="795" customFormat="1" ht="13.5" customHeight="1">
      <c r="E634" s="4"/>
      <c r="F634" s="794"/>
      <c r="G634" s="794"/>
      <c r="H634" s="794"/>
      <c r="I634" s="794"/>
      <c r="J634" s="794"/>
      <c r="K634" s="794"/>
      <c r="L634" s="794"/>
      <c r="M634" s="794"/>
      <c r="N634" s="794"/>
      <c r="O634" s="794"/>
      <c r="P634" s="794"/>
      <c r="Q634" s="794"/>
      <c r="R634" s="794"/>
      <c r="S634" s="794"/>
      <c r="T634" s="794"/>
      <c r="U634" s="794"/>
      <c r="V634" s="794"/>
      <c r="W634" s="794"/>
      <c r="X634" s="794"/>
      <c r="Y634" s="794"/>
      <c r="Z634" s="794"/>
      <c r="AA634" s="794"/>
      <c r="AB634" s="794"/>
      <c r="AC634" s="794"/>
      <c r="AD634" s="794"/>
      <c r="AE634" s="794"/>
      <c r="AF634" s="794"/>
      <c r="AG634" s="794"/>
      <c r="AH634" s="794"/>
      <c r="AI634" s="794"/>
      <c r="AJ634" s="794"/>
      <c r="AK634" s="794"/>
      <c r="AL634" s="794"/>
      <c r="AM634" s="794"/>
      <c r="AN634" s="794"/>
      <c r="AO634" s="794"/>
      <c r="AP634" s="794"/>
      <c r="AQ634" s="794"/>
      <c r="AR634" s="794"/>
      <c r="AS634" s="794"/>
      <c r="AT634" s="794"/>
      <c r="AU634" s="794"/>
      <c r="AV634" s="794"/>
      <c r="AW634" s="794"/>
      <c r="AX634" s="794"/>
      <c r="AY634" s="794"/>
      <c r="AZ634" s="794"/>
      <c r="BA634" s="794"/>
      <c r="BB634" s="794"/>
      <c r="BC634" s="794"/>
      <c r="BD634" s="794"/>
      <c r="BE634" s="794"/>
      <c r="BF634" s="794"/>
      <c r="BG634" s="794"/>
      <c r="BH634" s="794"/>
      <c r="BI634" s="794"/>
      <c r="BJ634" s="794"/>
      <c r="BK634" s="794"/>
      <c r="BL634" s="794"/>
      <c r="BM634" s="794"/>
    </row>
    <row r="635" spans="5:65" s="795" customFormat="1" ht="13.5" customHeight="1">
      <c r="E635" s="4"/>
      <c r="F635" s="794"/>
      <c r="G635" s="794"/>
      <c r="H635" s="794"/>
      <c r="I635" s="794"/>
      <c r="J635" s="794"/>
      <c r="K635" s="794"/>
      <c r="L635" s="794"/>
      <c r="M635" s="794"/>
      <c r="N635" s="794"/>
      <c r="O635" s="794"/>
      <c r="P635" s="794"/>
      <c r="Q635" s="794"/>
      <c r="R635" s="794"/>
      <c r="S635" s="794"/>
      <c r="T635" s="794"/>
      <c r="U635" s="794"/>
      <c r="V635" s="794"/>
      <c r="W635" s="794"/>
      <c r="X635" s="794"/>
      <c r="Y635" s="794"/>
      <c r="Z635" s="794"/>
      <c r="AA635" s="794"/>
      <c r="AB635" s="794"/>
      <c r="AC635" s="794"/>
      <c r="AD635" s="794"/>
      <c r="AE635" s="794"/>
      <c r="AF635" s="794"/>
      <c r="AG635" s="794"/>
      <c r="AH635" s="794"/>
      <c r="AI635" s="794"/>
      <c r="AJ635" s="794"/>
      <c r="AK635" s="794"/>
      <c r="AL635" s="794"/>
      <c r="AM635" s="794"/>
      <c r="AN635" s="794"/>
      <c r="AO635" s="794"/>
      <c r="AP635" s="794"/>
      <c r="AQ635" s="794"/>
      <c r="AR635" s="794"/>
      <c r="AS635" s="794"/>
      <c r="AT635" s="794"/>
      <c r="AU635" s="794"/>
      <c r="AV635" s="794"/>
      <c r="AW635" s="794"/>
      <c r="AX635" s="794"/>
      <c r="AY635" s="794"/>
      <c r="AZ635" s="794"/>
      <c r="BA635" s="794"/>
      <c r="BB635" s="794"/>
      <c r="BC635" s="794"/>
      <c r="BD635" s="794"/>
      <c r="BE635" s="794"/>
      <c r="BF635" s="794"/>
      <c r="BG635" s="794"/>
      <c r="BH635" s="794"/>
      <c r="BI635" s="794"/>
      <c r="BJ635" s="794"/>
      <c r="BK635" s="794"/>
      <c r="BL635" s="794"/>
      <c r="BM635" s="794"/>
    </row>
    <row r="636" spans="5:65" s="795" customFormat="1" ht="13.5" customHeight="1">
      <c r="E636" s="4"/>
      <c r="F636" s="794"/>
      <c r="G636" s="794"/>
      <c r="H636" s="794"/>
      <c r="I636" s="794"/>
      <c r="J636" s="794"/>
      <c r="K636" s="794"/>
      <c r="L636" s="794"/>
      <c r="M636" s="794"/>
      <c r="N636" s="794"/>
      <c r="O636" s="794"/>
      <c r="P636" s="794"/>
      <c r="Q636" s="794"/>
      <c r="R636" s="794"/>
      <c r="S636" s="794"/>
      <c r="T636" s="794"/>
      <c r="U636" s="794"/>
      <c r="V636" s="794"/>
      <c r="W636" s="794"/>
      <c r="X636" s="794"/>
      <c r="Y636" s="794"/>
      <c r="Z636" s="794"/>
      <c r="AA636" s="794"/>
      <c r="AB636" s="794"/>
      <c r="AC636" s="794"/>
      <c r="AD636" s="794"/>
      <c r="AE636" s="794"/>
      <c r="AF636" s="794"/>
      <c r="AG636" s="794"/>
      <c r="AH636" s="794"/>
      <c r="AI636" s="794"/>
      <c r="AJ636" s="794"/>
      <c r="AK636" s="794"/>
      <c r="AL636" s="794"/>
      <c r="AM636" s="794"/>
      <c r="AN636" s="794"/>
      <c r="AO636" s="794"/>
      <c r="AP636" s="794"/>
      <c r="AQ636" s="794"/>
      <c r="AR636" s="794"/>
      <c r="AS636" s="794"/>
      <c r="AT636" s="794"/>
      <c r="AU636" s="794"/>
      <c r="AV636" s="794"/>
      <c r="AW636" s="794"/>
      <c r="AX636" s="794"/>
      <c r="AY636" s="794"/>
      <c r="AZ636" s="794"/>
      <c r="BA636" s="794"/>
      <c r="BB636" s="794"/>
      <c r="BC636" s="794"/>
      <c r="BD636" s="794"/>
      <c r="BE636" s="794"/>
      <c r="BF636" s="794"/>
      <c r="BG636" s="794"/>
      <c r="BH636" s="794"/>
      <c r="BI636" s="794"/>
      <c r="BJ636" s="794"/>
      <c r="BK636" s="794"/>
      <c r="BL636" s="794"/>
      <c r="BM636" s="794"/>
    </row>
    <row r="637" spans="5:65" s="795" customFormat="1" ht="3.75" customHeight="1">
      <c r="E637" s="4"/>
      <c r="F637" s="794"/>
      <c r="G637" s="794"/>
      <c r="H637" s="794"/>
      <c r="I637" s="794"/>
      <c r="J637" s="794"/>
      <c r="K637" s="794"/>
      <c r="L637" s="794"/>
      <c r="M637" s="794"/>
      <c r="N637" s="794"/>
      <c r="O637" s="794"/>
      <c r="P637" s="794"/>
      <c r="Q637" s="794"/>
      <c r="R637" s="794"/>
      <c r="S637" s="794"/>
      <c r="T637" s="794"/>
      <c r="U637" s="794"/>
      <c r="V637" s="794"/>
      <c r="W637" s="794"/>
      <c r="X637" s="794"/>
      <c r="Y637" s="794"/>
      <c r="Z637" s="794"/>
      <c r="AA637" s="794"/>
      <c r="AB637" s="794"/>
      <c r="AC637" s="794"/>
      <c r="AD637" s="794"/>
      <c r="AE637" s="794"/>
      <c r="AF637" s="794"/>
      <c r="AG637" s="794"/>
      <c r="AH637" s="794"/>
      <c r="AI637" s="794"/>
      <c r="AJ637" s="794"/>
      <c r="AK637" s="794"/>
      <c r="AL637" s="794"/>
      <c r="AM637" s="794"/>
      <c r="AN637" s="794"/>
      <c r="AO637" s="794"/>
      <c r="AP637" s="794"/>
      <c r="AQ637" s="794"/>
      <c r="AR637" s="794"/>
      <c r="AS637" s="794"/>
      <c r="AT637" s="794"/>
      <c r="AU637" s="794"/>
      <c r="AV637" s="794"/>
      <c r="AW637" s="794"/>
      <c r="AX637" s="794"/>
      <c r="AY637" s="794"/>
      <c r="AZ637" s="794"/>
      <c r="BA637" s="794"/>
      <c r="BB637" s="794"/>
      <c r="BC637" s="794"/>
      <c r="BD637" s="794"/>
      <c r="BE637" s="794"/>
      <c r="BF637" s="794"/>
      <c r="BG637" s="794"/>
      <c r="BH637" s="794"/>
      <c r="BI637" s="794"/>
      <c r="BJ637" s="794"/>
      <c r="BK637" s="794"/>
      <c r="BL637" s="794"/>
      <c r="BM637" s="794"/>
    </row>
    <row r="638" spans="5:65" s="795" customFormat="1" ht="10.5" customHeight="1">
      <c r="E638" s="4"/>
      <c r="F638" s="794"/>
      <c r="G638" s="794"/>
      <c r="H638" s="794"/>
      <c r="I638" s="794"/>
      <c r="J638" s="794"/>
      <c r="K638" s="794"/>
      <c r="L638" s="794"/>
      <c r="M638" s="794"/>
      <c r="N638" s="794"/>
      <c r="O638" s="794"/>
      <c r="P638" s="794"/>
      <c r="Q638" s="794"/>
      <c r="R638" s="794"/>
      <c r="S638" s="794"/>
      <c r="T638" s="794"/>
      <c r="U638" s="794"/>
      <c r="V638" s="794"/>
      <c r="W638" s="794"/>
      <c r="X638" s="794"/>
      <c r="Y638" s="794"/>
      <c r="Z638" s="794"/>
      <c r="AA638" s="794"/>
      <c r="AB638" s="794"/>
      <c r="AC638" s="794"/>
      <c r="AD638" s="794"/>
      <c r="AE638" s="794"/>
      <c r="AF638" s="794"/>
      <c r="AG638" s="794"/>
      <c r="AH638" s="794"/>
      <c r="AI638" s="794"/>
      <c r="AJ638" s="794"/>
      <c r="AK638" s="794"/>
      <c r="AL638" s="794"/>
      <c r="AM638" s="794"/>
      <c r="AN638" s="794"/>
      <c r="AO638" s="794"/>
      <c r="AP638" s="794"/>
      <c r="AQ638" s="794"/>
      <c r="AR638" s="794"/>
      <c r="AS638" s="794"/>
      <c r="AT638" s="794"/>
      <c r="AU638" s="794"/>
      <c r="AV638" s="794"/>
      <c r="AW638" s="794"/>
      <c r="AX638" s="794"/>
      <c r="AY638" s="794"/>
      <c r="AZ638" s="794"/>
      <c r="BA638" s="794"/>
      <c r="BB638" s="794"/>
      <c r="BC638" s="794"/>
      <c r="BD638" s="794"/>
      <c r="BE638" s="794"/>
      <c r="BF638" s="794"/>
      <c r="BG638" s="794"/>
      <c r="BH638" s="794"/>
      <c r="BI638" s="794"/>
      <c r="BJ638" s="794"/>
      <c r="BK638" s="794"/>
      <c r="BL638" s="794"/>
      <c r="BM638" s="794"/>
    </row>
    <row r="639" spans="5:65" s="795" customFormat="1" ht="17.25" customHeight="1">
      <c r="E639" s="4"/>
      <c r="F639" s="794"/>
      <c r="G639" s="794"/>
      <c r="H639" s="794"/>
      <c r="I639" s="794"/>
      <c r="J639" s="794"/>
      <c r="K639" s="794"/>
      <c r="L639" s="794"/>
      <c r="M639" s="794"/>
      <c r="N639" s="794"/>
      <c r="O639" s="794"/>
      <c r="P639" s="794"/>
      <c r="Q639" s="794"/>
      <c r="R639" s="794"/>
      <c r="S639" s="794"/>
      <c r="T639" s="794"/>
      <c r="U639" s="794"/>
      <c r="V639" s="794"/>
      <c r="W639" s="794"/>
      <c r="X639" s="794"/>
      <c r="Y639" s="794"/>
      <c r="Z639" s="794"/>
      <c r="AA639" s="794"/>
      <c r="AB639" s="794"/>
      <c r="AC639" s="794"/>
      <c r="AD639" s="794"/>
      <c r="AE639" s="794"/>
      <c r="AF639" s="794"/>
      <c r="AG639" s="794"/>
      <c r="AH639" s="794"/>
      <c r="AI639" s="794"/>
      <c r="AJ639" s="794"/>
      <c r="AK639" s="794"/>
      <c r="AL639" s="794"/>
      <c r="AM639" s="794"/>
      <c r="AN639" s="794"/>
      <c r="AO639" s="794"/>
      <c r="AP639" s="794"/>
      <c r="AQ639" s="794"/>
      <c r="AR639" s="794"/>
      <c r="AS639" s="794"/>
      <c r="AT639" s="794"/>
      <c r="AU639" s="794"/>
      <c r="AV639" s="794"/>
      <c r="AW639" s="794"/>
      <c r="AX639" s="794"/>
      <c r="AY639" s="794"/>
      <c r="AZ639" s="794"/>
      <c r="BA639" s="794"/>
      <c r="BB639" s="794"/>
      <c r="BC639" s="794"/>
      <c r="BD639" s="794"/>
      <c r="BE639" s="794"/>
      <c r="BF639" s="794"/>
      <c r="BG639" s="794"/>
      <c r="BH639" s="794"/>
      <c r="BI639" s="794"/>
      <c r="BJ639" s="794"/>
      <c r="BK639" s="794"/>
      <c r="BL639" s="794"/>
      <c r="BM639" s="794"/>
    </row>
    <row r="640" spans="5:65" s="795" customFormat="1" ht="17.25" customHeight="1">
      <c r="E640" s="4"/>
      <c r="F640" s="794"/>
      <c r="G640" s="794"/>
      <c r="H640" s="794"/>
      <c r="I640" s="794"/>
      <c r="J640" s="794"/>
      <c r="K640" s="794"/>
      <c r="L640" s="794"/>
      <c r="M640" s="794"/>
      <c r="N640" s="794"/>
      <c r="O640" s="794"/>
      <c r="P640" s="794"/>
      <c r="Q640" s="794"/>
      <c r="R640" s="794"/>
      <c r="S640" s="794"/>
      <c r="T640" s="794"/>
      <c r="U640" s="794"/>
      <c r="V640" s="794"/>
      <c r="W640" s="794"/>
      <c r="X640" s="794"/>
      <c r="Y640" s="794"/>
      <c r="Z640" s="794"/>
      <c r="AA640" s="794"/>
      <c r="AB640" s="794"/>
      <c r="AC640" s="794"/>
      <c r="AD640" s="794"/>
      <c r="AE640" s="794"/>
      <c r="AF640" s="794"/>
      <c r="AG640" s="794"/>
      <c r="AH640" s="794"/>
      <c r="AI640" s="794"/>
      <c r="AJ640" s="794"/>
      <c r="AK640" s="794"/>
      <c r="AL640" s="794"/>
      <c r="AM640" s="794"/>
      <c r="AN640" s="794"/>
      <c r="AO640" s="794"/>
      <c r="AP640" s="794"/>
      <c r="AQ640" s="794"/>
      <c r="AR640" s="794"/>
      <c r="AS640" s="794"/>
      <c r="AT640" s="794"/>
      <c r="AU640" s="794"/>
      <c r="AV640" s="794"/>
      <c r="AW640" s="794"/>
      <c r="AX640" s="794"/>
      <c r="AY640" s="794"/>
      <c r="AZ640" s="794"/>
      <c r="BA640" s="794"/>
      <c r="BB640" s="794"/>
      <c r="BC640" s="794"/>
      <c r="BD640" s="794"/>
      <c r="BE640" s="794"/>
      <c r="BF640" s="794"/>
      <c r="BG640" s="794"/>
      <c r="BH640" s="794"/>
      <c r="BI640" s="794"/>
      <c r="BJ640" s="794"/>
      <c r="BK640" s="794"/>
      <c r="BL640" s="794"/>
      <c r="BM640" s="794"/>
    </row>
    <row r="641" spans="5:65" s="795" customFormat="1" ht="17.25" customHeight="1">
      <c r="E641" s="4"/>
      <c r="F641" s="794"/>
      <c r="G641" s="794"/>
      <c r="H641" s="794"/>
      <c r="I641" s="794"/>
      <c r="J641" s="794"/>
      <c r="K641" s="794"/>
      <c r="L641" s="794"/>
      <c r="M641" s="794"/>
      <c r="N641" s="794"/>
      <c r="O641" s="794"/>
      <c r="P641" s="794"/>
      <c r="Q641" s="794"/>
      <c r="R641" s="794"/>
      <c r="S641" s="794"/>
      <c r="T641" s="794"/>
      <c r="U641" s="794"/>
      <c r="V641" s="794"/>
      <c r="W641" s="794"/>
      <c r="X641" s="794"/>
      <c r="Y641" s="794"/>
      <c r="Z641" s="794"/>
      <c r="AA641" s="794"/>
      <c r="AB641" s="794"/>
      <c r="AC641" s="794"/>
      <c r="AD641" s="794"/>
      <c r="AE641" s="794"/>
      <c r="AF641" s="794"/>
      <c r="AG641" s="794"/>
      <c r="AH641" s="794"/>
      <c r="AI641" s="794"/>
      <c r="AJ641" s="794"/>
      <c r="AK641" s="794"/>
      <c r="AL641" s="794"/>
      <c r="AM641" s="794"/>
      <c r="AN641" s="794"/>
      <c r="AO641" s="794"/>
      <c r="AP641" s="794"/>
      <c r="AQ641" s="794"/>
      <c r="AR641" s="794"/>
      <c r="AS641" s="794"/>
      <c r="AT641" s="794"/>
      <c r="AU641" s="794"/>
      <c r="AV641" s="794"/>
      <c r="AW641" s="794"/>
      <c r="AX641" s="794"/>
      <c r="AY641" s="794"/>
      <c r="AZ641" s="794"/>
      <c r="BA641" s="794"/>
      <c r="BB641" s="794"/>
      <c r="BC641" s="794"/>
      <c r="BD641" s="794"/>
      <c r="BE641" s="794"/>
      <c r="BF641" s="794"/>
      <c r="BG641" s="794"/>
      <c r="BH641" s="794"/>
      <c r="BI641" s="794"/>
      <c r="BJ641" s="794"/>
      <c r="BK641" s="794"/>
      <c r="BL641" s="794"/>
      <c r="BM641" s="794"/>
    </row>
    <row r="642" spans="5:65" s="795" customFormat="1" ht="17.25" customHeight="1">
      <c r="E642" s="4"/>
      <c r="F642" s="794"/>
      <c r="G642" s="794"/>
      <c r="H642" s="794"/>
      <c r="I642" s="794"/>
      <c r="J642" s="794"/>
      <c r="K642" s="794"/>
      <c r="L642" s="794"/>
      <c r="M642" s="794"/>
      <c r="N642" s="794"/>
      <c r="O642" s="794"/>
      <c r="P642" s="794"/>
      <c r="Q642" s="794"/>
      <c r="R642" s="794"/>
      <c r="S642" s="794"/>
      <c r="T642" s="794"/>
      <c r="U642" s="794"/>
      <c r="V642" s="794"/>
      <c r="W642" s="794"/>
      <c r="X642" s="794"/>
      <c r="Y642" s="794"/>
      <c r="Z642" s="794"/>
      <c r="AA642" s="794"/>
      <c r="AB642" s="794"/>
      <c r="AC642" s="794"/>
      <c r="AD642" s="794"/>
      <c r="AE642" s="794"/>
      <c r="AF642" s="794"/>
      <c r="AG642" s="794"/>
      <c r="AH642" s="794"/>
      <c r="AI642" s="794"/>
      <c r="AJ642" s="794"/>
      <c r="AK642" s="794"/>
      <c r="AL642" s="794"/>
      <c r="AM642" s="794"/>
      <c r="AN642" s="794"/>
      <c r="AO642" s="794"/>
      <c r="AP642" s="794"/>
      <c r="AQ642" s="794"/>
      <c r="AR642" s="794"/>
      <c r="AS642" s="794"/>
      <c r="AT642" s="794"/>
      <c r="AU642" s="794"/>
      <c r="AV642" s="794"/>
      <c r="AW642" s="794"/>
      <c r="AX642" s="794"/>
      <c r="AY642" s="794"/>
      <c r="AZ642" s="794"/>
      <c r="BA642" s="794"/>
      <c r="BB642" s="794"/>
      <c r="BC642" s="794"/>
      <c r="BD642" s="794"/>
      <c r="BE642" s="794"/>
      <c r="BF642" s="794"/>
      <c r="BG642" s="794"/>
      <c r="BH642" s="794"/>
      <c r="BI642" s="794"/>
      <c r="BJ642" s="794"/>
      <c r="BK642" s="794"/>
      <c r="BL642" s="794"/>
      <c r="BM642" s="794"/>
    </row>
    <row r="643" spans="5:65" s="795" customFormat="1" ht="12" customHeight="1">
      <c r="E643" s="4"/>
      <c r="F643" s="794"/>
      <c r="G643" s="794"/>
      <c r="H643" s="794"/>
      <c r="I643" s="794"/>
      <c r="J643" s="794"/>
      <c r="K643" s="794"/>
      <c r="L643" s="794"/>
      <c r="M643" s="794"/>
      <c r="N643" s="794"/>
      <c r="O643" s="794"/>
      <c r="P643" s="794"/>
      <c r="Q643" s="794"/>
      <c r="R643" s="794"/>
      <c r="S643" s="794"/>
      <c r="T643" s="794"/>
      <c r="U643" s="794"/>
      <c r="V643" s="794"/>
      <c r="W643" s="794"/>
      <c r="X643" s="794"/>
      <c r="Y643" s="794"/>
      <c r="Z643" s="794"/>
      <c r="AA643" s="794"/>
      <c r="AB643" s="794"/>
      <c r="AC643" s="794"/>
      <c r="AD643" s="794"/>
      <c r="AE643" s="794"/>
      <c r="AF643" s="794"/>
      <c r="AG643" s="794"/>
      <c r="AH643" s="794"/>
      <c r="AI643" s="794"/>
      <c r="AJ643" s="794"/>
      <c r="AK643" s="794"/>
      <c r="AL643" s="794"/>
      <c r="AM643" s="794"/>
      <c r="AN643" s="794"/>
      <c r="AO643" s="794"/>
      <c r="AP643" s="794"/>
      <c r="AQ643" s="794"/>
      <c r="AR643" s="794"/>
      <c r="AS643" s="794"/>
      <c r="AT643" s="794"/>
      <c r="AU643" s="794"/>
      <c r="AV643" s="794"/>
      <c r="AW643" s="794"/>
      <c r="AX643" s="794"/>
      <c r="AY643" s="794"/>
      <c r="AZ643" s="794"/>
      <c r="BA643" s="794"/>
      <c r="BB643" s="794"/>
      <c r="BC643" s="794"/>
      <c r="BD643" s="794"/>
      <c r="BE643" s="794"/>
      <c r="BF643" s="794"/>
      <c r="BG643" s="794"/>
      <c r="BH643" s="794"/>
      <c r="BI643" s="794"/>
      <c r="BJ643" s="794"/>
      <c r="BK643" s="794"/>
      <c r="BL643" s="794"/>
      <c r="BM643" s="794"/>
    </row>
    <row r="644" spans="5:65" s="795" customFormat="1" ht="15" customHeight="1">
      <c r="E644" s="4"/>
      <c r="F644" s="794"/>
      <c r="G644" s="794"/>
      <c r="H644" s="794"/>
      <c r="I644" s="794"/>
      <c r="J644" s="794"/>
      <c r="K644" s="794"/>
      <c r="L644" s="794"/>
      <c r="M644" s="794"/>
      <c r="N644" s="794"/>
      <c r="O644" s="794"/>
      <c r="P644" s="794"/>
      <c r="Q644" s="794"/>
      <c r="R644" s="794"/>
      <c r="S644" s="794"/>
      <c r="T644" s="794"/>
      <c r="U644" s="794"/>
      <c r="V644" s="794"/>
      <c r="W644" s="794"/>
      <c r="X644" s="794"/>
      <c r="Y644" s="794"/>
      <c r="Z644" s="794"/>
      <c r="AA644" s="794"/>
      <c r="AB644" s="794"/>
      <c r="AC644" s="794"/>
      <c r="AD644" s="794"/>
      <c r="AE644" s="794"/>
      <c r="AF644" s="794"/>
      <c r="AG644" s="794"/>
      <c r="AH644" s="794"/>
      <c r="AI644" s="794"/>
      <c r="AJ644" s="794"/>
      <c r="AK644" s="794"/>
      <c r="AL644" s="794"/>
      <c r="AM644" s="794"/>
      <c r="AN644" s="794"/>
      <c r="AO644" s="794"/>
      <c r="AP644" s="794"/>
      <c r="AQ644" s="794"/>
      <c r="AR644" s="794"/>
      <c r="AS644" s="794"/>
      <c r="AT644" s="794"/>
      <c r="AU644" s="794"/>
      <c r="AV644" s="794"/>
      <c r="AW644" s="794"/>
      <c r="AX644" s="794"/>
      <c r="AY644" s="794"/>
      <c r="AZ644" s="794"/>
      <c r="BA644" s="794"/>
      <c r="BB644" s="794"/>
      <c r="BC644" s="794"/>
      <c r="BD644" s="794"/>
      <c r="BE644" s="794"/>
      <c r="BF644" s="794"/>
      <c r="BG644" s="794"/>
      <c r="BH644" s="794"/>
      <c r="BI644" s="794"/>
      <c r="BJ644" s="794"/>
      <c r="BK644" s="794"/>
      <c r="BL644" s="794"/>
      <c r="BM644" s="794"/>
    </row>
    <row r="645" spans="5:65" s="795" customFormat="1" ht="15" customHeight="1">
      <c r="E645" s="4"/>
      <c r="F645" s="794"/>
      <c r="G645" s="794"/>
      <c r="H645" s="794"/>
      <c r="I645" s="794"/>
      <c r="J645" s="794"/>
      <c r="K645" s="794"/>
      <c r="L645" s="794"/>
      <c r="M645" s="794"/>
      <c r="N645" s="794"/>
      <c r="O645" s="794"/>
      <c r="P645" s="794"/>
      <c r="Q645" s="794"/>
      <c r="R645" s="794"/>
      <c r="S645" s="794"/>
      <c r="T645" s="794"/>
      <c r="U645" s="794"/>
      <c r="V645" s="794"/>
      <c r="W645" s="794"/>
      <c r="X645" s="794"/>
      <c r="Y645" s="794"/>
      <c r="Z645" s="794"/>
      <c r="AA645" s="794"/>
      <c r="AB645" s="794"/>
      <c r="AC645" s="794"/>
      <c r="AD645" s="794"/>
      <c r="AE645" s="794"/>
      <c r="AF645" s="794"/>
      <c r="AG645" s="794"/>
      <c r="AH645" s="794"/>
      <c r="AI645" s="794"/>
      <c r="AJ645" s="794"/>
      <c r="AK645" s="794"/>
      <c r="AL645" s="794"/>
      <c r="AM645" s="794"/>
      <c r="AN645" s="794"/>
      <c r="AO645" s="794"/>
      <c r="AP645" s="794"/>
      <c r="AQ645" s="794"/>
      <c r="AR645" s="794"/>
      <c r="AS645" s="794"/>
      <c r="AT645" s="794"/>
      <c r="AU645" s="794"/>
      <c r="AV645" s="794"/>
      <c r="AW645" s="794"/>
      <c r="AX645" s="794"/>
      <c r="AY645" s="794"/>
      <c r="AZ645" s="794"/>
      <c r="BA645" s="794"/>
      <c r="BB645" s="794"/>
      <c r="BC645" s="794"/>
      <c r="BD645" s="794"/>
      <c r="BE645" s="794"/>
      <c r="BF645" s="794"/>
      <c r="BG645" s="794"/>
      <c r="BH645" s="794"/>
      <c r="BI645" s="794"/>
      <c r="BJ645" s="794"/>
      <c r="BK645" s="794"/>
      <c r="BL645" s="794"/>
      <c r="BM645" s="794"/>
    </row>
    <row r="646" spans="5:65" s="795" customFormat="1" ht="45.75" customHeight="1">
      <c r="E646" s="4"/>
      <c r="F646" s="794"/>
      <c r="G646" s="794"/>
      <c r="H646" s="794"/>
      <c r="I646" s="794"/>
      <c r="J646" s="794"/>
      <c r="K646" s="794"/>
      <c r="L646" s="794"/>
      <c r="M646" s="794"/>
      <c r="N646" s="794"/>
      <c r="O646" s="794"/>
      <c r="P646" s="794"/>
      <c r="Q646" s="794"/>
      <c r="R646" s="794"/>
      <c r="S646" s="794"/>
      <c r="T646" s="794"/>
      <c r="U646" s="794"/>
      <c r="V646" s="794"/>
      <c r="W646" s="794"/>
      <c r="X646" s="794"/>
      <c r="Y646" s="794"/>
      <c r="Z646" s="794"/>
      <c r="AA646" s="794"/>
      <c r="AB646" s="794"/>
      <c r="AC646" s="794"/>
      <c r="AD646" s="794"/>
      <c r="AE646" s="794"/>
      <c r="AF646" s="794"/>
      <c r="AG646" s="794"/>
      <c r="AH646" s="794"/>
      <c r="AI646" s="794"/>
      <c r="AJ646" s="794"/>
      <c r="AK646" s="794"/>
      <c r="AL646" s="794"/>
      <c r="AM646" s="794"/>
      <c r="AN646" s="794"/>
      <c r="AO646" s="794"/>
      <c r="AP646" s="794"/>
      <c r="AQ646" s="794"/>
      <c r="AR646" s="794"/>
      <c r="AS646" s="794"/>
      <c r="AT646" s="794"/>
      <c r="AU646" s="794"/>
      <c r="AV646" s="794"/>
      <c r="AW646" s="794"/>
      <c r="AX646" s="794"/>
      <c r="AY646" s="794"/>
      <c r="AZ646" s="794"/>
      <c r="BA646" s="794"/>
      <c r="BB646" s="794"/>
      <c r="BC646" s="794"/>
      <c r="BD646" s="794"/>
      <c r="BE646" s="794"/>
      <c r="BF646" s="794"/>
      <c r="BG646" s="794"/>
      <c r="BH646" s="794"/>
      <c r="BI646" s="794"/>
      <c r="BJ646" s="794"/>
      <c r="BK646" s="794"/>
      <c r="BL646" s="794"/>
      <c r="BM646" s="794"/>
    </row>
    <row r="647" spans="5:65" s="795" customFormat="1" ht="49.5" customHeight="1">
      <c r="E647" s="4"/>
      <c r="F647" s="794"/>
      <c r="G647" s="794"/>
      <c r="H647" s="794"/>
      <c r="I647" s="794"/>
      <c r="J647" s="794"/>
      <c r="K647" s="794"/>
      <c r="L647" s="794"/>
      <c r="M647" s="794"/>
      <c r="N647" s="794"/>
      <c r="O647" s="794"/>
      <c r="P647" s="794"/>
      <c r="Q647" s="794"/>
      <c r="R647" s="794"/>
      <c r="S647" s="794"/>
      <c r="T647" s="794"/>
      <c r="U647" s="794"/>
      <c r="V647" s="794"/>
      <c r="W647" s="794"/>
      <c r="X647" s="794"/>
      <c r="Y647" s="794"/>
      <c r="Z647" s="794"/>
      <c r="AA647" s="794"/>
      <c r="AB647" s="794"/>
      <c r="AC647" s="794"/>
      <c r="AD647" s="794"/>
      <c r="AE647" s="794"/>
      <c r="AF647" s="794"/>
      <c r="AG647" s="794"/>
      <c r="AH647" s="794"/>
      <c r="AI647" s="794"/>
      <c r="AJ647" s="794"/>
      <c r="AK647" s="794"/>
      <c r="AL647" s="794"/>
      <c r="AM647" s="794"/>
      <c r="AN647" s="794"/>
      <c r="AO647" s="794"/>
      <c r="AP647" s="794"/>
      <c r="AQ647" s="794"/>
      <c r="AR647" s="794"/>
      <c r="AS647" s="794"/>
      <c r="AT647" s="794"/>
      <c r="AU647" s="794"/>
      <c r="AV647" s="794"/>
      <c r="AW647" s="794"/>
      <c r="AX647" s="794"/>
      <c r="AY647" s="794"/>
      <c r="AZ647" s="794"/>
      <c r="BA647" s="794"/>
      <c r="BB647" s="794"/>
      <c r="BC647" s="794"/>
      <c r="BD647" s="794"/>
      <c r="BE647" s="794"/>
      <c r="BF647" s="794"/>
      <c r="BG647" s="794"/>
      <c r="BH647" s="794"/>
      <c r="BI647" s="794"/>
      <c r="BJ647" s="794"/>
      <c r="BK647" s="794"/>
      <c r="BL647" s="794"/>
      <c r="BM647" s="794"/>
    </row>
    <row r="648" spans="5:65" s="795" customFormat="1" ht="12.75" customHeight="1">
      <c r="E648" s="4"/>
      <c r="F648" s="794"/>
      <c r="G648" s="794"/>
      <c r="H648" s="794"/>
      <c r="I648" s="794"/>
      <c r="J648" s="794"/>
      <c r="K648" s="794"/>
      <c r="L648" s="794"/>
      <c r="M648" s="794"/>
      <c r="N648" s="794"/>
      <c r="O648" s="794"/>
      <c r="P648" s="794"/>
      <c r="Q648" s="794"/>
      <c r="R648" s="794"/>
      <c r="S648" s="794"/>
      <c r="T648" s="794"/>
      <c r="U648" s="794"/>
      <c r="V648" s="794"/>
      <c r="W648" s="794"/>
      <c r="X648" s="794"/>
      <c r="Y648" s="794"/>
      <c r="Z648" s="794"/>
      <c r="AA648" s="794"/>
      <c r="AB648" s="794"/>
      <c r="AC648" s="794"/>
      <c r="AD648" s="794"/>
      <c r="AE648" s="794"/>
      <c r="AF648" s="794"/>
      <c r="AG648" s="794"/>
      <c r="AH648" s="794"/>
      <c r="AI648" s="794"/>
      <c r="AJ648" s="794"/>
      <c r="AK648" s="794"/>
      <c r="AL648" s="794"/>
      <c r="AM648" s="794"/>
      <c r="AN648" s="794"/>
      <c r="AO648" s="794"/>
      <c r="AP648" s="794"/>
      <c r="AQ648" s="794"/>
      <c r="AR648" s="794"/>
      <c r="AS648" s="794"/>
      <c r="AT648" s="794"/>
      <c r="AU648" s="794"/>
      <c r="AV648" s="794"/>
      <c r="AW648" s="794"/>
      <c r="AX648" s="794"/>
      <c r="AY648" s="794"/>
      <c r="AZ648" s="794"/>
      <c r="BA648" s="794"/>
      <c r="BB648" s="794"/>
      <c r="BC648" s="794"/>
      <c r="BD648" s="794"/>
      <c r="BE648" s="794"/>
      <c r="BF648" s="794"/>
      <c r="BG648" s="794"/>
      <c r="BH648" s="794"/>
      <c r="BI648" s="794"/>
      <c r="BJ648" s="794"/>
      <c r="BK648" s="794"/>
      <c r="BL648" s="794"/>
      <c r="BM648" s="794"/>
    </row>
    <row r="649" spans="5:65" s="795" customFormat="1" ht="11.1" customHeight="1">
      <c r="E649" s="4"/>
      <c r="F649" s="794"/>
      <c r="G649" s="794"/>
      <c r="H649" s="794"/>
      <c r="I649" s="794"/>
      <c r="J649" s="794"/>
      <c r="K649" s="794"/>
      <c r="L649" s="794"/>
      <c r="M649" s="794"/>
      <c r="N649" s="794"/>
      <c r="O649" s="794"/>
      <c r="P649" s="794"/>
      <c r="Q649" s="794"/>
      <c r="R649" s="794"/>
      <c r="S649" s="794"/>
      <c r="T649" s="794"/>
      <c r="U649" s="794"/>
      <c r="V649" s="794"/>
      <c r="W649" s="794"/>
      <c r="X649" s="794"/>
      <c r="Y649" s="794"/>
      <c r="Z649" s="794"/>
      <c r="AA649" s="794"/>
      <c r="AB649" s="794"/>
      <c r="AC649" s="794"/>
      <c r="AD649" s="794"/>
      <c r="AE649" s="794"/>
      <c r="AF649" s="794"/>
      <c r="AG649" s="794"/>
      <c r="AH649" s="794"/>
      <c r="AI649" s="794"/>
      <c r="AJ649" s="794"/>
      <c r="AK649" s="794"/>
      <c r="AL649" s="794"/>
      <c r="AM649" s="794"/>
      <c r="AN649" s="794"/>
      <c r="AO649" s="794"/>
      <c r="AP649" s="794"/>
      <c r="AQ649" s="794"/>
      <c r="AR649" s="794"/>
      <c r="AS649" s="794"/>
      <c r="AT649" s="794"/>
      <c r="AU649" s="794"/>
      <c r="AV649" s="794"/>
      <c r="AW649" s="794"/>
      <c r="AX649" s="794"/>
      <c r="AY649" s="794"/>
      <c r="AZ649" s="794"/>
      <c r="BA649" s="794"/>
      <c r="BB649" s="794"/>
      <c r="BC649" s="794"/>
      <c r="BD649" s="794"/>
      <c r="BE649" s="794"/>
      <c r="BF649" s="794"/>
      <c r="BG649" s="794"/>
      <c r="BH649" s="794"/>
      <c r="BI649" s="794"/>
      <c r="BJ649" s="794"/>
      <c r="BK649" s="794"/>
      <c r="BL649" s="794"/>
      <c r="BM649" s="794"/>
    </row>
    <row r="650" spans="5:65" s="795" customFormat="1" ht="24" customHeight="1">
      <c r="E650" s="4"/>
      <c r="F650" s="794"/>
      <c r="G650" s="794"/>
      <c r="H650" s="794"/>
      <c r="I650" s="794"/>
      <c r="J650" s="794"/>
      <c r="K650" s="794"/>
      <c r="L650" s="794"/>
      <c r="M650" s="794"/>
      <c r="N650" s="794"/>
      <c r="O650" s="794"/>
      <c r="P650" s="794"/>
      <c r="Q650" s="794"/>
      <c r="R650" s="794"/>
      <c r="S650" s="794"/>
      <c r="T650" s="794"/>
      <c r="U650" s="794"/>
      <c r="V650" s="794"/>
      <c r="W650" s="794"/>
      <c r="X650" s="794"/>
      <c r="Y650" s="794"/>
      <c r="Z650" s="794"/>
      <c r="AA650" s="794"/>
      <c r="AB650" s="794"/>
      <c r="AC650" s="794"/>
      <c r="AD650" s="794"/>
      <c r="AE650" s="794"/>
      <c r="AF650" s="794"/>
      <c r="AG650" s="794"/>
      <c r="AH650" s="794"/>
      <c r="AI650" s="794"/>
      <c r="AJ650" s="794"/>
      <c r="AK650" s="794"/>
      <c r="AL650" s="794"/>
      <c r="AM650" s="794"/>
      <c r="AN650" s="794"/>
      <c r="AO650" s="794"/>
      <c r="AP650" s="794"/>
      <c r="AQ650" s="794"/>
      <c r="AR650" s="794"/>
      <c r="AS650" s="794"/>
      <c r="AT650" s="794"/>
      <c r="AU650" s="794"/>
      <c r="AV650" s="794"/>
      <c r="AW650" s="794"/>
      <c r="AX650" s="794"/>
      <c r="AY650" s="794"/>
      <c r="AZ650" s="794"/>
      <c r="BA650" s="794"/>
      <c r="BB650" s="794"/>
      <c r="BC650" s="794"/>
      <c r="BD650" s="794"/>
      <c r="BE650" s="794"/>
      <c r="BF650" s="794"/>
      <c r="BG650" s="794"/>
      <c r="BH650" s="794"/>
      <c r="BI650" s="794"/>
      <c r="BJ650" s="794"/>
      <c r="BK650" s="794"/>
      <c r="BL650" s="794"/>
      <c r="BM650" s="794"/>
    </row>
    <row r="651" spans="5:65" s="795" customFormat="1" ht="11.1" customHeight="1">
      <c r="E651" s="4"/>
      <c r="F651" s="794"/>
      <c r="G651" s="794"/>
      <c r="H651" s="794"/>
      <c r="I651" s="794"/>
      <c r="J651" s="794"/>
      <c r="K651" s="794"/>
      <c r="L651" s="794"/>
      <c r="M651" s="794"/>
      <c r="N651" s="794"/>
      <c r="O651" s="794"/>
      <c r="P651" s="794"/>
      <c r="Q651" s="794"/>
      <c r="R651" s="794"/>
      <c r="S651" s="794"/>
      <c r="T651" s="794"/>
      <c r="U651" s="794"/>
      <c r="V651" s="794"/>
      <c r="W651" s="794"/>
      <c r="X651" s="794"/>
      <c r="Y651" s="794"/>
      <c r="Z651" s="794"/>
      <c r="AA651" s="794"/>
      <c r="AB651" s="794"/>
      <c r="AC651" s="794"/>
      <c r="AD651" s="794"/>
      <c r="AE651" s="794"/>
      <c r="AF651" s="794"/>
      <c r="AG651" s="794"/>
      <c r="AH651" s="794"/>
      <c r="AI651" s="794"/>
      <c r="AJ651" s="794"/>
      <c r="AK651" s="794"/>
      <c r="AL651" s="794"/>
      <c r="AM651" s="794"/>
      <c r="AN651" s="794"/>
      <c r="AO651" s="794"/>
      <c r="AP651" s="794"/>
      <c r="AQ651" s="794"/>
      <c r="AR651" s="794"/>
      <c r="AS651" s="794"/>
      <c r="AT651" s="794"/>
      <c r="AU651" s="794"/>
      <c r="AV651" s="794"/>
      <c r="AW651" s="794"/>
      <c r="AX651" s="794"/>
      <c r="AY651" s="794"/>
      <c r="AZ651" s="794"/>
      <c r="BA651" s="794"/>
      <c r="BB651" s="794"/>
      <c r="BC651" s="794"/>
      <c r="BD651" s="794"/>
      <c r="BE651" s="794"/>
      <c r="BF651" s="794"/>
      <c r="BG651" s="794"/>
      <c r="BH651" s="794"/>
      <c r="BI651" s="794"/>
      <c r="BJ651" s="794"/>
      <c r="BK651" s="794"/>
      <c r="BL651" s="794"/>
      <c r="BM651" s="794"/>
    </row>
    <row r="652" spans="5:65" s="795" customFormat="1" ht="12.75" customHeight="1">
      <c r="E652" s="4"/>
      <c r="F652" s="794"/>
      <c r="G652" s="794"/>
      <c r="H652" s="794"/>
      <c r="I652" s="794"/>
      <c r="J652" s="794"/>
      <c r="K652" s="794"/>
      <c r="L652" s="794"/>
      <c r="M652" s="794"/>
      <c r="N652" s="794"/>
      <c r="O652" s="794"/>
      <c r="P652" s="794"/>
      <c r="Q652" s="794"/>
      <c r="R652" s="794"/>
      <c r="S652" s="794"/>
      <c r="T652" s="794"/>
      <c r="U652" s="794"/>
      <c r="V652" s="794"/>
      <c r="W652" s="794"/>
      <c r="X652" s="794"/>
      <c r="Y652" s="794"/>
      <c r="Z652" s="794"/>
      <c r="AA652" s="794"/>
      <c r="AB652" s="794"/>
      <c r="AC652" s="794"/>
      <c r="AD652" s="794"/>
      <c r="AE652" s="794"/>
      <c r="AF652" s="794"/>
      <c r="AG652" s="794"/>
      <c r="AH652" s="794"/>
      <c r="AI652" s="794"/>
      <c r="AJ652" s="794"/>
      <c r="AK652" s="794"/>
      <c r="AL652" s="794"/>
      <c r="AM652" s="794"/>
      <c r="AN652" s="794"/>
      <c r="AO652" s="794"/>
      <c r="AP652" s="794"/>
      <c r="AQ652" s="794"/>
      <c r="AR652" s="794"/>
      <c r="AS652" s="794"/>
      <c r="AT652" s="794"/>
      <c r="AU652" s="794"/>
      <c r="AV652" s="794"/>
      <c r="AW652" s="794"/>
      <c r="AX652" s="794"/>
      <c r="AY652" s="794"/>
      <c r="AZ652" s="794"/>
      <c r="BA652" s="794"/>
      <c r="BB652" s="794"/>
      <c r="BC652" s="794"/>
      <c r="BD652" s="794"/>
      <c r="BE652" s="794"/>
      <c r="BF652" s="794"/>
      <c r="BG652" s="794"/>
      <c r="BH652" s="794"/>
      <c r="BI652" s="794"/>
      <c r="BJ652" s="794"/>
      <c r="BK652" s="794"/>
      <c r="BL652" s="794"/>
      <c r="BM652" s="794"/>
    </row>
    <row r="653" spans="5:65" s="795" customFormat="1" ht="11.1" customHeight="1">
      <c r="E653" s="4"/>
      <c r="F653" s="794"/>
      <c r="G653" s="794"/>
      <c r="H653" s="794"/>
      <c r="I653" s="794"/>
      <c r="J653" s="794"/>
      <c r="K653" s="794"/>
      <c r="L653" s="794"/>
      <c r="M653" s="794"/>
      <c r="N653" s="794"/>
      <c r="O653" s="794"/>
      <c r="P653" s="794"/>
      <c r="Q653" s="794"/>
      <c r="R653" s="794"/>
      <c r="S653" s="794"/>
      <c r="T653" s="794"/>
      <c r="U653" s="794"/>
      <c r="V653" s="794"/>
      <c r="W653" s="794"/>
      <c r="X653" s="794"/>
      <c r="Y653" s="794"/>
      <c r="Z653" s="794"/>
      <c r="AA653" s="794"/>
      <c r="AB653" s="794"/>
      <c r="AC653" s="794"/>
      <c r="AD653" s="794"/>
      <c r="AE653" s="794"/>
      <c r="AF653" s="794"/>
      <c r="AG653" s="794"/>
      <c r="AH653" s="794"/>
      <c r="AI653" s="794"/>
      <c r="AJ653" s="794"/>
      <c r="AK653" s="794"/>
      <c r="AL653" s="794"/>
      <c r="AM653" s="794"/>
      <c r="AN653" s="794"/>
      <c r="AO653" s="794"/>
      <c r="AP653" s="794"/>
      <c r="AQ653" s="794"/>
      <c r="AR653" s="794"/>
      <c r="AS653" s="794"/>
      <c r="AT653" s="794"/>
      <c r="AU653" s="794"/>
      <c r="AV653" s="794"/>
      <c r="AW653" s="794"/>
      <c r="AX653" s="794"/>
      <c r="AY653" s="794"/>
      <c r="AZ653" s="794"/>
      <c r="BA653" s="794"/>
      <c r="BB653" s="794"/>
      <c r="BC653" s="794"/>
      <c r="BD653" s="794"/>
      <c r="BE653" s="794"/>
      <c r="BF653" s="794"/>
      <c r="BG653" s="794"/>
      <c r="BH653" s="794"/>
      <c r="BI653" s="794"/>
      <c r="BJ653" s="794"/>
      <c r="BK653" s="794"/>
      <c r="BL653" s="794"/>
      <c r="BM653" s="794"/>
    </row>
    <row r="654" spans="5:65" s="795" customFormat="1" ht="12.75" customHeight="1">
      <c r="E654" s="4"/>
      <c r="F654" s="794"/>
      <c r="G654" s="794"/>
      <c r="H654" s="794"/>
      <c r="I654" s="794"/>
      <c r="J654" s="794"/>
      <c r="K654" s="794"/>
      <c r="L654" s="794"/>
      <c r="M654" s="794"/>
      <c r="N654" s="794"/>
      <c r="O654" s="794"/>
      <c r="P654" s="794"/>
      <c r="Q654" s="794"/>
      <c r="R654" s="794"/>
      <c r="S654" s="794"/>
      <c r="T654" s="794"/>
      <c r="U654" s="794"/>
      <c r="V654" s="794"/>
      <c r="W654" s="794"/>
      <c r="X654" s="794"/>
      <c r="Y654" s="794"/>
      <c r="Z654" s="794"/>
      <c r="AA654" s="794"/>
      <c r="AB654" s="794"/>
      <c r="AC654" s="794"/>
      <c r="AD654" s="794"/>
      <c r="AE654" s="794"/>
      <c r="AF654" s="794"/>
      <c r="AG654" s="794"/>
      <c r="AH654" s="794"/>
      <c r="AI654" s="794"/>
      <c r="AJ654" s="794"/>
      <c r="AK654" s="794"/>
      <c r="AL654" s="794"/>
      <c r="AM654" s="794"/>
      <c r="AN654" s="794"/>
      <c r="AO654" s="794"/>
      <c r="AP654" s="794"/>
      <c r="AQ654" s="794"/>
      <c r="AR654" s="794"/>
      <c r="AS654" s="794"/>
      <c r="AT654" s="794"/>
      <c r="AU654" s="794"/>
      <c r="AV654" s="794"/>
      <c r="AW654" s="794"/>
      <c r="AX654" s="794"/>
      <c r="AY654" s="794"/>
      <c r="AZ654" s="794"/>
      <c r="BA654" s="794"/>
      <c r="BB654" s="794"/>
      <c r="BC654" s="794"/>
      <c r="BD654" s="794"/>
      <c r="BE654" s="794"/>
      <c r="BF654" s="794"/>
      <c r="BG654" s="794"/>
      <c r="BH654" s="794"/>
      <c r="BI654" s="794"/>
      <c r="BJ654" s="794"/>
      <c r="BK654" s="794"/>
      <c r="BL654" s="794"/>
      <c r="BM654" s="794"/>
    </row>
    <row r="655" spans="5:65" s="795" customFormat="1" ht="12.75" customHeight="1">
      <c r="E655" s="4"/>
      <c r="F655" s="794"/>
      <c r="G655" s="794"/>
      <c r="H655" s="794"/>
      <c r="I655" s="794"/>
      <c r="J655" s="794"/>
      <c r="K655" s="794"/>
      <c r="L655" s="794"/>
      <c r="M655" s="794"/>
      <c r="N655" s="794"/>
      <c r="O655" s="794"/>
      <c r="P655" s="794"/>
      <c r="Q655" s="794"/>
      <c r="R655" s="794"/>
      <c r="S655" s="794"/>
      <c r="T655" s="794"/>
      <c r="U655" s="794"/>
      <c r="V655" s="794"/>
      <c r="W655" s="794"/>
      <c r="X655" s="794"/>
      <c r="Y655" s="794"/>
      <c r="Z655" s="794"/>
      <c r="AA655" s="794"/>
      <c r="AB655" s="794"/>
      <c r="AC655" s="794"/>
      <c r="AD655" s="794"/>
      <c r="AE655" s="794"/>
      <c r="AF655" s="794"/>
      <c r="AG655" s="794"/>
      <c r="AH655" s="794"/>
      <c r="AI655" s="794"/>
      <c r="AJ655" s="794"/>
      <c r="AK655" s="794"/>
      <c r="AL655" s="794"/>
      <c r="AM655" s="794"/>
      <c r="AN655" s="794"/>
      <c r="AO655" s="794"/>
      <c r="AP655" s="794"/>
      <c r="AQ655" s="794"/>
      <c r="AR655" s="794"/>
      <c r="AS655" s="794"/>
      <c r="AT655" s="794"/>
      <c r="AU655" s="794"/>
      <c r="AV655" s="794"/>
      <c r="AW655" s="794"/>
      <c r="AX655" s="794"/>
      <c r="AY655" s="794"/>
      <c r="AZ655" s="794"/>
      <c r="BA655" s="794"/>
      <c r="BB655" s="794"/>
      <c r="BC655" s="794"/>
      <c r="BD655" s="794"/>
      <c r="BE655" s="794"/>
      <c r="BF655" s="794"/>
      <c r="BG655" s="794"/>
      <c r="BH655" s="794"/>
      <c r="BI655" s="794"/>
      <c r="BJ655" s="794"/>
      <c r="BK655" s="794"/>
      <c r="BL655" s="794"/>
      <c r="BM655" s="794"/>
    </row>
    <row r="656" spans="5:65" s="795" customFormat="1" ht="12.75" customHeight="1">
      <c r="E656" s="4"/>
      <c r="F656" s="794"/>
      <c r="G656" s="794"/>
      <c r="H656" s="794"/>
      <c r="I656" s="794"/>
      <c r="J656" s="794"/>
      <c r="K656" s="794"/>
      <c r="L656" s="794"/>
      <c r="M656" s="794"/>
      <c r="N656" s="794"/>
      <c r="O656" s="794"/>
      <c r="P656" s="794"/>
      <c r="Q656" s="794"/>
      <c r="R656" s="794"/>
      <c r="S656" s="794"/>
      <c r="T656" s="794"/>
      <c r="U656" s="794"/>
      <c r="V656" s="794"/>
      <c r="W656" s="794"/>
      <c r="X656" s="794"/>
      <c r="Y656" s="794"/>
      <c r="Z656" s="794"/>
      <c r="AA656" s="794"/>
      <c r="AB656" s="794"/>
      <c r="AC656" s="794"/>
      <c r="AD656" s="794"/>
      <c r="AE656" s="794"/>
      <c r="AF656" s="794"/>
      <c r="AG656" s="794"/>
      <c r="AH656" s="794"/>
      <c r="AI656" s="794"/>
      <c r="AJ656" s="794"/>
      <c r="AK656" s="794"/>
      <c r="AL656" s="794"/>
      <c r="AM656" s="794"/>
      <c r="AN656" s="794"/>
      <c r="AO656" s="794"/>
      <c r="AP656" s="794"/>
      <c r="AQ656" s="794"/>
      <c r="AR656" s="794"/>
      <c r="AS656" s="794"/>
      <c r="AT656" s="794"/>
      <c r="AU656" s="794"/>
      <c r="AV656" s="794"/>
      <c r="AW656" s="794"/>
      <c r="AX656" s="794"/>
      <c r="AY656" s="794"/>
      <c r="AZ656" s="794"/>
      <c r="BA656" s="794"/>
      <c r="BB656" s="794"/>
      <c r="BC656" s="794"/>
      <c r="BD656" s="794"/>
      <c r="BE656" s="794"/>
      <c r="BF656" s="794"/>
      <c r="BG656" s="794"/>
      <c r="BH656" s="794"/>
      <c r="BI656" s="794"/>
      <c r="BJ656" s="794"/>
      <c r="BK656" s="794"/>
      <c r="BL656" s="794"/>
      <c r="BM656" s="794"/>
    </row>
    <row r="657" spans="5:65" s="795" customFormat="1" ht="12.75" customHeight="1">
      <c r="E657" s="4"/>
      <c r="F657" s="794"/>
      <c r="G657" s="794"/>
      <c r="H657" s="794"/>
      <c r="I657" s="794"/>
      <c r="J657" s="794"/>
      <c r="K657" s="794"/>
      <c r="L657" s="794"/>
      <c r="M657" s="794"/>
      <c r="N657" s="794"/>
      <c r="O657" s="794"/>
      <c r="P657" s="794"/>
      <c r="Q657" s="794"/>
      <c r="R657" s="794"/>
      <c r="S657" s="794"/>
      <c r="T657" s="794"/>
      <c r="U657" s="794"/>
      <c r="V657" s="794"/>
      <c r="W657" s="794"/>
      <c r="X657" s="794"/>
      <c r="Y657" s="794"/>
      <c r="Z657" s="794"/>
      <c r="AA657" s="794"/>
      <c r="AB657" s="794"/>
      <c r="AC657" s="794"/>
      <c r="AD657" s="794"/>
      <c r="AE657" s="794"/>
      <c r="AF657" s="794"/>
      <c r="AG657" s="794"/>
      <c r="AH657" s="794"/>
      <c r="AI657" s="794"/>
      <c r="AJ657" s="794"/>
      <c r="AK657" s="794"/>
      <c r="AL657" s="794"/>
      <c r="AM657" s="794"/>
      <c r="AN657" s="794"/>
      <c r="AO657" s="794"/>
      <c r="AP657" s="794"/>
      <c r="AQ657" s="794"/>
      <c r="AR657" s="794"/>
      <c r="AS657" s="794"/>
      <c r="AT657" s="794"/>
      <c r="AU657" s="794"/>
      <c r="AV657" s="794"/>
      <c r="AW657" s="794"/>
      <c r="AX657" s="794"/>
      <c r="AY657" s="794"/>
      <c r="AZ657" s="794"/>
      <c r="BA657" s="794"/>
      <c r="BB657" s="794"/>
      <c r="BC657" s="794"/>
      <c r="BD657" s="794"/>
      <c r="BE657" s="794"/>
      <c r="BF657" s="794"/>
      <c r="BG657" s="794"/>
      <c r="BH657" s="794"/>
      <c r="BI657" s="794"/>
      <c r="BJ657" s="794"/>
      <c r="BK657" s="794"/>
      <c r="BL657" s="794"/>
      <c r="BM657" s="794"/>
    </row>
    <row r="658" spans="5:65" s="795" customFormat="1" ht="12.75" customHeight="1">
      <c r="E658" s="4"/>
      <c r="F658" s="794"/>
      <c r="G658" s="794"/>
      <c r="H658" s="794"/>
      <c r="I658" s="794"/>
      <c r="J658" s="794"/>
      <c r="K658" s="794"/>
      <c r="L658" s="794"/>
      <c r="M658" s="794"/>
      <c r="N658" s="794"/>
      <c r="O658" s="794"/>
      <c r="P658" s="794"/>
      <c r="Q658" s="794"/>
      <c r="R658" s="794"/>
      <c r="S658" s="794"/>
      <c r="T658" s="794"/>
      <c r="U658" s="794"/>
      <c r="V658" s="794"/>
      <c r="W658" s="794"/>
      <c r="X658" s="794"/>
      <c r="Y658" s="794"/>
      <c r="Z658" s="794"/>
      <c r="AA658" s="794"/>
      <c r="AB658" s="794"/>
      <c r="AC658" s="794"/>
      <c r="AD658" s="794"/>
      <c r="AE658" s="794"/>
      <c r="AF658" s="794"/>
      <c r="AG658" s="794"/>
      <c r="AH658" s="794"/>
      <c r="AI658" s="794"/>
      <c r="AJ658" s="794"/>
      <c r="AK658" s="794"/>
      <c r="AL658" s="794"/>
      <c r="AM658" s="794"/>
      <c r="AN658" s="794"/>
      <c r="AO658" s="794"/>
      <c r="AP658" s="794"/>
      <c r="AQ658" s="794"/>
      <c r="AR658" s="794"/>
      <c r="AS658" s="794"/>
      <c r="AT658" s="794"/>
      <c r="AU658" s="794"/>
      <c r="AV658" s="794"/>
      <c r="AW658" s="794"/>
      <c r="AX658" s="794"/>
      <c r="AY658" s="794"/>
      <c r="AZ658" s="794"/>
      <c r="BA658" s="794"/>
      <c r="BB658" s="794"/>
      <c r="BC658" s="794"/>
      <c r="BD658" s="794"/>
      <c r="BE658" s="794"/>
      <c r="BF658" s="794"/>
      <c r="BG658" s="794"/>
      <c r="BH658" s="794"/>
      <c r="BI658" s="794"/>
      <c r="BJ658" s="794"/>
      <c r="BK658" s="794"/>
      <c r="BL658" s="794"/>
      <c r="BM658" s="794"/>
    </row>
    <row r="659" spans="5:65" s="795" customFormat="1" ht="11.1" customHeight="1">
      <c r="E659" s="4"/>
      <c r="F659" s="794"/>
      <c r="G659" s="794"/>
      <c r="H659" s="794"/>
      <c r="I659" s="794"/>
      <c r="J659" s="794"/>
      <c r="K659" s="794"/>
      <c r="L659" s="794"/>
      <c r="M659" s="794"/>
      <c r="N659" s="794"/>
      <c r="O659" s="794"/>
      <c r="P659" s="794"/>
      <c r="Q659" s="794"/>
      <c r="R659" s="794"/>
      <c r="S659" s="794"/>
      <c r="T659" s="794"/>
      <c r="U659" s="794"/>
      <c r="V659" s="794"/>
      <c r="W659" s="794"/>
      <c r="X659" s="794"/>
      <c r="Y659" s="794"/>
      <c r="Z659" s="794"/>
      <c r="AA659" s="794"/>
      <c r="AB659" s="794"/>
      <c r="AC659" s="794"/>
      <c r="AD659" s="794"/>
      <c r="AE659" s="794"/>
      <c r="AF659" s="794"/>
      <c r="AG659" s="794"/>
      <c r="AH659" s="794"/>
      <c r="AI659" s="794"/>
      <c r="AJ659" s="794"/>
      <c r="AK659" s="794"/>
      <c r="AL659" s="794"/>
      <c r="AM659" s="794"/>
      <c r="AN659" s="794"/>
      <c r="AO659" s="794"/>
      <c r="AP659" s="794"/>
      <c r="AQ659" s="794"/>
      <c r="AR659" s="794"/>
      <c r="AS659" s="794"/>
      <c r="AT659" s="794"/>
      <c r="AU659" s="794"/>
      <c r="AV659" s="794"/>
      <c r="AW659" s="794"/>
      <c r="AX659" s="794"/>
      <c r="AY659" s="794"/>
      <c r="AZ659" s="794"/>
      <c r="BA659" s="794"/>
      <c r="BB659" s="794"/>
      <c r="BC659" s="794"/>
      <c r="BD659" s="794"/>
      <c r="BE659" s="794"/>
      <c r="BF659" s="794"/>
      <c r="BG659" s="794"/>
      <c r="BH659" s="794"/>
      <c r="BI659" s="794"/>
      <c r="BJ659" s="794"/>
      <c r="BK659" s="794"/>
      <c r="BL659" s="794"/>
      <c r="BM659" s="794"/>
    </row>
    <row r="660" spans="5:65" s="795" customFormat="1" ht="12.75" customHeight="1">
      <c r="E660" s="4"/>
      <c r="F660" s="794"/>
      <c r="G660" s="794"/>
      <c r="H660" s="794"/>
      <c r="I660" s="794"/>
      <c r="J660" s="794"/>
      <c r="K660" s="794"/>
      <c r="L660" s="794"/>
      <c r="M660" s="794"/>
      <c r="N660" s="794"/>
      <c r="O660" s="794"/>
      <c r="P660" s="794"/>
      <c r="Q660" s="794"/>
      <c r="R660" s="794"/>
      <c r="S660" s="794"/>
      <c r="T660" s="794"/>
      <c r="U660" s="794"/>
      <c r="V660" s="794"/>
      <c r="W660" s="794"/>
      <c r="X660" s="794"/>
      <c r="Y660" s="794"/>
      <c r="Z660" s="794"/>
      <c r="AA660" s="794"/>
      <c r="AB660" s="794"/>
      <c r="AC660" s="794"/>
      <c r="AD660" s="794"/>
      <c r="AE660" s="794"/>
      <c r="AF660" s="794"/>
      <c r="AG660" s="794"/>
      <c r="AH660" s="794"/>
      <c r="AI660" s="794"/>
      <c r="AJ660" s="794"/>
      <c r="AK660" s="794"/>
      <c r="AL660" s="794"/>
      <c r="AM660" s="794"/>
      <c r="AN660" s="794"/>
      <c r="AO660" s="794"/>
      <c r="AP660" s="794"/>
      <c r="AQ660" s="794"/>
      <c r="AR660" s="794"/>
      <c r="AS660" s="794"/>
      <c r="AT660" s="794"/>
      <c r="AU660" s="794"/>
      <c r="AV660" s="794"/>
      <c r="AW660" s="794"/>
      <c r="AX660" s="794"/>
      <c r="AY660" s="794"/>
      <c r="AZ660" s="794"/>
      <c r="BA660" s="794"/>
      <c r="BB660" s="794"/>
      <c r="BC660" s="794"/>
      <c r="BD660" s="794"/>
      <c r="BE660" s="794"/>
      <c r="BF660" s="794"/>
      <c r="BG660" s="794"/>
      <c r="BH660" s="794"/>
      <c r="BI660" s="794"/>
      <c r="BJ660" s="794"/>
      <c r="BK660" s="794"/>
      <c r="BL660" s="794"/>
      <c r="BM660" s="794"/>
    </row>
    <row r="661" spans="5:65" s="795" customFormat="1" ht="12.75" customHeight="1">
      <c r="E661" s="4"/>
      <c r="F661" s="794"/>
      <c r="G661" s="794"/>
      <c r="H661" s="794"/>
      <c r="I661" s="794"/>
      <c r="J661" s="794"/>
      <c r="K661" s="794"/>
      <c r="L661" s="794"/>
      <c r="M661" s="794"/>
      <c r="N661" s="794"/>
      <c r="O661" s="794"/>
      <c r="P661" s="794"/>
      <c r="Q661" s="794"/>
      <c r="R661" s="794"/>
      <c r="S661" s="794"/>
      <c r="T661" s="794"/>
      <c r="U661" s="794"/>
      <c r="V661" s="794"/>
      <c r="W661" s="794"/>
      <c r="X661" s="794"/>
      <c r="Y661" s="794"/>
      <c r="Z661" s="794"/>
      <c r="AA661" s="794"/>
      <c r="AB661" s="794"/>
      <c r="AC661" s="794"/>
      <c r="AD661" s="794"/>
      <c r="AE661" s="794"/>
      <c r="AF661" s="794"/>
      <c r="AG661" s="794"/>
      <c r="AH661" s="794"/>
      <c r="AI661" s="794"/>
      <c r="AJ661" s="794"/>
      <c r="AK661" s="794"/>
      <c r="AL661" s="794"/>
      <c r="AM661" s="794"/>
      <c r="AN661" s="794"/>
      <c r="AO661" s="794"/>
      <c r="AP661" s="794"/>
      <c r="AQ661" s="794"/>
      <c r="AR661" s="794"/>
      <c r="AS661" s="794"/>
      <c r="AT661" s="794"/>
      <c r="AU661" s="794"/>
      <c r="AV661" s="794"/>
      <c r="AW661" s="794"/>
      <c r="AX661" s="794"/>
      <c r="AY661" s="794"/>
      <c r="AZ661" s="794"/>
      <c r="BA661" s="794"/>
      <c r="BB661" s="794"/>
      <c r="BC661" s="794"/>
      <c r="BD661" s="794"/>
      <c r="BE661" s="794"/>
      <c r="BF661" s="794"/>
      <c r="BG661" s="794"/>
      <c r="BH661" s="794"/>
      <c r="BI661" s="794"/>
      <c r="BJ661" s="794"/>
      <c r="BK661" s="794"/>
      <c r="BL661" s="794"/>
      <c r="BM661" s="794"/>
    </row>
    <row r="662" spans="5:65" s="795" customFormat="1" ht="12.75" customHeight="1">
      <c r="E662" s="4"/>
      <c r="F662" s="794"/>
      <c r="G662" s="794"/>
      <c r="H662" s="794"/>
      <c r="I662" s="794"/>
      <c r="J662" s="794"/>
      <c r="K662" s="794"/>
      <c r="L662" s="794"/>
      <c r="M662" s="794"/>
      <c r="N662" s="794"/>
      <c r="O662" s="794"/>
      <c r="P662" s="794"/>
      <c r="Q662" s="794"/>
      <c r="R662" s="794"/>
      <c r="S662" s="794"/>
      <c r="T662" s="794"/>
      <c r="U662" s="794"/>
      <c r="V662" s="794"/>
      <c r="W662" s="794"/>
      <c r="X662" s="794"/>
      <c r="Y662" s="794"/>
      <c r="Z662" s="794"/>
      <c r="AA662" s="794"/>
      <c r="AB662" s="794"/>
      <c r="AC662" s="794"/>
      <c r="AD662" s="794"/>
      <c r="AE662" s="794"/>
      <c r="AF662" s="794"/>
      <c r="AG662" s="794"/>
      <c r="AH662" s="794"/>
      <c r="AI662" s="794"/>
      <c r="AJ662" s="794"/>
      <c r="AK662" s="794"/>
      <c r="AL662" s="794"/>
      <c r="AM662" s="794"/>
      <c r="AN662" s="794"/>
      <c r="AO662" s="794"/>
      <c r="AP662" s="794"/>
      <c r="AQ662" s="794"/>
      <c r="AR662" s="794"/>
      <c r="AS662" s="794"/>
      <c r="AT662" s="794"/>
      <c r="AU662" s="794"/>
      <c r="AV662" s="794"/>
      <c r="AW662" s="794"/>
      <c r="AX662" s="794"/>
      <c r="AY662" s="794"/>
      <c r="AZ662" s="794"/>
      <c r="BA662" s="794"/>
      <c r="BB662" s="794"/>
      <c r="BC662" s="794"/>
      <c r="BD662" s="794"/>
      <c r="BE662" s="794"/>
      <c r="BF662" s="794"/>
      <c r="BG662" s="794"/>
      <c r="BH662" s="794"/>
      <c r="BI662" s="794"/>
      <c r="BJ662" s="794"/>
      <c r="BK662" s="794"/>
      <c r="BL662" s="794"/>
      <c r="BM662" s="794"/>
    </row>
    <row r="663" spans="5:65" s="795" customFormat="1" ht="12.75" customHeight="1">
      <c r="E663" s="4"/>
      <c r="F663" s="794"/>
      <c r="G663" s="794"/>
      <c r="H663" s="794"/>
      <c r="I663" s="794"/>
      <c r="J663" s="794"/>
      <c r="K663" s="794"/>
      <c r="L663" s="794"/>
      <c r="M663" s="794"/>
      <c r="N663" s="794"/>
      <c r="O663" s="794"/>
      <c r="P663" s="794"/>
      <c r="Q663" s="794"/>
      <c r="R663" s="794"/>
      <c r="S663" s="794"/>
      <c r="T663" s="794"/>
      <c r="U663" s="794"/>
      <c r="V663" s="794"/>
      <c r="W663" s="794"/>
      <c r="X663" s="794"/>
      <c r="Y663" s="794"/>
      <c r="Z663" s="794"/>
      <c r="AA663" s="794"/>
      <c r="AB663" s="794"/>
      <c r="AC663" s="794"/>
      <c r="AD663" s="794"/>
      <c r="AE663" s="794"/>
      <c r="AF663" s="794"/>
      <c r="AG663" s="794"/>
      <c r="AH663" s="794"/>
      <c r="AI663" s="794"/>
      <c r="AJ663" s="794"/>
      <c r="AK663" s="794"/>
      <c r="AL663" s="794"/>
      <c r="AM663" s="794"/>
      <c r="AN663" s="794"/>
      <c r="AO663" s="794"/>
      <c r="AP663" s="794"/>
      <c r="AQ663" s="794"/>
      <c r="AR663" s="794"/>
      <c r="AS663" s="794"/>
      <c r="AT663" s="794"/>
      <c r="AU663" s="794"/>
      <c r="AV663" s="794"/>
      <c r="AW663" s="794"/>
      <c r="AX663" s="794"/>
      <c r="AY663" s="794"/>
      <c r="AZ663" s="794"/>
      <c r="BA663" s="794"/>
      <c r="BB663" s="794"/>
      <c r="BC663" s="794"/>
      <c r="BD663" s="794"/>
      <c r="BE663" s="794"/>
      <c r="BF663" s="794"/>
      <c r="BG663" s="794"/>
      <c r="BH663" s="794"/>
      <c r="BI663" s="794"/>
      <c r="BJ663" s="794"/>
      <c r="BK663" s="794"/>
      <c r="BL663" s="794"/>
      <c r="BM663" s="794"/>
    </row>
    <row r="664" spans="5:65" s="795" customFormat="1" ht="12.75" customHeight="1">
      <c r="E664" s="4"/>
      <c r="F664" s="794"/>
      <c r="G664" s="794"/>
      <c r="H664" s="794"/>
      <c r="I664" s="794"/>
      <c r="J664" s="794"/>
      <c r="K664" s="794"/>
      <c r="L664" s="794"/>
      <c r="M664" s="794"/>
      <c r="N664" s="794"/>
      <c r="O664" s="794"/>
      <c r="P664" s="794"/>
      <c r="Q664" s="794"/>
      <c r="R664" s="794"/>
      <c r="S664" s="794"/>
      <c r="T664" s="794"/>
      <c r="U664" s="794"/>
      <c r="V664" s="794"/>
      <c r="W664" s="794"/>
      <c r="X664" s="794"/>
      <c r="Y664" s="794"/>
      <c r="Z664" s="794"/>
      <c r="AA664" s="794"/>
      <c r="AB664" s="794"/>
      <c r="AC664" s="794"/>
      <c r="AD664" s="794"/>
      <c r="AE664" s="794"/>
      <c r="AF664" s="794"/>
      <c r="AG664" s="794"/>
      <c r="AH664" s="794"/>
      <c r="AI664" s="794"/>
      <c r="AJ664" s="794"/>
      <c r="AK664" s="794"/>
      <c r="AL664" s="794"/>
      <c r="AM664" s="794"/>
      <c r="AN664" s="794"/>
      <c r="AO664" s="794"/>
      <c r="AP664" s="794"/>
      <c r="AQ664" s="794"/>
      <c r="AR664" s="794"/>
      <c r="AS664" s="794"/>
      <c r="AT664" s="794"/>
      <c r="AU664" s="794"/>
      <c r="AV664" s="794"/>
      <c r="AW664" s="794"/>
      <c r="AX664" s="794"/>
      <c r="AY664" s="794"/>
      <c r="AZ664" s="794"/>
      <c r="BA664" s="794"/>
      <c r="BB664" s="794"/>
      <c r="BC664" s="794"/>
      <c r="BD664" s="794"/>
      <c r="BE664" s="794"/>
      <c r="BF664" s="794"/>
      <c r="BG664" s="794"/>
      <c r="BH664" s="794"/>
      <c r="BI664" s="794"/>
      <c r="BJ664" s="794"/>
      <c r="BK664" s="794"/>
      <c r="BL664" s="794"/>
      <c r="BM664" s="794"/>
    </row>
    <row r="665" spans="5:65" s="795" customFormat="1" ht="11.1" customHeight="1">
      <c r="E665" s="4"/>
      <c r="F665" s="794"/>
      <c r="G665" s="794"/>
      <c r="H665" s="794"/>
      <c r="I665" s="794"/>
      <c r="J665" s="794"/>
      <c r="K665" s="794"/>
      <c r="L665" s="794"/>
      <c r="M665" s="794"/>
      <c r="N665" s="794"/>
      <c r="O665" s="794"/>
      <c r="P665" s="794"/>
      <c r="Q665" s="794"/>
      <c r="R665" s="794"/>
      <c r="S665" s="794"/>
      <c r="T665" s="794"/>
      <c r="U665" s="794"/>
      <c r="V665" s="794"/>
      <c r="W665" s="794"/>
      <c r="X665" s="794"/>
      <c r="Y665" s="794"/>
      <c r="Z665" s="794"/>
      <c r="AA665" s="794"/>
      <c r="AB665" s="794"/>
      <c r="AC665" s="794"/>
      <c r="AD665" s="794"/>
      <c r="AE665" s="794"/>
      <c r="AF665" s="794"/>
      <c r="AG665" s="794"/>
      <c r="AH665" s="794"/>
      <c r="AI665" s="794"/>
      <c r="AJ665" s="794"/>
      <c r="AK665" s="794"/>
      <c r="AL665" s="794"/>
      <c r="AM665" s="794"/>
      <c r="AN665" s="794"/>
      <c r="AO665" s="794"/>
      <c r="AP665" s="794"/>
      <c r="AQ665" s="794"/>
      <c r="AR665" s="794"/>
      <c r="AS665" s="794"/>
      <c r="AT665" s="794"/>
      <c r="AU665" s="794"/>
      <c r="AV665" s="794"/>
      <c r="AW665" s="794"/>
      <c r="AX665" s="794"/>
      <c r="AY665" s="794"/>
      <c r="AZ665" s="794"/>
      <c r="BA665" s="794"/>
      <c r="BB665" s="794"/>
      <c r="BC665" s="794"/>
      <c r="BD665" s="794"/>
      <c r="BE665" s="794"/>
      <c r="BF665" s="794"/>
      <c r="BG665" s="794"/>
      <c r="BH665" s="794"/>
      <c r="BI665" s="794"/>
      <c r="BJ665" s="794"/>
      <c r="BK665" s="794"/>
      <c r="BL665" s="794"/>
      <c r="BM665" s="794"/>
    </row>
    <row r="666" spans="5:65" s="795" customFormat="1" ht="12.75" customHeight="1">
      <c r="E666" s="4"/>
      <c r="F666" s="794"/>
      <c r="G666" s="794"/>
      <c r="H666" s="794"/>
      <c r="I666" s="794"/>
      <c r="J666" s="794"/>
      <c r="K666" s="794"/>
      <c r="L666" s="794"/>
      <c r="M666" s="794"/>
      <c r="N666" s="794"/>
      <c r="O666" s="794"/>
      <c r="P666" s="794"/>
      <c r="Q666" s="794"/>
      <c r="R666" s="794"/>
      <c r="S666" s="794"/>
      <c r="T666" s="794"/>
      <c r="U666" s="794"/>
      <c r="V666" s="794"/>
      <c r="W666" s="794"/>
      <c r="X666" s="794"/>
      <c r="Y666" s="794"/>
      <c r="Z666" s="794"/>
      <c r="AA666" s="794"/>
      <c r="AB666" s="794"/>
      <c r="AC666" s="794"/>
      <c r="AD666" s="794"/>
      <c r="AE666" s="794"/>
      <c r="AF666" s="794"/>
      <c r="AG666" s="794"/>
      <c r="AH666" s="794"/>
      <c r="AI666" s="794"/>
      <c r="AJ666" s="794"/>
      <c r="AK666" s="794"/>
      <c r="AL666" s="794"/>
      <c r="AM666" s="794"/>
      <c r="AN666" s="794"/>
      <c r="AO666" s="794"/>
      <c r="AP666" s="794"/>
      <c r="AQ666" s="794"/>
      <c r="AR666" s="794"/>
      <c r="AS666" s="794"/>
      <c r="AT666" s="794"/>
      <c r="AU666" s="794"/>
      <c r="AV666" s="794"/>
      <c r="AW666" s="794"/>
      <c r="AX666" s="794"/>
      <c r="AY666" s="794"/>
      <c r="AZ666" s="794"/>
      <c r="BA666" s="794"/>
      <c r="BB666" s="794"/>
      <c r="BC666" s="794"/>
      <c r="BD666" s="794"/>
      <c r="BE666" s="794"/>
      <c r="BF666" s="794"/>
      <c r="BG666" s="794"/>
      <c r="BH666" s="794"/>
      <c r="BI666" s="794"/>
      <c r="BJ666" s="794"/>
      <c r="BK666" s="794"/>
      <c r="BL666" s="794"/>
      <c r="BM666" s="794"/>
    </row>
    <row r="667" spans="5:65" s="795" customFormat="1" ht="12.75" customHeight="1">
      <c r="E667" s="4"/>
      <c r="F667" s="794"/>
      <c r="G667" s="794"/>
      <c r="H667" s="794"/>
      <c r="I667" s="794"/>
      <c r="J667" s="794"/>
      <c r="K667" s="794"/>
      <c r="L667" s="794"/>
      <c r="M667" s="794"/>
      <c r="N667" s="794"/>
      <c r="O667" s="794"/>
      <c r="P667" s="794"/>
      <c r="Q667" s="794"/>
      <c r="R667" s="794"/>
      <c r="S667" s="794"/>
      <c r="T667" s="794"/>
      <c r="U667" s="794"/>
      <c r="V667" s="794"/>
      <c r="W667" s="794"/>
      <c r="X667" s="794"/>
      <c r="Y667" s="794"/>
      <c r="Z667" s="794"/>
      <c r="AA667" s="794"/>
      <c r="AB667" s="794"/>
      <c r="AC667" s="794"/>
      <c r="AD667" s="794"/>
      <c r="AE667" s="794"/>
      <c r="AF667" s="794"/>
      <c r="AG667" s="794"/>
      <c r="AH667" s="794"/>
      <c r="AI667" s="794"/>
      <c r="AJ667" s="794"/>
      <c r="AK667" s="794"/>
      <c r="AL667" s="794"/>
      <c r="AM667" s="794"/>
      <c r="AN667" s="794"/>
      <c r="AO667" s="794"/>
      <c r="AP667" s="794"/>
      <c r="AQ667" s="794"/>
      <c r="AR667" s="794"/>
      <c r="AS667" s="794"/>
      <c r="AT667" s="794"/>
      <c r="AU667" s="794"/>
      <c r="AV667" s="794"/>
      <c r="AW667" s="794"/>
      <c r="AX667" s="794"/>
      <c r="AY667" s="794"/>
      <c r="AZ667" s="794"/>
      <c r="BA667" s="794"/>
      <c r="BB667" s="794"/>
      <c r="BC667" s="794"/>
      <c r="BD667" s="794"/>
      <c r="BE667" s="794"/>
      <c r="BF667" s="794"/>
      <c r="BG667" s="794"/>
      <c r="BH667" s="794"/>
      <c r="BI667" s="794"/>
      <c r="BJ667" s="794"/>
      <c r="BK667" s="794"/>
      <c r="BL667" s="794"/>
      <c r="BM667" s="794"/>
    </row>
    <row r="668" spans="5:65" s="795" customFormat="1" ht="12.75" customHeight="1">
      <c r="E668" s="4"/>
      <c r="F668" s="794"/>
      <c r="G668" s="794"/>
      <c r="H668" s="794"/>
      <c r="I668" s="794"/>
      <c r="J668" s="794"/>
      <c r="K668" s="794"/>
      <c r="L668" s="794"/>
      <c r="M668" s="794"/>
      <c r="N668" s="794"/>
      <c r="O668" s="794"/>
      <c r="P668" s="794"/>
      <c r="Q668" s="794"/>
      <c r="R668" s="794"/>
      <c r="S668" s="794"/>
      <c r="T668" s="794"/>
      <c r="U668" s="794"/>
      <c r="V668" s="794"/>
      <c r="W668" s="794"/>
      <c r="X668" s="794"/>
      <c r="Y668" s="794"/>
      <c r="Z668" s="794"/>
      <c r="AA668" s="794"/>
      <c r="AB668" s="794"/>
      <c r="AC668" s="794"/>
      <c r="AD668" s="794"/>
      <c r="AE668" s="794"/>
      <c r="AF668" s="794"/>
      <c r="AG668" s="794"/>
      <c r="AH668" s="794"/>
      <c r="AI668" s="794"/>
      <c r="AJ668" s="794"/>
      <c r="AK668" s="794"/>
      <c r="AL668" s="794"/>
      <c r="AM668" s="794"/>
      <c r="AN668" s="794"/>
      <c r="AO668" s="794"/>
      <c r="AP668" s="794"/>
      <c r="AQ668" s="794"/>
      <c r="AR668" s="794"/>
      <c r="AS668" s="794"/>
      <c r="AT668" s="794"/>
      <c r="AU668" s="794"/>
      <c r="AV668" s="794"/>
      <c r="AW668" s="794"/>
      <c r="AX668" s="794"/>
      <c r="AY668" s="794"/>
      <c r="AZ668" s="794"/>
      <c r="BA668" s="794"/>
      <c r="BB668" s="794"/>
      <c r="BC668" s="794"/>
      <c r="BD668" s="794"/>
      <c r="BE668" s="794"/>
      <c r="BF668" s="794"/>
      <c r="BG668" s="794"/>
      <c r="BH668" s="794"/>
      <c r="BI668" s="794"/>
      <c r="BJ668" s="794"/>
      <c r="BK668" s="794"/>
      <c r="BL668" s="794"/>
      <c r="BM668" s="794"/>
    </row>
    <row r="669" spans="5:65" s="795" customFormat="1" ht="12.75" customHeight="1">
      <c r="E669" s="4"/>
      <c r="F669" s="794"/>
      <c r="G669" s="794"/>
      <c r="H669" s="794"/>
      <c r="I669" s="794"/>
      <c r="J669" s="794"/>
      <c r="K669" s="794"/>
      <c r="L669" s="794"/>
      <c r="M669" s="794"/>
      <c r="N669" s="794"/>
      <c r="O669" s="794"/>
      <c r="P669" s="794"/>
      <c r="Q669" s="794"/>
      <c r="R669" s="794"/>
      <c r="S669" s="794"/>
      <c r="T669" s="794"/>
      <c r="U669" s="794"/>
      <c r="V669" s="794"/>
      <c r="W669" s="794"/>
      <c r="X669" s="794"/>
      <c r="Y669" s="794"/>
      <c r="Z669" s="794"/>
      <c r="AA669" s="794"/>
      <c r="AB669" s="794"/>
      <c r="AC669" s="794"/>
      <c r="AD669" s="794"/>
      <c r="AE669" s="794"/>
      <c r="AF669" s="794"/>
      <c r="AG669" s="794"/>
      <c r="AH669" s="794"/>
      <c r="AI669" s="794"/>
      <c r="AJ669" s="794"/>
      <c r="AK669" s="794"/>
      <c r="AL669" s="794"/>
      <c r="AM669" s="794"/>
      <c r="AN669" s="794"/>
      <c r="AO669" s="794"/>
      <c r="AP669" s="794"/>
      <c r="AQ669" s="794"/>
      <c r="AR669" s="794"/>
      <c r="AS669" s="794"/>
      <c r="AT669" s="794"/>
      <c r="AU669" s="794"/>
      <c r="AV669" s="794"/>
      <c r="AW669" s="794"/>
      <c r="AX669" s="794"/>
      <c r="AY669" s="794"/>
      <c r="AZ669" s="794"/>
      <c r="BA669" s="794"/>
      <c r="BB669" s="794"/>
      <c r="BC669" s="794"/>
      <c r="BD669" s="794"/>
      <c r="BE669" s="794"/>
      <c r="BF669" s="794"/>
      <c r="BG669" s="794"/>
      <c r="BH669" s="794"/>
      <c r="BI669" s="794"/>
      <c r="BJ669" s="794"/>
      <c r="BK669" s="794"/>
      <c r="BL669" s="794"/>
      <c r="BM669" s="794"/>
    </row>
    <row r="670" spans="5:65" s="795" customFormat="1" ht="12.75" customHeight="1">
      <c r="E670" s="4"/>
      <c r="F670" s="794"/>
      <c r="G670" s="794"/>
      <c r="H670" s="794"/>
      <c r="I670" s="794"/>
      <c r="J670" s="794"/>
      <c r="K670" s="794"/>
      <c r="L670" s="794"/>
      <c r="M670" s="794"/>
      <c r="N670" s="794"/>
      <c r="O670" s="794"/>
      <c r="P670" s="794"/>
      <c r="Q670" s="794"/>
      <c r="R670" s="794"/>
      <c r="S670" s="794"/>
      <c r="T670" s="794"/>
      <c r="U670" s="794"/>
      <c r="V670" s="794"/>
      <c r="W670" s="794"/>
      <c r="X670" s="794"/>
      <c r="Y670" s="794"/>
      <c r="Z670" s="794"/>
      <c r="AA670" s="794"/>
      <c r="AB670" s="794"/>
      <c r="AC670" s="794"/>
      <c r="AD670" s="794"/>
      <c r="AE670" s="794"/>
      <c r="AF670" s="794"/>
      <c r="AG670" s="794"/>
      <c r="AH670" s="794"/>
      <c r="AI670" s="794"/>
      <c r="AJ670" s="794"/>
      <c r="AK670" s="794"/>
      <c r="AL670" s="794"/>
      <c r="AM670" s="794"/>
      <c r="AN670" s="794"/>
      <c r="AO670" s="794"/>
      <c r="AP670" s="794"/>
      <c r="AQ670" s="794"/>
      <c r="AR670" s="794"/>
      <c r="AS670" s="794"/>
      <c r="AT670" s="794"/>
      <c r="AU670" s="794"/>
      <c r="AV670" s="794"/>
      <c r="AW670" s="794"/>
      <c r="AX670" s="794"/>
      <c r="AY670" s="794"/>
      <c r="AZ670" s="794"/>
      <c r="BA670" s="794"/>
      <c r="BB670" s="794"/>
      <c r="BC670" s="794"/>
      <c r="BD670" s="794"/>
      <c r="BE670" s="794"/>
      <c r="BF670" s="794"/>
      <c r="BG670" s="794"/>
      <c r="BH670" s="794"/>
      <c r="BI670" s="794"/>
      <c r="BJ670" s="794"/>
      <c r="BK670" s="794"/>
      <c r="BL670" s="794"/>
      <c r="BM670" s="794"/>
    </row>
    <row r="671" spans="5:65" s="795" customFormat="1" ht="11.1" customHeight="1">
      <c r="E671" s="4"/>
      <c r="F671" s="794"/>
      <c r="G671" s="794"/>
      <c r="H671" s="794"/>
      <c r="I671" s="794"/>
      <c r="J671" s="794"/>
      <c r="K671" s="794"/>
      <c r="L671" s="794"/>
      <c r="M671" s="794"/>
      <c r="N671" s="794"/>
      <c r="O671" s="794"/>
      <c r="P671" s="794"/>
      <c r="Q671" s="794"/>
      <c r="R671" s="794"/>
      <c r="S671" s="794"/>
      <c r="T671" s="794"/>
      <c r="U671" s="794"/>
      <c r="V671" s="794"/>
      <c r="W671" s="794"/>
      <c r="X671" s="794"/>
      <c r="Y671" s="794"/>
      <c r="Z671" s="794"/>
      <c r="AA671" s="794"/>
      <c r="AB671" s="794"/>
      <c r="AC671" s="794"/>
      <c r="AD671" s="794"/>
      <c r="AE671" s="794"/>
      <c r="AF671" s="794"/>
      <c r="AG671" s="794"/>
      <c r="AH671" s="794"/>
      <c r="AI671" s="794"/>
      <c r="AJ671" s="794"/>
      <c r="AK671" s="794"/>
      <c r="AL671" s="794"/>
      <c r="AM671" s="794"/>
      <c r="AN671" s="794"/>
      <c r="AO671" s="794"/>
      <c r="AP671" s="794"/>
      <c r="AQ671" s="794"/>
      <c r="AR671" s="794"/>
      <c r="AS671" s="794"/>
      <c r="AT671" s="794"/>
      <c r="AU671" s="794"/>
      <c r="AV671" s="794"/>
      <c r="AW671" s="794"/>
      <c r="AX671" s="794"/>
      <c r="AY671" s="794"/>
      <c r="AZ671" s="794"/>
      <c r="BA671" s="794"/>
      <c r="BB671" s="794"/>
      <c r="BC671" s="794"/>
      <c r="BD671" s="794"/>
      <c r="BE671" s="794"/>
      <c r="BF671" s="794"/>
      <c r="BG671" s="794"/>
      <c r="BH671" s="794"/>
      <c r="BI671" s="794"/>
      <c r="BJ671" s="794"/>
      <c r="BK671" s="794"/>
      <c r="BL671" s="794"/>
      <c r="BM671" s="794"/>
    </row>
    <row r="672" spans="5:65" s="795" customFormat="1" ht="12.75" customHeight="1">
      <c r="E672" s="4"/>
      <c r="F672" s="794"/>
      <c r="G672" s="794"/>
      <c r="H672" s="794"/>
      <c r="I672" s="794"/>
      <c r="J672" s="794"/>
      <c r="K672" s="794"/>
      <c r="L672" s="794"/>
      <c r="M672" s="794"/>
      <c r="N672" s="794"/>
      <c r="O672" s="794"/>
      <c r="P672" s="794"/>
      <c r="Q672" s="794"/>
      <c r="R672" s="794"/>
      <c r="S672" s="794"/>
      <c r="T672" s="794"/>
      <c r="U672" s="794"/>
      <c r="V672" s="794"/>
      <c r="W672" s="794"/>
      <c r="X672" s="794"/>
      <c r="Y672" s="794"/>
      <c r="Z672" s="794"/>
      <c r="AA672" s="794"/>
      <c r="AB672" s="794"/>
      <c r="AC672" s="794"/>
      <c r="AD672" s="794"/>
      <c r="AE672" s="794"/>
      <c r="AF672" s="794"/>
      <c r="AG672" s="794"/>
      <c r="AH672" s="794"/>
      <c r="AI672" s="794"/>
      <c r="AJ672" s="794"/>
      <c r="AK672" s="794"/>
      <c r="AL672" s="794"/>
      <c r="AM672" s="794"/>
      <c r="AN672" s="794"/>
      <c r="AO672" s="794"/>
      <c r="AP672" s="794"/>
      <c r="AQ672" s="794"/>
      <c r="AR672" s="794"/>
      <c r="AS672" s="794"/>
      <c r="AT672" s="794"/>
      <c r="AU672" s="794"/>
      <c r="AV672" s="794"/>
      <c r="AW672" s="794"/>
      <c r="AX672" s="794"/>
      <c r="AY672" s="794"/>
      <c r="AZ672" s="794"/>
      <c r="BA672" s="794"/>
      <c r="BB672" s="794"/>
      <c r="BC672" s="794"/>
      <c r="BD672" s="794"/>
      <c r="BE672" s="794"/>
      <c r="BF672" s="794"/>
      <c r="BG672" s="794"/>
      <c r="BH672" s="794"/>
      <c r="BI672" s="794"/>
      <c r="BJ672" s="794"/>
      <c r="BK672" s="794"/>
      <c r="BL672" s="794"/>
      <c r="BM672" s="794"/>
    </row>
    <row r="673" spans="5:65" s="795" customFormat="1" ht="12.75" customHeight="1">
      <c r="E673" s="4"/>
      <c r="F673" s="794"/>
      <c r="G673" s="794"/>
      <c r="H673" s="794"/>
      <c r="I673" s="794"/>
      <c r="J673" s="794"/>
      <c r="K673" s="794"/>
      <c r="L673" s="794"/>
      <c r="M673" s="794"/>
      <c r="N673" s="794"/>
      <c r="O673" s="794"/>
      <c r="P673" s="794"/>
      <c r="Q673" s="794"/>
      <c r="R673" s="794"/>
      <c r="S673" s="794"/>
      <c r="T673" s="794"/>
      <c r="U673" s="794"/>
      <c r="V673" s="794"/>
      <c r="W673" s="794"/>
      <c r="X673" s="794"/>
      <c r="Y673" s="794"/>
      <c r="Z673" s="794"/>
      <c r="AA673" s="794"/>
      <c r="AB673" s="794"/>
      <c r="AC673" s="794"/>
      <c r="AD673" s="794"/>
      <c r="AE673" s="794"/>
      <c r="AF673" s="794"/>
      <c r="AG673" s="794"/>
      <c r="AH673" s="794"/>
      <c r="AI673" s="794"/>
      <c r="AJ673" s="794"/>
      <c r="AK673" s="794"/>
      <c r="AL673" s="794"/>
      <c r="AM673" s="794"/>
      <c r="AN673" s="794"/>
      <c r="AO673" s="794"/>
      <c r="AP673" s="794"/>
      <c r="AQ673" s="794"/>
      <c r="AR673" s="794"/>
      <c r="AS673" s="794"/>
      <c r="AT673" s="794"/>
      <c r="AU673" s="794"/>
      <c r="AV673" s="794"/>
      <c r="AW673" s="794"/>
      <c r="AX673" s="794"/>
      <c r="AY673" s="794"/>
      <c r="AZ673" s="794"/>
      <c r="BA673" s="794"/>
      <c r="BB673" s="794"/>
      <c r="BC673" s="794"/>
      <c r="BD673" s="794"/>
      <c r="BE673" s="794"/>
      <c r="BF673" s="794"/>
      <c r="BG673" s="794"/>
      <c r="BH673" s="794"/>
      <c r="BI673" s="794"/>
      <c r="BJ673" s="794"/>
      <c r="BK673" s="794"/>
      <c r="BL673" s="794"/>
      <c r="BM673" s="794"/>
    </row>
    <row r="674" spans="5:65" s="795" customFormat="1" ht="12.75" customHeight="1">
      <c r="E674" s="4"/>
      <c r="F674" s="794"/>
      <c r="G674" s="794"/>
      <c r="H674" s="794"/>
      <c r="I674" s="794"/>
      <c r="J674" s="794"/>
      <c r="K674" s="794"/>
      <c r="L674" s="794"/>
      <c r="M674" s="794"/>
      <c r="N674" s="794"/>
      <c r="O674" s="794"/>
      <c r="P674" s="794"/>
      <c r="Q674" s="794"/>
      <c r="R674" s="794"/>
      <c r="S674" s="794"/>
      <c r="T674" s="794"/>
      <c r="U674" s="794"/>
      <c r="V674" s="794"/>
      <c r="W674" s="794"/>
      <c r="X674" s="794"/>
      <c r="Y674" s="794"/>
      <c r="Z674" s="794"/>
      <c r="AA674" s="794"/>
      <c r="AB674" s="794"/>
      <c r="AC674" s="794"/>
      <c r="AD674" s="794"/>
      <c r="AE674" s="794"/>
      <c r="AF674" s="794"/>
      <c r="AG674" s="794"/>
      <c r="AH674" s="794"/>
      <c r="AI674" s="794"/>
      <c r="AJ674" s="794"/>
      <c r="AK674" s="794"/>
      <c r="AL674" s="794"/>
      <c r="AM674" s="794"/>
      <c r="AN674" s="794"/>
      <c r="AO674" s="794"/>
      <c r="AP674" s="794"/>
      <c r="AQ674" s="794"/>
      <c r="AR674" s="794"/>
      <c r="AS674" s="794"/>
      <c r="AT674" s="794"/>
      <c r="AU674" s="794"/>
      <c r="AV674" s="794"/>
      <c r="AW674" s="794"/>
      <c r="AX674" s="794"/>
      <c r="AY674" s="794"/>
      <c r="AZ674" s="794"/>
      <c r="BA674" s="794"/>
      <c r="BB674" s="794"/>
      <c r="BC674" s="794"/>
      <c r="BD674" s="794"/>
      <c r="BE674" s="794"/>
      <c r="BF674" s="794"/>
      <c r="BG674" s="794"/>
      <c r="BH674" s="794"/>
      <c r="BI674" s="794"/>
      <c r="BJ674" s="794"/>
      <c r="BK674" s="794"/>
      <c r="BL674" s="794"/>
      <c r="BM674" s="794"/>
    </row>
    <row r="675" spans="5:65" s="795" customFormat="1" ht="12.75" customHeight="1">
      <c r="E675" s="4"/>
      <c r="F675" s="794"/>
      <c r="G675" s="794"/>
      <c r="H675" s="794"/>
      <c r="I675" s="794"/>
      <c r="J675" s="794"/>
      <c r="K675" s="794"/>
      <c r="L675" s="794"/>
      <c r="M675" s="794"/>
      <c r="N675" s="794"/>
      <c r="O675" s="794"/>
      <c r="P675" s="794"/>
      <c r="Q675" s="794"/>
      <c r="R675" s="794"/>
      <c r="S675" s="794"/>
      <c r="T675" s="794"/>
      <c r="U675" s="794"/>
      <c r="V675" s="794"/>
      <c r="W675" s="794"/>
      <c r="X675" s="794"/>
      <c r="Y675" s="794"/>
      <c r="Z675" s="794"/>
      <c r="AA675" s="794"/>
      <c r="AB675" s="794"/>
      <c r="AC675" s="794"/>
      <c r="AD675" s="794"/>
      <c r="AE675" s="794"/>
      <c r="AF675" s="794"/>
      <c r="AG675" s="794"/>
      <c r="AH675" s="794"/>
      <c r="AI675" s="794"/>
      <c r="AJ675" s="794"/>
      <c r="AK675" s="794"/>
      <c r="AL675" s="794"/>
      <c r="AM675" s="794"/>
      <c r="AN675" s="794"/>
      <c r="AO675" s="794"/>
      <c r="AP675" s="794"/>
      <c r="AQ675" s="794"/>
      <c r="AR675" s="794"/>
      <c r="AS675" s="794"/>
      <c r="AT675" s="794"/>
      <c r="AU675" s="794"/>
      <c r="AV675" s="794"/>
      <c r="AW675" s="794"/>
      <c r="AX675" s="794"/>
      <c r="AY675" s="794"/>
      <c r="AZ675" s="794"/>
      <c r="BA675" s="794"/>
      <c r="BB675" s="794"/>
      <c r="BC675" s="794"/>
      <c r="BD675" s="794"/>
      <c r="BE675" s="794"/>
      <c r="BF675" s="794"/>
      <c r="BG675" s="794"/>
      <c r="BH675" s="794"/>
      <c r="BI675" s="794"/>
      <c r="BJ675" s="794"/>
      <c r="BK675" s="794"/>
      <c r="BL675" s="794"/>
      <c r="BM675" s="794"/>
    </row>
    <row r="676" spans="5:65" s="795" customFormat="1" ht="11.1" customHeight="1">
      <c r="E676" s="4"/>
      <c r="F676" s="794"/>
      <c r="G676" s="794"/>
      <c r="H676" s="794"/>
      <c r="I676" s="794"/>
      <c r="J676" s="794"/>
      <c r="K676" s="794"/>
      <c r="L676" s="794"/>
      <c r="M676" s="794"/>
      <c r="N676" s="794"/>
      <c r="O676" s="794"/>
      <c r="P676" s="794"/>
      <c r="Q676" s="794"/>
      <c r="R676" s="794"/>
      <c r="S676" s="794"/>
      <c r="T676" s="794"/>
      <c r="U676" s="794"/>
      <c r="V676" s="794"/>
      <c r="W676" s="794"/>
      <c r="X676" s="794"/>
      <c r="Y676" s="794"/>
      <c r="Z676" s="794"/>
      <c r="AA676" s="794"/>
      <c r="AB676" s="794"/>
      <c r="AC676" s="794"/>
      <c r="AD676" s="794"/>
      <c r="AE676" s="794"/>
      <c r="AF676" s="794"/>
      <c r="AG676" s="794"/>
      <c r="AH676" s="794"/>
      <c r="AI676" s="794"/>
      <c r="AJ676" s="794"/>
      <c r="AK676" s="794"/>
      <c r="AL676" s="794"/>
      <c r="AM676" s="794"/>
      <c r="AN676" s="794"/>
      <c r="AO676" s="794"/>
      <c r="AP676" s="794"/>
      <c r="AQ676" s="794"/>
      <c r="AR676" s="794"/>
      <c r="AS676" s="794"/>
      <c r="AT676" s="794"/>
      <c r="AU676" s="794"/>
      <c r="AV676" s="794"/>
      <c r="AW676" s="794"/>
      <c r="AX676" s="794"/>
      <c r="AY676" s="794"/>
      <c r="AZ676" s="794"/>
      <c r="BA676" s="794"/>
      <c r="BB676" s="794"/>
      <c r="BC676" s="794"/>
      <c r="BD676" s="794"/>
      <c r="BE676" s="794"/>
      <c r="BF676" s="794"/>
      <c r="BG676" s="794"/>
      <c r="BH676" s="794"/>
      <c r="BI676" s="794"/>
      <c r="BJ676" s="794"/>
      <c r="BK676" s="794"/>
      <c r="BL676" s="794"/>
      <c r="BM676" s="794"/>
    </row>
    <row r="677" spans="5:65" s="795" customFormat="1" ht="13.5" customHeight="1">
      <c r="E677" s="4"/>
      <c r="F677" s="794"/>
      <c r="G677" s="794"/>
      <c r="H677" s="794"/>
      <c r="I677" s="794"/>
      <c r="J677" s="794"/>
      <c r="K677" s="794"/>
      <c r="L677" s="794"/>
      <c r="M677" s="794"/>
      <c r="N677" s="794"/>
      <c r="O677" s="794"/>
      <c r="P677" s="794"/>
      <c r="Q677" s="794"/>
      <c r="R677" s="794"/>
      <c r="S677" s="794"/>
      <c r="T677" s="794"/>
      <c r="U677" s="794"/>
      <c r="V677" s="794"/>
      <c r="W677" s="794"/>
      <c r="X677" s="794"/>
      <c r="Y677" s="794"/>
      <c r="Z677" s="794"/>
      <c r="AA677" s="794"/>
      <c r="AB677" s="794"/>
      <c r="AC677" s="794"/>
      <c r="AD677" s="794"/>
      <c r="AE677" s="794"/>
      <c r="AF677" s="794"/>
      <c r="AG677" s="794"/>
      <c r="AH677" s="794"/>
      <c r="AI677" s="794"/>
      <c r="AJ677" s="794"/>
      <c r="AK677" s="794"/>
      <c r="AL677" s="794"/>
      <c r="AM677" s="794"/>
      <c r="AN677" s="794"/>
      <c r="AO677" s="794"/>
      <c r="AP677" s="794"/>
      <c r="AQ677" s="794"/>
      <c r="AR677" s="794"/>
      <c r="AS677" s="794"/>
      <c r="AT677" s="794"/>
      <c r="AU677" s="794"/>
      <c r="AV677" s="794"/>
      <c r="AW677" s="794"/>
      <c r="AX677" s="794"/>
      <c r="AY677" s="794"/>
      <c r="AZ677" s="794"/>
      <c r="BA677" s="794"/>
      <c r="BB677" s="794"/>
      <c r="BC677" s="794"/>
      <c r="BD677" s="794"/>
      <c r="BE677" s="794"/>
      <c r="BF677" s="794"/>
      <c r="BG677" s="794"/>
      <c r="BH677" s="794"/>
      <c r="BI677" s="794"/>
      <c r="BJ677" s="794"/>
      <c r="BK677" s="794"/>
      <c r="BL677" s="794"/>
      <c r="BM677" s="794"/>
    </row>
    <row r="678" spans="5:65" s="795" customFormat="1" ht="12.75" customHeight="1">
      <c r="E678" s="4"/>
      <c r="F678" s="794"/>
      <c r="G678" s="794"/>
      <c r="H678" s="794"/>
      <c r="I678" s="794"/>
      <c r="J678" s="794"/>
      <c r="K678" s="794"/>
      <c r="L678" s="794"/>
      <c r="M678" s="794"/>
      <c r="N678" s="794"/>
      <c r="O678" s="794"/>
      <c r="P678" s="794"/>
      <c r="Q678" s="794"/>
      <c r="R678" s="794"/>
      <c r="S678" s="794"/>
      <c r="T678" s="794"/>
      <c r="U678" s="794"/>
      <c r="V678" s="794"/>
      <c r="W678" s="794"/>
      <c r="X678" s="794"/>
      <c r="Y678" s="794"/>
      <c r="Z678" s="794"/>
      <c r="AA678" s="794"/>
      <c r="AB678" s="794"/>
      <c r="AC678" s="794"/>
      <c r="AD678" s="794"/>
      <c r="AE678" s="794"/>
      <c r="AF678" s="794"/>
      <c r="AG678" s="794"/>
      <c r="AH678" s="794"/>
      <c r="AI678" s="794"/>
      <c r="AJ678" s="794"/>
      <c r="AK678" s="794"/>
      <c r="AL678" s="794"/>
      <c r="AM678" s="794"/>
      <c r="AN678" s="794"/>
      <c r="AO678" s="794"/>
      <c r="AP678" s="794"/>
      <c r="AQ678" s="794"/>
      <c r="AR678" s="794"/>
      <c r="AS678" s="794"/>
      <c r="AT678" s="794"/>
      <c r="AU678" s="794"/>
      <c r="AV678" s="794"/>
      <c r="AW678" s="794"/>
      <c r="AX678" s="794"/>
      <c r="AY678" s="794"/>
      <c r="AZ678" s="794"/>
      <c r="BA678" s="794"/>
      <c r="BB678" s="794"/>
      <c r="BC678" s="794"/>
      <c r="BD678" s="794"/>
      <c r="BE678" s="794"/>
      <c r="BF678" s="794"/>
      <c r="BG678" s="794"/>
      <c r="BH678" s="794"/>
      <c r="BI678" s="794"/>
      <c r="BJ678" s="794"/>
      <c r="BK678" s="794"/>
      <c r="BL678" s="794"/>
      <c r="BM678" s="794"/>
    </row>
    <row r="679" spans="5:65" s="795" customFormat="1" ht="12.75" customHeight="1">
      <c r="E679" s="4"/>
      <c r="F679" s="794"/>
      <c r="G679" s="794"/>
      <c r="H679" s="794"/>
      <c r="I679" s="794"/>
      <c r="J679" s="794"/>
      <c r="K679" s="794"/>
      <c r="L679" s="794"/>
      <c r="M679" s="794"/>
      <c r="N679" s="794"/>
      <c r="O679" s="794"/>
      <c r="P679" s="794"/>
      <c r="Q679" s="794"/>
      <c r="R679" s="794"/>
      <c r="S679" s="794"/>
      <c r="T679" s="794"/>
      <c r="U679" s="794"/>
      <c r="V679" s="794"/>
      <c r="W679" s="794"/>
      <c r="X679" s="794"/>
      <c r="Y679" s="794"/>
      <c r="Z679" s="794"/>
      <c r="AA679" s="794"/>
      <c r="AB679" s="794"/>
      <c r="AC679" s="794"/>
      <c r="AD679" s="794"/>
      <c r="AE679" s="794"/>
      <c r="AF679" s="794"/>
      <c r="AG679" s="794"/>
      <c r="AH679" s="794"/>
      <c r="AI679" s="794"/>
      <c r="AJ679" s="794"/>
      <c r="AK679" s="794"/>
      <c r="AL679" s="794"/>
      <c r="AM679" s="794"/>
      <c r="AN679" s="794"/>
      <c r="AO679" s="794"/>
      <c r="AP679" s="794"/>
      <c r="AQ679" s="794"/>
      <c r="AR679" s="794"/>
      <c r="AS679" s="794"/>
      <c r="AT679" s="794"/>
      <c r="AU679" s="794"/>
      <c r="AV679" s="794"/>
      <c r="AW679" s="794"/>
      <c r="AX679" s="794"/>
      <c r="AY679" s="794"/>
      <c r="AZ679" s="794"/>
      <c r="BA679" s="794"/>
      <c r="BB679" s="794"/>
      <c r="BC679" s="794"/>
      <c r="BD679" s="794"/>
      <c r="BE679" s="794"/>
      <c r="BF679" s="794"/>
      <c r="BG679" s="794"/>
      <c r="BH679" s="794"/>
      <c r="BI679" s="794"/>
      <c r="BJ679" s="794"/>
      <c r="BK679" s="794"/>
      <c r="BL679" s="794"/>
      <c r="BM679" s="794"/>
    </row>
    <row r="680" spans="5:65" s="795" customFormat="1" ht="12.75" customHeight="1">
      <c r="E680" s="4"/>
      <c r="F680" s="794"/>
      <c r="G680" s="794"/>
      <c r="H680" s="794"/>
      <c r="I680" s="794"/>
      <c r="J680" s="794"/>
      <c r="K680" s="794"/>
      <c r="L680" s="794"/>
      <c r="M680" s="794"/>
      <c r="N680" s="794"/>
      <c r="O680" s="794"/>
      <c r="P680" s="794"/>
      <c r="Q680" s="794"/>
      <c r="R680" s="794"/>
      <c r="S680" s="794"/>
      <c r="T680" s="794"/>
      <c r="U680" s="794"/>
      <c r="V680" s="794"/>
      <c r="W680" s="794"/>
      <c r="X680" s="794"/>
      <c r="Y680" s="794"/>
      <c r="Z680" s="794"/>
      <c r="AA680" s="794"/>
      <c r="AB680" s="794"/>
      <c r="AC680" s="794"/>
      <c r="AD680" s="794"/>
      <c r="AE680" s="794"/>
      <c r="AF680" s="794"/>
      <c r="AG680" s="794"/>
      <c r="AH680" s="794"/>
      <c r="AI680" s="794"/>
      <c r="AJ680" s="794"/>
      <c r="AK680" s="794"/>
      <c r="AL680" s="794"/>
      <c r="AM680" s="794"/>
      <c r="AN680" s="794"/>
      <c r="AO680" s="794"/>
      <c r="AP680" s="794"/>
      <c r="AQ680" s="794"/>
      <c r="AR680" s="794"/>
      <c r="AS680" s="794"/>
      <c r="AT680" s="794"/>
      <c r="AU680" s="794"/>
      <c r="AV680" s="794"/>
      <c r="AW680" s="794"/>
      <c r="AX680" s="794"/>
      <c r="AY680" s="794"/>
      <c r="AZ680" s="794"/>
      <c r="BA680" s="794"/>
      <c r="BB680" s="794"/>
      <c r="BC680" s="794"/>
      <c r="BD680" s="794"/>
      <c r="BE680" s="794"/>
      <c r="BF680" s="794"/>
      <c r="BG680" s="794"/>
      <c r="BH680" s="794"/>
      <c r="BI680" s="794"/>
      <c r="BJ680" s="794"/>
      <c r="BK680" s="794"/>
      <c r="BL680" s="794"/>
      <c r="BM680" s="794"/>
    </row>
    <row r="681" spans="5:65" s="795" customFormat="1" ht="11.1" customHeight="1">
      <c r="E681" s="4"/>
      <c r="F681" s="794"/>
      <c r="G681" s="794"/>
      <c r="H681" s="794"/>
      <c r="I681" s="794"/>
      <c r="J681" s="794"/>
      <c r="K681" s="794"/>
      <c r="L681" s="794"/>
      <c r="M681" s="794"/>
      <c r="N681" s="794"/>
      <c r="O681" s="794"/>
      <c r="P681" s="794"/>
      <c r="Q681" s="794"/>
      <c r="R681" s="794"/>
      <c r="S681" s="794"/>
      <c r="T681" s="794"/>
      <c r="U681" s="794"/>
      <c r="V681" s="794"/>
      <c r="W681" s="794"/>
      <c r="X681" s="794"/>
      <c r="Y681" s="794"/>
      <c r="Z681" s="794"/>
      <c r="AA681" s="794"/>
      <c r="AB681" s="794"/>
      <c r="AC681" s="794"/>
      <c r="AD681" s="794"/>
      <c r="AE681" s="794"/>
      <c r="AF681" s="794"/>
      <c r="AG681" s="794"/>
      <c r="AH681" s="794"/>
      <c r="AI681" s="794"/>
      <c r="AJ681" s="794"/>
      <c r="AK681" s="794"/>
      <c r="AL681" s="794"/>
      <c r="AM681" s="794"/>
      <c r="AN681" s="794"/>
      <c r="AO681" s="794"/>
      <c r="AP681" s="794"/>
      <c r="AQ681" s="794"/>
      <c r="AR681" s="794"/>
      <c r="AS681" s="794"/>
      <c r="AT681" s="794"/>
      <c r="AU681" s="794"/>
      <c r="AV681" s="794"/>
      <c r="AW681" s="794"/>
      <c r="AX681" s="794"/>
      <c r="AY681" s="794"/>
      <c r="AZ681" s="794"/>
      <c r="BA681" s="794"/>
      <c r="BB681" s="794"/>
      <c r="BC681" s="794"/>
      <c r="BD681" s="794"/>
      <c r="BE681" s="794"/>
      <c r="BF681" s="794"/>
      <c r="BG681" s="794"/>
      <c r="BH681" s="794"/>
      <c r="BI681" s="794"/>
      <c r="BJ681" s="794"/>
      <c r="BK681" s="794"/>
      <c r="BL681" s="794"/>
      <c r="BM681" s="794"/>
    </row>
    <row r="682" spans="5:65" s="795" customFormat="1" ht="24" customHeight="1">
      <c r="E682" s="4"/>
      <c r="F682" s="794"/>
      <c r="G682" s="794"/>
      <c r="H682" s="794"/>
      <c r="I682" s="794"/>
      <c r="J682" s="794"/>
      <c r="K682" s="794"/>
      <c r="L682" s="794"/>
      <c r="M682" s="794"/>
      <c r="N682" s="794"/>
      <c r="O682" s="794"/>
      <c r="P682" s="794"/>
      <c r="Q682" s="794"/>
      <c r="R682" s="794"/>
      <c r="S682" s="794"/>
      <c r="T682" s="794"/>
      <c r="U682" s="794"/>
      <c r="V682" s="794"/>
      <c r="W682" s="794"/>
      <c r="X682" s="794"/>
      <c r="Y682" s="794"/>
      <c r="Z682" s="794"/>
      <c r="AA682" s="794"/>
      <c r="AB682" s="794"/>
      <c r="AC682" s="794"/>
      <c r="AD682" s="794"/>
      <c r="AE682" s="794"/>
      <c r="AF682" s="794"/>
      <c r="AG682" s="794"/>
      <c r="AH682" s="794"/>
      <c r="AI682" s="794"/>
      <c r="AJ682" s="794"/>
      <c r="AK682" s="794"/>
      <c r="AL682" s="794"/>
      <c r="AM682" s="794"/>
      <c r="AN682" s="794"/>
      <c r="AO682" s="794"/>
      <c r="AP682" s="794"/>
      <c r="AQ682" s="794"/>
      <c r="AR682" s="794"/>
      <c r="AS682" s="794"/>
      <c r="AT682" s="794"/>
      <c r="AU682" s="794"/>
      <c r="AV682" s="794"/>
      <c r="AW682" s="794"/>
      <c r="AX682" s="794"/>
      <c r="AY682" s="794"/>
      <c r="AZ682" s="794"/>
      <c r="BA682" s="794"/>
      <c r="BB682" s="794"/>
      <c r="BC682" s="794"/>
      <c r="BD682" s="794"/>
      <c r="BE682" s="794"/>
      <c r="BF682" s="794"/>
      <c r="BG682" s="794"/>
      <c r="BH682" s="794"/>
      <c r="BI682" s="794"/>
      <c r="BJ682" s="794"/>
      <c r="BK682" s="794"/>
      <c r="BL682" s="794"/>
      <c r="BM682" s="794"/>
    </row>
    <row r="683" spans="5:65" s="795" customFormat="1" ht="11.1" customHeight="1">
      <c r="E683" s="4"/>
      <c r="F683" s="794"/>
      <c r="G683" s="794"/>
      <c r="H683" s="794"/>
      <c r="I683" s="794"/>
      <c r="J683" s="794"/>
      <c r="K683" s="794"/>
      <c r="L683" s="794"/>
      <c r="M683" s="794"/>
      <c r="N683" s="794"/>
      <c r="O683" s="794"/>
      <c r="P683" s="794"/>
      <c r="Q683" s="794"/>
      <c r="R683" s="794"/>
      <c r="S683" s="794"/>
      <c r="T683" s="794"/>
      <c r="U683" s="794"/>
      <c r="V683" s="794"/>
      <c r="W683" s="794"/>
      <c r="X683" s="794"/>
      <c r="Y683" s="794"/>
      <c r="Z683" s="794"/>
      <c r="AA683" s="794"/>
      <c r="AB683" s="794"/>
      <c r="AC683" s="794"/>
      <c r="AD683" s="794"/>
      <c r="AE683" s="794"/>
      <c r="AF683" s="794"/>
      <c r="AG683" s="794"/>
      <c r="AH683" s="794"/>
      <c r="AI683" s="794"/>
      <c r="AJ683" s="794"/>
      <c r="AK683" s="794"/>
      <c r="AL683" s="794"/>
      <c r="AM683" s="794"/>
      <c r="AN683" s="794"/>
      <c r="AO683" s="794"/>
      <c r="AP683" s="794"/>
      <c r="AQ683" s="794"/>
      <c r="AR683" s="794"/>
      <c r="AS683" s="794"/>
      <c r="AT683" s="794"/>
      <c r="AU683" s="794"/>
      <c r="AV683" s="794"/>
      <c r="AW683" s="794"/>
      <c r="AX683" s="794"/>
      <c r="AY683" s="794"/>
      <c r="AZ683" s="794"/>
      <c r="BA683" s="794"/>
      <c r="BB683" s="794"/>
      <c r="BC683" s="794"/>
      <c r="BD683" s="794"/>
      <c r="BE683" s="794"/>
      <c r="BF683" s="794"/>
      <c r="BG683" s="794"/>
      <c r="BH683" s="794"/>
      <c r="BI683" s="794"/>
      <c r="BJ683" s="794"/>
      <c r="BK683" s="794"/>
      <c r="BL683" s="794"/>
      <c r="BM683" s="794"/>
    </row>
    <row r="684" spans="5:65" s="795" customFormat="1" ht="12.75" customHeight="1">
      <c r="E684" s="4"/>
      <c r="F684" s="794"/>
      <c r="G684" s="794"/>
      <c r="H684" s="794"/>
      <c r="I684" s="794"/>
      <c r="J684" s="794"/>
      <c r="K684" s="794"/>
      <c r="L684" s="794"/>
      <c r="M684" s="794"/>
      <c r="N684" s="794"/>
      <c r="O684" s="794"/>
      <c r="P684" s="794"/>
      <c r="Q684" s="794"/>
      <c r="R684" s="794"/>
      <c r="S684" s="794"/>
      <c r="T684" s="794"/>
      <c r="U684" s="794"/>
      <c r="V684" s="794"/>
      <c r="W684" s="794"/>
      <c r="X684" s="794"/>
      <c r="Y684" s="794"/>
      <c r="Z684" s="794"/>
      <c r="AA684" s="794"/>
      <c r="AB684" s="794"/>
      <c r="AC684" s="794"/>
      <c r="AD684" s="794"/>
      <c r="AE684" s="794"/>
      <c r="AF684" s="794"/>
      <c r="AG684" s="794"/>
      <c r="AH684" s="794"/>
      <c r="AI684" s="794"/>
      <c r="AJ684" s="794"/>
      <c r="AK684" s="794"/>
      <c r="AL684" s="794"/>
      <c r="AM684" s="794"/>
      <c r="AN684" s="794"/>
      <c r="AO684" s="794"/>
      <c r="AP684" s="794"/>
      <c r="AQ684" s="794"/>
      <c r="AR684" s="794"/>
      <c r="AS684" s="794"/>
      <c r="AT684" s="794"/>
      <c r="AU684" s="794"/>
      <c r="AV684" s="794"/>
      <c r="AW684" s="794"/>
      <c r="AX684" s="794"/>
      <c r="AY684" s="794"/>
      <c r="AZ684" s="794"/>
      <c r="BA684" s="794"/>
      <c r="BB684" s="794"/>
      <c r="BC684" s="794"/>
      <c r="BD684" s="794"/>
      <c r="BE684" s="794"/>
      <c r="BF684" s="794"/>
      <c r="BG684" s="794"/>
      <c r="BH684" s="794"/>
      <c r="BI684" s="794"/>
      <c r="BJ684" s="794"/>
      <c r="BK684" s="794"/>
      <c r="BL684" s="794"/>
      <c r="BM684" s="794"/>
    </row>
    <row r="685" spans="5:65" s="795" customFormat="1" ht="11.1" customHeight="1">
      <c r="E685" s="4"/>
      <c r="F685" s="794"/>
      <c r="G685" s="794"/>
      <c r="H685" s="794"/>
      <c r="I685" s="794"/>
      <c r="J685" s="794"/>
      <c r="K685" s="794"/>
      <c r="L685" s="794"/>
      <c r="M685" s="794"/>
      <c r="N685" s="794"/>
      <c r="O685" s="794"/>
      <c r="P685" s="794"/>
      <c r="Q685" s="794"/>
      <c r="R685" s="794"/>
      <c r="S685" s="794"/>
      <c r="T685" s="794"/>
      <c r="U685" s="794"/>
      <c r="V685" s="794"/>
      <c r="W685" s="794"/>
      <c r="X685" s="794"/>
      <c r="Y685" s="794"/>
      <c r="Z685" s="794"/>
      <c r="AA685" s="794"/>
      <c r="AB685" s="794"/>
      <c r="AC685" s="794"/>
      <c r="AD685" s="794"/>
      <c r="AE685" s="794"/>
      <c r="AF685" s="794"/>
      <c r="AG685" s="794"/>
      <c r="AH685" s="794"/>
      <c r="AI685" s="794"/>
      <c r="AJ685" s="794"/>
      <c r="AK685" s="794"/>
      <c r="AL685" s="794"/>
      <c r="AM685" s="794"/>
      <c r="AN685" s="794"/>
      <c r="AO685" s="794"/>
      <c r="AP685" s="794"/>
      <c r="AQ685" s="794"/>
      <c r="AR685" s="794"/>
      <c r="AS685" s="794"/>
      <c r="AT685" s="794"/>
      <c r="AU685" s="794"/>
      <c r="AV685" s="794"/>
      <c r="AW685" s="794"/>
      <c r="AX685" s="794"/>
      <c r="AY685" s="794"/>
      <c r="AZ685" s="794"/>
      <c r="BA685" s="794"/>
      <c r="BB685" s="794"/>
      <c r="BC685" s="794"/>
      <c r="BD685" s="794"/>
      <c r="BE685" s="794"/>
      <c r="BF685" s="794"/>
      <c r="BG685" s="794"/>
      <c r="BH685" s="794"/>
      <c r="BI685" s="794"/>
      <c r="BJ685" s="794"/>
      <c r="BK685" s="794"/>
      <c r="BL685" s="794"/>
      <c r="BM685" s="794"/>
    </row>
    <row r="686" spans="5:65" s="795" customFormat="1" ht="12.75" customHeight="1">
      <c r="E686" s="4"/>
      <c r="F686" s="794"/>
      <c r="G686" s="794"/>
      <c r="H686" s="794"/>
      <c r="I686" s="794"/>
      <c r="J686" s="794"/>
      <c r="K686" s="794"/>
      <c r="L686" s="794"/>
      <c r="M686" s="794"/>
      <c r="N686" s="794"/>
      <c r="O686" s="794"/>
      <c r="P686" s="794"/>
      <c r="Q686" s="794"/>
      <c r="R686" s="794"/>
      <c r="S686" s="794"/>
      <c r="T686" s="794"/>
      <c r="U686" s="794"/>
      <c r="V686" s="794"/>
      <c r="W686" s="794"/>
      <c r="X686" s="794"/>
      <c r="Y686" s="794"/>
      <c r="Z686" s="794"/>
      <c r="AA686" s="794"/>
      <c r="AB686" s="794"/>
      <c r="AC686" s="794"/>
      <c r="AD686" s="794"/>
      <c r="AE686" s="794"/>
      <c r="AF686" s="794"/>
      <c r="AG686" s="794"/>
      <c r="AH686" s="794"/>
      <c r="AI686" s="794"/>
      <c r="AJ686" s="794"/>
      <c r="AK686" s="794"/>
      <c r="AL686" s="794"/>
      <c r="AM686" s="794"/>
      <c r="AN686" s="794"/>
      <c r="AO686" s="794"/>
      <c r="AP686" s="794"/>
      <c r="AQ686" s="794"/>
      <c r="AR686" s="794"/>
      <c r="AS686" s="794"/>
      <c r="AT686" s="794"/>
      <c r="AU686" s="794"/>
      <c r="AV686" s="794"/>
      <c r="AW686" s="794"/>
      <c r="AX686" s="794"/>
      <c r="AY686" s="794"/>
      <c r="AZ686" s="794"/>
      <c r="BA686" s="794"/>
      <c r="BB686" s="794"/>
      <c r="BC686" s="794"/>
      <c r="BD686" s="794"/>
      <c r="BE686" s="794"/>
      <c r="BF686" s="794"/>
      <c r="BG686" s="794"/>
      <c r="BH686" s="794"/>
      <c r="BI686" s="794"/>
      <c r="BJ686" s="794"/>
      <c r="BK686" s="794"/>
      <c r="BL686" s="794"/>
      <c r="BM686" s="794"/>
    </row>
    <row r="687" spans="5:65" s="795" customFormat="1" ht="12.75" customHeight="1">
      <c r="E687" s="4"/>
      <c r="F687" s="794"/>
      <c r="G687" s="794"/>
      <c r="H687" s="794"/>
      <c r="I687" s="794"/>
      <c r="J687" s="794"/>
      <c r="K687" s="794"/>
      <c r="L687" s="794"/>
      <c r="M687" s="794"/>
      <c r="N687" s="794"/>
      <c r="O687" s="794"/>
      <c r="P687" s="794"/>
      <c r="Q687" s="794"/>
      <c r="R687" s="794"/>
      <c r="S687" s="794"/>
      <c r="T687" s="794"/>
      <c r="U687" s="794"/>
      <c r="V687" s="794"/>
      <c r="W687" s="794"/>
      <c r="X687" s="794"/>
      <c r="Y687" s="794"/>
      <c r="Z687" s="794"/>
      <c r="AA687" s="794"/>
      <c r="AB687" s="794"/>
      <c r="AC687" s="794"/>
      <c r="AD687" s="794"/>
      <c r="AE687" s="794"/>
      <c r="AF687" s="794"/>
      <c r="AG687" s="794"/>
      <c r="AH687" s="794"/>
      <c r="AI687" s="794"/>
      <c r="AJ687" s="794"/>
      <c r="AK687" s="794"/>
      <c r="AL687" s="794"/>
      <c r="AM687" s="794"/>
      <c r="AN687" s="794"/>
      <c r="AO687" s="794"/>
      <c r="AP687" s="794"/>
      <c r="AQ687" s="794"/>
      <c r="AR687" s="794"/>
      <c r="AS687" s="794"/>
      <c r="AT687" s="794"/>
      <c r="AU687" s="794"/>
      <c r="AV687" s="794"/>
      <c r="AW687" s="794"/>
      <c r="AX687" s="794"/>
      <c r="AY687" s="794"/>
      <c r="AZ687" s="794"/>
      <c r="BA687" s="794"/>
      <c r="BB687" s="794"/>
      <c r="BC687" s="794"/>
      <c r="BD687" s="794"/>
      <c r="BE687" s="794"/>
      <c r="BF687" s="794"/>
      <c r="BG687" s="794"/>
      <c r="BH687" s="794"/>
      <c r="BI687" s="794"/>
      <c r="BJ687" s="794"/>
      <c r="BK687" s="794"/>
      <c r="BL687" s="794"/>
      <c r="BM687" s="794"/>
    </row>
    <row r="688" spans="5:65" s="795" customFormat="1" ht="12.75" customHeight="1">
      <c r="E688" s="4"/>
      <c r="F688" s="794"/>
      <c r="G688" s="794"/>
      <c r="H688" s="794"/>
      <c r="I688" s="794"/>
      <c r="J688" s="794"/>
      <c r="K688" s="794"/>
      <c r="L688" s="794"/>
      <c r="M688" s="794"/>
      <c r="N688" s="794"/>
      <c r="O688" s="794"/>
      <c r="P688" s="794"/>
      <c r="Q688" s="794"/>
      <c r="R688" s="794"/>
      <c r="S688" s="794"/>
      <c r="T688" s="794"/>
      <c r="U688" s="794"/>
      <c r="V688" s="794"/>
      <c r="W688" s="794"/>
      <c r="X688" s="794"/>
      <c r="Y688" s="794"/>
      <c r="Z688" s="794"/>
      <c r="AA688" s="794"/>
      <c r="AB688" s="794"/>
      <c r="AC688" s="794"/>
      <c r="AD688" s="794"/>
      <c r="AE688" s="794"/>
      <c r="AF688" s="794"/>
      <c r="AG688" s="794"/>
      <c r="AH688" s="794"/>
      <c r="AI688" s="794"/>
      <c r="AJ688" s="794"/>
      <c r="AK688" s="794"/>
      <c r="AL688" s="794"/>
      <c r="AM688" s="794"/>
      <c r="AN688" s="794"/>
      <c r="AO688" s="794"/>
      <c r="AP688" s="794"/>
      <c r="AQ688" s="794"/>
      <c r="AR688" s="794"/>
      <c r="AS688" s="794"/>
      <c r="AT688" s="794"/>
      <c r="AU688" s="794"/>
      <c r="AV688" s="794"/>
      <c r="AW688" s="794"/>
      <c r="AX688" s="794"/>
      <c r="AY688" s="794"/>
      <c r="AZ688" s="794"/>
      <c r="BA688" s="794"/>
      <c r="BB688" s="794"/>
      <c r="BC688" s="794"/>
      <c r="BD688" s="794"/>
      <c r="BE688" s="794"/>
      <c r="BF688" s="794"/>
      <c r="BG688" s="794"/>
      <c r="BH688" s="794"/>
      <c r="BI688" s="794"/>
      <c r="BJ688" s="794"/>
      <c r="BK688" s="794"/>
      <c r="BL688" s="794"/>
      <c r="BM688" s="794"/>
    </row>
    <row r="689" spans="5:65" s="795" customFormat="1" ht="12.75" customHeight="1">
      <c r="E689" s="4"/>
      <c r="F689" s="794"/>
      <c r="G689" s="794"/>
      <c r="H689" s="794"/>
      <c r="I689" s="794"/>
      <c r="J689" s="794"/>
      <c r="K689" s="794"/>
      <c r="L689" s="794"/>
      <c r="M689" s="794"/>
      <c r="N689" s="794"/>
      <c r="O689" s="794"/>
      <c r="P689" s="794"/>
      <c r="Q689" s="794"/>
      <c r="R689" s="794"/>
      <c r="S689" s="794"/>
      <c r="T689" s="794"/>
      <c r="U689" s="794"/>
      <c r="V689" s="794"/>
      <c r="W689" s="794"/>
      <c r="X689" s="794"/>
      <c r="Y689" s="794"/>
      <c r="Z689" s="794"/>
      <c r="AA689" s="794"/>
      <c r="AB689" s="794"/>
      <c r="AC689" s="794"/>
      <c r="AD689" s="794"/>
      <c r="AE689" s="794"/>
      <c r="AF689" s="794"/>
      <c r="AG689" s="794"/>
      <c r="AH689" s="794"/>
      <c r="AI689" s="794"/>
      <c r="AJ689" s="794"/>
      <c r="AK689" s="794"/>
      <c r="AL689" s="794"/>
      <c r="AM689" s="794"/>
      <c r="AN689" s="794"/>
      <c r="AO689" s="794"/>
      <c r="AP689" s="794"/>
      <c r="AQ689" s="794"/>
      <c r="AR689" s="794"/>
      <c r="AS689" s="794"/>
      <c r="AT689" s="794"/>
      <c r="AU689" s="794"/>
      <c r="AV689" s="794"/>
      <c r="AW689" s="794"/>
      <c r="AX689" s="794"/>
      <c r="AY689" s="794"/>
      <c r="AZ689" s="794"/>
      <c r="BA689" s="794"/>
      <c r="BB689" s="794"/>
      <c r="BC689" s="794"/>
      <c r="BD689" s="794"/>
      <c r="BE689" s="794"/>
      <c r="BF689" s="794"/>
      <c r="BG689" s="794"/>
      <c r="BH689" s="794"/>
      <c r="BI689" s="794"/>
      <c r="BJ689" s="794"/>
      <c r="BK689" s="794"/>
      <c r="BL689" s="794"/>
      <c r="BM689" s="794"/>
    </row>
    <row r="690" spans="5:65" s="795" customFormat="1" ht="12.75" customHeight="1">
      <c r="E690" s="4"/>
      <c r="F690" s="794"/>
      <c r="G690" s="794"/>
      <c r="H690" s="794"/>
      <c r="I690" s="794"/>
      <c r="J690" s="794"/>
      <c r="K690" s="794"/>
      <c r="L690" s="794"/>
      <c r="M690" s="794"/>
      <c r="N690" s="794"/>
      <c r="O690" s="794"/>
      <c r="P690" s="794"/>
      <c r="Q690" s="794"/>
      <c r="R690" s="794"/>
      <c r="S690" s="794"/>
      <c r="T690" s="794"/>
      <c r="U690" s="794"/>
      <c r="V690" s="794"/>
      <c r="W690" s="794"/>
      <c r="X690" s="794"/>
      <c r="Y690" s="794"/>
      <c r="Z690" s="794"/>
      <c r="AA690" s="794"/>
      <c r="AB690" s="794"/>
      <c r="AC690" s="794"/>
      <c r="AD690" s="794"/>
      <c r="AE690" s="794"/>
      <c r="AF690" s="794"/>
      <c r="AG690" s="794"/>
      <c r="AH690" s="794"/>
      <c r="AI690" s="794"/>
      <c r="AJ690" s="794"/>
      <c r="AK690" s="794"/>
      <c r="AL690" s="794"/>
      <c r="AM690" s="794"/>
      <c r="AN690" s="794"/>
      <c r="AO690" s="794"/>
      <c r="AP690" s="794"/>
      <c r="AQ690" s="794"/>
      <c r="AR690" s="794"/>
      <c r="AS690" s="794"/>
      <c r="AT690" s="794"/>
      <c r="AU690" s="794"/>
      <c r="AV690" s="794"/>
      <c r="AW690" s="794"/>
      <c r="AX690" s="794"/>
      <c r="AY690" s="794"/>
      <c r="AZ690" s="794"/>
      <c r="BA690" s="794"/>
      <c r="BB690" s="794"/>
      <c r="BC690" s="794"/>
      <c r="BD690" s="794"/>
      <c r="BE690" s="794"/>
      <c r="BF690" s="794"/>
      <c r="BG690" s="794"/>
      <c r="BH690" s="794"/>
      <c r="BI690" s="794"/>
      <c r="BJ690" s="794"/>
      <c r="BK690" s="794"/>
      <c r="BL690" s="794"/>
      <c r="BM690" s="794"/>
    </row>
    <row r="691" spans="5:65" s="795" customFormat="1" ht="11.1" customHeight="1">
      <c r="E691" s="4"/>
      <c r="F691" s="794"/>
      <c r="G691" s="794"/>
      <c r="H691" s="794"/>
      <c r="I691" s="794"/>
      <c r="J691" s="794"/>
      <c r="K691" s="794"/>
      <c r="L691" s="794"/>
      <c r="M691" s="794"/>
      <c r="N691" s="794"/>
      <c r="O691" s="794"/>
      <c r="P691" s="794"/>
      <c r="Q691" s="794"/>
      <c r="R691" s="794"/>
      <c r="S691" s="794"/>
      <c r="T691" s="794"/>
      <c r="U691" s="794"/>
      <c r="V691" s="794"/>
      <c r="W691" s="794"/>
      <c r="X691" s="794"/>
      <c r="Y691" s="794"/>
      <c r="Z691" s="794"/>
      <c r="AA691" s="794"/>
      <c r="AB691" s="794"/>
      <c r="AC691" s="794"/>
      <c r="AD691" s="794"/>
      <c r="AE691" s="794"/>
      <c r="AF691" s="794"/>
      <c r="AG691" s="794"/>
      <c r="AH691" s="794"/>
      <c r="AI691" s="794"/>
      <c r="AJ691" s="794"/>
      <c r="AK691" s="794"/>
      <c r="AL691" s="794"/>
      <c r="AM691" s="794"/>
      <c r="AN691" s="794"/>
      <c r="AO691" s="794"/>
      <c r="AP691" s="794"/>
      <c r="AQ691" s="794"/>
      <c r="AR691" s="794"/>
      <c r="AS691" s="794"/>
      <c r="AT691" s="794"/>
      <c r="AU691" s="794"/>
      <c r="AV691" s="794"/>
      <c r="AW691" s="794"/>
      <c r="AX691" s="794"/>
      <c r="AY691" s="794"/>
      <c r="AZ691" s="794"/>
      <c r="BA691" s="794"/>
      <c r="BB691" s="794"/>
      <c r="BC691" s="794"/>
      <c r="BD691" s="794"/>
      <c r="BE691" s="794"/>
      <c r="BF691" s="794"/>
      <c r="BG691" s="794"/>
      <c r="BH691" s="794"/>
      <c r="BI691" s="794"/>
      <c r="BJ691" s="794"/>
      <c r="BK691" s="794"/>
      <c r="BL691" s="794"/>
      <c r="BM691" s="794"/>
    </row>
    <row r="692" spans="5:65" s="795" customFormat="1" ht="12.75" customHeight="1">
      <c r="E692" s="4"/>
      <c r="F692" s="794"/>
      <c r="G692" s="794"/>
      <c r="H692" s="794"/>
      <c r="I692" s="794"/>
      <c r="J692" s="794"/>
      <c r="K692" s="794"/>
      <c r="L692" s="794"/>
      <c r="M692" s="794"/>
      <c r="N692" s="794"/>
      <c r="O692" s="794"/>
      <c r="P692" s="794"/>
      <c r="Q692" s="794"/>
      <c r="R692" s="794"/>
      <c r="S692" s="794"/>
      <c r="T692" s="794"/>
      <c r="U692" s="794"/>
      <c r="V692" s="794"/>
      <c r="W692" s="794"/>
      <c r="X692" s="794"/>
      <c r="Y692" s="794"/>
      <c r="Z692" s="794"/>
      <c r="AA692" s="794"/>
      <c r="AB692" s="794"/>
      <c r="AC692" s="794"/>
      <c r="AD692" s="794"/>
      <c r="AE692" s="794"/>
      <c r="AF692" s="794"/>
      <c r="AG692" s="794"/>
      <c r="AH692" s="794"/>
      <c r="AI692" s="794"/>
      <c r="AJ692" s="794"/>
      <c r="AK692" s="794"/>
      <c r="AL692" s="794"/>
      <c r="AM692" s="794"/>
      <c r="AN692" s="794"/>
      <c r="AO692" s="794"/>
      <c r="AP692" s="794"/>
      <c r="AQ692" s="794"/>
      <c r="AR692" s="794"/>
      <c r="AS692" s="794"/>
      <c r="AT692" s="794"/>
      <c r="AU692" s="794"/>
      <c r="AV692" s="794"/>
      <c r="AW692" s="794"/>
      <c r="AX692" s="794"/>
      <c r="AY692" s="794"/>
      <c r="AZ692" s="794"/>
      <c r="BA692" s="794"/>
      <c r="BB692" s="794"/>
      <c r="BC692" s="794"/>
      <c r="BD692" s="794"/>
      <c r="BE692" s="794"/>
      <c r="BF692" s="794"/>
      <c r="BG692" s="794"/>
      <c r="BH692" s="794"/>
      <c r="BI692" s="794"/>
      <c r="BJ692" s="794"/>
      <c r="BK692" s="794"/>
      <c r="BL692" s="794"/>
      <c r="BM692" s="794"/>
    </row>
    <row r="693" spans="5:65" s="795" customFormat="1" ht="12.75" customHeight="1">
      <c r="E693" s="4"/>
      <c r="F693" s="794"/>
      <c r="G693" s="794"/>
      <c r="H693" s="794"/>
      <c r="I693" s="794"/>
      <c r="J693" s="794"/>
      <c r="K693" s="794"/>
      <c r="L693" s="794"/>
      <c r="M693" s="794"/>
      <c r="N693" s="794"/>
      <c r="O693" s="794"/>
      <c r="P693" s="794"/>
      <c r="Q693" s="794"/>
      <c r="R693" s="794"/>
      <c r="S693" s="794"/>
      <c r="T693" s="794"/>
      <c r="U693" s="794"/>
      <c r="V693" s="794"/>
      <c r="W693" s="794"/>
      <c r="X693" s="794"/>
      <c r="Y693" s="794"/>
      <c r="Z693" s="794"/>
      <c r="AA693" s="794"/>
      <c r="AB693" s="794"/>
      <c r="AC693" s="794"/>
      <c r="AD693" s="794"/>
      <c r="AE693" s="794"/>
      <c r="AF693" s="794"/>
      <c r="AG693" s="794"/>
      <c r="AH693" s="794"/>
      <c r="AI693" s="794"/>
      <c r="AJ693" s="794"/>
      <c r="AK693" s="794"/>
      <c r="AL693" s="794"/>
      <c r="AM693" s="794"/>
      <c r="AN693" s="794"/>
      <c r="AO693" s="794"/>
      <c r="AP693" s="794"/>
      <c r="AQ693" s="794"/>
      <c r="AR693" s="794"/>
      <c r="AS693" s="794"/>
      <c r="AT693" s="794"/>
      <c r="AU693" s="794"/>
      <c r="AV693" s="794"/>
      <c r="AW693" s="794"/>
      <c r="AX693" s="794"/>
      <c r="AY693" s="794"/>
      <c r="AZ693" s="794"/>
      <c r="BA693" s="794"/>
      <c r="BB693" s="794"/>
      <c r="BC693" s="794"/>
      <c r="BD693" s="794"/>
      <c r="BE693" s="794"/>
      <c r="BF693" s="794"/>
      <c r="BG693" s="794"/>
      <c r="BH693" s="794"/>
      <c r="BI693" s="794"/>
      <c r="BJ693" s="794"/>
      <c r="BK693" s="794"/>
      <c r="BL693" s="794"/>
      <c r="BM693" s="794"/>
    </row>
    <row r="694" spans="5:65" s="795" customFormat="1" ht="12.75" customHeight="1">
      <c r="E694" s="4"/>
      <c r="F694" s="794"/>
      <c r="G694" s="794"/>
      <c r="H694" s="794"/>
      <c r="I694" s="794"/>
      <c r="J694" s="794"/>
      <c r="K694" s="794"/>
      <c r="L694" s="794"/>
      <c r="M694" s="794"/>
      <c r="N694" s="794"/>
      <c r="O694" s="794"/>
      <c r="P694" s="794"/>
      <c r="Q694" s="794"/>
      <c r="R694" s="794"/>
      <c r="S694" s="794"/>
      <c r="T694" s="794"/>
      <c r="U694" s="794"/>
      <c r="V694" s="794"/>
      <c r="W694" s="794"/>
      <c r="X694" s="794"/>
      <c r="Y694" s="794"/>
      <c r="Z694" s="794"/>
      <c r="AA694" s="794"/>
      <c r="AB694" s="794"/>
      <c r="AC694" s="794"/>
      <c r="AD694" s="794"/>
      <c r="AE694" s="794"/>
      <c r="AF694" s="794"/>
      <c r="AG694" s="794"/>
      <c r="AH694" s="794"/>
      <c r="AI694" s="794"/>
      <c r="AJ694" s="794"/>
      <c r="AK694" s="794"/>
      <c r="AL694" s="794"/>
      <c r="AM694" s="794"/>
      <c r="AN694" s="794"/>
      <c r="AO694" s="794"/>
      <c r="AP694" s="794"/>
      <c r="AQ694" s="794"/>
      <c r="AR694" s="794"/>
      <c r="AS694" s="794"/>
      <c r="AT694" s="794"/>
      <c r="AU694" s="794"/>
      <c r="AV694" s="794"/>
      <c r="AW694" s="794"/>
      <c r="AX694" s="794"/>
      <c r="AY694" s="794"/>
      <c r="AZ694" s="794"/>
      <c r="BA694" s="794"/>
      <c r="BB694" s="794"/>
      <c r="BC694" s="794"/>
      <c r="BD694" s="794"/>
      <c r="BE694" s="794"/>
      <c r="BF694" s="794"/>
      <c r="BG694" s="794"/>
      <c r="BH694" s="794"/>
      <c r="BI694" s="794"/>
      <c r="BJ694" s="794"/>
      <c r="BK694" s="794"/>
      <c r="BL694" s="794"/>
      <c r="BM694" s="794"/>
    </row>
    <row r="695" spans="5:65" s="795" customFormat="1" ht="12.75" customHeight="1">
      <c r="E695" s="4"/>
      <c r="F695" s="794"/>
      <c r="G695" s="794"/>
      <c r="H695" s="794"/>
      <c r="I695" s="794"/>
      <c r="J695" s="794"/>
      <c r="K695" s="794"/>
      <c r="L695" s="794"/>
      <c r="M695" s="794"/>
      <c r="N695" s="794"/>
      <c r="O695" s="794"/>
      <c r="P695" s="794"/>
      <c r="Q695" s="794"/>
      <c r="R695" s="794"/>
      <c r="S695" s="794"/>
      <c r="T695" s="794"/>
      <c r="U695" s="794"/>
      <c r="V695" s="794"/>
      <c r="W695" s="794"/>
      <c r="X695" s="794"/>
      <c r="Y695" s="794"/>
      <c r="Z695" s="794"/>
      <c r="AA695" s="794"/>
      <c r="AB695" s="794"/>
      <c r="AC695" s="794"/>
      <c r="AD695" s="794"/>
      <c r="AE695" s="794"/>
      <c r="AF695" s="794"/>
      <c r="AG695" s="794"/>
      <c r="AH695" s="794"/>
      <c r="AI695" s="794"/>
      <c r="AJ695" s="794"/>
      <c r="AK695" s="794"/>
      <c r="AL695" s="794"/>
      <c r="AM695" s="794"/>
      <c r="AN695" s="794"/>
      <c r="AO695" s="794"/>
      <c r="AP695" s="794"/>
      <c r="AQ695" s="794"/>
      <c r="AR695" s="794"/>
      <c r="AS695" s="794"/>
      <c r="AT695" s="794"/>
      <c r="AU695" s="794"/>
      <c r="AV695" s="794"/>
      <c r="AW695" s="794"/>
      <c r="AX695" s="794"/>
      <c r="AY695" s="794"/>
      <c r="AZ695" s="794"/>
      <c r="BA695" s="794"/>
      <c r="BB695" s="794"/>
      <c r="BC695" s="794"/>
      <c r="BD695" s="794"/>
      <c r="BE695" s="794"/>
      <c r="BF695" s="794"/>
      <c r="BG695" s="794"/>
      <c r="BH695" s="794"/>
      <c r="BI695" s="794"/>
      <c r="BJ695" s="794"/>
      <c r="BK695" s="794"/>
      <c r="BL695" s="794"/>
      <c r="BM695" s="794"/>
    </row>
    <row r="696" spans="5:65" s="795" customFormat="1" ht="12.75" customHeight="1">
      <c r="E696" s="4"/>
      <c r="F696" s="794"/>
      <c r="G696" s="794"/>
      <c r="H696" s="794"/>
      <c r="I696" s="794"/>
      <c r="J696" s="794"/>
      <c r="K696" s="794"/>
      <c r="L696" s="794"/>
      <c r="M696" s="794"/>
      <c r="N696" s="794"/>
      <c r="O696" s="794"/>
      <c r="P696" s="794"/>
      <c r="Q696" s="794"/>
      <c r="R696" s="794"/>
      <c r="S696" s="794"/>
      <c r="T696" s="794"/>
      <c r="U696" s="794"/>
      <c r="V696" s="794"/>
      <c r="W696" s="794"/>
      <c r="X696" s="794"/>
      <c r="Y696" s="794"/>
      <c r="Z696" s="794"/>
      <c r="AA696" s="794"/>
      <c r="AB696" s="794"/>
      <c r="AC696" s="794"/>
      <c r="AD696" s="794"/>
      <c r="AE696" s="794"/>
      <c r="AF696" s="794"/>
      <c r="AG696" s="794"/>
      <c r="AH696" s="794"/>
      <c r="AI696" s="794"/>
      <c r="AJ696" s="794"/>
      <c r="AK696" s="794"/>
      <c r="AL696" s="794"/>
      <c r="AM696" s="794"/>
      <c r="AN696" s="794"/>
      <c r="AO696" s="794"/>
      <c r="AP696" s="794"/>
      <c r="AQ696" s="794"/>
      <c r="AR696" s="794"/>
      <c r="AS696" s="794"/>
      <c r="AT696" s="794"/>
      <c r="AU696" s="794"/>
      <c r="AV696" s="794"/>
      <c r="AW696" s="794"/>
      <c r="AX696" s="794"/>
      <c r="AY696" s="794"/>
      <c r="AZ696" s="794"/>
      <c r="BA696" s="794"/>
      <c r="BB696" s="794"/>
      <c r="BC696" s="794"/>
      <c r="BD696" s="794"/>
      <c r="BE696" s="794"/>
      <c r="BF696" s="794"/>
      <c r="BG696" s="794"/>
      <c r="BH696" s="794"/>
      <c r="BI696" s="794"/>
      <c r="BJ696" s="794"/>
      <c r="BK696" s="794"/>
      <c r="BL696" s="794"/>
      <c r="BM696" s="794"/>
    </row>
    <row r="697" spans="5:65" s="795" customFormat="1" ht="11.1" customHeight="1">
      <c r="E697" s="4"/>
      <c r="F697" s="794"/>
      <c r="G697" s="794"/>
      <c r="H697" s="794"/>
      <c r="I697" s="794"/>
      <c r="J697" s="794"/>
      <c r="K697" s="794"/>
      <c r="L697" s="794"/>
      <c r="M697" s="794"/>
      <c r="N697" s="794"/>
      <c r="O697" s="794"/>
      <c r="P697" s="794"/>
      <c r="Q697" s="794"/>
      <c r="R697" s="794"/>
      <c r="S697" s="794"/>
      <c r="T697" s="794"/>
      <c r="U697" s="794"/>
      <c r="V697" s="794"/>
      <c r="W697" s="794"/>
      <c r="X697" s="794"/>
      <c r="Y697" s="794"/>
      <c r="Z697" s="794"/>
      <c r="AA697" s="794"/>
      <c r="AB697" s="794"/>
      <c r="AC697" s="794"/>
      <c r="AD697" s="794"/>
      <c r="AE697" s="794"/>
      <c r="AF697" s="794"/>
      <c r="AG697" s="794"/>
      <c r="AH697" s="794"/>
      <c r="AI697" s="794"/>
      <c r="AJ697" s="794"/>
      <c r="AK697" s="794"/>
      <c r="AL697" s="794"/>
      <c r="AM697" s="794"/>
      <c r="AN697" s="794"/>
      <c r="AO697" s="794"/>
      <c r="AP697" s="794"/>
      <c r="AQ697" s="794"/>
      <c r="AR697" s="794"/>
      <c r="AS697" s="794"/>
      <c r="AT697" s="794"/>
      <c r="AU697" s="794"/>
      <c r="AV697" s="794"/>
      <c r="AW697" s="794"/>
      <c r="AX697" s="794"/>
      <c r="AY697" s="794"/>
      <c r="AZ697" s="794"/>
      <c r="BA697" s="794"/>
      <c r="BB697" s="794"/>
      <c r="BC697" s="794"/>
      <c r="BD697" s="794"/>
      <c r="BE697" s="794"/>
      <c r="BF697" s="794"/>
      <c r="BG697" s="794"/>
      <c r="BH697" s="794"/>
      <c r="BI697" s="794"/>
      <c r="BJ697" s="794"/>
      <c r="BK697" s="794"/>
      <c r="BL697" s="794"/>
      <c r="BM697" s="794"/>
    </row>
    <row r="698" spans="5:65" s="795" customFormat="1" ht="12.75" customHeight="1">
      <c r="E698" s="4"/>
      <c r="F698" s="794"/>
      <c r="G698" s="794"/>
      <c r="H698" s="794"/>
      <c r="I698" s="794"/>
      <c r="J698" s="794"/>
      <c r="K698" s="794"/>
      <c r="L698" s="794"/>
      <c r="M698" s="794"/>
      <c r="N698" s="794"/>
      <c r="O698" s="794"/>
      <c r="P698" s="794"/>
      <c r="Q698" s="794"/>
      <c r="R698" s="794"/>
      <c r="S698" s="794"/>
      <c r="T698" s="794"/>
      <c r="U698" s="794"/>
      <c r="V698" s="794"/>
      <c r="W698" s="794"/>
      <c r="X698" s="794"/>
      <c r="Y698" s="794"/>
      <c r="Z698" s="794"/>
      <c r="AA698" s="794"/>
      <c r="AB698" s="794"/>
      <c r="AC698" s="794"/>
      <c r="AD698" s="794"/>
      <c r="AE698" s="794"/>
      <c r="AF698" s="794"/>
      <c r="AG698" s="794"/>
      <c r="AH698" s="794"/>
      <c r="AI698" s="794"/>
      <c r="AJ698" s="794"/>
      <c r="AK698" s="794"/>
      <c r="AL698" s="794"/>
      <c r="AM698" s="794"/>
      <c r="AN698" s="794"/>
      <c r="AO698" s="794"/>
      <c r="AP698" s="794"/>
      <c r="AQ698" s="794"/>
      <c r="AR698" s="794"/>
      <c r="AS698" s="794"/>
      <c r="AT698" s="794"/>
      <c r="AU698" s="794"/>
      <c r="AV698" s="794"/>
      <c r="AW698" s="794"/>
      <c r="AX698" s="794"/>
      <c r="AY698" s="794"/>
      <c r="AZ698" s="794"/>
      <c r="BA698" s="794"/>
      <c r="BB698" s="794"/>
      <c r="BC698" s="794"/>
      <c r="BD698" s="794"/>
      <c r="BE698" s="794"/>
      <c r="BF698" s="794"/>
      <c r="BG698" s="794"/>
      <c r="BH698" s="794"/>
      <c r="BI698" s="794"/>
      <c r="BJ698" s="794"/>
      <c r="BK698" s="794"/>
      <c r="BL698" s="794"/>
      <c r="BM698" s="794"/>
    </row>
    <row r="699" spans="5:65" s="795" customFormat="1" ht="12.75" customHeight="1">
      <c r="E699" s="4"/>
      <c r="F699" s="794"/>
      <c r="G699" s="794"/>
      <c r="H699" s="794"/>
      <c r="I699" s="794"/>
      <c r="J699" s="794"/>
      <c r="K699" s="794"/>
      <c r="L699" s="794"/>
      <c r="M699" s="794"/>
      <c r="N699" s="794"/>
      <c r="O699" s="794"/>
      <c r="P699" s="794"/>
      <c r="Q699" s="794"/>
      <c r="R699" s="794"/>
      <c r="S699" s="794"/>
      <c r="T699" s="794"/>
      <c r="U699" s="794"/>
      <c r="V699" s="794"/>
      <c r="W699" s="794"/>
      <c r="X699" s="794"/>
      <c r="Y699" s="794"/>
      <c r="Z699" s="794"/>
      <c r="AA699" s="794"/>
      <c r="AB699" s="794"/>
      <c r="AC699" s="794"/>
      <c r="AD699" s="794"/>
      <c r="AE699" s="794"/>
      <c r="AF699" s="794"/>
      <c r="AG699" s="794"/>
      <c r="AH699" s="794"/>
      <c r="AI699" s="794"/>
      <c r="AJ699" s="794"/>
      <c r="AK699" s="794"/>
      <c r="AL699" s="794"/>
      <c r="AM699" s="794"/>
      <c r="AN699" s="794"/>
      <c r="AO699" s="794"/>
      <c r="AP699" s="794"/>
      <c r="AQ699" s="794"/>
      <c r="AR699" s="794"/>
      <c r="AS699" s="794"/>
      <c r="AT699" s="794"/>
      <c r="AU699" s="794"/>
      <c r="AV699" s="794"/>
      <c r="AW699" s="794"/>
      <c r="AX699" s="794"/>
      <c r="AY699" s="794"/>
      <c r="AZ699" s="794"/>
      <c r="BA699" s="794"/>
      <c r="BB699" s="794"/>
      <c r="BC699" s="794"/>
      <c r="BD699" s="794"/>
      <c r="BE699" s="794"/>
      <c r="BF699" s="794"/>
      <c r="BG699" s="794"/>
      <c r="BH699" s="794"/>
      <c r="BI699" s="794"/>
      <c r="BJ699" s="794"/>
      <c r="BK699" s="794"/>
      <c r="BL699" s="794"/>
      <c r="BM699" s="794"/>
    </row>
    <row r="700" spans="5:65" s="795" customFormat="1" ht="12.75" customHeight="1">
      <c r="E700" s="4"/>
      <c r="F700" s="794"/>
      <c r="G700" s="794"/>
      <c r="H700" s="794"/>
      <c r="I700" s="794"/>
      <c r="J700" s="794"/>
      <c r="K700" s="794"/>
      <c r="L700" s="794"/>
      <c r="M700" s="794"/>
      <c r="N700" s="794"/>
      <c r="O700" s="794"/>
      <c r="P700" s="794"/>
      <c r="Q700" s="794"/>
      <c r="R700" s="794"/>
      <c r="S700" s="794"/>
      <c r="T700" s="794"/>
      <c r="U700" s="794"/>
      <c r="V700" s="794"/>
      <c r="W700" s="794"/>
      <c r="X700" s="794"/>
      <c r="Y700" s="794"/>
      <c r="Z700" s="794"/>
      <c r="AA700" s="794"/>
      <c r="AB700" s="794"/>
      <c r="AC700" s="794"/>
      <c r="AD700" s="794"/>
      <c r="AE700" s="794"/>
      <c r="AF700" s="794"/>
      <c r="AG700" s="794"/>
      <c r="AH700" s="794"/>
      <c r="AI700" s="794"/>
      <c r="AJ700" s="794"/>
      <c r="AK700" s="794"/>
      <c r="AL700" s="794"/>
      <c r="AM700" s="794"/>
      <c r="AN700" s="794"/>
      <c r="AO700" s="794"/>
      <c r="AP700" s="794"/>
      <c r="AQ700" s="794"/>
      <c r="AR700" s="794"/>
      <c r="AS700" s="794"/>
      <c r="AT700" s="794"/>
      <c r="AU700" s="794"/>
      <c r="AV700" s="794"/>
      <c r="AW700" s="794"/>
      <c r="AX700" s="794"/>
      <c r="AY700" s="794"/>
      <c r="AZ700" s="794"/>
      <c r="BA700" s="794"/>
      <c r="BB700" s="794"/>
      <c r="BC700" s="794"/>
      <c r="BD700" s="794"/>
      <c r="BE700" s="794"/>
      <c r="BF700" s="794"/>
      <c r="BG700" s="794"/>
      <c r="BH700" s="794"/>
      <c r="BI700" s="794"/>
      <c r="BJ700" s="794"/>
      <c r="BK700" s="794"/>
      <c r="BL700" s="794"/>
      <c r="BM700" s="794"/>
    </row>
    <row r="701" spans="5:65" s="795" customFormat="1" ht="12.75" customHeight="1">
      <c r="E701" s="4"/>
      <c r="F701" s="794"/>
      <c r="G701" s="794"/>
      <c r="H701" s="794"/>
      <c r="I701" s="794"/>
      <c r="J701" s="794"/>
      <c r="K701" s="794"/>
      <c r="L701" s="794"/>
      <c r="M701" s="794"/>
      <c r="N701" s="794"/>
      <c r="O701" s="794"/>
      <c r="P701" s="794"/>
      <c r="Q701" s="794"/>
      <c r="R701" s="794"/>
      <c r="S701" s="794"/>
      <c r="T701" s="794"/>
      <c r="U701" s="794"/>
      <c r="V701" s="794"/>
      <c r="W701" s="794"/>
      <c r="X701" s="794"/>
      <c r="Y701" s="794"/>
      <c r="Z701" s="794"/>
      <c r="AA701" s="794"/>
      <c r="AB701" s="794"/>
      <c r="AC701" s="794"/>
      <c r="AD701" s="794"/>
      <c r="AE701" s="794"/>
      <c r="AF701" s="794"/>
      <c r="AG701" s="794"/>
      <c r="AH701" s="794"/>
      <c r="AI701" s="794"/>
      <c r="AJ701" s="794"/>
      <c r="AK701" s="794"/>
      <c r="AL701" s="794"/>
      <c r="AM701" s="794"/>
      <c r="AN701" s="794"/>
      <c r="AO701" s="794"/>
      <c r="AP701" s="794"/>
      <c r="AQ701" s="794"/>
      <c r="AR701" s="794"/>
      <c r="AS701" s="794"/>
      <c r="AT701" s="794"/>
      <c r="AU701" s="794"/>
      <c r="AV701" s="794"/>
      <c r="AW701" s="794"/>
      <c r="AX701" s="794"/>
      <c r="AY701" s="794"/>
      <c r="AZ701" s="794"/>
      <c r="BA701" s="794"/>
      <c r="BB701" s="794"/>
      <c r="BC701" s="794"/>
      <c r="BD701" s="794"/>
      <c r="BE701" s="794"/>
      <c r="BF701" s="794"/>
      <c r="BG701" s="794"/>
      <c r="BH701" s="794"/>
      <c r="BI701" s="794"/>
      <c r="BJ701" s="794"/>
      <c r="BK701" s="794"/>
      <c r="BL701" s="794"/>
      <c r="BM701" s="794"/>
    </row>
    <row r="702" spans="5:65" s="795" customFormat="1" ht="12.75" customHeight="1">
      <c r="E702" s="4"/>
      <c r="F702" s="794"/>
      <c r="G702" s="794"/>
      <c r="H702" s="794"/>
      <c r="I702" s="794"/>
      <c r="J702" s="794"/>
      <c r="K702" s="794"/>
      <c r="L702" s="794"/>
      <c r="M702" s="794"/>
      <c r="N702" s="794"/>
      <c r="O702" s="794"/>
      <c r="P702" s="794"/>
      <c r="Q702" s="794"/>
      <c r="R702" s="794"/>
      <c r="S702" s="794"/>
      <c r="T702" s="794"/>
      <c r="U702" s="794"/>
      <c r="V702" s="794"/>
      <c r="W702" s="794"/>
      <c r="X702" s="794"/>
      <c r="Y702" s="794"/>
      <c r="Z702" s="794"/>
      <c r="AA702" s="794"/>
      <c r="AB702" s="794"/>
      <c r="AC702" s="794"/>
      <c r="AD702" s="794"/>
      <c r="AE702" s="794"/>
      <c r="AF702" s="794"/>
      <c r="AG702" s="794"/>
      <c r="AH702" s="794"/>
      <c r="AI702" s="794"/>
      <c r="AJ702" s="794"/>
      <c r="AK702" s="794"/>
      <c r="AL702" s="794"/>
      <c r="AM702" s="794"/>
      <c r="AN702" s="794"/>
      <c r="AO702" s="794"/>
      <c r="AP702" s="794"/>
      <c r="AQ702" s="794"/>
      <c r="AR702" s="794"/>
      <c r="AS702" s="794"/>
      <c r="AT702" s="794"/>
      <c r="AU702" s="794"/>
      <c r="AV702" s="794"/>
      <c r="AW702" s="794"/>
      <c r="AX702" s="794"/>
      <c r="AY702" s="794"/>
      <c r="AZ702" s="794"/>
      <c r="BA702" s="794"/>
      <c r="BB702" s="794"/>
      <c r="BC702" s="794"/>
      <c r="BD702" s="794"/>
      <c r="BE702" s="794"/>
      <c r="BF702" s="794"/>
      <c r="BG702" s="794"/>
      <c r="BH702" s="794"/>
      <c r="BI702" s="794"/>
      <c r="BJ702" s="794"/>
      <c r="BK702" s="794"/>
      <c r="BL702" s="794"/>
      <c r="BM702" s="794"/>
    </row>
    <row r="703" spans="5:65" s="795" customFormat="1" ht="11.1" customHeight="1">
      <c r="E703" s="4"/>
      <c r="F703" s="794"/>
      <c r="G703" s="794"/>
      <c r="H703" s="794"/>
      <c r="I703" s="794"/>
      <c r="J703" s="794"/>
      <c r="K703" s="794"/>
      <c r="L703" s="794"/>
      <c r="M703" s="794"/>
      <c r="N703" s="794"/>
      <c r="O703" s="794"/>
      <c r="P703" s="794"/>
      <c r="Q703" s="794"/>
      <c r="R703" s="794"/>
      <c r="S703" s="794"/>
      <c r="T703" s="794"/>
      <c r="U703" s="794"/>
      <c r="V703" s="794"/>
      <c r="W703" s="794"/>
      <c r="X703" s="794"/>
      <c r="Y703" s="794"/>
      <c r="Z703" s="794"/>
      <c r="AA703" s="794"/>
      <c r="AB703" s="794"/>
      <c r="AC703" s="794"/>
      <c r="AD703" s="794"/>
      <c r="AE703" s="794"/>
      <c r="AF703" s="794"/>
      <c r="AG703" s="794"/>
      <c r="AH703" s="794"/>
      <c r="AI703" s="794"/>
      <c r="AJ703" s="794"/>
      <c r="AK703" s="794"/>
      <c r="AL703" s="794"/>
      <c r="AM703" s="794"/>
      <c r="AN703" s="794"/>
      <c r="AO703" s="794"/>
      <c r="AP703" s="794"/>
      <c r="AQ703" s="794"/>
      <c r="AR703" s="794"/>
      <c r="AS703" s="794"/>
      <c r="AT703" s="794"/>
      <c r="AU703" s="794"/>
      <c r="AV703" s="794"/>
      <c r="AW703" s="794"/>
      <c r="AX703" s="794"/>
      <c r="AY703" s="794"/>
      <c r="AZ703" s="794"/>
      <c r="BA703" s="794"/>
      <c r="BB703" s="794"/>
      <c r="BC703" s="794"/>
      <c r="BD703" s="794"/>
      <c r="BE703" s="794"/>
      <c r="BF703" s="794"/>
      <c r="BG703" s="794"/>
      <c r="BH703" s="794"/>
      <c r="BI703" s="794"/>
      <c r="BJ703" s="794"/>
      <c r="BK703" s="794"/>
      <c r="BL703" s="794"/>
      <c r="BM703" s="794"/>
    </row>
    <row r="704" spans="5:65" s="795" customFormat="1" ht="12.75" customHeight="1">
      <c r="E704" s="4"/>
      <c r="F704" s="794"/>
      <c r="G704" s="794"/>
      <c r="H704" s="794"/>
      <c r="I704" s="794"/>
      <c r="J704" s="794"/>
      <c r="K704" s="794"/>
      <c r="L704" s="794"/>
      <c r="M704" s="794"/>
      <c r="N704" s="794"/>
      <c r="O704" s="794"/>
      <c r="P704" s="794"/>
      <c r="Q704" s="794"/>
      <c r="R704" s="794"/>
      <c r="S704" s="794"/>
      <c r="T704" s="794"/>
      <c r="U704" s="794"/>
      <c r="V704" s="794"/>
      <c r="W704" s="794"/>
      <c r="X704" s="794"/>
      <c r="Y704" s="794"/>
      <c r="Z704" s="794"/>
      <c r="AA704" s="794"/>
      <c r="AB704" s="794"/>
      <c r="AC704" s="794"/>
      <c r="AD704" s="794"/>
      <c r="AE704" s="794"/>
      <c r="AF704" s="794"/>
      <c r="AG704" s="794"/>
      <c r="AH704" s="794"/>
      <c r="AI704" s="794"/>
      <c r="AJ704" s="794"/>
      <c r="AK704" s="794"/>
      <c r="AL704" s="794"/>
      <c r="AM704" s="794"/>
      <c r="AN704" s="794"/>
      <c r="AO704" s="794"/>
      <c r="AP704" s="794"/>
      <c r="AQ704" s="794"/>
      <c r="AR704" s="794"/>
      <c r="AS704" s="794"/>
      <c r="AT704" s="794"/>
      <c r="AU704" s="794"/>
      <c r="AV704" s="794"/>
      <c r="AW704" s="794"/>
      <c r="AX704" s="794"/>
      <c r="AY704" s="794"/>
      <c r="AZ704" s="794"/>
      <c r="BA704" s="794"/>
      <c r="BB704" s="794"/>
      <c r="BC704" s="794"/>
      <c r="BD704" s="794"/>
      <c r="BE704" s="794"/>
      <c r="BF704" s="794"/>
      <c r="BG704" s="794"/>
      <c r="BH704" s="794"/>
      <c r="BI704" s="794"/>
      <c r="BJ704" s="794"/>
      <c r="BK704" s="794"/>
      <c r="BL704" s="794"/>
      <c r="BM704" s="794"/>
    </row>
    <row r="705" spans="5:65" s="795" customFormat="1" ht="12.75" customHeight="1">
      <c r="E705" s="4"/>
      <c r="F705" s="794"/>
      <c r="G705" s="794"/>
      <c r="H705" s="794"/>
      <c r="I705" s="794"/>
      <c r="J705" s="794"/>
      <c r="K705" s="794"/>
      <c r="L705" s="794"/>
      <c r="M705" s="794"/>
      <c r="N705" s="794"/>
      <c r="O705" s="794"/>
      <c r="P705" s="794"/>
      <c r="Q705" s="794"/>
      <c r="R705" s="794"/>
      <c r="S705" s="794"/>
      <c r="T705" s="794"/>
      <c r="U705" s="794"/>
      <c r="V705" s="794"/>
      <c r="W705" s="794"/>
      <c r="X705" s="794"/>
      <c r="Y705" s="794"/>
      <c r="Z705" s="794"/>
      <c r="AA705" s="794"/>
      <c r="AB705" s="794"/>
      <c r="AC705" s="794"/>
      <c r="AD705" s="794"/>
      <c r="AE705" s="794"/>
      <c r="AF705" s="794"/>
      <c r="AG705" s="794"/>
      <c r="AH705" s="794"/>
      <c r="AI705" s="794"/>
      <c r="AJ705" s="794"/>
      <c r="AK705" s="794"/>
      <c r="AL705" s="794"/>
      <c r="AM705" s="794"/>
      <c r="AN705" s="794"/>
      <c r="AO705" s="794"/>
      <c r="AP705" s="794"/>
      <c r="AQ705" s="794"/>
      <c r="AR705" s="794"/>
      <c r="AS705" s="794"/>
      <c r="AT705" s="794"/>
      <c r="AU705" s="794"/>
      <c r="AV705" s="794"/>
      <c r="AW705" s="794"/>
      <c r="AX705" s="794"/>
      <c r="AY705" s="794"/>
      <c r="AZ705" s="794"/>
      <c r="BA705" s="794"/>
      <c r="BB705" s="794"/>
      <c r="BC705" s="794"/>
      <c r="BD705" s="794"/>
      <c r="BE705" s="794"/>
      <c r="BF705" s="794"/>
      <c r="BG705" s="794"/>
      <c r="BH705" s="794"/>
      <c r="BI705" s="794"/>
      <c r="BJ705" s="794"/>
      <c r="BK705" s="794"/>
      <c r="BL705" s="794"/>
      <c r="BM705" s="794"/>
    </row>
    <row r="706" spans="5:65" s="795" customFormat="1" ht="12.75" customHeight="1">
      <c r="E706" s="4"/>
      <c r="F706" s="794"/>
      <c r="G706" s="794"/>
      <c r="H706" s="794"/>
      <c r="I706" s="794"/>
      <c r="J706" s="794"/>
      <c r="K706" s="794"/>
      <c r="L706" s="794"/>
      <c r="M706" s="794"/>
      <c r="N706" s="794"/>
      <c r="O706" s="794"/>
      <c r="P706" s="794"/>
      <c r="Q706" s="794"/>
      <c r="R706" s="794"/>
      <c r="S706" s="794"/>
      <c r="T706" s="794"/>
      <c r="U706" s="794"/>
      <c r="V706" s="794"/>
      <c r="W706" s="794"/>
      <c r="X706" s="794"/>
      <c r="Y706" s="794"/>
      <c r="Z706" s="794"/>
      <c r="AA706" s="794"/>
      <c r="AB706" s="794"/>
      <c r="AC706" s="794"/>
      <c r="AD706" s="794"/>
      <c r="AE706" s="794"/>
      <c r="AF706" s="794"/>
      <c r="AG706" s="794"/>
      <c r="AH706" s="794"/>
      <c r="AI706" s="794"/>
      <c r="AJ706" s="794"/>
      <c r="AK706" s="794"/>
      <c r="AL706" s="794"/>
      <c r="AM706" s="794"/>
      <c r="AN706" s="794"/>
      <c r="AO706" s="794"/>
      <c r="AP706" s="794"/>
      <c r="AQ706" s="794"/>
      <c r="AR706" s="794"/>
      <c r="AS706" s="794"/>
      <c r="AT706" s="794"/>
      <c r="AU706" s="794"/>
      <c r="AV706" s="794"/>
      <c r="AW706" s="794"/>
      <c r="AX706" s="794"/>
      <c r="AY706" s="794"/>
      <c r="AZ706" s="794"/>
      <c r="BA706" s="794"/>
      <c r="BB706" s="794"/>
      <c r="BC706" s="794"/>
      <c r="BD706" s="794"/>
      <c r="BE706" s="794"/>
      <c r="BF706" s="794"/>
      <c r="BG706" s="794"/>
      <c r="BH706" s="794"/>
      <c r="BI706" s="794"/>
      <c r="BJ706" s="794"/>
      <c r="BK706" s="794"/>
      <c r="BL706" s="794"/>
      <c r="BM706" s="794"/>
    </row>
    <row r="707" spans="5:65" s="795" customFormat="1" ht="12.75" customHeight="1">
      <c r="E707" s="4"/>
      <c r="F707" s="794"/>
      <c r="G707" s="794"/>
      <c r="H707" s="794"/>
      <c r="I707" s="794"/>
      <c r="J707" s="794"/>
      <c r="K707" s="794"/>
      <c r="L707" s="794"/>
      <c r="M707" s="794"/>
      <c r="N707" s="794"/>
      <c r="O707" s="794"/>
      <c r="P707" s="794"/>
      <c r="Q707" s="794"/>
      <c r="R707" s="794"/>
      <c r="S707" s="794"/>
      <c r="T707" s="794"/>
      <c r="U707" s="794"/>
      <c r="V707" s="794"/>
      <c r="W707" s="794"/>
      <c r="X707" s="794"/>
      <c r="Y707" s="794"/>
      <c r="Z707" s="794"/>
      <c r="AA707" s="794"/>
      <c r="AB707" s="794"/>
      <c r="AC707" s="794"/>
      <c r="AD707" s="794"/>
      <c r="AE707" s="794"/>
      <c r="AF707" s="794"/>
      <c r="AG707" s="794"/>
      <c r="AH707" s="794"/>
      <c r="AI707" s="794"/>
      <c r="AJ707" s="794"/>
      <c r="AK707" s="794"/>
      <c r="AL707" s="794"/>
      <c r="AM707" s="794"/>
      <c r="AN707" s="794"/>
      <c r="AO707" s="794"/>
      <c r="AP707" s="794"/>
      <c r="AQ707" s="794"/>
      <c r="AR707" s="794"/>
      <c r="AS707" s="794"/>
      <c r="AT707" s="794"/>
      <c r="AU707" s="794"/>
      <c r="AV707" s="794"/>
      <c r="AW707" s="794"/>
      <c r="AX707" s="794"/>
      <c r="AY707" s="794"/>
      <c r="AZ707" s="794"/>
      <c r="BA707" s="794"/>
      <c r="BB707" s="794"/>
      <c r="BC707" s="794"/>
      <c r="BD707" s="794"/>
      <c r="BE707" s="794"/>
      <c r="BF707" s="794"/>
      <c r="BG707" s="794"/>
      <c r="BH707" s="794"/>
      <c r="BI707" s="794"/>
      <c r="BJ707" s="794"/>
      <c r="BK707" s="794"/>
      <c r="BL707" s="794"/>
      <c r="BM707" s="794"/>
    </row>
    <row r="708" spans="5:65" s="795" customFormat="1" ht="11.1" customHeight="1">
      <c r="E708" s="4"/>
      <c r="F708" s="794"/>
      <c r="G708" s="794"/>
      <c r="H708" s="794"/>
      <c r="I708" s="794"/>
      <c r="J708" s="794"/>
      <c r="K708" s="794"/>
      <c r="L708" s="794"/>
      <c r="M708" s="794"/>
      <c r="N708" s="794"/>
      <c r="O708" s="794"/>
      <c r="P708" s="794"/>
      <c r="Q708" s="794"/>
      <c r="R708" s="794"/>
      <c r="S708" s="794"/>
      <c r="T708" s="794"/>
      <c r="U708" s="794"/>
      <c r="V708" s="794"/>
      <c r="W708" s="794"/>
      <c r="X708" s="794"/>
      <c r="Y708" s="794"/>
      <c r="Z708" s="794"/>
      <c r="AA708" s="794"/>
      <c r="AB708" s="794"/>
      <c r="AC708" s="794"/>
      <c r="AD708" s="794"/>
      <c r="AE708" s="794"/>
      <c r="AF708" s="794"/>
      <c r="AG708" s="794"/>
      <c r="AH708" s="794"/>
      <c r="AI708" s="794"/>
      <c r="AJ708" s="794"/>
      <c r="AK708" s="794"/>
      <c r="AL708" s="794"/>
      <c r="AM708" s="794"/>
      <c r="AN708" s="794"/>
      <c r="AO708" s="794"/>
      <c r="AP708" s="794"/>
      <c r="AQ708" s="794"/>
      <c r="AR708" s="794"/>
      <c r="AS708" s="794"/>
      <c r="AT708" s="794"/>
      <c r="AU708" s="794"/>
      <c r="AV708" s="794"/>
      <c r="AW708" s="794"/>
      <c r="AX708" s="794"/>
      <c r="AY708" s="794"/>
      <c r="AZ708" s="794"/>
      <c r="BA708" s="794"/>
      <c r="BB708" s="794"/>
      <c r="BC708" s="794"/>
      <c r="BD708" s="794"/>
      <c r="BE708" s="794"/>
      <c r="BF708" s="794"/>
      <c r="BG708" s="794"/>
      <c r="BH708" s="794"/>
      <c r="BI708" s="794"/>
      <c r="BJ708" s="794"/>
      <c r="BK708" s="794"/>
      <c r="BL708" s="794"/>
      <c r="BM708" s="794"/>
    </row>
    <row r="709" spans="5:65" s="795" customFormat="1" ht="13.5" customHeight="1">
      <c r="E709" s="4"/>
      <c r="F709" s="794"/>
      <c r="G709" s="794"/>
      <c r="H709" s="794"/>
      <c r="I709" s="794"/>
      <c r="J709" s="794"/>
      <c r="K709" s="794"/>
      <c r="L709" s="794"/>
      <c r="M709" s="794"/>
      <c r="N709" s="794"/>
      <c r="O709" s="794"/>
      <c r="P709" s="794"/>
      <c r="Q709" s="794"/>
      <c r="R709" s="794"/>
      <c r="S709" s="794"/>
      <c r="T709" s="794"/>
      <c r="U709" s="794"/>
      <c r="V709" s="794"/>
      <c r="W709" s="794"/>
      <c r="X709" s="794"/>
      <c r="Y709" s="794"/>
      <c r="Z709" s="794"/>
      <c r="AA709" s="794"/>
      <c r="AB709" s="794"/>
      <c r="AC709" s="794"/>
      <c r="AD709" s="794"/>
      <c r="AE709" s="794"/>
      <c r="AF709" s="794"/>
      <c r="AG709" s="794"/>
      <c r="AH709" s="794"/>
      <c r="AI709" s="794"/>
      <c r="AJ709" s="794"/>
      <c r="AK709" s="794"/>
      <c r="AL709" s="794"/>
      <c r="AM709" s="794"/>
      <c r="AN709" s="794"/>
      <c r="AO709" s="794"/>
      <c r="AP709" s="794"/>
      <c r="AQ709" s="794"/>
      <c r="AR709" s="794"/>
      <c r="AS709" s="794"/>
      <c r="AT709" s="794"/>
      <c r="AU709" s="794"/>
      <c r="AV709" s="794"/>
      <c r="AW709" s="794"/>
      <c r="AX709" s="794"/>
      <c r="AY709" s="794"/>
      <c r="AZ709" s="794"/>
      <c r="BA709" s="794"/>
      <c r="BB709" s="794"/>
      <c r="BC709" s="794"/>
      <c r="BD709" s="794"/>
      <c r="BE709" s="794"/>
      <c r="BF709" s="794"/>
      <c r="BG709" s="794"/>
      <c r="BH709" s="794"/>
      <c r="BI709" s="794"/>
      <c r="BJ709" s="794"/>
      <c r="BK709" s="794"/>
      <c r="BL709" s="794"/>
      <c r="BM709" s="794"/>
    </row>
    <row r="710" spans="5:65" s="795" customFormat="1" ht="12.75" customHeight="1">
      <c r="E710" s="4"/>
      <c r="F710" s="794"/>
      <c r="G710" s="794"/>
      <c r="H710" s="794"/>
      <c r="I710" s="794"/>
      <c r="J710" s="794"/>
      <c r="K710" s="794"/>
      <c r="L710" s="794"/>
      <c r="M710" s="794"/>
      <c r="N710" s="794"/>
      <c r="O710" s="794"/>
      <c r="P710" s="794"/>
      <c r="Q710" s="794"/>
      <c r="R710" s="794"/>
      <c r="S710" s="794"/>
      <c r="T710" s="794"/>
      <c r="U710" s="794"/>
      <c r="V710" s="794"/>
      <c r="W710" s="794"/>
      <c r="X710" s="794"/>
      <c r="Y710" s="794"/>
      <c r="Z710" s="794"/>
      <c r="AA710" s="794"/>
      <c r="AB710" s="794"/>
      <c r="AC710" s="794"/>
      <c r="AD710" s="794"/>
      <c r="AE710" s="794"/>
      <c r="AF710" s="794"/>
      <c r="AG710" s="794"/>
      <c r="AH710" s="794"/>
      <c r="AI710" s="794"/>
      <c r="AJ710" s="794"/>
      <c r="AK710" s="794"/>
      <c r="AL710" s="794"/>
      <c r="AM710" s="794"/>
      <c r="AN710" s="794"/>
      <c r="AO710" s="794"/>
      <c r="AP710" s="794"/>
      <c r="AQ710" s="794"/>
      <c r="AR710" s="794"/>
      <c r="AS710" s="794"/>
      <c r="AT710" s="794"/>
      <c r="AU710" s="794"/>
      <c r="AV710" s="794"/>
      <c r="AW710" s="794"/>
      <c r="AX710" s="794"/>
      <c r="AY710" s="794"/>
      <c r="AZ710" s="794"/>
      <c r="BA710" s="794"/>
      <c r="BB710" s="794"/>
      <c r="BC710" s="794"/>
      <c r="BD710" s="794"/>
      <c r="BE710" s="794"/>
      <c r="BF710" s="794"/>
      <c r="BG710" s="794"/>
      <c r="BH710" s="794"/>
      <c r="BI710" s="794"/>
      <c r="BJ710" s="794"/>
      <c r="BK710" s="794"/>
      <c r="BL710" s="794"/>
      <c r="BM710" s="794"/>
    </row>
    <row r="711" spans="5:65" s="795" customFormat="1" ht="12.75" customHeight="1">
      <c r="E711" s="4"/>
      <c r="F711" s="794"/>
      <c r="G711" s="794"/>
      <c r="H711" s="794"/>
      <c r="I711" s="794"/>
      <c r="J711" s="794"/>
      <c r="K711" s="794"/>
      <c r="L711" s="794"/>
      <c r="M711" s="794"/>
      <c r="N711" s="794"/>
      <c r="O711" s="794"/>
      <c r="P711" s="794"/>
      <c r="Q711" s="794"/>
      <c r="R711" s="794"/>
      <c r="S711" s="794"/>
      <c r="T711" s="794"/>
      <c r="U711" s="794"/>
      <c r="V711" s="794"/>
      <c r="W711" s="794"/>
      <c r="X711" s="794"/>
      <c r="Y711" s="794"/>
      <c r="Z711" s="794"/>
      <c r="AA711" s="794"/>
      <c r="AB711" s="794"/>
      <c r="AC711" s="794"/>
      <c r="AD711" s="794"/>
      <c r="AE711" s="794"/>
      <c r="AF711" s="794"/>
      <c r="AG711" s="794"/>
      <c r="AH711" s="794"/>
      <c r="AI711" s="794"/>
      <c r="AJ711" s="794"/>
      <c r="AK711" s="794"/>
      <c r="AL711" s="794"/>
      <c r="AM711" s="794"/>
      <c r="AN711" s="794"/>
      <c r="AO711" s="794"/>
      <c r="AP711" s="794"/>
      <c r="AQ711" s="794"/>
      <c r="AR711" s="794"/>
      <c r="AS711" s="794"/>
      <c r="AT711" s="794"/>
      <c r="AU711" s="794"/>
      <c r="AV711" s="794"/>
      <c r="AW711" s="794"/>
      <c r="AX711" s="794"/>
      <c r="AY711" s="794"/>
      <c r="AZ711" s="794"/>
      <c r="BA711" s="794"/>
      <c r="BB711" s="794"/>
      <c r="BC711" s="794"/>
      <c r="BD711" s="794"/>
      <c r="BE711" s="794"/>
      <c r="BF711" s="794"/>
      <c r="BG711" s="794"/>
      <c r="BH711" s="794"/>
      <c r="BI711" s="794"/>
      <c r="BJ711" s="794"/>
      <c r="BK711" s="794"/>
      <c r="BL711" s="794"/>
      <c r="BM711" s="794"/>
    </row>
    <row r="712" spans="5:65" s="795" customFormat="1" ht="12.75" customHeight="1">
      <c r="E712" s="4"/>
      <c r="F712" s="794"/>
      <c r="G712" s="794"/>
      <c r="H712" s="794"/>
      <c r="I712" s="794"/>
      <c r="J712" s="794"/>
      <c r="K712" s="794"/>
      <c r="L712" s="794"/>
      <c r="M712" s="794"/>
      <c r="N712" s="794"/>
      <c r="O712" s="794"/>
      <c r="P712" s="794"/>
      <c r="Q712" s="794"/>
      <c r="R712" s="794"/>
      <c r="S712" s="794"/>
      <c r="T712" s="794"/>
      <c r="U712" s="794"/>
      <c r="V712" s="794"/>
      <c r="W712" s="794"/>
      <c r="X712" s="794"/>
      <c r="Y712" s="794"/>
      <c r="Z712" s="794"/>
      <c r="AA712" s="794"/>
      <c r="AB712" s="794"/>
      <c r="AC712" s="794"/>
      <c r="AD712" s="794"/>
      <c r="AE712" s="794"/>
      <c r="AF712" s="794"/>
      <c r="AG712" s="794"/>
      <c r="AH712" s="794"/>
      <c r="AI712" s="794"/>
      <c r="AJ712" s="794"/>
      <c r="AK712" s="794"/>
      <c r="AL712" s="794"/>
      <c r="AM712" s="794"/>
      <c r="AN712" s="794"/>
      <c r="AO712" s="794"/>
      <c r="AP712" s="794"/>
      <c r="AQ712" s="794"/>
      <c r="AR712" s="794"/>
      <c r="AS712" s="794"/>
      <c r="AT712" s="794"/>
      <c r="AU712" s="794"/>
      <c r="AV712" s="794"/>
      <c r="AW712" s="794"/>
      <c r="AX712" s="794"/>
      <c r="AY712" s="794"/>
      <c r="AZ712" s="794"/>
      <c r="BA712" s="794"/>
      <c r="BB712" s="794"/>
      <c r="BC712" s="794"/>
      <c r="BD712" s="794"/>
      <c r="BE712" s="794"/>
      <c r="BF712" s="794"/>
      <c r="BG712" s="794"/>
      <c r="BH712" s="794"/>
      <c r="BI712" s="794"/>
      <c r="BJ712" s="794"/>
      <c r="BK712" s="794"/>
      <c r="BL712" s="794"/>
      <c r="BM712" s="794"/>
    </row>
    <row r="713" spans="5:65" s="795" customFormat="1" ht="11.1" customHeight="1">
      <c r="E713" s="4"/>
      <c r="F713" s="794"/>
      <c r="G713" s="794"/>
      <c r="H713" s="794"/>
      <c r="I713" s="794"/>
      <c r="J713" s="794"/>
      <c r="K713" s="794"/>
      <c r="L713" s="794"/>
      <c r="M713" s="794"/>
      <c r="N713" s="794"/>
      <c r="O713" s="794"/>
      <c r="P713" s="794"/>
      <c r="Q713" s="794"/>
      <c r="R713" s="794"/>
      <c r="S713" s="794"/>
      <c r="T713" s="794"/>
      <c r="U713" s="794"/>
      <c r="V713" s="794"/>
      <c r="W713" s="794"/>
      <c r="X713" s="794"/>
      <c r="Y713" s="794"/>
      <c r="Z713" s="794"/>
      <c r="AA713" s="794"/>
      <c r="AB713" s="794"/>
      <c r="AC713" s="794"/>
      <c r="AD713" s="794"/>
      <c r="AE713" s="794"/>
      <c r="AF713" s="794"/>
      <c r="AG713" s="794"/>
      <c r="AH713" s="794"/>
      <c r="AI713" s="794"/>
      <c r="AJ713" s="794"/>
      <c r="AK713" s="794"/>
      <c r="AL713" s="794"/>
      <c r="AM713" s="794"/>
      <c r="AN713" s="794"/>
      <c r="AO713" s="794"/>
      <c r="AP713" s="794"/>
      <c r="AQ713" s="794"/>
      <c r="AR713" s="794"/>
      <c r="AS713" s="794"/>
      <c r="AT713" s="794"/>
      <c r="AU713" s="794"/>
      <c r="AV713" s="794"/>
      <c r="AW713" s="794"/>
      <c r="AX713" s="794"/>
      <c r="AY713" s="794"/>
      <c r="AZ713" s="794"/>
      <c r="BA713" s="794"/>
      <c r="BB713" s="794"/>
      <c r="BC713" s="794"/>
      <c r="BD713" s="794"/>
      <c r="BE713" s="794"/>
      <c r="BF713" s="794"/>
      <c r="BG713" s="794"/>
      <c r="BH713" s="794"/>
      <c r="BI713" s="794"/>
      <c r="BJ713" s="794"/>
      <c r="BK713" s="794"/>
      <c r="BL713" s="794"/>
      <c r="BM713" s="794"/>
    </row>
    <row r="714" spans="5:65" s="795" customFormat="1" ht="11.1" customHeight="1">
      <c r="E714" s="4"/>
      <c r="F714" s="794"/>
      <c r="G714" s="794"/>
      <c r="H714" s="794"/>
      <c r="I714" s="794"/>
      <c r="J714" s="794"/>
      <c r="K714" s="794"/>
      <c r="L714" s="794"/>
      <c r="M714" s="794"/>
      <c r="N714" s="794"/>
      <c r="O714" s="794"/>
      <c r="P714" s="794"/>
      <c r="Q714" s="794"/>
      <c r="R714" s="794"/>
      <c r="S714" s="794"/>
      <c r="T714" s="794"/>
      <c r="U714" s="794"/>
      <c r="V714" s="794"/>
      <c r="W714" s="794"/>
      <c r="X714" s="794"/>
      <c r="Y714" s="794"/>
      <c r="Z714" s="794"/>
      <c r="AA714" s="794"/>
      <c r="AB714" s="794"/>
      <c r="AC714" s="794"/>
      <c r="AD714" s="794"/>
      <c r="AE714" s="794"/>
      <c r="AF714" s="794"/>
      <c r="AG714" s="794"/>
      <c r="AH714" s="794"/>
      <c r="AI714" s="794"/>
      <c r="AJ714" s="794"/>
      <c r="AK714" s="794"/>
      <c r="AL714" s="794"/>
      <c r="AM714" s="794"/>
      <c r="AN714" s="794"/>
      <c r="AO714" s="794"/>
      <c r="AP714" s="794"/>
      <c r="AQ714" s="794"/>
      <c r="AR714" s="794"/>
      <c r="AS714" s="794"/>
      <c r="AT714" s="794"/>
      <c r="AU714" s="794"/>
      <c r="AV714" s="794"/>
      <c r="AW714" s="794"/>
      <c r="AX714" s="794"/>
      <c r="AY714" s="794"/>
      <c r="AZ714" s="794"/>
      <c r="BA714" s="794"/>
      <c r="BB714" s="794"/>
      <c r="BC714" s="794"/>
      <c r="BD714" s="794"/>
      <c r="BE714" s="794"/>
      <c r="BF714" s="794"/>
      <c r="BG714" s="794"/>
      <c r="BH714" s="794"/>
      <c r="BI714" s="794"/>
      <c r="BJ714" s="794"/>
      <c r="BK714" s="794"/>
      <c r="BL714" s="794"/>
      <c r="BM714" s="794"/>
    </row>
    <row r="715" spans="5:65" s="795" customFormat="1" ht="13.5" customHeight="1">
      <c r="E715" s="4"/>
      <c r="F715" s="794"/>
      <c r="G715" s="794"/>
      <c r="H715" s="794"/>
      <c r="I715" s="794"/>
      <c r="J715" s="794"/>
      <c r="K715" s="794"/>
      <c r="L715" s="794"/>
      <c r="M715" s="794"/>
      <c r="N715" s="794"/>
      <c r="O715" s="794"/>
      <c r="P715" s="794"/>
      <c r="Q715" s="794"/>
      <c r="R715" s="794"/>
      <c r="S715" s="794"/>
      <c r="T715" s="794"/>
      <c r="U715" s="794"/>
      <c r="V715" s="794"/>
      <c r="W715" s="794"/>
      <c r="X715" s="794"/>
      <c r="Y715" s="794"/>
      <c r="Z715" s="794"/>
      <c r="AA715" s="794"/>
      <c r="AB715" s="794"/>
      <c r="AC715" s="794"/>
      <c r="AD715" s="794"/>
      <c r="AE715" s="794"/>
      <c r="AF715" s="794"/>
      <c r="AG715" s="794"/>
      <c r="AH715" s="794"/>
      <c r="AI715" s="794"/>
      <c r="AJ715" s="794"/>
      <c r="AK715" s="794"/>
      <c r="AL715" s="794"/>
      <c r="AM715" s="794"/>
      <c r="AN715" s="794"/>
      <c r="AO715" s="794"/>
      <c r="AP715" s="794"/>
      <c r="AQ715" s="794"/>
      <c r="AR715" s="794"/>
      <c r="AS715" s="794"/>
      <c r="AT715" s="794"/>
      <c r="AU715" s="794"/>
      <c r="AV715" s="794"/>
      <c r="AW715" s="794"/>
      <c r="AX715" s="794"/>
      <c r="AY715" s="794"/>
      <c r="AZ715" s="794"/>
      <c r="BA715" s="794"/>
      <c r="BB715" s="794"/>
      <c r="BC715" s="794"/>
      <c r="BD715" s="794"/>
      <c r="BE715" s="794"/>
      <c r="BF715" s="794"/>
      <c r="BG715" s="794"/>
      <c r="BH715" s="794"/>
      <c r="BI715" s="794"/>
      <c r="BJ715" s="794"/>
      <c r="BK715" s="794"/>
      <c r="BL715" s="794"/>
      <c r="BM715" s="794"/>
    </row>
    <row r="716" spans="5:65" s="795" customFormat="1" ht="13.5" customHeight="1">
      <c r="E716" s="4"/>
      <c r="F716" s="794"/>
      <c r="G716" s="794"/>
      <c r="H716" s="794"/>
      <c r="I716" s="794"/>
      <c r="J716" s="794"/>
      <c r="K716" s="794"/>
      <c r="L716" s="794"/>
      <c r="M716" s="794"/>
      <c r="N716" s="794"/>
      <c r="O716" s="794"/>
      <c r="P716" s="794"/>
      <c r="Q716" s="794"/>
      <c r="R716" s="794"/>
      <c r="S716" s="794"/>
      <c r="T716" s="794"/>
      <c r="U716" s="794"/>
      <c r="V716" s="794"/>
      <c r="W716" s="794"/>
      <c r="X716" s="794"/>
      <c r="Y716" s="794"/>
      <c r="Z716" s="794"/>
      <c r="AA716" s="794"/>
      <c r="AB716" s="794"/>
      <c r="AC716" s="794"/>
      <c r="AD716" s="794"/>
      <c r="AE716" s="794"/>
      <c r="AF716" s="794"/>
      <c r="AG716" s="794"/>
      <c r="AH716" s="794"/>
      <c r="AI716" s="794"/>
      <c r="AJ716" s="794"/>
      <c r="AK716" s="794"/>
      <c r="AL716" s="794"/>
      <c r="AM716" s="794"/>
      <c r="AN716" s="794"/>
      <c r="AO716" s="794"/>
      <c r="AP716" s="794"/>
      <c r="AQ716" s="794"/>
      <c r="AR716" s="794"/>
      <c r="AS716" s="794"/>
      <c r="AT716" s="794"/>
      <c r="AU716" s="794"/>
      <c r="AV716" s="794"/>
      <c r="AW716" s="794"/>
      <c r="AX716" s="794"/>
      <c r="AY716" s="794"/>
      <c r="AZ716" s="794"/>
      <c r="BA716" s="794"/>
      <c r="BB716" s="794"/>
      <c r="BC716" s="794"/>
      <c r="BD716" s="794"/>
      <c r="BE716" s="794"/>
      <c r="BF716" s="794"/>
      <c r="BG716" s="794"/>
      <c r="BH716" s="794"/>
      <c r="BI716" s="794"/>
      <c r="BJ716" s="794"/>
      <c r="BK716" s="794"/>
      <c r="BL716" s="794"/>
      <c r="BM716" s="794"/>
    </row>
    <row r="717" spans="5:65" s="795" customFormat="1" ht="13.5" customHeight="1">
      <c r="E717" s="4"/>
      <c r="F717" s="794"/>
      <c r="G717" s="794"/>
      <c r="H717" s="794"/>
      <c r="I717" s="794"/>
      <c r="J717" s="794"/>
      <c r="K717" s="794"/>
      <c r="L717" s="794"/>
      <c r="M717" s="794"/>
      <c r="N717" s="794"/>
      <c r="O717" s="794"/>
      <c r="P717" s="794"/>
      <c r="Q717" s="794"/>
      <c r="R717" s="794"/>
      <c r="S717" s="794"/>
      <c r="T717" s="794"/>
      <c r="U717" s="794"/>
      <c r="V717" s="794"/>
      <c r="W717" s="794"/>
      <c r="X717" s="794"/>
      <c r="Y717" s="794"/>
      <c r="Z717" s="794"/>
      <c r="AA717" s="794"/>
      <c r="AB717" s="794"/>
      <c r="AC717" s="794"/>
      <c r="AD717" s="794"/>
      <c r="AE717" s="794"/>
      <c r="AF717" s="794"/>
      <c r="AG717" s="794"/>
      <c r="AH717" s="794"/>
      <c r="AI717" s="794"/>
      <c r="AJ717" s="794"/>
      <c r="AK717" s="794"/>
      <c r="AL717" s="794"/>
      <c r="AM717" s="794"/>
      <c r="AN717" s="794"/>
      <c r="AO717" s="794"/>
      <c r="AP717" s="794"/>
      <c r="AQ717" s="794"/>
      <c r="AR717" s="794"/>
      <c r="AS717" s="794"/>
      <c r="AT717" s="794"/>
      <c r="AU717" s="794"/>
      <c r="AV717" s="794"/>
      <c r="AW717" s="794"/>
      <c r="AX717" s="794"/>
      <c r="AY717" s="794"/>
      <c r="AZ717" s="794"/>
      <c r="BA717" s="794"/>
      <c r="BB717" s="794"/>
      <c r="BC717" s="794"/>
      <c r="BD717" s="794"/>
      <c r="BE717" s="794"/>
      <c r="BF717" s="794"/>
      <c r="BG717" s="794"/>
      <c r="BH717" s="794"/>
      <c r="BI717" s="794"/>
      <c r="BJ717" s="794"/>
      <c r="BK717" s="794"/>
      <c r="BL717" s="794"/>
      <c r="BM717" s="794"/>
    </row>
    <row r="718" spans="5:65" s="795" customFormat="1" ht="13.5" customHeight="1">
      <c r="E718" s="4"/>
      <c r="F718" s="794"/>
      <c r="G718" s="794"/>
      <c r="H718" s="794"/>
      <c r="I718" s="794"/>
      <c r="J718" s="794"/>
      <c r="K718" s="794"/>
      <c r="L718" s="794"/>
      <c r="M718" s="794"/>
      <c r="N718" s="794"/>
      <c r="O718" s="794"/>
      <c r="P718" s="794"/>
      <c r="Q718" s="794"/>
      <c r="R718" s="794"/>
      <c r="S718" s="794"/>
      <c r="T718" s="794"/>
      <c r="U718" s="794"/>
      <c r="V718" s="794"/>
      <c r="W718" s="794"/>
      <c r="X718" s="794"/>
      <c r="Y718" s="794"/>
      <c r="Z718" s="794"/>
      <c r="AA718" s="794"/>
      <c r="AB718" s="794"/>
      <c r="AC718" s="794"/>
      <c r="AD718" s="794"/>
      <c r="AE718" s="794"/>
      <c r="AF718" s="794"/>
      <c r="AG718" s="794"/>
      <c r="AH718" s="794"/>
      <c r="AI718" s="794"/>
      <c r="AJ718" s="794"/>
      <c r="AK718" s="794"/>
      <c r="AL718" s="794"/>
      <c r="AM718" s="794"/>
      <c r="AN718" s="794"/>
      <c r="AO718" s="794"/>
      <c r="AP718" s="794"/>
      <c r="AQ718" s="794"/>
      <c r="AR718" s="794"/>
      <c r="AS718" s="794"/>
      <c r="AT718" s="794"/>
      <c r="AU718" s="794"/>
      <c r="AV718" s="794"/>
      <c r="AW718" s="794"/>
      <c r="AX718" s="794"/>
      <c r="AY718" s="794"/>
      <c r="AZ718" s="794"/>
      <c r="BA718" s="794"/>
      <c r="BB718" s="794"/>
      <c r="BC718" s="794"/>
      <c r="BD718" s="794"/>
      <c r="BE718" s="794"/>
      <c r="BF718" s="794"/>
      <c r="BG718" s="794"/>
      <c r="BH718" s="794"/>
      <c r="BI718" s="794"/>
      <c r="BJ718" s="794"/>
      <c r="BK718" s="794"/>
      <c r="BL718" s="794"/>
      <c r="BM718" s="794"/>
    </row>
    <row r="719" spans="5:65" s="795" customFormat="1" ht="3.75" customHeight="1">
      <c r="E719" s="4"/>
      <c r="F719" s="794"/>
      <c r="G719" s="794"/>
      <c r="H719" s="794"/>
      <c r="I719" s="794"/>
      <c r="J719" s="794"/>
      <c r="K719" s="794"/>
      <c r="L719" s="794"/>
      <c r="M719" s="794"/>
      <c r="N719" s="794"/>
      <c r="O719" s="794"/>
      <c r="P719" s="794"/>
      <c r="Q719" s="794"/>
      <c r="R719" s="794"/>
      <c r="S719" s="794"/>
      <c r="T719" s="794"/>
      <c r="U719" s="794"/>
      <c r="V719" s="794"/>
      <c r="W719" s="794"/>
      <c r="X719" s="794"/>
      <c r="Y719" s="794"/>
      <c r="Z719" s="794"/>
      <c r="AA719" s="794"/>
      <c r="AB719" s="794"/>
      <c r="AC719" s="794"/>
      <c r="AD719" s="794"/>
      <c r="AE719" s="794"/>
      <c r="AF719" s="794"/>
      <c r="AG719" s="794"/>
      <c r="AH719" s="794"/>
      <c r="AI719" s="794"/>
      <c r="AJ719" s="794"/>
      <c r="AK719" s="794"/>
      <c r="AL719" s="794"/>
      <c r="AM719" s="794"/>
      <c r="AN719" s="794"/>
      <c r="AO719" s="794"/>
      <c r="AP719" s="794"/>
      <c r="AQ719" s="794"/>
      <c r="AR719" s="794"/>
      <c r="AS719" s="794"/>
      <c r="AT719" s="794"/>
      <c r="AU719" s="794"/>
      <c r="AV719" s="794"/>
      <c r="AW719" s="794"/>
      <c r="AX719" s="794"/>
      <c r="AY719" s="794"/>
      <c r="AZ719" s="794"/>
      <c r="BA719" s="794"/>
      <c r="BB719" s="794"/>
      <c r="BC719" s="794"/>
      <c r="BD719" s="794"/>
      <c r="BE719" s="794"/>
      <c r="BF719" s="794"/>
      <c r="BG719" s="794"/>
      <c r="BH719" s="794"/>
      <c r="BI719" s="794"/>
      <c r="BJ719" s="794"/>
      <c r="BK719" s="794"/>
      <c r="BL719" s="794"/>
      <c r="BM719" s="794"/>
    </row>
  </sheetData>
  <mergeCells count="10">
    <mergeCell ref="B1:R1"/>
    <mergeCell ref="B3:E6"/>
    <mergeCell ref="F3:O3"/>
    <mergeCell ref="Z3:AI3"/>
    <mergeCell ref="G4:J4"/>
    <mergeCell ref="AA4:AD4"/>
    <mergeCell ref="I5:I6"/>
    <mergeCell ref="J5:J6"/>
    <mergeCell ref="AC5:AC6"/>
    <mergeCell ref="AD5:AD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41" pageOrder="overThenDown" orientation="landscape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7FAF3-5280-4871-A498-EC866B4D3F81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183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3201</v>
      </c>
      <c r="E3" s="99">
        <f>SUM(E5,E12,E19,E26,E33,E40,L40,L33,L26,L19,L12,L5,E47,E54,E61,E68,L63,L61,L54,L47,E75,E82)</f>
        <v>1477</v>
      </c>
      <c r="F3" s="99">
        <f>SUM(F5,F12,F19,F26,F33,F40,M40,M33,M26,M19,M12,M5,F47,F54,F61,F68,M63,M61,M54,M47,F75,F82)</f>
        <v>1724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95</v>
      </c>
      <c r="E5" s="71">
        <f>SUM(E6:E10)</f>
        <v>48</v>
      </c>
      <c r="F5" s="71">
        <f>SUM(F6:F10)</f>
        <v>47</v>
      </c>
      <c r="G5" s="54"/>
      <c r="H5" s="67">
        <v>60</v>
      </c>
      <c r="I5" s="68" t="s">
        <v>66</v>
      </c>
      <c r="J5" s="69" t="s">
        <v>67</v>
      </c>
      <c r="K5" s="70">
        <f>SUM(K6:K10)</f>
        <v>223</v>
      </c>
      <c r="L5" s="71">
        <f>SUM(L6:L10)</f>
        <v>99</v>
      </c>
      <c r="M5" s="71">
        <f>SUM(M6:M10)</f>
        <v>124</v>
      </c>
    </row>
    <row r="6" spans="1:13" s="62" customFormat="1" ht="9" customHeight="1">
      <c r="A6" s="15"/>
      <c r="B6" s="68" t="s">
        <v>68</v>
      </c>
      <c r="C6" s="69"/>
      <c r="D6" s="70">
        <f>SUM(E6:F6)</f>
        <v>15</v>
      </c>
      <c r="E6" s="71">
        <f>VLOOKUP($B6,'[6]第２表資料（R2）'!$B$7:$AD$144,10,FALSE)</f>
        <v>9</v>
      </c>
      <c r="F6" s="71">
        <f>VLOOKUP($B6,'[6]第２表資料（R2）'!$B$7:$AD$144,11,FALSE)</f>
        <v>6</v>
      </c>
      <c r="G6" s="54"/>
      <c r="H6" s="67"/>
      <c r="I6" s="68" t="s">
        <v>69</v>
      </c>
      <c r="J6" s="69"/>
      <c r="K6" s="70">
        <f>SUM(L6:M6)</f>
        <v>41</v>
      </c>
      <c r="L6" s="71">
        <f>VLOOKUP($I6,'[6]第２表資料（R2）'!$B$7:$AD$144,10,FALSE)</f>
        <v>19</v>
      </c>
      <c r="M6" s="71">
        <f>VLOOKUP($I6,'[6]第２表資料（R2）'!$B$7:$AD$144,11,FALSE)</f>
        <v>22</v>
      </c>
    </row>
    <row r="7" spans="1:13" s="62" customFormat="1" ht="9" customHeight="1">
      <c r="A7" s="15"/>
      <c r="B7" s="68" t="s">
        <v>70</v>
      </c>
      <c r="C7" s="69"/>
      <c r="D7" s="70">
        <f>SUM(E7:F7)</f>
        <v>15</v>
      </c>
      <c r="E7" s="71">
        <f>VLOOKUP($B7,'[6]第２表資料（R2）'!$B$7:$AD$144,10,FALSE)</f>
        <v>8</v>
      </c>
      <c r="F7" s="71">
        <f>VLOOKUP($B7,'[6]第２表資料（R2）'!$B$7:$AD$144,11,FALSE)</f>
        <v>7</v>
      </c>
      <c r="G7" s="54"/>
      <c r="H7" s="67"/>
      <c r="I7" s="68" t="s">
        <v>71</v>
      </c>
      <c r="J7" s="69"/>
      <c r="K7" s="70">
        <f>SUM(L7:M7)</f>
        <v>57</v>
      </c>
      <c r="L7" s="71">
        <f>VLOOKUP($I7,'[6]第２表資料（R2）'!$B$7:$AD$144,10,FALSE)</f>
        <v>27</v>
      </c>
      <c r="M7" s="71">
        <f>VLOOKUP($I7,'[6]第２表資料（R2）'!$B$7:$AD$144,11,FALSE)</f>
        <v>30</v>
      </c>
    </row>
    <row r="8" spans="1:13" s="62" customFormat="1" ht="9" customHeight="1">
      <c r="A8" s="15"/>
      <c r="B8" s="68" t="s">
        <v>72</v>
      </c>
      <c r="C8" s="69"/>
      <c r="D8" s="70">
        <f>SUM(E8:F8)</f>
        <v>19</v>
      </c>
      <c r="E8" s="71">
        <f>VLOOKUP($B8,'[6]第２表資料（R2）'!$B$7:$AD$144,10,FALSE)</f>
        <v>10</v>
      </c>
      <c r="F8" s="71">
        <f>VLOOKUP($B8,'[6]第２表資料（R2）'!$B$7:$AD$144,11,FALSE)</f>
        <v>9</v>
      </c>
      <c r="G8" s="54"/>
      <c r="H8" s="67"/>
      <c r="I8" s="68" t="s">
        <v>73</v>
      </c>
      <c r="J8" s="69"/>
      <c r="K8" s="70">
        <f>SUM(L8:M8)</f>
        <v>38</v>
      </c>
      <c r="L8" s="71">
        <f>VLOOKUP($I8,'[6]第２表資料（R2）'!$B$7:$AD$144,10,FALSE)</f>
        <v>14</v>
      </c>
      <c r="M8" s="71">
        <f>VLOOKUP($I8,'[6]第２表資料（R2）'!$B$7:$AD$144,11,FALSE)</f>
        <v>24</v>
      </c>
    </row>
    <row r="9" spans="1:13" s="62" customFormat="1" ht="9" customHeight="1">
      <c r="A9" s="15"/>
      <c r="B9" s="68" t="s">
        <v>74</v>
      </c>
      <c r="C9" s="69"/>
      <c r="D9" s="70">
        <f>SUM(E9:F9)</f>
        <v>22</v>
      </c>
      <c r="E9" s="71">
        <f>VLOOKUP($B9,'[6]第２表資料（R2）'!$B$7:$AD$144,10,FALSE)</f>
        <v>11</v>
      </c>
      <c r="F9" s="71">
        <f>VLOOKUP($B9,'[6]第２表資料（R2）'!$B$7:$AD$144,11,FALSE)</f>
        <v>11</v>
      </c>
      <c r="G9" s="54"/>
      <c r="H9" s="15"/>
      <c r="I9" s="68" t="s">
        <v>75</v>
      </c>
      <c r="J9" s="69"/>
      <c r="K9" s="70">
        <f>SUM(L9:M9)</f>
        <v>36</v>
      </c>
      <c r="L9" s="71">
        <f>VLOOKUP($I9,'[6]第２表資料（R2）'!$B$7:$AD$144,10,FALSE)</f>
        <v>16</v>
      </c>
      <c r="M9" s="71">
        <f>VLOOKUP($I9,'[6]第２表資料（R2）'!$B$7:$AD$144,11,FALSE)</f>
        <v>20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24</v>
      </c>
      <c r="E10" s="71">
        <f>VLOOKUP($B10,'[6]第２表資料（R2）'!$B$7:$AD$144,10,FALSE)</f>
        <v>10</v>
      </c>
      <c r="F10" s="71">
        <f>VLOOKUP($B10,'[6]第２表資料（R2）'!$B$7:$AD$144,11,FALSE)</f>
        <v>14</v>
      </c>
      <c r="G10" s="54"/>
      <c r="H10" s="15"/>
      <c r="I10" s="68" t="s">
        <v>67</v>
      </c>
      <c r="J10" s="69"/>
      <c r="K10" s="70">
        <f>SUM(L10:M10)</f>
        <v>51</v>
      </c>
      <c r="L10" s="71">
        <f>VLOOKUP($I10,'[6]第２表資料（R2）'!$B$7:$AD$144,10,FALSE)</f>
        <v>23</v>
      </c>
      <c r="M10" s="71">
        <f>VLOOKUP($I10,'[6]第２表資料（R2）'!$B$7:$AD$144,11,FALSE)</f>
        <v>28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117</v>
      </c>
      <c r="E12" s="71">
        <f>SUM(E13:E17)</f>
        <v>55</v>
      </c>
      <c r="F12" s="71">
        <f>SUM(F13:F17)</f>
        <v>62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355</v>
      </c>
      <c r="L12" s="71">
        <f>SUM(L13:L17)</f>
        <v>168</v>
      </c>
      <c r="M12" s="71">
        <f>SUM(M13:M17)</f>
        <v>187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19</v>
      </c>
      <c r="E13" s="71">
        <f>VLOOKUP($B13,'[6]第２表資料（R2）'!$B$7:$AD$144,10,FALSE)</f>
        <v>9</v>
      </c>
      <c r="F13" s="71">
        <f>VLOOKUP($B13,'[6]第２表資料（R2）'!$B$7:$AD$144,11,FALSE)</f>
        <v>10</v>
      </c>
      <c r="G13" s="54"/>
      <c r="H13" s="67"/>
      <c r="I13" s="68" t="s">
        <v>81</v>
      </c>
      <c r="J13" s="69"/>
      <c r="K13" s="70">
        <f>SUM(L13:M13)</f>
        <v>50</v>
      </c>
      <c r="L13" s="71">
        <f>VLOOKUP($I13,'[6]第２表資料（R2）'!$B$7:$AD$144,10,FALSE)</f>
        <v>25</v>
      </c>
      <c r="M13" s="71">
        <f>VLOOKUP($I13,'[6]第２表資料（R2）'!$B$7:$AD$144,11,FALSE)</f>
        <v>25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23</v>
      </c>
      <c r="E14" s="71">
        <f>VLOOKUP($B14,'[6]第２表資料（R2）'!$B$7:$AD$144,10,FALSE)</f>
        <v>11</v>
      </c>
      <c r="F14" s="71">
        <f>VLOOKUP($B14,'[6]第２表資料（R2）'!$B$7:$AD$144,11,FALSE)</f>
        <v>12</v>
      </c>
      <c r="G14" s="54"/>
      <c r="H14" s="67"/>
      <c r="I14" s="68" t="s">
        <v>83</v>
      </c>
      <c r="J14" s="69"/>
      <c r="K14" s="70">
        <f>SUM(L14:M14)</f>
        <v>72</v>
      </c>
      <c r="L14" s="71">
        <f>VLOOKUP($I14,'[6]第２表資料（R2）'!$B$7:$AD$144,10,FALSE)</f>
        <v>38</v>
      </c>
      <c r="M14" s="71">
        <f>VLOOKUP($I14,'[6]第２表資料（R2）'!$B$7:$AD$144,11,FALSE)</f>
        <v>34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28</v>
      </c>
      <c r="E15" s="71">
        <f>VLOOKUP($B15,'[6]第２表資料（R2）'!$B$7:$AD$144,10,FALSE)</f>
        <v>15</v>
      </c>
      <c r="F15" s="71">
        <f>VLOOKUP($B15,'[6]第２表資料（R2）'!$B$7:$AD$144,11,FALSE)</f>
        <v>13</v>
      </c>
      <c r="G15" s="54"/>
      <c r="H15" s="67"/>
      <c r="I15" s="68" t="s">
        <v>85</v>
      </c>
      <c r="J15" s="69"/>
      <c r="K15" s="70">
        <f>SUM(L15:M15)</f>
        <v>80</v>
      </c>
      <c r="L15" s="71">
        <f>VLOOKUP($I15,'[6]第２表資料（R2）'!$B$7:$AD$144,10,FALSE)</f>
        <v>30</v>
      </c>
      <c r="M15" s="71">
        <f>VLOOKUP($I15,'[6]第２表資料（R2）'!$B$7:$AD$144,11,FALSE)</f>
        <v>50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18</v>
      </c>
      <c r="E16" s="71">
        <f>VLOOKUP($B16,'[6]第２表資料（R2）'!$B$7:$AD$144,10,FALSE)</f>
        <v>4</v>
      </c>
      <c r="F16" s="71">
        <f>VLOOKUP($B16,'[6]第２表資料（R2）'!$B$7:$AD$144,11,FALSE)</f>
        <v>14</v>
      </c>
      <c r="G16" s="54"/>
      <c r="H16" s="67"/>
      <c r="I16" s="68" t="s">
        <v>87</v>
      </c>
      <c r="J16" s="69"/>
      <c r="K16" s="70">
        <f>SUM(L16:M16)</f>
        <v>73</v>
      </c>
      <c r="L16" s="71">
        <f>VLOOKUP($I16,'[6]第２表資料（R2）'!$B$7:$AD$144,10,FALSE)</f>
        <v>34</v>
      </c>
      <c r="M16" s="71">
        <f>VLOOKUP($I16,'[6]第２表資料（R2）'!$B$7:$AD$144,11,FALSE)</f>
        <v>39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29</v>
      </c>
      <c r="E17" s="71">
        <f>VLOOKUP($B17,'[6]第２表資料（R2）'!$B$7:$AD$144,10,FALSE)</f>
        <v>16</v>
      </c>
      <c r="F17" s="71">
        <f>VLOOKUP($B17,'[6]第２表資料（R2）'!$B$7:$AD$144,11,FALSE)</f>
        <v>13</v>
      </c>
      <c r="G17" s="54"/>
      <c r="H17" s="15"/>
      <c r="I17" s="68" t="s">
        <v>79</v>
      </c>
      <c r="J17" s="69"/>
      <c r="K17" s="70">
        <f>SUM(L17:M17)</f>
        <v>80</v>
      </c>
      <c r="L17" s="71">
        <f>VLOOKUP($I17,'[6]第２表資料（R2）'!$B$7:$AD$144,10,FALSE)</f>
        <v>41</v>
      </c>
      <c r="M17" s="71">
        <f>VLOOKUP($I17,'[6]第２表資料（R2）'!$B$7:$AD$144,11,FALSE)</f>
        <v>39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138</v>
      </c>
      <c r="E19" s="71">
        <f>SUM(E20:E24)</f>
        <v>71</v>
      </c>
      <c r="F19" s="71">
        <f>SUM(F20:F24)</f>
        <v>67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381</v>
      </c>
      <c r="L19" s="71">
        <f>SUM(L20:L24)</f>
        <v>181</v>
      </c>
      <c r="M19" s="71">
        <f>SUM(M20:M24)</f>
        <v>200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19</v>
      </c>
      <c r="E20" s="71">
        <f>VLOOKUP($B20,'[6]第２表資料（R2）'!$B$7:$AD$144,10,FALSE)</f>
        <v>9</v>
      </c>
      <c r="F20" s="71">
        <f>VLOOKUP($B20,'[6]第２表資料（R2）'!$B$7:$AD$144,11,FALSE)</f>
        <v>10</v>
      </c>
      <c r="G20" s="54"/>
      <c r="H20" s="67"/>
      <c r="I20" s="68" t="s">
        <v>91</v>
      </c>
      <c r="J20" s="69"/>
      <c r="K20" s="70">
        <f>SUM(L20:M20)</f>
        <v>77</v>
      </c>
      <c r="L20" s="71">
        <f>VLOOKUP($I20,'[6]第２表資料（R2）'!$B$7:$AD$144,10,FALSE)</f>
        <v>42</v>
      </c>
      <c r="M20" s="71">
        <f>VLOOKUP($I20,'[6]第２表資料（R2）'!$B$7:$AD$144,11,FALSE)</f>
        <v>35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37</v>
      </c>
      <c r="E21" s="71">
        <f>VLOOKUP($B21,'[6]第２表資料（R2）'!$B$7:$AD$144,10,FALSE)</f>
        <v>23</v>
      </c>
      <c r="F21" s="71">
        <f>VLOOKUP($B21,'[6]第２表資料（R2）'!$B$7:$AD$144,11,FALSE)</f>
        <v>14</v>
      </c>
      <c r="G21" s="54"/>
      <c r="H21" s="67"/>
      <c r="I21" s="68" t="s">
        <v>93</v>
      </c>
      <c r="J21" s="69"/>
      <c r="K21" s="70">
        <f>SUM(L21:M21)</f>
        <v>88</v>
      </c>
      <c r="L21" s="71">
        <f>VLOOKUP($I21,'[6]第２表資料（R2）'!$B$7:$AD$144,10,FALSE)</f>
        <v>44</v>
      </c>
      <c r="M21" s="71">
        <f>VLOOKUP($I21,'[6]第２表資料（R2）'!$B$7:$AD$144,11,FALSE)</f>
        <v>44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21</v>
      </c>
      <c r="E22" s="71">
        <f>VLOOKUP($B22,'[6]第２表資料（R2）'!$B$7:$AD$144,10,FALSE)</f>
        <v>10</v>
      </c>
      <c r="F22" s="71">
        <f>VLOOKUP($B22,'[6]第２表資料（R2）'!$B$7:$AD$144,11,FALSE)</f>
        <v>11</v>
      </c>
      <c r="G22" s="54"/>
      <c r="H22" s="67"/>
      <c r="I22" s="68" t="s">
        <v>95</v>
      </c>
      <c r="J22" s="69"/>
      <c r="K22" s="70">
        <f>SUM(L22:M22)</f>
        <v>79</v>
      </c>
      <c r="L22" s="71">
        <f>VLOOKUP($I22,'[6]第２表資料（R2）'!$B$7:$AD$144,10,FALSE)</f>
        <v>37</v>
      </c>
      <c r="M22" s="71">
        <f>VLOOKUP($I22,'[6]第２表資料（R2）'!$B$7:$AD$144,11,FALSE)</f>
        <v>42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33</v>
      </c>
      <c r="E23" s="71">
        <f>VLOOKUP($B23,'[6]第２表資料（R2）'!$B$7:$AD$144,10,FALSE)</f>
        <v>15</v>
      </c>
      <c r="F23" s="71">
        <f>VLOOKUP($B23,'[6]第２表資料（R2）'!$B$7:$AD$144,11,FALSE)</f>
        <v>18</v>
      </c>
      <c r="G23" s="54"/>
      <c r="H23" s="67"/>
      <c r="I23" s="68" t="s">
        <v>97</v>
      </c>
      <c r="J23" s="69"/>
      <c r="K23" s="70">
        <f>SUM(L23:M23)</f>
        <v>80</v>
      </c>
      <c r="L23" s="71">
        <f>VLOOKUP($I23,'[6]第２表資料（R2）'!$B$7:$AD$144,10,FALSE)</f>
        <v>31</v>
      </c>
      <c r="M23" s="71">
        <f>VLOOKUP($I23,'[6]第２表資料（R2）'!$B$7:$AD$144,11,FALSE)</f>
        <v>49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28</v>
      </c>
      <c r="E24" s="71">
        <f>VLOOKUP($B24,'[6]第２表資料（R2）'!$B$7:$AD$144,10,FALSE)</f>
        <v>14</v>
      </c>
      <c r="F24" s="71">
        <f>VLOOKUP($B24,'[6]第２表資料（R2）'!$B$7:$AD$144,11,FALSE)</f>
        <v>14</v>
      </c>
      <c r="G24" s="54"/>
      <c r="H24" s="67"/>
      <c r="I24" s="68" t="s">
        <v>89</v>
      </c>
      <c r="J24" s="69"/>
      <c r="K24" s="70">
        <f>SUM(L24:M24)</f>
        <v>57</v>
      </c>
      <c r="L24" s="71">
        <f>VLOOKUP($I24,'[6]第２表資料（R2）'!$B$7:$AD$144,10,FALSE)</f>
        <v>27</v>
      </c>
      <c r="M24" s="71">
        <f>VLOOKUP($I24,'[6]第２表資料（R2）'!$B$7:$AD$144,11,FALSE)</f>
        <v>30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132</v>
      </c>
      <c r="E26" s="71">
        <f>SUM(E27:E31)</f>
        <v>66</v>
      </c>
      <c r="F26" s="71">
        <f>SUM(F27:F31)</f>
        <v>66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214</v>
      </c>
      <c r="L26" s="71">
        <f>SUM(L27:L31)</f>
        <v>104</v>
      </c>
      <c r="M26" s="71">
        <f>SUM(M27:M31)</f>
        <v>110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21</v>
      </c>
      <c r="E27" s="71">
        <f>VLOOKUP($B27,'[6]第２表資料（R2）'!$B$7:$AD$144,10,FALSE)</f>
        <v>12</v>
      </c>
      <c r="F27" s="71">
        <f>VLOOKUP($B27,'[6]第２表資料（R2）'!$B$7:$AD$144,11,FALSE)</f>
        <v>9</v>
      </c>
      <c r="G27" s="54"/>
      <c r="H27" s="15"/>
      <c r="I27" s="68" t="s">
        <v>101</v>
      </c>
      <c r="J27" s="69"/>
      <c r="K27" s="70">
        <f>SUM(L27:M27)</f>
        <v>45</v>
      </c>
      <c r="L27" s="71">
        <f>VLOOKUP($I27,'[6]第２表資料（R2）'!$B$7:$AD$144,10,FALSE)</f>
        <v>24</v>
      </c>
      <c r="M27" s="71">
        <f>VLOOKUP($I27,'[6]第２表資料（R2）'!$B$7:$AD$144,11,FALSE)</f>
        <v>21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33</v>
      </c>
      <c r="E28" s="71">
        <f>VLOOKUP($B28,'[6]第２表資料（R2）'!$B$7:$AD$144,10,FALSE)</f>
        <v>15</v>
      </c>
      <c r="F28" s="71">
        <f>VLOOKUP($B28,'[6]第２表資料（R2）'!$B$7:$AD$144,11,FALSE)</f>
        <v>18</v>
      </c>
      <c r="G28" s="54"/>
      <c r="H28" s="67"/>
      <c r="I28" s="68" t="s">
        <v>103</v>
      </c>
      <c r="J28" s="69"/>
      <c r="K28" s="70">
        <f>SUM(L28:M28)</f>
        <v>52</v>
      </c>
      <c r="L28" s="71">
        <f>VLOOKUP($I28,'[6]第２表資料（R2）'!$B$7:$AD$144,10,FALSE)</f>
        <v>23</v>
      </c>
      <c r="M28" s="71">
        <f>VLOOKUP($I28,'[6]第２表資料（R2）'!$B$7:$AD$144,11,FALSE)</f>
        <v>29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26</v>
      </c>
      <c r="E29" s="71">
        <f>VLOOKUP($B29,'[6]第２表資料（R2）'!$B$7:$AD$144,10,FALSE)</f>
        <v>15</v>
      </c>
      <c r="F29" s="71">
        <f>VLOOKUP($B29,'[6]第２表資料（R2）'!$B$7:$AD$144,11,FALSE)</f>
        <v>11</v>
      </c>
      <c r="G29" s="54"/>
      <c r="H29" s="67"/>
      <c r="I29" s="68" t="s">
        <v>105</v>
      </c>
      <c r="J29" s="69"/>
      <c r="K29" s="70">
        <f>SUM(L29:M29)</f>
        <v>40</v>
      </c>
      <c r="L29" s="71">
        <f>VLOOKUP($I29,'[6]第２表資料（R2）'!$B$7:$AD$144,10,FALSE)</f>
        <v>18</v>
      </c>
      <c r="M29" s="71">
        <f>VLOOKUP($I29,'[6]第２表資料（R2）'!$B$7:$AD$144,11,FALSE)</f>
        <v>22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31</v>
      </c>
      <c r="E30" s="71">
        <f>VLOOKUP($B30,'[6]第２表資料（R2）'!$B$7:$AD$144,10,FALSE)</f>
        <v>14</v>
      </c>
      <c r="F30" s="71">
        <f>VLOOKUP($B30,'[6]第２表資料（R2）'!$B$7:$AD$144,11,FALSE)</f>
        <v>17</v>
      </c>
      <c r="G30" s="54"/>
      <c r="H30" s="67"/>
      <c r="I30" s="68" t="s">
        <v>107</v>
      </c>
      <c r="J30" s="69"/>
      <c r="K30" s="70">
        <f>SUM(L30:M30)</f>
        <v>32</v>
      </c>
      <c r="L30" s="71">
        <f>VLOOKUP($I30,'[6]第２表資料（R2）'!$B$7:$AD$144,10,FALSE)</f>
        <v>15</v>
      </c>
      <c r="M30" s="71">
        <f>VLOOKUP($I30,'[6]第２表資料（R2）'!$B$7:$AD$144,11,FALSE)</f>
        <v>17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21</v>
      </c>
      <c r="E31" s="71">
        <f>VLOOKUP($B31,'[6]第２表資料（R2）'!$B$7:$AD$144,10,FALSE)</f>
        <v>10</v>
      </c>
      <c r="F31" s="71">
        <f>VLOOKUP($B31,'[6]第２表資料（R2）'!$B$7:$AD$144,11,FALSE)</f>
        <v>11</v>
      </c>
      <c r="G31" s="54"/>
      <c r="H31" s="67"/>
      <c r="I31" s="68" t="s">
        <v>99</v>
      </c>
      <c r="J31" s="69"/>
      <c r="K31" s="70">
        <f>SUM(L31:M31)</f>
        <v>45</v>
      </c>
      <c r="L31" s="71">
        <f>VLOOKUP($I31,'[6]第２表資料（R2）'!$B$7:$AD$144,10,FALSE)</f>
        <v>24</v>
      </c>
      <c r="M31" s="71">
        <f>VLOOKUP($I31,'[6]第２表資料（R2）'!$B$7:$AD$144,11,FALSE)</f>
        <v>21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101</v>
      </c>
      <c r="E33" s="71">
        <f>SUM(E34:E38)</f>
        <v>56</v>
      </c>
      <c r="F33" s="71">
        <f>SUM(F34:F38)</f>
        <v>45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169</v>
      </c>
      <c r="L33" s="71">
        <f>SUM(L34:L38)</f>
        <v>73</v>
      </c>
      <c r="M33" s="71">
        <f>SUM(M34:M38)</f>
        <v>96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24</v>
      </c>
      <c r="E34" s="71">
        <f>VLOOKUP($B34,'[6]第２表資料（R2）'!$B$7:$AD$144,10,FALSE)</f>
        <v>13</v>
      </c>
      <c r="F34" s="71">
        <f>VLOOKUP($B34,'[6]第２表資料（R2）'!$B$7:$AD$144,11,FALSE)</f>
        <v>11</v>
      </c>
      <c r="G34" s="54"/>
      <c r="H34" s="15"/>
      <c r="I34" s="68" t="s">
        <v>111</v>
      </c>
      <c r="J34" s="69"/>
      <c r="K34" s="70">
        <f>SUM(L34:M34)</f>
        <v>39</v>
      </c>
      <c r="L34" s="71">
        <f>VLOOKUP($I34,'[6]第２表資料（R2）'!$B$7:$AD$144,10,FALSE)</f>
        <v>20</v>
      </c>
      <c r="M34" s="71">
        <f>VLOOKUP($I34,'[6]第２表資料（R2）'!$B$7:$AD$144,11,FALSE)</f>
        <v>19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22</v>
      </c>
      <c r="E35" s="71">
        <f>VLOOKUP($B35,'[6]第２表資料（R2）'!$B$7:$AD$144,10,FALSE)</f>
        <v>13</v>
      </c>
      <c r="F35" s="71">
        <f>VLOOKUP($B35,'[6]第２表資料（R2）'!$B$7:$AD$144,11,FALSE)</f>
        <v>9</v>
      </c>
      <c r="G35" s="54"/>
      <c r="H35" s="15"/>
      <c r="I35" s="68" t="s">
        <v>113</v>
      </c>
      <c r="J35" s="69"/>
      <c r="K35" s="70">
        <f>SUM(L35:M35)</f>
        <v>33</v>
      </c>
      <c r="L35" s="71">
        <f>VLOOKUP($I35,'[6]第２表資料（R2）'!$B$7:$AD$144,10,FALSE)</f>
        <v>18</v>
      </c>
      <c r="M35" s="71">
        <f>VLOOKUP($I35,'[6]第２表資料（R2）'!$B$7:$AD$144,11,FALSE)</f>
        <v>15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25</v>
      </c>
      <c r="E36" s="71">
        <f>VLOOKUP($B36,'[6]第２表資料（R2）'!$B$7:$AD$144,10,FALSE)</f>
        <v>13</v>
      </c>
      <c r="F36" s="71">
        <f>VLOOKUP($B36,'[6]第２表資料（R2）'!$B$7:$AD$144,11,FALSE)</f>
        <v>12</v>
      </c>
      <c r="G36" s="54"/>
      <c r="H36" s="67"/>
      <c r="I36" s="68" t="s">
        <v>115</v>
      </c>
      <c r="J36" s="69"/>
      <c r="K36" s="70">
        <f>SUM(L36:M36)</f>
        <v>29</v>
      </c>
      <c r="L36" s="71">
        <f>VLOOKUP($I36,'[6]第２表資料（R2）'!$B$7:$AD$144,10,FALSE)</f>
        <v>11</v>
      </c>
      <c r="M36" s="71">
        <f>VLOOKUP($I36,'[6]第２表資料（R2）'!$B$7:$AD$144,11,FALSE)</f>
        <v>18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16</v>
      </c>
      <c r="E37" s="71">
        <f>VLOOKUP($B37,'[6]第２表資料（R2）'!$B$7:$AD$144,10,FALSE)</f>
        <v>9</v>
      </c>
      <c r="F37" s="71">
        <f>VLOOKUP($B37,'[6]第２表資料（R2）'!$B$7:$AD$144,11,FALSE)</f>
        <v>7</v>
      </c>
      <c r="G37" s="54"/>
      <c r="H37" s="67"/>
      <c r="I37" s="68" t="s">
        <v>117</v>
      </c>
      <c r="J37" s="69"/>
      <c r="K37" s="70">
        <f>SUM(L37:M37)</f>
        <v>33</v>
      </c>
      <c r="L37" s="71">
        <f>VLOOKUP($I37,'[6]第２表資料（R2）'!$B$7:$AD$144,10,FALSE)</f>
        <v>14</v>
      </c>
      <c r="M37" s="71">
        <f>VLOOKUP($I37,'[6]第２表資料（R2）'!$B$7:$AD$144,11,FALSE)</f>
        <v>19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14</v>
      </c>
      <c r="E38" s="71">
        <f>VLOOKUP($B38,'[6]第２表資料（R2）'!$B$7:$AD$144,10,FALSE)</f>
        <v>8</v>
      </c>
      <c r="F38" s="71">
        <f>VLOOKUP($B38,'[6]第２表資料（R2）'!$B$7:$AD$144,11,FALSE)</f>
        <v>6</v>
      </c>
      <c r="G38" s="54"/>
      <c r="H38" s="67"/>
      <c r="I38" s="68" t="s">
        <v>109</v>
      </c>
      <c r="J38" s="69"/>
      <c r="K38" s="70">
        <f>SUM(L38:M38)</f>
        <v>35</v>
      </c>
      <c r="L38" s="71">
        <f>VLOOKUP($I38,'[6]第２表資料（R2）'!$B$7:$AD$144,10,FALSE)</f>
        <v>10</v>
      </c>
      <c r="M38" s="71">
        <f>VLOOKUP($I38,'[6]第２表資料（R2）'!$B$7:$AD$144,11,FALSE)</f>
        <v>25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93</v>
      </c>
      <c r="E40" s="71">
        <f>SUM(E41:E45)</f>
        <v>44</v>
      </c>
      <c r="F40" s="71">
        <f>SUM(F41:F45)</f>
        <v>49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108</v>
      </c>
      <c r="L40" s="71">
        <f>SUM(L41:L45)</f>
        <v>39</v>
      </c>
      <c r="M40" s="71">
        <f>SUM(M41:M45)</f>
        <v>69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19</v>
      </c>
      <c r="E41" s="71">
        <f>VLOOKUP($B41,'[6]第２表資料（R2）'!$B$7:$AD$144,10,FALSE)</f>
        <v>9</v>
      </c>
      <c r="F41" s="71">
        <f>VLOOKUP($B41,'[6]第２表資料（R2）'!$B$7:$AD$144,11,FALSE)</f>
        <v>10</v>
      </c>
      <c r="G41" s="54"/>
      <c r="H41" s="15"/>
      <c r="I41" s="68" t="s">
        <v>121</v>
      </c>
      <c r="J41" s="69"/>
      <c r="K41" s="70">
        <f>SUM(L41:M41)</f>
        <v>24</v>
      </c>
      <c r="L41" s="71">
        <f>VLOOKUP($I41,'[6]第２表資料（R2）'!$B$7:$AD$144,10,FALSE)</f>
        <v>8</v>
      </c>
      <c r="M41" s="71">
        <f>VLOOKUP($I41,'[6]第２表資料（R2）'!$B$7:$AD$144,11,FALSE)</f>
        <v>16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16</v>
      </c>
      <c r="E42" s="71">
        <f>VLOOKUP($B42,'[6]第２表資料（R2）'!$B$7:$AD$144,10,FALSE)</f>
        <v>9</v>
      </c>
      <c r="F42" s="71">
        <f>VLOOKUP($B42,'[6]第２表資料（R2）'!$B$7:$AD$144,11,FALSE)</f>
        <v>7</v>
      </c>
      <c r="G42" s="54"/>
      <c r="H42" s="15"/>
      <c r="I42" s="68" t="s">
        <v>123</v>
      </c>
      <c r="J42" s="69"/>
      <c r="K42" s="70">
        <f>SUM(L42:M42)</f>
        <v>27</v>
      </c>
      <c r="L42" s="71">
        <f>VLOOKUP($I42,'[6]第２表資料（R2）'!$B$7:$AD$144,10,FALSE)</f>
        <v>11</v>
      </c>
      <c r="M42" s="71">
        <f>VLOOKUP($I42,'[6]第２表資料（R2）'!$B$7:$AD$144,11,FALSE)</f>
        <v>16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21</v>
      </c>
      <c r="E43" s="71">
        <f>VLOOKUP($B43,'[6]第２表資料（R2）'!$B$7:$AD$144,10,FALSE)</f>
        <v>12</v>
      </c>
      <c r="F43" s="71">
        <f>VLOOKUP($B43,'[6]第２表資料（R2）'!$B$7:$AD$144,11,FALSE)</f>
        <v>9</v>
      </c>
      <c r="G43" s="54"/>
      <c r="H43" s="15"/>
      <c r="I43" s="68" t="s">
        <v>125</v>
      </c>
      <c r="J43" s="69"/>
      <c r="K43" s="70">
        <f>SUM(L43:M43)</f>
        <v>21</v>
      </c>
      <c r="L43" s="71">
        <f>VLOOKUP($I43,'[6]第２表資料（R2）'!$B$7:$AD$144,10,FALSE)</f>
        <v>7</v>
      </c>
      <c r="M43" s="71">
        <f>VLOOKUP($I43,'[6]第２表資料（R2）'!$B$7:$AD$144,11,FALSE)</f>
        <v>14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21</v>
      </c>
      <c r="E44" s="71">
        <f>VLOOKUP($B44,'[6]第２表資料（R2）'!$B$7:$AD$144,10,FALSE)</f>
        <v>8</v>
      </c>
      <c r="F44" s="71">
        <f>VLOOKUP($B44,'[6]第２表資料（R2）'!$B$7:$AD$144,11,FALSE)</f>
        <v>13</v>
      </c>
      <c r="G44" s="54"/>
      <c r="H44" s="67"/>
      <c r="I44" s="68" t="s">
        <v>127</v>
      </c>
      <c r="J44" s="69"/>
      <c r="K44" s="70">
        <f>SUM(L44:M44)</f>
        <v>20</v>
      </c>
      <c r="L44" s="71">
        <f>VLOOKUP($I44,'[6]第２表資料（R2）'!$B$7:$AD$144,10,FALSE)</f>
        <v>8</v>
      </c>
      <c r="M44" s="71">
        <f>VLOOKUP($I44,'[6]第２表資料（R2）'!$B$7:$AD$144,11,FALSE)</f>
        <v>12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16</v>
      </c>
      <c r="E45" s="71">
        <f>VLOOKUP($B45,'[6]第２表資料（R2）'!$B$7:$AD$144,10,FALSE)</f>
        <v>6</v>
      </c>
      <c r="F45" s="71">
        <f>VLOOKUP($B45,'[6]第２表資料（R2）'!$B$7:$AD$144,11,FALSE)</f>
        <v>10</v>
      </c>
      <c r="G45" s="54"/>
      <c r="H45" s="67"/>
      <c r="I45" s="68" t="s">
        <v>119</v>
      </c>
      <c r="J45" s="69"/>
      <c r="K45" s="70">
        <f>SUM(L45:M45)</f>
        <v>16</v>
      </c>
      <c r="L45" s="71">
        <f>VLOOKUP($I45,'[6]第２表資料（R2）'!$B$7:$AD$144,10,FALSE)</f>
        <v>5</v>
      </c>
      <c r="M45" s="71">
        <f>VLOOKUP($I45,'[6]第２表資料（R2）'!$B$7:$AD$144,11,FALSE)</f>
        <v>11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103</v>
      </c>
      <c r="E47" s="71">
        <f>SUM(E48:E52)</f>
        <v>59</v>
      </c>
      <c r="F47" s="71">
        <f>SUM(F48:F52)</f>
        <v>44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46</v>
      </c>
      <c r="L47" s="71">
        <f>SUM(L48:L52)</f>
        <v>10</v>
      </c>
      <c r="M47" s="71">
        <f>SUM(M48:M52)</f>
        <v>36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15</v>
      </c>
      <c r="E48" s="71">
        <f>VLOOKUP($B48,'[6]第２表資料（R2）'!$B$7:$AD$144,10,FALSE)</f>
        <v>9</v>
      </c>
      <c r="F48" s="71">
        <f>VLOOKUP($B48,'[6]第２表資料（R2）'!$B$7:$AD$144,11,FALSE)</f>
        <v>6</v>
      </c>
      <c r="G48" s="54"/>
      <c r="H48" s="67"/>
      <c r="I48" s="68" t="s">
        <v>131</v>
      </c>
      <c r="J48" s="69"/>
      <c r="K48" s="70">
        <f>SUM(L48:M48)</f>
        <v>15</v>
      </c>
      <c r="L48" s="71">
        <f>VLOOKUP($I48,'[6]第２表資料（R2）'!$B$7:$AD$144,10,FALSE)</f>
        <v>4</v>
      </c>
      <c r="M48" s="71">
        <f>VLOOKUP($I48,'[6]第２表資料（R2）'!$B$7:$AD$144,11,FALSE)</f>
        <v>11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22</v>
      </c>
      <c r="E49" s="71">
        <f>VLOOKUP($B49,'[6]第２表資料（R2）'!$B$7:$AD$144,10,FALSE)</f>
        <v>13</v>
      </c>
      <c r="F49" s="71">
        <f>VLOOKUP($B49,'[6]第２表資料（R2）'!$B$7:$AD$144,11,FALSE)</f>
        <v>9</v>
      </c>
      <c r="G49" s="54"/>
      <c r="H49" s="15"/>
      <c r="I49" s="68" t="s">
        <v>133</v>
      </c>
      <c r="J49" s="69"/>
      <c r="K49" s="70">
        <f>SUM(L49:M49)</f>
        <v>10</v>
      </c>
      <c r="L49" s="71">
        <f>VLOOKUP($I49,'[6]第２表資料（R2）'!$B$7:$AD$144,10,FALSE)</f>
        <v>1</v>
      </c>
      <c r="M49" s="71">
        <f>VLOOKUP($I49,'[6]第２表資料（R2）'!$B$7:$AD$144,11,FALSE)</f>
        <v>9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21</v>
      </c>
      <c r="E50" s="71">
        <f>VLOOKUP($B50,'[6]第２表資料（R2）'!$B$7:$AD$144,10,FALSE)</f>
        <v>11</v>
      </c>
      <c r="F50" s="71">
        <f>VLOOKUP($B50,'[6]第２表資料（R2）'!$B$7:$AD$144,11,FALSE)</f>
        <v>10</v>
      </c>
      <c r="G50" s="54"/>
      <c r="H50" s="15"/>
      <c r="I50" s="68" t="s">
        <v>135</v>
      </c>
      <c r="J50" s="69"/>
      <c r="K50" s="70">
        <f>SUM(L50:M50)</f>
        <v>7</v>
      </c>
      <c r="L50" s="71">
        <f>VLOOKUP($I50,'[6]第２表資料（R2）'!$B$7:$AD$144,10,FALSE)</f>
        <v>2</v>
      </c>
      <c r="M50" s="71">
        <f>VLOOKUP($I50,'[6]第２表資料（R2）'!$B$7:$AD$144,11,FALSE)</f>
        <v>5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26</v>
      </c>
      <c r="E51" s="71">
        <f>VLOOKUP($B51,'[6]第２表資料（R2）'!$B$7:$AD$144,10,FALSE)</f>
        <v>14</v>
      </c>
      <c r="F51" s="71">
        <f>VLOOKUP($B51,'[6]第２表資料（R2）'!$B$7:$AD$144,11,FALSE)</f>
        <v>12</v>
      </c>
      <c r="G51" s="54"/>
      <c r="H51" s="15"/>
      <c r="I51" s="68" t="s">
        <v>137</v>
      </c>
      <c r="J51" s="69"/>
      <c r="K51" s="70">
        <f>SUM(L51:M51)</f>
        <v>4</v>
      </c>
      <c r="L51" s="71" t="str">
        <f>VLOOKUP($I51,'[6]第２表資料（R2）'!$B$7:$AD$144,10,FALSE)</f>
        <v>-</v>
      </c>
      <c r="M51" s="71">
        <f>VLOOKUP($I51,'[6]第２表資料（R2）'!$B$7:$AD$144,11,FALSE)</f>
        <v>4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19</v>
      </c>
      <c r="E52" s="71">
        <f>VLOOKUP($B52,'[6]第２表資料（R2）'!$B$7:$AD$144,10,FALSE)</f>
        <v>12</v>
      </c>
      <c r="F52" s="71">
        <f>VLOOKUP($B52,'[6]第２表資料（R2）'!$B$7:$AD$144,11,FALSE)</f>
        <v>7</v>
      </c>
      <c r="G52" s="54"/>
      <c r="H52" s="67"/>
      <c r="I52" s="68" t="s">
        <v>129</v>
      </c>
      <c r="J52" s="69"/>
      <c r="K52" s="70">
        <f>SUM(L52:M52)</f>
        <v>10</v>
      </c>
      <c r="L52" s="71">
        <f>VLOOKUP($I52,'[6]第２表資料（R2）'!$B$7:$AD$144,10,FALSE)</f>
        <v>3</v>
      </c>
      <c r="M52" s="71">
        <f>VLOOKUP($I52,'[6]第２表資料（R2）'!$B$7:$AD$144,11,FALSE)</f>
        <v>7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136</v>
      </c>
      <c r="E54" s="71">
        <f>SUM(E55:E59)</f>
        <v>63</v>
      </c>
      <c r="F54" s="71">
        <f>SUM(F55:F59)</f>
        <v>73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18</v>
      </c>
      <c r="L54" s="71">
        <f>SUM(L55:L59)</f>
        <v>2</v>
      </c>
      <c r="M54" s="71">
        <f>SUM(M55:M59)</f>
        <v>16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26</v>
      </c>
      <c r="E55" s="71">
        <f>VLOOKUP($B55,'[6]第２表資料（R2）'!$B$7:$AD$144,10,FALSE)</f>
        <v>9</v>
      </c>
      <c r="F55" s="71">
        <f>VLOOKUP($B55,'[6]第２表資料（R2）'!$B$7:$AD$144,11,FALSE)</f>
        <v>17</v>
      </c>
      <c r="G55" s="54"/>
      <c r="H55" s="67"/>
      <c r="I55" s="68" t="s">
        <v>141</v>
      </c>
      <c r="J55" s="69"/>
      <c r="K55" s="70">
        <f t="shared" ref="K55:K63" si="0">SUM(L55:M55)</f>
        <v>7</v>
      </c>
      <c r="L55" s="71">
        <f>VLOOKUP($I55,'[6]第２表資料（R2）'!$B$7:$AD$144,10,FALSE)</f>
        <v>1</v>
      </c>
      <c r="M55" s="71">
        <f>VLOOKUP($I55,'[6]第２表資料（R2）'!$B$7:$AD$144,11,FALSE)</f>
        <v>6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14</v>
      </c>
      <c r="E56" s="71">
        <f>VLOOKUP($B56,'[6]第２表資料（R2）'!$B$7:$AD$144,10,FALSE)</f>
        <v>4</v>
      </c>
      <c r="F56" s="71">
        <f>VLOOKUP($B56,'[6]第２表資料（R2）'!$B$7:$AD$144,11,FALSE)</f>
        <v>10</v>
      </c>
      <c r="G56" s="54"/>
      <c r="H56" s="67"/>
      <c r="I56" s="68" t="s">
        <v>143</v>
      </c>
      <c r="J56" s="69"/>
      <c r="K56" s="70">
        <f t="shared" si="0"/>
        <v>3</v>
      </c>
      <c r="L56" s="71">
        <f>VLOOKUP($I56,'[6]第２表資料（R2）'!$B$7:$AD$144,10,FALSE)</f>
        <v>1</v>
      </c>
      <c r="M56" s="71">
        <f>VLOOKUP($I56,'[6]第２表資料（R2）'!$B$7:$AD$144,11,FALSE)</f>
        <v>2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37</v>
      </c>
      <c r="E57" s="71">
        <f>VLOOKUP($B57,'[6]第２表資料（R2）'!$B$7:$AD$144,10,FALSE)</f>
        <v>20</v>
      </c>
      <c r="F57" s="71">
        <f>VLOOKUP($B57,'[6]第２表資料（R2）'!$B$7:$AD$144,11,FALSE)</f>
        <v>17</v>
      </c>
      <c r="G57" s="54"/>
      <c r="H57" s="15"/>
      <c r="I57" s="68" t="s">
        <v>145</v>
      </c>
      <c r="J57" s="69"/>
      <c r="K57" s="70">
        <f t="shared" si="0"/>
        <v>3</v>
      </c>
      <c r="L57" s="71" t="str">
        <f>VLOOKUP($I57,'[6]第２表資料（R2）'!$B$7:$AD$144,10,FALSE)</f>
        <v>-</v>
      </c>
      <c r="M57" s="71">
        <f>VLOOKUP($I57,'[6]第２表資料（R2）'!$B$7:$AD$144,11,FALSE)</f>
        <v>3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29</v>
      </c>
      <c r="E58" s="71">
        <f>VLOOKUP($B58,'[6]第２表資料（R2）'!$B$7:$AD$144,10,FALSE)</f>
        <v>15</v>
      </c>
      <c r="F58" s="71">
        <f>VLOOKUP($B58,'[6]第２表資料（R2）'!$B$7:$AD$144,11,FALSE)</f>
        <v>14</v>
      </c>
      <c r="G58" s="54"/>
      <c r="H58" s="15"/>
      <c r="I58" s="68" t="s">
        <v>147</v>
      </c>
      <c r="J58" s="69"/>
      <c r="K58" s="102" t="s">
        <v>39</v>
      </c>
      <c r="L58" s="71" t="str">
        <f>VLOOKUP($I58,'[6]第２表資料（R2）'!$B$7:$AD$144,10,FALSE)</f>
        <v>-</v>
      </c>
      <c r="M58" s="71" t="str">
        <f>VLOOKUP($I58,'[6]第２表資料（R2）'!$B$7:$AD$144,11,FALSE)</f>
        <v>-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30</v>
      </c>
      <c r="E59" s="71">
        <f>VLOOKUP($B59,'[6]第２表資料（R2）'!$B$7:$AD$144,10,FALSE)</f>
        <v>15</v>
      </c>
      <c r="F59" s="71">
        <f>VLOOKUP($B59,'[6]第２表資料（R2）'!$B$7:$AD$144,11,FALSE)</f>
        <v>15</v>
      </c>
      <c r="G59" s="54"/>
      <c r="H59" s="15"/>
      <c r="I59" s="68" t="s">
        <v>139</v>
      </c>
      <c r="J59" s="69"/>
      <c r="K59" s="70">
        <f t="shared" si="0"/>
        <v>5</v>
      </c>
      <c r="L59" s="71" t="str">
        <f>VLOOKUP($I59,'[6]第２表資料（R2）'!$B$7:$AD$144,10,FALSE)</f>
        <v>-</v>
      </c>
      <c r="M59" s="71">
        <f>VLOOKUP($I59,'[6]第２表資料（R2）'!$B$7:$AD$144,11,FALSE)</f>
        <v>5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197</v>
      </c>
      <c r="E61" s="71">
        <f>SUM(E62:E66)</f>
        <v>82</v>
      </c>
      <c r="F61" s="71">
        <f>SUM(F62:F66)</f>
        <v>115</v>
      </c>
      <c r="G61" s="54"/>
      <c r="H61" s="859" t="s">
        <v>150</v>
      </c>
      <c r="I61" s="860"/>
      <c r="J61" s="860"/>
      <c r="K61" s="70">
        <f>SUM(L61:M61)</f>
        <v>3</v>
      </c>
      <c r="L61" s="74" t="str">
        <f>'[6]第２表資料（R2）'!K146</f>
        <v>-</v>
      </c>
      <c r="M61" s="74">
        <f>'[6]第２表資料（R2）'!L146</f>
        <v>3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33</v>
      </c>
      <c r="E62" s="71">
        <f>VLOOKUP($B62,'[6]第２表資料（R2）'!$B$7:$AD$144,10,FALSE)</f>
        <v>14</v>
      </c>
      <c r="F62" s="71">
        <f>VLOOKUP($B62,'[6]第２表資料（R2）'!$B$7:$AD$144,11,FALSE)</f>
        <v>19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46</v>
      </c>
      <c r="E63" s="71">
        <f>VLOOKUP($B63,'[6]第２表資料（R2）'!$B$7:$AD$144,10,FALSE)</f>
        <v>15</v>
      </c>
      <c r="F63" s="71">
        <f>VLOOKUP($B63,'[6]第２表資料（R2）'!$B$7:$AD$144,11,FALSE)</f>
        <v>31</v>
      </c>
      <c r="G63" s="54"/>
      <c r="H63" s="859" t="s">
        <v>153</v>
      </c>
      <c r="I63" s="860"/>
      <c r="J63" s="860"/>
      <c r="K63" s="70">
        <f t="shared" si="0"/>
        <v>6</v>
      </c>
      <c r="L63" s="74">
        <f>'[6]第２表資料（R2）'!K148</f>
        <v>3</v>
      </c>
      <c r="M63" s="74">
        <f>'[6]第２表資料（R2）'!L148</f>
        <v>3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33</v>
      </c>
      <c r="E64" s="71">
        <f>VLOOKUP($B64,'[6]第２表資料（R2）'!$B$7:$AD$144,10,FALSE)</f>
        <v>15</v>
      </c>
      <c r="F64" s="71">
        <f>VLOOKUP($B64,'[6]第２表資料（R2）'!$B$7:$AD$144,11,FALSE)</f>
        <v>18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41</v>
      </c>
      <c r="E65" s="71">
        <f>VLOOKUP($B65,'[6]第２表資料（R2）'!$B$7:$AD$144,10,FALSE)</f>
        <v>19</v>
      </c>
      <c r="F65" s="71">
        <f>VLOOKUP($B65,'[6]第２表資料（R2）'!$B$7:$AD$144,11,FALSE)</f>
        <v>22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44</v>
      </c>
      <c r="E66" s="71">
        <f>VLOOKUP($B66,'[6]第２表資料（R2）'!$B$7:$AD$144,10,FALSE)</f>
        <v>19</v>
      </c>
      <c r="F66" s="71">
        <f>VLOOKUP($B66,'[6]第２表資料（R2）'!$B$7:$AD$144,11,FALSE)</f>
        <v>25</v>
      </c>
      <c r="G66" s="54"/>
      <c r="H66" s="859" t="s">
        <v>157</v>
      </c>
      <c r="I66" s="860"/>
      <c r="J66" s="860"/>
      <c r="K66" s="70">
        <f>SUM(D19,D12,D5)</f>
        <v>350</v>
      </c>
      <c r="L66" s="71">
        <f>SUM(E19,E12,E5)</f>
        <v>174</v>
      </c>
      <c r="M66" s="71">
        <f>SUM(F19,F12,F5)</f>
        <v>176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224</v>
      </c>
      <c r="E68" s="71">
        <f>SUM(E69:E73)</f>
        <v>109</v>
      </c>
      <c r="F68" s="71">
        <f>SUM(F69:F73)</f>
        <v>115</v>
      </c>
      <c r="G68" s="54"/>
      <c r="H68" s="859" t="s">
        <v>159</v>
      </c>
      <c r="I68" s="860"/>
      <c r="J68" s="860"/>
      <c r="K68" s="79">
        <f>SUM(D82,D75,D68,D61,D54,D47,D40,D33,D26,K5)</f>
        <v>1551</v>
      </c>
      <c r="L68" s="74">
        <f>SUM(E82,E75,E68,E61,E54,E47,E40,E33,E26,L5)</f>
        <v>723</v>
      </c>
      <c r="M68" s="74">
        <f>SUM(F82,F75,F68,F61,F54,F47,F40,F33,F26,M5)</f>
        <v>828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46</v>
      </c>
      <c r="E69" s="71">
        <f>VLOOKUP($B69,'[6]第２表資料（R2）'!$B$7:$AD$144,10,FALSE)</f>
        <v>20</v>
      </c>
      <c r="F69" s="71">
        <f>VLOOKUP($B69,'[6]第２表資料（R2）'!$B$7:$AD$144,11,FALSE)</f>
        <v>26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53</v>
      </c>
      <c r="E70" s="71">
        <f>VLOOKUP($B70,'[6]第２表資料（R2）'!$B$7:$AD$144,10,FALSE)</f>
        <v>24</v>
      </c>
      <c r="F70" s="71">
        <f>VLOOKUP($B70,'[6]第２表資料（R2）'!$B$7:$AD$144,11,FALSE)</f>
        <v>29</v>
      </c>
      <c r="G70" s="52"/>
      <c r="H70" s="859" t="s">
        <v>162</v>
      </c>
      <c r="I70" s="860"/>
      <c r="J70" s="860"/>
      <c r="K70" s="70">
        <f>SUM(K12,K19,K26,K33,K40,K47,K54,K61)</f>
        <v>1294</v>
      </c>
      <c r="L70" s="71">
        <f>SUM(L12,L19,L26,L33,L40,L47,L54,L61)</f>
        <v>577</v>
      </c>
      <c r="M70" s="71">
        <f>SUM(M12,M19,M26,M33,M40,M47,M54,M61)</f>
        <v>717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47</v>
      </c>
      <c r="E71" s="71">
        <f>VLOOKUP($B71,'[6]第２表資料（R2）'!$B$7:$AD$144,10,FALSE)</f>
        <v>23</v>
      </c>
      <c r="F71" s="71">
        <f>VLOOKUP($B71,'[6]第２表資料（R2）'!$B$7:$AD$144,11,FALSE)</f>
        <v>24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34</v>
      </c>
      <c r="E72" s="71">
        <f>VLOOKUP($B72,'[6]第２表資料（R2）'!$B$7:$AD$144,10,FALSE)</f>
        <v>19</v>
      </c>
      <c r="F72" s="71">
        <f>VLOOKUP($B72,'[6]第２表資料（R2）'!$B$7:$AD$144,11,FALSE)</f>
        <v>15</v>
      </c>
      <c r="G72" s="80"/>
      <c r="H72" s="859" t="s">
        <v>165</v>
      </c>
      <c r="I72" s="861"/>
      <c r="J72" s="862"/>
      <c r="K72" s="70">
        <f>SUM(K12,K19)</f>
        <v>736</v>
      </c>
      <c r="L72" s="71">
        <f>SUM(L12,L19)</f>
        <v>349</v>
      </c>
      <c r="M72" s="71">
        <f>SUM(M12,M19)</f>
        <v>387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44</v>
      </c>
      <c r="E73" s="71">
        <f>VLOOKUP($B73,'[6]第２表資料（R2）'!$B$7:$AD$144,10,FALSE)</f>
        <v>23</v>
      </c>
      <c r="F73" s="71">
        <f>VLOOKUP($B73,'[6]第２表資料（R2）'!$B$7:$AD$144,11,FALSE)</f>
        <v>21</v>
      </c>
      <c r="G73" s="80"/>
      <c r="H73" s="859" t="s">
        <v>166</v>
      </c>
      <c r="I73" s="861"/>
      <c r="J73" s="862"/>
      <c r="K73" s="70">
        <f>SUM(K26,K33,K40,K47,K54,K61)</f>
        <v>558</v>
      </c>
      <c r="L73" s="71">
        <f>SUM(L26,L33,L40,L47,L54,L61)</f>
        <v>228</v>
      </c>
      <c r="M73" s="71">
        <f>SUM(M26,M33,M40,M47,M54,M61)</f>
        <v>330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175</v>
      </c>
      <c r="E75" s="71">
        <f>SUM(E76:E80)</f>
        <v>75</v>
      </c>
      <c r="F75" s="71">
        <f>SUM(F76:F80)</f>
        <v>100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42</v>
      </c>
      <c r="E76" s="71">
        <f>VLOOKUP($B76,'[6]第２表資料（R2）'!$B$7:$AD$144,10,FALSE)</f>
        <v>15</v>
      </c>
      <c r="F76" s="71">
        <f>VLOOKUP($B76,'[6]第２表資料（R2）'!$B$7:$AD$144,11,FALSE)</f>
        <v>27</v>
      </c>
      <c r="G76" s="52"/>
      <c r="H76" s="859" t="s">
        <v>157</v>
      </c>
      <c r="I76" s="860"/>
      <c r="J76" s="860"/>
      <c r="K76" s="81">
        <f>K66/(D3-K63)*100</f>
        <v>10.954616588419405</v>
      </c>
      <c r="L76" s="82">
        <f>L66/(E3-L63)*100</f>
        <v>11.804613297150611</v>
      </c>
      <c r="M76" s="82">
        <f>M66/(F3-M63)*100</f>
        <v>10.226612434631029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25</v>
      </c>
      <c r="E77" s="71">
        <f>VLOOKUP($B77,'[6]第２表資料（R2）'!$B$7:$AD$144,10,FALSE)</f>
        <v>11</v>
      </c>
      <c r="F77" s="71">
        <f>VLOOKUP($B77,'[6]第２表資料（R2）'!$B$7:$AD$144,11,FALSE)</f>
        <v>14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33</v>
      </c>
      <c r="E78" s="71">
        <f>VLOOKUP($B78,'[6]第２表資料（R2）'!$B$7:$AD$144,10,FALSE)</f>
        <v>17</v>
      </c>
      <c r="F78" s="71">
        <f>VLOOKUP($B78,'[6]第２表資料（R2）'!$B$7:$AD$144,11,FALSE)</f>
        <v>16</v>
      </c>
      <c r="G78" s="52"/>
      <c r="H78" s="859" t="s">
        <v>159</v>
      </c>
      <c r="I78" s="860"/>
      <c r="J78" s="860"/>
      <c r="K78" s="83">
        <f>K68/(D3-K63)*100</f>
        <v>48.544600938967136</v>
      </c>
      <c r="L78" s="84">
        <f>L68/(E3-L63)*100</f>
        <v>49.050203527815469</v>
      </c>
      <c r="M78" s="84">
        <f>M68/(F3-M63)*100</f>
        <v>48.11156304474143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26</v>
      </c>
      <c r="E79" s="71">
        <f>VLOOKUP($B79,'[6]第２表資料（R2）'!$B$7:$AD$144,10,FALSE)</f>
        <v>12</v>
      </c>
      <c r="F79" s="71">
        <f>VLOOKUP($B79,'[6]第２表資料（R2）'!$B$7:$AD$144,11,FALSE)</f>
        <v>14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49</v>
      </c>
      <c r="E80" s="71">
        <f>VLOOKUP($B80,'[6]第２表資料（R2）'!$B$7:$AD$144,10,FALSE)</f>
        <v>20</v>
      </c>
      <c r="F80" s="71">
        <f>VLOOKUP($B80,'[6]第２表資料（R2）'!$B$7:$AD$144,11,FALSE)</f>
        <v>29</v>
      </c>
      <c r="G80" s="52"/>
      <c r="H80" s="859" t="s">
        <v>162</v>
      </c>
      <c r="I80" s="860"/>
      <c r="J80" s="860"/>
      <c r="K80" s="86">
        <f>K70/(D3-K63)*100</f>
        <v>40.500782472613459</v>
      </c>
      <c r="L80" s="87">
        <f>L70/(E3-L63)*100</f>
        <v>39.145183175033921</v>
      </c>
      <c r="M80" s="87">
        <f>M70/(F3-M63)*100</f>
        <v>41.661824520627547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167</v>
      </c>
      <c r="E82" s="71">
        <f>SUM(E83:E87)</f>
        <v>70</v>
      </c>
      <c r="F82" s="71">
        <f>SUM(F83:F87)</f>
        <v>97</v>
      </c>
      <c r="G82" s="52"/>
      <c r="H82" s="859" t="s">
        <v>165</v>
      </c>
      <c r="I82" s="861"/>
      <c r="J82" s="862"/>
      <c r="K82" s="86">
        <f>K72/(D3-K63)*100</f>
        <v>23.035993740219094</v>
      </c>
      <c r="L82" s="87">
        <f>L72/(E3-L63)*100</f>
        <v>23.677069199457261</v>
      </c>
      <c r="M82" s="87">
        <f>M72/(F3-M63)*100</f>
        <v>22.486926205694363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37</v>
      </c>
      <c r="E83" s="71">
        <f>VLOOKUP($B83,'[6]第２表資料（R2）'!$B$7:$AD$144,10,FALSE)</f>
        <v>13</v>
      </c>
      <c r="F83" s="71">
        <f>VLOOKUP($B83,'[6]第２表資料（R2）'!$B$7:$AD$144,11,FALSE)</f>
        <v>24</v>
      </c>
      <c r="G83" s="52"/>
      <c r="H83" s="859" t="s">
        <v>166</v>
      </c>
      <c r="I83" s="861"/>
      <c r="J83" s="862"/>
      <c r="K83" s="86">
        <f>K73/(D3-K63)*100</f>
        <v>17.464788732394364</v>
      </c>
      <c r="L83" s="87">
        <f>L73/(E3-L63)*100</f>
        <v>15.468113975576662</v>
      </c>
      <c r="M83" s="87">
        <f>M73/(F3-M63)*100</f>
        <v>19.174898314933177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37</v>
      </c>
      <c r="E84" s="71">
        <f>VLOOKUP($B84,'[6]第２表資料（R2）'!$B$7:$AD$144,10,FALSE)</f>
        <v>16</v>
      </c>
      <c r="F84" s="71">
        <f>VLOOKUP($B84,'[6]第２表資料（R2）'!$B$7:$AD$144,11,FALSE)</f>
        <v>21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31</v>
      </c>
      <c r="E85" s="71">
        <f>VLOOKUP($B85,'[6]第２表資料（R2）'!$B$7:$AD$144,10,FALSE)</f>
        <v>12</v>
      </c>
      <c r="F85" s="71">
        <f>VLOOKUP($B85,'[6]第２表資料（R2）'!$B$7:$AD$144,11,FALSE)</f>
        <v>19</v>
      </c>
      <c r="G85" s="52"/>
      <c r="H85" s="859" t="s">
        <v>178</v>
      </c>
      <c r="I85" s="860"/>
      <c r="J85" s="860"/>
      <c r="K85" s="86">
        <f>'[6]第２表資料（R2）'!J150</f>
        <v>52.596089999999997</v>
      </c>
      <c r="L85" s="87">
        <f>'[6]第２表資料（R2）'!K150</f>
        <v>51.016280000000002</v>
      </c>
      <c r="M85" s="87">
        <f>'[6]第２表資料（R2）'!L150</f>
        <v>53.949159999999999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22</v>
      </c>
      <c r="E86" s="71">
        <f>VLOOKUP($B86,'[6]第２表資料（R2）'!$B$7:$AD$144,10,FALSE)</f>
        <v>12</v>
      </c>
      <c r="F86" s="71">
        <f>VLOOKUP($B86,'[6]第２表資料（R2）'!$B$7:$AD$144,11,FALSE)</f>
        <v>10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40</v>
      </c>
      <c r="E87" s="101">
        <f>VLOOKUP($B87,'[6]第２表資料（R2）'!$B$7:$AD$144,10,FALSE)</f>
        <v>17</v>
      </c>
      <c r="F87" s="101">
        <f>VLOOKUP($B87,'[6]第２表資料（R2）'!$B$7:$AD$144,11,FALSE)</f>
        <v>23</v>
      </c>
      <c r="G87" s="92"/>
      <c r="H87" s="857" t="s">
        <v>181</v>
      </c>
      <c r="I87" s="858"/>
      <c r="J87" s="858"/>
      <c r="K87" s="93">
        <f>'[6]第２表資料（R2）'!J152</f>
        <v>57.403230000000001</v>
      </c>
      <c r="L87" s="94">
        <f>'[6]第２表資料（R2）'!K152</f>
        <v>55.692309999999999</v>
      </c>
      <c r="M87" s="94">
        <f>'[6]第２表資料（R2）'!L152</f>
        <v>59.152169999999998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93D8B-ABA5-4C39-AF78-7FB46BC24667}">
  <sheetPr>
    <pageSetUpPr fitToPage="1"/>
  </sheetPr>
  <dimension ref="A1:BM719"/>
  <sheetViews>
    <sheetView showGridLines="0" view="pageBreakPreview" topLeftCell="B1" zoomScale="75" zoomScaleNormal="60" zoomScaleSheetLayoutView="75" workbookViewId="0">
      <selection sqref="A1:A1048576"/>
    </sheetView>
  </sheetViews>
  <sheetFormatPr defaultColWidth="9.875" defaultRowHeight="14.65" customHeight="1"/>
  <cols>
    <col min="1" max="1" width="34.5" style="794" hidden="1" customWidth="1"/>
    <col min="2" max="3" width="0.625" style="795" customWidth="1"/>
    <col min="4" max="4" width="4.75" style="795" hidden="1" customWidth="1"/>
    <col min="5" max="5" width="30.125" style="4" customWidth="1"/>
    <col min="6" max="35" width="7.625" style="794" customWidth="1"/>
    <col min="36" max="37" width="10.75" style="794" customWidth="1"/>
    <col min="38" max="47" width="9.375" style="794" customWidth="1"/>
    <col min="48" max="16384" width="9.875" style="794"/>
  </cols>
  <sheetData>
    <row r="1" spans="1:35" s="110" customFormat="1" ht="19.5" customHeight="1">
      <c r="B1" s="1096" t="s">
        <v>883</v>
      </c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740"/>
      <c r="T1" s="740"/>
      <c r="U1" s="742"/>
      <c r="V1" s="739"/>
      <c r="W1" s="108"/>
      <c r="X1" s="108"/>
      <c r="Y1" s="739"/>
      <c r="Z1" s="740"/>
      <c r="AA1" s="741"/>
      <c r="AB1" s="743"/>
      <c r="AC1" s="740"/>
      <c r="AD1" s="741"/>
      <c r="AE1" s="293"/>
      <c r="AF1" s="293"/>
      <c r="AG1" s="293"/>
    </row>
    <row r="2" spans="1:35" s="110" customFormat="1" ht="6" customHeight="1">
      <c r="E2" s="5"/>
      <c r="F2" s="744"/>
      <c r="G2" s="744"/>
      <c r="H2" s="744"/>
      <c r="I2" s="744"/>
      <c r="J2" s="745"/>
      <c r="K2" s="745"/>
      <c r="L2" s="745"/>
      <c r="M2" s="745"/>
      <c r="N2" s="746"/>
      <c r="R2" s="744"/>
      <c r="S2" s="745"/>
      <c r="T2" s="745"/>
      <c r="U2" s="745"/>
      <c r="V2" s="745"/>
      <c r="W2" s="747"/>
      <c r="X2" s="744"/>
      <c r="AA2" s="744"/>
      <c r="AB2" s="745"/>
      <c r="AC2" s="746"/>
      <c r="AD2" s="746"/>
      <c r="AE2" s="745"/>
      <c r="AF2" s="746"/>
    </row>
    <row r="3" spans="1:35" s="348" customFormat="1" ht="15" customHeight="1">
      <c r="B3" s="1097" t="s">
        <v>884</v>
      </c>
      <c r="C3" s="1097"/>
      <c r="D3" s="1097"/>
      <c r="E3" s="1098"/>
      <c r="F3" s="1014" t="s">
        <v>885</v>
      </c>
      <c r="G3" s="1015"/>
      <c r="H3" s="1015"/>
      <c r="I3" s="1015"/>
      <c r="J3" s="1015"/>
      <c r="K3" s="1015"/>
      <c r="L3" s="1015"/>
      <c r="M3" s="1015"/>
      <c r="N3" s="1015"/>
      <c r="O3" s="1016"/>
      <c r="P3" s="571"/>
      <c r="Q3" s="574"/>
      <c r="R3" s="574"/>
      <c r="S3" s="749"/>
      <c r="T3" s="749" t="s">
        <v>817</v>
      </c>
      <c r="U3" s="750"/>
      <c r="V3" s="751"/>
      <c r="W3" s="750"/>
      <c r="X3" s="750"/>
      <c r="Y3" s="752"/>
      <c r="Z3" s="1091" t="s">
        <v>818</v>
      </c>
      <c r="AA3" s="1092"/>
      <c r="AB3" s="1092"/>
      <c r="AC3" s="1092"/>
      <c r="AD3" s="1092"/>
      <c r="AE3" s="1092"/>
      <c r="AF3" s="1092"/>
      <c r="AG3" s="1092"/>
      <c r="AH3" s="1092"/>
      <c r="AI3" s="1092"/>
    </row>
    <row r="4" spans="1:35" s="761" customFormat="1" ht="15" customHeight="1">
      <c r="B4" s="1099"/>
      <c r="C4" s="1099"/>
      <c r="D4" s="1099"/>
      <c r="E4" s="1100"/>
      <c r="F4" s="753" t="s">
        <v>212</v>
      </c>
      <c r="G4" s="1103" t="s">
        <v>819</v>
      </c>
      <c r="H4" s="1104"/>
      <c r="I4" s="1104"/>
      <c r="J4" s="1105"/>
      <c r="K4" s="754" t="s">
        <v>212</v>
      </c>
      <c r="L4" s="754" t="s">
        <v>212</v>
      </c>
      <c r="M4" s="754" t="s">
        <v>212</v>
      </c>
      <c r="N4" s="754" t="s">
        <v>212</v>
      </c>
      <c r="O4" s="755" t="s">
        <v>212</v>
      </c>
      <c r="P4" s="543" t="s">
        <v>212</v>
      </c>
      <c r="Q4" s="718"/>
      <c r="R4" s="756" t="s">
        <v>886</v>
      </c>
      <c r="S4" s="757" t="s">
        <v>887</v>
      </c>
      <c r="T4" s="758"/>
      <c r="U4" s="754" t="s">
        <v>212</v>
      </c>
      <c r="V4" s="754" t="s">
        <v>212</v>
      </c>
      <c r="W4" s="754" t="s">
        <v>212</v>
      </c>
      <c r="X4" s="754" t="s">
        <v>212</v>
      </c>
      <c r="Y4" s="759" t="s">
        <v>212</v>
      </c>
      <c r="Z4" s="753" t="s">
        <v>212</v>
      </c>
      <c r="AA4" s="1091" t="s">
        <v>819</v>
      </c>
      <c r="AB4" s="1092"/>
      <c r="AC4" s="1092"/>
      <c r="AD4" s="1093"/>
      <c r="AE4" s="754" t="s">
        <v>212</v>
      </c>
      <c r="AF4" s="755" t="s">
        <v>212</v>
      </c>
      <c r="AG4" s="755" t="s">
        <v>212</v>
      </c>
      <c r="AH4" s="754" t="s">
        <v>212</v>
      </c>
      <c r="AI4" s="760" t="s">
        <v>212</v>
      </c>
    </row>
    <row r="5" spans="1:35" s="761" customFormat="1" ht="63.75" customHeight="1">
      <c r="B5" s="1099"/>
      <c r="C5" s="1099"/>
      <c r="D5" s="1099"/>
      <c r="E5" s="1100"/>
      <c r="F5" s="762" t="s">
        <v>751</v>
      </c>
      <c r="G5" s="763" t="s">
        <v>751</v>
      </c>
      <c r="H5" s="753" t="s">
        <v>822</v>
      </c>
      <c r="I5" s="1094" t="s">
        <v>888</v>
      </c>
      <c r="J5" s="1094" t="s">
        <v>889</v>
      </c>
      <c r="K5" s="754" t="s">
        <v>825</v>
      </c>
      <c r="L5" s="754" t="s">
        <v>826</v>
      </c>
      <c r="M5" s="754" t="s">
        <v>827</v>
      </c>
      <c r="N5" s="754" t="s">
        <v>828</v>
      </c>
      <c r="O5" s="755" t="s">
        <v>829</v>
      </c>
      <c r="P5" s="721" t="s">
        <v>751</v>
      </c>
      <c r="Q5" s="720" t="s">
        <v>751</v>
      </c>
      <c r="R5" s="753" t="s">
        <v>890</v>
      </c>
      <c r="S5" s="753" t="s">
        <v>888</v>
      </c>
      <c r="T5" s="753" t="s">
        <v>891</v>
      </c>
      <c r="U5" s="754" t="s">
        <v>825</v>
      </c>
      <c r="V5" s="754" t="s">
        <v>826</v>
      </c>
      <c r="W5" s="754" t="s">
        <v>827</v>
      </c>
      <c r="X5" s="754" t="s">
        <v>828</v>
      </c>
      <c r="Y5" s="759" t="s">
        <v>829</v>
      </c>
      <c r="Z5" s="762" t="s">
        <v>751</v>
      </c>
      <c r="AA5" s="720" t="s">
        <v>751</v>
      </c>
      <c r="AB5" s="753" t="s">
        <v>822</v>
      </c>
      <c r="AC5" s="1094" t="s">
        <v>888</v>
      </c>
      <c r="AD5" s="1094" t="s">
        <v>889</v>
      </c>
      <c r="AE5" s="754" t="s">
        <v>825</v>
      </c>
      <c r="AF5" s="754" t="s">
        <v>826</v>
      </c>
      <c r="AG5" s="754" t="s">
        <v>827</v>
      </c>
      <c r="AH5" s="754" t="s">
        <v>828</v>
      </c>
      <c r="AI5" s="760" t="s">
        <v>831</v>
      </c>
    </row>
    <row r="6" spans="1:35" s="761" customFormat="1" ht="12.75" customHeight="1">
      <c r="B6" s="1101"/>
      <c r="C6" s="1101"/>
      <c r="D6" s="1101"/>
      <c r="E6" s="1102"/>
      <c r="F6" s="764" t="s">
        <v>833</v>
      </c>
      <c r="G6" s="764"/>
      <c r="H6" s="764"/>
      <c r="I6" s="1095"/>
      <c r="J6" s="1095"/>
      <c r="K6" s="765"/>
      <c r="L6" s="765"/>
      <c r="M6" s="765"/>
      <c r="N6" s="765"/>
      <c r="O6" s="766"/>
      <c r="P6" s="767" t="s">
        <v>833</v>
      </c>
      <c r="Q6" s="767"/>
      <c r="R6" s="768"/>
      <c r="S6" s="764"/>
      <c r="T6" s="764"/>
      <c r="U6" s="765"/>
      <c r="V6" s="765"/>
      <c r="W6" s="765"/>
      <c r="X6" s="765"/>
      <c r="Y6" s="769"/>
      <c r="Z6" s="829" t="s">
        <v>833</v>
      </c>
      <c r="AA6" s="767"/>
      <c r="AB6" s="764"/>
      <c r="AC6" s="1095"/>
      <c r="AD6" s="1095"/>
      <c r="AE6" s="765"/>
      <c r="AF6" s="766"/>
      <c r="AG6" s="766"/>
      <c r="AH6" s="765"/>
      <c r="AI6" s="770"/>
    </row>
    <row r="7" spans="1:35" s="797" customFormat="1" ht="30" customHeight="1">
      <c r="B7" s="824"/>
      <c r="C7" s="824"/>
      <c r="D7" s="824"/>
      <c r="E7" s="800" t="s">
        <v>915</v>
      </c>
      <c r="F7" s="801"/>
      <c r="G7" s="801"/>
      <c r="H7" s="801"/>
      <c r="I7" s="801"/>
      <c r="J7" s="801"/>
      <c r="K7" s="801"/>
      <c r="L7" s="801"/>
      <c r="M7" s="801"/>
      <c r="N7" s="801"/>
      <c r="O7" s="802"/>
      <c r="P7" s="801"/>
      <c r="Q7" s="801"/>
      <c r="R7" s="801"/>
      <c r="S7" s="801"/>
      <c r="T7" s="801"/>
      <c r="U7" s="801"/>
      <c r="V7" s="801"/>
      <c r="W7" s="801"/>
      <c r="X7" s="801"/>
      <c r="Y7" s="830"/>
      <c r="Z7" s="801"/>
      <c r="AA7" s="801"/>
      <c r="AB7" s="801"/>
      <c r="AC7" s="801"/>
      <c r="AD7" s="801"/>
      <c r="AE7" s="801"/>
      <c r="AF7" s="801"/>
      <c r="AG7" s="801"/>
      <c r="AH7" s="801"/>
      <c r="AI7" s="801"/>
    </row>
    <row r="8" spans="1:35" s="143" customFormat="1" ht="20.100000000000001" customHeight="1">
      <c r="A8" s="772" t="s">
        <v>256</v>
      </c>
      <c r="B8" s="132"/>
      <c r="C8" s="132"/>
      <c r="D8" s="803"/>
      <c r="E8" s="774" t="s">
        <v>757</v>
      </c>
      <c r="F8" s="804">
        <f>VLOOKUP($A8,[23]旧野母崎町!$B$6:$M$30,2,FALSE)</f>
        <v>1908</v>
      </c>
      <c r="G8" s="804">
        <f>VLOOKUP($A8,[23]旧野母崎町!$B$6:$M$30,3,FALSE)</f>
        <v>1439</v>
      </c>
      <c r="H8" s="804">
        <f>VLOOKUP($A8,[23]旧野母崎町!$B$6:$M$30,4,FALSE)</f>
        <v>908</v>
      </c>
      <c r="I8" s="804">
        <f>VLOOKUP($A8,[23]旧野母崎町!$B$6:$M$30,5,FALSE)</f>
        <v>26</v>
      </c>
      <c r="J8" s="804">
        <f>VLOOKUP($A8,[23]旧野母崎町!$B$6:$M$30,6,FALSE)</f>
        <v>505</v>
      </c>
      <c r="K8" s="804">
        <f>VLOOKUP($A8,[23]旧野母崎町!$B$6:$M$30,7,FALSE)</f>
        <v>82</v>
      </c>
      <c r="L8" s="804">
        <f>VLOOKUP($A8,[23]旧野母崎町!$B$6:$M$30,8,FALSE)</f>
        <v>57</v>
      </c>
      <c r="M8" s="804">
        <f>VLOOKUP($A8,[23]旧野母崎町!$B$6:$M$30,9,FALSE)</f>
        <v>194</v>
      </c>
      <c r="N8" s="804">
        <f>VLOOKUP($A8,[23]旧野母崎町!$B$6:$M$30,10,FALSE)</f>
        <v>90</v>
      </c>
      <c r="O8" s="805" t="str">
        <f>VLOOKUP($A8,[23]旧野母崎町!$B$6:$M$30,11,FALSE)</f>
        <v>-</v>
      </c>
      <c r="P8" s="804">
        <f>VLOOKUP($A8,[23]旧野母崎町!$B$35:$M$59,2,FALSE)</f>
        <v>994</v>
      </c>
      <c r="Q8" s="804">
        <f>VLOOKUP($A8,[23]旧野母崎町!$B$35:$M$59,3,FALSE)</f>
        <v>674</v>
      </c>
      <c r="R8" s="804">
        <f>VLOOKUP($A8,[23]旧野母崎町!$B$35:$M$59,4,FALSE)</f>
        <v>538</v>
      </c>
      <c r="S8" s="804">
        <f>VLOOKUP($A8,[23]旧野母崎町!$B$35:$M$59,5,FALSE)</f>
        <v>12</v>
      </c>
      <c r="T8" s="804">
        <f>VLOOKUP($A8,[23]旧野母崎町!$B$35:$M$59,6,FALSE)</f>
        <v>124</v>
      </c>
      <c r="U8" s="804">
        <f>VLOOKUP($A8,[23]旧野母崎町!$B$35:$M$59,7,FALSE)</f>
        <v>63</v>
      </c>
      <c r="V8" s="804">
        <f>VLOOKUP($A8,[23]旧野母崎町!$B$35:$M$59,8,FALSE)</f>
        <v>52</v>
      </c>
      <c r="W8" s="804">
        <f>VLOOKUP($A8,[23]旧野母崎町!$B$35:$M$59,9,FALSE)</f>
        <v>170</v>
      </c>
      <c r="X8" s="804">
        <f>VLOOKUP($A8,[23]旧野母崎町!$B$35:$M$59,10,FALSE)</f>
        <v>12</v>
      </c>
      <c r="Y8" s="805" t="str">
        <f>VLOOKUP($A8,[23]旧野母崎町!$B$35:$M$59,11,FALSE)</f>
        <v>-</v>
      </c>
      <c r="Z8" s="804">
        <f>VLOOKUP($A8,[23]旧野母崎町!$B$64:$M$88,2,FALSE)</f>
        <v>914</v>
      </c>
      <c r="AA8" s="804">
        <f>VLOOKUP($A8,[23]旧野母崎町!$B$64:$M$88,3,FALSE)</f>
        <v>765</v>
      </c>
      <c r="AB8" s="804">
        <f>VLOOKUP($A8,[23]旧野母崎町!$B$64:$M$88,4,FALSE)</f>
        <v>370</v>
      </c>
      <c r="AC8" s="804">
        <f>VLOOKUP($A8,[23]旧野母崎町!$B$64:$M$88,5,FALSE)</f>
        <v>14</v>
      </c>
      <c r="AD8" s="804">
        <f>VLOOKUP($A8,[23]旧野母崎町!$B$64:$M$88,6,FALSE)</f>
        <v>381</v>
      </c>
      <c r="AE8" s="804">
        <f>VLOOKUP($A8,[23]旧野母崎町!$B$64:$M$88,7,FALSE)</f>
        <v>19</v>
      </c>
      <c r="AF8" s="804">
        <f>VLOOKUP($A8,[23]旧野母崎町!$B$64:$M$88,8,FALSE)</f>
        <v>5</v>
      </c>
      <c r="AG8" s="804">
        <f>VLOOKUP($A8,[23]旧野母崎町!$B$64:$M$88,9,FALSE)</f>
        <v>24</v>
      </c>
      <c r="AH8" s="804">
        <f>VLOOKUP($A8,[23]旧野母崎町!$B$64:$M$88,10,FALSE)</f>
        <v>78</v>
      </c>
      <c r="AI8" s="804" t="str">
        <f>VLOOKUP($A8,[23]旧野母崎町!$B$64:$M$88,11,FALSE)</f>
        <v>-</v>
      </c>
    </row>
    <row r="9" spans="1:35" s="143" customFormat="1" ht="15.95" customHeight="1">
      <c r="A9" s="772" t="s">
        <v>834</v>
      </c>
      <c r="B9" s="132"/>
      <c r="C9" s="132"/>
      <c r="D9" s="803" t="s">
        <v>443</v>
      </c>
      <c r="E9" s="777" t="s">
        <v>835</v>
      </c>
      <c r="F9" s="804">
        <f>VLOOKUP($A9,[23]旧野母崎町!$B$6:$M$30,2,FALSE)</f>
        <v>48</v>
      </c>
      <c r="G9" s="804">
        <f>VLOOKUP($A9,[23]旧野母崎町!$B$6:$M$30,3,FALSE)</f>
        <v>4</v>
      </c>
      <c r="H9" s="804">
        <f>VLOOKUP($A9,[23]旧野母崎町!$B$6:$M$30,4,FALSE)</f>
        <v>2</v>
      </c>
      <c r="I9" s="804" t="str">
        <f>VLOOKUP($A9,[23]旧野母崎町!$B$6:$M$30,5,FALSE)</f>
        <v>-</v>
      </c>
      <c r="J9" s="804">
        <f>VLOOKUP($A9,[23]旧野母崎町!$B$6:$M$30,6,FALSE)</f>
        <v>2</v>
      </c>
      <c r="K9" s="804" t="str">
        <f>VLOOKUP($A9,[23]旧野母崎町!$B$6:$M$30,7,FALSE)</f>
        <v>-</v>
      </c>
      <c r="L9" s="804" t="str">
        <f>VLOOKUP($A9,[23]旧野母崎町!$B$6:$M$30,8,FALSE)</f>
        <v>-</v>
      </c>
      <c r="M9" s="804">
        <f>VLOOKUP($A9,[23]旧野母崎町!$B$6:$M$30,9,FALSE)</f>
        <v>30</v>
      </c>
      <c r="N9" s="804">
        <f>VLOOKUP($A9,[23]旧野母崎町!$B$6:$M$30,10,FALSE)</f>
        <v>14</v>
      </c>
      <c r="O9" s="805" t="str">
        <f>VLOOKUP($A9,[23]旧野母崎町!$B$6:$M$30,11,FALSE)</f>
        <v>-</v>
      </c>
      <c r="P9" s="804">
        <f>VLOOKUP($A9,[23]旧野母崎町!$B$35:$M$59,2,FALSE)</f>
        <v>30</v>
      </c>
      <c r="Q9" s="804">
        <f>VLOOKUP($A9,[23]旧野母崎町!$B$35:$M$59,3,FALSE)</f>
        <v>2</v>
      </c>
      <c r="R9" s="804">
        <f>VLOOKUP($A9,[23]旧野母崎町!$B$35:$M$59,4,FALSE)</f>
        <v>1</v>
      </c>
      <c r="S9" s="804" t="str">
        <f>VLOOKUP($A9,[23]旧野母崎町!$B$35:$M$59,5,FALSE)</f>
        <v>-</v>
      </c>
      <c r="T9" s="804">
        <f>VLOOKUP($A9,[23]旧野母崎町!$B$35:$M$59,6,FALSE)</f>
        <v>1</v>
      </c>
      <c r="U9" s="804" t="str">
        <f>VLOOKUP($A9,[23]旧野母崎町!$B$35:$M$59,7,FALSE)</f>
        <v>-</v>
      </c>
      <c r="V9" s="804" t="str">
        <f>VLOOKUP($A9,[23]旧野母崎町!$B$35:$M$59,8,FALSE)</f>
        <v>-</v>
      </c>
      <c r="W9" s="804">
        <f>VLOOKUP($A9,[23]旧野母崎町!$B$35:$M$59,9,FALSE)</f>
        <v>28</v>
      </c>
      <c r="X9" s="804" t="str">
        <f>VLOOKUP($A9,[23]旧野母崎町!$B$35:$M$59,10,FALSE)</f>
        <v>-</v>
      </c>
      <c r="Y9" s="805" t="str">
        <f>VLOOKUP($A9,[23]旧野母崎町!$B$35:$M$59,11,FALSE)</f>
        <v>-</v>
      </c>
      <c r="Z9" s="804">
        <f>VLOOKUP($A9,[23]旧野母崎町!$B$64:$M$88,2,FALSE)</f>
        <v>18</v>
      </c>
      <c r="AA9" s="804">
        <f>VLOOKUP($A9,[23]旧野母崎町!$B$64:$M$88,3,FALSE)</f>
        <v>2</v>
      </c>
      <c r="AB9" s="804">
        <f>VLOOKUP($A9,[23]旧野母崎町!$B$64:$M$88,4,FALSE)</f>
        <v>1</v>
      </c>
      <c r="AC9" s="804" t="str">
        <f>VLOOKUP($A9,[23]旧野母崎町!$B$64:$M$88,5,FALSE)</f>
        <v>-</v>
      </c>
      <c r="AD9" s="804">
        <f>VLOOKUP($A9,[23]旧野母崎町!$B$64:$M$88,6,FALSE)</f>
        <v>1</v>
      </c>
      <c r="AE9" s="804" t="str">
        <f>VLOOKUP($A9,[23]旧野母崎町!$B$64:$M$88,7,FALSE)</f>
        <v>-</v>
      </c>
      <c r="AF9" s="804" t="str">
        <f>VLOOKUP($A9,[23]旧野母崎町!$B$64:$M$88,8,FALSE)</f>
        <v>-</v>
      </c>
      <c r="AG9" s="804">
        <f>VLOOKUP($A9,[23]旧野母崎町!$B$64:$M$88,9,FALSE)</f>
        <v>2</v>
      </c>
      <c r="AH9" s="804">
        <f>VLOOKUP($A9,[23]旧野母崎町!$B$64:$M$88,10,FALSE)</f>
        <v>14</v>
      </c>
      <c r="AI9" s="804" t="str">
        <f>VLOOKUP($A9,[23]旧野母崎町!$B$64:$M$88,11,FALSE)</f>
        <v>-</v>
      </c>
    </row>
    <row r="10" spans="1:35" s="143" customFormat="1" ht="15.95" customHeight="1">
      <c r="A10" s="772" t="s">
        <v>836</v>
      </c>
      <c r="B10" s="132"/>
      <c r="C10" s="132"/>
      <c r="D10" s="803"/>
      <c r="E10" s="777" t="s">
        <v>836</v>
      </c>
      <c r="F10" s="804">
        <f>VLOOKUP($A10,[23]旧野母崎町!$B$6:$M$30,2,FALSE)</f>
        <v>47</v>
      </c>
      <c r="G10" s="804">
        <f>VLOOKUP($A10,[23]旧野母崎町!$B$6:$M$30,3,FALSE)</f>
        <v>3</v>
      </c>
      <c r="H10" s="804">
        <f>VLOOKUP($A10,[23]旧野母崎町!$B$6:$M$30,4,FALSE)</f>
        <v>1</v>
      </c>
      <c r="I10" s="804" t="str">
        <f>VLOOKUP($A10,[23]旧野母崎町!$B$6:$M$30,5,FALSE)</f>
        <v>-</v>
      </c>
      <c r="J10" s="804">
        <f>VLOOKUP($A10,[23]旧野母崎町!$B$6:$M$30,6,FALSE)</f>
        <v>2</v>
      </c>
      <c r="K10" s="804" t="str">
        <f>VLOOKUP($A10,[23]旧野母崎町!$B$6:$M$30,7,FALSE)</f>
        <v>-</v>
      </c>
      <c r="L10" s="804" t="str">
        <f>VLOOKUP($A10,[23]旧野母崎町!$B$6:$M$30,8,FALSE)</f>
        <v>-</v>
      </c>
      <c r="M10" s="804">
        <f>VLOOKUP($A10,[23]旧野母崎町!$B$6:$M$30,9,FALSE)</f>
        <v>30</v>
      </c>
      <c r="N10" s="804">
        <f>VLOOKUP($A10,[23]旧野母崎町!$B$6:$M$30,10,FALSE)</f>
        <v>14</v>
      </c>
      <c r="O10" s="805" t="str">
        <f>VLOOKUP($A10,[23]旧野母崎町!$B$6:$M$30,11,FALSE)</f>
        <v>-</v>
      </c>
      <c r="P10" s="804">
        <f>VLOOKUP($A10,[23]旧野母崎町!$B$35:$M$59,2,FALSE)</f>
        <v>29</v>
      </c>
      <c r="Q10" s="804">
        <f>VLOOKUP($A10,[23]旧野母崎町!$B$35:$M$59,3,FALSE)</f>
        <v>1</v>
      </c>
      <c r="R10" s="804" t="str">
        <f>VLOOKUP($A10,[23]旧野母崎町!$B$35:$M$59,4,FALSE)</f>
        <v>-</v>
      </c>
      <c r="S10" s="804" t="str">
        <f>VLOOKUP($A10,[23]旧野母崎町!$B$35:$M$59,5,FALSE)</f>
        <v>-</v>
      </c>
      <c r="T10" s="804">
        <f>VLOOKUP($A10,[23]旧野母崎町!$B$35:$M$59,6,FALSE)</f>
        <v>1</v>
      </c>
      <c r="U10" s="804" t="str">
        <f>VLOOKUP($A10,[23]旧野母崎町!$B$35:$M$59,7,FALSE)</f>
        <v>-</v>
      </c>
      <c r="V10" s="804" t="str">
        <f>VLOOKUP($A10,[23]旧野母崎町!$B$35:$M$59,8,FALSE)</f>
        <v>-</v>
      </c>
      <c r="W10" s="804">
        <f>VLOOKUP($A10,[23]旧野母崎町!$B$35:$M$59,9,FALSE)</f>
        <v>28</v>
      </c>
      <c r="X10" s="804" t="str">
        <f>VLOOKUP($A10,[23]旧野母崎町!$B$35:$M$59,10,FALSE)</f>
        <v>-</v>
      </c>
      <c r="Y10" s="805" t="str">
        <f>VLOOKUP($A10,[23]旧野母崎町!$B$35:$M$59,11,FALSE)</f>
        <v>-</v>
      </c>
      <c r="Z10" s="804">
        <f>VLOOKUP($A10,[23]旧野母崎町!$B$64:$M$88,2,FALSE)</f>
        <v>18</v>
      </c>
      <c r="AA10" s="804">
        <f>VLOOKUP($A10,[23]旧野母崎町!$B$64:$M$88,3,FALSE)</f>
        <v>2</v>
      </c>
      <c r="AB10" s="804">
        <f>VLOOKUP($A10,[23]旧野母崎町!$B$64:$M$88,4,FALSE)</f>
        <v>1</v>
      </c>
      <c r="AC10" s="804" t="str">
        <f>VLOOKUP($A10,[23]旧野母崎町!$B$64:$M$88,5,FALSE)</f>
        <v>-</v>
      </c>
      <c r="AD10" s="804">
        <f>VLOOKUP($A10,[23]旧野母崎町!$B$64:$M$88,6,FALSE)</f>
        <v>1</v>
      </c>
      <c r="AE10" s="804" t="str">
        <f>VLOOKUP($A10,[23]旧野母崎町!$B$64:$M$88,7,FALSE)</f>
        <v>-</v>
      </c>
      <c r="AF10" s="804" t="str">
        <f>VLOOKUP($A10,[23]旧野母崎町!$B$64:$M$88,8,FALSE)</f>
        <v>-</v>
      </c>
      <c r="AG10" s="804">
        <f>VLOOKUP($A10,[23]旧野母崎町!$B$64:$M$88,9,FALSE)</f>
        <v>2</v>
      </c>
      <c r="AH10" s="804">
        <f>VLOOKUP($A10,[23]旧野母崎町!$B$64:$M$88,10,FALSE)</f>
        <v>14</v>
      </c>
      <c r="AI10" s="804" t="str">
        <f>VLOOKUP($A10,[23]旧野母崎町!$B$64:$M$88,11,FALSE)</f>
        <v>-</v>
      </c>
    </row>
    <row r="11" spans="1:35" s="143" customFormat="1" ht="15.95" customHeight="1">
      <c r="A11" s="772" t="s">
        <v>837</v>
      </c>
      <c r="B11" s="132" t="s">
        <v>212</v>
      </c>
      <c r="C11" s="132"/>
      <c r="D11" s="803" t="s">
        <v>493</v>
      </c>
      <c r="E11" s="777" t="s">
        <v>838</v>
      </c>
      <c r="F11" s="804">
        <f>VLOOKUP($A11,[23]旧野母崎町!$B$6:$M$30,2,FALSE)</f>
        <v>119</v>
      </c>
      <c r="G11" s="804">
        <f>VLOOKUP($A11,[23]旧野母崎町!$B$6:$M$30,3,FALSE)</f>
        <v>56</v>
      </c>
      <c r="H11" s="804">
        <f>VLOOKUP($A11,[23]旧野母崎町!$B$6:$M$30,4,FALSE)</f>
        <v>45</v>
      </c>
      <c r="I11" s="804" t="str">
        <f>VLOOKUP($A11,[23]旧野母崎町!$B$6:$M$30,5,FALSE)</f>
        <v>-</v>
      </c>
      <c r="J11" s="804">
        <f>VLOOKUP($A11,[23]旧野母崎町!$B$6:$M$30,6,FALSE)</f>
        <v>11</v>
      </c>
      <c r="K11" s="804">
        <f>VLOOKUP($A11,[23]旧野母崎町!$B$6:$M$30,7,FALSE)</f>
        <v>6</v>
      </c>
      <c r="L11" s="804">
        <f>VLOOKUP($A11,[23]旧野母崎町!$B$6:$M$30,8,FALSE)</f>
        <v>9</v>
      </c>
      <c r="M11" s="804">
        <f>VLOOKUP($A11,[23]旧野母崎町!$B$6:$M$30,9,FALSE)</f>
        <v>32</v>
      </c>
      <c r="N11" s="804">
        <f>VLOOKUP($A11,[23]旧野母崎町!$B$6:$M$30,10,FALSE)</f>
        <v>15</v>
      </c>
      <c r="O11" s="805" t="str">
        <f>VLOOKUP($A11,[23]旧野母崎町!$B$6:$M$30,11,FALSE)</f>
        <v>-</v>
      </c>
      <c r="P11" s="804">
        <f>VLOOKUP($A11,[23]旧野母崎町!$B$35:$M$59,2,FALSE)</f>
        <v>94</v>
      </c>
      <c r="Q11" s="804">
        <f>VLOOKUP($A11,[23]旧野母崎町!$B$35:$M$59,3,FALSE)</f>
        <v>44</v>
      </c>
      <c r="R11" s="804">
        <f>VLOOKUP($A11,[23]旧野母崎町!$B$35:$M$59,4,FALSE)</f>
        <v>41</v>
      </c>
      <c r="S11" s="804" t="str">
        <f>VLOOKUP($A11,[23]旧野母崎町!$B$35:$M$59,5,FALSE)</f>
        <v>-</v>
      </c>
      <c r="T11" s="804">
        <f>VLOOKUP($A11,[23]旧野母崎町!$B$35:$M$59,6,FALSE)</f>
        <v>3</v>
      </c>
      <c r="U11" s="804">
        <f>VLOOKUP($A11,[23]旧野母崎町!$B$35:$M$59,7,FALSE)</f>
        <v>6</v>
      </c>
      <c r="V11" s="804">
        <f>VLOOKUP($A11,[23]旧野母崎町!$B$35:$M$59,8,FALSE)</f>
        <v>9</v>
      </c>
      <c r="W11" s="804">
        <f>VLOOKUP($A11,[23]旧野母崎町!$B$35:$M$59,9,FALSE)</f>
        <v>31</v>
      </c>
      <c r="X11" s="804">
        <f>VLOOKUP($A11,[23]旧野母崎町!$B$35:$M$59,10,FALSE)</f>
        <v>3</v>
      </c>
      <c r="Y11" s="805" t="str">
        <f>VLOOKUP($A11,[23]旧野母崎町!$B$35:$M$59,11,FALSE)</f>
        <v>-</v>
      </c>
      <c r="Z11" s="804">
        <f>VLOOKUP($A11,[23]旧野母崎町!$B$64:$M$88,2,FALSE)</f>
        <v>25</v>
      </c>
      <c r="AA11" s="804">
        <f>VLOOKUP($A11,[23]旧野母崎町!$B$64:$M$88,3,FALSE)</f>
        <v>12</v>
      </c>
      <c r="AB11" s="804">
        <f>VLOOKUP($A11,[23]旧野母崎町!$B$64:$M$88,4,FALSE)</f>
        <v>4</v>
      </c>
      <c r="AC11" s="804" t="str">
        <f>VLOOKUP($A11,[23]旧野母崎町!$B$64:$M$88,5,FALSE)</f>
        <v>-</v>
      </c>
      <c r="AD11" s="804">
        <f>VLOOKUP($A11,[23]旧野母崎町!$B$64:$M$88,6,FALSE)</f>
        <v>8</v>
      </c>
      <c r="AE11" s="804" t="str">
        <f>VLOOKUP($A11,[23]旧野母崎町!$B$64:$M$88,7,FALSE)</f>
        <v>-</v>
      </c>
      <c r="AF11" s="804" t="str">
        <f>VLOOKUP($A11,[23]旧野母崎町!$B$64:$M$88,8,FALSE)</f>
        <v>-</v>
      </c>
      <c r="AG11" s="804">
        <f>VLOOKUP($A11,[23]旧野母崎町!$B$64:$M$88,9,FALSE)</f>
        <v>1</v>
      </c>
      <c r="AH11" s="804">
        <f>VLOOKUP($A11,[23]旧野母崎町!$B$64:$M$88,10,FALSE)</f>
        <v>12</v>
      </c>
      <c r="AI11" s="804" t="str">
        <f>VLOOKUP($A11,[23]旧野母崎町!$B$64:$M$88,11,FALSE)</f>
        <v>-</v>
      </c>
    </row>
    <row r="12" spans="1:35" s="143" customFormat="1" ht="15.95" customHeight="1">
      <c r="A12" s="772" t="s">
        <v>839</v>
      </c>
      <c r="B12" s="132" t="s">
        <v>212</v>
      </c>
      <c r="C12" s="132"/>
      <c r="D12" s="803" t="s">
        <v>495</v>
      </c>
      <c r="E12" s="777" t="s">
        <v>840</v>
      </c>
      <c r="F12" s="804" t="str">
        <f>VLOOKUP($A12,[23]旧野母崎町!$B$6:$M$30,2,FALSE)</f>
        <v>-</v>
      </c>
      <c r="G12" s="804" t="str">
        <f>VLOOKUP($A12,[23]旧野母崎町!$B$6:$M$30,3,FALSE)</f>
        <v>-</v>
      </c>
      <c r="H12" s="804" t="str">
        <f>VLOOKUP($A12,[23]旧野母崎町!$B$6:$M$30,4,FALSE)</f>
        <v>-</v>
      </c>
      <c r="I12" s="804" t="str">
        <f>VLOOKUP($A12,[23]旧野母崎町!$B$6:$M$30,5,FALSE)</f>
        <v>-</v>
      </c>
      <c r="J12" s="804" t="str">
        <f>VLOOKUP($A12,[23]旧野母崎町!$B$6:$M$30,6,FALSE)</f>
        <v>-</v>
      </c>
      <c r="K12" s="804" t="str">
        <f>VLOOKUP($A12,[23]旧野母崎町!$B$6:$M$30,7,FALSE)</f>
        <v>-</v>
      </c>
      <c r="L12" s="804" t="str">
        <f>VLOOKUP($A12,[23]旧野母崎町!$B$6:$M$30,8,FALSE)</f>
        <v>-</v>
      </c>
      <c r="M12" s="804" t="str">
        <f>VLOOKUP($A12,[23]旧野母崎町!$B$6:$M$30,9,FALSE)</f>
        <v>-</v>
      </c>
      <c r="N12" s="804" t="str">
        <f>VLOOKUP($A12,[23]旧野母崎町!$B$6:$M$30,10,FALSE)</f>
        <v>-</v>
      </c>
      <c r="O12" s="805" t="str">
        <f>VLOOKUP($A12,[23]旧野母崎町!$B$6:$M$30,11,FALSE)</f>
        <v>-</v>
      </c>
      <c r="P12" s="804" t="str">
        <f>VLOOKUP($A12,[23]旧野母崎町!$B$35:$M$59,2,FALSE)</f>
        <v>-</v>
      </c>
      <c r="Q12" s="804" t="str">
        <f>VLOOKUP($A12,[23]旧野母崎町!$B$35:$M$59,3,FALSE)</f>
        <v>-</v>
      </c>
      <c r="R12" s="804" t="str">
        <f>VLOOKUP($A12,[23]旧野母崎町!$B$35:$M$59,4,FALSE)</f>
        <v>-</v>
      </c>
      <c r="S12" s="804" t="str">
        <f>VLOOKUP($A12,[23]旧野母崎町!$B$35:$M$59,5,FALSE)</f>
        <v>-</v>
      </c>
      <c r="T12" s="804" t="str">
        <f>VLOOKUP($A12,[23]旧野母崎町!$B$35:$M$59,6,FALSE)</f>
        <v>-</v>
      </c>
      <c r="U12" s="804" t="str">
        <f>VLOOKUP($A12,[23]旧野母崎町!$B$35:$M$59,7,FALSE)</f>
        <v>-</v>
      </c>
      <c r="V12" s="804" t="str">
        <f>VLOOKUP($A12,[23]旧野母崎町!$B$35:$M$59,8,FALSE)</f>
        <v>-</v>
      </c>
      <c r="W12" s="804" t="str">
        <f>VLOOKUP($A12,[23]旧野母崎町!$B$35:$M$59,9,FALSE)</f>
        <v>-</v>
      </c>
      <c r="X12" s="804" t="str">
        <f>VLOOKUP($A12,[23]旧野母崎町!$B$35:$M$59,10,FALSE)</f>
        <v>-</v>
      </c>
      <c r="Y12" s="805" t="str">
        <f>VLOOKUP($A12,[23]旧野母崎町!$B$35:$M$59,11,FALSE)</f>
        <v>-</v>
      </c>
      <c r="Z12" s="804" t="str">
        <f>VLOOKUP($A12,[23]旧野母崎町!$B$64:$M$88,2,FALSE)</f>
        <v>-</v>
      </c>
      <c r="AA12" s="804" t="str">
        <f>VLOOKUP($A12,[23]旧野母崎町!$B$64:$M$88,3,FALSE)</f>
        <v>-</v>
      </c>
      <c r="AB12" s="804" t="str">
        <f>VLOOKUP($A12,[23]旧野母崎町!$B$64:$M$88,4,FALSE)</f>
        <v>-</v>
      </c>
      <c r="AC12" s="804" t="str">
        <f>VLOOKUP($A12,[23]旧野母崎町!$B$64:$M$88,5,FALSE)</f>
        <v>-</v>
      </c>
      <c r="AD12" s="804" t="str">
        <f>VLOOKUP($A12,[23]旧野母崎町!$B$64:$M$88,6,FALSE)</f>
        <v>-</v>
      </c>
      <c r="AE12" s="804" t="str">
        <f>VLOOKUP($A12,[23]旧野母崎町!$B$64:$M$88,7,FALSE)</f>
        <v>-</v>
      </c>
      <c r="AF12" s="804" t="str">
        <f>VLOOKUP($A12,[23]旧野母崎町!$B$64:$M$88,8,FALSE)</f>
        <v>-</v>
      </c>
      <c r="AG12" s="804" t="str">
        <f>VLOOKUP($A12,[23]旧野母崎町!$B$64:$M$88,9,FALSE)</f>
        <v>-</v>
      </c>
      <c r="AH12" s="804" t="str">
        <f>VLOOKUP($A12,[23]旧野母崎町!$B$64:$M$88,10,FALSE)</f>
        <v>-</v>
      </c>
      <c r="AI12" s="804" t="str">
        <f>VLOOKUP($A12,[23]旧野母崎町!$B$64:$M$88,11,FALSE)</f>
        <v>-</v>
      </c>
    </row>
    <row r="13" spans="1:35" s="143" customFormat="1" ht="15.95" customHeight="1">
      <c r="A13" s="772" t="s">
        <v>841</v>
      </c>
      <c r="B13" s="132" t="s">
        <v>212</v>
      </c>
      <c r="C13" s="132"/>
      <c r="D13" s="803" t="s">
        <v>893</v>
      </c>
      <c r="E13" s="777" t="s">
        <v>842</v>
      </c>
      <c r="F13" s="804">
        <f>VLOOKUP($A13,[23]旧野母崎町!$B$6:$M$30,2,FALSE)</f>
        <v>229</v>
      </c>
      <c r="G13" s="804">
        <f>VLOOKUP($A13,[23]旧野母崎町!$B$6:$M$30,3,FALSE)</f>
        <v>136</v>
      </c>
      <c r="H13" s="804">
        <f>VLOOKUP($A13,[23]旧野母崎町!$B$6:$M$30,4,FALSE)</f>
        <v>109</v>
      </c>
      <c r="I13" s="804">
        <f>VLOOKUP($A13,[23]旧野母崎町!$B$6:$M$30,5,FALSE)</f>
        <v>1</v>
      </c>
      <c r="J13" s="804">
        <f>VLOOKUP($A13,[23]旧野母崎町!$B$6:$M$30,6,FALSE)</f>
        <v>26</v>
      </c>
      <c r="K13" s="804">
        <f>VLOOKUP($A13,[23]旧野母崎町!$B$6:$M$30,7,FALSE)</f>
        <v>23</v>
      </c>
      <c r="L13" s="804">
        <f>VLOOKUP($A13,[23]旧野母崎町!$B$6:$M$30,8,FALSE)</f>
        <v>14</v>
      </c>
      <c r="M13" s="804">
        <f>VLOOKUP($A13,[23]旧野母崎町!$B$6:$M$30,9,FALSE)</f>
        <v>48</v>
      </c>
      <c r="N13" s="804">
        <f>VLOOKUP($A13,[23]旧野母崎町!$B$6:$M$30,10,FALSE)</f>
        <v>6</v>
      </c>
      <c r="O13" s="805" t="str">
        <f>VLOOKUP($A13,[23]旧野母崎町!$B$6:$M$30,11,FALSE)</f>
        <v>-</v>
      </c>
      <c r="P13" s="804">
        <f>VLOOKUP($A13,[23]旧野母崎町!$B$35:$M$59,2,FALSE)</f>
        <v>207</v>
      </c>
      <c r="Q13" s="804">
        <f>VLOOKUP($A13,[23]旧野母崎町!$B$35:$M$59,3,FALSE)</f>
        <v>123</v>
      </c>
      <c r="R13" s="804">
        <f>VLOOKUP($A13,[23]旧野母崎町!$B$35:$M$59,4,FALSE)</f>
        <v>103</v>
      </c>
      <c r="S13" s="804">
        <f>VLOOKUP($A13,[23]旧野母崎町!$B$35:$M$59,5,FALSE)</f>
        <v>1</v>
      </c>
      <c r="T13" s="804">
        <f>VLOOKUP($A13,[23]旧野母崎町!$B$35:$M$59,6,FALSE)</f>
        <v>19</v>
      </c>
      <c r="U13" s="804">
        <f>VLOOKUP($A13,[23]旧野母崎町!$B$35:$M$59,7,FALSE)</f>
        <v>19</v>
      </c>
      <c r="V13" s="804">
        <f>VLOOKUP($A13,[23]旧野母崎町!$B$35:$M$59,8,FALSE)</f>
        <v>14</v>
      </c>
      <c r="W13" s="804">
        <f>VLOOKUP($A13,[23]旧野母崎町!$B$35:$M$59,9,FALSE)</f>
        <v>48</v>
      </c>
      <c r="X13" s="804">
        <f>VLOOKUP($A13,[23]旧野母崎町!$B$35:$M$59,10,FALSE)</f>
        <v>1</v>
      </c>
      <c r="Y13" s="805" t="str">
        <f>VLOOKUP($A13,[23]旧野母崎町!$B$35:$M$59,11,FALSE)</f>
        <v>-</v>
      </c>
      <c r="Z13" s="804">
        <f>VLOOKUP($A13,[23]旧野母崎町!$B$64:$M$88,2,FALSE)</f>
        <v>22</v>
      </c>
      <c r="AA13" s="804">
        <f>VLOOKUP($A13,[23]旧野母崎町!$B$64:$M$88,3,FALSE)</f>
        <v>13</v>
      </c>
      <c r="AB13" s="804">
        <f>VLOOKUP($A13,[23]旧野母崎町!$B$64:$M$88,4,FALSE)</f>
        <v>6</v>
      </c>
      <c r="AC13" s="804" t="str">
        <f>VLOOKUP($A13,[23]旧野母崎町!$B$64:$M$88,5,FALSE)</f>
        <v>-</v>
      </c>
      <c r="AD13" s="804">
        <f>VLOOKUP($A13,[23]旧野母崎町!$B$64:$M$88,6,FALSE)</f>
        <v>7</v>
      </c>
      <c r="AE13" s="804">
        <f>VLOOKUP($A13,[23]旧野母崎町!$B$64:$M$88,7,FALSE)</f>
        <v>4</v>
      </c>
      <c r="AF13" s="804" t="str">
        <f>VLOOKUP($A13,[23]旧野母崎町!$B$64:$M$88,8,FALSE)</f>
        <v>-</v>
      </c>
      <c r="AG13" s="804" t="str">
        <f>VLOOKUP($A13,[23]旧野母崎町!$B$64:$M$88,9,FALSE)</f>
        <v>-</v>
      </c>
      <c r="AH13" s="804">
        <f>VLOOKUP($A13,[23]旧野母崎町!$B$64:$M$88,10,FALSE)</f>
        <v>5</v>
      </c>
      <c r="AI13" s="804" t="str">
        <f>VLOOKUP($A13,[23]旧野母崎町!$B$64:$M$88,11,FALSE)</f>
        <v>-</v>
      </c>
    </row>
    <row r="14" spans="1:35" s="143" customFormat="1" ht="15.95" customHeight="1">
      <c r="A14" s="772" t="s">
        <v>843</v>
      </c>
      <c r="B14" s="132" t="s">
        <v>212</v>
      </c>
      <c r="C14" s="132"/>
      <c r="D14" s="803" t="s">
        <v>894</v>
      </c>
      <c r="E14" s="777" t="s">
        <v>844</v>
      </c>
      <c r="F14" s="804">
        <f>VLOOKUP($A14,[23]旧野母崎町!$B$6:$M$30,2,FALSE)</f>
        <v>295</v>
      </c>
      <c r="G14" s="804">
        <f>VLOOKUP($A14,[23]旧野母崎町!$B$6:$M$30,3,FALSE)</f>
        <v>259</v>
      </c>
      <c r="H14" s="804">
        <f>VLOOKUP($A14,[23]旧野母崎町!$B$6:$M$30,4,FALSE)</f>
        <v>166</v>
      </c>
      <c r="I14" s="804">
        <f>VLOOKUP($A14,[23]旧野母崎町!$B$6:$M$30,5,FALSE)</f>
        <v>5</v>
      </c>
      <c r="J14" s="804">
        <f>VLOOKUP($A14,[23]旧野母崎町!$B$6:$M$30,6,FALSE)</f>
        <v>88</v>
      </c>
      <c r="K14" s="804">
        <f>VLOOKUP($A14,[23]旧野母崎町!$B$6:$M$30,7,FALSE)</f>
        <v>16</v>
      </c>
      <c r="L14" s="804">
        <f>VLOOKUP($A14,[23]旧野母崎町!$B$6:$M$30,8,FALSE)</f>
        <v>8</v>
      </c>
      <c r="M14" s="804">
        <f>VLOOKUP($A14,[23]旧野母崎町!$B$6:$M$30,9,FALSE)</f>
        <v>6</v>
      </c>
      <c r="N14" s="804">
        <f>VLOOKUP($A14,[23]旧野母崎町!$B$6:$M$30,10,FALSE)</f>
        <v>4</v>
      </c>
      <c r="O14" s="805" t="str">
        <f>VLOOKUP($A14,[23]旧野母崎町!$B$6:$M$30,11,FALSE)</f>
        <v>-</v>
      </c>
      <c r="P14" s="804">
        <f>VLOOKUP($A14,[23]旧野母崎町!$B$35:$M$59,2,FALSE)</f>
        <v>145</v>
      </c>
      <c r="Q14" s="804">
        <f>VLOOKUP($A14,[23]旧野母崎町!$B$35:$M$59,3,FALSE)</f>
        <v>120</v>
      </c>
      <c r="R14" s="804">
        <f>VLOOKUP($A14,[23]旧野母崎町!$B$35:$M$59,4,FALSE)</f>
        <v>99</v>
      </c>
      <c r="S14" s="804">
        <f>VLOOKUP($A14,[23]旧野母崎町!$B$35:$M$59,5,FALSE)</f>
        <v>4</v>
      </c>
      <c r="T14" s="804">
        <f>VLOOKUP($A14,[23]旧野母崎町!$B$35:$M$59,6,FALSE)</f>
        <v>17</v>
      </c>
      <c r="U14" s="804">
        <f>VLOOKUP($A14,[23]旧野母崎町!$B$35:$M$59,7,FALSE)</f>
        <v>10</v>
      </c>
      <c r="V14" s="804">
        <f>VLOOKUP($A14,[23]旧野母崎町!$B$35:$M$59,8,FALSE)</f>
        <v>7</v>
      </c>
      <c r="W14" s="804">
        <f>VLOOKUP($A14,[23]旧野母崎町!$B$35:$M$59,9,FALSE)</f>
        <v>5</v>
      </c>
      <c r="X14" s="804">
        <f>VLOOKUP($A14,[23]旧野母崎町!$B$35:$M$59,10,FALSE)</f>
        <v>1</v>
      </c>
      <c r="Y14" s="805" t="str">
        <f>VLOOKUP($A14,[23]旧野母崎町!$B$35:$M$59,11,FALSE)</f>
        <v>-</v>
      </c>
      <c r="Z14" s="804">
        <f>VLOOKUP($A14,[23]旧野母崎町!$B$64:$M$88,2,FALSE)</f>
        <v>150</v>
      </c>
      <c r="AA14" s="804">
        <f>VLOOKUP($A14,[23]旧野母崎町!$B$64:$M$88,3,FALSE)</f>
        <v>139</v>
      </c>
      <c r="AB14" s="804">
        <f>VLOOKUP($A14,[23]旧野母崎町!$B$64:$M$88,4,FALSE)</f>
        <v>67</v>
      </c>
      <c r="AC14" s="804">
        <f>VLOOKUP($A14,[23]旧野母崎町!$B$64:$M$88,5,FALSE)</f>
        <v>1</v>
      </c>
      <c r="AD14" s="804">
        <f>VLOOKUP($A14,[23]旧野母崎町!$B$64:$M$88,6,FALSE)</f>
        <v>71</v>
      </c>
      <c r="AE14" s="804">
        <f>VLOOKUP($A14,[23]旧野母崎町!$B$64:$M$88,7,FALSE)</f>
        <v>6</v>
      </c>
      <c r="AF14" s="804">
        <f>VLOOKUP($A14,[23]旧野母崎町!$B$64:$M$88,8,FALSE)</f>
        <v>1</v>
      </c>
      <c r="AG14" s="804">
        <f>VLOOKUP($A14,[23]旧野母崎町!$B$64:$M$88,9,FALSE)</f>
        <v>1</v>
      </c>
      <c r="AH14" s="804">
        <f>VLOOKUP($A14,[23]旧野母崎町!$B$64:$M$88,10,FALSE)</f>
        <v>3</v>
      </c>
      <c r="AI14" s="804" t="str">
        <f>VLOOKUP($A14,[23]旧野母崎町!$B$64:$M$88,11,FALSE)</f>
        <v>-</v>
      </c>
    </row>
    <row r="15" spans="1:35" s="143" customFormat="1" ht="15.95" customHeight="1">
      <c r="A15" s="772" t="s">
        <v>845</v>
      </c>
      <c r="B15" s="132" t="s">
        <v>212</v>
      </c>
      <c r="C15" s="132"/>
      <c r="D15" s="803" t="s">
        <v>895</v>
      </c>
      <c r="E15" s="777" t="s">
        <v>846</v>
      </c>
      <c r="F15" s="804">
        <f>VLOOKUP($A15,[23]旧野母崎町!$B$6:$M$30,2,FALSE)</f>
        <v>7</v>
      </c>
      <c r="G15" s="804">
        <f>VLOOKUP($A15,[23]旧野母崎町!$B$6:$M$30,3,FALSE)</f>
        <v>6</v>
      </c>
      <c r="H15" s="804">
        <f>VLOOKUP($A15,[23]旧野母崎町!$B$6:$M$30,4,FALSE)</f>
        <v>5</v>
      </c>
      <c r="I15" s="804" t="str">
        <f>VLOOKUP($A15,[23]旧野母崎町!$B$6:$M$30,5,FALSE)</f>
        <v>-</v>
      </c>
      <c r="J15" s="804">
        <f>VLOOKUP($A15,[23]旧野母崎町!$B$6:$M$30,6,FALSE)</f>
        <v>1</v>
      </c>
      <c r="K15" s="804" t="str">
        <f>VLOOKUP($A15,[23]旧野母崎町!$B$6:$M$30,7,FALSE)</f>
        <v>-</v>
      </c>
      <c r="L15" s="804" t="str">
        <f>VLOOKUP($A15,[23]旧野母崎町!$B$6:$M$30,8,FALSE)</f>
        <v>-</v>
      </c>
      <c r="M15" s="804">
        <f>VLOOKUP($A15,[23]旧野母崎町!$B$6:$M$30,9,FALSE)</f>
        <v>1</v>
      </c>
      <c r="N15" s="804" t="str">
        <f>VLOOKUP($A15,[23]旧野母崎町!$B$6:$M$30,10,FALSE)</f>
        <v>-</v>
      </c>
      <c r="O15" s="805" t="str">
        <f>VLOOKUP($A15,[23]旧野母崎町!$B$6:$M$30,11,FALSE)</f>
        <v>-</v>
      </c>
      <c r="P15" s="804">
        <f>VLOOKUP($A15,[23]旧野母崎町!$B$35:$M$59,2,FALSE)</f>
        <v>7</v>
      </c>
      <c r="Q15" s="804">
        <f>VLOOKUP($A15,[23]旧野母崎町!$B$35:$M$59,3,FALSE)</f>
        <v>6</v>
      </c>
      <c r="R15" s="804">
        <f>VLOOKUP($A15,[23]旧野母崎町!$B$35:$M$59,4,FALSE)</f>
        <v>5</v>
      </c>
      <c r="S15" s="804" t="str">
        <f>VLOOKUP($A15,[23]旧野母崎町!$B$35:$M$59,5,FALSE)</f>
        <v>-</v>
      </c>
      <c r="T15" s="804">
        <f>VLOOKUP($A15,[23]旧野母崎町!$B$35:$M$59,6,FALSE)</f>
        <v>1</v>
      </c>
      <c r="U15" s="804" t="str">
        <f>VLOOKUP($A15,[23]旧野母崎町!$B$35:$M$59,7,FALSE)</f>
        <v>-</v>
      </c>
      <c r="V15" s="804" t="str">
        <f>VLOOKUP($A15,[23]旧野母崎町!$B$35:$M$59,8,FALSE)</f>
        <v>-</v>
      </c>
      <c r="W15" s="804">
        <f>VLOOKUP($A15,[23]旧野母崎町!$B$35:$M$59,9,FALSE)</f>
        <v>1</v>
      </c>
      <c r="X15" s="804" t="str">
        <f>VLOOKUP($A15,[23]旧野母崎町!$B$35:$M$59,10,FALSE)</f>
        <v>-</v>
      </c>
      <c r="Y15" s="805" t="str">
        <f>VLOOKUP($A15,[23]旧野母崎町!$B$35:$M$59,11,FALSE)</f>
        <v>-</v>
      </c>
      <c r="Z15" s="804" t="str">
        <f>VLOOKUP($A15,[23]旧野母崎町!$B$64:$M$88,2,FALSE)</f>
        <v>-</v>
      </c>
      <c r="AA15" s="804" t="str">
        <f>VLOOKUP($A15,[23]旧野母崎町!$B$64:$M$88,3,FALSE)</f>
        <v>-</v>
      </c>
      <c r="AB15" s="804" t="str">
        <f>VLOOKUP($A15,[23]旧野母崎町!$B$64:$M$88,4,FALSE)</f>
        <v>-</v>
      </c>
      <c r="AC15" s="804" t="str">
        <f>VLOOKUP($A15,[23]旧野母崎町!$B$64:$M$88,5,FALSE)</f>
        <v>-</v>
      </c>
      <c r="AD15" s="804" t="str">
        <f>VLOOKUP($A15,[23]旧野母崎町!$B$64:$M$88,6,FALSE)</f>
        <v>-</v>
      </c>
      <c r="AE15" s="804" t="str">
        <f>VLOOKUP($A15,[23]旧野母崎町!$B$64:$M$88,7,FALSE)</f>
        <v>-</v>
      </c>
      <c r="AF15" s="804" t="str">
        <f>VLOOKUP($A15,[23]旧野母崎町!$B$64:$M$88,8,FALSE)</f>
        <v>-</v>
      </c>
      <c r="AG15" s="804" t="str">
        <f>VLOOKUP($A15,[23]旧野母崎町!$B$64:$M$88,9,FALSE)</f>
        <v>-</v>
      </c>
      <c r="AH15" s="804" t="str">
        <f>VLOOKUP($A15,[23]旧野母崎町!$B$64:$M$88,10,FALSE)</f>
        <v>-</v>
      </c>
      <c r="AI15" s="804" t="str">
        <f>VLOOKUP($A15,[23]旧野母崎町!$B$64:$M$88,11,FALSE)</f>
        <v>-</v>
      </c>
    </row>
    <row r="16" spans="1:35" s="143" customFormat="1" ht="15.95" customHeight="1">
      <c r="A16" s="772" t="s">
        <v>847</v>
      </c>
      <c r="B16" s="132" t="s">
        <v>212</v>
      </c>
      <c r="C16" s="132"/>
      <c r="D16" s="803" t="s">
        <v>896</v>
      </c>
      <c r="E16" s="777" t="s">
        <v>848</v>
      </c>
      <c r="F16" s="804">
        <f>VLOOKUP($A16,[23]旧野母崎町!$B$6:$M$30,2,FALSE)</f>
        <v>6</v>
      </c>
      <c r="G16" s="804">
        <f>VLOOKUP($A16,[23]旧野母崎町!$B$6:$M$30,3,FALSE)</f>
        <v>4</v>
      </c>
      <c r="H16" s="804">
        <f>VLOOKUP($A16,[23]旧野母崎町!$B$6:$M$30,4,FALSE)</f>
        <v>4</v>
      </c>
      <c r="I16" s="804" t="str">
        <f>VLOOKUP($A16,[23]旧野母崎町!$B$6:$M$30,5,FALSE)</f>
        <v>-</v>
      </c>
      <c r="J16" s="804" t="str">
        <f>VLOOKUP($A16,[23]旧野母崎町!$B$6:$M$30,6,FALSE)</f>
        <v>-</v>
      </c>
      <c r="K16" s="804" t="str">
        <f>VLOOKUP($A16,[23]旧野母崎町!$B$6:$M$30,7,FALSE)</f>
        <v>-</v>
      </c>
      <c r="L16" s="804" t="str">
        <f>VLOOKUP($A16,[23]旧野母崎町!$B$6:$M$30,8,FALSE)</f>
        <v>-</v>
      </c>
      <c r="M16" s="804">
        <f>VLOOKUP($A16,[23]旧野母崎町!$B$6:$M$30,9,FALSE)</f>
        <v>2</v>
      </c>
      <c r="N16" s="804" t="str">
        <f>VLOOKUP($A16,[23]旧野母崎町!$B$6:$M$30,10,FALSE)</f>
        <v>-</v>
      </c>
      <c r="O16" s="805" t="str">
        <f>VLOOKUP($A16,[23]旧野母崎町!$B$6:$M$30,11,FALSE)</f>
        <v>-</v>
      </c>
      <c r="P16" s="804">
        <f>VLOOKUP($A16,[23]旧野母崎町!$B$35:$M$59,2,FALSE)</f>
        <v>4</v>
      </c>
      <c r="Q16" s="804">
        <f>VLOOKUP($A16,[23]旧野母崎町!$B$35:$M$59,3,FALSE)</f>
        <v>3</v>
      </c>
      <c r="R16" s="804">
        <f>VLOOKUP($A16,[23]旧野母崎町!$B$35:$M$59,4,FALSE)</f>
        <v>3</v>
      </c>
      <c r="S16" s="804" t="str">
        <f>VLOOKUP($A16,[23]旧野母崎町!$B$35:$M$59,5,FALSE)</f>
        <v>-</v>
      </c>
      <c r="T16" s="804" t="str">
        <f>VLOOKUP($A16,[23]旧野母崎町!$B$35:$M$59,6,FALSE)</f>
        <v>-</v>
      </c>
      <c r="U16" s="804" t="str">
        <f>VLOOKUP($A16,[23]旧野母崎町!$B$35:$M$59,7,FALSE)</f>
        <v>-</v>
      </c>
      <c r="V16" s="804" t="str">
        <f>VLOOKUP($A16,[23]旧野母崎町!$B$35:$M$59,8,FALSE)</f>
        <v>-</v>
      </c>
      <c r="W16" s="804">
        <f>VLOOKUP($A16,[23]旧野母崎町!$B$35:$M$59,9,FALSE)</f>
        <v>1</v>
      </c>
      <c r="X16" s="804" t="str">
        <f>VLOOKUP($A16,[23]旧野母崎町!$B$35:$M$59,10,FALSE)</f>
        <v>-</v>
      </c>
      <c r="Y16" s="805" t="str">
        <f>VLOOKUP($A16,[23]旧野母崎町!$B$35:$M$59,11,FALSE)</f>
        <v>-</v>
      </c>
      <c r="Z16" s="804">
        <f>VLOOKUP($A16,[23]旧野母崎町!$B$64:$M$88,2,FALSE)</f>
        <v>2</v>
      </c>
      <c r="AA16" s="804">
        <f>VLOOKUP($A16,[23]旧野母崎町!$B$64:$M$88,3,FALSE)</f>
        <v>1</v>
      </c>
      <c r="AB16" s="804">
        <f>VLOOKUP($A16,[23]旧野母崎町!$B$64:$M$88,4,FALSE)</f>
        <v>1</v>
      </c>
      <c r="AC16" s="804" t="str">
        <f>VLOOKUP($A16,[23]旧野母崎町!$B$64:$M$88,5,FALSE)</f>
        <v>-</v>
      </c>
      <c r="AD16" s="804" t="str">
        <f>VLOOKUP($A16,[23]旧野母崎町!$B$64:$M$88,6,FALSE)</f>
        <v>-</v>
      </c>
      <c r="AE16" s="804" t="str">
        <f>VLOOKUP($A16,[23]旧野母崎町!$B$64:$M$88,7,FALSE)</f>
        <v>-</v>
      </c>
      <c r="AF16" s="804" t="str">
        <f>VLOOKUP($A16,[23]旧野母崎町!$B$64:$M$88,8,FALSE)</f>
        <v>-</v>
      </c>
      <c r="AG16" s="804">
        <f>VLOOKUP($A16,[23]旧野母崎町!$B$64:$M$88,9,FALSE)</f>
        <v>1</v>
      </c>
      <c r="AH16" s="804" t="str">
        <f>VLOOKUP($A16,[23]旧野母崎町!$B$64:$M$88,10,FALSE)</f>
        <v>-</v>
      </c>
      <c r="AI16" s="804" t="str">
        <f>VLOOKUP($A16,[23]旧野母崎町!$B$64:$M$88,11,FALSE)</f>
        <v>-</v>
      </c>
    </row>
    <row r="17" spans="1:35" s="143" customFormat="1" ht="15.95" customHeight="1">
      <c r="A17" s="772" t="s">
        <v>849</v>
      </c>
      <c r="B17" s="132" t="s">
        <v>212</v>
      </c>
      <c r="C17" s="132"/>
      <c r="D17" s="803" t="s">
        <v>897</v>
      </c>
      <c r="E17" s="777" t="s">
        <v>850</v>
      </c>
      <c r="F17" s="804">
        <f>VLOOKUP($A17,[23]旧野母崎町!$B$6:$M$30,2,FALSE)</f>
        <v>97</v>
      </c>
      <c r="G17" s="804">
        <f>VLOOKUP($A17,[23]旧野母崎町!$B$6:$M$30,3,FALSE)</f>
        <v>83</v>
      </c>
      <c r="H17" s="804">
        <f>VLOOKUP($A17,[23]旧野母崎町!$B$6:$M$30,4,FALSE)</f>
        <v>75</v>
      </c>
      <c r="I17" s="804">
        <f>VLOOKUP($A17,[23]旧野母崎町!$B$6:$M$30,5,FALSE)</f>
        <v>1</v>
      </c>
      <c r="J17" s="804">
        <f>VLOOKUP($A17,[23]旧野母崎町!$B$6:$M$30,6,FALSE)</f>
        <v>7</v>
      </c>
      <c r="K17" s="804">
        <f>VLOOKUP($A17,[23]旧野母崎町!$B$6:$M$30,7,FALSE)</f>
        <v>3</v>
      </c>
      <c r="L17" s="804">
        <f>VLOOKUP($A17,[23]旧野母崎町!$B$6:$M$30,8,FALSE)</f>
        <v>1</v>
      </c>
      <c r="M17" s="804">
        <f>VLOOKUP($A17,[23]旧野母崎町!$B$6:$M$30,9,FALSE)</f>
        <v>8</v>
      </c>
      <c r="N17" s="804" t="str">
        <f>VLOOKUP($A17,[23]旧野母崎町!$B$6:$M$30,10,FALSE)</f>
        <v>-</v>
      </c>
      <c r="O17" s="805" t="str">
        <f>VLOOKUP($A17,[23]旧野母崎町!$B$6:$M$30,11,FALSE)</f>
        <v>-</v>
      </c>
      <c r="P17" s="804">
        <f>VLOOKUP($A17,[23]旧野母崎町!$B$35:$M$59,2,FALSE)</f>
        <v>92</v>
      </c>
      <c r="Q17" s="804">
        <f>VLOOKUP($A17,[23]旧野母崎町!$B$35:$M$59,3,FALSE)</f>
        <v>78</v>
      </c>
      <c r="R17" s="804">
        <f>VLOOKUP($A17,[23]旧野母崎町!$B$35:$M$59,4,FALSE)</f>
        <v>73</v>
      </c>
      <c r="S17" s="804">
        <f>VLOOKUP($A17,[23]旧野母崎町!$B$35:$M$59,5,FALSE)</f>
        <v>1</v>
      </c>
      <c r="T17" s="804">
        <f>VLOOKUP($A17,[23]旧野母崎町!$B$35:$M$59,6,FALSE)</f>
        <v>4</v>
      </c>
      <c r="U17" s="804">
        <f>VLOOKUP($A17,[23]旧野母崎町!$B$35:$M$59,7,FALSE)</f>
        <v>3</v>
      </c>
      <c r="V17" s="804">
        <f>VLOOKUP($A17,[23]旧野母崎町!$B$35:$M$59,8,FALSE)</f>
        <v>1</v>
      </c>
      <c r="W17" s="804">
        <f>VLOOKUP($A17,[23]旧野母崎町!$B$35:$M$59,9,FALSE)</f>
        <v>8</v>
      </c>
      <c r="X17" s="804" t="str">
        <f>VLOOKUP($A17,[23]旧野母崎町!$B$35:$M$59,10,FALSE)</f>
        <v>-</v>
      </c>
      <c r="Y17" s="805" t="str">
        <f>VLOOKUP($A17,[23]旧野母崎町!$B$35:$M$59,11,FALSE)</f>
        <v>-</v>
      </c>
      <c r="Z17" s="804">
        <f>VLOOKUP($A17,[23]旧野母崎町!$B$64:$M$88,2,FALSE)</f>
        <v>5</v>
      </c>
      <c r="AA17" s="804">
        <f>VLOOKUP($A17,[23]旧野母崎町!$B$64:$M$88,3,FALSE)</f>
        <v>5</v>
      </c>
      <c r="AB17" s="804">
        <f>VLOOKUP($A17,[23]旧野母崎町!$B$64:$M$88,4,FALSE)</f>
        <v>2</v>
      </c>
      <c r="AC17" s="804" t="str">
        <f>VLOOKUP($A17,[23]旧野母崎町!$B$64:$M$88,5,FALSE)</f>
        <v>-</v>
      </c>
      <c r="AD17" s="804">
        <f>VLOOKUP($A17,[23]旧野母崎町!$B$64:$M$88,6,FALSE)</f>
        <v>3</v>
      </c>
      <c r="AE17" s="804" t="str">
        <f>VLOOKUP($A17,[23]旧野母崎町!$B$64:$M$88,7,FALSE)</f>
        <v>-</v>
      </c>
      <c r="AF17" s="804" t="str">
        <f>VLOOKUP($A17,[23]旧野母崎町!$B$64:$M$88,8,FALSE)</f>
        <v>-</v>
      </c>
      <c r="AG17" s="804" t="str">
        <f>VLOOKUP($A17,[23]旧野母崎町!$B$64:$M$88,9,FALSE)</f>
        <v>-</v>
      </c>
      <c r="AH17" s="804" t="str">
        <f>VLOOKUP($A17,[23]旧野母崎町!$B$64:$M$88,10,FALSE)</f>
        <v>-</v>
      </c>
      <c r="AI17" s="804" t="str">
        <f>VLOOKUP($A17,[23]旧野母崎町!$B$64:$M$88,11,FALSE)</f>
        <v>-</v>
      </c>
    </row>
    <row r="18" spans="1:35" s="143" customFormat="1" ht="15.95" customHeight="1">
      <c r="A18" s="772" t="s">
        <v>851</v>
      </c>
      <c r="B18" s="132" t="s">
        <v>212</v>
      </c>
      <c r="C18" s="132"/>
      <c r="D18" s="803" t="s">
        <v>898</v>
      </c>
      <c r="E18" s="777" t="s">
        <v>852</v>
      </c>
      <c r="F18" s="804">
        <f>VLOOKUP($A18,[23]旧野母崎町!$B$6:$M$30,2,FALSE)</f>
        <v>272</v>
      </c>
      <c r="G18" s="804">
        <f>VLOOKUP($A18,[23]旧野母崎町!$B$6:$M$30,3,FALSE)</f>
        <v>202</v>
      </c>
      <c r="H18" s="804">
        <f>VLOOKUP($A18,[23]旧野母崎町!$B$6:$M$30,4,FALSE)</f>
        <v>81</v>
      </c>
      <c r="I18" s="804">
        <f>VLOOKUP($A18,[23]旧野母崎町!$B$6:$M$30,5,FALSE)</f>
        <v>3</v>
      </c>
      <c r="J18" s="804">
        <f>VLOOKUP($A18,[23]旧野母崎町!$B$6:$M$30,6,FALSE)</f>
        <v>118</v>
      </c>
      <c r="K18" s="804">
        <f>VLOOKUP($A18,[23]旧野母崎町!$B$6:$M$30,7,FALSE)</f>
        <v>12</v>
      </c>
      <c r="L18" s="804">
        <f>VLOOKUP($A18,[23]旧野母崎町!$B$6:$M$30,8,FALSE)</f>
        <v>7</v>
      </c>
      <c r="M18" s="804">
        <f>VLOOKUP($A18,[23]旧野母崎町!$B$6:$M$30,9,FALSE)</f>
        <v>23</v>
      </c>
      <c r="N18" s="804">
        <f>VLOOKUP($A18,[23]旧野母崎町!$B$6:$M$30,10,FALSE)</f>
        <v>25</v>
      </c>
      <c r="O18" s="805" t="str">
        <f>VLOOKUP($A18,[23]旧野母崎町!$B$6:$M$30,11,FALSE)</f>
        <v>-</v>
      </c>
      <c r="P18" s="804">
        <f>VLOOKUP($A18,[23]旧野母崎町!$B$35:$M$59,2,FALSE)</f>
        <v>106</v>
      </c>
      <c r="Q18" s="804">
        <f>VLOOKUP($A18,[23]旧野母崎町!$B$35:$M$59,3,FALSE)</f>
        <v>72</v>
      </c>
      <c r="R18" s="804">
        <f>VLOOKUP($A18,[23]旧野母崎町!$B$35:$M$59,4,FALSE)</f>
        <v>49</v>
      </c>
      <c r="S18" s="804">
        <f>VLOOKUP($A18,[23]旧野母崎町!$B$35:$M$59,5,FALSE)</f>
        <v>1</v>
      </c>
      <c r="T18" s="804">
        <f>VLOOKUP($A18,[23]旧野母崎町!$B$35:$M$59,6,FALSE)</f>
        <v>22</v>
      </c>
      <c r="U18" s="804">
        <f>VLOOKUP($A18,[23]旧野母崎町!$B$35:$M$59,7,FALSE)</f>
        <v>9</v>
      </c>
      <c r="V18" s="804">
        <f>VLOOKUP($A18,[23]旧野母崎町!$B$35:$M$59,8,FALSE)</f>
        <v>7</v>
      </c>
      <c r="W18" s="804">
        <f>VLOOKUP($A18,[23]旧野母崎町!$B$35:$M$59,9,FALSE)</f>
        <v>14</v>
      </c>
      <c r="X18" s="804">
        <f>VLOOKUP($A18,[23]旧野母崎町!$B$35:$M$59,10,FALSE)</f>
        <v>4</v>
      </c>
      <c r="Y18" s="805" t="str">
        <f>VLOOKUP($A18,[23]旧野母崎町!$B$35:$M$59,11,FALSE)</f>
        <v>-</v>
      </c>
      <c r="Z18" s="804">
        <f>VLOOKUP($A18,[23]旧野母崎町!$B$64:$M$88,2,FALSE)</f>
        <v>166</v>
      </c>
      <c r="AA18" s="804">
        <f>VLOOKUP($A18,[23]旧野母崎町!$B$64:$M$88,3,FALSE)</f>
        <v>130</v>
      </c>
      <c r="AB18" s="804">
        <f>VLOOKUP($A18,[23]旧野母崎町!$B$64:$M$88,4,FALSE)</f>
        <v>32</v>
      </c>
      <c r="AC18" s="804">
        <f>VLOOKUP($A18,[23]旧野母崎町!$B$64:$M$88,5,FALSE)</f>
        <v>2</v>
      </c>
      <c r="AD18" s="804">
        <f>VLOOKUP($A18,[23]旧野母崎町!$B$64:$M$88,6,FALSE)</f>
        <v>96</v>
      </c>
      <c r="AE18" s="804">
        <f>VLOOKUP($A18,[23]旧野母崎町!$B$64:$M$88,7,FALSE)</f>
        <v>3</v>
      </c>
      <c r="AF18" s="804" t="str">
        <f>VLOOKUP($A18,[23]旧野母崎町!$B$64:$M$88,8,FALSE)</f>
        <v>-</v>
      </c>
      <c r="AG18" s="804">
        <f>VLOOKUP($A18,[23]旧野母崎町!$B$64:$M$88,9,FALSE)</f>
        <v>9</v>
      </c>
      <c r="AH18" s="804">
        <f>VLOOKUP($A18,[23]旧野母崎町!$B$64:$M$88,10,FALSE)</f>
        <v>21</v>
      </c>
      <c r="AI18" s="804" t="str">
        <f>VLOOKUP($A18,[23]旧野母崎町!$B$64:$M$88,11,FALSE)</f>
        <v>-</v>
      </c>
    </row>
    <row r="19" spans="1:35" s="143" customFormat="1" ht="15.95" customHeight="1">
      <c r="A19" s="772" t="s">
        <v>853</v>
      </c>
      <c r="B19" s="132" t="s">
        <v>212</v>
      </c>
      <c r="C19" s="132"/>
      <c r="D19" s="803" t="s">
        <v>899</v>
      </c>
      <c r="E19" s="777" t="s">
        <v>854</v>
      </c>
      <c r="F19" s="804">
        <f>VLOOKUP($A19,[23]旧野母崎町!$B$6:$M$30,2,FALSE)</f>
        <v>31</v>
      </c>
      <c r="G19" s="804">
        <f>VLOOKUP($A19,[23]旧野母崎町!$B$6:$M$30,3,FALSE)</f>
        <v>30</v>
      </c>
      <c r="H19" s="804">
        <f>VLOOKUP($A19,[23]旧野母崎町!$B$6:$M$30,4,FALSE)</f>
        <v>24</v>
      </c>
      <c r="I19" s="804">
        <f>VLOOKUP($A19,[23]旧野母崎町!$B$6:$M$30,5,FALSE)</f>
        <v>1</v>
      </c>
      <c r="J19" s="804">
        <f>VLOOKUP($A19,[23]旧野母崎町!$B$6:$M$30,6,FALSE)</f>
        <v>5</v>
      </c>
      <c r="K19" s="804">
        <f>VLOOKUP($A19,[23]旧野母崎町!$B$6:$M$30,7,FALSE)</f>
        <v>1</v>
      </c>
      <c r="L19" s="804" t="str">
        <f>VLOOKUP($A19,[23]旧野母崎町!$B$6:$M$30,8,FALSE)</f>
        <v>-</v>
      </c>
      <c r="M19" s="804" t="str">
        <f>VLOOKUP($A19,[23]旧野母崎町!$B$6:$M$30,9,FALSE)</f>
        <v>-</v>
      </c>
      <c r="N19" s="804" t="str">
        <f>VLOOKUP($A19,[23]旧野母崎町!$B$6:$M$30,10,FALSE)</f>
        <v>-</v>
      </c>
      <c r="O19" s="805" t="str">
        <f>VLOOKUP($A19,[23]旧野母崎町!$B$6:$M$30,11,FALSE)</f>
        <v>-</v>
      </c>
      <c r="P19" s="804">
        <f>VLOOKUP($A19,[23]旧野母崎町!$B$35:$M$59,2,FALSE)</f>
        <v>4</v>
      </c>
      <c r="Q19" s="804">
        <f>VLOOKUP($A19,[23]旧野母崎町!$B$35:$M$59,3,FALSE)</f>
        <v>3</v>
      </c>
      <c r="R19" s="804">
        <f>VLOOKUP($A19,[23]旧野母崎町!$B$35:$M$59,4,FALSE)</f>
        <v>3</v>
      </c>
      <c r="S19" s="804" t="str">
        <f>VLOOKUP($A19,[23]旧野母崎町!$B$35:$M$59,5,FALSE)</f>
        <v>-</v>
      </c>
      <c r="T19" s="804" t="str">
        <f>VLOOKUP($A19,[23]旧野母崎町!$B$35:$M$59,6,FALSE)</f>
        <v>-</v>
      </c>
      <c r="U19" s="804">
        <f>VLOOKUP($A19,[23]旧野母崎町!$B$35:$M$59,7,FALSE)</f>
        <v>1</v>
      </c>
      <c r="V19" s="804" t="str">
        <f>VLOOKUP($A19,[23]旧野母崎町!$B$35:$M$59,8,FALSE)</f>
        <v>-</v>
      </c>
      <c r="W19" s="804" t="str">
        <f>VLOOKUP($A19,[23]旧野母崎町!$B$35:$M$59,9,FALSE)</f>
        <v>-</v>
      </c>
      <c r="X19" s="804" t="str">
        <f>VLOOKUP($A19,[23]旧野母崎町!$B$35:$M$59,10,FALSE)</f>
        <v>-</v>
      </c>
      <c r="Y19" s="805" t="str">
        <f>VLOOKUP($A19,[23]旧野母崎町!$B$35:$M$59,11,FALSE)</f>
        <v>-</v>
      </c>
      <c r="Z19" s="804">
        <f>VLOOKUP($A19,[23]旧野母崎町!$B$64:$M$88,2,FALSE)</f>
        <v>27</v>
      </c>
      <c r="AA19" s="804">
        <f>VLOOKUP($A19,[23]旧野母崎町!$B$64:$M$88,3,FALSE)</f>
        <v>27</v>
      </c>
      <c r="AB19" s="804">
        <f>VLOOKUP($A19,[23]旧野母崎町!$B$64:$M$88,4,FALSE)</f>
        <v>21</v>
      </c>
      <c r="AC19" s="804">
        <f>VLOOKUP($A19,[23]旧野母崎町!$B$64:$M$88,5,FALSE)</f>
        <v>1</v>
      </c>
      <c r="AD19" s="804">
        <f>VLOOKUP($A19,[23]旧野母崎町!$B$64:$M$88,6,FALSE)</f>
        <v>5</v>
      </c>
      <c r="AE19" s="804" t="str">
        <f>VLOOKUP($A19,[23]旧野母崎町!$B$64:$M$88,7,FALSE)</f>
        <v>-</v>
      </c>
      <c r="AF19" s="804" t="str">
        <f>VLOOKUP($A19,[23]旧野母崎町!$B$64:$M$88,8,FALSE)</f>
        <v>-</v>
      </c>
      <c r="AG19" s="804" t="str">
        <f>VLOOKUP($A19,[23]旧野母崎町!$B$64:$M$88,9,FALSE)</f>
        <v>-</v>
      </c>
      <c r="AH19" s="804" t="str">
        <f>VLOOKUP($A19,[23]旧野母崎町!$B$64:$M$88,10,FALSE)</f>
        <v>-</v>
      </c>
      <c r="AI19" s="804" t="str">
        <f>VLOOKUP($A19,[23]旧野母崎町!$B$64:$M$88,11,FALSE)</f>
        <v>-</v>
      </c>
    </row>
    <row r="20" spans="1:35" s="143" customFormat="1" ht="15.95" customHeight="1">
      <c r="A20" s="772" t="s">
        <v>855</v>
      </c>
      <c r="B20" s="132" t="s">
        <v>212</v>
      </c>
      <c r="C20" s="132"/>
      <c r="D20" s="803" t="s">
        <v>900</v>
      </c>
      <c r="E20" s="777" t="s">
        <v>856</v>
      </c>
      <c r="F20" s="804">
        <f>VLOOKUP($A20,[23]旧野母崎町!$B$6:$M$30,2,FALSE)</f>
        <v>16</v>
      </c>
      <c r="G20" s="804">
        <f>VLOOKUP($A20,[23]旧野母崎町!$B$6:$M$30,3,FALSE)</f>
        <v>11</v>
      </c>
      <c r="H20" s="804">
        <f>VLOOKUP($A20,[23]旧野母崎町!$B$6:$M$30,4,FALSE)</f>
        <v>7</v>
      </c>
      <c r="I20" s="804" t="str">
        <f>VLOOKUP($A20,[23]旧野母崎町!$B$6:$M$30,5,FALSE)</f>
        <v>-</v>
      </c>
      <c r="J20" s="804">
        <f>VLOOKUP($A20,[23]旧野母崎町!$B$6:$M$30,6,FALSE)</f>
        <v>4</v>
      </c>
      <c r="K20" s="804">
        <f>VLOOKUP($A20,[23]旧野母崎町!$B$6:$M$30,7,FALSE)</f>
        <v>3</v>
      </c>
      <c r="L20" s="804" t="str">
        <f>VLOOKUP($A20,[23]旧野母崎町!$B$6:$M$30,8,FALSE)</f>
        <v>-</v>
      </c>
      <c r="M20" s="804">
        <f>VLOOKUP($A20,[23]旧野母崎町!$B$6:$M$30,9,FALSE)</f>
        <v>2</v>
      </c>
      <c r="N20" s="804" t="str">
        <f>VLOOKUP($A20,[23]旧野母崎町!$B$6:$M$30,10,FALSE)</f>
        <v>-</v>
      </c>
      <c r="O20" s="805" t="str">
        <f>VLOOKUP($A20,[23]旧野母崎町!$B$6:$M$30,11,FALSE)</f>
        <v>-</v>
      </c>
      <c r="P20" s="804">
        <f>VLOOKUP($A20,[23]旧野母崎町!$B$35:$M$59,2,FALSE)</f>
        <v>7</v>
      </c>
      <c r="Q20" s="804">
        <f>VLOOKUP($A20,[23]旧野母崎町!$B$35:$M$59,3,FALSE)</f>
        <v>5</v>
      </c>
      <c r="R20" s="804">
        <f>VLOOKUP($A20,[23]旧野母崎町!$B$35:$M$59,4,FALSE)</f>
        <v>4</v>
      </c>
      <c r="S20" s="804" t="str">
        <f>VLOOKUP($A20,[23]旧野母崎町!$B$35:$M$59,5,FALSE)</f>
        <v>-</v>
      </c>
      <c r="T20" s="804">
        <f>VLOOKUP($A20,[23]旧野母崎町!$B$35:$M$59,6,FALSE)</f>
        <v>1</v>
      </c>
      <c r="U20" s="804">
        <f>VLOOKUP($A20,[23]旧野母崎町!$B$35:$M$59,7,FALSE)</f>
        <v>1</v>
      </c>
      <c r="V20" s="804" t="str">
        <f>VLOOKUP($A20,[23]旧野母崎町!$B$35:$M$59,8,FALSE)</f>
        <v>-</v>
      </c>
      <c r="W20" s="804">
        <f>VLOOKUP($A20,[23]旧野母崎町!$B$35:$M$59,9,FALSE)</f>
        <v>1</v>
      </c>
      <c r="X20" s="804" t="str">
        <f>VLOOKUP($A20,[23]旧野母崎町!$B$35:$M$59,10,FALSE)</f>
        <v>-</v>
      </c>
      <c r="Y20" s="805" t="str">
        <f>VLOOKUP($A20,[23]旧野母崎町!$B$35:$M$59,11,FALSE)</f>
        <v>-</v>
      </c>
      <c r="Z20" s="804">
        <f>VLOOKUP($A20,[23]旧野母崎町!$B$64:$M$88,2,FALSE)</f>
        <v>9</v>
      </c>
      <c r="AA20" s="804">
        <f>VLOOKUP($A20,[23]旧野母崎町!$B$64:$M$88,3,FALSE)</f>
        <v>6</v>
      </c>
      <c r="AB20" s="804">
        <f>VLOOKUP($A20,[23]旧野母崎町!$B$64:$M$88,4,FALSE)</f>
        <v>3</v>
      </c>
      <c r="AC20" s="804" t="str">
        <f>VLOOKUP($A20,[23]旧野母崎町!$B$64:$M$88,5,FALSE)</f>
        <v>-</v>
      </c>
      <c r="AD20" s="804">
        <f>VLOOKUP($A20,[23]旧野母崎町!$B$64:$M$88,6,FALSE)</f>
        <v>3</v>
      </c>
      <c r="AE20" s="804">
        <f>VLOOKUP($A20,[23]旧野母崎町!$B$64:$M$88,7,FALSE)</f>
        <v>2</v>
      </c>
      <c r="AF20" s="804" t="str">
        <f>VLOOKUP($A20,[23]旧野母崎町!$B$64:$M$88,8,FALSE)</f>
        <v>-</v>
      </c>
      <c r="AG20" s="804">
        <f>VLOOKUP($A20,[23]旧野母崎町!$B$64:$M$88,9,FALSE)</f>
        <v>1</v>
      </c>
      <c r="AH20" s="804" t="str">
        <f>VLOOKUP($A20,[23]旧野母崎町!$B$64:$M$88,10,FALSE)</f>
        <v>-</v>
      </c>
      <c r="AI20" s="804" t="str">
        <f>VLOOKUP($A20,[23]旧野母崎町!$B$64:$M$88,11,FALSE)</f>
        <v>-</v>
      </c>
    </row>
    <row r="21" spans="1:35" s="143" customFormat="1" ht="15.95" customHeight="1">
      <c r="A21" s="772" t="s">
        <v>857</v>
      </c>
      <c r="B21" s="132" t="s">
        <v>212</v>
      </c>
      <c r="C21" s="132"/>
      <c r="D21" s="803" t="s">
        <v>901</v>
      </c>
      <c r="E21" s="777" t="s">
        <v>858</v>
      </c>
      <c r="F21" s="804">
        <f>VLOOKUP($A21,[23]旧野母崎町!$B$6:$M$30,2,FALSE)</f>
        <v>16</v>
      </c>
      <c r="G21" s="804">
        <f>VLOOKUP($A21,[23]旧野母崎町!$B$6:$M$30,3,FALSE)</f>
        <v>12</v>
      </c>
      <c r="H21" s="804">
        <f>VLOOKUP($A21,[23]旧野母崎町!$B$6:$M$30,4,FALSE)</f>
        <v>11</v>
      </c>
      <c r="I21" s="804" t="str">
        <f>VLOOKUP($A21,[23]旧野母崎町!$B$6:$M$30,5,FALSE)</f>
        <v>-</v>
      </c>
      <c r="J21" s="804">
        <f>VLOOKUP($A21,[23]旧野母崎町!$B$6:$M$30,6,FALSE)</f>
        <v>1</v>
      </c>
      <c r="K21" s="804">
        <f>VLOOKUP($A21,[23]旧野母崎町!$B$6:$M$30,7,FALSE)</f>
        <v>1</v>
      </c>
      <c r="L21" s="804" t="str">
        <f>VLOOKUP($A21,[23]旧野母崎町!$B$6:$M$30,8,FALSE)</f>
        <v>-</v>
      </c>
      <c r="M21" s="804">
        <f>VLOOKUP($A21,[23]旧野母崎町!$B$6:$M$30,9,FALSE)</f>
        <v>3</v>
      </c>
      <c r="N21" s="804" t="str">
        <f>VLOOKUP($A21,[23]旧野母崎町!$B$6:$M$30,10,FALSE)</f>
        <v>-</v>
      </c>
      <c r="O21" s="805" t="str">
        <f>VLOOKUP($A21,[23]旧野母崎町!$B$6:$M$30,11,FALSE)</f>
        <v>-</v>
      </c>
      <c r="P21" s="804">
        <f>VLOOKUP($A21,[23]旧野母崎町!$B$35:$M$59,2,FALSE)</f>
        <v>11</v>
      </c>
      <c r="Q21" s="804">
        <f>VLOOKUP($A21,[23]旧野母崎町!$B$35:$M$59,3,FALSE)</f>
        <v>8</v>
      </c>
      <c r="R21" s="804">
        <f>VLOOKUP($A21,[23]旧野母崎町!$B$35:$M$59,4,FALSE)</f>
        <v>8</v>
      </c>
      <c r="S21" s="804" t="str">
        <f>VLOOKUP($A21,[23]旧野母崎町!$B$35:$M$59,5,FALSE)</f>
        <v>-</v>
      </c>
      <c r="T21" s="804" t="str">
        <f>VLOOKUP($A21,[23]旧野母崎町!$B$35:$M$59,6,FALSE)</f>
        <v>-</v>
      </c>
      <c r="U21" s="804">
        <f>VLOOKUP($A21,[23]旧野母崎町!$B$35:$M$59,7,FALSE)</f>
        <v>1</v>
      </c>
      <c r="V21" s="804" t="str">
        <f>VLOOKUP($A21,[23]旧野母崎町!$B$35:$M$59,8,FALSE)</f>
        <v>-</v>
      </c>
      <c r="W21" s="804">
        <f>VLOOKUP($A21,[23]旧野母崎町!$B$35:$M$59,9,FALSE)</f>
        <v>2</v>
      </c>
      <c r="X21" s="804" t="str">
        <f>VLOOKUP($A21,[23]旧野母崎町!$B$35:$M$59,10,FALSE)</f>
        <v>-</v>
      </c>
      <c r="Y21" s="805" t="str">
        <f>VLOOKUP($A21,[23]旧野母崎町!$B$35:$M$59,11,FALSE)</f>
        <v>-</v>
      </c>
      <c r="Z21" s="804">
        <f>VLOOKUP($A21,[23]旧野母崎町!$B$64:$M$88,2,FALSE)</f>
        <v>5</v>
      </c>
      <c r="AA21" s="804">
        <f>VLOOKUP($A21,[23]旧野母崎町!$B$64:$M$88,3,FALSE)</f>
        <v>4</v>
      </c>
      <c r="AB21" s="804">
        <f>VLOOKUP($A21,[23]旧野母崎町!$B$64:$M$88,4,FALSE)</f>
        <v>3</v>
      </c>
      <c r="AC21" s="804" t="str">
        <f>VLOOKUP($A21,[23]旧野母崎町!$B$64:$M$88,5,FALSE)</f>
        <v>-</v>
      </c>
      <c r="AD21" s="804">
        <f>VLOOKUP($A21,[23]旧野母崎町!$B$64:$M$88,6,FALSE)</f>
        <v>1</v>
      </c>
      <c r="AE21" s="804" t="str">
        <f>VLOOKUP($A21,[23]旧野母崎町!$B$64:$M$88,7,FALSE)</f>
        <v>-</v>
      </c>
      <c r="AF21" s="804" t="str">
        <f>VLOOKUP($A21,[23]旧野母崎町!$B$64:$M$88,8,FALSE)</f>
        <v>-</v>
      </c>
      <c r="AG21" s="804">
        <f>VLOOKUP($A21,[23]旧野母崎町!$B$64:$M$88,9,FALSE)</f>
        <v>1</v>
      </c>
      <c r="AH21" s="804" t="str">
        <f>VLOOKUP($A21,[23]旧野母崎町!$B$64:$M$88,10,FALSE)</f>
        <v>-</v>
      </c>
      <c r="AI21" s="804" t="str">
        <f>VLOOKUP($A21,[23]旧野母崎町!$B$64:$M$88,11,FALSE)</f>
        <v>-</v>
      </c>
    </row>
    <row r="22" spans="1:35" s="143" customFormat="1" ht="15.95" customHeight="1">
      <c r="A22" s="772" t="s">
        <v>859</v>
      </c>
      <c r="B22" s="132" t="s">
        <v>212</v>
      </c>
      <c r="C22" s="132"/>
      <c r="D22" s="803" t="s">
        <v>902</v>
      </c>
      <c r="E22" s="777" t="s">
        <v>860</v>
      </c>
      <c r="F22" s="804">
        <f>VLOOKUP($A22,[23]旧野母崎町!$B$6:$M$30,2,FALSE)</f>
        <v>96</v>
      </c>
      <c r="G22" s="804">
        <f>VLOOKUP($A22,[23]旧野母崎町!$B$6:$M$30,3,FALSE)</f>
        <v>59</v>
      </c>
      <c r="H22" s="804">
        <f>VLOOKUP($A22,[23]旧野母崎町!$B$6:$M$30,4,FALSE)</f>
        <v>13</v>
      </c>
      <c r="I22" s="804">
        <f>VLOOKUP($A22,[23]旧野母崎町!$B$6:$M$30,5,FALSE)</f>
        <v>1</v>
      </c>
      <c r="J22" s="804">
        <f>VLOOKUP($A22,[23]旧野母崎町!$B$6:$M$30,6,FALSE)</f>
        <v>45</v>
      </c>
      <c r="K22" s="804">
        <f>VLOOKUP($A22,[23]旧野母崎町!$B$6:$M$30,7,FALSE)</f>
        <v>2</v>
      </c>
      <c r="L22" s="804">
        <f>VLOOKUP($A22,[23]旧野母崎町!$B$6:$M$30,8,FALSE)</f>
        <v>12</v>
      </c>
      <c r="M22" s="804">
        <f>VLOOKUP($A22,[23]旧野母崎町!$B$6:$M$30,9,FALSE)</f>
        <v>7</v>
      </c>
      <c r="N22" s="804">
        <f>VLOOKUP($A22,[23]旧野母崎町!$B$6:$M$30,10,FALSE)</f>
        <v>14</v>
      </c>
      <c r="O22" s="805" t="str">
        <f>VLOOKUP($A22,[23]旧野母崎町!$B$6:$M$30,11,FALSE)</f>
        <v>-</v>
      </c>
      <c r="P22" s="804">
        <f>VLOOKUP($A22,[23]旧野母崎町!$B$35:$M$59,2,FALSE)</f>
        <v>37</v>
      </c>
      <c r="Q22" s="804">
        <f>VLOOKUP($A22,[23]旧野母崎町!$B$35:$M$59,3,FALSE)</f>
        <v>19</v>
      </c>
      <c r="R22" s="804">
        <f>VLOOKUP($A22,[23]旧野母崎町!$B$35:$M$59,4,FALSE)</f>
        <v>7</v>
      </c>
      <c r="S22" s="804">
        <f>VLOOKUP($A22,[23]旧野母崎町!$B$35:$M$59,5,FALSE)</f>
        <v>1</v>
      </c>
      <c r="T22" s="804">
        <f>VLOOKUP($A22,[23]旧野母崎町!$B$35:$M$59,6,FALSE)</f>
        <v>11</v>
      </c>
      <c r="U22" s="804">
        <f>VLOOKUP($A22,[23]旧野母崎町!$B$35:$M$59,7,FALSE)</f>
        <v>1</v>
      </c>
      <c r="V22" s="804">
        <f>VLOOKUP($A22,[23]旧野母崎町!$B$35:$M$59,8,FALSE)</f>
        <v>11</v>
      </c>
      <c r="W22" s="804">
        <f>VLOOKUP($A22,[23]旧野母崎町!$B$35:$M$59,9,FALSE)</f>
        <v>5</v>
      </c>
      <c r="X22" s="804" t="str">
        <f>VLOOKUP($A22,[23]旧野母崎町!$B$35:$M$59,10,FALSE)</f>
        <v>-</v>
      </c>
      <c r="Y22" s="805" t="str">
        <f>VLOOKUP($A22,[23]旧野母崎町!$B$35:$M$59,11,FALSE)</f>
        <v>-</v>
      </c>
      <c r="Z22" s="804">
        <f>VLOOKUP($A22,[23]旧野母崎町!$B$64:$M$88,2,FALSE)</f>
        <v>59</v>
      </c>
      <c r="AA22" s="804">
        <f>VLOOKUP($A22,[23]旧野母崎町!$B$64:$M$88,3,FALSE)</f>
        <v>40</v>
      </c>
      <c r="AB22" s="804">
        <f>VLOOKUP($A22,[23]旧野母崎町!$B$64:$M$88,4,FALSE)</f>
        <v>6</v>
      </c>
      <c r="AC22" s="804" t="str">
        <f>VLOOKUP($A22,[23]旧野母崎町!$B$64:$M$88,5,FALSE)</f>
        <v>-</v>
      </c>
      <c r="AD22" s="804">
        <f>VLOOKUP($A22,[23]旧野母崎町!$B$64:$M$88,6,FALSE)</f>
        <v>34</v>
      </c>
      <c r="AE22" s="804">
        <f>VLOOKUP($A22,[23]旧野母崎町!$B$64:$M$88,7,FALSE)</f>
        <v>1</v>
      </c>
      <c r="AF22" s="804">
        <f>VLOOKUP($A22,[23]旧野母崎町!$B$64:$M$88,8,FALSE)</f>
        <v>1</v>
      </c>
      <c r="AG22" s="804">
        <f>VLOOKUP($A22,[23]旧野母崎町!$B$64:$M$88,9,FALSE)</f>
        <v>2</v>
      </c>
      <c r="AH22" s="804">
        <f>VLOOKUP($A22,[23]旧野母崎町!$B$64:$M$88,10,FALSE)</f>
        <v>14</v>
      </c>
      <c r="AI22" s="804" t="str">
        <f>VLOOKUP($A22,[23]旧野母崎町!$B$64:$M$88,11,FALSE)</f>
        <v>-</v>
      </c>
    </row>
    <row r="23" spans="1:35" s="143" customFormat="1" ht="15.95" customHeight="1">
      <c r="A23" s="772" t="s">
        <v>861</v>
      </c>
      <c r="B23" s="132" t="s">
        <v>212</v>
      </c>
      <c r="C23" s="132"/>
      <c r="D23" s="803" t="s">
        <v>903</v>
      </c>
      <c r="E23" s="777" t="s">
        <v>862</v>
      </c>
      <c r="F23" s="804">
        <f>VLOOKUP($A23,[23]旧野母崎町!$B$6:$M$30,2,FALSE)</f>
        <v>53</v>
      </c>
      <c r="G23" s="804">
        <f>VLOOKUP($A23,[23]旧野母崎町!$B$6:$M$30,3,FALSE)</f>
        <v>26</v>
      </c>
      <c r="H23" s="804">
        <f>VLOOKUP($A23,[23]旧野母崎町!$B$6:$M$30,4,FALSE)</f>
        <v>15</v>
      </c>
      <c r="I23" s="804" t="str">
        <f>VLOOKUP($A23,[23]旧野母崎町!$B$6:$M$30,5,FALSE)</f>
        <v>-</v>
      </c>
      <c r="J23" s="804">
        <f>VLOOKUP($A23,[23]旧野母崎町!$B$6:$M$30,6,FALSE)</f>
        <v>11</v>
      </c>
      <c r="K23" s="804">
        <f>VLOOKUP($A23,[23]旧野母崎町!$B$6:$M$30,7,FALSE)</f>
        <v>1</v>
      </c>
      <c r="L23" s="804">
        <f>VLOOKUP($A23,[23]旧野母崎町!$B$6:$M$30,8,FALSE)</f>
        <v>3</v>
      </c>
      <c r="M23" s="804">
        <f>VLOOKUP($A23,[23]旧野母崎町!$B$6:$M$30,9,FALSE)</f>
        <v>18</v>
      </c>
      <c r="N23" s="804">
        <f>VLOOKUP($A23,[23]旧野母崎町!$B$6:$M$30,10,FALSE)</f>
        <v>5</v>
      </c>
      <c r="O23" s="805" t="str">
        <f>VLOOKUP($A23,[23]旧野母崎町!$B$6:$M$30,11,FALSE)</f>
        <v>-</v>
      </c>
      <c r="P23" s="804">
        <f>VLOOKUP($A23,[23]旧野母崎町!$B$35:$M$59,2,FALSE)</f>
        <v>31</v>
      </c>
      <c r="Q23" s="804">
        <f>VLOOKUP($A23,[23]旧野母崎町!$B$35:$M$59,3,FALSE)</f>
        <v>14</v>
      </c>
      <c r="R23" s="804">
        <f>VLOOKUP($A23,[23]旧野母崎町!$B$35:$M$59,4,FALSE)</f>
        <v>12</v>
      </c>
      <c r="S23" s="804" t="str">
        <f>VLOOKUP($A23,[23]旧野母崎町!$B$35:$M$59,5,FALSE)</f>
        <v>-</v>
      </c>
      <c r="T23" s="804">
        <f>VLOOKUP($A23,[23]旧野母崎町!$B$35:$M$59,6,FALSE)</f>
        <v>2</v>
      </c>
      <c r="U23" s="804">
        <f>VLOOKUP($A23,[23]旧野母崎町!$B$35:$M$59,7,FALSE)</f>
        <v>1</v>
      </c>
      <c r="V23" s="804">
        <f>VLOOKUP($A23,[23]旧野母崎町!$B$35:$M$59,8,FALSE)</f>
        <v>2</v>
      </c>
      <c r="W23" s="804">
        <f>VLOOKUP($A23,[23]旧野母崎町!$B$35:$M$59,9,FALSE)</f>
        <v>14</v>
      </c>
      <c r="X23" s="804" t="str">
        <f>VLOOKUP($A23,[23]旧野母崎町!$B$35:$M$59,10,FALSE)</f>
        <v>-</v>
      </c>
      <c r="Y23" s="805" t="str">
        <f>VLOOKUP($A23,[23]旧野母崎町!$B$35:$M$59,11,FALSE)</f>
        <v>-</v>
      </c>
      <c r="Z23" s="804">
        <f>VLOOKUP($A23,[23]旧野母崎町!$B$64:$M$88,2,FALSE)</f>
        <v>22</v>
      </c>
      <c r="AA23" s="804">
        <f>VLOOKUP($A23,[23]旧野母崎町!$B$64:$M$88,3,FALSE)</f>
        <v>12</v>
      </c>
      <c r="AB23" s="804">
        <f>VLOOKUP($A23,[23]旧野母崎町!$B$64:$M$88,4,FALSE)</f>
        <v>3</v>
      </c>
      <c r="AC23" s="804" t="str">
        <f>VLOOKUP($A23,[23]旧野母崎町!$B$64:$M$88,5,FALSE)</f>
        <v>-</v>
      </c>
      <c r="AD23" s="804">
        <f>VLOOKUP($A23,[23]旧野母崎町!$B$64:$M$88,6,FALSE)</f>
        <v>9</v>
      </c>
      <c r="AE23" s="804" t="str">
        <f>VLOOKUP($A23,[23]旧野母崎町!$B$64:$M$88,7,FALSE)</f>
        <v>-</v>
      </c>
      <c r="AF23" s="804">
        <f>VLOOKUP($A23,[23]旧野母崎町!$B$64:$M$88,8,FALSE)</f>
        <v>1</v>
      </c>
      <c r="AG23" s="804">
        <f>VLOOKUP($A23,[23]旧野母崎町!$B$64:$M$88,9,FALSE)</f>
        <v>4</v>
      </c>
      <c r="AH23" s="804">
        <f>VLOOKUP($A23,[23]旧野母崎町!$B$64:$M$88,10,FALSE)</f>
        <v>5</v>
      </c>
      <c r="AI23" s="804" t="str">
        <f>VLOOKUP($A23,[23]旧野母崎町!$B$64:$M$88,11,FALSE)</f>
        <v>-</v>
      </c>
    </row>
    <row r="24" spans="1:35" s="143" customFormat="1" ht="15.95" customHeight="1">
      <c r="A24" s="772" t="s">
        <v>863</v>
      </c>
      <c r="B24" s="132" t="s">
        <v>212</v>
      </c>
      <c r="C24" s="132"/>
      <c r="D24" s="803" t="s">
        <v>904</v>
      </c>
      <c r="E24" s="777" t="s">
        <v>864</v>
      </c>
      <c r="F24" s="804">
        <f>VLOOKUP($A24,[23]旧野母崎町!$B$6:$M$30,2,FALSE)</f>
        <v>44</v>
      </c>
      <c r="G24" s="804">
        <f>VLOOKUP($A24,[23]旧野母崎町!$B$6:$M$30,3,FALSE)</f>
        <v>41</v>
      </c>
      <c r="H24" s="804">
        <f>VLOOKUP($A24,[23]旧野母崎町!$B$6:$M$30,4,FALSE)</f>
        <v>20</v>
      </c>
      <c r="I24" s="804" t="str">
        <f>VLOOKUP($A24,[23]旧野母崎町!$B$6:$M$30,5,FALSE)</f>
        <v>-</v>
      </c>
      <c r="J24" s="804">
        <f>VLOOKUP($A24,[23]旧野母崎町!$B$6:$M$30,6,FALSE)</f>
        <v>21</v>
      </c>
      <c r="K24" s="804" t="str">
        <f>VLOOKUP($A24,[23]旧野母崎町!$B$6:$M$30,7,FALSE)</f>
        <v>-</v>
      </c>
      <c r="L24" s="804">
        <f>VLOOKUP($A24,[23]旧野母崎町!$B$6:$M$30,8,FALSE)</f>
        <v>1</v>
      </c>
      <c r="M24" s="804">
        <f>VLOOKUP($A24,[23]旧野母崎町!$B$6:$M$30,9,FALSE)</f>
        <v>1</v>
      </c>
      <c r="N24" s="804">
        <f>VLOOKUP($A24,[23]旧野母崎町!$B$6:$M$30,10,FALSE)</f>
        <v>1</v>
      </c>
      <c r="O24" s="805" t="str">
        <f>VLOOKUP($A24,[23]旧野母崎町!$B$6:$M$30,11,FALSE)</f>
        <v>-</v>
      </c>
      <c r="P24" s="804">
        <f>VLOOKUP($A24,[23]旧野母崎町!$B$35:$M$59,2,FALSE)</f>
        <v>18</v>
      </c>
      <c r="Q24" s="804">
        <f>VLOOKUP($A24,[23]旧野母崎町!$B$35:$M$59,3,FALSE)</f>
        <v>17</v>
      </c>
      <c r="R24" s="804">
        <f>VLOOKUP($A24,[23]旧野母崎町!$B$35:$M$59,4,FALSE)</f>
        <v>11</v>
      </c>
      <c r="S24" s="804" t="str">
        <f>VLOOKUP($A24,[23]旧野母崎町!$B$35:$M$59,5,FALSE)</f>
        <v>-</v>
      </c>
      <c r="T24" s="804">
        <f>VLOOKUP($A24,[23]旧野母崎町!$B$35:$M$59,6,FALSE)</f>
        <v>6</v>
      </c>
      <c r="U24" s="804" t="str">
        <f>VLOOKUP($A24,[23]旧野母崎町!$B$35:$M$59,7,FALSE)</f>
        <v>-</v>
      </c>
      <c r="V24" s="804">
        <f>VLOOKUP($A24,[23]旧野母崎町!$B$35:$M$59,8,FALSE)</f>
        <v>1</v>
      </c>
      <c r="W24" s="804" t="str">
        <f>VLOOKUP($A24,[23]旧野母崎町!$B$35:$M$59,9,FALSE)</f>
        <v>-</v>
      </c>
      <c r="X24" s="804" t="str">
        <f>VLOOKUP($A24,[23]旧野母崎町!$B$35:$M$59,10,FALSE)</f>
        <v>-</v>
      </c>
      <c r="Y24" s="805" t="str">
        <f>VLOOKUP($A24,[23]旧野母崎町!$B$35:$M$59,11,FALSE)</f>
        <v>-</v>
      </c>
      <c r="Z24" s="804">
        <f>VLOOKUP($A24,[23]旧野母崎町!$B$64:$M$88,2,FALSE)</f>
        <v>26</v>
      </c>
      <c r="AA24" s="804">
        <f>VLOOKUP($A24,[23]旧野母崎町!$B$64:$M$88,3,FALSE)</f>
        <v>24</v>
      </c>
      <c r="AB24" s="804">
        <f>VLOOKUP($A24,[23]旧野母崎町!$B$64:$M$88,4,FALSE)</f>
        <v>9</v>
      </c>
      <c r="AC24" s="804" t="str">
        <f>VLOOKUP($A24,[23]旧野母崎町!$B$64:$M$88,5,FALSE)</f>
        <v>-</v>
      </c>
      <c r="AD24" s="804">
        <f>VLOOKUP($A24,[23]旧野母崎町!$B$64:$M$88,6,FALSE)</f>
        <v>15</v>
      </c>
      <c r="AE24" s="804" t="str">
        <f>VLOOKUP($A24,[23]旧野母崎町!$B$64:$M$88,7,FALSE)</f>
        <v>-</v>
      </c>
      <c r="AF24" s="804" t="str">
        <f>VLOOKUP($A24,[23]旧野母崎町!$B$64:$M$88,8,FALSE)</f>
        <v>-</v>
      </c>
      <c r="AG24" s="804">
        <f>VLOOKUP($A24,[23]旧野母崎町!$B$64:$M$88,9,FALSE)</f>
        <v>1</v>
      </c>
      <c r="AH24" s="804">
        <f>VLOOKUP($A24,[23]旧野母崎町!$B$64:$M$88,10,FALSE)</f>
        <v>1</v>
      </c>
      <c r="AI24" s="804" t="str">
        <f>VLOOKUP($A24,[23]旧野母崎町!$B$64:$M$88,11,FALSE)</f>
        <v>-</v>
      </c>
    </row>
    <row r="25" spans="1:35" s="143" customFormat="1" ht="15.95" customHeight="1">
      <c r="A25" s="772" t="s">
        <v>865</v>
      </c>
      <c r="B25" s="132" t="s">
        <v>212</v>
      </c>
      <c r="C25" s="132"/>
      <c r="D25" s="803" t="s">
        <v>905</v>
      </c>
      <c r="E25" s="777" t="s">
        <v>866</v>
      </c>
      <c r="F25" s="804">
        <f>VLOOKUP($A25,[23]旧野母崎町!$B$6:$M$30,2,FALSE)</f>
        <v>366</v>
      </c>
      <c r="G25" s="804">
        <f>VLOOKUP($A25,[23]旧野母崎町!$B$6:$M$30,3,FALSE)</f>
        <v>351</v>
      </c>
      <c r="H25" s="804">
        <f>VLOOKUP($A25,[23]旧野母崎町!$B$6:$M$30,4,FALSE)</f>
        <v>241</v>
      </c>
      <c r="I25" s="804">
        <f>VLOOKUP($A25,[23]旧野母崎町!$B$6:$M$30,5,FALSE)</f>
        <v>9</v>
      </c>
      <c r="J25" s="804">
        <f>VLOOKUP($A25,[23]旧野母崎町!$B$6:$M$30,6,FALSE)</f>
        <v>101</v>
      </c>
      <c r="K25" s="804">
        <f>VLOOKUP($A25,[23]旧野母崎町!$B$6:$M$30,7,FALSE)</f>
        <v>3</v>
      </c>
      <c r="L25" s="804">
        <f>VLOOKUP($A25,[23]旧野母崎町!$B$6:$M$30,8,FALSE)</f>
        <v>1</v>
      </c>
      <c r="M25" s="804">
        <f>VLOOKUP($A25,[23]旧野母崎町!$B$6:$M$30,9,FALSE)</f>
        <v>3</v>
      </c>
      <c r="N25" s="804" t="str">
        <f>VLOOKUP($A25,[23]旧野母崎町!$B$6:$M$30,10,FALSE)</f>
        <v>-</v>
      </c>
      <c r="O25" s="805" t="str">
        <f>VLOOKUP($A25,[23]旧野母崎町!$B$6:$M$30,11,FALSE)</f>
        <v>-</v>
      </c>
      <c r="P25" s="804">
        <f>VLOOKUP($A25,[23]旧野母崎町!$B$35:$M$59,2,FALSE)</f>
        <v>75</v>
      </c>
      <c r="Q25" s="804">
        <f>VLOOKUP($A25,[23]旧野母崎町!$B$35:$M$59,3,FALSE)</f>
        <v>68</v>
      </c>
      <c r="R25" s="804">
        <f>VLOOKUP($A25,[23]旧野母崎町!$B$35:$M$59,4,FALSE)</f>
        <v>56</v>
      </c>
      <c r="S25" s="804" t="str">
        <f>VLOOKUP($A25,[23]旧野母崎町!$B$35:$M$59,5,FALSE)</f>
        <v>-</v>
      </c>
      <c r="T25" s="804">
        <f>VLOOKUP($A25,[23]旧野母崎町!$B$35:$M$59,6,FALSE)</f>
        <v>12</v>
      </c>
      <c r="U25" s="804">
        <f>VLOOKUP($A25,[23]旧野母崎町!$B$35:$M$59,7,FALSE)</f>
        <v>2</v>
      </c>
      <c r="V25" s="804" t="str">
        <f>VLOOKUP($A25,[23]旧野母崎町!$B$35:$M$59,8,FALSE)</f>
        <v>-</v>
      </c>
      <c r="W25" s="804">
        <f>VLOOKUP($A25,[23]旧野母崎町!$B$35:$M$59,9,FALSE)</f>
        <v>3</v>
      </c>
      <c r="X25" s="804" t="str">
        <f>VLOOKUP($A25,[23]旧野母崎町!$B$35:$M$59,10,FALSE)</f>
        <v>-</v>
      </c>
      <c r="Y25" s="805" t="str">
        <f>VLOOKUP($A25,[23]旧野母崎町!$B$35:$M$59,11,FALSE)</f>
        <v>-</v>
      </c>
      <c r="Z25" s="804">
        <f>VLOOKUP($A25,[23]旧野母崎町!$B$64:$M$88,2,FALSE)</f>
        <v>291</v>
      </c>
      <c r="AA25" s="804">
        <f>VLOOKUP($A25,[23]旧野母崎町!$B$64:$M$88,3,FALSE)</f>
        <v>283</v>
      </c>
      <c r="AB25" s="804">
        <f>VLOOKUP($A25,[23]旧野母崎町!$B$64:$M$88,4,FALSE)</f>
        <v>185</v>
      </c>
      <c r="AC25" s="804">
        <f>VLOOKUP($A25,[23]旧野母崎町!$B$64:$M$88,5,FALSE)</f>
        <v>9</v>
      </c>
      <c r="AD25" s="804">
        <f>VLOOKUP($A25,[23]旧野母崎町!$B$64:$M$88,6,FALSE)</f>
        <v>89</v>
      </c>
      <c r="AE25" s="804">
        <f>VLOOKUP($A25,[23]旧野母崎町!$B$64:$M$88,7,FALSE)</f>
        <v>1</v>
      </c>
      <c r="AF25" s="804">
        <f>VLOOKUP($A25,[23]旧野母崎町!$B$64:$M$88,8,FALSE)</f>
        <v>1</v>
      </c>
      <c r="AG25" s="804" t="str">
        <f>VLOOKUP($A25,[23]旧野母崎町!$B$64:$M$88,9,FALSE)</f>
        <v>-</v>
      </c>
      <c r="AH25" s="804" t="str">
        <f>VLOOKUP($A25,[23]旧野母崎町!$B$64:$M$88,10,FALSE)</f>
        <v>-</v>
      </c>
      <c r="AI25" s="804" t="str">
        <f>VLOOKUP($A25,[23]旧野母崎町!$B$64:$M$88,11,FALSE)</f>
        <v>-</v>
      </c>
    </row>
    <row r="26" spans="1:35" s="143" customFormat="1" ht="15.95" customHeight="1">
      <c r="A26" s="772" t="s">
        <v>867</v>
      </c>
      <c r="B26" s="132" t="s">
        <v>212</v>
      </c>
      <c r="C26" s="132"/>
      <c r="D26" s="803" t="s">
        <v>906</v>
      </c>
      <c r="E26" s="777" t="s">
        <v>868</v>
      </c>
      <c r="F26" s="804">
        <f>VLOOKUP($A26,[23]旧野母崎町!$B$6:$M$30,2,FALSE)</f>
        <v>17</v>
      </c>
      <c r="G26" s="804">
        <f>VLOOKUP($A26,[23]旧野母崎町!$B$6:$M$30,3,FALSE)</f>
        <v>17</v>
      </c>
      <c r="H26" s="804">
        <f>VLOOKUP($A26,[23]旧野母崎町!$B$6:$M$30,4,FALSE)</f>
        <v>13</v>
      </c>
      <c r="I26" s="804" t="str">
        <f>VLOOKUP($A26,[23]旧野母崎町!$B$6:$M$30,5,FALSE)</f>
        <v>-</v>
      </c>
      <c r="J26" s="804">
        <f>VLOOKUP($A26,[23]旧野母崎町!$B$6:$M$30,6,FALSE)</f>
        <v>4</v>
      </c>
      <c r="K26" s="804" t="str">
        <f>VLOOKUP($A26,[23]旧野母崎町!$B$6:$M$30,7,FALSE)</f>
        <v>-</v>
      </c>
      <c r="L26" s="804" t="str">
        <f>VLOOKUP($A26,[23]旧野母崎町!$B$6:$M$30,8,FALSE)</f>
        <v>-</v>
      </c>
      <c r="M26" s="804" t="str">
        <f>VLOOKUP($A26,[23]旧野母崎町!$B$6:$M$30,9,FALSE)</f>
        <v>-</v>
      </c>
      <c r="N26" s="804" t="str">
        <f>VLOOKUP($A26,[23]旧野母崎町!$B$6:$M$30,10,FALSE)</f>
        <v>-</v>
      </c>
      <c r="O26" s="805" t="str">
        <f>VLOOKUP($A26,[23]旧野母崎町!$B$6:$M$30,11,FALSE)</f>
        <v>-</v>
      </c>
      <c r="P26" s="804">
        <f>VLOOKUP($A26,[23]旧野母崎町!$B$35:$M$59,2,FALSE)</f>
        <v>11</v>
      </c>
      <c r="Q26" s="804">
        <f>VLOOKUP($A26,[23]旧野母崎町!$B$35:$M$59,3,FALSE)</f>
        <v>11</v>
      </c>
      <c r="R26" s="804">
        <f>VLOOKUP($A26,[23]旧野母崎町!$B$35:$M$59,4,FALSE)</f>
        <v>10</v>
      </c>
      <c r="S26" s="804" t="str">
        <f>VLOOKUP($A26,[23]旧野母崎町!$B$35:$M$59,5,FALSE)</f>
        <v>-</v>
      </c>
      <c r="T26" s="804">
        <f>VLOOKUP($A26,[23]旧野母崎町!$B$35:$M$59,6,FALSE)</f>
        <v>1</v>
      </c>
      <c r="U26" s="804" t="str">
        <f>VLOOKUP($A26,[23]旧野母崎町!$B$35:$M$59,7,FALSE)</f>
        <v>-</v>
      </c>
      <c r="V26" s="804" t="str">
        <f>VLOOKUP($A26,[23]旧野母崎町!$B$35:$M$59,8,FALSE)</f>
        <v>-</v>
      </c>
      <c r="W26" s="804" t="str">
        <f>VLOOKUP($A26,[23]旧野母崎町!$B$35:$M$59,9,FALSE)</f>
        <v>-</v>
      </c>
      <c r="X26" s="804" t="str">
        <f>VLOOKUP($A26,[23]旧野母崎町!$B$35:$M$59,10,FALSE)</f>
        <v>-</v>
      </c>
      <c r="Y26" s="805" t="str">
        <f>VLOOKUP($A26,[23]旧野母崎町!$B$35:$M$59,11,FALSE)</f>
        <v>-</v>
      </c>
      <c r="Z26" s="804">
        <f>VLOOKUP($A26,[23]旧野母崎町!$B$64:$M$88,2,FALSE)</f>
        <v>6</v>
      </c>
      <c r="AA26" s="804">
        <f>VLOOKUP($A26,[23]旧野母崎町!$B$64:$M$88,3,FALSE)</f>
        <v>6</v>
      </c>
      <c r="AB26" s="804">
        <f>VLOOKUP($A26,[23]旧野母崎町!$B$64:$M$88,4,FALSE)</f>
        <v>3</v>
      </c>
      <c r="AC26" s="804" t="str">
        <f>VLOOKUP($A26,[23]旧野母崎町!$B$64:$M$88,5,FALSE)</f>
        <v>-</v>
      </c>
      <c r="AD26" s="804">
        <f>VLOOKUP($A26,[23]旧野母崎町!$B$64:$M$88,6,FALSE)</f>
        <v>3</v>
      </c>
      <c r="AE26" s="804" t="str">
        <f>VLOOKUP($A26,[23]旧野母崎町!$B$64:$M$88,7,FALSE)</f>
        <v>-</v>
      </c>
      <c r="AF26" s="804" t="str">
        <f>VLOOKUP($A26,[23]旧野母崎町!$B$64:$M$88,8,FALSE)</f>
        <v>-</v>
      </c>
      <c r="AG26" s="804" t="str">
        <f>VLOOKUP($A26,[23]旧野母崎町!$B$64:$M$88,9,FALSE)</f>
        <v>-</v>
      </c>
      <c r="AH26" s="804" t="str">
        <f>VLOOKUP($A26,[23]旧野母崎町!$B$64:$M$88,10,FALSE)</f>
        <v>-</v>
      </c>
      <c r="AI26" s="804" t="str">
        <f>VLOOKUP($A26,[23]旧野母崎町!$B$64:$M$88,11,FALSE)</f>
        <v>-</v>
      </c>
    </row>
    <row r="27" spans="1:35" s="143" customFormat="1" ht="15.95" customHeight="1">
      <c r="A27" s="772" t="s">
        <v>869</v>
      </c>
      <c r="B27" s="132" t="s">
        <v>212</v>
      </c>
      <c r="C27" s="132"/>
      <c r="D27" s="803" t="s">
        <v>907</v>
      </c>
      <c r="E27" s="777" t="s">
        <v>870</v>
      </c>
      <c r="F27" s="804">
        <f>VLOOKUP($A27,[23]旧野母崎町!$B$6:$M$30,2,FALSE)</f>
        <v>127</v>
      </c>
      <c r="G27" s="804">
        <f>VLOOKUP($A27,[23]旧野母崎町!$B$6:$M$30,3,FALSE)</f>
        <v>100</v>
      </c>
      <c r="H27" s="804">
        <f>VLOOKUP($A27,[23]旧野母崎町!$B$6:$M$30,4,FALSE)</f>
        <v>53</v>
      </c>
      <c r="I27" s="804">
        <f>VLOOKUP($A27,[23]旧野母崎町!$B$6:$M$30,5,FALSE)</f>
        <v>1</v>
      </c>
      <c r="J27" s="804">
        <f>VLOOKUP($A27,[23]旧野母崎町!$B$6:$M$30,6,FALSE)</f>
        <v>46</v>
      </c>
      <c r="K27" s="804">
        <f>VLOOKUP($A27,[23]旧野母崎町!$B$6:$M$30,7,FALSE)</f>
        <v>11</v>
      </c>
      <c r="L27" s="804" t="str">
        <f>VLOOKUP($A27,[23]旧野母崎町!$B$6:$M$30,8,FALSE)</f>
        <v>-</v>
      </c>
      <c r="M27" s="804">
        <f>VLOOKUP($A27,[23]旧野母崎町!$B$6:$M$30,9,FALSE)</f>
        <v>7</v>
      </c>
      <c r="N27" s="804">
        <f>VLOOKUP($A27,[23]旧野母崎町!$B$6:$M$30,10,FALSE)</f>
        <v>5</v>
      </c>
      <c r="O27" s="805" t="str">
        <f>VLOOKUP($A27,[23]旧野母崎町!$B$6:$M$30,11,FALSE)</f>
        <v>-</v>
      </c>
      <c r="P27" s="804">
        <f>VLOOKUP($A27,[23]旧野母崎町!$B$35:$M$59,2,FALSE)</f>
        <v>77</v>
      </c>
      <c r="Q27" s="804">
        <f>VLOOKUP($A27,[23]旧野母崎町!$B$35:$M$59,3,FALSE)</f>
        <v>56</v>
      </c>
      <c r="R27" s="804">
        <f>VLOOKUP($A27,[23]旧野母崎町!$B$35:$M$59,4,FALSE)</f>
        <v>37</v>
      </c>
      <c r="S27" s="804">
        <f>VLOOKUP($A27,[23]旧野母崎町!$B$35:$M$59,5,FALSE)</f>
        <v>1</v>
      </c>
      <c r="T27" s="804">
        <f>VLOOKUP($A27,[23]旧野母崎町!$B$35:$M$59,6,FALSE)</f>
        <v>18</v>
      </c>
      <c r="U27" s="804">
        <f>VLOOKUP($A27,[23]旧野母崎町!$B$35:$M$59,7,FALSE)</f>
        <v>9</v>
      </c>
      <c r="V27" s="804" t="str">
        <f>VLOOKUP($A27,[23]旧野母崎町!$B$35:$M$59,8,FALSE)</f>
        <v>-</v>
      </c>
      <c r="W27" s="804">
        <f>VLOOKUP($A27,[23]旧野母崎町!$B$35:$M$59,9,FALSE)</f>
        <v>7</v>
      </c>
      <c r="X27" s="804">
        <f>VLOOKUP($A27,[23]旧野母崎町!$B$35:$M$59,10,FALSE)</f>
        <v>2</v>
      </c>
      <c r="Y27" s="805" t="str">
        <f>VLOOKUP($A27,[23]旧野母崎町!$B$35:$M$59,11,FALSE)</f>
        <v>-</v>
      </c>
      <c r="Z27" s="804">
        <f>VLOOKUP($A27,[23]旧野母崎町!$B$64:$M$88,2,FALSE)</f>
        <v>50</v>
      </c>
      <c r="AA27" s="804">
        <f>VLOOKUP($A27,[23]旧野母崎町!$B$64:$M$88,3,FALSE)</f>
        <v>44</v>
      </c>
      <c r="AB27" s="804">
        <f>VLOOKUP($A27,[23]旧野母崎町!$B$64:$M$88,4,FALSE)</f>
        <v>16</v>
      </c>
      <c r="AC27" s="804" t="str">
        <f>VLOOKUP($A27,[23]旧野母崎町!$B$64:$M$88,5,FALSE)</f>
        <v>-</v>
      </c>
      <c r="AD27" s="804">
        <f>VLOOKUP($A27,[23]旧野母崎町!$B$64:$M$88,6,FALSE)</f>
        <v>28</v>
      </c>
      <c r="AE27" s="804">
        <f>VLOOKUP($A27,[23]旧野母崎町!$B$64:$M$88,7,FALSE)</f>
        <v>2</v>
      </c>
      <c r="AF27" s="804" t="str">
        <f>VLOOKUP($A27,[23]旧野母崎町!$B$64:$M$88,8,FALSE)</f>
        <v>-</v>
      </c>
      <c r="AG27" s="804" t="str">
        <f>VLOOKUP($A27,[23]旧野母崎町!$B$64:$M$88,9,FALSE)</f>
        <v>-</v>
      </c>
      <c r="AH27" s="804">
        <f>VLOOKUP($A27,[23]旧野母崎町!$B$64:$M$88,10,FALSE)</f>
        <v>3</v>
      </c>
      <c r="AI27" s="804" t="str">
        <f>VLOOKUP($A27,[23]旧野母崎町!$B$64:$M$88,11,FALSE)</f>
        <v>-</v>
      </c>
    </row>
    <row r="28" spans="1:35" s="143" customFormat="1" ht="15.95" customHeight="1">
      <c r="A28" s="772" t="s">
        <v>871</v>
      </c>
      <c r="B28" s="132" t="s">
        <v>212</v>
      </c>
      <c r="C28" s="132"/>
      <c r="D28" s="803" t="s">
        <v>908</v>
      </c>
      <c r="E28" s="777" t="s">
        <v>872</v>
      </c>
      <c r="F28" s="804">
        <f>VLOOKUP($A28,[23]旧野母崎町!$B$6:$M$30,2,FALSE)</f>
        <v>25</v>
      </c>
      <c r="G28" s="804">
        <f>VLOOKUP($A28,[23]旧野母崎町!$B$6:$M$30,3,FALSE)</f>
        <v>25</v>
      </c>
      <c r="H28" s="804">
        <f>VLOOKUP($A28,[23]旧野母崎町!$B$6:$M$30,4,FALSE)</f>
        <v>19</v>
      </c>
      <c r="I28" s="804" t="str">
        <f>VLOOKUP($A28,[23]旧野母崎町!$B$6:$M$30,5,FALSE)</f>
        <v>-</v>
      </c>
      <c r="J28" s="804">
        <f>VLOOKUP($A28,[23]旧野母崎町!$B$6:$M$30,6,FALSE)</f>
        <v>6</v>
      </c>
      <c r="K28" s="804" t="str">
        <f>VLOOKUP($A28,[23]旧野母崎町!$B$6:$M$30,7,FALSE)</f>
        <v>-</v>
      </c>
      <c r="L28" s="804" t="str">
        <f>VLOOKUP($A28,[23]旧野母崎町!$B$6:$M$30,8,FALSE)</f>
        <v>-</v>
      </c>
      <c r="M28" s="804" t="str">
        <f>VLOOKUP($A28,[23]旧野母崎町!$B$6:$M$30,9,FALSE)</f>
        <v>-</v>
      </c>
      <c r="N28" s="804" t="str">
        <f>VLOOKUP($A28,[23]旧野母崎町!$B$6:$M$30,10,FALSE)</f>
        <v>-</v>
      </c>
      <c r="O28" s="805" t="str">
        <f>VLOOKUP($A28,[23]旧野母崎町!$B$6:$M$30,11,FALSE)</f>
        <v>-</v>
      </c>
      <c r="P28" s="804">
        <f>VLOOKUP($A28,[23]旧野母崎町!$B$35:$M$59,2,FALSE)</f>
        <v>15</v>
      </c>
      <c r="Q28" s="804">
        <f>VLOOKUP($A28,[23]旧野母崎町!$B$35:$M$59,3,FALSE)</f>
        <v>15</v>
      </c>
      <c r="R28" s="804">
        <f>VLOOKUP($A28,[23]旧野母崎町!$B$35:$M$59,4,FALSE)</f>
        <v>14</v>
      </c>
      <c r="S28" s="804" t="str">
        <f>VLOOKUP($A28,[23]旧野母崎町!$B$35:$M$59,5,FALSE)</f>
        <v>-</v>
      </c>
      <c r="T28" s="804">
        <f>VLOOKUP($A28,[23]旧野母崎町!$B$35:$M$59,6,FALSE)</f>
        <v>1</v>
      </c>
      <c r="U28" s="804" t="str">
        <f>VLOOKUP($A28,[23]旧野母崎町!$B$35:$M$59,7,FALSE)</f>
        <v>-</v>
      </c>
      <c r="V28" s="804" t="str">
        <f>VLOOKUP($A28,[23]旧野母崎町!$B$35:$M$59,8,FALSE)</f>
        <v>-</v>
      </c>
      <c r="W28" s="804" t="str">
        <f>VLOOKUP($A28,[23]旧野母崎町!$B$35:$M$59,9,FALSE)</f>
        <v>-</v>
      </c>
      <c r="X28" s="804" t="str">
        <f>VLOOKUP($A28,[23]旧野母崎町!$B$35:$M$59,10,FALSE)</f>
        <v>-</v>
      </c>
      <c r="Y28" s="805" t="str">
        <f>VLOOKUP($A28,[23]旧野母崎町!$B$35:$M$59,11,FALSE)</f>
        <v>-</v>
      </c>
      <c r="Z28" s="804">
        <f>VLOOKUP($A28,[23]旧野母崎町!$B$64:$M$88,2,FALSE)</f>
        <v>10</v>
      </c>
      <c r="AA28" s="804">
        <f>VLOOKUP($A28,[23]旧野母崎町!$B$64:$M$88,3,FALSE)</f>
        <v>10</v>
      </c>
      <c r="AB28" s="804">
        <f>VLOOKUP($A28,[23]旧野母崎町!$B$64:$M$88,4,FALSE)</f>
        <v>5</v>
      </c>
      <c r="AC28" s="804" t="str">
        <f>VLOOKUP($A28,[23]旧野母崎町!$B$64:$M$88,5,FALSE)</f>
        <v>-</v>
      </c>
      <c r="AD28" s="804">
        <f>VLOOKUP($A28,[23]旧野母崎町!$B$64:$M$88,6,FALSE)</f>
        <v>5</v>
      </c>
      <c r="AE28" s="804" t="str">
        <f>VLOOKUP($A28,[23]旧野母崎町!$B$64:$M$88,7,FALSE)</f>
        <v>-</v>
      </c>
      <c r="AF28" s="804" t="str">
        <f>VLOOKUP($A28,[23]旧野母崎町!$B$64:$M$88,8,FALSE)</f>
        <v>-</v>
      </c>
      <c r="AG28" s="804" t="str">
        <f>VLOOKUP($A28,[23]旧野母崎町!$B$64:$M$88,9,FALSE)</f>
        <v>-</v>
      </c>
      <c r="AH28" s="804" t="str">
        <f>VLOOKUP($A28,[23]旧野母崎町!$B$64:$M$88,10,FALSE)</f>
        <v>-</v>
      </c>
      <c r="AI28" s="804" t="str">
        <f>VLOOKUP($A28,[23]旧野母崎町!$B$64:$M$88,11,FALSE)</f>
        <v>-</v>
      </c>
    </row>
    <row r="29" spans="1:35" s="143" customFormat="1" ht="15.95" customHeight="1">
      <c r="A29" s="772" t="s">
        <v>873</v>
      </c>
      <c r="B29" s="132" t="s">
        <v>212</v>
      </c>
      <c r="C29" s="132"/>
      <c r="D29" s="803" t="s">
        <v>909</v>
      </c>
      <c r="E29" s="777" t="s">
        <v>874</v>
      </c>
      <c r="F29" s="804">
        <f>VLOOKUP($A29,[23]旧野母崎町!$B$6:$M$30,2,FALSE)</f>
        <v>44</v>
      </c>
      <c r="G29" s="804">
        <f>VLOOKUP($A29,[23]旧野母崎町!$B$6:$M$30,3,FALSE)</f>
        <v>17</v>
      </c>
      <c r="H29" s="804">
        <f>VLOOKUP($A29,[23]旧野母崎町!$B$6:$M$30,4,FALSE)</f>
        <v>5</v>
      </c>
      <c r="I29" s="804">
        <f>VLOOKUP($A29,[23]旧野母崎町!$B$6:$M$30,5,FALSE)</f>
        <v>4</v>
      </c>
      <c r="J29" s="804">
        <f>VLOOKUP($A29,[23]旧野母崎町!$B$6:$M$30,6,FALSE)</f>
        <v>8</v>
      </c>
      <c r="K29" s="804" t="str">
        <f>VLOOKUP($A29,[23]旧野母崎町!$B$6:$M$30,7,FALSE)</f>
        <v>-</v>
      </c>
      <c r="L29" s="804">
        <f>VLOOKUP($A29,[23]旧野母崎町!$B$6:$M$30,8,FALSE)</f>
        <v>1</v>
      </c>
      <c r="M29" s="804">
        <f>VLOOKUP($A29,[23]旧野母崎町!$B$6:$M$30,9,FALSE)</f>
        <v>3</v>
      </c>
      <c r="N29" s="804">
        <f>VLOOKUP($A29,[23]旧野母崎町!$B$6:$M$30,10,FALSE)</f>
        <v>1</v>
      </c>
      <c r="O29" s="805" t="str">
        <f>VLOOKUP($A29,[23]旧野母崎町!$B$6:$M$30,11,FALSE)</f>
        <v>-</v>
      </c>
      <c r="P29" s="804">
        <f>VLOOKUP($A29,[23]旧野母崎町!$B$35:$M$59,2,FALSE)</f>
        <v>23</v>
      </c>
      <c r="Q29" s="804">
        <f>VLOOKUP($A29,[23]旧野母崎町!$B$35:$M$59,3,FALSE)</f>
        <v>10</v>
      </c>
      <c r="R29" s="804">
        <f>VLOOKUP($A29,[23]旧野母崎町!$B$35:$M$59,4,FALSE)</f>
        <v>2</v>
      </c>
      <c r="S29" s="804">
        <f>VLOOKUP($A29,[23]旧野母崎町!$B$35:$M$59,5,FALSE)</f>
        <v>3</v>
      </c>
      <c r="T29" s="804">
        <f>VLOOKUP($A29,[23]旧野母崎町!$B$35:$M$59,6,FALSE)</f>
        <v>5</v>
      </c>
      <c r="U29" s="804" t="str">
        <f>VLOOKUP($A29,[23]旧野母崎町!$B$35:$M$59,7,FALSE)</f>
        <v>-</v>
      </c>
      <c r="V29" s="804" t="str">
        <f>VLOOKUP($A29,[23]旧野母崎町!$B$35:$M$59,8,FALSE)</f>
        <v>-</v>
      </c>
      <c r="W29" s="804">
        <f>VLOOKUP($A29,[23]旧野母崎町!$B$35:$M$59,9,FALSE)</f>
        <v>2</v>
      </c>
      <c r="X29" s="804">
        <f>VLOOKUP($A29,[23]旧野母崎町!$B$35:$M$59,10,FALSE)</f>
        <v>1</v>
      </c>
      <c r="Y29" s="805" t="str">
        <f>VLOOKUP($A29,[23]旧野母崎町!$B$35:$M$59,11,FALSE)</f>
        <v>-</v>
      </c>
      <c r="Z29" s="804">
        <f>VLOOKUP($A29,[23]旧野母崎町!$B$64:$M$88,2,FALSE)</f>
        <v>21</v>
      </c>
      <c r="AA29" s="804">
        <f>VLOOKUP($A29,[23]旧野母崎町!$B$64:$M$88,3,FALSE)</f>
        <v>7</v>
      </c>
      <c r="AB29" s="804">
        <f>VLOOKUP($A29,[23]旧野母崎町!$B$64:$M$88,4,FALSE)</f>
        <v>3</v>
      </c>
      <c r="AC29" s="804">
        <f>VLOOKUP($A29,[23]旧野母崎町!$B$64:$M$88,5,FALSE)</f>
        <v>1</v>
      </c>
      <c r="AD29" s="804">
        <f>VLOOKUP($A29,[23]旧野母崎町!$B$64:$M$88,6,FALSE)</f>
        <v>3</v>
      </c>
      <c r="AE29" s="804" t="str">
        <f>VLOOKUP($A29,[23]旧野母崎町!$B$64:$M$88,7,FALSE)</f>
        <v>-</v>
      </c>
      <c r="AF29" s="804">
        <f>VLOOKUP($A29,[23]旧野母崎町!$B$64:$M$88,8,FALSE)</f>
        <v>1</v>
      </c>
      <c r="AG29" s="804">
        <f>VLOOKUP($A29,[23]旧野母崎町!$B$64:$M$88,9,FALSE)</f>
        <v>1</v>
      </c>
      <c r="AH29" s="804" t="str">
        <f>VLOOKUP($A29,[23]旧野母崎町!$B$64:$M$88,10,FALSE)</f>
        <v>-</v>
      </c>
      <c r="AI29" s="804" t="str">
        <f>VLOOKUP($A29,[23]旧野母崎町!$B$64:$M$88,11,FALSE)</f>
        <v>-</v>
      </c>
    </row>
    <row r="30" spans="1:35" s="143" customFormat="1" ht="15.95" customHeight="1">
      <c r="A30" s="772"/>
      <c r="B30" s="132"/>
      <c r="C30" s="132"/>
      <c r="D30" s="803"/>
      <c r="E30" s="777" t="s">
        <v>875</v>
      </c>
      <c r="F30" s="804"/>
      <c r="G30" s="804"/>
      <c r="H30" s="804"/>
      <c r="I30" s="804"/>
      <c r="J30" s="804"/>
      <c r="K30" s="804"/>
      <c r="L30" s="804"/>
      <c r="M30" s="804"/>
      <c r="N30" s="804"/>
      <c r="O30" s="805"/>
      <c r="P30" s="804"/>
      <c r="Q30" s="804"/>
      <c r="R30" s="804"/>
      <c r="S30" s="804"/>
      <c r="T30" s="804"/>
      <c r="U30" s="804"/>
      <c r="V30" s="804"/>
      <c r="W30" s="804"/>
      <c r="X30" s="804"/>
      <c r="Y30" s="805"/>
      <c r="Z30" s="804"/>
      <c r="AA30" s="804"/>
      <c r="AB30" s="804"/>
      <c r="AC30" s="804"/>
      <c r="AD30" s="804"/>
      <c r="AE30" s="804"/>
      <c r="AF30" s="804"/>
      <c r="AG30" s="804"/>
      <c r="AH30" s="804"/>
      <c r="AI30" s="804"/>
    </row>
    <row r="31" spans="1:35" s="143" customFormat="1" ht="15.95" customHeight="1">
      <c r="A31" s="772" t="s">
        <v>876</v>
      </c>
      <c r="B31" s="132" t="s">
        <v>212</v>
      </c>
      <c r="C31" s="132"/>
      <c r="D31" s="132"/>
      <c r="E31" s="778" t="s">
        <v>910</v>
      </c>
      <c r="F31" s="804">
        <f>VLOOKUP($A31,[23]旧野母崎町!$B$6:$M$30,2,FALSE)</f>
        <v>167</v>
      </c>
      <c r="G31" s="804">
        <f>VLOOKUP($A31,[23]旧野母崎町!$B$6:$M$30,3,FALSE)</f>
        <v>60</v>
      </c>
      <c r="H31" s="804">
        <f>VLOOKUP($A31,[23]旧野母崎町!$B$6:$M$30,4,FALSE)</f>
        <v>47</v>
      </c>
      <c r="I31" s="804" t="str">
        <f>VLOOKUP($A31,[23]旧野母崎町!$B$6:$M$30,5,FALSE)</f>
        <v>-</v>
      </c>
      <c r="J31" s="804">
        <f>VLOOKUP($A31,[23]旧野母崎町!$B$6:$M$30,6,FALSE)</f>
        <v>13</v>
      </c>
      <c r="K31" s="804">
        <f>VLOOKUP($A31,[23]旧野母崎町!$B$6:$M$30,7,FALSE)</f>
        <v>6</v>
      </c>
      <c r="L31" s="804">
        <f>VLOOKUP($A31,[23]旧野母崎町!$B$6:$M$30,8,FALSE)</f>
        <v>9</v>
      </c>
      <c r="M31" s="804">
        <f>VLOOKUP($A31,[23]旧野母崎町!$B$6:$M$30,9,FALSE)</f>
        <v>62</v>
      </c>
      <c r="N31" s="804">
        <f>VLOOKUP($A31,[23]旧野母崎町!$B$6:$M$30,10,FALSE)</f>
        <v>29</v>
      </c>
      <c r="O31" s="805" t="str">
        <f>VLOOKUP($A31,[23]旧野母崎町!$B$6:$M$30,11,FALSE)</f>
        <v>-</v>
      </c>
      <c r="P31" s="804">
        <f>VLOOKUP($A31,[23]旧野母崎町!$B$35:$M$59,2,FALSE)</f>
        <v>124</v>
      </c>
      <c r="Q31" s="804">
        <f>VLOOKUP($A31,[23]旧野母崎町!$B$35:$M$59,3,FALSE)</f>
        <v>46</v>
      </c>
      <c r="R31" s="804">
        <f>VLOOKUP($A31,[23]旧野母崎町!$B$35:$M$59,4,FALSE)</f>
        <v>42</v>
      </c>
      <c r="S31" s="804" t="str">
        <f>VLOOKUP($A31,[23]旧野母崎町!$B$35:$M$59,5,FALSE)</f>
        <v>-</v>
      </c>
      <c r="T31" s="804">
        <f>VLOOKUP($A31,[23]旧野母崎町!$B$35:$M$59,6,FALSE)</f>
        <v>4</v>
      </c>
      <c r="U31" s="804">
        <f>VLOOKUP($A31,[23]旧野母崎町!$B$35:$M$59,7,FALSE)</f>
        <v>6</v>
      </c>
      <c r="V31" s="804">
        <f>VLOOKUP($A31,[23]旧野母崎町!$B$35:$M$59,8,FALSE)</f>
        <v>9</v>
      </c>
      <c r="W31" s="804">
        <f>VLOOKUP($A31,[23]旧野母崎町!$B$35:$M$59,9,FALSE)</f>
        <v>59</v>
      </c>
      <c r="X31" s="804">
        <f>VLOOKUP($A31,[23]旧野母崎町!$B$35:$M$59,10,FALSE)</f>
        <v>3</v>
      </c>
      <c r="Y31" s="805" t="str">
        <f>VLOOKUP($A31,[23]旧野母崎町!$B$35:$M$59,11,FALSE)</f>
        <v>-</v>
      </c>
      <c r="Z31" s="804">
        <f>VLOOKUP($A31,[23]旧野母崎町!$B$64:$M$88,2,FALSE)</f>
        <v>43</v>
      </c>
      <c r="AA31" s="804">
        <f>VLOOKUP($A31,[23]旧野母崎町!$B$64:$M$88,3,FALSE)</f>
        <v>14</v>
      </c>
      <c r="AB31" s="804">
        <f>VLOOKUP($A31,[23]旧野母崎町!$B$64:$M$88,4,FALSE)</f>
        <v>5</v>
      </c>
      <c r="AC31" s="804" t="str">
        <f>VLOOKUP($A31,[23]旧野母崎町!$B$64:$M$88,5,FALSE)</f>
        <v>-</v>
      </c>
      <c r="AD31" s="804">
        <f>VLOOKUP($A31,[23]旧野母崎町!$B$64:$M$88,6,FALSE)</f>
        <v>9</v>
      </c>
      <c r="AE31" s="804" t="str">
        <f>VLOOKUP($A31,[23]旧野母崎町!$B$64:$M$88,7,FALSE)</f>
        <v>-</v>
      </c>
      <c r="AF31" s="804" t="str">
        <f>VLOOKUP($A31,[23]旧野母崎町!$B$64:$M$88,8,FALSE)</f>
        <v>-</v>
      </c>
      <c r="AG31" s="804">
        <f>VLOOKUP($A31,[23]旧野母崎町!$B$64:$M$88,9,FALSE)</f>
        <v>3</v>
      </c>
      <c r="AH31" s="804">
        <f>VLOOKUP($A31,[23]旧野母崎町!$B$64:$M$88,10,FALSE)</f>
        <v>26</v>
      </c>
      <c r="AI31" s="804" t="str">
        <f>VLOOKUP($A31,[23]旧野母崎町!$B$64:$M$88,11,FALSE)</f>
        <v>-</v>
      </c>
    </row>
    <row r="32" spans="1:35" s="143" customFormat="1" ht="15.95" customHeight="1">
      <c r="A32" s="772" t="s">
        <v>878</v>
      </c>
      <c r="B32" s="132" t="s">
        <v>212</v>
      </c>
      <c r="C32" s="132"/>
      <c r="D32" s="132"/>
      <c r="E32" s="778" t="s">
        <v>879</v>
      </c>
      <c r="F32" s="804">
        <f>VLOOKUP($A32,[23]旧野母崎町!$B$6:$M$30,2,FALSE)</f>
        <v>524</v>
      </c>
      <c r="G32" s="804">
        <f>VLOOKUP($A32,[23]旧野母崎町!$B$6:$M$30,3,FALSE)</f>
        <v>395</v>
      </c>
      <c r="H32" s="804">
        <f>VLOOKUP($A32,[23]旧野母崎町!$B$6:$M$30,4,FALSE)</f>
        <v>275</v>
      </c>
      <c r="I32" s="804">
        <f>VLOOKUP($A32,[23]旧野母崎町!$B$6:$M$30,5,FALSE)</f>
        <v>6</v>
      </c>
      <c r="J32" s="804">
        <f>VLOOKUP($A32,[23]旧野母崎町!$B$6:$M$30,6,FALSE)</f>
        <v>114</v>
      </c>
      <c r="K32" s="804">
        <f>VLOOKUP($A32,[23]旧野母崎町!$B$6:$M$30,7,FALSE)</f>
        <v>39</v>
      </c>
      <c r="L32" s="804">
        <f>VLOOKUP($A32,[23]旧野母崎町!$B$6:$M$30,8,FALSE)</f>
        <v>22</v>
      </c>
      <c r="M32" s="804">
        <f>VLOOKUP($A32,[23]旧野母崎町!$B$6:$M$30,9,FALSE)</f>
        <v>54</v>
      </c>
      <c r="N32" s="804">
        <f>VLOOKUP($A32,[23]旧野母崎町!$B$6:$M$30,10,FALSE)</f>
        <v>10</v>
      </c>
      <c r="O32" s="805" t="str">
        <f>VLOOKUP($A32,[23]旧野母崎町!$B$6:$M$30,11,FALSE)</f>
        <v>-</v>
      </c>
      <c r="P32" s="804">
        <f>VLOOKUP($A32,[23]旧野母崎町!$B$35:$M$59,2,FALSE)</f>
        <v>352</v>
      </c>
      <c r="Q32" s="804">
        <f>VLOOKUP($A32,[23]旧野母崎町!$B$35:$M$59,3,FALSE)</f>
        <v>243</v>
      </c>
      <c r="R32" s="804">
        <f>VLOOKUP($A32,[23]旧野母崎町!$B$35:$M$59,4,FALSE)</f>
        <v>202</v>
      </c>
      <c r="S32" s="804">
        <f>VLOOKUP($A32,[23]旧野母崎町!$B$35:$M$59,5,FALSE)</f>
        <v>5</v>
      </c>
      <c r="T32" s="804">
        <f>VLOOKUP($A32,[23]旧野母崎町!$B$35:$M$59,6,FALSE)</f>
        <v>36</v>
      </c>
      <c r="U32" s="804">
        <f>VLOOKUP($A32,[23]旧野母崎町!$B$35:$M$59,7,FALSE)</f>
        <v>29</v>
      </c>
      <c r="V32" s="804">
        <f>VLOOKUP($A32,[23]旧野母崎町!$B$35:$M$59,8,FALSE)</f>
        <v>21</v>
      </c>
      <c r="W32" s="804">
        <f>VLOOKUP($A32,[23]旧野母崎町!$B$35:$M$59,9,FALSE)</f>
        <v>53</v>
      </c>
      <c r="X32" s="804">
        <f>VLOOKUP($A32,[23]旧野母崎町!$B$35:$M$59,10,FALSE)</f>
        <v>2</v>
      </c>
      <c r="Y32" s="805" t="str">
        <f>VLOOKUP($A32,[23]旧野母崎町!$B$35:$M$59,11,FALSE)</f>
        <v>-</v>
      </c>
      <c r="Z32" s="804">
        <f>VLOOKUP($A32,[23]旧野母崎町!$B$64:$M$88,2,FALSE)</f>
        <v>172</v>
      </c>
      <c r="AA32" s="804">
        <f>VLOOKUP($A32,[23]旧野母崎町!$B$64:$M$88,3,FALSE)</f>
        <v>152</v>
      </c>
      <c r="AB32" s="804">
        <f>VLOOKUP($A32,[23]旧野母崎町!$B$64:$M$88,4,FALSE)</f>
        <v>73</v>
      </c>
      <c r="AC32" s="804">
        <f>VLOOKUP($A32,[23]旧野母崎町!$B$64:$M$88,5,FALSE)</f>
        <v>1</v>
      </c>
      <c r="AD32" s="804">
        <f>VLOOKUP($A32,[23]旧野母崎町!$B$64:$M$88,6,FALSE)</f>
        <v>78</v>
      </c>
      <c r="AE32" s="804">
        <f>VLOOKUP($A32,[23]旧野母崎町!$B$64:$M$88,7,FALSE)</f>
        <v>10</v>
      </c>
      <c r="AF32" s="804">
        <f>VLOOKUP($A32,[23]旧野母崎町!$B$64:$M$88,8,FALSE)</f>
        <v>1</v>
      </c>
      <c r="AG32" s="804">
        <f>VLOOKUP($A32,[23]旧野母崎町!$B$64:$M$88,9,FALSE)</f>
        <v>1</v>
      </c>
      <c r="AH32" s="804">
        <f>VLOOKUP($A32,[23]旧野母崎町!$B$64:$M$88,10,FALSE)</f>
        <v>8</v>
      </c>
      <c r="AI32" s="804" t="str">
        <f>VLOOKUP($A32,[23]旧野母崎町!$B$64:$M$88,11,FALSE)</f>
        <v>-</v>
      </c>
    </row>
    <row r="33" spans="1:35" s="143" customFormat="1" ht="15.95" customHeight="1">
      <c r="A33" s="772" t="s">
        <v>880</v>
      </c>
      <c r="B33" s="132" t="s">
        <v>212</v>
      </c>
      <c r="C33" s="132"/>
      <c r="D33" s="132"/>
      <c r="E33" s="778" t="s">
        <v>881</v>
      </c>
      <c r="F33" s="804">
        <f>VLOOKUP($A33,[23]旧野母崎町!$B$6:$M$30,2,FALSE)</f>
        <v>1173</v>
      </c>
      <c r="G33" s="804">
        <f>VLOOKUP($A33,[23]旧野母崎町!$B$6:$M$30,3,FALSE)</f>
        <v>967</v>
      </c>
      <c r="H33" s="804">
        <f>VLOOKUP($A33,[23]旧野母崎町!$B$6:$M$30,4,FALSE)</f>
        <v>581</v>
      </c>
      <c r="I33" s="804">
        <f>VLOOKUP($A33,[23]旧野母崎町!$B$6:$M$30,5,FALSE)</f>
        <v>16</v>
      </c>
      <c r="J33" s="804">
        <f>VLOOKUP($A33,[23]旧野母崎町!$B$6:$M$30,6,FALSE)</f>
        <v>370</v>
      </c>
      <c r="K33" s="804">
        <f>VLOOKUP($A33,[23]旧野母崎町!$B$6:$M$30,7,FALSE)</f>
        <v>37</v>
      </c>
      <c r="L33" s="804">
        <f>VLOOKUP($A33,[23]旧野母崎町!$B$6:$M$30,8,FALSE)</f>
        <v>25</v>
      </c>
      <c r="M33" s="804">
        <f>VLOOKUP($A33,[23]旧野母崎町!$B$6:$M$30,9,FALSE)</f>
        <v>75</v>
      </c>
      <c r="N33" s="804">
        <f>VLOOKUP($A33,[23]旧野母崎町!$B$6:$M$30,10,FALSE)</f>
        <v>50</v>
      </c>
      <c r="O33" s="805" t="str">
        <f>VLOOKUP($A33,[23]旧野母崎町!$B$6:$M$30,11,FALSE)</f>
        <v>-</v>
      </c>
      <c r="P33" s="804">
        <f>VLOOKUP($A33,[23]旧野母崎町!$B$35:$M$59,2,FALSE)</f>
        <v>495</v>
      </c>
      <c r="Q33" s="804">
        <f>VLOOKUP($A33,[23]旧野母崎町!$B$35:$M$59,3,FALSE)</f>
        <v>375</v>
      </c>
      <c r="R33" s="804">
        <f>VLOOKUP($A33,[23]旧野母崎町!$B$35:$M$59,4,FALSE)</f>
        <v>292</v>
      </c>
      <c r="S33" s="804">
        <f>VLOOKUP($A33,[23]旧野母崎町!$B$35:$M$59,5,FALSE)</f>
        <v>4</v>
      </c>
      <c r="T33" s="804">
        <f>VLOOKUP($A33,[23]旧野母崎町!$B$35:$M$59,6,FALSE)</f>
        <v>79</v>
      </c>
      <c r="U33" s="804">
        <f>VLOOKUP($A33,[23]旧野母崎町!$B$35:$M$59,7,FALSE)</f>
        <v>28</v>
      </c>
      <c r="V33" s="804">
        <f>VLOOKUP($A33,[23]旧野母崎町!$B$35:$M$59,8,FALSE)</f>
        <v>22</v>
      </c>
      <c r="W33" s="804">
        <f>VLOOKUP($A33,[23]旧野母崎町!$B$35:$M$59,9,FALSE)</f>
        <v>56</v>
      </c>
      <c r="X33" s="804">
        <f>VLOOKUP($A33,[23]旧野母崎町!$B$35:$M$59,10,FALSE)</f>
        <v>6</v>
      </c>
      <c r="Y33" s="805" t="str">
        <f>VLOOKUP($A33,[23]旧野母崎町!$B$35:$M$59,11,FALSE)</f>
        <v>-</v>
      </c>
      <c r="Z33" s="804">
        <f>VLOOKUP($A33,[23]旧野母崎町!$B$64:$M$88,2,FALSE)</f>
        <v>678</v>
      </c>
      <c r="AA33" s="804">
        <f>VLOOKUP($A33,[23]旧野母崎町!$B$64:$M$88,3,FALSE)</f>
        <v>592</v>
      </c>
      <c r="AB33" s="804">
        <f>VLOOKUP($A33,[23]旧野母崎町!$B$64:$M$88,4,FALSE)</f>
        <v>289</v>
      </c>
      <c r="AC33" s="804">
        <f>VLOOKUP($A33,[23]旧野母崎町!$B$64:$M$88,5,FALSE)</f>
        <v>12</v>
      </c>
      <c r="AD33" s="804">
        <f>VLOOKUP($A33,[23]旧野母崎町!$B$64:$M$88,6,FALSE)</f>
        <v>291</v>
      </c>
      <c r="AE33" s="804">
        <f>VLOOKUP($A33,[23]旧野母崎町!$B$64:$M$88,7,FALSE)</f>
        <v>9</v>
      </c>
      <c r="AF33" s="804">
        <f>VLOOKUP($A33,[23]旧野母崎町!$B$64:$M$88,8,FALSE)</f>
        <v>3</v>
      </c>
      <c r="AG33" s="804">
        <f>VLOOKUP($A33,[23]旧野母崎町!$B$64:$M$88,9,FALSE)</f>
        <v>19</v>
      </c>
      <c r="AH33" s="804">
        <f>VLOOKUP($A33,[23]旧野母崎町!$B$64:$M$88,10,FALSE)</f>
        <v>44</v>
      </c>
      <c r="AI33" s="804" t="str">
        <f>VLOOKUP($A33,[23]旧野母崎町!$B$64:$M$88,11,FALSE)</f>
        <v>-</v>
      </c>
    </row>
    <row r="34" spans="1:35" s="785" customFormat="1" ht="6" customHeight="1">
      <c r="B34" s="825"/>
      <c r="C34" s="825"/>
      <c r="D34" s="825"/>
      <c r="E34" s="826"/>
      <c r="F34" s="807"/>
      <c r="G34" s="807"/>
      <c r="H34" s="807"/>
      <c r="I34" s="807"/>
      <c r="J34" s="808"/>
      <c r="K34" s="808"/>
      <c r="L34" s="808"/>
      <c r="M34" s="808"/>
      <c r="N34" s="809"/>
      <c r="O34" s="810"/>
      <c r="P34" s="807"/>
      <c r="Q34" s="807"/>
      <c r="R34" s="807"/>
      <c r="S34" s="808"/>
      <c r="T34" s="808"/>
      <c r="U34" s="808"/>
      <c r="V34" s="808"/>
      <c r="W34" s="811"/>
      <c r="X34" s="807"/>
      <c r="Y34" s="810"/>
      <c r="Z34" s="807"/>
      <c r="AA34" s="807"/>
      <c r="AB34" s="808"/>
      <c r="AC34" s="809"/>
      <c r="AD34" s="809"/>
      <c r="AE34" s="808"/>
      <c r="AF34" s="809"/>
      <c r="AG34" s="809"/>
      <c r="AH34" s="809"/>
      <c r="AI34" s="809"/>
    </row>
    <row r="35" spans="1:35" s="785" customFormat="1" ht="5.25" customHeight="1">
      <c r="B35" s="132"/>
      <c r="C35" s="132"/>
      <c r="D35" s="132"/>
      <c r="E35" s="827"/>
      <c r="F35" s="814"/>
      <c r="G35" s="814"/>
      <c r="H35" s="814"/>
      <c r="I35" s="814"/>
      <c r="J35" s="815"/>
      <c r="K35" s="815"/>
      <c r="L35" s="815"/>
      <c r="M35" s="815"/>
      <c r="N35" s="816"/>
      <c r="O35" s="817"/>
      <c r="P35" s="814"/>
      <c r="Q35" s="814"/>
      <c r="R35" s="814"/>
      <c r="S35" s="815"/>
      <c r="T35" s="815"/>
      <c r="U35" s="815"/>
      <c r="V35" s="815"/>
      <c r="W35" s="818"/>
      <c r="X35" s="814"/>
      <c r="Y35" s="828"/>
      <c r="Z35" s="814"/>
      <c r="AA35" s="814"/>
      <c r="AB35" s="815"/>
      <c r="AC35" s="816"/>
      <c r="AD35" s="816"/>
      <c r="AE35" s="815"/>
      <c r="AF35" s="816"/>
      <c r="AG35" s="819"/>
      <c r="AH35" s="819"/>
      <c r="AI35" s="819"/>
    </row>
    <row r="36" spans="1:35" s="797" customFormat="1" ht="30" customHeight="1">
      <c r="B36" s="824"/>
      <c r="C36" s="824"/>
      <c r="D36" s="824"/>
      <c r="E36" s="820" t="s">
        <v>916</v>
      </c>
      <c r="F36" s="821"/>
      <c r="G36" s="821"/>
      <c r="H36" s="821"/>
      <c r="I36" s="821"/>
      <c r="J36" s="821"/>
      <c r="K36" s="821"/>
      <c r="L36" s="821"/>
      <c r="M36" s="821"/>
      <c r="N36" s="821"/>
      <c r="O36" s="822"/>
      <c r="P36" s="821"/>
      <c r="Q36" s="821"/>
      <c r="R36" s="821"/>
      <c r="S36" s="821"/>
      <c r="T36" s="821"/>
      <c r="U36" s="821"/>
      <c r="V36" s="821"/>
      <c r="W36" s="821"/>
      <c r="X36" s="821"/>
      <c r="Y36" s="822"/>
      <c r="Z36" s="821"/>
      <c r="AA36" s="821"/>
      <c r="AB36" s="821"/>
      <c r="AC36" s="821"/>
      <c r="AD36" s="821"/>
      <c r="AE36" s="821"/>
      <c r="AF36" s="821"/>
      <c r="AG36" s="821"/>
      <c r="AH36" s="821"/>
      <c r="AI36" s="821"/>
    </row>
    <row r="37" spans="1:35" s="143" customFormat="1" ht="20.100000000000001" customHeight="1">
      <c r="A37" s="772" t="s">
        <v>256</v>
      </c>
      <c r="B37" s="132"/>
      <c r="C37" s="132"/>
      <c r="D37" s="803"/>
      <c r="E37" s="774" t="s">
        <v>757</v>
      </c>
      <c r="F37" s="804">
        <f>VLOOKUP($A37,[23]旧三和町!$B$6:$M$30,2,FALSE)</f>
        <v>3834</v>
      </c>
      <c r="G37" s="804">
        <f>VLOOKUP($A37,[23]旧三和町!$B$6:$M$30,3,FALSE)</f>
        <v>3109</v>
      </c>
      <c r="H37" s="804">
        <f>VLOOKUP($A37,[23]旧三和町!$B$6:$M$30,4,FALSE)</f>
        <v>1958</v>
      </c>
      <c r="I37" s="804">
        <f>VLOOKUP($A37,[23]旧三和町!$B$6:$M$30,5,FALSE)</f>
        <v>64</v>
      </c>
      <c r="J37" s="804">
        <f>VLOOKUP($A37,[23]旧三和町!$B$6:$M$30,6,FALSE)</f>
        <v>1087</v>
      </c>
      <c r="K37" s="804">
        <f>VLOOKUP($A37,[23]旧三和町!$B$6:$M$30,7,FALSE)</f>
        <v>130</v>
      </c>
      <c r="L37" s="804">
        <f>VLOOKUP($A37,[23]旧三和町!$B$6:$M$30,8,FALSE)</f>
        <v>63</v>
      </c>
      <c r="M37" s="804">
        <f>VLOOKUP($A37,[23]旧三和町!$B$6:$M$30,9,FALSE)</f>
        <v>320</v>
      </c>
      <c r="N37" s="804">
        <f>VLOOKUP($A37,[23]旧三和町!$B$6:$M$30,10,FALSE)</f>
        <v>112</v>
      </c>
      <c r="O37" s="805">
        <f>VLOOKUP($A37,[23]旧三和町!$B$6:$M$30,11,FALSE)</f>
        <v>1</v>
      </c>
      <c r="P37" s="804">
        <f>VLOOKUP($A37,[23]旧三和町!$B$35:$M$59,2,FALSE)</f>
        <v>1987</v>
      </c>
      <c r="Q37" s="804">
        <f>VLOOKUP($A37,[23]旧三和町!$B$35:$M$59,3,FALSE)</f>
        <v>1494</v>
      </c>
      <c r="R37" s="804">
        <f>VLOOKUP($A37,[23]旧三和町!$B$35:$M$59,4,FALSE)</f>
        <v>1167</v>
      </c>
      <c r="S37" s="804">
        <f>VLOOKUP($A37,[23]旧三和町!$B$35:$M$59,5,FALSE)</f>
        <v>32</v>
      </c>
      <c r="T37" s="804">
        <f>VLOOKUP($A37,[23]旧三和町!$B$35:$M$59,6,FALSE)</f>
        <v>295</v>
      </c>
      <c r="U37" s="804">
        <f>VLOOKUP($A37,[23]旧三和町!$B$35:$M$59,7,FALSE)</f>
        <v>100</v>
      </c>
      <c r="V37" s="804">
        <f>VLOOKUP($A37,[23]旧三和町!$B$35:$M$59,8,FALSE)</f>
        <v>47</v>
      </c>
      <c r="W37" s="804">
        <f>VLOOKUP($A37,[23]旧三和町!$B$35:$M$59,9,FALSE)</f>
        <v>268</v>
      </c>
      <c r="X37" s="804">
        <f>VLOOKUP($A37,[23]旧三和町!$B$35:$M$59,10,FALSE)</f>
        <v>18</v>
      </c>
      <c r="Y37" s="805" t="str">
        <f>VLOOKUP($A37,[23]旧三和町!$B$35:$M$59,11,FALSE)</f>
        <v>-</v>
      </c>
      <c r="Z37" s="804">
        <f>VLOOKUP($A37,[23]旧三和町!$B$64:$M$88,2,FALSE)</f>
        <v>1847</v>
      </c>
      <c r="AA37" s="804">
        <f>VLOOKUP($A37,[23]旧三和町!$B$64:$M$88,3,FALSE)</f>
        <v>1615</v>
      </c>
      <c r="AB37" s="804">
        <f>VLOOKUP($A37,[23]旧三和町!$B$64:$M$88,4,FALSE)</f>
        <v>791</v>
      </c>
      <c r="AC37" s="804">
        <f>VLOOKUP($A37,[23]旧三和町!$B$64:$M$88,5,FALSE)</f>
        <v>32</v>
      </c>
      <c r="AD37" s="804">
        <f>VLOOKUP($A37,[23]旧三和町!$B$64:$M$88,6,FALSE)</f>
        <v>792</v>
      </c>
      <c r="AE37" s="804">
        <f>VLOOKUP($A37,[23]旧三和町!$B$64:$M$88,7,FALSE)</f>
        <v>30</v>
      </c>
      <c r="AF37" s="804">
        <f>VLOOKUP($A37,[23]旧三和町!$B$64:$M$88,8,FALSE)</f>
        <v>16</v>
      </c>
      <c r="AG37" s="804">
        <f>VLOOKUP($A37,[23]旧三和町!$B$64:$M$88,9,FALSE)</f>
        <v>52</v>
      </c>
      <c r="AH37" s="804">
        <f>VLOOKUP($A37,[23]旧三和町!$B$64:$M$88,10,FALSE)</f>
        <v>94</v>
      </c>
      <c r="AI37" s="804">
        <f>VLOOKUP($A37,[23]旧三和町!$B$64:$M$88,11,FALSE)</f>
        <v>1</v>
      </c>
    </row>
    <row r="38" spans="1:35" s="143" customFormat="1" ht="15.95" customHeight="1">
      <c r="A38" s="772" t="s">
        <v>834</v>
      </c>
      <c r="B38" s="132"/>
      <c r="C38" s="132"/>
      <c r="D38" s="803" t="s">
        <v>443</v>
      </c>
      <c r="E38" s="777" t="s">
        <v>835</v>
      </c>
      <c r="F38" s="804">
        <f>VLOOKUP($A38,[23]旧三和町!$B$6:$M$30,2,FALSE)</f>
        <v>125</v>
      </c>
      <c r="G38" s="804">
        <f>VLOOKUP($A38,[23]旧三和町!$B$6:$M$30,3,FALSE)</f>
        <v>9</v>
      </c>
      <c r="H38" s="804">
        <f>VLOOKUP($A38,[23]旧三和町!$B$6:$M$30,4,FALSE)</f>
        <v>3</v>
      </c>
      <c r="I38" s="804" t="str">
        <f>VLOOKUP($A38,[23]旧三和町!$B$6:$M$30,5,FALSE)</f>
        <v>-</v>
      </c>
      <c r="J38" s="804">
        <f>VLOOKUP($A38,[23]旧三和町!$B$6:$M$30,6,FALSE)</f>
        <v>6</v>
      </c>
      <c r="K38" s="804">
        <f>VLOOKUP($A38,[23]旧三和町!$B$6:$M$30,7,FALSE)</f>
        <v>2</v>
      </c>
      <c r="L38" s="804">
        <f>VLOOKUP($A38,[23]旧三和町!$B$6:$M$30,8,FALSE)</f>
        <v>4</v>
      </c>
      <c r="M38" s="804">
        <f>VLOOKUP($A38,[23]旧三和町!$B$6:$M$30,9,FALSE)</f>
        <v>71</v>
      </c>
      <c r="N38" s="804">
        <f>VLOOKUP($A38,[23]旧三和町!$B$6:$M$30,10,FALSE)</f>
        <v>39</v>
      </c>
      <c r="O38" s="805" t="str">
        <f>VLOOKUP($A38,[23]旧三和町!$B$6:$M$30,11,FALSE)</f>
        <v>-</v>
      </c>
      <c r="P38" s="804">
        <f>VLOOKUP($A38,[23]旧三和町!$B$35:$M$59,2,FALSE)</f>
        <v>78</v>
      </c>
      <c r="Q38" s="804">
        <f>VLOOKUP($A38,[23]旧三和町!$B$35:$M$59,3,FALSE)</f>
        <v>4</v>
      </c>
      <c r="R38" s="804">
        <f>VLOOKUP($A38,[23]旧三和町!$B$35:$M$59,4,FALSE)</f>
        <v>2</v>
      </c>
      <c r="S38" s="804" t="str">
        <f>VLOOKUP($A38,[23]旧三和町!$B$35:$M$59,5,FALSE)</f>
        <v>-</v>
      </c>
      <c r="T38" s="804">
        <f>VLOOKUP($A38,[23]旧三和町!$B$35:$M$59,6,FALSE)</f>
        <v>2</v>
      </c>
      <c r="U38" s="804">
        <f>VLOOKUP($A38,[23]旧三和町!$B$35:$M$59,7,FALSE)</f>
        <v>2</v>
      </c>
      <c r="V38" s="804">
        <f>VLOOKUP($A38,[23]旧三和町!$B$35:$M$59,8,FALSE)</f>
        <v>4</v>
      </c>
      <c r="W38" s="804">
        <f>VLOOKUP($A38,[23]旧三和町!$B$35:$M$59,9,FALSE)</f>
        <v>62</v>
      </c>
      <c r="X38" s="804">
        <f>VLOOKUP($A38,[23]旧三和町!$B$35:$M$59,10,FALSE)</f>
        <v>6</v>
      </c>
      <c r="Y38" s="805" t="str">
        <f>VLOOKUP($A38,[23]旧三和町!$B$35:$M$59,11,FALSE)</f>
        <v>-</v>
      </c>
      <c r="Z38" s="804">
        <f>VLOOKUP($A38,[23]旧三和町!$B$64:$M$88,2,FALSE)</f>
        <v>47</v>
      </c>
      <c r="AA38" s="804">
        <f>VLOOKUP($A38,[23]旧三和町!$B$64:$M$88,3,FALSE)</f>
        <v>5</v>
      </c>
      <c r="AB38" s="804">
        <f>VLOOKUP($A38,[23]旧三和町!$B$64:$M$88,4,FALSE)</f>
        <v>1</v>
      </c>
      <c r="AC38" s="804" t="str">
        <f>VLOOKUP($A38,[23]旧三和町!$B$64:$M$88,5,FALSE)</f>
        <v>-</v>
      </c>
      <c r="AD38" s="804">
        <f>VLOOKUP($A38,[23]旧三和町!$B$64:$M$88,6,FALSE)</f>
        <v>4</v>
      </c>
      <c r="AE38" s="804" t="str">
        <f>VLOOKUP($A38,[23]旧三和町!$B$64:$M$88,7,FALSE)</f>
        <v>-</v>
      </c>
      <c r="AF38" s="804" t="str">
        <f>VLOOKUP($A38,[23]旧三和町!$B$64:$M$88,8,FALSE)</f>
        <v>-</v>
      </c>
      <c r="AG38" s="804">
        <f>VLOOKUP($A38,[23]旧三和町!$B$64:$M$88,9,FALSE)</f>
        <v>9</v>
      </c>
      <c r="AH38" s="804">
        <f>VLOOKUP($A38,[23]旧三和町!$B$64:$M$88,10,FALSE)</f>
        <v>33</v>
      </c>
      <c r="AI38" s="804" t="str">
        <f>VLOOKUP($A38,[23]旧三和町!$B$64:$M$88,11,FALSE)</f>
        <v>-</v>
      </c>
    </row>
    <row r="39" spans="1:35" s="143" customFormat="1" ht="15.95" customHeight="1">
      <c r="A39" s="772" t="s">
        <v>836</v>
      </c>
      <c r="B39" s="132"/>
      <c r="C39" s="132"/>
      <c r="D39" s="803"/>
      <c r="E39" s="777" t="s">
        <v>836</v>
      </c>
      <c r="F39" s="804">
        <f>VLOOKUP($A39,[23]旧三和町!$B$6:$M$30,2,FALSE)</f>
        <v>125</v>
      </c>
      <c r="G39" s="804">
        <f>VLOOKUP($A39,[23]旧三和町!$B$6:$M$30,3,FALSE)</f>
        <v>9</v>
      </c>
      <c r="H39" s="804">
        <f>VLOOKUP($A39,[23]旧三和町!$B$6:$M$30,4,FALSE)</f>
        <v>3</v>
      </c>
      <c r="I39" s="804" t="str">
        <f>VLOOKUP($A39,[23]旧三和町!$B$6:$M$30,5,FALSE)</f>
        <v>-</v>
      </c>
      <c r="J39" s="804">
        <f>VLOOKUP($A39,[23]旧三和町!$B$6:$M$30,6,FALSE)</f>
        <v>6</v>
      </c>
      <c r="K39" s="804">
        <f>VLOOKUP($A39,[23]旧三和町!$B$6:$M$30,7,FALSE)</f>
        <v>2</v>
      </c>
      <c r="L39" s="804">
        <f>VLOOKUP($A39,[23]旧三和町!$B$6:$M$30,8,FALSE)</f>
        <v>4</v>
      </c>
      <c r="M39" s="804">
        <f>VLOOKUP($A39,[23]旧三和町!$B$6:$M$30,9,FALSE)</f>
        <v>71</v>
      </c>
      <c r="N39" s="804">
        <f>VLOOKUP($A39,[23]旧三和町!$B$6:$M$30,10,FALSE)</f>
        <v>39</v>
      </c>
      <c r="O39" s="805" t="str">
        <f>VLOOKUP($A39,[23]旧三和町!$B$6:$M$30,11,FALSE)</f>
        <v>-</v>
      </c>
      <c r="P39" s="804">
        <f>VLOOKUP($A39,[23]旧三和町!$B$35:$M$59,2,FALSE)</f>
        <v>78</v>
      </c>
      <c r="Q39" s="804">
        <f>VLOOKUP($A39,[23]旧三和町!$B$35:$M$59,3,FALSE)</f>
        <v>4</v>
      </c>
      <c r="R39" s="804">
        <f>VLOOKUP($A39,[23]旧三和町!$B$35:$M$59,4,FALSE)</f>
        <v>2</v>
      </c>
      <c r="S39" s="804" t="str">
        <f>VLOOKUP($A39,[23]旧三和町!$B$35:$M$59,5,FALSE)</f>
        <v>-</v>
      </c>
      <c r="T39" s="804">
        <f>VLOOKUP($A39,[23]旧三和町!$B$35:$M$59,6,FALSE)</f>
        <v>2</v>
      </c>
      <c r="U39" s="804">
        <f>VLOOKUP($A39,[23]旧三和町!$B$35:$M$59,7,FALSE)</f>
        <v>2</v>
      </c>
      <c r="V39" s="804">
        <f>VLOOKUP($A39,[23]旧三和町!$B$35:$M$59,8,FALSE)</f>
        <v>4</v>
      </c>
      <c r="W39" s="804">
        <f>VLOOKUP($A39,[23]旧三和町!$B$35:$M$59,9,FALSE)</f>
        <v>62</v>
      </c>
      <c r="X39" s="804">
        <f>VLOOKUP($A39,[23]旧三和町!$B$35:$M$59,10,FALSE)</f>
        <v>6</v>
      </c>
      <c r="Y39" s="805" t="str">
        <f>VLOOKUP($A39,[23]旧三和町!$B$35:$M$59,11,FALSE)</f>
        <v>-</v>
      </c>
      <c r="Z39" s="804">
        <f>VLOOKUP($A39,[23]旧三和町!$B$64:$M$88,2,FALSE)</f>
        <v>47</v>
      </c>
      <c r="AA39" s="804">
        <f>VLOOKUP($A39,[23]旧三和町!$B$64:$M$88,3,FALSE)</f>
        <v>5</v>
      </c>
      <c r="AB39" s="804">
        <f>VLOOKUP($A39,[23]旧三和町!$B$64:$M$88,4,FALSE)</f>
        <v>1</v>
      </c>
      <c r="AC39" s="804" t="str">
        <f>VLOOKUP($A39,[23]旧三和町!$B$64:$M$88,5,FALSE)</f>
        <v>-</v>
      </c>
      <c r="AD39" s="804">
        <f>VLOOKUP($A39,[23]旧三和町!$B$64:$M$88,6,FALSE)</f>
        <v>4</v>
      </c>
      <c r="AE39" s="804" t="str">
        <f>VLOOKUP($A39,[23]旧三和町!$B$64:$M$88,7,FALSE)</f>
        <v>-</v>
      </c>
      <c r="AF39" s="804" t="str">
        <f>VLOOKUP($A39,[23]旧三和町!$B$64:$M$88,8,FALSE)</f>
        <v>-</v>
      </c>
      <c r="AG39" s="804">
        <f>VLOOKUP($A39,[23]旧三和町!$B$64:$M$88,9,FALSE)</f>
        <v>9</v>
      </c>
      <c r="AH39" s="804">
        <f>VLOOKUP($A39,[23]旧三和町!$B$64:$M$88,10,FALSE)</f>
        <v>33</v>
      </c>
      <c r="AI39" s="804" t="str">
        <f>VLOOKUP($A39,[23]旧三和町!$B$64:$M$88,11,FALSE)</f>
        <v>-</v>
      </c>
    </row>
    <row r="40" spans="1:35" s="143" customFormat="1" ht="15.95" customHeight="1">
      <c r="A40" s="772" t="s">
        <v>837</v>
      </c>
      <c r="B40" s="132" t="s">
        <v>212</v>
      </c>
      <c r="C40" s="132"/>
      <c r="D40" s="803" t="s">
        <v>493</v>
      </c>
      <c r="E40" s="777" t="s">
        <v>838</v>
      </c>
      <c r="F40" s="804">
        <f>VLOOKUP($A40,[23]旧三和町!$B$6:$M$30,2,FALSE)</f>
        <v>34</v>
      </c>
      <c r="G40" s="804">
        <f>VLOOKUP($A40,[23]旧三和町!$B$6:$M$30,3,FALSE)</f>
        <v>15</v>
      </c>
      <c r="H40" s="804">
        <f>VLOOKUP($A40,[23]旧三和町!$B$6:$M$30,4,FALSE)</f>
        <v>15</v>
      </c>
      <c r="I40" s="804" t="str">
        <f>VLOOKUP($A40,[23]旧三和町!$B$6:$M$30,5,FALSE)</f>
        <v>-</v>
      </c>
      <c r="J40" s="804" t="str">
        <f>VLOOKUP($A40,[23]旧三和町!$B$6:$M$30,6,FALSE)</f>
        <v>-</v>
      </c>
      <c r="K40" s="804">
        <f>VLOOKUP($A40,[23]旧三和町!$B$6:$M$30,7,FALSE)</f>
        <v>3</v>
      </c>
      <c r="L40" s="804">
        <f>VLOOKUP($A40,[23]旧三和町!$B$6:$M$30,8,FALSE)</f>
        <v>1</v>
      </c>
      <c r="M40" s="804">
        <f>VLOOKUP($A40,[23]旧三和町!$B$6:$M$30,9,FALSE)</f>
        <v>11</v>
      </c>
      <c r="N40" s="804">
        <f>VLOOKUP($A40,[23]旧三和町!$B$6:$M$30,10,FALSE)</f>
        <v>3</v>
      </c>
      <c r="O40" s="805" t="str">
        <f>VLOOKUP($A40,[23]旧三和町!$B$6:$M$30,11,FALSE)</f>
        <v>-</v>
      </c>
      <c r="P40" s="804">
        <f>VLOOKUP($A40,[23]旧三和町!$B$35:$M$59,2,FALSE)</f>
        <v>31</v>
      </c>
      <c r="Q40" s="804">
        <f>VLOOKUP($A40,[23]旧三和町!$B$35:$M$59,3,FALSE)</f>
        <v>15</v>
      </c>
      <c r="R40" s="804">
        <f>VLOOKUP($A40,[23]旧三和町!$B$35:$M$59,4,FALSE)</f>
        <v>15</v>
      </c>
      <c r="S40" s="804" t="str">
        <f>VLOOKUP($A40,[23]旧三和町!$B$35:$M$59,5,FALSE)</f>
        <v>-</v>
      </c>
      <c r="T40" s="804" t="str">
        <f>VLOOKUP($A40,[23]旧三和町!$B$35:$M$59,6,FALSE)</f>
        <v>-</v>
      </c>
      <c r="U40" s="804">
        <f>VLOOKUP($A40,[23]旧三和町!$B$35:$M$59,7,FALSE)</f>
        <v>2</v>
      </c>
      <c r="V40" s="804" t="str">
        <f>VLOOKUP($A40,[23]旧三和町!$B$35:$M$59,8,FALSE)</f>
        <v>-</v>
      </c>
      <c r="W40" s="804">
        <f>VLOOKUP($A40,[23]旧三和町!$B$35:$M$59,9,FALSE)</f>
        <v>11</v>
      </c>
      <c r="X40" s="804">
        <f>VLOOKUP($A40,[23]旧三和町!$B$35:$M$59,10,FALSE)</f>
        <v>2</v>
      </c>
      <c r="Y40" s="805" t="str">
        <f>VLOOKUP($A40,[23]旧三和町!$B$35:$M$59,11,FALSE)</f>
        <v>-</v>
      </c>
      <c r="Z40" s="804">
        <f>VLOOKUP($A40,[23]旧三和町!$B$64:$M$88,2,FALSE)</f>
        <v>3</v>
      </c>
      <c r="AA40" s="804" t="str">
        <f>VLOOKUP($A40,[23]旧三和町!$B$64:$M$88,3,FALSE)</f>
        <v>-</v>
      </c>
      <c r="AB40" s="804" t="str">
        <f>VLOOKUP($A40,[23]旧三和町!$B$64:$M$88,4,FALSE)</f>
        <v>-</v>
      </c>
      <c r="AC40" s="804" t="str">
        <f>VLOOKUP($A40,[23]旧三和町!$B$64:$M$88,5,FALSE)</f>
        <v>-</v>
      </c>
      <c r="AD40" s="804" t="str">
        <f>VLOOKUP($A40,[23]旧三和町!$B$64:$M$88,6,FALSE)</f>
        <v>-</v>
      </c>
      <c r="AE40" s="804">
        <f>VLOOKUP($A40,[23]旧三和町!$B$64:$M$88,7,FALSE)</f>
        <v>1</v>
      </c>
      <c r="AF40" s="804">
        <f>VLOOKUP($A40,[23]旧三和町!$B$64:$M$88,8,FALSE)</f>
        <v>1</v>
      </c>
      <c r="AG40" s="804" t="str">
        <f>VLOOKUP($A40,[23]旧三和町!$B$64:$M$88,9,FALSE)</f>
        <v>-</v>
      </c>
      <c r="AH40" s="804">
        <f>VLOOKUP($A40,[23]旧三和町!$B$64:$M$88,10,FALSE)</f>
        <v>1</v>
      </c>
      <c r="AI40" s="804" t="str">
        <f>VLOOKUP($A40,[23]旧三和町!$B$64:$M$88,11,FALSE)</f>
        <v>-</v>
      </c>
    </row>
    <row r="41" spans="1:35" s="143" customFormat="1" ht="15.95" customHeight="1">
      <c r="A41" s="772" t="s">
        <v>839</v>
      </c>
      <c r="B41" s="132" t="s">
        <v>212</v>
      </c>
      <c r="C41" s="132"/>
      <c r="D41" s="803" t="s">
        <v>495</v>
      </c>
      <c r="E41" s="777" t="s">
        <v>840</v>
      </c>
      <c r="F41" s="804">
        <f>VLOOKUP($A41,[23]旧三和町!$B$6:$M$30,2,FALSE)</f>
        <v>4</v>
      </c>
      <c r="G41" s="804">
        <f>VLOOKUP($A41,[23]旧三和町!$B$6:$M$30,3,FALSE)</f>
        <v>4</v>
      </c>
      <c r="H41" s="804">
        <f>VLOOKUP($A41,[23]旧三和町!$B$6:$M$30,4,FALSE)</f>
        <v>4</v>
      </c>
      <c r="I41" s="804" t="str">
        <f>VLOOKUP($A41,[23]旧三和町!$B$6:$M$30,5,FALSE)</f>
        <v>-</v>
      </c>
      <c r="J41" s="804" t="str">
        <f>VLOOKUP($A41,[23]旧三和町!$B$6:$M$30,6,FALSE)</f>
        <v>-</v>
      </c>
      <c r="K41" s="804" t="str">
        <f>VLOOKUP($A41,[23]旧三和町!$B$6:$M$30,7,FALSE)</f>
        <v>-</v>
      </c>
      <c r="L41" s="804" t="str">
        <f>VLOOKUP($A41,[23]旧三和町!$B$6:$M$30,8,FALSE)</f>
        <v>-</v>
      </c>
      <c r="M41" s="804" t="str">
        <f>VLOOKUP($A41,[23]旧三和町!$B$6:$M$30,9,FALSE)</f>
        <v>-</v>
      </c>
      <c r="N41" s="804" t="str">
        <f>VLOOKUP($A41,[23]旧三和町!$B$6:$M$30,10,FALSE)</f>
        <v>-</v>
      </c>
      <c r="O41" s="805" t="str">
        <f>VLOOKUP($A41,[23]旧三和町!$B$6:$M$30,11,FALSE)</f>
        <v>-</v>
      </c>
      <c r="P41" s="804">
        <f>VLOOKUP($A41,[23]旧三和町!$B$35:$M$59,2,FALSE)</f>
        <v>3</v>
      </c>
      <c r="Q41" s="804">
        <f>VLOOKUP($A41,[23]旧三和町!$B$35:$M$59,3,FALSE)</f>
        <v>3</v>
      </c>
      <c r="R41" s="804">
        <f>VLOOKUP($A41,[23]旧三和町!$B$35:$M$59,4,FALSE)</f>
        <v>3</v>
      </c>
      <c r="S41" s="804" t="str">
        <f>VLOOKUP($A41,[23]旧三和町!$B$35:$M$59,5,FALSE)</f>
        <v>-</v>
      </c>
      <c r="T41" s="804" t="str">
        <f>VLOOKUP($A41,[23]旧三和町!$B$35:$M$59,6,FALSE)</f>
        <v>-</v>
      </c>
      <c r="U41" s="804" t="str">
        <f>VLOOKUP($A41,[23]旧三和町!$B$35:$M$59,7,FALSE)</f>
        <v>-</v>
      </c>
      <c r="V41" s="804" t="str">
        <f>VLOOKUP($A41,[23]旧三和町!$B$35:$M$59,8,FALSE)</f>
        <v>-</v>
      </c>
      <c r="W41" s="804" t="str">
        <f>VLOOKUP($A41,[23]旧三和町!$B$35:$M$59,9,FALSE)</f>
        <v>-</v>
      </c>
      <c r="X41" s="804" t="str">
        <f>VLOOKUP($A41,[23]旧三和町!$B$35:$M$59,10,FALSE)</f>
        <v>-</v>
      </c>
      <c r="Y41" s="805" t="str">
        <f>VLOOKUP($A41,[23]旧三和町!$B$35:$M$59,11,FALSE)</f>
        <v>-</v>
      </c>
      <c r="Z41" s="804">
        <f>VLOOKUP($A41,[23]旧三和町!$B$64:$M$88,2,FALSE)</f>
        <v>1</v>
      </c>
      <c r="AA41" s="804">
        <f>VLOOKUP($A41,[23]旧三和町!$B$64:$M$88,3,FALSE)</f>
        <v>1</v>
      </c>
      <c r="AB41" s="804">
        <f>VLOOKUP($A41,[23]旧三和町!$B$64:$M$88,4,FALSE)</f>
        <v>1</v>
      </c>
      <c r="AC41" s="804" t="str">
        <f>VLOOKUP($A41,[23]旧三和町!$B$64:$M$88,5,FALSE)</f>
        <v>-</v>
      </c>
      <c r="AD41" s="804" t="str">
        <f>VLOOKUP($A41,[23]旧三和町!$B$64:$M$88,6,FALSE)</f>
        <v>-</v>
      </c>
      <c r="AE41" s="804" t="str">
        <f>VLOOKUP($A41,[23]旧三和町!$B$64:$M$88,7,FALSE)</f>
        <v>-</v>
      </c>
      <c r="AF41" s="804" t="str">
        <f>VLOOKUP($A41,[23]旧三和町!$B$64:$M$88,8,FALSE)</f>
        <v>-</v>
      </c>
      <c r="AG41" s="804" t="str">
        <f>VLOOKUP($A41,[23]旧三和町!$B$64:$M$88,9,FALSE)</f>
        <v>-</v>
      </c>
      <c r="AH41" s="804" t="str">
        <f>VLOOKUP($A41,[23]旧三和町!$B$64:$M$88,10,FALSE)</f>
        <v>-</v>
      </c>
      <c r="AI41" s="804" t="str">
        <f>VLOOKUP($A41,[23]旧三和町!$B$64:$M$88,11,FALSE)</f>
        <v>-</v>
      </c>
    </row>
    <row r="42" spans="1:35" s="143" customFormat="1" ht="15.95" customHeight="1">
      <c r="A42" s="772" t="s">
        <v>841</v>
      </c>
      <c r="B42" s="132" t="s">
        <v>212</v>
      </c>
      <c r="C42" s="132"/>
      <c r="D42" s="803" t="s">
        <v>893</v>
      </c>
      <c r="E42" s="777" t="s">
        <v>842</v>
      </c>
      <c r="F42" s="804">
        <f>VLOOKUP($A42,[23]旧三和町!$B$6:$M$30,2,FALSE)</f>
        <v>355</v>
      </c>
      <c r="G42" s="804">
        <f>VLOOKUP($A42,[23]旧三和町!$B$6:$M$30,3,FALSE)</f>
        <v>225</v>
      </c>
      <c r="H42" s="804">
        <f>VLOOKUP($A42,[23]旧三和町!$B$6:$M$30,4,FALSE)</f>
        <v>189</v>
      </c>
      <c r="I42" s="804">
        <f>VLOOKUP($A42,[23]旧三和町!$B$6:$M$30,5,FALSE)</f>
        <v>3</v>
      </c>
      <c r="J42" s="804">
        <f>VLOOKUP($A42,[23]旧三和町!$B$6:$M$30,6,FALSE)</f>
        <v>33</v>
      </c>
      <c r="K42" s="804">
        <f>VLOOKUP($A42,[23]旧三和町!$B$6:$M$30,7,FALSE)</f>
        <v>38</v>
      </c>
      <c r="L42" s="804">
        <f>VLOOKUP($A42,[23]旧三和町!$B$6:$M$30,8,FALSE)</f>
        <v>16</v>
      </c>
      <c r="M42" s="804">
        <f>VLOOKUP($A42,[23]旧三和町!$B$6:$M$30,9,FALSE)</f>
        <v>60</v>
      </c>
      <c r="N42" s="804">
        <f>VLOOKUP($A42,[23]旧三和町!$B$6:$M$30,10,FALSE)</f>
        <v>6</v>
      </c>
      <c r="O42" s="805" t="str">
        <f>VLOOKUP($A42,[23]旧三和町!$B$6:$M$30,11,FALSE)</f>
        <v>-</v>
      </c>
      <c r="P42" s="804">
        <f>VLOOKUP($A42,[23]旧三和町!$B$35:$M$59,2,FALSE)</f>
        <v>300</v>
      </c>
      <c r="Q42" s="804">
        <f>VLOOKUP($A42,[23]旧三和町!$B$35:$M$59,3,FALSE)</f>
        <v>182</v>
      </c>
      <c r="R42" s="804">
        <f>VLOOKUP($A42,[23]旧三和町!$B$35:$M$59,4,FALSE)</f>
        <v>162</v>
      </c>
      <c r="S42" s="804">
        <f>VLOOKUP($A42,[23]旧三和町!$B$35:$M$59,5,FALSE)</f>
        <v>2</v>
      </c>
      <c r="T42" s="804">
        <f>VLOOKUP($A42,[23]旧三和町!$B$35:$M$59,6,FALSE)</f>
        <v>18</v>
      </c>
      <c r="U42" s="804">
        <f>VLOOKUP($A42,[23]旧三和町!$B$35:$M$59,7,FALSE)</f>
        <v>34</v>
      </c>
      <c r="V42" s="804">
        <f>VLOOKUP($A42,[23]旧三和町!$B$35:$M$59,8,FALSE)</f>
        <v>16</v>
      </c>
      <c r="W42" s="804">
        <f>VLOOKUP($A42,[23]旧三和町!$B$35:$M$59,9,FALSE)</f>
        <v>58</v>
      </c>
      <c r="X42" s="804">
        <f>VLOOKUP($A42,[23]旧三和町!$B$35:$M$59,10,FALSE)</f>
        <v>1</v>
      </c>
      <c r="Y42" s="805" t="str">
        <f>VLOOKUP($A42,[23]旧三和町!$B$35:$M$59,11,FALSE)</f>
        <v>-</v>
      </c>
      <c r="Z42" s="804">
        <f>VLOOKUP($A42,[23]旧三和町!$B$64:$M$88,2,FALSE)</f>
        <v>55</v>
      </c>
      <c r="AA42" s="804">
        <f>VLOOKUP($A42,[23]旧三和町!$B$64:$M$88,3,FALSE)</f>
        <v>43</v>
      </c>
      <c r="AB42" s="804">
        <f>VLOOKUP($A42,[23]旧三和町!$B$64:$M$88,4,FALSE)</f>
        <v>27</v>
      </c>
      <c r="AC42" s="804">
        <f>VLOOKUP($A42,[23]旧三和町!$B$64:$M$88,5,FALSE)</f>
        <v>1</v>
      </c>
      <c r="AD42" s="804">
        <f>VLOOKUP($A42,[23]旧三和町!$B$64:$M$88,6,FALSE)</f>
        <v>15</v>
      </c>
      <c r="AE42" s="804">
        <f>VLOOKUP($A42,[23]旧三和町!$B$64:$M$88,7,FALSE)</f>
        <v>4</v>
      </c>
      <c r="AF42" s="804" t="str">
        <f>VLOOKUP($A42,[23]旧三和町!$B$64:$M$88,8,FALSE)</f>
        <v>-</v>
      </c>
      <c r="AG42" s="804">
        <f>VLOOKUP($A42,[23]旧三和町!$B$64:$M$88,9,FALSE)</f>
        <v>2</v>
      </c>
      <c r="AH42" s="804">
        <f>VLOOKUP($A42,[23]旧三和町!$B$64:$M$88,10,FALSE)</f>
        <v>5</v>
      </c>
      <c r="AI42" s="804" t="str">
        <f>VLOOKUP($A42,[23]旧三和町!$B$64:$M$88,11,FALSE)</f>
        <v>-</v>
      </c>
    </row>
    <row r="43" spans="1:35" s="143" customFormat="1" ht="15.95" customHeight="1">
      <c r="A43" s="772" t="s">
        <v>843</v>
      </c>
      <c r="B43" s="132" t="s">
        <v>212</v>
      </c>
      <c r="C43" s="132"/>
      <c r="D43" s="803" t="s">
        <v>894</v>
      </c>
      <c r="E43" s="777" t="s">
        <v>844</v>
      </c>
      <c r="F43" s="804">
        <f>VLOOKUP($A43,[23]旧三和町!$B$6:$M$30,2,FALSE)</f>
        <v>489</v>
      </c>
      <c r="G43" s="804">
        <f>VLOOKUP($A43,[23]旧三和町!$B$6:$M$30,3,FALSE)</f>
        <v>425</v>
      </c>
      <c r="H43" s="804">
        <f>VLOOKUP($A43,[23]旧三和町!$B$6:$M$30,4,FALSE)</f>
        <v>316</v>
      </c>
      <c r="I43" s="804">
        <f>VLOOKUP($A43,[23]旧三和町!$B$6:$M$30,5,FALSE)</f>
        <v>14</v>
      </c>
      <c r="J43" s="804">
        <f>VLOOKUP($A43,[23]旧三和町!$B$6:$M$30,6,FALSE)</f>
        <v>95</v>
      </c>
      <c r="K43" s="804">
        <f>VLOOKUP($A43,[23]旧三和町!$B$6:$M$30,7,FALSE)</f>
        <v>17</v>
      </c>
      <c r="L43" s="804">
        <f>VLOOKUP($A43,[23]旧三和町!$B$6:$M$30,8,FALSE)</f>
        <v>7</v>
      </c>
      <c r="M43" s="804">
        <f>VLOOKUP($A43,[23]旧三和町!$B$6:$M$30,9,FALSE)</f>
        <v>27</v>
      </c>
      <c r="N43" s="804">
        <f>VLOOKUP($A43,[23]旧三和町!$B$6:$M$30,10,FALSE)</f>
        <v>8</v>
      </c>
      <c r="O43" s="805">
        <f>VLOOKUP($A43,[23]旧三和町!$B$6:$M$30,11,FALSE)</f>
        <v>1</v>
      </c>
      <c r="P43" s="804">
        <f>VLOOKUP($A43,[23]旧三和町!$B$35:$M$59,2,FALSE)</f>
        <v>350</v>
      </c>
      <c r="Q43" s="804">
        <f>VLOOKUP($A43,[23]旧三和町!$B$35:$M$59,3,FALSE)</f>
        <v>305</v>
      </c>
      <c r="R43" s="804">
        <f>VLOOKUP($A43,[23]旧三和町!$B$35:$M$59,4,FALSE)</f>
        <v>264</v>
      </c>
      <c r="S43" s="804">
        <f>VLOOKUP($A43,[23]旧三和町!$B$35:$M$59,5,FALSE)</f>
        <v>11</v>
      </c>
      <c r="T43" s="804">
        <f>VLOOKUP($A43,[23]旧三和町!$B$35:$M$59,6,FALSE)</f>
        <v>30</v>
      </c>
      <c r="U43" s="804">
        <f>VLOOKUP($A43,[23]旧三和町!$B$35:$M$59,7,FALSE)</f>
        <v>14</v>
      </c>
      <c r="V43" s="804">
        <f>VLOOKUP($A43,[23]旧三和町!$B$35:$M$59,8,FALSE)</f>
        <v>7</v>
      </c>
      <c r="W43" s="804">
        <f>VLOOKUP($A43,[23]旧三和町!$B$35:$M$59,9,FALSE)</f>
        <v>19</v>
      </c>
      <c r="X43" s="804">
        <f>VLOOKUP($A43,[23]旧三和町!$B$35:$M$59,10,FALSE)</f>
        <v>2</v>
      </c>
      <c r="Y43" s="805" t="str">
        <f>VLOOKUP($A43,[23]旧三和町!$B$35:$M$59,11,FALSE)</f>
        <v>-</v>
      </c>
      <c r="Z43" s="804">
        <f>VLOOKUP($A43,[23]旧三和町!$B$64:$M$88,2,FALSE)</f>
        <v>139</v>
      </c>
      <c r="AA43" s="804">
        <f>VLOOKUP($A43,[23]旧三和町!$B$64:$M$88,3,FALSE)</f>
        <v>120</v>
      </c>
      <c r="AB43" s="804">
        <f>VLOOKUP($A43,[23]旧三和町!$B$64:$M$88,4,FALSE)</f>
        <v>52</v>
      </c>
      <c r="AC43" s="804">
        <f>VLOOKUP($A43,[23]旧三和町!$B$64:$M$88,5,FALSE)</f>
        <v>3</v>
      </c>
      <c r="AD43" s="804">
        <f>VLOOKUP($A43,[23]旧三和町!$B$64:$M$88,6,FALSE)</f>
        <v>65</v>
      </c>
      <c r="AE43" s="804">
        <f>VLOOKUP($A43,[23]旧三和町!$B$64:$M$88,7,FALSE)</f>
        <v>3</v>
      </c>
      <c r="AF43" s="804" t="str">
        <f>VLOOKUP($A43,[23]旧三和町!$B$64:$M$88,8,FALSE)</f>
        <v>-</v>
      </c>
      <c r="AG43" s="804">
        <f>VLOOKUP($A43,[23]旧三和町!$B$64:$M$88,9,FALSE)</f>
        <v>8</v>
      </c>
      <c r="AH43" s="804">
        <f>VLOOKUP($A43,[23]旧三和町!$B$64:$M$88,10,FALSE)</f>
        <v>6</v>
      </c>
      <c r="AI43" s="804">
        <f>VLOOKUP($A43,[23]旧三和町!$B$64:$M$88,11,FALSE)</f>
        <v>1</v>
      </c>
    </row>
    <row r="44" spans="1:35" s="143" customFormat="1" ht="15.95" customHeight="1">
      <c r="A44" s="772" t="s">
        <v>845</v>
      </c>
      <c r="B44" s="132" t="s">
        <v>212</v>
      </c>
      <c r="C44" s="132"/>
      <c r="D44" s="803" t="s">
        <v>895</v>
      </c>
      <c r="E44" s="777" t="s">
        <v>846</v>
      </c>
      <c r="F44" s="804">
        <f>VLOOKUP($A44,[23]旧三和町!$B$6:$M$30,2,FALSE)</f>
        <v>10</v>
      </c>
      <c r="G44" s="804">
        <f>VLOOKUP($A44,[23]旧三和町!$B$6:$M$30,3,FALSE)</f>
        <v>9</v>
      </c>
      <c r="H44" s="804">
        <f>VLOOKUP($A44,[23]旧三和町!$B$6:$M$30,4,FALSE)</f>
        <v>7</v>
      </c>
      <c r="I44" s="804">
        <f>VLOOKUP($A44,[23]旧三和町!$B$6:$M$30,5,FALSE)</f>
        <v>2</v>
      </c>
      <c r="J44" s="804" t="str">
        <f>VLOOKUP($A44,[23]旧三和町!$B$6:$M$30,6,FALSE)</f>
        <v>-</v>
      </c>
      <c r="K44" s="804">
        <f>VLOOKUP($A44,[23]旧三和町!$B$6:$M$30,7,FALSE)</f>
        <v>1</v>
      </c>
      <c r="L44" s="804" t="str">
        <f>VLOOKUP($A44,[23]旧三和町!$B$6:$M$30,8,FALSE)</f>
        <v>-</v>
      </c>
      <c r="M44" s="804" t="str">
        <f>VLOOKUP($A44,[23]旧三和町!$B$6:$M$30,9,FALSE)</f>
        <v>-</v>
      </c>
      <c r="N44" s="804" t="str">
        <f>VLOOKUP($A44,[23]旧三和町!$B$6:$M$30,10,FALSE)</f>
        <v>-</v>
      </c>
      <c r="O44" s="805" t="str">
        <f>VLOOKUP($A44,[23]旧三和町!$B$6:$M$30,11,FALSE)</f>
        <v>-</v>
      </c>
      <c r="P44" s="804">
        <f>VLOOKUP($A44,[23]旧三和町!$B$35:$M$59,2,FALSE)</f>
        <v>10</v>
      </c>
      <c r="Q44" s="804">
        <f>VLOOKUP($A44,[23]旧三和町!$B$35:$M$59,3,FALSE)</f>
        <v>9</v>
      </c>
      <c r="R44" s="804">
        <f>VLOOKUP($A44,[23]旧三和町!$B$35:$M$59,4,FALSE)</f>
        <v>7</v>
      </c>
      <c r="S44" s="804">
        <f>VLOOKUP($A44,[23]旧三和町!$B$35:$M$59,5,FALSE)</f>
        <v>2</v>
      </c>
      <c r="T44" s="804" t="str">
        <f>VLOOKUP($A44,[23]旧三和町!$B$35:$M$59,6,FALSE)</f>
        <v>-</v>
      </c>
      <c r="U44" s="804">
        <f>VLOOKUP($A44,[23]旧三和町!$B$35:$M$59,7,FALSE)</f>
        <v>1</v>
      </c>
      <c r="V44" s="804" t="str">
        <f>VLOOKUP($A44,[23]旧三和町!$B$35:$M$59,8,FALSE)</f>
        <v>-</v>
      </c>
      <c r="W44" s="804" t="str">
        <f>VLOOKUP($A44,[23]旧三和町!$B$35:$M$59,9,FALSE)</f>
        <v>-</v>
      </c>
      <c r="X44" s="804" t="str">
        <f>VLOOKUP($A44,[23]旧三和町!$B$35:$M$59,10,FALSE)</f>
        <v>-</v>
      </c>
      <c r="Y44" s="805" t="str">
        <f>VLOOKUP($A44,[23]旧三和町!$B$35:$M$59,11,FALSE)</f>
        <v>-</v>
      </c>
      <c r="Z44" s="804" t="str">
        <f>VLOOKUP($A44,[23]旧三和町!$B$64:$M$88,2,FALSE)</f>
        <v>-</v>
      </c>
      <c r="AA44" s="804" t="str">
        <f>VLOOKUP($A44,[23]旧三和町!$B$64:$M$88,3,FALSE)</f>
        <v>-</v>
      </c>
      <c r="AB44" s="804" t="str">
        <f>VLOOKUP($A44,[23]旧三和町!$B$64:$M$88,4,FALSE)</f>
        <v>-</v>
      </c>
      <c r="AC44" s="804" t="str">
        <f>VLOOKUP($A44,[23]旧三和町!$B$64:$M$88,5,FALSE)</f>
        <v>-</v>
      </c>
      <c r="AD44" s="804" t="str">
        <f>VLOOKUP($A44,[23]旧三和町!$B$64:$M$88,6,FALSE)</f>
        <v>-</v>
      </c>
      <c r="AE44" s="804" t="str">
        <f>VLOOKUP($A44,[23]旧三和町!$B$64:$M$88,7,FALSE)</f>
        <v>-</v>
      </c>
      <c r="AF44" s="804" t="str">
        <f>VLOOKUP($A44,[23]旧三和町!$B$64:$M$88,8,FALSE)</f>
        <v>-</v>
      </c>
      <c r="AG44" s="804" t="str">
        <f>VLOOKUP($A44,[23]旧三和町!$B$64:$M$88,9,FALSE)</f>
        <v>-</v>
      </c>
      <c r="AH44" s="804" t="str">
        <f>VLOOKUP($A44,[23]旧三和町!$B$64:$M$88,10,FALSE)</f>
        <v>-</v>
      </c>
      <c r="AI44" s="804" t="str">
        <f>VLOOKUP($A44,[23]旧三和町!$B$64:$M$88,11,FALSE)</f>
        <v>-</v>
      </c>
    </row>
    <row r="45" spans="1:35" s="143" customFormat="1" ht="15.95" customHeight="1">
      <c r="A45" s="772" t="s">
        <v>847</v>
      </c>
      <c r="B45" s="132" t="s">
        <v>212</v>
      </c>
      <c r="C45" s="132"/>
      <c r="D45" s="803" t="s">
        <v>896</v>
      </c>
      <c r="E45" s="777" t="s">
        <v>848</v>
      </c>
      <c r="F45" s="804">
        <f>VLOOKUP($A45,[23]旧三和町!$B$6:$M$30,2,FALSE)</f>
        <v>36</v>
      </c>
      <c r="G45" s="804">
        <f>VLOOKUP($A45,[23]旧三和町!$B$6:$M$30,3,FALSE)</f>
        <v>31</v>
      </c>
      <c r="H45" s="804">
        <f>VLOOKUP($A45,[23]旧三和町!$B$6:$M$30,4,FALSE)</f>
        <v>25</v>
      </c>
      <c r="I45" s="804">
        <f>VLOOKUP($A45,[23]旧三和町!$B$6:$M$30,5,FALSE)</f>
        <v>3</v>
      </c>
      <c r="J45" s="804">
        <f>VLOOKUP($A45,[23]旧三和町!$B$6:$M$30,6,FALSE)</f>
        <v>3</v>
      </c>
      <c r="K45" s="804" t="str">
        <f>VLOOKUP($A45,[23]旧三和町!$B$6:$M$30,7,FALSE)</f>
        <v>-</v>
      </c>
      <c r="L45" s="804" t="str">
        <f>VLOOKUP($A45,[23]旧三和町!$B$6:$M$30,8,FALSE)</f>
        <v>-</v>
      </c>
      <c r="M45" s="804">
        <f>VLOOKUP($A45,[23]旧三和町!$B$6:$M$30,9,FALSE)</f>
        <v>3</v>
      </c>
      <c r="N45" s="804">
        <f>VLOOKUP($A45,[23]旧三和町!$B$6:$M$30,10,FALSE)</f>
        <v>1</v>
      </c>
      <c r="O45" s="805" t="str">
        <f>VLOOKUP($A45,[23]旧三和町!$B$6:$M$30,11,FALSE)</f>
        <v>-</v>
      </c>
      <c r="P45" s="804">
        <f>VLOOKUP($A45,[23]旧三和町!$B$35:$M$59,2,FALSE)</f>
        <v>27</v>
      </c>
      <c r="Q45" s="804">
        <f>VLOOKUP($A45,[23]旧三和町!$B$35:$M$59,3,FALSE)</f>
        <v>23</v>
      </c>
      <c r="R45" s="804">
        <f>VLOOKUP($A45,[23]旧三和町!$B$35:$M$59,4,FALSE)</f>
        <v>22</v>
      </c>
      <c r="S45" s="804" t="str">
        <f>VLOOKUP($A45,[23]旧三和町!$B$35:$M$59,5,FALSE)</f>
        <v>-</v>
      </c>
      <c r="T45" s="804">
        <f>VLOOKUP($A45,[23]旧三和町!$B$35:$M$59,6,FALSE)</f>
        <v>1</v>
      </c>
      <c r="U45" s="804" t="str">
        <f>VLOOKUP($A45,[23]旧三和町!$B$35:$M$59,7,FALSE)</f>
        <v>-</v>
      </c>
      <c r="V45" s="804" t="str">
        <f>VLOOKUP($A45,[23]旧三和町!$B$35:$M$59,8,FALSE)</f>
        <v>-</v>
      </c>
      <c r="W45" s="804">
        <f>VLOOKUP($A45,[23]旧三和町!$B$35:$M$59,9,FALSE)</f>
        <v>3</v>
      </c>
      <c r="X45" s="804" t="str">
        <f>VLOOKUP($A45,[23]旧三和町!$B$35:$M$59,10,FALSE)</f>
        <v>-</v>
      </c>
      <c r="Y45" s="805" t="str">
        <f>VLOOKUP($A45,[23]旧三和町!$B$35:$M$59,11,FALSE)</f>
        <v>-</v>
      </c>
      <c r="Z45" s="804">
        <f>VLOOKUP($A45,[23]旧三和町!$B$64:$M$88,2,FALSE)</f>
        <v>9</v>
      </c>
      <c r="AA45" s="804">
        <f>VLOOKUP($A45,[23]旧三和町!$B$64:$M$88,3,FALSE)</f>
        <v>8</v>
      </c>
      <c r="AB45" s="804">
        <f>VLOOKUP($A45,[23]旧三和町!$B$64:$M$88,4,FALSE)</f>
        <v>3</v>
      </c>
      <c r="AC45" s="804">
        <f>VLOOKUP($A45,[23]旧三和町!$B$64:$M$88,5,FALSE)</f>
        <v>3</v>
      </c>
      <c r="AD45" s="804">
        <f>VLOOKUP($A45,[23]旧三和町!$B$64:$M$88,6,FALSE)</f>
        <v>2</v>
      </c>
      <c r="AE45" s="804" t="str">
        <f>VLOOKUP($A45,[23]旧三和町!$B$64:$M$88,7,FALSE)</f>
        <v>-</v>
      </c>
      <c r="AF45" s="804" t="str">
        <f>VLOOKUP($A45,[23]旧三和町!$B$64:$M$88,8,FALSE)</f>
        <v>-</v>
      </c>
      <c r="AG45" s="804" t="str">
        <f>VLOOKUP($A45,[23]旧三和町!$B$64:$M$88,9,FALSE)</f>
        <v>-</v>
      </c>
      <c r="AH45" s="804">
        <f>VLOOKUP($A45,[23]旧三和町!$B$64:$M$88,10,FALSE)</f>
        <v>1</v>
      </c>
      <c r="AI45" s="804" t="str">
        <f>VLOOKUP($A45,[23]旧三和町!$B$64:$M$88,11,FALSE)</f>
        <v>-</v>
      </c>
    </row>
    <row r="46" spans="1:35" s="143" customFormat="1" ht="15.95" customHeight="1">
      <c r="A46" s="772" t="s">
        <v>849</v>
      </c>
      <c r="B46" s="132" t="s">
        <v>212</v>
      </c>
      <c r="C46" s="132"/>
      <c r="D46" s="803" t="s">
        <v>897</v>
      </c>
      <c r="E46" s="777" t="s">
        <v>850</v>
      </c>
      <c r="F46" s="804">
        <f>VLOOKUP($A46,[23]旧三和町!$B$6:$M$30,2,FALSE)</f>
        <v>227</v>
      </c>
      <c r="G46" s="804">
        <f>VLOOKUP($A46,[23]旧三和町!$B$6:$M$30,3,FALSE)</f>
        <v>194</v>
      </c>
      <c r="H46" s="804">
        <f>VLOOKUP($A46,[23]旧三和町!$B$6:$M$30,4,FALSE)</f>
        <v>152</v>
      </c>
      <c r="I46" s="804">
        <f>VLOOKUP($A46,[23]旧三和町!$B$6:$M$30,5,FALSE)</f>
        <v>1</v>
      </c>
      <c r="J46" s="804">
        <f>VLOOKUP($A46,[23]旧三和町!$B$6:$M$30,6,FALSE)</f>
        <v>41</v>
      </c>
      <c r="K46" s="804">
        <f>VLOOKUP($A46,[23]旧三和町!$B$6:$M$30,7,FALSE)</f>
        <v>4</v>
      </c>
      <c r="L46" s="804">
        <f>VLOOKUP($A46,[23]旧三和町!$B$6:$M$30,8,FALSE)</f>
        <v>1</v>
      </c>
      <c r="M46" s="804">
        <f>VLOOKUP($A46,[23]旧三和町!$B$6:$M$30,9,FALSE)</f>
        <v>20</v>
      </c>
      <c r="N46" s="804">
        <f>VLOOKUP($A46,[23]旧三和町!$B$6:$M$30,10,FALSE)</f>
        <v>1</v>
      </c>
      <c r="O46" s="805" t="str">
        <f>VLOOKUP($A46,[23]旧三和町!$B$6:$M$30,11,FALSE)</f>
        <v>-</v>
      </c>
      <c r="P46" s="804">
        <f>VLOOKUP($A46,[23]旧三和町!$B$35:$M$59,2,FALSE)</f>
        <v>207</v>
      </c>
      <c r="Q46" s="804">
        <f>VLOOKUP($A46,[23]旧三和町!$B$35:$M$59,3,FALSE)</f>
        <v>178</v>
      </c>
      <c r="R46" s="804">
        <f>VLOOKUP($A46,[23]旧三和町!$B$35:$M$59,4,FALSE)</f>
        <v>144</v>
      </c>
      <c r="S46" s="804">
        <f>VLOOKUP($A46,[23]旧三和町!$B$35:$M$59,5,FALSE)</f>
        <v>1</v>
      </c>
      <c r="T46" s="804">
        <f>VLOOKUP($A46,[23]旧三和町!$B$35:$M$59,6,FALSE)</f>
        <v>33</v>
      </c>
      <c r="U46" s="804">
        <f>VLOOKUP($A46,[23]旧三和町!$B$35:$M$59,7,FALSE)</f>
        <v>3</v>
      </c>
      <c r="V46" s="804">
        <f>VLOOKUP($A46,[23]旧三和町!$B$35:$M$59,8,FALSE)</f>
        <v>1</v>
      </c>
      <c r="W46" s="804">
        <f>VLOOKUP($A46,[23]旧三和町!$B$35:$M$59,9,FALSE)</f>
        <v>18</v>
      </c>
      <c r="X46" s="804" t="str">
        <f>VLOOKUP($A46,[23]旧三和町!$B$35:$M$59,10,FALSE)</f>
        <v>-</v>
      </c>
      <c r="Y46" s="805" t="str">
        <f>VLOOKUP($A46,[23]旧三和町!$B$35:$M$59,11,FALSE)</f>
        <v>-</v>
      </c>
      <c r="Z46" s="804">
        <f>VLOOKUP($A46,[23]旧三和町!$B$64:$M$88,2,FALSE)</f>
        <v>20</v>
      </c>
      <c r="AA46" s="804">
        <f>VLOOKUP($A46,[23]旧三和町!$B$64:$M$88,3,FALSE)</f>
        <v>16</v>
      </c>
      <c r="AB46" s="804">
        <f>VLOOKUP($A46,[23]旧三和町!$B$64:$M$88,4,FALSE)</f>
        <v>8</v>
      </c>
      <c r="AC46" s="804" t="str">
        <f>VLOOKUP($A46,[23]旧三和町!$B$64:$M$88,5,FALSE)</f>
        <v>-</v>
      </c>
      <c r="AD46" s="804">
        <f>VLOOKUP($A46,[23]旧三和町!$B$64:$M$88,6,FALSE)</f>
        <v>8</v>
      </c>
      <c r="AE46" s="804">
        <f>VLOOKUP($A46,[23]旧三和町!$B$64:$M$88,7,FALSE)</f>
        <v>1</v>
      </c>
      <c r="AF46" s="804" t="str">
        <f>VLOOKUP($A46,[23]旧三和町!$B$64:$M$88,8,FALSE)</f>
        <v>-</v>
      </c>
      <c r="AG46" s="804">
        <f>VLOOKUP($A46,[23]旧三和町!$B$64:$M$88,9,FALSE)</f>
        <v>2</v>
      </c>
      <c r="AH46" s="804">
        <f>VLOOKUP($A46,[23]旧三和町!$B$64:$M$88,10,FALSE)</f>
        <v>1</v>
      </c>
      <c r="AI46" s="804" t="str">
        <f>VLOOKUP($A46,[23]旧三和町!$B$64:$M$88,11,FALSE)</f>
        <v>-</v>
      </c>
    </row>
    <row r="47" spans="1:35" s="143" customFormat="1" ht="15.95" customHeight="1">
      <c r="A47" s="772" t="s">
        <v>851</v>
      </c>
      <c r="B47" s="132" t="s">
        <v>212</v>
      </c>
      <c r="C47" s="132"/>
      <c r="D47" s="803" t="s">
        <v>898</v>
      </c>
      <c r="E47" s="777" t="s">
        <v>852</v>
      </c>
      <c r="F47" s="804">
        <f>VLOOKUP($A47,[23]旧三和町!$B$6:$M$30,2,FALSE)</f>
        <v>513</v>
      </c>
      <c r="G47" s="804">
        <f>VLOOKUP($A47,[23]旧三和町!$B$6:$M$30,3,FALSE)</f>
        <v>433</v>
      </c>
      <c r="H47" s="804">
        <f>VLOOKUP($A47,[23]旧三和町!$B$6:$M$30,4,FALSE)</f>
        <v>192</v>
      </c>
      <c r="I47" s="804">
        <f>VLOOKUP($A47,[23]旧三和町!$B$6:$M$30,5,FALSE)</f>
        <v>3</v>
      </c>
      <c r="J47" s="804">
        <f>VLOOKUP($A47,[23]旧三和町!$B$6:$M$30,6,FALSE)</f>
        <v>238</v>
      </c>
      <c r="K47" s="804">
        <f>VLOOKUP($A47,[23]旧三和町!$B$6:$M$30,7,FALSE)</f>
        <v>19</v>
      </c>
      <c r="L47" s="804">
        <f>VLOOKUP($A47,[23]旧三和町!$B$6:$M$30,8,FALSE)</f>
        <v>12</v>
      </c>
      <c r="M47" s="804">
        <f>VLOOKUP($A47,[23]旧三和町!$B$6:$M$30,9,FALSE)</f>
        <v>23</v>
      </c>
      <c r="N47" s="804">
        <f>VLOOKUP($A47,[23]旧三和町!$B$6:$M$30,10,FALSE)</f>
        <v>24</v>
      </c>
      <c r="O47" s="805" t="str">
        <f>VLOOKUP($A47,[23]旧三和町!$B$6:$M$30,11,FALSE)</f>
        <v>-</v>
      </c>
      <c r="P47" s="804">
        <f>VLOOKUP($A47,[23]旧三和町!$B$35:$M$59,2,FALSE)</f>
        <v>216</v>
      </c>
      <c r="Q47" s="804">
        <f>VLOOKUP($A47,[23]旧三和町!$B$35:$M$59,3,FALSE)</f>
        <v>171</v>
      </c>
      <c r="R47" s="804">
        <f>VLOOKUP($A47,[23]旧三和町!$B$35:$M$59,4,FALSE)</f>
        <v>124</v>
      </c>
      <c r="S47" s="804">
        <f>VLOOKUP($A47,[23]旧三和町!$B$35:$M$59,5,FALSE)</f>
        <v>1</v>
      </c>
      <c r="T47" s="804">
        <f>VLOOKUP($A47,[23]旧三和町!$B$35:$M$59,6,FALSE)</f>
        <v>46</v>
      </c>
      <c r="U47" s="804">
        <f>VLOOKUP($A47,[23]旧三和町!$B$35:$M$59,7,FALSE)</f>
        <v>11</v>
      </c>
      <c r="V47" s="804">
        <f>VLOOKUP($A47,[23]旧三和町!$B$35:$M$59,8,FALSE)</f>
        <v>11</v>
      </c>
      <c r="W47" s="804">
        <f>VLOOKUP($A47,[23]旧三和町!$B$35:$M$59,9,FALSE)</f>
        <v>19</v>
      </c>
      <c r="X47" s="804">
        <f>VLOOKUP($A47,[23]旧三和町!$B$35:$M$59,10,FALSE)</f>
        <v>4</v>
      </c>
      <c r="Y47" s="805" t="str">
        <f>VLOOKUP($A47,[23]旧三和町!$B$35:$M$59,11,FALSE)</f>
        <v>-</v>
      </c>
      <c r="Z47" s="804">
        <f>VLOOKUP($A47,[23]旧三和町!$B$64:$M$88,2,FALSE)</f>
        <v>297</v>
      </c>
      <c r="AA47" s="804">
        <f>VLOOKUP($A47,[23]旧三和町!$B$64:$M$88,3,FALSE)</f>
        <v>262</v>
      </c>
      <c r="AB47" s="804">
        <f>VLOOKUP($A47,[23]旧三和町!$B$64:$M$88,4,FALSE)</f>
        <v>68</v>
      </c>
      <c r="AC47" s="804">
        <f>VLOOKUP($A47,[23]旧三和町!$B$64:$M$88,5,FALSE)</f>
        <v>2</v>
      </c>
      <c r="AD47" s="804">
        <f>VLOOKUP($A47,[23]旧三和町!$B$64:$M$88,6,FALSE)</f>
        <v>192</v>
      </c>
      <c r="AE47" s="804">
        <f>VLOOKUP($A47,[23]旧三和町!$B$64:$M$88,7,FALSE)</f>
        <v>8</v>
      </c>
      <c r="AF47" s="804">
        <f>VLOOKUP($A47,[23]旧三和町!$B$64:$M$88,8,FALSE)</f>
        <v>1</v>
      </c>
      <c r="AG47" s="804">
        <f>VLOOKUP($A47,[23]旧三和町!$B$64:$M$88,9,FALSE)</f>
        <v>4</v>
      </c>
      <c r="AH47" s="804">
        <f>VLOOKUP($A47,[23]旧三和町!$B$64:$M$88,10,FALSE)</f>
        <v>20</v>
      </c>
      <c r="AI47" s="804" t="str">
        <f>VLOOKUP($A47,[23]旧三和町!$B$64:$M$88,11,FALSE)</f>
        <v>-</v>
      </c>
    </row>
    <row r="48" spans="1:35" s="143" customFormat="1" ht="15.95" customHeight="1">
      <c r="A48" s="772" t="s">
        <v>853</v>
      </c>
      <c r="B48" s="132" t="s">
        <v>212</v>
      </c>
      <c r="C48" s="132"/>
      <c r="D48" s="803" t="s">
        <v>899</v>
      </c>
      <c r="E48" s="777" t="s">
        <v>854</v>
      </c>
      <c r="F48" s="804">
        <f>VLOOKUP($A48,[23]旧三和町!$B$6:$M$30,2,FALSE)</f>
        <v>92</v>
      </c>
      <c r="G48" s="804">
        <f>VLOOKUP($A48,[23]旧三和町!$B$6:$M$30,3,FALSE)</f>
        <v>88</v>
      </c>
      <c r="H48" s="804">
        <f>VLOOKUP($A48,[23]旧三和町!$B$6:$M$30,4,FALSE)</f>
        <v>69</v>
      </c>
      <c r="I48" s="804">
        <f>VLOOKUP($A48,[23]旧三和町!$B$6:$M$30,5,FALSE)</f>
        <v>3</v>
      </c>
      <c r="J48" s="804">
        <f>VLOOKUP($A48,[23]旧三和町!$B$6:$M$30,6,FALSE)</f>
        <v>16</v>
      </c>
      <c r="K48" s="804">
        <f>VLOOKUP($A48,[23]旧三和町!$B$6:$M$30,7,FALSE)</f>
        <v>2</v>
      </c>
      <c r="L48" s="804">
        <f>VLOOKUP($A48,[23]旧三和町!$B$6:$M$30,8,FALSE)</f>
        <v>1</v>
      </c>
      <c r="M48" s="804">
        <f>VLOOKUP($A48,[23]旧三和町!$B$6:$M$30,9,FALSE)</f>
        <v>1</v>
      </c>
      <c r="N48" s="804" t="str">
        <f>VLOOKUP($A48,[23]旧三和町!$B$6:$M$30,10,FALSE)</f>
        <v>-</v>
      </c>
      <c r="O48" s="805" t="str">
        <f>VLOOKUP($A48,[23]旧三和町!$B$6:$M$30,11,FALSE)</f>
        <v>-</v>
      </c>
      <c r="P48" s="804">
        <f>VLOOKUP($A48,[23]旧三和町!$B$35:$M$59,2,FALSE)</f>
        <v>11</v>
      </c>
      <c r="Q48" s="804">
        <f>VLOOKUP($A48,[23]旧三和町!$B$35:$M$59,3,FALSE)</f>
        <v>9</v>
      </c>
      <c r="R48" s="804">
        <f>VLOOKUP($A48,[23]旧三和町!$B$35:$M$59,4,FALSE)</f>
        <v>8</v>
      </c>
      <c r="S48" s="804" t="str">
        <f>VLOOKUP($A48,[23]旧三和町!$B$35:$M$59,5,FALSE)</f>
        <v>-</v>
      </c>
      <c r="T48" s="804">
        <f>VLOOKUP($A48,[23]旧三和町!$B$35:$M$59,6,FALSE)</f>
        <v>1</v>
      </c>
      <c r="U48" s="804">
        <f>VLOOKUP($A48,[23]旧三和町!$B$35:$M$59,7,FALSE)</f>
        <v>1</v>
      </c>
      <c r="V48" s="804" t="str">
        <f>VLOOKUP($A48,[23]旧三和町!$B$35:$M$59,8,FALSE)</f>
        <v>-</v>
      </c>
      <c r="W48" s="804">
        <f>VLOOKUP($A48,[23]旧三和町!$B$35:$M$59,9,FALSE)</f>
        <v>1</v>
      </c>
      <c r="X48" s="804" t="str">
        <f>VLOOKUP($A48,[23]旧三和町!$B$35:$M$59,10,FALSE)</f>
        <v>-</v>
      </c>
      <c r="Y48" s="805" t="str">
        <f>VLOOKUP($A48,[23]旧三和町!$B$35:$M$59,11,FALSE)</f>
        <v>-</v>
      </c>
      <c r="Z48" s="804">
        <f>VLOOKUP($A48,[23]旧三和町!$B$64:$M$88,2,FALSE)</f>
        <v>81</v>
      </c>
      <c r="AA48" s="804">
        <f>VLOOKUP($A48,[23]旧三和町!$B$64:$M$88,3,FALSE)</f>
        <v>79</v>
      </c>
      <c r="AB48" s="804">
        <f>VLOOKUP($A48,[23]旧三和町!$B$64:$M$88,4,FALSE)</f>
        <v>61</v>
      </c>
      <c r="AC48" s="804">
        <f>VLOOKUP($A48,[23]旧三和町!$B$64:$M$88,5,FALSE)</f>
        <v>3</v>
      </c>
      <c r="AD48" s="804">
        <f>VLOOKUP($A48,[23]旧三和町!$B$64:$M$88,6,FALSE)</f>
        <v>15</v>
      </c>
      <c r="AE48" s="804">
        <f>VLOOKUP($A48,[23]旧三和町!$B$64:$M$88,7,FALSE)</f>
        <v>1</v>
      </c>
      <c r="AF48" s="804">
        <f>VLOOKUP($A48,[23]旧三和町!$B$64:$M$88,8,FALSE)</f>
        <v>1</v>
      </c>
      <c r="AG48" s="804" t="str">
        <f>VLOOKUP($A48,[23]旧三和町!$B$64:$M$88,9,FALSE)</f>
        <v>-</v>
      </c>
      <c r="AH48" s="804" t="str">
        <f>VLOOKUP($A48,[23]旧三和町!$B$64:$M$88,10,FALSE)</f>
        <v>-</v>
      </c>
      <c r="AI48" s="804" t="str">
        <f>VLOOKUP($A48,[23]旧三和町!$B$64:$M$88,11,FALSE)</f>
        <v>-</v>
      </c>
    </row>
    <row r="49" spans="1:35" s="143" customFormat="1" ht="15.95" customHeight="1">
      <c r="A49" s="772" t="s">
        <v>855</v>
      </c>
      <c r="B49" s="132" t="s">
        <v>212</v>
      </c>
      <c r="C49" s="132"/>
      <c r="D49" s="803" t="s">
        <v>900</v>
      </c>
      <c r="E49" s="777" t="s">
        <v>856</v>
      </c>
      <c r="F49" s="804">
        <f>VLOOKUP($A49,[23]旧三和町!$B$6:$M$30,2,FALSE)</f>
        <v>30</v>
      </c>
      <c r="G49" s="804">
        <f>VLOOKUP($A49,[23]旧三和町!$B$6:$M$30,3,FALSE)</f>
        <v>21</v>
      </c>
      <c r="H49" s="804">
        <f>VLOOKUP($A49,[23]旧三和町!$B$6:$M$30,4,FALSE)</f>
        <v>13</v>
      </c>
      <c r="I49" s="804" t="str">
        <f>VLOOKUP($A49,[23]旧三和町!$B$6:$M$30,5,FALSE)</f>
        <v>-</v>
      </c>
      <c r="J49" s="804">
        <f>VLOOKUP($A49,[23]旧三和町!$B$6:$M$30,6,FALSE)</f>
        <v>8</v>
      </c>
      <c r="K49" s="804">
        <f>VLOOKUP($A49,[23]旧三和町!$B$6:$M$30,7,FALSE)</f>
        <v>3</v>
      </c>
      <c r="L49" s="804">
        <f>VLOOKUP($A49,[23]旧三和町!$B$6:$M$30,8,FALSE)</f>
        <v>1</v>
      </c>
      <c r="M49" s="804">
        <f>VLOOKUP($A49,[23]旧三和町!$B$6:$M$30,9,FALSE)</f>
        <v>3</v>
      </c>
      <c r="N49" s="804">
        <f>VLOOKUP($A49,[23]旧三和町!$B$6:$M$30,10,FALSE)</f>
        <v>2</v>
      </c>
      <c r="O49" s="805" t="str">
        <f>VLOOKUP($A49,[23]旧三和町!$B$6:$M$30,11,FALSE)</f>
        <v>-</v>
      </c>
      <c r="P49" s="804">
        <f>VLOOKUP($A49,[23]旧三和町!$B$35:$M$59,2,FALSE)</f>
        <v>18</v>
      </c>
      <c r="Q49" s="804">
        <f>VLOOKUP($A49,[23]旧三和町!$B$35:$M$59,3,FALSE)</f>
        <v>12</v>
      </c>
      <c r="R49" s="804">
        <f>VLOOKUP($A49,[23]旧三和町!$B$35:$M$59,4,FALSE)</f>
        <v>8</v>
      </c>
      <c r="S49" s="804" t="str">
        <f>VLOOKUP($A49,[23]旧三和町!$B$35:$M$59,5,FALSE)</f>
        <v>-</v>
      </c>
      <c r="T49" s="804">
        <f>VLOOKUP($A49,[23]旧三和町!$B$35:$M$59,6,FALSE)</f>
        <v>4</v>
      </c>
      <c r="U49" s="804">
        <f>VLOOKUP($A49,[23]旧三和町!$B$35:$M$59,7,FALSE)</f>
        <v>2</v>
      </c>
      <c r="V49" s="804">
        <f>VLOOKUP($A49,[23]旧三和町!$B$35:$M$59,8,FALSE)</f>
        <v>1</v>
      </c>
      <c r="W49" s="804">
        <f>VLOOKUP($A49,[23]旧三和町!$B$35:$M$59,9,FALSE)</f>
        <v>3</v>
      </c>
      <c r="X49" s="804" t="str">
        <f>VLOOKUP($A49,[23]旧三和町!$B$35:$M$59,10,FALSE)</f>
        <v>-</v>
      </c>
      <c r="Y49" s="805" t="str">
        <f>VLOOKUP($A49,[23]旧三和町!$B$35:$M$59,11,FALSE)</f>
        <v>-</v>
      </c>
      <c r="Z49" s="804">
        <f>VLOOKUP($A49,[23]旧三和町!$B$64:$M$88,2,FALSE)</f>
        <v>12</v>
      </c>
      <c r="AA49" s="804">
        <f>VLOOKUP($A49,[23]旧三和町!$B$64:$M$88,3,FALSE)</f>
        <v>9</v>
      </c>
      <c r="AB49" s="804">
        <f>VLOOKUP($A49,[23]旧三和町!$B$64:$M$88,4,FALSE)</f>
        <v>5</v>
      </c>
      <c r="AC49" s="804" t="str">
        <f>VLOOKUP($A49,[23]旧三和町!$B$64:$M$88,5,FALSE)</f>
        <v>-</v>
      </c>
      <c r="AD49" s="804">
        <f>VLOOKUP($A49,[23]旧三和町!$B$64:$M$88,6,FALSE)</f>
        <v>4</v>
      </c>
      <c r="AE49" s="804">
        <f>VLOOKUP($A49,[23]旧三和町!$B$64:$M$88,7,FALSE)</f>
        <v>1</v>
      </c>
      <c r="AF49" s="804" t="str">
        <f>VLOOKUP($A49,[23]旧三和町!$B$64:$M$88,8,FALSE)</f>
        <v>-</v>
      </c>
      <c r="AG49" s="804" t="str">
        <f>VLOOKUP($A49,[23]旧三和町!$B$64:$M$88,9,FALSE)</f>
        <v>-</v>
      </c>
      <c r="AH49" s="804">
        <f>VLOOKUP($A49,[23]旧三和町!$B$64:$M$88,10,FALSE)</f>
        <v>2</v>
      </c>
      <c r="AI49" s="804" t="str">
        <f>VLOOKUP($A49,[23]旧三和町!$B$64:$M$88,11,FALSE)</f>
        <v>-</v>
      </c>
    </row>
    <row r="50" spans="1:35" s="143" customFormat="1" ht="15.95" customHeight="1">
      <c r="A50" s="772" t="s">
        <v>857</v>
      </c>
      <c r="B50" s="132" t="s">
        <v>212</v>
      </c>
      <c r="C50" s="132"/>
      <c r="D50" s="803" t="s">
        <v>901</v>
      </c>
      <c r="E50" s="777" t="s">
        <v>858</v>
      </c>
      <c r="F50" s="804">
        <f>VLOOKUP($A50,[23]旧三和町!$B$6:$M$30,2,FALSE)</f>
        <v>113</v>
      </c>
      <c r="G50" s="804">
        <f>VLOOKUP($A50,[23]旧三和町!$B$6:$M$30,3,FALSE)</f>
        <v>91</v>
      </c>
      <c r="H50" s="804">
        <f>VLOOKUP($A50,[23]旧三和町!$B$6:$M$30,4,FALSE)</f>
        <v>77</v>
      </c>
      <c r="I50" s="804">
        <f>VLOOKUP($A50,[23]旧三和町!$B$6:$M$30,5,FALSE)</f>
        <v>2</v>
      </c>
      <c r="J50" s="804">
        <f>VLOOKUP($A50,[23]旧三和町!$B$6:$M$30,6,FALSE)</f>
        <v>12</v>
      </c>
      <c r="K50" s="804">
        <f>VLOOKUP($A50,[23]旧三和町!$B$6:$M$30,7,FALSE)</f>
        <v>3</v>
      </c>
      <c r="L50" s="804">
        <f>VLOOKUP($A50,[23]旧三和町!$B$6:$M$30,8,FALSE)</f>
        <v>2</v>
      </c>
      <c r="M50" s="804">
        <f>VLOOKUP($A50,[23]旧三和町!$B$6:$M$30,9,FALSE)</f>
        <v>13</v>
      </c>
      <c r="N50" s="804">
        <f>VLOOKUP($A50,[23]旧三和町!$B$6:$M$30,10,FALSE)</f>
        <v>3</v>
      </c>
      <c r="O50" s="805" t="str">
        <f>VLOOKUP($A50,[23]旧三和町!$B$6:$M$30,11,FALSE)</f>
        <v>-</v>
      </c>
      <c r="P50" s="804">
        <f>VLOOKUP($A50,[23]旧三和町!$B$35:$M$59,2,FALSE)</f>
        <v>82</v>
      </c>
      <c r="Q50" s="804">
        <f>VLOOKUP($A50,[23]旧三和町!$B$35:$M$59,3,FALSE)</f>
        <v>64</v>
      </c>
      <c r="R50" s="804">
        <f>VLOOKUP($A50,[23]旧三和町!$B$35:$M$59,4,FALSE)</f>
        <v>56</v>
      </c>
      <c r="S50" s="804">
        <f>VLOOKUP($A50,[23]旧三和町!$B$35:$M$59,5,FALSE)</f>
        <v>1</v>
      </c>
      <c r="T50" s="804">
        <f>VLOOKUP($A50,[23]旧三和町!$B$35:$M$59,6,FALSE)</f>
        <v>7</v>
      </c>
      <c r="U50" s="804">
        <f>VLOOKUP($A50,[23]旧三和町!$B$35:$M$59,7,FALSE)</f>
        <v>3</v>
      </c>
      <c r="V50" s="804">
        <f>VLOOKUP($A50,[23]旧三和町!$B$35:$M$59,8,FALSE)</f>
        <v>2</v>
      </c>
      <c r="W50" s="804">
        <f>VLOOKUP($A50,[23]旧三和町!$B$35:$M$59,9,FALSE)</f>
        <v>12</v>
      </c>
      <c r="X50" s="804" t="str">
        <f>VLOOKUP($A50,[23]旧三和町!$B$35:$M$59,10,FALSE)</f>
        <v>-</v>
      </c>
      <c r="Y50" s="805" t="str">
        <f>VLOOKUP($A50,[23]旧三和町!$B$35:$M$59,11,FALSE)</f>
        <v>-</v>
      </c>
      <c r="Z50" s="804">
        <f>VLOOKUP($A50,[23]旧三和町!$B$64:$M$88,2,FALSE)</f>
        <v>31</v>
      </c>
      <c r="AA50" s="804">
        <f>VLOOKUP($A50,[23]旧三和町!$B$64:$M$88,3,FALSE)</f>
        <v>27</v>
      </c>
      <c r="AB50" s="804">
        <f>VLOOKUP($A50,[23]旧三和町!$B$64:$M$88,4,FALSE)</f>
        <v>21</v>
      </c>
      <c r="AC50" s="804">
        <f>VLOOKUP($A50,[23]旧三和町!$B$64:$M$88,5,FALSE)</f>
        <v>1</v>
      </c>
      <c r="AD50" s="804">
        <f>VLOOKUP($A50,[23]旧三和町!$B$64:$M$88,6,FALSE)</f>
        <v>5</v>
      </c>
      <c r="AE50" s="804" t="str">
        <f>VLOOKUP($A50,[23]旧三和町!$B$64:$M$88,7,FALSE)</f>
        <v>-</v>
      </c>
      <c r="AF50" s="804" t="str">
        <f>VLOOKUP($A50,[23]旧三和町!$B$64:$M$88,8,FALSE)</f>
        <v>-</v>
      </c>
      <c r="AG50" s="804">
        <f>VLOOKUP($A50,[23]旧三和町!$B$64:$M$88,9,FALSE)</f>
        <v>1</v>
      </c>
      <c r="AH50" s="804">
        <f>VLOOKUP($A50,[23]旧三和町!$B$64:$M$88,10,FALSE)</f>
        <v>3</v>
      </c>
      <c r="AI50" s="804" t="str">
        <f>VLOOKUP($A50,[23]旧三和町!$B$64:$M$88,11,FALSE)</f>
        <v>-</v>
      </c>
    </row>
    <row r="51" spans="1:35" s="143" customFormat="1" ht="15.95" customHeight="1">
      <c r="A51" s="772" t="s">
        <v>859</v>
      </c>
      <c r="B51" s="132" t="s">
        <v>212</v>
      </c>
      <c r="C51" s="132"/>
      <c r="D51" s="803" t="s">
        <v>902</v>
      </c>
      <c r="E51" s="777" t="s">
        <v>860</v>
      </c>
      <c r="F51" s="804">
        <f>VLOOKUP($A51,[23]旧三和町!$B$6:$M$30,2,FALSE)</f>
        <v>165</v>
      </c>
      <c r="G51" s="804">
        <f>VLOOKUP($A51,[23]旧三和町!$B$6:$M$30,3,FALSE)</f>
        <v>144</v>
      </c>
      <c r="H51" s="804">
        <f>VLOOKUP($A51,[23]旧三和町!$B$6:$M$30,4,FALSE)</f>
        <v>36</v>
      </c>
      <c r="I51" s="804">
        <f>VLOOKUP($A51,[23]旧三和町!$B$6:$M$30,5,FALSE)</f>
        <v>1</v>
      </c>
      <c r="J51" s="804">
        <f>VLOOKUP($A51,[23]旧三和町!$B$6:$M$30,6,FALSE)</f>
        <v>107</v>
      </c>
      <c r="K51" s="804">
        <f>VLOOKUP($A51,[23]旧三和町!$B$6:$M$30,7,FALSE)</f>
        <v>1</v>
      </c>
      <c r="L51" s="804">
        <f>VLOOKUP($A51,[23]旧三和町!$B$6:$M$30,8,FALSE)</f>
        <v>2</v>
      </c>
      <c r="M51" s="804">
        <f>VLOOKUP($A51,[23]旧三和町!$B$6:$M$30,9,FALSE)</f>
        <v>10</v>
      </c>
      <c r="N51" s="804">
        <f>VLOOKUP($A51,[23]旧三和町!$B$6:$M$30,10,FALSE)</f>
        <v>4</v>
      </c>
      <c r="O51" s="805" t="str">
        <f>VLOOKUP($A51,[23]旧三和町!$B$6:$M$30,11,FALSE)</f>
        <v>-</v>
      </c>
      <c r="P51" s="804">
        <f>VLOOKUP($A51,[23]旧三和町!$B$35:$M$59,2,FALSE)</f>
        <v>54</v>
      </c>
      <c r="Q51" s="804">
        <f>VLOOKUP($A51,[23]旧三和町!$B$35:$M$59,3,FALSE)</f>
        <v>44</v>
      </c>
      <c r="R51" s="804">
        <f>VLOOKUP($A51,[23]旧三和町!$B$35:$M$59,4,FALSE)</f>
        <v>17</v>
      </c>
      <c r="S51" s="804" t="str">
        <f>VLOOKUP($A51,[23]旧三和町!$B$35:$M$59,5,FALSE)</f>
        <v>-</v>
      </c>
      <c r="T51" s="804">
        <f>VLOOKUP($A51,[23]旧三和町!$B$35:$M$59,6,FALSE)</f>
        <v>27</v>
      </c>
      <c r="U51" s="804">
        <f>VLOOKUP($A51,[23]旧三和町!$B$35:$M$59,7,FALSE)</f>
        <v>1</v>
      </c>
      <c r="V51" s="804">
        <f>VLOOKUP($A51,[23]旧三和町!$B$35:$M$59,8,FALSE)</f>
        <v>1</v>
      </c>
      <c r="W51" s="804">
        <f>VLOOKUP($A51,[23]旧三和町!$B$35:$M$59,9,FALSE)</f>
        <v>6</v>
      </c>
      <c r="X51" s="804" t="str">
        <f>VLOOKUP($A51,[23]旧三和町!$B$35:$M$59,10,FALSE)</f>
        <v>-</v>
      </c>
      <c r="Y51" s="805" t="str">
        <f>VLOOKUP($A51,[23]旧三和町!$B$35:$M$59,11,FALSE)</f>
        <v>-</v>
      </c>
      <c r="Z51" s="804">
        <f>VLOOKUP($A51,[23]旧三和町!$B$64:$M$88,2,FALSE)</f>
        <v>111</v>
      </c>
      <c r="AA51" s="804">
        <f>VLOOKUP($A51,[23]旧三和町!$B$64:$M$88,3,FALSE)</f>
        <v>100</v>
      </c>
      <c r="AB51" s="804">
        <f>VLOOKUP($A51,[23]旧三和町!$B$64:$M$88,4,FALSE)</f>
        <v>19</v>
      </c>
      <c r="AC51" s="804">
        <f>VLOOKUP($A51,[23]旧三和町!$B$64:$M$88,5,FALSE)</f>
        <v>1</v>
      </c>
      <c r="AD51" s="804">
        <f>VLOOKUP($A51,[23]旧三和町!$B$64:$M$88,6,FALSE)</f>
        <v>80</v>
      </c>
      <c r="AE51" s="804" t="str">
        <f>VLOOKUP($A51,[23]旧三和町!$B$64:$M$88,7,FALSE)</f>
        <v>-</v>
      </c>
      <c r="AF51" s="804">
        <f>VLOOKUP($A51,[23]旧三和町!$B$64:$M$88,8,FALSE)</f>
        <v>1</v>
      </c>
      <c r="AG51" s="804">
        <f>VLOOKUP($A51,[23]旧三和町!$B$64:$M$88,9,FALSE)</f>
        <v>4</v>
      </c>
      <c r="AH51" s="804">
        <f>VLOOKUP($A51,[23]旧三和町!$B$64:$M$88,10,FALSE)</f>
        <v>4</v>
      </c>
      <c r="AI51" s="804" t="str">
        <f>VLOOKUP($A51,[23]旧三和町!$B$64:$M$88,11,FALSE)</f>
        <v>-</v>
      </c>
    </row>
    <row r="52" spans="1:35" s="143" customFormat="1" ht="15.95" customHeight="1">
      <c r="A52" s="772" t="s">
        <v>861</v>
      </c>
      <c r="B52" s="132" t="s">
        <v>212</v>
      </c>
      <c r="C52" s="132"/>
      <c r="D52" s="803" t="s">
        <v>903</v>
      </c>
      <c r="E52" s="777" t="s">
        <v>862</v>
      </c>
      <c r="F52" s="804">
        <f>VLOOKUP($A52,[23]旧三和町!$B$6:$M$30,2,FALSE)</f>
        <v>107</v>
      </c>
      <c r="G52" s="804">
        <f>VLOOKUP($A52,[23]旧三和町!$B$6:$M$30,3,FALSE)</f>
        <v>68</v>
      </c>
      <c r="H52" s="804">
        <f>VLOOKUP($A52,[23]旧三和町!$B$6:$M$30,4,FALSE)</f>
        <v>30</v>
      </c>
      <c r="I52" s="804" t="str">
        <f>VLOOKUP($A52,[23]旧三和町!$B$6:$M$30,5,FALSE)</f>
        <v>-</v>
      </c>
      <c r="J52" s="804">
        <f>VLOOKUP($A52,[23]旧三和町!$B$6:$M$30,6,FALSE)</f>
        <v>38</v>
      </c>
      <c r="K52" s="804">
        <f>VLOOKUP($A52,[23]旧三和町!$B$6:$M$30,7,FALSE)</f>
        <v>1</v>
      </c>
      <c r="L52" s="804">
        <f>VLOOKUP($A52,[23]旧三和町!$B$6:$M$30,8,FALSE)</f>
        <v>10</v>
      </c>
      <c r="M52" s="804">
        <f>VLOOKUP($A52,[23]旧三和町!$B$6:$M$30,9,FALSE)</f>
        <v>20</v>
      </c>
      <c r="N52" s="804">
        <f>VLOOKUP($A52,[23]旧三和町!$B$6:$M$30,10,FALSE)</f>
        <v>6</v>
      </c>
      <c r="O52" s="805" t="str">
        <f>VLOOKUP($A52,[23]旧三和町!$B$6:$M$30,11,FALSE)</f>
        <v>-</v>
      </c>
      <c r="P52" s="804">
        <f>VLOOKUP($A52,[23]旧三和町!$B$35:$M$59,2,FALSE)</f>
        <v>39</v>
      </c>
      <c r="Q52" s="804">
        <f>VLOOKUP($A52,[23]旧三和町!$B$35:$M$59,3,FALSE)</f>
        <v>22</v>
      </c>
      <c r="R52" s="804">
        <f>VLOOKUP($A52,[23]旧三和町!$B$35:$M$59,4,FALSE)</f>
        <v>13</v>
      </c>
      <c r="S52" s="804" t="str">
        <f>VLOOKUP($A52,[23]旧三和町!$B$35:$M$59,5,FALSE)</f>
        <v>-</v>
      </c>
      <c r="T52" s="804">
        <f>VLOOKUP($A52,[23]旧三和町!$B$35:$M$59,6,FALSE)</f>
        <v>9</v>
      </c>
      <c r="U52" s="804">
        <f>VLOOKUP($A52,[23]旧三和町!$B$35:$M$59,7,FALSE)</f>
        <v>1</v>
      </c>
      <c r="V52" s="804">
        <f>VLOOKUP($A52,[23]旧三和町!$B$35:$M$59,8,FALSE)</f>
        <v>3</v>
      </c>
      <c r="W52" s="804">
        <f>VLOOKUP($A52,[23]旧三和町!$B$35:$M$59,9,FALSE)</f>
        <v>12</v>
      </c>
      <c r="X52" s="804" t="str">
        <f>VLOOKUP($A52,[23]旧三和町!$B$35:$M$59,10,FALSE)</f>
        <v>-</v>
      </c>
      <c r="Y52" s="805" t="str">
        <f>VLOOKUP($A52,[23]旧三和町!$B$35:$M$59,11,FALSE)</f>
        <v>-</v>
      </c>
      <c r="Z52" s="804">
        <f>VLOOKUP($A52,[23]旧三和町!$B$64:$M$88,2,FALSE)</f>
        <v>68</v>
      </c>
      <c r="AA52" s="804">
        <f>VLOOKUP($A52,[23]旧三和町!$B$64:$M$88,3,FALSE)</f>
        <v>46</v>
      </c>
      <c r="AB52" s="804">
        <f>VLOOKUP($A52,[23]旧三和町!$B$64:$M$88,4,FALSE)</f>
        <v>17</v>
      </c>
      <c r="AC52" s="804" t="str">
        <f>VLOOKUP($A52,[23]旧三和町!$B$64:$M$88,5,FALSE)</f>
        <v>-</v>
      </c>
      <c r="AD52" s="804">
        <f>VLOOKUP($A52,[23]旧三和町!$B$64:$M$88,6,FALSE)</f>
        <v>29</v>
      </c>
      <c r="AE52" s="804" t="str">
        <f>VLOOKUP($A52,[23]旧三和町!$B$64:$M$88,7,FALSE)</f>
        <v>-</v>
      </c>
      <c r="AF52" s="804">
        <f>VLOOKUP($A52,[23]旧三和町!$B$64:$M$88,8,FALSE)</f>
        <v>7</v>
      </c>
      <c r="AG52" s="804">
        <f>VLOOKUP($A52,[23]旧三和町!$B$64:$M$88,9,FALSE)</f>
        <v>8</v>
      </c>
      <c r="AH52" s="804">
        <f>VLOOKUP($A52,[23]旧三和町!$B$64:$M$88,10,FALSE)</f>
        <v>6</v>
      </c>
      <c r="AI52" s="804" t="str">
        <f>VLOOKUP($A52,[23]旧三和町!$B$64:$M$88,11,FALSE)</f>
        <v>-</v>
      </c>
    </row>
    <row r="53" spans="1:35" s="143" customFormat="1" ht="15.95" customHeight="1">
      <c r="A53" s="772" t="s">
        <v>863</v>
      </c>
      <c r="B53" s="132" t="s">
        <v>212</v>
      </c>
      <c r="C53" s="132"/>
      <c r="D53" s="803" t="s">
        <v>904</v>
      </c>
      <c r="E53" s="777" t="s">
        <v>864</v>
      </c>
      <c r="F53" s="804">
        <f>VLOOKUP($A53,[23]旧三和町!$B$6:$M$30,2,FALSE)</f>
        <v>149</v>
      </c>
      <c r="G53" s="804">
        <f>VLOOKUP($A53,[23]旧三和町!$B$6:$M$30,3,FALSE)</f>
        <v>138</v>
      </c>
      <c r="H53" s="804">
        <f>VLOOKUP($A53,[23]旧三和町!$B$6:$M$30,4,FALSE)</f>
        <v>73</v>
      </c>
      <c r="I53" s="804">
        <f>VLOOKUP($A53,[23]旧三和町!$B$6:$M$30,5,FALSE)</f>
        <v>1</v>
      </c>
      <c r="J53" s="804">
        <f>VLOOKUP($A53,[23]旧三和町!$B$6:$M$30,6,FALSE)</f>
        <v>64</v>
      </c>
      <c r="K53" s="804">
        <f>VLOOKUP($A53,[23]旧三和町!$B$6:$M$30,7,FALSE)</f>
        <v>1</v>
      </c>
      <c r="L53" s="804">
        <f>VLOOKUP($A53,[23]旧三和町!$B$6:$M$30,8,FALSE)</f>
        <v>3</v>
      </c>
      <c r="M53" s="804">
        <f>VLOOKUP($A53,[23]旧三和町!$B$6:$M$30,9,FALSE)</f>
        <v>7</v>
      </c>
      <c r="N53" s="804" t="str">
        <f>VLOOKUP($A53,[23]旧三和町!$B$6:$M$30,10,FALSE)</f>
        <v>-</v>
      </c>
      <c r="O53" s="805" t="str">
        <f>VLOOKUP($A53,[23]旧三和町!$B$6:$M$30,11,FALSE)</f>
        <v>-</v>
      </c>
      <c r="P53" s="804">
        <f>VLOOKUP($A53,[23]旧三和町!$B$35:$M$59,2,FALSE)</f>
        <v>52</v>
      </c>
      <c r="Q53" s="804">
        <f>VLOOKUP($A53,[23]旧三和町!$B$35:$M$59,3,FALSE)</f>
        <v>50</v>
      </c>
      <c r="R53" s="804">
        <f>VLOOKUP($A53,[23]旧三和町!$B$35:$M$59,4,FALSE)</f>
        <v>32</v>
      </c>
      <c r="S53" s="804" t="str">
        <f>VLOOKUP($A53,[23]旧三和町!$B$35:$M$59,5,FALSE)</f>
        <v>-</v>
      </c>
      <c r="T53" s="804">
        <f>VLOOKUP($A53,[23]旧三和町!$B$35:$M$59,6,FALSE)</f>
        <v>18</v>
      </c>
      <c r="U53" s="804">
        <f>VLOOKUP($A53,[23]旧三和町!$B$35:$M$59,7,FALSE)</f>
        <v>1</v>
      </c>
      <c r="V53" s="804" t="str">
        <f>VLOOKUP($A53,[23]旧三和町!$B$35:$M$59,8,FALSE)</f>
        <v>-</v>
      </c>
      <c r="W53" s="804">
        <f>VLOOKUP($A53,[23]旧三和町!$B$35:$M$59,9,FALSE)</f>
        <v>1</v>
      </c>
      <c r="X53" s="804" t="str">
        <f>VLOOKUP($A53,[23]旧三和町!$B$35:$M$59,10,FALSE)</f>
        <v>-</v>
      </c>
      <c r="Y53" s="805" t="str">
        <f>VLOOKUP($A53,[23]旧三和町!$B$35:$M$59,11,FALSE)</f>
        <v>-</v>
      </c>
      <c r="Z53" s="804">
        <f>VLOOKUP($A53,[23]旧三和町!$B$64:$M$88,2,FALSE)</f>
        <v>97</v>
      </c>
      <c r="AA53" s="804">
        <f>VLOOKUP($A53,[23]旧三和町!$B$64:$M$88,3,FALSE)</f>
        <v>88</v>
      </c>
      <c r="AB53" s="804">
        <f>VLOOKUP($A53,[23]旧三和町!$B$64:$M$88,4,FALSE)</f>
        <v>41</v>
      </c>
      <c r="AC53" s="804">
        <f>VLOOKUP($A53,[23]旧三和町!$B$64:$M$88,5,FALSE)</f>
        <v>1</v>
      </c>
      <c r="AD53" s="804">
        <f>VLOOKUP($A53,[23]旧三和町!$B$64:$M$88,6,FALSE)</f>
        <v>46</v>
      </c>
      <c r="AE53" s="804" t="str">
        <f>VLOOKUP($A53,[23]旧三和町!$B$64:$M$88,7,FALSE)</f>
        <v>-</v>
      </c>
      <c r="AF53" s="804">
        <f>VLOOKUP($A53,[23]旧三和町!$B$64:$M$88,8,FALSE)</f>
        <v>3</v>
      </c>
      <c r="AG53" s="804">
        <f>VLOOKUP($A53,[23]旧三和町!$B$64:$M$88,9,FALSE)</f>
        <v>6</v>
      </c>
      <c r="AH53" s="804" t="str">
        <f>VLOOKUP($A53,[23]旧三和町!$B$64:$M$88,10,FALSE)</f>
        <v>-</v>
      </c>
      <c r="AI53" s="804" t="str">
        <f>VLOOKUP($A53,[23]旧三和町!$B$64:$M$88,11,FALSE)</f>
        <v>-</v>
      </c>
    </row>
    <row r="54" spans="1:35" s="143" customFormat="1" ht="15.95" customHeight="1">
      <c r="A54" s="772" t="s">
        <v>865</v>
      </c>
      <c r="B54" s="132" t="s">
        <v>212</v>
      </c>
      <c r="C54" s="132"/>
      <c r="D54" s="803" t="s">
        <v>905</v>
      </c>
      <c r="E54" s="777" t="s">
        <v>866</v>
      </c>
      <c r="F54" s="804">
        <f>VLOOKUP($A54,[23]旧三和町!$B$6:$M$30,2,FALSE)</f>
        <v>889</v>
      </c>
      <c r="G54" s="804">
        <f>VLOOKUP($A54,[23]旧三和町!$B$6:$M$30,3,FALSE)</f>
        <v>848</v>
      </c>
      <c r="H54" s="804">
        <f>VLOOKUP($A54,[23]旧三和町!$B$6:$M$30,4,FALSE)</f>
        <v>560</v>
      </c>
      <c r="I54" s="804">
        <f>VLOOKUP($A54,[23]旧三和町!$B$6:$M$30,5,FALSE)</f>
        <v>11</v>
      </c>
      <c r="J54" s="804">
        <f>VLOOKUP($A54,[23]旧三和町!$B$6:$M$30,6,FALSE)</f>
        <v>277</v>
      </c>
      <c r="K54" s="804">
        <f>VLOOKUP($A54,[23]旧三和町!$B$6:$M$30,7,FALSE)</f>
        <v>14</v>
      </c>
      <c r="L54" s="804">
        <f>VLOOKUP($A54,[23]旧三和町!$B$6:$M$30,8,FALSE)</f>
        <v>1</v>
      </c>
      <c r="M54" s="804">
        <f>VLOOKUP($A54,[23]旧三和町!$B$6:$M$30,9,FALSE)</f>
        <v>9</v>
      </c>
      <c r="N54" s="804">
        <f>VLOOKUP($A54,[23]旧三和町!$B$6:$M$30,10,FALSE)</f>
        <v>3</v>
      </c>
      <c r="O54" s="805" t="str">
        <f>VLOOKUP($A54,[23]旧三和町!$B$6:$M$30,11,FALSE)</f>
        <v>-</v>
      </c>
      <c r="P54" s="804">
        <f>VLOOKUP($A54,[23]旧三和町!$B$35:$M$59,2,FALSE)</f>
        <v>214</v>
      </c>
      <c r="Q54" s="804">
        <f>VLOOKUP($A54,[23]旧三和町!$B$35:$M$59,3,FALSE)</f>
        <v>193</v>
      </c>
      <c r="R54" s="804">
        <f>VLOOKUP($A54,[23]旧三和町!$B$35:$M$59,4,FALSE)</f>
        <v>146</v>
      </c>
      <c r="S54" s="804">
        <f>VLOOKUP($A54,[23]旧三和町!$B$35:$M$59,5,FALSE)</f>
        <v>2</v>
      </c>
      <c r="T54" s="804">
        <f>VLOOKUP($A54,[23]旧三和町!$B$35:$M$59,6,FALSE)</f>
        <v>45</v>
      </c>
      <c r="U54" s="804">
        <f>VLOOKUP($A54,[23]旧三和町!$B$35:$M$59,7,FALSE)</f>
        <v>9</v>
      </c>
      <c r="V54" s="804">
        <f>VLOOKUP($A54,[23]旧三和町!$B$35:$M$59,8,FALSE)</f>
        <v>1</v>
      </c>
      <c r="W54" s="804">
        <f>VLOOKUP($A54,[23]旧三和町!$B$35:$M$59,9,FALSE)</f>
        <v>9</v>
      </c>
      <c r="X54" s="804" t="str">
        <f>VLOOKUP($A54,[23]旧三和町!$B$35:$M$59,10,FALSE)</f>
        <v>-</v>
      </c>
      <c r="Y54" s="805" t="str">
        <f>VLOOKUP($A54,[23]旧三和町!$B$35:$M$59,11,FALSE)</f>
        <v>-</v>
      </c>
      <c r="Z54" s="804">
        <f>VLOOKUP($A54,[23]旧三和町!$B$64:$M$88,2,FALSE)</f>
        <v>675</v>
      </c>
      <c r="AA54" s="804">
        <f>VLOOKUP($A54,[23]旧三和町!$B$64:$M$88,3,FALSE)</f>
        <v>655</v>
      </c>
      <c r="AB54" s="804">
        <f>VLOOKUP($A54,[23]旧三和町!$B$64:$M$88,4,FALSE)</f>
        <v>414</v>
      </c>
      <c r="AC54" s="804">
        <f>VLOOKUP($A54,[23]旧三和町!$B$64:$M$88,5,FALSE)</f>
        <v>9</v>
      </c>
      <c r="AD54" s="804">
        <f>VLOOKUP($A54,[23]旧三和町!$B$64:$M$88,6,FALSE)</f>
        <v>232</v>
      </c>
      <c r="AE54" s="804">
        <f>VLOOKUP($A54,[23]旧三和町!$B$64:$M$88,7,FALSE)</f>
        <v>5</v>
      </c>
      <c r="AF54" s="804" t="str">
        <f>VLOOKUP($A54,[23]旧三和町!$B$64:$M$88,8,FALSE)</f>
        <v>-</v>
      </c>
      <c r="AG54" s="804" t="str">
        <f>VLOOKUP($A54,[23]旧三和町!$B$64:$M$88,9,FALSE)</f>
        <v>-</v>
      </c>
      <c r="AH54" s="804">
        <f>VLOOKUP($A54,[23]旧三和町!$B$64:$M$88,10,FALSE)</f>
        <v>3</v>
      </c>
      <c r="AI54" s="804" t="str">
        <f>VLOOKUP($A54,[23]旧三和町!$B$64:$M$88,11,FALSE)</f>
        <v>-</v>
      </c>
    </row>
    <row r="55" spans="1:35" s="143" customFormat="1" ht="15.95" customHeight="1">
      <c r="A55" s="772" t="s">
        <v>867</v>
      </c>
      <c r="B55" s="132" t="s">
        <v>212</v>
      </c>
      <c r="C55" s="132"/>
      <c r="D55" s="803" t="s">
        <v>906</v>
      </c>
      <c r="E55" s="777" t="s">
        <v>868</v>
      </c>
      <c r="F55" s="804">
        <f>VLOOKUP($A55,[23]旧三和町!$B$6:$M$30,2,FALSE)</f>
        <v>33</v>
      </c>
      <c r="G55" s="804">
        <f>VLOOKUP($A55,[23]旧三和町!$B$6:$M$30,3,FALSE)</f>
        <v>31</v>
      </c>
      <c r="H55" s="804">
        <f>VLOOKUP($A55,[23]旧三和町!$B$6:$M$30,4,FALSE)</f>
        <v>20</v>
      </c>
      <c r="I55" s="804">
        <f>VLOOKUP($A55,[23]旧三和町!$B$6:$M$30,5,FALSE)</f>
        <v>2</v>
      </c>
      <c r="J55" s="804">
        <f>VLOOKUP($A55,[23]旧三和町!$B$6:$M$30,6,FALSE)</f>
        <v>9</v>
      </c>
      <c r="K55" s="804">
        <f>VLOOKUP($A55,[23]旧三和町!$B$6:$M$30,7,FALSE)</f>
        <v>1</v>
      </c>
      <c r="L55" s="804" t="str">
        <f>VLOOKUP($A55,[23]旧三和町!$B$6:$M$30,8,FALSE)</f>
        <v>-</v>
      </c>
      <c r="M55" s="804" t="str">
        <f>VLOOKUP($A55,[23]旧三和町!$B$6:$M$30,9,FALSE)</f>
        <v>-</v>
      </c>
      <c r="N55" s="804" t="str">
        <f>VLOOKUP($A55,[23]旧三和町!$B$6:$M$30,10,FALSE)</f>
        <v>-</v>
      </c>
      <c r="O55" s="805" t="str">
        <f>VLOOKUP($A55,[23]旧三和町!$B$6:$M$30,11,FALSE)</f>
        <v>-</v>
      </c>
      <c r="P55" s="804">
        <f>VLOOKUP($A55,[23]旧三和町!$B$35:$M$59,2,FALSE)</f>
        <v>21</v>
      </c>
      <c r="Q55" s="804">
        <f>VLOOKUP($A55,[23]旧三和町!$B$35:$M$59,3,FALSE)</f>
        <v>21</v>
      </c>
      <c r="R55" s="804">
        <f>VLOOKUP($A55,[23]旧三和町!$B$35:$M$59,4,FALSE)</f>
        <v>17</v>
      </c>
      <c r="S55" s="804">
        <f>VLOOKUP($A55,[23]旧三和町!$B$35:$M$59,5,FALSE)</f>
        <v>2</v>
      </c>
      <c r="T55" s="804">
        <f>VLOOKUP($A55,[23]旧三和町!$B$35:$M$59,6,FALSE)</f>
        <v>2</v>
      </c>
      <c r="U55" s="804" t="str">
        <f>VLOOKUP($A55,[23]旧三和町!$B$35:$M$59,7,FALSE)</f>
        <v>-</v>
      </c>
      <c r="V55" s="804" t="str">
        <f>VLOOKUP($A55,[23]旧三和町!$B$35:$M$59,8,FALSE)</f>
        <v>-</v>
      </c>
      <c r="W55" s="804" t="str">
        <f>VLOOKUP($A55,[23]旧三和町!$B$35:$M$59,9,FALSE)</f>
        <v>-</v>
      </c>
      <c r="X55" s="804" t="str">
        <f>VLOOKUP($A55,[23]旧三和町!$B$35:$M$59,10,FALSE)</f>
        <v>-</v>
      </c>
      <c r="Y55" s="805" t="str">
        <f>VLOOKUP($A55,[23]旧三和町!$B$35:$M$59,11,FALSE)</f>
        <v>-</v>
      </c>
      <c r="Z55" s="804">
        <f>VLOOKUP($A55,[23]旧三和町!$B$64:$M$88,2,FALSE)</f>
        <v>12</v>
      </c>
      <c r="AA55" s="804">
        <f>VLOOKUP($A55,[23]旧三和町!$B$64:$M$88,3,FALSE)</f>
        <v>10</v>
      </c>
      <c r="AB55" s="804">
        <f>VLOOKUP($A55,[23]旧三和町!$B$64:$M$88,4,FALSE)</f>
        <v>3</v>
      </c>
      <c r="AC55" s="804" t="str">
        <f>VLOOKUP($A55,[23]旧三和町!$B$64:$M$88,5,FALSE)</f>
        <v>-</v>
      </c>
      <c r="AD55" s="804">
        <f>VLOOKUP($A55,[23]旧三和町!$B$64:$M$88,6,FALSE)</f>
        <v>7</v>
      </c>
      <c r="AE55" s="804">
        <f>VLOOKUP($A55,[23]旧三和町!$B$64:$M$88,7,FALSE)</f>
        <v>1</v>
      </c>
      <c r="AF55" s="804" t="str">
        <f>VLOOKUP($A55,[23]旧三和町!$B$64:$M$88,8,FALSE)</f>
        <v>-</v>
      </c>
      <c r="AG55" s="804" t="str">
        <f>VLOOKUP($A55,[23]旧三和町!$B$64:$M$88,9,FALSE)</f>
        <v>-</v>
      </c>
      <c r="AH55" s="804" t="str">
        <f>VLOOKUP($A55,[23]旧三和町!$B$64:$M$88,10,FALSE)</f>
        <v>-</v>
      </c>
      <c r="AI55" s="804" t="str">
        <f>VLOOKUP($A55,[23]旧三和町!$B$64:$M$88,11,FALSE)</f>
        <v>-</v>
      </c>
    </row>
    <row r="56" spans="1:35" s="143" customFormat="1" ht="15.95" customHeight="1">
      <c r="A56" s="772" t="s">
        <v>869</v>
      </c>
      <c r="B56" s="132" t="s">
        <v>212</v>
      </c>
      <c r="C56" s="132"/>
      <c r="D56" s="803" t="s">
        <v>907</v>
      </c>
      <c r="E56" s="777" t="s">
        <v>870</v>
      </c>
      <c r="F56" s="804">
        <f>VLOOKUP($A56,[23]旧三和町!$B$6:$M$30,2,FALSE)</f>
        <v>271</v>
      </c>
      <c r="G56" s="804">
        <f>VLOOKUP($A56,[23]旧三和町!$B$6:$M$30,3,FALSE)</f>
        <v>213</v>
      </c>
      <c r="H56" s="804">
        <f>VLOOKUP($A56,[23]旧三和町!$B$6:$M$30,4,FALSE)</f>
        <v>102</v>
      </c>
      <c r="I56" s="804">
        <f>VLOOKUP($A56,[23]旧三和町!$B$6:$M$30,5,FALSE)</f>
        <v>10</v>
      </c>
      <c r="J56" s="804">
        <f>VLOOKUP($A56,[23]旧三和町!$B$6:$M$30,6,FALSE)</f>
        <v>101</v>
      </c>
      <c r="K56" s="804">
        <f>VLOOKUP($A56,[23]旧三和町!$B$6:$M$30,7,FALSE)</f>
        <v>19</v>
      </c>
      <c r="L56" s="804">
        <f>VLOOKUP($A56,[23]旧三和町!$B$6:$M$30,8,FALSE)</f>
        <v>1</v>
      </c>
      <c r="M56" s="804">
        <f>VLOOKUP($A56,[23]旧三和町!$B$6:$M$30,9,FALSE)</f>
        <v>27</v>
      </c>
      <c r="N56" s="804">
        <f>VLOOKUP($A56,[23]旧三和町!$B$6:$M$30,10,FALSE)</f>
        <v>3</v>
      </c>
      <c r="O56" s="805" t="str">
        <f>VLOOKUP($A56,[23]旧三和町!$B$6:$M$30,11,FALSE)</f>
        <v>-</v>
      </c>
      <c r="P56" s="804">
        <f>VLOOKUP($A56,[23]旧三和町!$B$35:$M$59,2,FALSE)</f>
        <v>163</v>
      </c>
      <c r="Q56" s="804">
        <f>VLOOKUP($A56,[23]旧三和町!$B$35:$M$59,3,FALSE)</f>
        <v>116</v>
      </c>
      <c r="R56" s="804">
        <f>VLOOKUP($A56,[23]旧三和町!$B$35:$M$59,4,FALSE)</f>
        <v>72</v>
      </c>
      <c r="S56" s="804">
        <f>VLOOKUP($A56,[23]旧三和町!$B$35:$M$59,5,FALSE)</f>
        <v>5</v>
      </c>
      <c r="T56" s="804">
        <f>VLOOKUP($A56,[23]旧三和町!$B$35:$M$59,6,FALSE)</f>
        <v>39</v>
      </c>
      <c r="U56" s="804">
        <f>VLOOKUP($A56,[23]旧三和町!$B$35:$M$59,7,FALSE)</f>
        <v>15</v>
      </c>
      <c r="V56" s="804" t="str">
        <f>VLOOKUP($A56,[23]旧三和町!$B$35:$M$59,8,FALSE)</f>
        <v>-</v>
      </c>
      <c r="W56" s="804">
        <f>VLOOKUP($A56,[23]旧三和町!$B$35:$M$59,9,FALSE)</f>
        <v>23</v>
      </c>
      <c r="X56" s="804">
        <f>VLOOKUP($A56,[23]旧三和町!$B$35:$M$59,10,FALSE)</f>
        <v>1</v>
      </c>
      <c r="Y56" s="805" t="str">
        <f>VLOOKUP($A56,[23]旧三和町!$B$35:$M$59,11,FALSE)</f>
        <v>-</v>
      </c>
      <c r="Z56" s="804">
        <f>VLOOKUP($A56,[23]旧三和町!$B$64:$M$88,2,FALSE)</f>
        <v>108</v>
      </c>
      <c r="AA56" s="804">
        <f>VLOOKUP($A56,[23]旧三和町!$B$64:$M$88,3,FALSE)</f>
        <v>97</v>
      </c>
      <c r="AB56" s="804">
        <f>VLOOKUP($A56,[23]旧三和町!$B$64:$M$88,4,FALSE)</f>
        <v>30</v>
      </c>
      <c r="AC56" s="804">
        <f>VLOOKUP($A56,[23]旧三和町!$B$64:$M$88,5,FALSE)</f>
        <v>5</v>
      </c>
      <c r="AD56" s="804">
        <f>VLOOKUP($A56,[23]旧三和町!$B$64:$M$88,6,FALSE)</f>
        <v>62</v>
      </c>
      <c r="AE56" s="804">
        <f>VLOOKUP($A56,[23]旧三和町!$B$64:$M$88,7,FALSE)</f>
        <v>4</v>
      </c>
      <c r="AF56" s="804">
        <f>VLOOKUP($A56,[23]旧三和町!$B$64:$M$88,8,FALSE)</f>
        <v>1</v>
      </c>
      <c r="AG56" s="804">
        <f>VLOOKUP($A56,[23]旧三和町!$B$64:$M$88,9,FALSE)</f>
        <v>4</v>
      </c>
      <c r="AH56" s="804">
        <f>VLOOKUP($A56,[23]旧三和町!$B$64:$M$88,10,FALSE)</f>
        <v>2</v>
      </c>
      <c r="AI56" s="804" t="str">
        <f>VLOOKUP($A56,[23]旧三和町!$B$64:$M$88,11,FALSE)</f>
        <v>-</v>
      </c>
    </row>
    <row r="57" spans="1:35" s="143" customFormat="1" ht="15.95" customHeight="1">
      <c r="A57" s="772" t="s">
        <v>871</v>
      </c>
      <c r="B57" s="132" t="s">
        <v>212</v>
      </c>
      <c r="C57" s="132"/>
      <c r="D57" s="803" t="s">
        <v>908</v>
      </c>
      <c r="E57" s="777" t="s">
        <v>872</v>
      </c>
      <c r="F57" s="804">
        <f>VLOOKUP($A57,[23]旧三和町!$B$6:$M$30,2,FALSE)</f>
        <v>67</v>
      </c>
      <c r="G57" s="804">
        <f>VLOOKUP($A57,[23]旧三和町!$B$6:$M$30,3,FALSE)</f>
        <v>67</v>
      </c>
      <c r="H57" s="804">
        <f>VLOOKUP($A57,[23]旧三和町!$B$6:$M$30,4,FALSE)</f>
        <v>43</v>
      </c>
      <c r="I57" s="804" t="str">
        <f>VLOOKUP($A57,[23]旧三和町!$B$6:$M$30,5,FALSE)</f>
        <v>-</v>
      </c>
      <c r="J57" s="804">
        <f>VLOOKUP($A57,[23]旧三和町!$B$6:$M$30,6,FALSE)</f>
        <v>24</v>
      </c>
      <c r="K57" s="804" t="str">
        <f>VLOOKUP($A57,[23]旧三和町!$B$6:$M$30,7,FALSE)</f>
        <v>-</v>
      </c>
      <c r="L57" s="804" t="str">
        <f>VLOOKUP($A57,[23]旧三和町!$B$6:$M$30,8,FALSE)</f>
        <v>-</v>
      </c>
      <c r="M57" s="804" t="str">
        <f>VLOOKUP($A57,[23]旧三和町!$B$6:$M$30,9,FALSE)</f>
        <v>-</v>
      </c>
      <c r="N57" s="804" t="str">
        <f>VLOOKUP($A57,[23]旧三和町!$B$6:$M$30,10,FALSE)</f>
        <v>-</v>
      </c>
      <c r="O57" s="805" t="str">
        <f>VLOOKUP($A57,[23]旧三和町!$B$6:$M$30,11,FALSE)</f>
        <v>-</v>
      </c>
      <c r="P57" s="804">
        <f>VLOOKUP($A57,[23]旧三和町!$B$35:$M$59,2,FALSE)</f>
        <v>41</v>
      </c>
      <c r="Q57" s="804">
        <f>VLOOKUP($A57,[23]旧三和町!$B$35:$M$59,3,FALSE)</f>
        <v>41</v>
      </c>
      <c r="R57" s="804">
        <f>VLOOKUP($A57,[23]旧三和町!$B$35:$M$59,4,FALSE)</f>
        <v>33</v>
      </c>
      <c r="S57" s="804" t="str">
        <f>VLOOKUP($A57,[23]旧三和町!$B$35:$M$59,5,FALSE)</f>
        <v>-</v>
      </c>
      <c r="T57" s="804">
        <f>VLOOKUP($A57,[23]旧三和町!$B$35:$M$59,6,FALSE)</f>
        <v>8</v>
      </c>
      <c r="U57" s="804" t="str">
        <f>VLOOKUP($A57,[23]旧三和町!$B$35:$M$59,7,FALSE)</f>
        <v>-</v>
      </c>
      <c r="V57" s="804" t="str">
        <f>VLOOKUP($A57,[23]旧三和町!$B$35:$M$59,8,FALSE)</f>
        <v>-</v>
      </c>
      <c r="W57" s="804" t="str">
        <f>VLOOKUP($A57,[23]旧三和町!$B$35:$M$59,9,FALSE)</f>
        <v>-</v>
      </c>
      <c r="X57" s="804" t="str">
        <f>VLOOKUP($A57,[23]旧三和町!$B$35:$M$59,10,FALSE)</f>
        <v>-</v>
      </c>
      <c r="Y57" s="805" t="str">
        <f>VLOOKUP($A57,[23]旧三和町!$B$35:$M$59,11,FALSE)</f>
        <v>-</v>
      </c>
      <c r="Z57" s="804">
        <f>VLOOKUP($A57,[23]旧三和町!$B$64:$M$88,2,FALSE)</f>
        <v>26</v>
      </c>
      <c r="AA57" s="804">
        <f>VLOOKUP($A57,[23]旧三和町!$B$64:$M$88,3,FALSE)</f>
        <v>26</v>
      </c>
      <c r="AB57" s="804">
        <f>VLOOKUP($A57,[23]旧三和町!$B$64:$M$88,4,FALSE)</f>
        <v>10</v>
      </c>
      <c r="AC57" s="804" t="str">
        <f>VLOOKUP($A57,[23]旧三和町!$B$64:$M$88,5,FALSE)</f>
        <v>-</v>
      </c>
      <c r="AD57" s="804">
        <f>VLOOKUP($A57,[23]旧三和町!$B$64:$M$88,6,FALSE)</f>
        <v>16</v>
      </c>
      <c r="AE57" s="804" t="str">
        <f>VLOOKUP($A57,[23]旧三和町!$B$64:$M$88,7,FALSE)</f>
        <v>-</v>
      </c>
      <c r="AF57" s="804" t="str">
        <f>VLOOKUP($A57,[23]旧三和町!$B$64:$M$88,8,FALSE)</f>
        <v>-</v>
      </c>
      <c r="AG57" s="804" t="str">
        <f>VLOOKUP($A57,[23]旧三和町!$B$64:$M$88,9,FALSE)</f>
        <v>-</v>
      </c>
      <c r="AH57" s="804" t="str">
        <f>VLOOKUP($A57,[23]旧三和町!$B$64:$M$88,10,FALSE)</f>
        <v>-</v>
      </c>
      <c r="AI57" s="804" t="str">
        <f>VLOOKUP($A57,[23]旧三和町!$B$64:$M$88,11,FALSE)</f>
        <v>-</v>
      </c>
    </row>
    <row r="58" spans="1:35" s="143" customFormat="1" ht="15.95" customHeight="1">
      <c r="A58" s="772" t="s">
        <v>873</v>
      </c>
      <c r="B58" s="132" t="s">
        <v>212</v>
      </c>
      <c r="C58" s="132"/>
      <c r="D58" s="803" t="s">
        <v>909</v>
      </c>
      <c r="E58" s="777" t="s">
        <v>874</v>
      </c>
      <c r="F58" s="804">
        <f>VLOOKUP($A58,[23]旧三和町!$B$6:$M$30,2,FALSE)</f>
        <v>125</v>
      </c>
      <c r="G58" s="804">
        <f>VLOOKUP($A58,[23]旧三和町!$B$6:$M$30,3,FALSE)</f>
        <v>55</v>
      </c>
      <c r="H58" s="804">
        <f>VLOOKUP($A58,[23]旧三和町!$B$6:$M$30,4,FALSE)</f>
        <v>32</v>
      </c>
      <c r="I58" s="804">
        <f>VLOOKUP($A58,[23]旧三和町!$B$6:$M$30,5,FALSE)</f>
        <v>8</v>
      </c>
      <c r="J58" s="804">
        <f>VLOOKUP($A58,[23]旧三和町!$B$6:$M$30,6,FALSE)</f>
        <v>15</v>
      </c>
      <c r="K58" s="804">
        <f>VLOOKUP($A58,[23]旧三和町!$B$6:$M$30,7,FALSE)</f>
        <v>1</v>
      </c>
      <c r="L58" s="804">
        <f>VLOOKUP($A58,[23]旧三和町!$B$6:$M$30,8,FALSE)</f>
        <v>1</v>
      </c>
      <c r="M58" s="804">
        <f>VLOOKUP($A58,[23]旧三和町!$B$6:$M$30,9,FALSE)</f>
        <v>15</v>
      </c>
      <c r="N58" s="804">
        <f>VLOOKUP($A58,[23]旧三和町!$B$6:$M$30,10,FALSE)</f>
        <v>9</v>
      </c>
      <c r="O58" s="805" t="str">
        <f>VLOOKUP($A58,[23]旧三和町!$B$6:$M$30,11,FALSE)</f>
        <v>-</v>
      </c>
      <c r="P58" s="804">
        <f>VLOOKUP($A58,[23]旧三和町!$B$35:$M$59,2,FALSE)</f>
        <v>70</v>
      </c>
      <c r="Q58" s="804">
        <f>VLOOKUP($A58,[23]旧三和町!$B$35:$M$59,3,FALSE)</f>
        <v>32</v>
      </c>
      <c r="R58" s="804">
        <f>VLOOKUP($A58,[23]旧三和町!$B$35:$M$59,4,FALSE)</f>
        <v>22</v>
      </c>
      <c r="S58" s="804">
        <f>VLOOKUP($A58,[23]旧三和町!$B$35:$M$59,5,FALSE)</f>
        <v>5</v>
      </c>
      <c r="T58" s="804">
        <f>VLOOKUP($A58,[23]旧三和町!$B$35:$M$59,6,FALSE)</f>
        <v>5</v>
      </c>
      <c r="U58" s="804" t="str">
        <f>VLOOKUP($A58,[23]旧三和町!$B$35:$M$59,7,FALSE)</f>
        <v>-</v>
      </c>
      <c r="V58" s="804" t="str">
        <f>VLOOKUP($A58,[23]旧三和町!$B$35:$M$59,8,FALSE)</f>
        <v>-</v>
      </c>
      <c r="W58" s="804">
        <f>VLOOKUP($A58,[23]旧三和町!$B$35:$M$59,9,FALSE)</f>
        <v>11</v>
      </c>
      <c r="X58" s="804">
        <f>VLOOKUP($A58,[23]旧三和町!$B$35:$M$59,10,FALSE)</f>
        <v>2</v>
      </c>
      <c r="Y58" s="805" t="str">
        <f>VLOOKUP($A58,[23]旧三和町!$B$35:$M$59,11,FALSE)</f>
        <v>-</v>
      </c>
      <c r="Z58" s="804">
        <f>VLOOKUP($A58,[23]旧三和町!$B$64:$M$88,2,FALSE)</f>
        <v>55</v>
      </c>
      <c r="AA58" s="804">
        <f>VLOOKUP($A58,[23]旧三和町!$B$64:$M$88,3,FALSE)</f>
        <v>23</v>
      </c>
      <c r="AB58" s="804">
        <f>VLOOKUP($A58,[23]旧三和町!$B$64:$M$88,4,FALSE)</f>
        <v>10</v>
      </c>
      <c r="AC58" s="804">
        <f>VLOOKUP($A58,[23]旧三和町!$B$64:$M$88,5,FALSE)</f>
        <v>3</v>
      </c>
      <c r="AD58" s="804">
        <f>VLOOKUP($A58,[23]旧三和町!$B$64:$M$88,6,FALSE)</f>
        <v>10</v>
      </c>
      <c r="AE58" s="804">
        <f>VLOOKUP($A58,[23]旧三和町!$B$64:$M$88,7,FALSE)</f>
        <v>1</v>
      </c>
      <c r="AF58" s="804">
        <f>VLOOKUP($A58,[23]旧三和町!$B$64:$M$88,8,FALSE)</f>
        <v>1</v>
      </c>
      <c r="AG58" s="804">
        <f>VLOOKUP($A58,[23]旧三和町!$B$64:$M$88,9,FALSE)</f>
        <v>4</v>
      </c>
      <c r="AH58" s="804">
        <f>VLOOKUP($A58,[23]旧三和町!$B$64:$M$88,10,FALSE)</f>
        <v>7</v>
      </c>
      <c r="AI58" s="804" t="str">
        <f>VLOOKUP($A58,[23]旧三和町!$B$64:$M$88,11,FALSE)</f>
        <v>-</v>
      </c>
    </row>
    <row r="59" spans="1:35" s="143" customFormat="1" ht="15.95" customHeight="1">
      <c r="A59" s="772"/>
      <c r="B59" s="132"/>
      <c r="C59" s="132"/>
      <c r="D59" s="803"/>
      <c r="E59" s="777" t="s">
        <v>875</v>
      </c>
      <c r="F59" s="804"/>
      <c r="G59" s="804"/>
      <c r="H59" s="804"/>
      <c r="I59" s="804"/>
      <c r="J59" s="804"/>
      <c r="K59" s="804"/>
      <c r="L59" s="804"/>
      <c r="M59" s="804"/>
      <c r="N59" s="804"/>
      <c r="O59" s="805"/>
      <c r="P59" s="804"/>
      <c r="Q59" s="804"/>
      <c r="R59" s="804"/>
      <c r="S59" s="804"/>
      <c r="T59" s="804"/>
      <c r="U59" s="804"/>
      <c r="V59" s="804"/>
      <c r="W59" s="804"/>
      <c r="X59" s="804"/>
      <c r="Y59" s="805"/>
      <c r="Z59" s="804"/>
      <c r="AA59" s="804"/>
      <c r="AB59" s="804"/>
      <c r="AC59" s="804"/>
      <c r="AD59" s="804"/>
      <c r="AE59" s="804"/>
      <c r="AF59" s="804"/>
      <c r="AG59" s="804"/>
      <c r="AH59" s="804"/>
      <c r="AI59" s="804"/>
    </row>
    <row r="60" spans="1:35" s="143" customFormat="1" ht="15.95" customHeight="1">
      <c r="A60" s="772" t="s">
        <v>876</v>
      </c>
      <c r="B60" s="132" t="s">
        <v>212</v>
      </c>
      <c r="C60" s="132"/>
      <c r="D60" s="132"/>
      <c r="E60" s="778" t="s">
        <v>910</v>
      </c>
      <c r="F60" s="804">
        <f>VLOOKUP($A60,[23]旧三和町!$B$6:$M$30,2,FALSE)</f>
        <v>159</v>
      </c>
      <c r="G60" s="804">
        <f>VLOOKUP($A60,[23]旧三和町!$B$6:$M$30,3,FALSE)</f>
        <v>24</v>
      </c>
      <c r="H60" s="804">
        <f>VLOOKUP($A60,[23]旧三和町!$B$6:$M$30,4,FALSE)</f>
        <v>18</v>
      </c>
      <c r="I60" s="804" t="str">
        <f>VLOOKUP($A60,[23]旧三和町!$B$6:$M$30,5,FALSE)</f>
        <v>-</v>
      </c>
      <c r="J60" s="804">
        <f>VLOOKUP($A60,[23]旧三和町!$B$6:$M$30,6,FALSE)</f>
        <v>6</v>
      </c>
      <c r="K60" s="804">
        <f>VLOOKUP($A60,[23]旧三和町!$B$6:$M$30,7,FALSE)</f>
        <v>5</v>
      </c>
      <c r="L60" s="804">
        <f>VLOOKUP($A60,[23]旧三和町!$B$6:$M$30,8,FALSE)</f>
        <v>5</v>
      </c>
      <c r="M60" s="804">
        <f>VLOOKUP($A60,[23]旧三和町!$B$6:$M$30,9,FALSE)</f>
        <v>82</v>
      </c>
      <c r="N60" s="804">
        <f>VLOOKUP($A60,[23]旧三和町!$B$6:$M$30,10,FALSE)</f>
        <v>42</v>
      </c>
      <c r="O60" s="805" t="str">
        <f>VLOOKUP($A60,[23]旧三和町!$B$6:$M$30,11,FALSE)</f>
        <v>-</v>
      </c>
      <c r="P60" s="804">
        <f>VLOOKUP($A60,[23]旧三和町!$B$35:$M$59,2,FALSE)</f>
        <v>109</v>
      </c>
      <c r="Q60" s="804">
        <f>VLOOKUP($A60,[23]旧三和町!$B$35:$M$59,3,FALSE)</f>
        <v>19</v>
      </c>
      <c r="R60" s="804">
        <f>VLOOKUP($A60,[23]旧三和町!$B$35:$M$59,4,FALSE)</f>
        <v>17</v>
      </c>
      <c r="S60" s="804" t="str">
        <f>VLOOKUP($A60,[23]旧三和町!$B$35:$M$59,5,FALSE)</f>
        <v>-</v>
      </c>
      <c r="T60" s="804">
        <f>VLOOKUP($A60,[23]旧三和町!$B$35:$M$59,6,FALSE)</f>
        <v>2</v>
      </c>
      <c r="U60" s="804">
        <f>VLOOKUP($A60,[23]旧三和町!$B$35:$M$59,7,FALSE)</f>
        <v>4</v>
      </c>
      <c r="V60" s="804">
        <f>VLOOKUP($A60,[23]旧三和町!$B$35:$M$59,8,FALSE)</f>
        <v>4</v>
      </c>
      <c r="W60" s="804">
        <f>VLOOKUP($A60,[23]旧三和町!$B$35:$M$59,9,FALSE)</f>
        <v>73</v>
      </c>
      <c r="X60" s="804">
        <f>VLOOKUP($A60,[23]旧三和町!$B$35:$M$59,10,FALSE)</f>
        <v>8</v>
      </c>
      <c r="Y60" s="805" t="str">
        <f>VLOOKUP($A60,[23]旧三和町!$B$35:$M$59,11,FALSE)</f>
        <v>-</v>
      </c>
      <c r="Z60" s="804">
        <f>VLOOKUP($A60,[23]旧三和町!$B$64:$M$88,2,FALSE)</f>
        <v>50</v>
      </c>
      <c r="AA60" s="804">
        <f>VLOOKUP($A60,[23]旧三和町!$B$64:$M$88,3,FALSE)</f>
        <v>5</v>
      </c>
      <c r="AB60" s="804">
        <f>VLOOKUP($A60,[23]旧三和町!$B$64:$M$88,4,FALSE)</f>
        <v>1</v>
      </c>
      <c r="AC60" s="804" t="str">
        <f>VLOOKUP($A60,[23]旧三和町!$B$64:$M$88,5,FALSE)</f>
        <v>-</v>
      </c>
      <c r="AD60" s="804">
        <f>VLOOKUP($A60,[23]旧三和町!$B$64:$M$88,6,FALSE)</f>
        <v>4</v>
      </c>
      <c r="AE60" s="804">
        <f>VLOOKUP($A60,[23]旧三和町!$B$64:$M$88,7,FALSE)</f>
        <v>1</v>
      </c>
      <c r="AF60" s="804">
        <f>VLOOKUP($A60,[23]旧三和町!$B$64:$M$88,8,FALSE)</f>
        <v>1</v>
      </c>
      <c r="AG60" s="804">
        <f>VLOOKUP($A60,[23]旧三和町!$B$64:$M$88,9,FALSE)</f>
        <v>9</v>
      </c>
      <c r="AH60" s="804">
        <f>VLOOKUP($A60,[23]旧三和町!$B$64:$M$88,10,FALSE)</f>
        <v>34</v>
      </c>
      <c r="AI60" s="804" t="str">
        <f>VLOOKUP($A60,[23]旧三和町!$B$64:$M$88,11,FALSE)</f>
        <v>-</v>
      </c>
    </row>
    <row r="61" spans="1:35" s="143" customFormat="1" ht="15.95" customHeight="1">
      <c r="A61" s="772" t="s">
        <v>878</v>
      </c>
      <c r="B61" s="132" t="s">
        <v>212</v>
      </c>
      <c r="C61" s="132"/>
      <c r="D61" s="132"/>
      <c r="E61" s="778" t="s">
        <v>879</v>
      </c>
      <c r="F61" s="804">
        <f>VLOOKUP($A61,[23]旧三和町!$B$6:$M$30,2,FALSE)</f>
        <v>848</v>
      </c>
      <c r="G61" s="804">
        <f>VLOOKUP($A61,[23]旧三和町!$B$6:$M$30,3,FALSE)</f>
        <v>654</v>
      </c>
      <c r="H61" s="804">
        <f>VLOOKUP($A61,[23]旧三和町!$B$6:$M$30,4,FALSE)</f>
        <v>509</v>
      </c>
      <c r="I61" s="804">
        <f>VLOOKUP($A61,[23]旧三和町!$B$6:$M$30,5,FALSE)</f>
        <v>17</v>
      </c>
      <c r="J61" s="804">
        <f>VLOOKUP($A61,[23]旧三和町!$B$6:$M$30,6,FALSE)</f>
        <v>128</v>
      </c>
      <c r="K61" s="804">
        <f>VLOOKUP($A61,[23]旧三和町!$B$6:$M$30,7,FALSE)</f>
        <v>55</v>
      </c>
      <c r="L61" s="804">
        <f>VLOOKUP($A61,[23]旧三和町!$B$6:$M$30,8,FALSE)</f>
        <v>23</v>
      </c>
      <c r="M61" s="804">
        <f>VLOOKUP($A61,[23]旧三和町!$B$6:$M$30,9,FALSE)</f>
        <v>87</v>
      </c>
      <c r="N61" s="804">
        <f>VLOOKUP($A61,[23]旧三和町!$B$6:$M$30,10,FALSE)</f>
        <v>14</v>
      </c>
      <c r="O61" s="805">
        <f>VLOOKUP($A61,[23]旧三和町!$B$6:$M$30,11,FALSE)</f>
        <v>1</v>
      </c>
      <c r="P61" s="804">
        <f>VLOOKUP($A61,[23]旧三和町!$B$35:$M$59,2,FALSE)</f>
        <v>653</v>
      </c>
      <c r="Q61" s="804">
        <f>VLOOKUP($A61,[23]旧三和町!$B$35:$M$59,3,FALSE)</f>
        <v>490</v>
      </c>
      <c r="R61" s="804">
        <f>VLOOKUP($A61,[23]旧三和町!$B$35:$M$59,4,FALSE)</f>
        <v>429</v>
      </c>
      <c r="S61" s="804">
        <f>VLOOKUP($A61,[23]旧三和町!$B$35:$M$59,5,FALSE)</f>
        <v>13</v>
      </c>
      <c r="T61" s="804">
        <f>VLOOKUP($A61,[23]旧三和町!$B$35:$M$59,6,FALSE)</f>
        <v>48</v>
      </c>
      <c r="U61" s="804">
        <f>VLOOKUP($A61,[23]旧三和町!$B$35:$M$59,7,FALSE)</f>
        <v>48</v>
      </c>
      <c r="V61" s="804">
        <f>VLOOKUP($A61,[23]旧三和町!$B$35:$M$59,8,FALSE)</f>
        <v>23</v>
      </c>
      <c r="W61" s="804">
        <f>VLOOKUP($A61,[23]旧三和町!$B$35:$M$59,9,FALSE)</f>
        <v>77</v>
      </c>
      <c r="X61" s="804">
        <f>VLOOKUP($A61,[23]旧三和町!$B$35:$M$59,10,FALSE)</f>
        <v>3</v>
      </c>
      <c r="Y61" s="805" t="str">
        <f>VLOOKUP($A61,[23]旧三和町!$B$35:$M$59,11,FALSE)</f>
        <v>-</v>
      </c>
      <c r="Z61" s="804">
        <f>VLOOKUP($A61,[23]旧三和町!$B$64:$M$88,2,FALSE)</f>
        <v>195</v>
      </c>
      <c r="AA61" s="804">
        <f>VLOOKUP($A61,[23]旧三和町!$B$64:$M$88,3,FALSE)</f>
        <v>164</v>
      </c>
      <c r="AB61" s="804">
        <f>VLOOKUP($A61,[23]旧三和町!$B$64:$M$88,4,FALSE)</f>
        <v>80</v>
      </c>
      <c r="AC61" s="804">
        <f>VLOOKUP($A61,[23]旧三和町!$B$64:$M$88,5,FALSE)</f>
        <v>4</v>
      </c>
      <c r="AD61" s="804">
        <f>VLOOKUP($A61,[23]旧三和町!$B$64:$M$88,6,FALSE)</f>
        <v>80</v>
      </c>
      <c r="AE61" s="804">
        <f>VLOOKUP($A61,[23]旧三和町!$B$64:$M$88,7,FALSE)</f>
        <v>7</v>
      </c>
      <c r="AF61" s="804" t="str">
        <f>VLOOKUP($A61,[23]旧三和町!$B$64:$M$88,8,FALSE)</f>
        <v>-</v>
      </c>
      <c r="AG61" s="804">
        <f>VLOOKUP($A61,[23]旧三和町!$B$64:$M$88,9,FALSE)</f>
        <v>10</v>
      </c>
      <c r="AH61" s="804">
        <f>VLOOKUP($A61,[23]旧三和町!$B$64:$M$88,10,FALSE)</f>
        <v>11</v>
      </c>
      <c r="AI61" s="804">
        <f>VLOOKUP($A61,[23]旧三和町!$B$64:$M$88,11,FALSE)</f>
        <v>1</v>
      </c>
    </row>
    <row r="62" spans="1:35" s="143" customFormat="1" ht="15.95" customHeight="1">
      <c r="A62" s="772" t="s">
        <v>880</v>
      </c>
      <c r="B62" s="132" t="s">
        <v>212</v>
      </c>
      <c r="C62" s="132"/>
      <c r="D62" s="132"/>
      <c r="E62" s="778" t="s">
        <v>881</v>
      </c>
      <c r="F62" s="804">
        <f>VLOOKUP($A62,[23]旧三和町!$B$6:$M$30,2,FALSE)</f>
        <v>2702</v>
      </c>
      <c r="G62" s="804">
        <f>VLOOKUP($A62,[23]旧三和町!$B$6:$M$30,3,FALSE)</f>
        <v>2376</v>
      </c>
      <c r="H62" s="804">
        <f>VLOOKUP($A62,[23]旧三和町!$B$6:$M$30,4,FALSE)</f>
        <v>1399</v>
      </c>
      <c r="I62" s="804">
        <f>VLOOKUP($A62,[23]旧三和町!$B$6:$M$30,5,FALSE)</f>
        <v>39</v>
      </c>
      <c r="J62" s="804">
        <f>VLOOKUP($A62,[23]旧三和町!$B$6:$M$30,6,FALSE)</f>
        <v>938</v>
      </c>
      <c r="K62" s="804">
        <f>VLOOKUP($A62,[23]旧三和町!$B$6:$M$30,7,FALSE)</f>
        <v>69</v>
      </c>
      <c r="L62" s="804">
        <f>VLOOKUP($A62,[23]旧三和町!$B$6:$M$30,8,FALSE)</f>
        <v>34</v>
      </c>
      <c r="M62" s="804">
        <f>VLOOKUP($A62,[23]旧三和町!$B$6:$M$30,9,FALSE)</f>
        <v>136</v>
      </c>
      <c r="N62" s="804">
        <f>VLOOKUP($A62,[23]旧三和町!$B$6:$M$30,10,FALSE)</f>
        <v>47</v>
      </c>
      <c r="O62" s="805" t="str">
        <f>VLOOKUP($A62,[23]旧三和町!$B$6:$M$30,11,FALSE)</f>
        <v>-</v>
      </c>
      <c r="P62" s="804">
        <f>VLOOKUP($A62,[23]旧三和町!$B$35:$M$59,2,FALSE)</f>
        <v>1155</v>
      </c>
      <c r="Q62" s="804">
        <f>VLOOKUP($A62,[23]旧三和町!$B$35:$M$59,3,FALSE)</f>
        <v>953</v>
      </c>
      <c r="R62" s="804">
        <f>VLOOKUP($A62,[23]旧三和町!$B$35:$M$59,4,FALSE)</f>
        <v>699</v>
      </c>
      <c r="S62" s="804">
        <f>VLOOKUP($A62,[23]旧三和町!$B$35:$M$59,5,FALSE)</f>
        <v>14</v>
      </c>
      <c r="T62" s="804">
        <f>VLOOKUP($A62,[23]旧三和町!$B$35:$M$59,6,FALSE)</f>
        <v>240</v>
      </c>
      <c r="U62" s="804">
        <f>VLOOKUP($A62,[23]旧三和町!$B$35:$M$59,7,FALSE)</f>
        <v>48</v>
      </c>
      <c r="V62" s="804">
        <f>VLOOKUP($A62,[23]旧三和町!$B$35:$M$59,8,FALSE)</f>
        <v>20</v>
      </c>
      <c r="W62" s="804">
        <f>VLOOKUP($A62,[23]旧三和町!$B$35:$M$59,9,FALSE)</f>
        <v>107</v>
      </c>
      <c r="X62" s="804">
        <f>VLOOKUP($A62,[23]旧三和町!$B$35:$M$59,10,FALSE)</f>
        <v>5</v>
      </c>
      <c r="Y62" s="805" t="str">
        <f>VLOOKUP($A62,[23]旧三和町!$B$35:$M$59,11,FALSE)</f>
        <v>-</v>
      </c>
      <c r="Z62" s="804">
        <f>VLOOKUP($A62,[23]旧三和町!$B$64:$M$88,2,FALSE)</f>
        <v>1547</v>
      </c>
      <c r="AA62" s="804">
        <f>VLOOKUP($A62,[23]旧三和町!$B$64:$M$88,3,FALSE)</f>
        <v>1423</v>
      </c>
      <c r="AB62" s="804">
        <f>VLOOKUP($A62,[23]旧三和町!$B$64:$M$88,4,FALSE)</f>
        <v>700</v>
      </c>
      <c r="AC62" s="804">
        <f>VLOOKUP($A62,[23]旧三和町!$B$64:$M$88,5,FALSE)</f>
        <v>25</v>
      </c>
      <c r="AD62" s="804">
        <f>VLOOKUP($A62,[23]旧三和町!$B$64:$M$88,6,FALSE)</f>
        <v>698</v>
      </c>
      <c r="AE62" s="804">
        <f>VLOOKUP($A62,[23]旧三和町!$B$64:$M$88,7,FALSE)</f>
        <v>21</v>
      </c>
      <c r="AF62" s="804">
        <f>VLOOKUP($A62,[23]旧三和町!$B$64:$M$88,8,FALSE)</f>
        <v>14</v>
      </c>
      <c r="AG62" s="804">
        <f>VLOOKUP($A62,[23]旧三和町!$B$64:$M$88,9,FALSE)</f>
        <v>29</v>
      </c>
      <c r="AH62" s="804">
        <f>VLOOKUP($A62,[23]旧三和町!$B$64:$M$88,10,FALSE)</f>
        <v>42</v>
      </c>
      <c r="AI62" s="804" t="str">
        <f>VLOOKUP($A62,[23]旧三和町!$B$64:$M$88,11,FALSE)</f>
        <v>-</v>
      </c>
    </row>
    <row r="63" spans="1:35" s="785" customFormat="1" ht="6" customHeight="1">
      <c r="B63" s="825"/>
      <c r="C63" s="825"/>
      <c r="D63" s="825"/>
      <c r="E63" s="826"/>
      <c r="F63" s="807"/>
      <c r="G63" s="807"/>
      <c r="H63" s="807"/>
      <c r="I63" s="807"/>
      <c r="J63" s="808"/>
      <c r="K63" s="808"/>
      <c r="L63" s="808"/>
      <c r="M63" s="808"/>
      <c r="N63" s="809"/>
      <c r="O63" s="810"/>
      <c r="P63" s="807"/>
      <c r="Q63" s="807"/>
      <c r="R63" s="807"/>
      <c r="S63" s="808"/>
      <c r="T63" s="808"/>
      <c r="U63" s="808"/>
      <c r="V63" s="808"/>
      <c r="W63" s="811"/>
      <c r="X63" s="807"/>
      <c r="Y63" s="810"/>
      <c r="Z63" s="807"/>
      <c r="AA63" s="807"/>
      <c r="AB63" s="808"/>
      <c r="AC63" s="809"/>
      <c r="AD63" s="809"/>
      <c r="AE63" s="808"/>
      <c r="AF63" s="809"/>
      <c r="AG63" s="809"/>
      <c r="AH63" s="809"/>
      <c r="AI63" s="809"/>
    </row>
    <row r="64" spans="1:35" s="785" customFormat="1" ht="13.5" customHeight="1">
      <c r="B64" s="116"/>
      <c r="C64" s="116"/>
      <c r="D64" s="116" t="s">
        <v>912</v>
      </c>
      <c r="E64" s="748" t="s">
        <v>882</v>
      </c>
      <c r="F64" s="788"/>
      <c r="G64" s="792"/>
      <c r="H64" s="793"/>
      <c r="I64" s="788"/>
      <c r="J64" s="789"/>
      <c r="K64" s="789"/>
      <c r="L64" s="789"/>
      <c r="M64" s="789"/>
      <c r="N64" s="790"/>
      <c r="O64" s="788"/>
      <c r="P64" s="788"/>
      <c r="Q64" s="788"/>
      <c r="R64" s="788"/>
      <c r="S64" s="789"/>
      <c r="T64" s="789"/>
      <c r="U64" s="789"/>
      <c r="V64" s="789"/>
      <c r="W64" s="791"/>
      <c r="X64" s="788"/>
      <c r="Y64" s="788"/>
      <c r="Z64" s="788"/>
      <c r="AA64" s="788"/>
      <c r="AB64" s="789"/>
      <c r="AC64" s="790"/>
      <c r="AD64" s="790"/>
      <c r="AE64" s="789"/>
      <c r="AF64" s="790"/>
    </row>
    <row r="65" spans="5:65" ht="17.25" customHeight="1"/>
    <row r="66" spans="5:65" ht="17.25" customHeight="1"/>
    <row r="67" spans="5:65" s="795" customFormat="1" ht="17.25" customHeight="1">
      <c r="E67" s="4"/>
      <c r="F67" s="794"/>
      <c r="G67" s="794"/>
      <c r="H67" s="794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  <c r="T67" s="794"/>
      <c r="U67" s="794"/>
      <c r="V67" s="794"/>
      <c r="W67" s="794"/>
      <c r="X67" s="794"/>
      <c r="Y67" s="794"/>
      <c r="Z67" s="794"/>
      <c r="AA67" s="794"/>
      <c r="AB67" s="794"/>
      <c r="AC67" s="794"/>
      <c r="AD67" s="794"/>
      <c r="AE67" s="794"/>
      <c r="AF67" s="794"/>
      <c r="AG67" s="794"/>
      <c r="AH67" s="794"/>
      <c r="AI67" s="794"/>
      <c r="AJ67" s="794"/>
      <c r="AK67" s="794"/>
      <c r="AL67" s="794"/>
      <c r="AM67" s="794"/>
      <c r="AN67" s="794"/>
      <c r="AO67" s="794"/>
      <c r="AP67" s="794"/>
      <c r="AQ67" s="794"/>
      <c r="AR67" s="794"/>
      <c r="AS67" s="794"/>
      <c r="AT67" s="794"/>
      <c r="AU67" s="794"/>
      <c r="AV67" s="794"/>
      <c r="AW67" s="794"/>
      <c r="AX67" s="794"/>
      <c r="AY67" s="794"/>
      <c r="AZ67" s="794"/>
      <c r="BA67" s="794"/>
      <c r="BB67" s="794"/>
      <c r="BC67" s="794"/>
      <c r="BD67" s="794"/>
      <c r="BE67" s="794"/>
      <c r="BF67" s="794"/>
      <c r="BG67" s="794"/>
      <c r="BH67" s="794"/>
      <c r="BI67" s="794"/>
      <c r="BJ67" s="794"/>
      <c r="BK67" s="794"/>
      <c r="BL67" s="794"/>
      <c r="BM67" s="794"/>
    </row>
    <row r="68" spans="5:65" s="795" customFormat="1" ht="17.25" customHeight="1">
      <c r="E68" s="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</row>
    <row r="69" spans="5:65" s="795" customFormat="1" ht="12" customHeight="1">
      <c r="E69" s="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</row>
    <row r="70" spans="5:65" s="795" customFormat="1" ht="15" customHeight="1">
      <c r="E70" s="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</row>
    <row r="71" spans="5:65" s="795" customFormat="1" ht="15" customHeight="1">
      <c r="E71" s="4"/>
      <c r="F71" s="794"/>
      <c r="G71" s="794"/>
      <c r="H71" s="794"/>
      <c r="I71" s="794"/>
      <c r="J71" s="794"/>
      <c r="K71" s="794"/>
      <c r="L71" s="794"/>
      <c r="M71" s="794"/>
      <c r="N71" s="794"/>
      <c r="O71" s="794"/>
      <c r="P71" s="794"/>
      <c r="Q71" s="794"/>
      <c r="R71" s="794"/>
      <c r="S71" s="794"/>
      <c r="T71" s="794"/>
      <c r="U71" s="794"/>
      <c r="V71" s="794"/>
      <c r="W71" s="794"/>
      <c r="X71" s="794"/>
      <c r="Y71" s="794"/>
      <c r="Z71" s="794"/>
      <c r="AA71" s="794"/>
      <c r="AB71" s="794"/>
      <c r="AC71" s="794"/>
      <c r="AD71" s="794"/>
      <c r="AE71" s="794"/>
      <c r="AF71" s="794"/>
      <c r="AG71" s="794"/>
      <c r="AH71" s="794"/>
      <c r="AI71" s="794"/>
      <c r="AJ71" s="794"/>
      <c r="AK71" s="794"/>
      <c r="AL71" s="794"/>
      <c r="AM71" s="794"/>
      <c r="AN71" s="794"/>
      <c r="AO71" s="794"/>
      <c r="AP71" s="794"/>
      <c r="AQ71" s="794"/>
      <c r="AR71" s="794"/>
      <c r="AS71" s="794"/>
      <c r="AT71" s="794"/>
      <c r="AU71" s="794"/>
      <c r="AV71" s="794"/>
      <c r="AW71" s="794"/>
      <c r="AX71" s="794"/>
      <c r="AY71" s="794"/>
      <c r="AZ71" s="794"/>
      <c r="BA71" s="794"/>
      <c r="BB71" s="794"/>
      <c r="BC71" s="794"/>
      <c r="BD71" s="794"/>
      <c r="BE71" s="794"/>
      <c r="BF71" s="794"/>
      <c r="BG71" s="794"/>
      <c r="BH71" s="794"/>
      <c r="BI71" s="794"/>
      <c r="BJ71" s="794"/>
      <c r="BK71" s="794"/>
      <c r="BL71" s="794"/>
      <c r="BM71" s="794"/>
    </row>
    <row r="72" spans="5:65" s="795" customFormat="1" ht="45.75" customHeight="1">
      <c r="E72" s="4"/>
      <c r="F72" s="794"/>
      <c r="G72" s="794"/>
      <c r="H72" s="794"/>
      <c r="I72" s="794"/>
      <c r="J72" s="794"/>
      <c r="K72" s="794"/>
      <c r="L72" s="794"/>
      <c r="M72" s="794"/>
      <c r="N72" s="794"/>
      <c r="O72" s="794"/>
      <c r="P72" s="794"/>
      <c r="Q72" s="794"/>
      <c r="R72" s="794"/>
      <c r="S72" s="794"/>
      <c r="T72" s="794"/>
      <c r="U72" s="794"/>
      <c r="V72" s="794"/>
      <c r="W72" s="794"/>
      <c r="X72" s="794"/>
      <c r="Y72" s="794"/>
      <c r="Z72" s="794"/>
      <c r="AA72" s="794"/>
      <c r="AB72" s="794"/>
      <c r="AC72" s="794"/>
      <c r="AD72" s="794"/>
      <c r="AE72" s="794"/>
      <c r="AF72" s="794"/>
      <c r="AG72" s="794"/>
      <c r="AH72" s="794"/>
      <c r="AI72" s="794"/>
      <c r="AJ72" s="794"/>
      <c r="AK72" s="794"/>
      <c r="AL72" s="794"/>
      <c r="AM72" s="794"/>
      <c r="AN72" s="794"/>
      <c r="AO72" s="794"/>
      <c r="AP72" s="794"/>
      <c r="AQ72" s="794"/>
      <c r="AR72" s="794"/>
      <c r="AS72" s="794"/>
      <c r="AT72" s="794"/>
      <c r="AU72" s="794"/>
      <c r="AV72" s="794"/>
      <c r="AW72" s="794"/>
      <c r="AX72" s="794"/>
      <c r="AY72" s="794"/>
      <c r="AZ72" s="794"/>
      <c r="BA72" s="794"/>
      <c r="BB72" s="794"/>
      <c r="BC72" s="794"/>
      <c r="BD72" s="794"/>
      <c r="BE72" s="794"/>
      <c r="BF72" s="794"/>
      <c r="BG72" s="794"/>
      <c r="BH72" s="794"/>
      <c r="BI72" s="794"/>
      <c r="BJ72" s="794"/>
      <c r="BK72" s="794"/>
      <c r="BL72" s="794"/>
      <c r="BM72" s="794"/>
    </row>
    <row r="73" spans="5:65" s="795" customFormat="1" ht="49.5" customHeight="1">
      <c r="E73" s="4"/>
      <c r="F73" s="794"/>
      <c r="G73" s="794"/>
      <c r="H73" s="794"/>
      <c r="I73" s="794"/>
      <c r="J73" s="794"/>
      <c r="K73" s="794"/>
      <c r="L73" s="794"/>
      <c r="M73" s="794"/>
      <c r="N73" s="794"/>
      <c r="O73" s="794"/>
      <c r="P73" s="794"/>
      <c r="Q73" s="794"/>
      <c r="R73" s="794"/>
      <c r="S73" s="794"/>
      <c r="T73" s="794"/>
      <c r="U73" s="794"/>
      <c r="V73" s="794"/>
      <c r="W73" s="794"/>
      <c r="X73" s="794"/>
      <c r="Y73" s="794"/>
      <c r="Z73" s="794"/>
      <c r="AA73" s="794"/>
      <c r="AB73" s="794"/>
      <c r="AC73" s="794"/>
      <c r="AD73" s="794"/>
      <c r="AE73" s="794"/>
      <c r="AF73" s="794"/>
      <c r="AG73" s="794"/>
      <c r="AH73" s="794"/>
      <c r="AI73" s="794"/>
      <c r="AJ73" s="794"/>
      <c r="AK73" s="794"/>
      <c r="AL73" s="794"/>
      <c r="AM73" s="794"/>
      <c r="AN73" s="794"/>
      <c r="AO73" s="794"/>
      <c r="AP73" s="794"/>
      <c r="AQ73" s="794"/>
      <c r="AR73" s="794"/>
      <c r="AS73" s="794"/>
      <c r="AT73" s="794"/>
      <c r="AU73" s="794"/>
      <c r="AV73" s="794"/>
      <c r="AW73" s="794"/>
      <c r="AX73" s="794"/>
      <c r="AY73" s="794"/>
      <c r="AZ73" s="794"/>
      <c r="BA73" s="794"/>
      <c r="BB73" s="794"/>
      <c r="BC73" s="794"/>
      <c r="BD73" s="794"/>
      <c r="BE73" s="794"/>
      <c r="BF73" s="794"/>
      <c r="BG73" s="794"/>
      <c r="BH73" s="794"/>
      <c r="BI73" s="794"/>
      <c r="BJ73" s="794"/>
      <c r="BK73" s="794"/>
      <c r="BL73" s="794"/>
      <c r="BM73" s="794"/>
    </row>
    <row r="74" spans="5:65" s="795" customFormat="1" ht="12.75" customHeight="1">
      <c r="E74" s="4"/>
      <c r="F74" s="794"/>
      <c r="G74" s="794"/>
      <c r="H74" s="794"/>
      <c r="I74" s="794"/>
      <c r="J74" s="794"/>
      <c r="K74" s="794"/>
      <c r="L74" s="794"/>
      <c r="M74" s="794"/>
      <c r="N74" s="794"/>
      <c r="O74" s="794"/>
      <c r="P74" s="794"/>
      <c r="Q74" s="794"/>
      <c r="R74" s="794"/>
      <c r="S74" s="794"/>
      <c r="T74" s="794"/>
      <c r="U74" s="794"/>
      <c r="V74" s="794"/>
      <c r="W74" s="794"/>
      <c r="X74" s="794"/>
      <c r="Y74" s="794"/>
      <c r="Z74" s="794"/>
      <c r="AA74" s="794"/>
      <c r="AB74" s="794"/>
      <c r="AC74" s="794"/>
      <c r="AD74" s="794"/>
      <c r="AE74" s="794"/>
      <c r="AF74" s="794"/>
      <c r="AG74" s="794"/>
      <c r="AH74" s="794"/>
      <c r="AI74" s="794"/>
      <c r="AJ74" s="794"/>
      <c r="AK74" s="794"/>
      <c r="AL74" s="794"/>
      <c r="AM74" s="794"/>
      <c r="AN74" s="794"/>
      <c r="AO74" s="794"/>
      <c r="AP74" s="794"/>
      <c r="AQ74" s="794"/>
      <c r="AR74" s="794"/>
      <c r="AS74" s="794"/>
      <c r="AT74" s="794"/>
      <c r="AU74" s="794"/>
      <c r="AV74" s="794"/>
      <c r="AW74" s="794"/>
      <c r="AX74" s="794"/>
      <c r="AY74" s="794"/>
      <c r="AZ74" s="794"/>
      <c r="BA74" s="794"/>
      <c r="BB74" s="794"/>
      <c r="BC74" s="794"/>
      <c r="BD74" s="794"/>
      <c r="BE74" s="794"/>
      <c r="BF74" s="794"/>
      <c r="BG74" s="794"/>
      <c r="BH74" s="794"/>
      <c r="BI74" s="794"/>
      <c r="BJ74" s="794"/>
      <c r="BK74" s="794"/>
      <c r="BL74" s="794"/>
      <c r="BM74" s="794"/>
    </row>
    <row r="75" spans="5:65" s="795" customFormat="1" ht="11.1" customHeight="1">
      <c r="E75" s="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794"/>
      <c r="AL75" s="794"/>
      <c r="AM75" s="794"/>
      <c r="AN75" s="794"/>
      <c r="AO75" s="794"/>
      <c r="AP75" s="794"/>
      <c r="AQ75" s="794"/>
      <c r="AR75" s="794"/>
      <c r="AS75" s="794"/>
      <c r="AT75" s="794"/>
      <c r="AU75" s="794"/>
      <c r="AV75" s="794"/>
      <c r="AW75" s="794"/>
      <c r="AX75" s="794"/>
      <c r="AY75" s="794"/>
      <c r="AZ75" s="794"/>
      <c r="BA75" s="794"/>
      <c r="BB75" s="794"/>
      <c r="BC75" s="794"/>
      <c r="BD75" s="794"/>
      <c r="BE75" s="794"/>
      <c r="BF75" s="794"/>
      <c r="BG75" s="794"/>
      <c r="BH75" s="794"/>
      <c r="BI75" s="794"/>
      <c r="BJ75" s="794"/>
      <c r="BK75" s="794"/>
      <c r="BL75" s="794"/>
      <c r="BM75" s="794"/>
    </row>
    <row r="76" spans="5:65" s="795" customFormat="1" ht="24" customHeight="1">
      <c r="E76" s="4"/>
      <c r="F76" s="794"/>
      <c r="G76" s="794"/>
      <c r="H76" s="794"/>
      <c r="I76" s="794"/>
      <c r="J76" s="794"/>
      <c r="K76" s="794"/>
      <c r="L76" s="794"/>
      <c r="M76" s="794"/>
      <c r="N76" s="794"/>
      <c r="O76" s="794"/>
      <c r="P76" s="794"/>
      <c r="Q76" s="794"/>
      <c r="R76" s="794"/>
      <c r="S76" s="794"/>
      <c r="T76" s="794"/>
      <c r="U76" s="794"/>
      <c r="V76" s="794"/>
      <c r="W76" s="794"/>
      <c r="X76" s="794"/>
      <c r="Y76" s="794"/>
      <c r="Z76" s="794"/>
      <c r="AA76" s="794"/>
      <c r="AB76" s="794"/>
      <c r="AC76" s="794"/>
      <c r="AD76" s="794"/>
      <c r="AE76" s="794"/>
      <c r="AF76" s="794"/>
      <c r="AG76" s="794"/>
      <c r="AH76" s="794"/>
      <c r="AI76" s="794"/>
      <c r="AJ76" s="794"/>
      <c r="AK76" s="794"/>
      <c r="AL76" s="794"/>
      <c r="AM76" s="794"/>
      <c r="AN76" s="794"/>
      <c r="AO76" s="794"/>
      <c r="AP76" s="794"/>
      <c r="AQ76" s="794"/>
      <c r="AR76" s="794"/>
      <c r="AS76" s="794"/>
      <c r="AT76" s="794"/>
      <c r="AU76" s="794"/>
      <c r="AV76" s="794"/>
      <c r="AW76" s="794"/>
      <c r="AX76" s="794"/>
      <c r="AY76" s="794"/>
      <c r="AZ76" s="794"/>
      <c r="BA76" s="794"/>
      <c r="BB76" s="794"/>
      <c r="BC76" s="794"/>
      <c r="BD76" s="794"/>
      <c r="BE76" s="794"/>
      <c r="BF76" s="794"/>
      <c r="BG76" s="794"/>
      <c r="BH76" s="794"/>
      <c r="BI76" s="794"/>
      <c r="BJ76" s="794"/>
      <c r="BK76" s="794"/>
      <c r="BL76" s="794"/>
      <c r="BM76" s="794"/>
    </row>
    <row r="77" spans="5:65" s="795" customFormat="1" ht="11.1" customHeight="1">
      <c r="E77" s="4"/>
      <c r="F77" s="794"/>
      <c r="G77" s="794"/>
      <c r="H77" s="794"/>
      <c r="I77" s="794"/>
      <c r="J77" s="794"/>
      <c r="K77" s="794"/>
      <c r="L77" s="794"/>
      <c r="M77" s="794"/>
      <c r="N77" s="794"/>
      <c r="O77" s="794"/>
      <c r="P77" s="794"/>
      <c r="Q77" s="794"/>
      <c r="R77" s="794"/>
      <c r="S77" s="794"/>
      <c r="T77" s="794"/>
      <c r="U77" s="794"/>
      <c r="V77" s="794"/>
      <c r="W77" s="794"/>
      <c r="X77" s="794"/>
      <c r="Y77" s="794"/>
      <c r="Z77" s="794"/>
      <c r="AA77" s="794"/>
      <c r="AB77" s="794"/>
      <c r="AC77" s="794"/>
      <c r="AD77" s="794"/>
      <c r="AE77" s="794"/>
      <c r="AF77" s="794"/>
      <c r="AG77" s="794"/>
      <c r="AH77" s="794"/>
      <c r="AI77" s="794"/>
      <c r="AJ77" s="794"/>
      <c r="AK77" s="794"/>
      <c r="AL77" s="794"/>
      <c r="AM77" s="794"/>
      <c r="AN77" s="794"/>
      <c r="AO77" s="794"/>
      <c r="AP77" s="794"/>
      <c r="AQ77" s="794"/>
      <c r="AR77" s="794"/>
      <c r="AS77" s="794"/>
      <c r="AT77" s="794"/>
      <c r="AU77" s="794"/>
      <c r="AV77" s="794"/>
      <c r="AW77" s="794"/>
      <c r="AX77" s="794"/>
      <c r="AY77" s="794"/>
      <c r="AZ77" s="794"/>
      <c r="BA77" s="794"/>
      <c r="BB77" s="794"/>
      <c r="BC77" s="794"/>
      <c r="BD77" s="794"/>
      <c r="BE77" s="794"/>
      <c r="BF77" s="794"/>
      <c r="BG77" s="794"/>
      <c r="BH77" s="794"/>
      <c r="BI77" s="794"/>
      <c r="BJ77" s="794"/>
      <c r="BK77" s="794"/>
      <c r="BL77" s="794"/>
      <c r="BM77" s="794"/>
    </row>
    <row r="78" spans="5:65" s="795" customFormat="1" ht="12.75" customHeight="1">
      <c r="E78" s="4"/>
      <c r="F78" s="794"/>
      <c r="G78" s="794"/>
      <c r="H78" s="794"/>
      <c r="I78" s="794"/>
      <c r="J78" s="794"/>
      <c r="K78" s="794"/>
      <c r="L78" s="794"/>
      <c r="M78" s="794"/>
      <c r="N78" s="794"/>
      <c r="O78" s="794"/>
      <c r="P78" s="794"/>
      <c r="Q78" s="794"/>
      <c r="R78" s="794"/>
      <c r="S78" s="794"/>
      <c r="T78" s="794"/>
      <c r="U78" s="794"/>
      <c r="V78" s="794"/>
      <c r="W78" s="794"/>
      <c r="X78" s="794"/>
      <c r="Y78" s="794"/>
      <c r="Z78" s="794"/>
      <c r="AA78" s="794"/>
      <c r="AB78" s="794"/>
      <c r="AC78" s="794"/>
      <c r="AD78" s="794"/>
      <c r="AE78" s="794"/>
      <c r="AF78" s="794"/>
      <c r="AG78" s="794"/>
      <c r="AH78" s="794"/>
      <c r="AI78" s="794"/>
      <c r="AJ78" s="794"/>
      <c r="AK78" s="794"/>
      <c r="AL78" s="794"/>
      <c r="AM78" s="794"/>
      <c r="AN78" s="794"/>
      <c r="AO78" s="794"/>
      <c r="AP78" s="794"/>
      <c r="AQ78" s="794"/>
      <c r="AR78" s="794"/>
      <c r="AS78" s="794"/>
      <c r="AT78" s="794"/>
      <c r="AU78" s="794"/>
      <c r="AV78" s="794"/>
      <c r="AW78" s="794"/>
      <c r="AX78" s="794"/>
      <c r="AY78" s="794"/>
      <c r="AZ78" s="794"/>
      <c r="BA78" s="794"/>
      <c r="BB78" s="794"/>
      <c r="BC78" s="794"/>
      <c r="BD78" s="794"/>
      <c r="BE78" s="794"/>
      <c r="BF78" s="794"/>
      <c r="BG78" s="794"/>
      <c r="BH78" s="794"/>
      <c r="BI78" s="794"/>
      <c r="BJ78" s="794"/>
      <c r="BK78" s="794"/>
      <c r="BL78" s="794"/>
      <c r="BM78" s="794"/>
    </row>
    <row r="79" spans="5:65" s="795" customFormat="1" ht="11.1" customHeight="1">
      <c r="E79" s="4"/>
      <c r="F79" s="794"/>
      <c r="G79" s="794"/>
      <c r="H79" s="794"/>
      <c r="I79" s="794"/>
      <c r="J79" s="794"/>
      <c r="K79" s="794"/>
      <c r="L79" s="794"/>
      <c r="M79" s="794"/>
      <c r="N79" s="794"/>
      <c r="O79" s="794"/>
      <c r="P79" s="794"/>
      <c r="Q79" s="794"/>
      <c r="R79" s="794"/>
      <c r="S79" s="794"/>
      <c r="T79" s="794"/>
      <c r="U79" s="794"/>
      <c r="V79" s="794"/>
      <c r="W79" s="794"/>
      <c r="X79" s="794"/>
      <c r="Y79" s="794"/>
      <c r="Z79" s="794"/>
      <c r="AA79" s="794"/>
      <c r="AB79" s="794"/>
      <c r="AC79" s="794"/>
      <c r="AD79" s="794"/>
      <c r="AE79" s="794"/>
      <c r="AF79" s="794"/>
      <c r="AG79" s="794"/>
      <c r="AH79" s="794"/>
      <c r="AI79" s="794"/>
      <c r="AJ79" s="794"/>
      <c r="AK79" s="794"/>
      <c r="AL79" s="794"/>
      <c r="AM79" s="794"/>
      <c r="AN79" s="794"/>
      <c r="AO79" s="794"/>
      <c r="AP79" s="794"/>
      <c r="AQ79" s="794"/>
      <c r="AR79" s="794"/>
      <c r="AS79" s="794"/>
      <c r="AT79" s="794"/>
      <c r="AU79" s="794"/>
      <c r="AV79" s="794"/>
      <c r="AW79" s="794"/>
      <c r="AX79" s="794"/>
      <c r="AY79" s="794"/>
      <c r="AZ79" s="794"/>
      <c r="BA79" s="794"/>
      <c r="BB79" s="794"/>
      <c r="BC79" s="794"/>
      <c r="BD79" s="794"/>
      <c r="BE79" s="794"/>
      <c r="BF79" s="794"/>
      <c r="BG79" s="794"/>
      <c r="BH79" s="794"/>
      <c r="BI79" s="794"/>
      <c r="BJ79" s="794"/>
      <c r="BK79" s="794"/>
      <c r="BL79" s="794"/>
      <c r="BM79" s="794"/>
    </row>
    <row r="80" spans="5:65" s="795" customFormat="1" ht="12.75" customHeight="1">
      <c r="E80" s="4"/>
      <c r="F80" s="794"/>
      <c r="G80" s="794"/>
      <c r="H80" s="794"/>
      <c r="I80" s="794"/>
      <c r="J80" s="794"/>
      <c r="K80" s="794"/>
      <c r="L80" s="794"/>
      <c r="M80" s="794"/>
      <c r="N80" s="794"/>
      <c r="O80" s="794"/>
      <c r="P80" s="794"/>
      <c r="Q80" s="794"/>
      <c r="R80" s="794"/>
      <c r="S80" s="794"/>
      <c r="T80" s="794"/>
      <c r="U80" s="794"/>
      <c r="V80" s="794"/>
      <c r="W80" s="794"/>
      <c r="X80" s="794"/>
      <c r="Y80" s="794"/>
      <c r="Z80" s="794"/>
      <c r="AA80" s="794"/>
      <c r="AB80" s="794"/>
      <c r="AC80" s="794"/>
      <c r="AD80" s="794"/>
      <c r="AE80" s="794"/>
      <c r="AF80" s="794"/>
      <c r="AG80" s="794"/>
      <c r="AH80" s="794"/>
      <c r="AI80" s="794"/>
      <c r="AJ80" s="794"/>
      <c r="AK80" s="794"/>
      <c r="AL80" s="794"/>
      <c r="AM80" s="794"/>
      <c r="AN80" s="794"/>
      <c r="AO80" s="794"/>
      <c r="AP80" s="794"/>
      <c r="AQ80" s="794"/>
      <c r="AR80" s="794"/>
      <c r="AS80" s="794"/>
      <c r="AT80" s="794"/>
      <c r="AU80" s="794"/>
      <c r="AV80" s="794"/>
      <c r="AW80" s="794"/>
      <c r="AX80" s="794"/>
      <c r="AY80" s="794"/>
      <c r="AZ80" s="794"/>
      <c r="BA80" s="794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</row>
    <row r="81" spans="5:65" s="795" customFormat="1" ht="12.75" customHeight="1">
      <c r="E81" s="4"/>
      <c r="F81" s="794"/>
      <c r="G81" s="794"/>
      <c r="H81" s="794"/>
      <c r="I81" s="794"/>
      <c r="J81" s="794"/>
      <c r="K81" s="794"/>
      <c r="L81" s="794"/>
      <c r="M81" s="794"/>
      <c r="N81" s="794"/>
      <c r="O81" s="794"/>
      <c r="P81" s="794"/>
      <c r="Q81" s="794"/>
      <c r="R81" s="794"/>
      <c r="S81" s="794"/>
      <c r="T81" s="794"/>
      <c r="U81" s="794"/>
      <c r="V81" s="794"/>
      <c r="W81" s="794"/>
      <c r="X81" s="794"/>
      <c r="Y81" s="794"/>
      <c r="Z81" s="794"/>
      <c r="AA81" s="794"/>
      <c r="AB81" s="794"/>
      <c r="AC81" s="794"/>
      <c r="AD81" s="794"/>
      <c r="AE81" s="794"/>
      <c r="AF81" s="794"/>
      <c r="AG81" s="794"/>
      <c r="AH81" s="794"/>
      <c r="AI81" s="794"/>
      <c r="AJ81" s="794"/>
      <c r="AK81" s="794"/>
      <c r="AL81" s="794"/>
      <c r="AM81" s="794"/>
      <c r="AN81" s="794"/>
      <c r="AO81" s="794"/>
      <c r="AP81" s="794"/>
      <c r="AQ81" s="794"/>
      <c r="AR81" s="794"/>
      <c r="AS81" s="794"/>
      <c r="AT81" s="794"/>
      <c r="AU81" s="794"/>
      <c r="AV81" s="794"/>
      <c r="AW81" s="794"/>
      <c r="AX81" s="794"/>
      <c r="AY81" s="794"/>
      <c r="AZ81" s="794"/>
      <c r="BA81" s="794"/>
      <c r="BB81" s="794"/>
      <c r="BC81" s="794"/>
      <c r="BD81" s="794"/>
      <c r="BE81" s="794"/>
      <c r="BF81" s="794"/>
      <c r="BG81" s="794"/>
      <c r="BH81" s="794"/>
      <c r="BI81" s="794"/>
      <c r="BJ81" s="794"/>
      <c r="BK81" s="794"/>
      <c r="BL81" s="794"/>
      <c r="BM81" s="794"/>
    </row>
    <row r="82" spans="5:65" s="795" customFormat="1" ht="12.75" customHeight="1">
      <c r="E82" s="4"/>
      <c r="F82" s="794"/>
      <c r="G82" s="794"/>
      <c r="H82" s="794"/>
      <c r="I82" s="794"/>
      <c r="J82" s="794"/>
      <c r="K82" s="794"/>
      <c r="L82" s="794"/>
      <c r="M82" s="794"/>
      <c r="N82" s="794"/>
      <c r="O82" s="794"/>
      <c r="P82" s="794"/>
      <c r="Q82" s="794"/>
      <c r="R82" s="794"/>
      <c r="S82" s="794"/>
      <c r="T82" s="794"/>
      <c r="U82" s="794"/>
      <c r="V82" s="794"/>
      <c r="W82" s="794"/>
      <c r="X82" s="794"/>
      <c r="Y82" s="794"/>
      <c r="Z82" s="794"/>
      <c r="AA82" s="794"/>
      <c r="AB82" s="794"/>
      <c r="AC82" s="794"/>
      <c r="AD82" s="794"/>
      <c r="AE82" s="794"/>
      <c r="AF82" s="794"/>
      <c r="AG82" s="794"/>
      <c r="AH82" s="794"/>
      <c r="AI82" s="794"/>
      <c r="AJ82" s="794"/>
      <c r="AK82" s="794"/>
      <c r="AL82" s="794"/>
      <c r="AM82" s="794"/>
      <c r="AN82" s="794"/>
      <c r="AO82" s="794"/>
      <c r="AP82" s="794"/>
      <c r="AQ82" s="794"/>
      <c r="AR82" s="794"/>
      <c r="AS82" s="794"/>
      <c r="AT82" s="794"/>
      <c r="AU82" s="794"/>
      <c r="AV82" s="794"/>
      <c r="AW82" s="794"/>
      <c r="AX82" s="794"/>
      <c r="AY82" s="794"/>
      <c r="AZ82" s="794"/>
      <c r="BA82" s="794"/>
      <c r="BB82" s="794"/>
      <c r="BC82" s="794"/>
      <c r="BD82" s="794"/>
      <c r="BE82" s="794"/>
      <c r="BF82" s="794"/>
      <c r="BG82" s="794"/>
      <c r="BH82" s="794"/>
      <c r="BI82" s="794"/>
      <c r="BJ82" s="794"/>
      <c r="BK82" s="794"/>
      <c r="BL82" s="794"/>
      <c r="BM82" s="794"/>
    </row>
    <row r="83" spans="5:65" s="795" customFormat="1" ht="12.75" customHeight="1">
      <c r="E83" s="4"/>
      <c r="F83" s="794"/>
      <c r="G83" s="794"/>
      <c r="H83" s="794"/>
      <c r="I83" s="794"/>
      <c r="J83" s="794"/>
      <c r="K83" s="794"/>
      <c r="L83" s="794"/>
      <c r="M83" s="794"/>
      <c r="N83" s="794"/>
      <c r="O83" s="794"/>
      <c r="P83" s="794"/>
      <c r="Q83" s="794"/>
      <c r="R83" s="794"/>
      <c r="S83" s="794"/>
      <c r="T83" s="794"/>
      <c r="U83" s="794"/>
      <c r="V83" s="794"/>
      <c r="W83" s="794"/>
      <c r="X83" s="794"/>
      <c r="Y83" s="794"/>
      <c r="Z83" s="794"/>
      <c r="AA83" s="794"/>
      <c r="AB83" s="794"/>
      <c r="AC83" s="794"/>
      <c r="AD83" s="794"/>
      <c r="AE83" s="794"/>
      <c r="AF83" s="794"/>
      <c r="AG83" s="794"/>
      <c r="AH83" s="794"/>
      <c r="AI83" s="794"/>
      <c r="AJ83" s="794"/>
      <c r="AK83" s="794"/>
      <c r="AL83" s="794"/>
      <c r="AM83" s="794"/>
      <c r="AN83" s="794"/>
      <c r="AO83" s="794"/>
      <c r="AP83" s="794"/>
      <c r="AQ83" s="794"/>
      <c r="AR83" s="794"/>
      <c r="AS83" s="794"/>
      <c r="AT83" s="794"/>
      <c r="AU83" s="794"/>
      <c r="AV83" s="794"/>
      <c r="AW83" s="794"/>
      <c r="AX83" s="794"/>
      <c r="AY83" s="794"/>
      <c r="AZ83" s="794"/>
      <c r="BA83" s="794"/>
      <c r="BB83" s="794"/>
      <c r="BC83" s="794"/>
      <c r="BD83" s="794"/>
      <c r="BE83" s="794"/>
      <c r="BF83" s="794"/>
      <c r="BG83" s="794"/>
      <c r="BH83" s="794"/>
      <c r="BI83" s="794"/>
      <c r="BJ83" s="794"/>
      <c r="BK83" s="794"/>
      <c r="BL83" s="794"/>
      <c r="BM83" s="794"/>
    </row>
    <row r="84" spans="5:65" s="795" customFormat="1" ht="12.75" customHeight="1">
      <c r="E84" s="4"/>
      <c r="F84" s="794"/>
      <c r="G84" s="794"/>
      <c r="H84" s="794"/>
      <c r="I84" s="794"/>
      <c r="J84" s="794"/>
      <c r="K84" s="794"/>
      <c r="L84" s="794"/>
      <c r="M84" s="794"/>
      <c r="N84" s="794"/>
      <c r="O84" s="794"/>
      <c r="P84" s="794"/>
      <c r="Q84" s="794"/>
      <c r="R84" s="794"/>
      <c r="S84" s="794"/>
      <c r="T84" s="794"/>
      <c r="U84" s="794"/>
      <c r="V84" s="794"/>
      <c r="W84" s="794"/>
      <c r="X84" s="794"/>
      <c r="Y84" s="794"/>
      <c r="Z84" s="794"/>
      <c r="AA84" s="794"/>
      <c r="AB84" s="794"/>
      <c r="AC84" s="794"/>
      <c r="AD84" s="794"/>
      <c r="AE84" s="794"/>
      <c r="AF84" s="794"/>
      <c r="AG84" s="794"/>
      <c r="AH84" s="794"/>
      <c r="AI84" s="794"/>
      <c r="AJ84" s="794"/>
      <c r="AK84" s="794"/>
      <c r="AL84" s="794"/>
      <c r="AM84" s="794"/>
      <c r="AN84" s="794"/>
      <c r="AO84" s="794"/>
      <c r="AP84" s="794"/>
      <c r="AQ84" s="794"/>
      <c r="AR84" s="794"/>
      <c r="AS84" s="794"/>
      <c r="AT84" s="794"/>
      <c r="AU84" s="794"/>
      <c r="AV84" s="794"/>
      <c r="AW84" s="794"/>
      <c r="AX84" s="794"/>
      <c r="AY84" s="794"/>
      <c r="AZ84" s="794"/>
      <c r="BA84" s="794"/>
      <c r="BB84" s="794"/>
      <c r="BC84" s="794"/>
      <c r="BD84" s="794"/>
      <c r="BE84" s="794"/>
      <c r="BF84" s="794"/>
      <c r="BG84" s="794"/>
      <c r="BH84" s="794"/>
      <c r="BI84" s="794"/>
      <c r="BJ84" s="794"/>
      <c r="BK84" s="794"/>
      <c r="BL84" s="794"/>
      <c r="BM84" s="794"/>
    </row>
    <row r="85" spans="5:65" s="795" customFormat="1" ht="11.1" customHeight="1">
      <c r="E85" s="4"/>
      <c r="F85" s="794"/>
      <c r="G85" s="794"/>
      <c r="H85" s="794"/>
      <c r="I85" s="794"/>
      <c r="J85" s="794"/>
      <c r="K85" s="794"/>
      <c r="L85" s="794"/>
      <c r="M85" s="794"/>
      <c r="N85" s="794"/>
      <c r="O85" s="794"/>
      <c r="P85" s="794"/>
      <c r="Q85" s="794"/>
      <c r="R85" s="794"/>
      <c r="S85" s="794"/>
      <c r="T85" s="794"/>
      <c r="U85" s="794"/>
      <c r="V85" s="794"/>
      <c r="W85" s="794"/>
      <c r="X85" s="794"/>
      <c r="Y85" s="794"/>
      <c r="Z85" s="794"/>
      <c r="AA85" s="794"/>
      <c r="AB85" s="794"/>
      <c r="AC85" s="794"/>
      <c r="AD85" s="794"/>
      <c r="AE85" s="794"/>
      <c r="AF85" s="794"/>
      <c r="AG85" s="794"/>
      <c r="AH85" s="794"/>
      <c r="AI85" s="794"/>
      <c r="AJ85" s="794"/>
      <c r="AK85" s="794"/>
      <c r="AL85" s="794"/>
      <c r="AM85" s="794"/>
      <c r="AN85" s="794"/>
      <c r="AO85" s="794"/>
      <c r="AP85" s="794"/>
      <c r="AQ85" s="794"/>
      <c r="AR85" s="794"/>
      <c r="AS85" s="794"/>
      <c r="AT85" s="794"/>
      <c r="AU85" s="794"/>
      <c r="AV85" s="794"/>
      <c r="AW85" s="794"/>
      <c r="AX85" s="794"/>
      <c r="AY85" s="794"/>
      <c r="AZ85" s="794"/>
      <c r="BA85" s="794"/>
      <c r="BB85" s="794"/>
      <c r="BC85" s="794"/>
      <c r="BD85" s="794"/>
      <c r="BE85" s="794"/>
      <c r="BF85" s="794"/>
      <c r="BG85" s="794"/>
      <c r="BH85" s="794"/>
      <c r="BI85" s="794"/>
      <c r="BJ85" s="794"/>
      <c r="BK85" s="794"/>
      <c r="BL85" s="794"/>
      <c r="BM85" s="794"/>
    </row>
    <row r="86" spans="5:65" s="795" customFormat="1" ht="12.75" customHeight="1">
      <c r="E86" s="4"/>
      <c r="F86" s="794"/>
      <c r="G86" s="794"/>
      <c r="H86" s="794"/>
      <c r="I86" s="794"/>
      <c r="J86" s="794"/>
      <c r="K86" s="794"/>
      <c r="L86" s="794"/>
      <c r="M86" s="794"/>
      <c r="N86" s="794"/>
      <c r="O86" s="794"/>
      <c r="P86" s="794"/>
      <c r="Q86" s="794"/>
      <c r="R86" s="794"/>
      <c r="S86" s="794"/>
      <c r="T86" s="794"/>
      <c r="U86" s="794"/>
      <c r="V86" s="794"/>
      <c r="W86" s="794"/>
      <c r="X86" s="794"/>
      <c r="Y86" s="794"/>
      <c r="Z86" s="794"/>
      <c r="AA86" s="794"/>
      <c r="AB86" s="794"/>
      <c r="AC86" s="794"/>
      <c r="AD86" s="794"/>
      <c r="AE86" s="794"/>
      <c r="AF86" s="794"/>
      <c r="AG86" s="794"/>
      <c r="AH86" s="794"/>
      <c r="AI86" s="794"/>
      <c r="AJ86" s="794"/>
      <c r="AK86" s="794"/>
      <c r="AL86" s="794"/>
      <c r="AM86" s="794"/>
      <c r="AN86" s="794"/>
      <c r="AO86" s="794"/>
      <c r="AP86" s="794"/>
      <c r="AQ86" s="794"/>
      <c r="AR86" s="794"/>
      <c r="AS86" s="794"/>
      <c r="AT86" s="794"/>
      <c r="AU86" s="794"/>
      <c r="AV86" s="794"/>
      <c r="AW86" s="794"/>
      <c r="AX86" s="794"/>
      <c r="AY86" s="794"/>
      <c r="AZ86" s="794"/>
      <c r="BA86" s="794"/>
      <c r="BB86" s="794"/>
      <c r="BC86" s="794"/>
      <c r="BD86" s="794"/>
      <c r="BE86" s="794"/>
      <c r="BF86" s="794"/>
      <c r="BG86" s="794"/>
      <c r="BH86" s="794"/>
      <c r="BI86" s="794"/>
      <c r="BJ86" s="794"/>
      <c r="BK86" s="794"/>
      <c r="BL86" s="794"/>
      <c r="BM86" s="794"/>
    </row>
    <row r="87" spans="5:65" s="795" customFormat="1" ht="12.75" customHeight="1">
      <c r="E87" s="4"/>
      <c r="F87" s="794"/>
      <c r="G87" s="794"/>
      <c r="H87" s="794"/>
      <c r="I87" s="794"/>
      <c r="J87" s="794"/>
      <c r="K87" s="794"/>
      <c r="L87" s="794"/>
      <c r="M87" s="794"/>
      <c r="N87" s="794"/>
      <c r="O87" s="794"/>
      <c r="P87" s="794"/>
      <c r="Q87" s="794"/>
      <c r="R87" s="794"/>
      <c r="S87" s="794"/>
      <c r="T87" s="794"/>
      <c r="U87" s="794"/>
      <c r="V87" s="794"/>
      <c r="W87" s="794"/>
      <c r="X87" s="794"/>
      <c r="Y87" s="794"/>
      <c r="Z87" s="794"/>
      <c r="AA87" s="794"/>
      <c r="AB87" s="794"/>
      <c r="AC87" s="794"/>
      <c r="AD87" s="794"/>
      <c r="AE87" s="794"/>
      <c r="AF87" s="794"/>
      <c r="AG87" s="794"/>
      <c r="AH87" s="794"/>
      <c r="AI87" s="794"/>
      <c r="AJ87" s="794"/>
      <c r="AK87" s="794"/>
      <c r="AL87" s="794"/>
      <c r="AM87" s="794"/>
      <c r="AN87" s="794"/>
      <c r="AO87" s="794"/>
      <c r="AP87" s="794"/>
      <c r="AQ87" s="794"/>
      <c r="AR87" s="794"/>
      <c r="AS87" s="794"/>
      <c r="AT87" s="794"/>
      <c r="AU87" s="794"/>
      <c r="AV87" s="794"/>
      <c r="AW87" s="794"/>
      <c r="AX87" s="794"/>
      <c r="AY87" s="794"/>
      <c r="AZ87" s="794"/>
      <c r="BA87" s="794"/>
      <c r="BB87" s="794"/>
      <c r="BC87" s="794"/>
      <c r="BD87" s="794"/>
      <c r="BE87" s="794"/>
      <c r="BF87" s="794"/>
      <c r="BG87" s="794"/>
      <c r="BH87" s="794"/>
      <c r="BI87" s="794"/>
      <c r="BJ87" s="794"/>
      <c r="BK87" s="794"/>
      <c r="BL87" s="794"/>
      <c r="BM87" s="794"/>
    </row>
    <row r="88" spans="5:65" s="795" customFormat="1" ht="12.75" customHeight="1">
      <c r="E88" s="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794"/>
      <c r="AL88" s="794"/>
      <c r="AM88" s="794"/>
      <c r="AN88" s="794"/>
      <c r="AO88" s="794"/>
      <c r="AP88" s="794"/>
      <c r="AQ88" s="794"/>
      <c r="AR88" s="794"/>
      <c r="AS88" s="794"/>
      <c r="AT88" s="794"/>
      <c r="AU88" s="794"/>
      <c r="AV88" s="794"/>
      <c r="AW88" s="794"/>
      <c r="AX88" s="794"/>
      <c r="AY88" s="794"/>
      <c r="AZ88" s="794"/>
      <c r="BA88" s="794"/>
      <c r="BB88" s="794"/>
      <c r="BC88" s="794"/>
      <c r="BD88" s="794"/>
      <c r="BE88" s="794"/>
      <c r="BF88" s="794"/>
      <c r="BG88" s="794"/>
      <c r="BH88" s="794"/>
      <c r="BI88" s="794"/>
      <c r="BJ88" s="794"/>
      <c r="BK88" s="794"/>
      <c r="BL88" s="794"/>
      <c r="BM88" s="794"/>
    </row>
    <row r="89" spans="5:65" s="795" customFormat="1" ht="12.75" customHeight="1">
      <c r="E89" s="4"/>
      <c r="F89" s="794"/>
      <c r="G89" s="794"/>
      <c r="H89" s="794"/>
      <c r="I89" s="794"/>
      <c r="J89" s="794"/>
      <c r="K89" s="794"/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4"/>
      <c r="X89" s="794"/>
      <c r="Y89" s="794"/>
      <c r="Z89" s="794"/>
      <c r="AA89" s="794"/>
      <c r="AB89" s="794"/>
      <c r="AC89" s="794"/>
      <c r="AD89" s="794"/>
      <c r="AE89" s="794"/>
      <c r="AF89" s="794"/>
      <c r="AG89" s="794"/>
      <c r="AH89" s="794"/>
      <c r="AI89" s="794"/>
      <c r="AJ89" s="794"/>
      <c r="AK89" s="794"/>
      <c r="AL89" s="794"/>
      <c r="AM89" s="794"/>
      <c r="AN89" s="794"/>
      <c r="AO89" s="794"/>
      <c r="AP89" s="794"/>
      <c r="AQ89" s="794"/>
      <c r="AR89" s="794"/>
      <c r="AS89" s="794"/>
      <c r="AT89" s="794"/>
      <c r="AU89" s="794"/>
      <c r="AV89" s="794"/>
      <c r="AW89" s="794"/>
      <c r="AX89" s="794"/>
      <c r="AY89" s="794"/>
      <c r="AZ89" s="794"/>
      <c r="BA89" s="794"/>
      <c r="BB89" s="794"/>
      <c r="BC89" s="794"/>
      <c r="BD89" s="794"/>
      <c r="BE89" s="794"/>
      <c r="BF89" s="794"/>
      <c r="BG89" s="794"/>
      <c r="BH89" s="794"/>
      <c r="BI89" s="794"/>
      <c r="BJ89" s="794"/>
      <c r="BK89" s="794"/>
      <c r="BL89" s="794"/>
      <c r="BM89" s="794"/>
    </row>
    <row r="90" spans="5:65" s="795" customFormat="1" ht="12.75" customHeight="1">
      <c r="E90" s="4"/>
      <c r="F90" s="794"/>
      <c r="G90" s="794"/>
      <c r="H90" s="794"/>
      <c r="I90" s="794"/>
      <c r="J90" s="794"/>
      <c r="K90" s="794"/>
      <c r="L90" s="794"/>
      <c r="M90" s="794"/>
      <c r="N90" s="794"/>
      <c r="O90" s="794"/>
      <c r="P90" s="794"/>
      <c r="Q90" s="794"/>
      <c r="R90" s="794"/>
      <c r="S90" s="794"/>
      <c r="T90" s="794"/>
      <c r="U90" s="794"/>
      <c r="V90" s="794"/>
      <c r="W90" s="794"/>
      <c r="X90" s="794"/>
      <c r="Y90" s="794"/>
      <c r="Z90" s="794"/>
      <c r="AA90" s="794"/>
      <c r="AB90" s="794"/>
      <c r="AC90" s="794"/>
      <c r="AD90" s="794"/>
      <c r="AE90" s="794"/>
      <c r="AF90" s="794"/>
      <c r="AG90" s="794"/>
      <c r="AH90" s="794"/>
      <c r="AI90" s="794"/>
      <c r="AJ90" s="794"/>
      <c r="AK90" s="794"/>
      <c r="AL90" s="794"/>
      <c r="AM90" s="794"/>
      <c r="AN90" s="794"/>
      <c r="AO90" s="794"/>
      <c r="AP90" s="794"/>
      <c r="AQ90" s="794"/>
      <c r="AR90" s="794"/>
      <c r="AS90" s="794"/>
      <c r="AT90" s="794"/>
      <c r="AU90" s="794"/>
      <c r="AV90" s="794"/>
      <c r="AW90" s="794"/>
      <c r="AX90" s="794"/>
      <c r="AY90" s="794"/>
      <c r="AZ90" s="794"/>
      <c r="BA90" s="794"/>
      <c r="BB90" s="794"/>
      <c r="BC90" s="794"/>
      <c r="BD90" s="794"/>
      <c r="BE90" s="794"/>
      <c r="BF90" s="794"/>
      <c r="BG90" s="794"/>
      <c r="BH90" s="794"/>
      <c r="BI90" s="794"/>
      <c r="BJ90" s="794"/>
      <c r="BK90" s="794"/>
      <c r="BL90" s="794"/>
      <c r="BM90" s="794"/>
    </row>
    <row r="91" spans="5:65" s="795" customFormat="1" ht="11.1" customHeight="1">
      <c r="E91" s="4"/>
      <c r="F91" s="794"/>
      <c r="G91" s="794"/>
      <c r="H91" s="794"/>
      <c r="I91" s="794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4"/>
      <c r="AO91" s="794"/>
      <c r="AP91" s="794"/>
      <c r="AQ91" s="794"/>
      <c r="AR91" s="794"/>
      <c r="AS91" s="794"/>
      <c r="AT91" s="794"/>
      <c r="AU91" s="794"/>
      <c r="AV91" s="794"/>
      <c r="AW91" s="794"/>
      <c r="AX91" s="794"/>
      <c r="AY91" s="794"/>
      <c r="AZ91" s="794"/>
      <c r="BA91" s="794"/>
      <c r="BB91" s="794"/>
      <c r="BC91" s="794"/>
      <c r="BD91" s="794"/>
      <c r="BE91" s="794"/>
      <c r="BF91" s="794"/>
      <c r="BG91" s="794"/>
      <c r="BH91" s="794"/>
      <c r="BI91" s="794"/>
      <c r="BJ91" s="794"/>
      <c r="BK91" s="794"/>
      <c r="BL91" s="794"/>
      <c r="BM91" s="794"/>
    </row>
    <row r="92" spans="5:65" s="795" customFormat="1" ht="12.75" customHeight="1">
      <c r="E92" s="4"/>
      <c r="F92" s="794"/>
      <c r="G92" s="794"/>
      <c r="H92" s="794"/>
      <c r="I92" s="794"/>
      <c r="J92" s="794"/>
      <c r="K92" s="794"/>
      <c r="L92" s="794"/>
      <c r="M92" s="794"/>
      <c r="N92" s="794"/>
      <c r="O92" s="794"/>
      <c r="P92" s="794"/>
      <c r="Q92" s="794"/>
      <c r="R92" s="794"/>
      <c r="S92" s="794"/>
      <c r="T92" s="794"/>
      <c r="U92" s="794"/>
      <c r="V92" s="794"/>
      <c r="W92" s="794"/>
      <c r="X92" s="794"/>
      <c r="Y92" s="794"/>
      <c r="Z92" s="794"/>
      <c r="AA92" s="794"/>
      <c r="AB92" s="794"/>
      <c r="AC92" s="794"/>
      <c r="AD92" s="794"/>
      <c r="AE92" s="794"/>
      <c r="AF92" s="794"/>
      <c r="AG92" s="794"/>
      <c r="AH92" s="794"/>
      <c r="AI92" s="794"/>
      <c r="AJ92" s="794"/>
      <c r="AK92" s="794"/>
      <c r="AL92" s="794"/>
      <c r="AM92" s="794"/>
      <c r="AN92" s="794"/>
      <c r="AO92" s="794"/>
      <c r="AP92" s="794"/>
      <c r="AQ92" s="794"/>
      <c r="AR92" s="794"/>
      <c r="AS92" s="794"/>
      <c r="AT92" s="794"/>
      <c r="AU92" s="794"/>
      <c r="AV92" s="794"/>
      <c r="AW92" s="794"/>
      <c r="AX92" s="794"/>
      <c r="AY92" s="794"/>
      <c r="AZ92" s="794"/>
      <c r="BA92" s="794"/>
      <c r="BB92" s="794"/>
      <c r="BC92" s="794"/>
      <c r="BD92" s="794"/>
      <c r="BE92" s="794"/>
      <c r="BF92" s="794"/>
      <c r="BG92" s="794"/>
      <c r="BH92" s="794"/>
      <c r="BI92" s="794"/>
      <c r="BJ92" s="794"/>
      <c r="BK92" s="794"/>
      <c r="BL92" s="794"/>
      <c r="BM92" s="794"/>
    </row>
    <row r="93" spans="5:65" s="795" customFormat="1" ht="12.75" customHeight="1">
      <c r="E93" s="4"/>
      <c r="F93" s="794"/>
      <c r="G93" s="794"/>
      <c r="H93" s="794"/>
      <c r="I93" s="794"/>
      <c r="J93" s="794"/>
      <c r="K93" s="794"/>
      <c r="L93" s="794"/>
      <c r="M93" s="794"/>
      <c r="N93" s="794"/>
      <c r="O93" s="794"/>
      <c r="P93" s="794"/>
      <c r="Q93" s="794"/>
      <c r="R93" s="794"/>
      <c r="S93" s="794"/>
      <c r="T93" s="794"/>
      <c r="U93" s="794"/>
      <c r="V93" s="794"/>
      <c r="W93" s="794"/>
      <c r="X93" s="794"/>
      <c r="Y93" s="794"/>
      <c r="Z93" s="794"/>
      <c r="AA93" s="794"/>
      <c r="AB93" s="794"/>
      <c r="AC93" s="794"/>
      <c r="AD93" s="794"/>
      <c r="AE93" s="794"/>
      <c r="AF93" s="794"/>
      <c r="AG93" s="794"/>
      <c r="AH93" s="794"/>
      <c r="AI93" s="794"/>
      <c r="AJ93" s="794"/>
      <c r="AK93" s="794"/>
      <c r="AL93" s="794"/>
      <c r="AM93" s="794"/>
      <c r="AN93" s="794"/>
      <c r="AO93" s="794"/>
      <c r="AP93" s="794"/>
      <c r="AQ93" s="794"/>
      <c r="AR93" s="794"/>
      <c r="AS93" s="794"/>
      <c r="AT93" s="794"/>
      <c r="AU93" s="794"/>
      <c r="AV93" s="794"/>
      <c r="AW93" s="794"/>
      <c r="AX93" s="794"/>
      <c r="AY93" s="794"/>
      <c r="AZ93" s="794"/>
      <c r="BA93" s="794"/>
      <c r="BB93" s="794"/>
      <c r="BC93" s="794"/>
      <c r="BD93" s="794"/>
      <c r="BE93" s="794"/>
      <c r="BF93" s="794"/>
      <c r="BG93" s="794"/>
      <c r="BH93" s="794"/>
      <c r="BI93" s="794"/>
      <c r="BJ93" s="794"/>
      <c r="BK93" s="794"/>
      <c r="BL93" s="794"/>
      <c r="BM93" s="794"/>
    </row>
    <row r="94" spans="5:65" s="795" customFormat="1" ht="12.75" customHeight="1">
      <c r="E94" s="4"/>
      <c r="F94" s="794"/>
      <c r="G94" s="794"/>
      <c r="H94" s="794"/>
      <c r="I94" s="794"/>
      <c r="J94" s="794"/>
      <c r="K94" s="794"/>
      <c r="L94" s="794"/>
      <c r="M94" s="794"/>
      <c r="N94" s="794"/>
      <c r="O94" s="794"/>
      <c r="P94" s="794"/>
      <c r="Q94" s="794"/>
      <c r="R94" s="794"/>
      <c r="S94" s="794"/>
      <c r="T94" s="794"/>
      <c r="U94" s="794"/>
      <c r="V94" s="794"/>
      <c r="W94" s="794"/>
      <c r="X94" s="794"/>
      <c r="Y94" s="794"/>
      <c r="Z94" s="794"/>
      <c r="AA94" s="794"/>
      <c r="AB94" s="794"/>
      <c r="AC94" s="794"/>
      <c r="AD94" s="794"/>
      <c r="AE94" s="794"/>
      <c r="AF94" s="794"/>
      <c r="AG94" s="794"/>
      <c r="AH94" s="794"/>
      <c r="AI94" s="794"/>
      <c r="AJ94" s="794"/>
      <c r="AK94" s="794"/>
      <c r="AL94" s="794"/>
      <c r="AM94" s="794"/>
      <c r="AN94" s="794"/>
      <c r="AO94" s="794"/>
      <c r="AP94" s="794"/>
      <c r="AQ94" s="794"/>
      <c r="AR94" s="794"/>
      <c r="AS94" s="794"/>
      <c r="AT94" s="794"/>
      <c r="AU94" s="794"/>
      <c r="AV94" s="794"/>
      <c r="AW94" s="794"/>
      <c r="AX94" s="794"/>
      <c r="AY94" s="794"/>
      <c r="AZ94" s="794"/>
      <c r="BA94" s="794"/>
      <c r="BB94" s="794"/>
      <c r="BC94" s="794"/>
      <c r="BD94" s="794"/>
      <c r="BE94" s="794"/>
      <c r="BF94" s="794"/>
      <c r="BG94" s="794"/>
      <c r="BH94" s="794"/>
      <c r="BI94" s="794"/>
      <c r="BJ94" s="794"/>
      <c r="BK94" s="794"/>
      <c r="BL94" s="794"/>
      <c r="BM94" s="794"/>
    </row>
    <row r="95" spans="5:65" s="795" customFormat="1" ht="12.75" customHeight="1">
      <c r="E95" s="4"/>
      <c r="F95" s="794"/>
      <c r="G95" s="794"/>
      <c r="H95" s="794"/>
      <c r="I95" s="794"/>
      <c r="J95" s="794"/>
      <c r="K95" s="794"/>
      <c r="L95" s="794"/>
      <c r="M95" s="794"/>
      <c r="N95" s="794"/>
      <c r="O95" s="794"/>
      <c r="P95" s="794"/>
      <c r="Q95" s="794"/>
      <c r="R95" s="794"/>
      <c r="S95" s="794"/>
      <c r="T95" s="794"/>
      <c r="U95" s="794"/>
      <c r="V95" s="794"/>
      <c r="W95" s="794"/>
      <c r="X95" s="794"/>
      <c r="Y95" s="794"/>
      <c r="Z95" s="794"/>
      <c r="AA95" s="794"/>
      <c r="AB95" s="794"/>
      <c r="AC95" s="794"/>
      <c r="AD95" s="794"/>
      <c r="AE95" s="794"/>
      <c r="AF95" s="794"/>
      <c r="AG95" s="794"/>
      <c r="AH95" s="794"/>
      <c r="AI95" s="794"/>
      <c r="AJ95" s="794"/>
      <c r="AK95" s="794"/>
      <c r="AL95" s="794"/>
      <c r="AM95" s="794"/>
      <c r="AN95" s="794"/>
      <c r="AO95" s="794"/>
      <c r="AP95" s="794"/>
      <c r="AQ95" s="794"/>
      <c r="AR95" s="794"/>
      <c r="AS95" s="794"/>
      <c r="AT95" s="794"/>
      <c r="AU95" s="794"/>
      <c r="AV95" s="794"/>
      <c r="AW95" s="794"/>
      <c r="AX95" s="794"/>
      <c r="AY95" s="794"/>
      <c r="AZ95" s="794"/>
      <c r="BA95" s="794"/>
      <c r="BB95" s="794"/>
      <c r="BC95" s="794"/>
      <c r="BD95" s="794"/>
      <c r="BE95" s="794"/>
      <c r="BF95" s="794"/>
      <c r="BG95" s="794"/>
      <c r="BH95" s="794"/>
      <c r="BI95" s="794"/>
      <c r="BJ95" s="794"/>
      <c r="BK95" s="794"/>
      <c r="BL95" s="794"/>
      <c r="BM95" s="794"/>
    </row>
    <row r="96" spans="5:65" s="795" customFormat="1" ht="12.75" customHeight="1">
      <c r="E96" s="4"/>
      <c r="F96" s="794"/>
      <c r="G96" s="794"/>
      <c r="H96" s="794"/>
      <c r="I96" s="794"/>
      <c r="J96" s="794"/>
      <c r="K96" s="794"/>
      <c r="L96" s="794"/>
      <c r="M96" s="794"/>
      <c r="N96" s="794"/>
      <c r="O96" s="794"/>
      <c r="P96" s="794"/>
      <c r="Q96" s="794"/>
      <c r="R96" s="794"/>
      <c r="S96" s="794"/>
      <c r="T96" s="794"/>
      <c r="U96" s="794"/>
      <c r="V96" s="794"/>
      <c r="W96" s="794"/>
      <c r="X96" s="794"/>
      <c r="Y96" s="794"/>
      <c r="Z96" s="794"/>
      <c r="AA96" s="794"/>
      <c r="AB96" s="794"/>
      <c r="AC96" s="794"/>
      <c r="AD96" s="794"/>
      <c r="AE96" s="794"/>
      <c r="AF96" s="794"/>
      <c r="AG96" s="794"/>
      <c r="AH96" s="794"/>
      <c r="AI96" s="794"/>
      <c r="AJ96" s="794"/>
      <c r="AK96" s="794"/>
      <c r="AL96" s="794"/>
      <c r="AM96" s="794"/>
      <c r="AN96" s="794"/>
      <c r="AO96" s="794"/>
      <c r="AP96" s="794"/>
      <c r="AQ96" s="794"/>
      <c r="AR96" s="794"/>
      <c r="AS96" s="794"/>
      <c r="AT96" s="794"/>
      <c r="AU96" s="794"/>
      <c r="AV96" s="794"/>
      <c r="AW96" s="794"/>
      <c r="AX96" s="794"/>
      <c r="AY96" s="794"/>
      <c r="AZ96" s="794"/>
      <c r="BA96" s="794"/>
      <c r="BB96" s="794"/>
      <c r="BC96" s="794"/>
      <c r="BD96" s="794"/>
      <c r="BE96" s="794"/>
      <c r="BF96" s="794"/>
      <c r="BG96" s="794"/>
      <c r="BH96" s="794"/>
      <c r="BI96" s="794"/>
      <c r="BJ96" s="794"/>
      <c r="BK96" s="794"/>
      <c r="BL96" s="794"/>
      <c r="BM96" s="794"/>
    </row>
    <row r="97" spans="5:65" s="795" customFormat="1" ht="11.1" customHeight="1">
      <c r="E97" s="4"/>
      <c r="F97" s="794"/>
      <c r="G97" s="794"/>
      <c r="H97" s="794"/>
      <c r="I97" s="794"/>
      <c r="J97" s="794"/>
      <c r="K97" s="794"/>
      <c r="L97" s="794"/>
      <c r="M97" s="794"/>
      <c r="N97" s="794"/>
      <c r="O97" s="794"/>
      <c r="P97" s="794"/>
      <c r="Q97" s="794"/>
      <c r="R97" s="794"/>
      <c r="S97" s="794"/>
      <c r="T97" s="794"/>
      <c r="U97" s="794"/>
      <c r="V97" s="794"/>
      <c r="W97" s="794"/>
      <c r="X97" s="794"/>
      <c r="Y97" s="794"/>
      <c r="Z97" s="794"/>
      <c r="AA97" s="794"/>
      <c r="AB97" s="794"/>
      <c r="AC97" s="794"/>
      <c r="AD97" s="794"/>
      <c r="AE97" s="794"/>
      <c r="AF97" s="794"/>
      <c r="AG97" s="794"/>
      <c r="AH97" s="794"/>
      <c r="AI97" s="794"/>
      <c r="AJ97" s="794"/>
      <c r="AK97" s="794"/>
      <c r="AL97" s="794"/>
      <c r="AM97" s="794"/>
      <c r="AN97" s="794"/>
      <c r="AO97" s="794"/>
      <c r="AP97" s="794"/>
      <c r="AQ97" s="794"/>
      <c r="AR97" s="794"/>
      <c r="AS97" s="794"/>
      <c r="AT97" s="794"/>
      <c r="AU97" s="794"/>
      <c r="AV97" s="794"/>
      <c r="AW97" s="794"/>
      <c r="AX97" s="794"/>
      <c r="AY97" s="794"/>
      <c r="AZ97" s="794"/>
      <c r="BA97" s="794"/>
      <c r="BB97" s="794"/>
      <c r="BC97" s="794"/>
      <c r="BD97" s="794"/>
      <c r="BE97" s="794"/>
      <c r="BF97" s="794"/>
      <c r="BG97" s="794"/>
      <c r="BH97" s="794"/>
      <c r="BI97" s="794"/>
      <c r="BJ97" s="794"/>
      <c r="BK97" s="794"/>
      <c r="BL97" s="794"/>
      <c r="BM97" s="794"/>
    </row>
    <row r="98" spans="5:65" s="795" customFormat="1" ht="12.75" customHeight="1">
      <c r="E98" s="4"/>
      <c r="F98" s="794"/>
      <c r="G98" s="794"/>
      <c r="H98" s="794"/>
      <c r="I98" s="794"/>
      <c r="J98" s="794"/>
      <c r="K98" s="794"/>
      <c r="L98" s="794"/>
      <c r="M98" s="794"/>
      <c r="N98" s="794"/>
      <c r="O98" s="794"/>
      <c r="P98" s="794"/>
      <c r="Q98" s="794"/>
      <c r="R98" s="794"/>
      <c r="S98" s="794"/>
      <c r="T98" s="794"/>
      <c r="U98" s="794"/>
      <c r="V98" s="794"/>
      <c r="W98" s="794"/>
      <c r="X98" s="794"/>
      <c r="Y98" s="794"/>
      <c r="Z98" s="794"/>
      <c r="AA98" s="794"/>
      <c r="AB98" s="794"/>
      <c r="AC98" s="794"/>
      <c r="AD98" s="794"/>
      <c r="AE98" s="794"/>
      <c r="AF98" s="794"/>
      <c r="AG98" s="794"/>
      <c r="AH98" s="794"/>
      <c r="AI98" s="794"/>
      <c r="AJ98" s="794"/>
      <c r="AK98" s="794"/>
      <c r="AL98" s="794"/>
      <c r="AM98" s="794"/>
      <c r="AN98" s="794"/>
      <c r="AO98" s="794"/>
      <c r="AP98" s="794"/>
      <c r="AQ98" s="794"/>
      <c r="AR98" s="794"/>
      <c r="AS98" s="794"/>
      <c r="AT98" s="794"/>
      <c r="AU98" s="794"/>
      <c r="AV98" s="794"/>
      <c r="AW98" s="794"/>
      <c r="AX98" s="794"/>
      <c r="AY98" s="794"/>
      <c r="AZ98" s="794"/>
      <c r="BA98" s="794"/>
      <c r="BB98" s="794"/>
      <c r="BC98" s="794"/>
      <c r="BD98" s="794"/>
      <c r="BE98" s="794"/>
      <c r="BF98" s="794"/>
      <c r="BG98" s="794"/>
      <c r="BH98" s="794"/>
      <c r="BI98" s="794"/>
      <c r="BJ98" s="794"/>
      <c r="BK98" s="794"/>
      <c r="BL98" s="794"/>
      <c r="BM98" s="794"/>
    </row>
    <row r="99" spans="5:65" s="795" customFormat="1" ht="12.75" customHeight="1">
      <c r="E99" s="4"/>
      <c r="F99" s="794"/>
      <c r="G99" s="794"/>
      <c r="H99" s="794"/>
      <c r="I99" s="794"/>
      <c r="J99" s="794"/>
      <c r="K99" s="794"/>
      <c r="L99" s="794"/>
      <c r="M99" s="794"/>
      <c r="N99" s="794"/>
      <c r="O99" s="794"/>
      <c r="P99" s="794"/>
      <c r="Q99" s="794"/>
      <c r="R99" s="794"/>
      <c r="S99" s="794"/>
      <c r="T99" s="794"/>
      <c r="U99" s="794"/>
      <c r="V99" s="794"/>
      <c r="W99" s="794"/>
      <c r="X99" s="794"/>
      <c r="Y99" s="794"/>
      <c r="Z99" s="794"/>
      <c r="AA99" s="794"/>
      <c r="AB99" s="794"/>
      <c r="AC99" s="794"/>
      <c r="AD99" s="794"/>
      <c r="AE99" s="794"/>
      <c r="AF99" s="794"/>
      <c r="AG99" s="794"/>
      <c r="AH99" s="794"/>
      <c r="AI99" s="794"/>
      <c r="AJ99" s="794"/>
      <c r="AK99" s="794"/>
      <c r="AL99" s="794"/>
      <c r="AM99" s="794"/>
      <c r="AN99" s="794"/>
      <c r="AO99" s="794"/>
      <c r="AP99" s="794"/>
      <c r="AQ99" s="794"/>
      <c r="AR99" s="794"/>
      <c r="AS99" s="794"/>
      <c r="AT99" s="794"/>
      <c r="AU99" s="794"/>
      <c r="AV99" s="794"/>
      <c r="AW99" s="794"/>
      <c r="AX99" s="794"/>
      <c r="AY99" s="794"/>
      <c r="AZ99" s="794"/>
      <c r="BA99" s="794"/>
      <c r="BB99" s="794"/>
      <c r="BC99" s="794"/>
      <c r="BD99" s="794"/>
      <c r="BE99" s="794"/>
      <c r="BF99" s="794"/>
      <c r="BG99" s="794"/>
      <c r="BH99" s="794"/>
      <c r="BI99" s="794"/>
      <c r="BJ99" s="794"/>
      <c r="BK99" s="794"/>
      <c r="BL99" s="794"/>
      <c r="BM99" s="794"/>
    </row>
    <row r="100" spans="5:65" s="795" customFormat="1" ht="12.75" customHeight="1">
      <c r="E100" s="4"/>
      <c r="F100" s="794"/>
      <c r="G100" s="794"/>
      <c r="H100" s="794"/>
      <c r="I100" s="794"/>
      <c r="J100" s="794"/>
      <c r="K100" s="794"/>
      <c r="L100" s="794"/>
      <c r="M100" s="794"/>
      <c r="N100" s="794"/>
      <c r="O100" s="794"/>
      <c r="P100" s="794"/>
      <c r="Q100" s="794"/>
      <c r="R100" s="794"/>
      <c r="S100" s="794"/>
      <c r="T100" s="794"/>
      <c r="U100" s="794"/>
      <c r="V100" s="794"/>
      <c r="W100" s="794"/>
      <c r="X100" s="794"/>
      <c r="Y100" s="794"/>
      <c r="Z100" s="794"/>
      <c r="AA100" s="794"/>
      <c r="AB100" s="794"/>
      <c r="AC100" s="794"/>
      <c r="AD100" s="794"/>
      <c r="AE100" s="794"/>
      <c r="AF100" s="794"/>
      <c r="AG100" s="794"/>
      <c r="AH100" s="794"/>
      <c r="AI100" s="794"/>
      <c r="AJ100" s="794"/>
      <c r="AK100" s="794"/>
      <c r="AL100" s="794"/>
      <c r="AM100" s="794"/>
      <c r="AN100" s="794"/>
      <c r="AO100" s="794"/>
      <c r="AP100" s="794"/>
      <c r="AQ100" s="794"/>
      <c r="AR100" s="794"/>
      <c r="AS100" s="794"/>
      <c r="AT100" s="794"/>
      <c r="AU100" s="794"/>
      <c r="AV100" s="794"/>
      <c r="AW100" s="794"/>
      <c r="AX100" s="794"/>
      <c r="AY100" s="794"/>
      <c r="AZ100" s="794"/>
      <c r="BA100" s="794"/>
      <c r="BB100" s="794"/>
      <c r="BC100" s="794"/>
      <c r="BD100" s="794"/>
      <c r="BE100" s="794"/>
      <c r="BF100" s="794"/>
      <c r="BG100" s="794"/>
      <c r="BH100" s="794"/>
      <c r="BI100" s="794"/>
      <c r="BJ100" s="794"/>
      <c r="BK100" s="794"/>
      <c r="BL100" s="794"/>
      <c r="BM100" s="794"/>
    </row>
    <row r="101" spans="5:65" s="795" customFormat="1" ht="12.75" customHeight="1">
      <c r="E101" s="4"/>
      <c r="F101" s="794"/>
      <c r="G101" s="794"/>
      <c r="H101" s="794"/>
      <c r="I101" s="794"/>
      <c r="J101" s="794"/>
      <c r="K101" s="794"/>
      <c r="L101" s="794"/>
      <c r="M101" s="794"/>
      <c r="N101" s="794"/>
      <c r="O101" s="794"/>
      <c r="P101" s="794"/>
      <c r="Q101" s="794"/>
      <c r="R101" s="794"/>
      <c r="S101" s="794"/>
      <c r="T101" s="794"/>
      <c r="U101" s="794"/>
      <c r="V101" s="794"/>
      <c r="W101" s="794"/>
      <c r="X101" s="794"/>
      <c r="Y101" s="794"/>
      <c r="Z101" s="794"/>
      <c r="AA101" s="794"/>
      <c r="AB101" s="794"/>
      <c r="AC101" s="794"/>
      <c r="AD101" s="794"/>
      <c r="AE101" s="794"/>
      <c r="AF101" s="794"/>
      <c r="AG101" s="794"/>
      <c r="AH101" s="794"/>
      <c r="AI101" s="794"/>
      <c r="AJ101" s="794"/>
      <c r="AK101" s="794"/>
      <c r="AL101" s="794"/>
      <c r="AM101" s="794"/>
      <c r="AN101" s="794"/>
      <c r="AO101" s="794"/>
      <c r="AP101" s="794"/>
      <c r="AQ101" s="794"/>
      <c r="AR101" s="794"/>
      <c r="AS101" s="794"/>
      <c r="AT101" s="794"/>
      <c r="AU101" s="794"/>
      <c r="AV101" s="794"/>
      <c r="AW101" s="794"/>
      <c r="AX101" s="794"/>
      <c r="AY101" s="794"/>
      <c r="AZ101" s="794"/>
      <c r="BA101" s="794"/>
      <c r="BB101" s="794"/>
      <c r="BC101" s="794"/>
      <c r="BD101" s="794"/>
      <c r="BE101" s="794"/>
      <c r="BF101" s="794"/>
      <c r="BG101" s="794"/>
      <c r="BH101" s="794"/>
      <c r="BI101" s="794"/>
      <c r="BJ101" s="794"/>
      <c r="BK101" s="794"/>
      <c r="BL101" s="794"/>
      <c r="BM101" s="794"/>
    </row>
    <row r="102" spans="5:65" s="795" customFormat="1" ht="11.1" customHeight="1">
      <c r="E102" s="4"/>
      <c r="F102" s="794"/>
      <c r="G102" s="794"/>
      <c r="H102" s="794"/>
      <c r="I102" s="794"/>
      <c r="J102" s="794"/>
      <c r="K102" s="794"/>
      <c r="L102" s="794"/>
      <c r="M102" s="794"/>
      <c r="N102" s="794"/>
      <c r="O102" s="794"/>
      <c r="P102" s="794"/>
      <c r="Q102" s="794"/>
      <c r="R102" s="794"/>
      <c r="S102" s="794"/>
      <c r="T102" s="794"/>
      <c r="U102" s="794"/>
      <c r="V102" s="794"/>
      <c r="W102" s="794"/>
      <c r="X102" s="794"/>
      <c r="Y102" s="794"/>
      <c r="Z102" s="794"/>
      <c r="AA102" s="794"/>
      <c r="AB102" s="794"/>
      <c r="AC102" s="794"/>
      <c r="AD102" s="794"/>
      <c r="AE102" s="794"/>
      <c r="AF102" s="794"/>
      <c r="AG102" s="794"/>
      <c r="AH102" s="794"/>
      <c r="AI102" s="794"/>
      <c r="AJ102" s="794"/>
      <c r="AK102" s="794"/>
      <c r="AL102" s="794"/>
      <c r="AM102" s="794"/>
      <c r="AN102" s="794"/>
      <c r="AO102" s="794"/>
      <c r="AP102" s="794"/>
      <c r="AQ102" s="794"/>
      <c r="AR102" s="794"/>
      <c r="AS102" s="794"/>
      <c r="AT102" s="794"/>
      <c r="AU102" s="794"/>
      <c r="AV102" s="794"/>
      <c r="AW102" s="794"/>
      <c r="AX102" s="794"/>
      <c r="AY102" s="794"/>
      <c r="AZ102" s="794"/>
      <c r="BA102" s="794"/>
      <c r="BB102" s="794"/>
      <c r="BC102" s="794"/>
      <c r="BD102" s="794"/>
      <c r="BE102" s="794"/>
      <c r="BF102" s="794"/>
      <c r="BG102" s="794"/>
      <c r="BH102" s="794"/>
      <c r="BI102" s="794"/>
      <c r="BJ102" s="794"/>
      <c r="BK102" s="794"/>
      <c r="BL102" s="794"/>
      <c r="BM102" s="794"/>
    </row>
    <row r="103" spans="5:65" s="795" customFormat="1" ht="13.5" customHeight="1">
      <c r="E103" s="4"/>
      <c r="F103" s="794"/>
      <c r="G103" s="794"/>
      <c r="H103" s="794"/>
      <c r="I103" s="794"/>
      <c r="J103" s="794"/>
      <c r="K103" s="794"/>
      <c r="L103" s="794"/>
      <c r="M103" s="794"/>
      <c r="N103" s="794"/>
      <c r="O103" s="794"/>
      <c r="P103" s="794"/>
      <c r="Q103" s="794"/>
      <c r="R103" s="794"/>
      <c r="S103" s="794"/>
      <c r="T103" s="794"/>
      <c r="U103" s="794"/>
      <c r="V103" s="794"/>
      <c r="W103" s="794"/>
      <c r="X103" s="794"/>
      <c r="Y103" s="794"/>
      <c r="Z103" s="794"/>
      <c r="AA103" s="794"/>
      <c r="AB103" s="794"/>
      <c r="AC103" s="794"/>
      <c r="AD103" s="794"/>
      <c r="AE103" s="794"/>
      <c r="AF103" s="794"/>
      <c r="AG103" s="794"/>
      <c r="AH103" s="794"/>
      <c r="AI103" s="794"/>
      <c r="AJ103" s="794"/>
      <c r="AK103" s="794"/>
      <c r="AL103" s="794"/>
      <c r="AM103" s="794"/>
      <c r="AN103" s="794"/>
      <c r="AO103" s="794"/>
      <c r="AP103" s="794"/>
      <c r="AQ103" s="794"/>
      <c r="AR103" s="794"/>
      <c r="AS103" s="794"/>
      <c r="AT103" s="794"/>
      <c r="AU103" s="794"/>
      <c r="AV103" s="794"/>
      <c r="AW103" s="794"/>
      <c r="AX103" s="794"/>
      <c r="AY103" s="794"/>
      <c r="AZ103" s="794"/>
      <c r="BA103" s="794"/>
      <c r="BB103" s="794"/>
      <c r="BC103" s="794"/>
      <c r="BD103" s="794"/>
      <c r="BE103" s="794"/>
      <c r="BF103" s="794"/>
      <c r="BG103" s="794"/>
      <c r="BH103" s="794"/>
      <c r="BI103" s="794"/>
      <c r="BJ103" s="794"/>
      <c r="BK103" s="794"/>
      <c r="BL103" s="794"/>
      <c r="BM103" s="794"/>
    </row>
    <row r="104" spans="5:65" s="795" customFormat="1" ht="12.75" customHeight="1">
      <c r="E104" s="4"/>
      <c r="F104" s="794"/>
      <c r="G104" s="794"/>
      <c r="H104" s="794"/>
      <c r="I104" s="794"/>
      <c r="J104" s="794"/>
      <c r="K104" s="794"/>
      <c r="L104" s="794"/>
      <c r="M104" s="794"/>
      <c r="N104" s="794"/>
      <c r="O104" s="794"/>
      <c r="P104" s="794"/>
      <c r="Q104" s="794"/>
      <c r="R104" s="794"/>
      <c r="S104" s="794"/>
      <c r="T104" s="794"/>
      <c r="U104" s="794"/>
      <c r="V104" s="794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4"/>
      <c r="AX104" s="794"/>
      <c r="AY104" s="794"/>
      <c r="AZ104" s="794"/>
      <c r="BA104" s="794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</row>
    <row r="105" spans="5:65" s="795" customFormat="1" ht="12.75" customHeight="1">
      <c r="E105" s="4"/>
      <c r="F105" s="794"/>
      <c r="G105" s="794"/>
      <c r="H105" s="794"/>
      <c r="I105" s="794"/>
      <c r="J105" s="794"/>
      <c r="K105" s="794"/>
      <c r="L105" s="794"/>
      <c r="M105" s="794"/>
      <c r="N105" s="794"/>
      <c r="O105" s="794"/>
      <c r="P105" s="794"/>
      <c r="Q105" s="794"/>
      <c r="R105" s="794"/>
      <c r="S105" s="794"/>
      <c r="T105" s="794"/>
      <c r="U105" s="794"/>
      <c r="V105" s="794"/>
      <c r="W105" s="794"/>
      <c r="X105" s="794"/>
      <c r="Y105" s="794"/>
      <c r="Z105" s="794"/>
      <c r="AA105" s="794"/>
      <c r="AB105" s="794"/>
      <c r="AC105" s="794"/>
      <c r="AD105" s="794"/>
      <c r="AE105" s="794"/>
      <c r="AF105" s="794"/>
      <c r="AG105" s="794"/>
      <c r="AH105" s="794"/>
      <c r="AI105" s="794"/>
      <c r="AJ105" s="794"/>
      <c r="AK105" s="794"/>
      <c r="AL105" s="794"/>
      <c r="AM105" s="794"/>
      <c r="AN105" s="794"/>
      <c r="AO105" s="794"/>
      <c r="AP105" s="794"/>
      <c r="AQ105" s="794"/>
      <c r="AR105" s="794"/>
      <c r="AS105" s="794"/>
      <c r="AT105" s="794"/>
      <c r="AU105" s="794"/>
      <c r="AV105" s="794"/>
      <c r="AW105" s="794"/>
      <c r="AX105" s="794"/>
      <c r="AY105" s="794"/>
      <c r="AZ105" s="794"/>
      <c r="BA105" s="794"/>
      <c r="BB105" s="794"/>
      <c r="BC105" s="794"/>
      <c r="BD105" s="794"/>
      <c r="BE105" s="794"/>
      <c r="BF105" s="794"/>
      <c r="BG105" s="794"/>
      <c r="BH105" s="794"/>
      <c r="BI105" s="794"/>
      <c r="BJ105" s="794"/>
      <c r="BK105" s="794"/>
      <c r="BL105" s="794"/>
      <c r="BM105" s="794"/>
    </row>
    <row r="106" spans="5:65" s="795" customFormat="1" ht="12.75" customHeight="1">
      <c r="E106" s="4"/>
      <c r="F106" s="794"/>
      <c r="G106" s="794"/>
      <c r="H106" s="794"/>
      <c r="I106" s="794"/>
      <c r="J106" s="794"/>
      <c r="K106" s="794"/>
      <c r="L106" s="794"/>
      <c r="M106" s="794"/>
      <c r="N106" s="794"/>
      <c r="O106" s="794"/>
      <c r="P106" s="794"/>
      <c r="Q106" s="794"/>
      <c r="R106" s="794"/>
      <c r="S106" s="794"/>
      <c r="T106" s="794"/>
      <c r="U106" s="794"/>
      <c r="V106" s="794"/>
      <c r="W106" s="794"/>
      <c r="X106" s="794"/>
      <c r="Y106" s="794"/>
      <c r="Z106" s="794"/>
      <c r="AA106" s="794"/>
      <c r="AB106" s="794"/>
      <c r="AC106" s="794"/>
      <c r="AD106" s="794"/>
      <c r="AE106" s="794"/>
      <c r="AF106" s="794"/>
      <c r="AG106" s="794"/>
      <c r="AH106" s="794"/>
      <c r="AI106" s="794"/>
      <c r="AJ106" s="794"/>
      <c r="AK106" s="794"/>
      <c r="AL106" s="794"/>
      <c r="AM106" s="794"/>
      <c r="AN106" s="794"/>
      <c r="AO106" s="794"/>
      <c r="AP106" s="794"/>
      <c r="AQ106" s="794"/>
      <c r="AR106" s="794"/>
      <c r="AS106" s="794"/>
      <c r="AT106" s="794"/>
      <c r="AU106" s="794"/>
      <c r="AV106" s="794"/>
      <c r="AW106" s="794"/>
      <c r="AX106" s="794"/>
      <c r="AY106" s="794"/>
      <c r="AZ106" s="794"/>
      <c r="BA106" s="794"/>
      <c r="BB106" s="794"/>
      <c r="BC106" s="794"/>
      <c r="BD106" s="794"/>
      <c r="BE106" s="794"/>
      <c r="BF106" s="794"/>
      <c r="BG106" s="794"/>
      <c r="BH106" s="794"/>
      <c r="BI106" s="794"/>
      <c r="BJ106" s="794"/>
      <c r="BK106" s="794"/>
      <c r="BL106" s="794"/>
      <c r="BM106" s="794"/>
    </row>
    <row r="107" spans="5:65" s="795" customFormat="1" ht="11.1" customHeight="1">
      <c r="E107" s="4"/>
      <c r="F107" s="794"/>
      <c r="G107" s="794"/>
      <c r="H107" s="794"/>
      <c r="I107" s="794"/>
      <c r="J107" s="794"/>
      <c r="K107" s="794"/>
      <c r="L107" s="794"/>
      <c r="M107" s="794"/>
      <c r="N107" s="794"/>
      <c r="O107" s="794"/>
      <c r="P107" s="794"/>
      <c r="Q107" s="794"/>
      <c r="R107" s="794"/>
      <c r="S107" s="794"/>
      <c r="T107" s="794"/>
      <c r="U107" s="794"/>
      <c r="V107" s="794"/>
      <c r="W107" s="794"/>
      <c r="X107" s="794"/>
      <c r="Y107" s="794"/>
      <c r="Z107" s="794"/>
      <c r="AA107" s="794"/>
      <c r="AB107" s="794"/>
      <c r="AC107" s="794"/>
      <c r="AD107" s="794"/>
      <c r="AE107" s="794"/>
      <c r="AF107" s="794"/>
      <c r="AG107" s="794"/>
      <c r="AH107" s="794"/>
      <c r="AI107" s="794"/>
      <c r="AJ107" s="794"/>
      <c r="AK107" s="794"/>
      <c r="AL107" s="794"/>
      <c r="AM107" s="794"/>
      <c r="AN107" s="794"/>
      <c r="AO107" s="794"/>
      <c r="AP107" s="794"/>
      <c r="AQ107" s="794"/>
      <c r="AR107" s="794"/>
      <c r="AS107" s="794"/>
      <c r="AT107" s="794"/>
      <c r="AU107" s="794"/>
      <c r="AV107" s="794"/>
      <c r="AW107" s="794"/>
      <c r="AX107" s="794"/>
      <c r="AY107" s="794"/>
      <c r="AZ107" s="794"/>
      <c r="BA107" s="794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</row>
    <row r="108" spans="5:65" s="795" customFormat="1" ht="24" customHeight="1">
      <c r="E108" s="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</row>
    <row r="109" spans="5:65" s="795" customFormat="1" ht="11.1" customHeight="1">
      <c r="E109" s="4"/>
      <c r="F109" s="794"/>
      <c r="G109" s="794"/>
      <c r="H109" s="794"/>
      <c r="I109" s="794"/>
      <c r="J109" s="794"/>
      <c r="K109" s="794"/>
      <c r="L109" s="794"/>
      <c r="M109" s="794"/>
      <c r="N109" s="794"/>
      <c r="O109" s="794"/>
      <c r="P109" s="794"/>
      <c r="Q109" s="794"/>
      <c r="R109" s="794"/>
      <c r="S109" s="794"/>
      <c r="T109" s="794"/>
      <c r="U109" s="794"/>
      <c r="V109" s="794"/>
      <c r="W109" s="794"/>
      <c r="X109" s="794"/>
      <c r="Y109" s="794"/>
      <c r="Z109" s="794"/>
      <c r="AA109" s="794"/>
      <c r="AB109" s="794"/>
      <c r="AC109" s="794"/>
      <c r="AD109" s="794"/>
      <c r="AE109" s="794"/>
      <c r="AF109" s="794"/>
      <c r="AG109" s="794"/>
      <c r="AH109" s="794"/>
      <c r="AI109" s="794"/>
      <c r="AJ109" s="794"/>
      <c r="AK109" s="794"/>
      <c r="AL109" s="794"/>
      <c r="AM109" s="794"/>
      <c r="AN109" s="794"/>
      <c r="AO109" s="794"/>
      <c r="AP109" s="794"/>
      <c r="AQ109" s="794"/>
      <c r="AR109" s="794"/>
      <c r="AS109" s="794"/>
      <c r="AT109" s="794"/>
      <c r="AU109" s="794"/>
      <c r="AV109" s="794"/>
      <c r="AW109" s="794"/>
      <c r="AX109" s="794"/>
      <c r="AY109" s="794"/>
      <c r="AZ109" s="794"/>
      <c r="BA109" s="794"/>
      <c r="BB109" s="794"/>
      <c r="BC109" s="794"/>
      <c r="BD109" s="794"/>
      <c r="BE109" s="794"/>
      <c r="BF109" s="794"/>
      <c r="BG109" s="794"/>
      <c r="BH109" s="794"/>
      <c r="BI109" s="794"/>
      <c r="BJ109" s="794"/>
      <c r="BK109" s="794"/>
      <c r="BL109" s="794"/>
      <c r="BM109" s="794"/>
    </row>
    <row r="110" spans="5:65" s="795" customFormat="1" ht="12.75" customHeight="1">
      <c r="E110" s="4"/>
      <c r="F110" s="794"/>
      <c r="G110" s="794"/>
      <c r="H110" s="794"/>
      <c r="I110" s="794"/>
      <c r="J110" s="794"/>
      <c r="K110" s="794"/>
      <c r="L110" s="794"/>
      <c r="M110" s="794"/>
      <c r="N110" s="794"/>
      <c r="O110" s="794"/>
      <c r="P110" s="794"/>
      <c r="Q110" s="794"/>
      <c r="R110" s="794"/>
      <c r="S110" s="794"/>
      <c r="T110" s="794"/>
      <c r="U110" s="794"/>
      <c r="V110" s="794"/>
      <c r="W110" s="794"/>
      <c r="X110" s="794"/>
      <c r="Y110" s="794"/>
      <c r="Z110" s="794"/>
      <c r="AA110" s="794"/>
      <c r="AB110" s="794"/>
      <c r="AC110" s="794"/>
      <c r="AD110" s="794"/>
      <c r="AE110" s="794"/>
      <c r="AF110" s="794"/>
      <c r="AG110" s="794"/>
      <c r="AH110" s="794"/>
      <c r="AI110" s="794"/>
      <c r="AJ110" s="794"/>
      <c r="AK110" s="794"/>
      <c r="AL110" s="794"/>
      <c r="AM110" s="794"/>
      <c r="AN110" s="794"/>
      <c r="AO110" s="794"/>
      <c r="AP110" s="794"/>
      <c r="AQ110" s="794"/>
      <c r="AR110" s="794"/>
      <c r="AS110" s="794"/>
      <c r="AT110" s="794"/>
      <c r="AU110" s="794"/>
      <c r="AV110" s="794"/>
      <c r="AW110" s="794"/>
      <c r="AX110" s="794"/>
      <c r="AY110" s="794"/>
      <c r="AZ110" s="794"/>
      <c r="BA110" s="794"/>
      <c r="BB110" s="794"/>
      <c r="BC110" s="794"/>
      <c r="BD110" s="794"/>
      <c r="BE110" s="794"/>
      <c r="BF110" s="794"/>
      <c r="BG110" s="794"/>
      <c r="BH110" s="794"/>
      <c r="BI110" s="794"/>
      <c r="BJ110" s="794"/>
      <c r="BK110" s="794"/>
      <c r="BL110" s="794"/>
      <c r="BM110" s="794"/>
    </row>
    <row r="111" spans="5:65" s="795" customFormat="1" ht="11.1" customHeight="1">
      <c r="E111" s="4"/>
      <c r="F111" s="794"/>
      <c r="G111" s="794"/>
      <c r="H111" s="794"/>
      <c r="I111" s="794"/>
      <c r="J111" s="794"/>
      <c r="K111" s="794"/>
      <c r="L111" s="794"/>
      <c r="M111" s="794"/>
      <c r="N111" s="794"/>
      <c r="O111" s="794"/>
      <c r="P111" s="794"/>
      <c r="Q111" s="794"/>
      <c r="R111" s="794"/>
      <c r="S111" s="794"/>
      <c r="T111" s="794"/>
      <c r="U111" s="794"/>
      <c r="V111" s="794"/>
      <c r="W111" s="794"/>
      <c r="X111" s="794"/>
      <c r="Y111" s="794"/>
      <c r="Z111" s="794"/>
      <c r="AA111" s="794"/>
      <c r="AB111" s="794"/>
      <c r="AC111" s="794"/>
      <c r="AD111" s="794"/>
      <c r="AE111" s="794"/>
      <c r="AF111" s="794"/>
      <c r="AG111" s="794"/>
      <c r="AH111" s="794"/>
      <c r="AI111" s="794"/>
      <c r="AJ111" s="794"/>
      <c r="AK111" s="794"/>
      <c r="AL111" s="794"/>
      <c r="AM111" s="794"/>
      <c r="AN111" s="794"/>
      <c r="AO111" s="794"/>
      <c r="AP111" s="794"/>
      <c r="AQ111" s="794"/>
      <c r="AR111" s="794"/>
      <c r="AS111" s="794"/>
      <c r="AT111" s="794"/>
      <c r="AU111" s="794"/>
      <c r="AV111" s="794"/>
      <c r="AW111" s="794"/>
      <c r="AX111" s="794"/>
      <c r="AY111" s="794"/>
      <c r="AZ111" s="794"/>
      <c r="BA111" s="794"/>
      <c r="BB111" s="794"/>
      <c r="BC111" s="794"/>
      <c r="BD111" s="794"/>
      <c r="BE111" s="794"/>
      <c r="BF111" s="794"/>
      <c r="BG111" s="794"/>
      <c r="BH111" s="794"/>
      <c r="BI111" s="794"/>
      <c r="BJ111" s="794"/>
      <c r="BK111" s="794"/>
      <c r="BL111" s="794"/>
      <c r="BM111" s="794"/>
    </row>
    <row r="112" spans="5:65" s="795" customFormat="1" ht="12.75" customHeight="1">
      <c r="E112" s="4"/>
      <c r="F112" s="794"/>
      <c r="G112" s="794"/>
      <c r="H112" s="794"/>
      <c r="I112" s="794"/>
      <c r="J112" s="794"/>
      <c r="K112" s="794"/>
      <c r="L112" s="794"/>
      <c r="M112" s="794"/>
      <c r="N112" s="794"/>
      <c r="O112" s="794"/>
      <c r="P112" s="794"/>
      <c r="Q112" s="794"/>
      <c r="R112" s="794"/>
      <c r="S112" s="794"/>
      <c r="T112" s="794"/>
      <c r="U112" s="794"/>
      <c r="V112" s="794"/>
      <c r="W112" s="794"/>
      <c r="X112" s="794"/>
      <c r="Y112" s="794"/>
      <c r="Z112" s="794"/>
      <c r="AA112" s="794"/>
      <c r="AB112" s="794"/>
      <c r="AC112" s="794"/>
      <c r="AD112" s="794"/>
      <c r="AE112" s="794"/>
      <c r="AF112" s="794"/>
      <c r="AG112" s="794"/>
      <c r="AH112" s="794"/>
      <c r="AI112" s="794"/>
      <c r="AJ112" s="794"/>
      <c r="AK112" s="794"/>
      <c r="AL112" s="794"/>
      <c r="AM112" s="794"/>
      <c r="AN112" s="794"/>
      <c r="AO112" s="794"/>
      <c r="AP112" s="794"/>
      <c r="AQ112" s="794"/>
      <c r="AR112" s="794"/>
      <c r="AS112" s="794"/>
      <c r="AT112" s="794"/>
      <c r="AU112" s="794"/>
      <c r="AV112" s="794"/>
      <c r="AW112" s="794"/>
      <c r="AX112" s="794"/>
      <c r="AY112" s="794"/>
      <c r="AZ112" s="794"/>
      <c r="BA112" s="794"/>
      <c r="BB112" s="794"/>
      <c r="BC112" s="794"/>
      <c r="BD112" s="794"/>
      <c r="BE112" s="794"/>
      <c r="BF112" s="794"/>
      <c r="BG112" s="794"/>
      <c r="BH112" s="794"/>
      <c r="BI112" s="794"/>
      <c r="BJ112" s="794"/>
      <c r="BK112" s="794"/>
      <c r="BL112" s="794"/>
      <c r="BM112" s="794"/>
    </row>
    <row r="113" spans="5:65" s="795" customFormat="1" ht="12.75" customHeight="1">
      <c r="E113" s="4"/>
      <c r="F113" s="794"/>
      <c r="G113" s="794"/>
      <c r="H113" s="794"/>
      <c r="I113" s="794"/>
      <c r="J113" s="794"/>
      <c r="K113" s="794"/>
      <c r="L113" s="794"/>
      <c r="M113" s="794"/>
      <c r="N113" s="794"/>
      <c r="O113" s="794"/>
      <c r="P113" s="794"/>
      <c r="Q113" s="794"/>
      <c r="R113" s="794"/>
      <c r="S113" s="794"/>
      <c r="T113" s="794"/>
      <c r="U113" s="794"/>
      <c r="V113" s="794"/>
      <c r="W113" s="794"/>
      <c r="X113" s="794"/>
      <c r="Y113" s="794"/>
      <c r="Z113" s="794"/>
      <c r="AA113" s="794"/>
      <c r="AB113" s="794"/>
      <c r="AC113" s="794"/>
      <c r="AD113" s="794"/>
      <c r="AE113" s="794"/>
      <c r="AF113" s="794"/>
      <c r="AG113" s="794"/>
      <c r="AH113" s="794"/>
      <c r="AI113" s="794"/>
      <c r="AJ113" s="794"/>
      <c r="AK113" s="794"/>
      <c r="AL113" s="794"/>
      <c r="AM113" s="794"/>
      <c r="AN113" s="794"/>
      <c r="AO113" s="794"/>
      <c r="AP113" s="794"/>
      <c r="AQ113" s="794"/>
      <c r="AR113" s="794"/>
      <c r="AS113" s="794"/>
      <c r="AT113" s="794"/>
      <c r="AU113" s="794"/>
      <c r="AV113" s="794"/>
      <c r="AW113" s="794"/>
      <c r="AX113" s="794"/>
      <c r="AY113" s="794"/>
      <c r="AZ113" s="794"/>
      <c r="BA113" s="794"/>
      <c r="BB113" s="794"/>
      <c r="BC113" s="794"/>
      <c r="BD113" s="794"/>
      <c r="BE113" s="794"/>
      <c r="BF113" s="794"/>
      <c r="BG113" s="794"/>
      <c r="BH113" s="794"/>
      <c r="BI113" s="794"/>
      <c r="BJ113" s="794"/>
      <c r="BK113" s="794"/>
      <c r="BL113" s="794"/>
      <c r="BM113" s="794"/>
    </row>
    <row r="114" spans="5:65" s="795" customFormat="1" ht="12.75" customHeight="1">
      <c r="E114" s="4"/>
      <c r="F114" s="794"/>
      <c r="G114" s="794"/>
      <c r="H114" s="794"/>
      <c r="I114" s="794"/>
      <c r="J114" s="794"/>
      <c r="K114" s="794"/>
      <c r="L114" s="794"/>
      <c r="M114" s="794"/>
      <c r="N114" s="794"/>
      <c r="O114" s="794"/>
      <c r="P114" s="794"/>
      <c r="Q114" s="794"/>
      <c r="R114" s="794"/>
      <c r="S114" s="794"/>
      <c r="T114" s="794"/>
      <c r="U114" s="794"/>
      <c r="V114" s="794"/>
      <c r="W114" s="794"/>
      <c r="X114" s="794"/>
      <c r="Y114" s="794"/>
      <c r="Z114" s="794"/>
      <c r="AA114" s="794"/>
      <c r="AB114" s="794"/>
      <c r="AC114" s="794"/>
      <c r="AD114" s="794"/>
      <c r="AE114" s="794"/>
      <c r="AF114" s="794"/>
      <c r="AG114" s="794"/>
      <c r="AH114" s="794"/>
      <c r="AI114" s="794"/>
      <c r="AJ114" s="794"/>
      <c r="AK114" s="794"/>
      <c r="AL114" s="794"/>
      <c r="AM114" s="794"/>
      <c r="AN114" s="794"/>
      <c r="AO114" s="794"/>
      <c r="AP114" s="794"/>
      <c r="AQ114" s="794"/>
      <c r="AR114" s="794"/>
      <c r="AS114" s="794"/>
      <c r="AT114" s="794"/>
      <c r="AU114" s="794"/>
      <c r="AV114" s="794"/>
      <c r="AW114" s="794"/>
      <c r="AX114" s="794"/>
      <c r="AY114" s="794"/>
      <c r="AZ114" s="794"/>
      <c r="BA114" s="794"/>
      <c r="BB114" s="794"/>
      <c r="BC114" s="794"/>
      <c r="BD114" s="794"/>
      <c r="BE114" s="794"/>
      <c r="BF114" s="794"/>
      <c r="BG114" s="794"/>
      <c r="BH114" s="794"/>
      <c r="BI114" s="794"/>
      <c r="BJ114" s="794"/>
      <c r="BK114" s="794"/>
      <c r="BL114" s="794"/>
      <c r="BM114" s="794"/>
    </row>
    <row r="115" spans="5:65" s="795" customFormat="1" ht="12.75" customHeight="1">
      <c r="E115" s="4"/>
      <c r="F115" s="794"/>
      <c r="G115" s="794"/>
      <c r="H115" s="794"/>
      <c r="I115" s="794"/>
      <c r="J115" s="794"/>
      <c r="K115" s="794"/>
      <c r="L115" s="794"/>
      <c r="M115" s="794"/>
      <c r="N115" s="794"/>
      <c r="O115" s="794"/>
      <c r="P115" s="794"/>
      <c r="Q115" s="794"/>
      <c r="R115" s="794"/>
      <c r="S115" s="794"/>
      <c r="T115" s="794"/>
      <c r="U115" s="794"/>
      <c r="V115" s="794"/>
      <c r="W115" s="794"/>
      <c r="X115" s="794"/>
      <c r="Y115" s="794"/>
      <c r="Z115" s="794"/>
      <c r="AA115" s="794"/>
      <c r="AB115" s="794"/>
      <c r="AC115" s="794"/>
      <c r="AD115" s="794"/>
      <c r="AE115" s="794"/>
      <c r="AF115" s="794"/>
      <c r="AG115" s="794"/>
      <c r="AH115" s="794"/>
      <c r="AI115" s="794"/>
      <c r="AJ115" s="794"/>
      <c r="AK115" s="794"/>
      <c r="AL115" s="794"/>
      <c r="AM115" s="794"/>
      <c r="AN115" s="794"/>
      <c r="AO115" s="794"/>
      <c r="AP115" s="794"/>
      <c r="AQ115" s="794"/>
      <c r="AR115" s="794"/>
      <c r="AS115" s="794"/>
      <c r="AT115" s="794"/>
      <c r="AU115" s="794"/>
      <c r="AV115" s="794"/>
      <c r="AW115" s="794"/>
      <c r="AX115" s="794"/>
      <c r="AY115" s="794"/>
      <c r="AZ115" s="794"/>
      <c r="BA115" s="794"/>
      <c r="BB115" s="794"/>
      <c r="BC115" s="794"/>
      <c r="BD115" s="794"/>
      <c r="BE115" s="794"/>
      <c r="BF115" s="794"/>
      <c r="BG115" s="794"/>
      <c r="BH115" s="794"/>
      <c r="BI115" s="794"/>
      <c r="BJ115" s="794"/>
      <c r="BK115" s="794"/>
      <c r="BL115" s="794"/>
      <c r="BM115" s="794"/>
    </row>
    <row r="116" spans="5:65" s="795" customFormat="1" ht="12.75" customHeight="1">
      <c r="E116" s="4"/>
      <c r="F116" s="794"/>
      <c r="G116" s="794"/>
      <c r="H116" s="794"/>
      <c r="I116" s="794"/>
      <c r="J116" s="794"/>
      <c r="K116" s="794"/>
      <c r="L116" s="794"/>
      <c r="M116" s="794"/>
      <c r="N116" s="794"/>
      <c r="O116" s="794"/>
      <c r="P116" s="794"/>
      <c r="Q116" s="794"/>
      <c r="R116" s="794"/>
      <c r="S116" s="794"/>
      <c r="T116" s="794"/>
      <c r="U116" s="794"/>
      <c r="V116" s="794"/>
      <c r="W116" s="794"/>
      <c r="X116" s="794"/>
      <c r="Y116" s="794"/>
      <c r="Z116" s="794"/>
      <c r="AA116" s="794"/>
      <c r="AB116" s="794"/>
      <c r="AC116" s="794"/>
      <c r="AD116" s="794"/>
      <c r="AE116" s="794"/>
      <c r="AF116" s="794"/>
      <c r="AG116" s="794"/>
      <c r="AH116" s="794"/>
      <c r="AI116" s="794"/>
      <c r="AJ116" s="794"/>
      <c r="AK116" s="794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4"/>
      <c r="AX116" s="794"/>
      <c r="AY116" s="794"/>
      <c r="AZ116" s="794"/>
      <c r="BA116" s="794"/>
      <c r="BB116" s="794"/>
      <c r="BC116" s="794"/>
      <c r="BD116" s="794"/>
      <c r="BE116" s="794"/>
      <c r="BF116" s="794"/>
      <c r="BG116" s="794"/>
      <c r="BH116" s="794"/>
      <c r="BI116" s="794"/>
      <c r="BJ116" s="794"/>
      <c r="BK116" s="794"/>
      <c r="BL116" s="794"/>
      <c r="BM116" s="794"/>
    </row>
    <row r="117" spans="5:65" s="795" customFormat="1" ht="11.1" customHeight="1">
      <c r="E117" s="4"/>
      <c r="F117" s="794"/>
      <c r="G117" s="794"/>
      <c r="H117" s="794"/>
      <c r="I117" s="794"/>
      <c r="J117" s="794"/>
      <c r="K117" s="794"/>
      <c r="L117" s="794"/>
      <c r="M117" s="794"/>
      <c r="N117" s="794"/>
      <c r="O117" s="794"/>
      <c r="P117" s="794"/>
      <c r="Q117" s="794"/>
      <c r="R117" s="794"/>
      <c r="S117" s="794"/>
      <c r="T117" s="794"/>
      <c r="U117" s="794"/>
      <c r="V117" s="794"/>
      <c r="W117" s="794"/>
      <c r="X117" s="794"/>
      <c r="Y117" s="794"/>
      <c r="Z117" s="794"/>
      <c r="AA117" s="794"/>
      <c r="AB117" s="794"/>
      <c r="AC117" s="794"/>
      <c r="AD117" s="794"/>
      <c r="AE117" s="794"/>
      <c r="AF117" s="794"/>
      <c r="AG117" s="794"/>
      <c r="AH117" s="794"/>
      <c r="AI117" s="794"/>
      <c r="AJ117" s="794"/>
      <c r="AK117" s="794"/>
      <c r="AL117" s="794"/>
      <c r="AM117" s="794"/>
      <c r="AN117" s="794"/>
      <c r="AO117" s="794"/>
      <c r="AP117" s="794"/>
      <c r="AQ117" s="794"/>
      <c r="AR117" s="794"/>
      <c r="AS117" s="794"/>
      <c r="AT117" s="794"/>
      <c r="AU117" s="794"/>
      <c r="AV117" s="794"/>
      <c r="AW117" s="794"/>
      <c r="AX117" s="794"/>
      <c r="AY117" s="794"/>
      <c r="AZ117" s="794"/>
      <c r="BA117" s="794"/>
      <c r="BB117" s="794"/>
      <c r="BC117" s="794"/>
      <c r="BD117" s="794"/>
      <c r="BE117" s="794"/>
      <c r="BF117" s="794"/>
      <c r="BG117" s="794"/>
      <c r="BH117" s="794"/>
      <c r="BI117" s="794"/>
      <c r="BJ117" s="794"/>
      <c r="BK117" s="794"/>
      <c r="BL117" s="794"/>
      <c r="BM117" s="794"/>
    </row>
    <row r="118" spans="5:65" s="795" customFormat="1" ht="12.75" customHeight="1">
      <c r="E118" s="4"/>
      <c r="F118" s="794"/>
      <c r="G118" s="794"/>
      <c r="H118" s="794"/>
      <c r="I118" s="794"/>
      <c r="J118" s="794"/>
      <c r="K118" s="794"/>
      <c r="L118" s="794"/>
      <c r="M118" s="794"/>
      <c r="N118" s="794"/>
      <c r="O118" s="794"/>
      <c r="P118" s="794"/>
      <c r="Q118" s="794"/>
      <c r="R118" s="794"/>
      <c r="S118" s="794"/>
      <c r="T118" s="794"/>
      <c r="U118" s="794"/>
      <c r="V118" s="794"/>
      <c r="W118" s="794"/>
      <c r="X118" s="794"/>
      <c r="Y118" s="794"/>
      <c r="Z118" s="794"/>
      <c r="AA118" s="794"/>
      <c r="AB118" s="794"/>
      <c r="AC118" s="794"/>
      <c r="AD118" s="794"/>
      <c r="AE118" s="794"/>
      <c r="AF118" s="794"/>
      <c r="AG118" s="794"/>
      <c r="AH118" s="794"/>
      <c r="AI118" s="794"/>
      <c r="AJ118" s="794"/>
      <c r="AK118" s="794"/>
      <c r="AL118" s="794"/>
      <c r="AM118" s="794"/>
      <c r="AN118" s="794"/>
      <c r="AO118" s="794"/>
      <c r="AP118" s="794"/>
      <c r="AQ118" s="794"/>
      <c r="AR118" s="794"/>
      <c r="AS118" s="794"/>
      <c r="AT118" s="794"/>
      <c r="AU118" s="794"/>
      <c r="AV118" s="794"/>
      <c r="AW118" s="794"/>
      <c r="AX118" s="794"/>
      <c r="AY118" s="794"/>
      <c r="AZ118" s="794"/>
      <c r="BA118" s="794"/>
      <c r="BB118" s="794"/>
      <c r="BC118" s="794"/>
      <c r="BD118" s="794"/>
      <c r="BE118" s="794"/>
      <c r="BF118" s="794"/>
      <c r="BG118" s="794"/>
      <c r="BH118" s="794"/>
      <c r="BI118" s="794"/>
      <c r="BJ118" s="794"/>
      <c r="BK118" s="794"/>
      <c r="BL118" s="794"/>
      <c r="BM118" s="794"/>
    </row>
    <row r="119" spans="5:65" s="795" customFormat="1" ht="12.75" customHeight="1">
      <c r="E119" s="4"/>
      <c r="F119" s="794"/>
      <c r="G119" s="794"/>
      <c r="H119" s="794"/>
      <c r="I119" s="794"/>
      <c r="J119" s="794"/>
      <c r="K119" s="794"/>
      <c r="L119" s="794"/>
      <c r="M119" s="794"/>
      <c r="N119" s="794"/>
      <c r="O119" s="794"/>
      <c r="P119" s="794"/>
      <c r="Q119" s="794"/>
      <c r="R119" s="794"/>
      <c r="S119" s="794"/>
      <c r="T119" s="794"/>
      <c r="U119" s="794"/>
      <c r="V119" s="794"/>
      <c r="W119" s="794"/>
      <c r="X119" s="794"/>
      <c r="Y119" s="794"/>
      <c r="Z119" s="794"/>
      <c r="AA119" s="794"/>
      <c r="AB119" s="794"/>
      <c r="AC119" s="794"/>
      <c r="AD119" s="794"/>
      <c r="AE119" s="794"/>
      <c r="AF119" s="794"/>
      <c r="AG119" s="794"/>
      <c r="AH119" s="794"/>
      <c r="AI119" s="794"/>
      <c r="AJ119" s="794"/>
      <c r="AK119" s="794"/>
      <c r="AL119" s="794"/>
      <c r="AM119" s="794"/>
      <c r="AN119" s="794"/>
      <c r="AO119" s="794"/>
      <c r="AP119" s="794"/>
      <c r="AQ119" s="794"/>
      <c r="AR119" s="794"/>
      <c r="AS119" s="794"/>
      <c r="AT119" s="794"/>
      <c r="AU119" s="794"/>
      <c r="AV119" s="794"/>
      <c r="AW119" s="794"/>
      <c r="AX119" s="794"/>
      <c r="AY119" s="794"/>
      <c r="AZ119" s="794"/>
      <c r="BA119" s="794"/>
      <c r="BB119" s="794"/>
      <c r="BC119" s="794"/>
      <c r="BD119" s="794"/>
      <c r="BE119" s="794"/>
      <c r="BF119" s="794"/>
      <c r="BG119" s="794"/>
      <c r="BH119" s="794"/>
      <c r="BI119" s="794"/>
      <c r="BJ119" s="794"/>
      <c r="BK119" s="794"/>
      <c r="BL119" s="794"/>
      <c r="BM119" s="794"/>
    </row>
    <row r="120" spans="5:65" s="795" customFormat="1" ht="12.75" customHeight="1">
      <c r="E120" s="4"/>
      <c r="F120" s="794"/>
      <c r="G120" s="794"/>
      <c r="H120" s="794"/>
      <c r="I120" s="794"/>
      <c r="J120" s="794"/>
      <c r="K120" s="794"/>
      <c r="L120" s="794"/>
      <c r="M120" s="794"/>
      <c r="N120" s="794"/>
      <c r="O120" s="794"/>
      <c r="P120" s="794"/>
      <c r="Q120" s="794"/>
      <c r="R120" s="794"/>
      <c r="S120" s="794"/>
      <c r="T120" s="794"/>
      <c r="U120" s="794"/>
      <c r="V120" s="794"/>
      <c r="W120" s="794"/>
      <c r="X120" s="794"/>
      <c r="Y120" s="794"/>
      <c r="Z120" s="794"/>
      <c r="AA120" s="794"/>
      <c r="AB120" s="794"/>
      <c r="AC120" s="794"/>
      <c r="AD120" s="794"/>
      <c r="AE120" s="794"/>
      <c r="AF120" s="794"/>
      <c r="AG120" s="794"/>
      <c r="AH120" s="794"/>
      <c r="AI120" s="794"/>
      <c r="AJ120" s="794"/>
      <c r="AK120" s="794"/>
      <c r="AL120" s="794"/>
      <c r="AM120" s="794"/>
      <c r="AN120" s="794"/>
      <c r="AO120" s="794"/>
      <c r="AP120" s="794"/>
      <c r="AQ120" s="794"/>
      <c r="AR120" s="794"/>
      <c r="AS120" s="794"/>
      <c r="AT120" s="794"/>
      <c r="AU120" s="794"/>
      <c r="AV120" s="794"/>
      <c r="AW120" s="794"/>
      <c r="AX120" s="794"/>
      <c r="AY120" s="794"/>
      <c r="AZ120" s="794"/>
      <c r="BA120" s="794"/>
      <c r="BB120" s="794"/>
      <c r="BC120" s="794"/>
      <c r="BD120" s="794"/>
      <c r="BE120" s="794"/>
      <c r="BF120" s="794"/>
      <c r="BG120" s="794"/>
      <c r="BH120" s="794"/>
      <c r="BI120" s="794"/>
      <c r="BJ120" s="794"/>
      <c r="BK120" s="794"/>
      <c r="BL120" s="794"/>
      <c r="BM120" s="794"/>
    </row>
    <row r="121" spans="5:65" s="795" customFormat="1" ht="12.75" customHeight="1">
      <c r="E121" s="4"/>
      <c r="F121" s="794"/>
      <c r="G121" s="794"/>
      <c r="H121" s="794"/>
      <c r="I121" s="794"/>
      <c r="J121" s="794"/>
      <c r="K121" s="794"/>
      <c r="L121" s="794"/>
      <c r="M121" s="794"/>
      <c r="N121" s="794"/>
      <c r="O121" s="794"/>
      <c r="P121" s="794"/>
      <c r="Q121" s="794"/>
      <c r="R121" s="794"/>
      <c r="S121" s="794"/>
      <c r="T121" s="794"/>
      <c r="U121" s="794"/>
      <c r="V121" s="794"/>
      <c r="W121" s="794"/>
      <c r="X121" s="794"/>
      <c r="Y121" s="794"/>
      <c r="Z121" s="794"/>
      <c r="AA121" s="794"/>
      <c r="AB121" s="794"/>
      <c r="AC121" s="794"/>
      <c r="AD121" s="794"/>
      <c r="AE121" s="794"/>
      <c r="AF121" s="794"/>
      <c r="AG121" s="794"/>
      <c r="AH121" s="794"/>
      <c r="AI121" s="794"/>
      <c r="AJ121" s="794"/>
      <c r="AK121" s="794"/>
      <c r="AL121" s="794"/>
      <c r="AM121" s="794"/>
      <c r="AN121" s="794"/>
      <c r="AO121" s="794"/>
      <c r="AP121" s="794"/>
      <c r="AQ121" s="794"/>
      <c r="AR121" s="794"/>
      <c r="AS121" s="794"/>
      <c r="AT121" s="794"/>
      <c r="AU121" s="794"/>
      <c r="AV121" s="794"/>
      <c r="AW121" s="794"/>
      <c r="AX121" s="794"/>
      <c r="AY121" s="794"/>
      <c r="AZ121" s="794"/>
      <c r="BA121" s="794"/>
      <c r="BB121" s="794"/>
      <c r="BC121" s="794"/>
      <c r="BD121" s="794"/>
      <c r="BE121" s="794"/>
      <c r="BF121" s="794"/>
      <c r="BG121" s="794"/>
      <c r="BH121" s="794"/>
      <c r="BI121" s="794"/>
      <c r="BJ121" s="794"/>
      <c r="BK121" s="794"/>
      <c r="BL121" s="794"/>
      <c r="BM121" s="794"/>
    </row>
    <row r="122" spans="5:65" s="795" customFormat="1" ht="12.75" customHeight="1">
      <c r="E122" s="4"/>
      <c r="F122" s="794"/>
      <c r="G122" s="794"/>
      <c r="H122" s="794"/>
      <c r="I122" s="794"/>
      <c r="J122" s="794"/>
      <c r="K122" s="794"/>
      <c r="L122" s="794"/>
      <c r="M122" s="794"/>
      <c r="N122" s="794"/>
      <c r="O122" s="794"/>
      <c r="P122" s="794"/>
      <c r="Q122" s="794"/>
      <c r="R122" s="794"/>
      <c r="S122" s="794"/>
      <c r="T122" s="794"/>
      <c r="U122" s="794"/>
      <c r="V122" s="794"/>
      <c r="W122" s="794"/>
      <c r="X122" s="794"/>
      <c r="Y122" s="794"/>
      <c r="Z122" s="794"/>
      <c r="AA122" s="794"/>
      <c r="AB122" s="794"/>
      <c r="AC122" s="794"/>
      <c r="AD122" s="794"/>
      <c r="AE122" s="794"/>
      <c r="AF122" s="794"/>
      <c r="AG122" s="794"/>
      <c r="AH122" s="794"/>
      <c r="AI122" s="794"/>
      <c r="AJ122" s="794"/>
      <c r="AK122" s="794"/>
      <c r="AL122" s="794"/>
      <c r="AM122" s="794"/>
      <c r="AN122" s="794"/>
      <c r="AO122" s="794"/>
      <c r="AP122" s="794"/>
      <c r="AQ122" s="794"/>
      <c r="AR122" s="794"/>
      <c r="AS122" s="794"/>
      <c r="AT122" s="794"/>
      <c r="AU122" s="794"/>
      <c r="AV122" s="794"/>
      <c r="AW122" s="794"/>
      <c r="AX122" s="794"/>
      <c r="AY122" s="794"/>
      <c r="AZ122" s="794"/>
      <c r="BA122" s="794"/>
      <c r="BB122" s="794"/>
      <c r="BC122" s="794"/>
      <c r="BD122" s="794"/>
      <c r="BE122" s="794"/>
      <c r="BF122" s="794"/>
      <c r="BG122" s="794"/>
      <c r="BH122" s="794"/>
      <c r="BI122" s="794"/>
      <c r="BJ122" s="794"/>
      <c r="BK122" s="794"/>
      <c r="BL122" s="794"/>
      <c r="BM122" s="794"/>
    </row>
    <row r="123" spans="5:65" s="795" customFormat="1" ht="11.1" customHeight="1">
      <c r="E123" s="4"/>
      <c r="F123" s="794"/>
      <c r="G123" s="794"/>
      <c r="H123" s="794"/>
      <c r="I123" s="794"/>
      <c r="J123" s="794"/>
      <c r="K123" s="794"/>
      <c r="L123" s="794"/>
      <c r="M123" s="794"/>
      <c r="N123" s="794"/>
      <c r="O123" s="794"/>
      <c r="P123" s="794"/>
      <c r="Q123" s="794"/>
      <c r="R123" s="794"/>
      <c r="S123" s="794"/>
      <c r="T123" s="794"/>
      <c r="U123" s="794"/>
      <c r="V123" s="794"/>
      <c r="W123" s="794"/>
      <c r="X123" s="794"/>
      <c r="Y123" s="794"/>
      <c r="Z123" s="794"/>
      <c r="AA123" s="794"/>
      <c r="AB123" s="794"/>
      <c r="AC123" s="794"/>
      <c r="AD123" s="794"/>
      <c r="AE123" s="794"/>
      <c r="AF123" s="794"/>
      <c r="AG123" s="794"/>
      <c r="AH123" s="794"/>
      <c r="AI123" s="794"/>
      <c r="AJ123" s="794"/>
      <c r="AK123" s="794"/>
      <c r="AL123" s="794"/>
      <c r="AM123" s="794"/>
      <c r="AN123" s="794"/>
      <c r="AO123" s="794"/>
      <c r="AP123" s="794"/>
      <c r="AQ123" s="794"/>
      <c r="AR123" s="794"/>
      <c r="AS123" s="794"/>
      <c r="AT123" s="794"/>
      <c r="AU123" s="794"/>
      <c r="AV123" s="794"/>
      <c r="AW123" s="794"/>
      <c r="AX123" s="794"/>
      <c r="AY123" s="794"/>
      <c r="AZ123" s="794"/>
      <c r="BA123" s="794"/>
      <c r="BB123" s="794"/>
      <c r="BC123" s="794"/>
      <c r="BD123" s="794"/>
      <c r="BE123" s="794"/>
      <c r="BF123" s="794"/>
      <c r="BG123" s="794"/>
      <c r="BH123" s="794"/>
      <c r="BI123" s="794"/>
      <c r="BJ123" s="794"/>
      <c r="BK123" s="794"/>
      <c r="BL123" s="794"/>
      <c r="BM123" s="794"/>
    </row>
    <row r="124" spans="5:65" s="795" customFormat="1" ht="12.75" customHeight="1">
      <c r="E124" s="4"/>
      <c r="F124" s="794"/>
      <c r="G124" s="794"/>
      <c r="H124" s="794"/>
      <c r="I124" s="794"/>
      <c r="J124" s="794"/>
      <c r="K124" s="794"/>
      <c r="L124" s="794"/>
      <c r="M124" s="794"/>
      <c r="N124" s="794"/>
      <c r="O124" s="794"/>
      <c r="P124" s="794"/>
      <c r="Q124" s="794"/>
      <c r="R124" s="794"/>
      <c r="S124" s="794"/>
      <c r="T124" s="794"/>
      <c r="U124" s="794"/>
      <c r="V124" s="794"/>
      <c r="W124" s="794"/>
      <c r="X124" s="794"/>
      <c r="Y124" s="794"/>
      <c r="Z124" s="794"/>
      <c r="AA124" s="794"/>
      <c r="AB124" s="794"/>
      <c r="AC124" s="794"/>
      <c r="AD124" s="794"/>
      <c r="AE124" s="794"/>
      <c r="AF124" s="794"/>
      <c r="AG124" s="794"/>
      <c r="AH124" s="794"/>
      <c r="AI124" s="794"/>
      <c r="AJ124" s="794"/>
      <c r="AK124" s="794"/>
      <c r="AL124" s="794"/>
      <c r="AM124" s="794"/>
      <c r="AN124" s="794"/>
      <c r="AO124" s="794"/>
      <c r="AP124" s="794"/>
      <c r="AQ124" s="794"/>
      <c r="AR124" s="794"/>
      <c r="AS124" s="794"/>
      <c r="AT124" s="794"/>
      <c r="AU124" s="794"/>
      <c r="AV124" s="794"/>
      <c r="AW124" s="794"/>
      <c r="AX124" s="794"/>
      <c r="AY124" s="794"/>
      <c r="AZ124" s="794"/>
      <c r="BA124" s="794"/>
      <c r="BB124" s="794"/>
      <c r="BC124" s="794"/>
      <c r="BD124" s="794"/>
      <c r="BE124" s="794"/>
      <c r="BF124" s="794"/>
      <c r="BG124" s="794"/>
      <c r="BH124" s="794"/>
      <c r="BI124" s="794"/>
      <c r="BJ124" s="794"/>
      <c r="BK124" s="794"/>
      <c r="BL124" s="794"/>
      <c r="BM124" s="794"/>
    </row>
    <row r="125" spans="5:65" s="795" customFormat="1" ht="12.75" customHeight="1">
      <c r="E125" s="4"/>
      <c r="F125" s="794"/>
      <c r="G125" s="794"/>
      <c r="H125" s="794"/>
      <c r="I125" s="794"/>
      <c r="J125" s="794"/>
      <c r="K125" s="794"/>
      <c r="L125" s="794"/>
      <c r="M125" s="794"/>
      <c r="N125" s="794"/>
      <c r="O125" s="794"/>
      <c r="P125" s="794"/>
      <c r="Q125" s="794"/>
      <c r="R125" s="794"/>
      <c r="S125" s="794"/>
      <c r="T125" s="794"/>
      <c r="U125" s="794"/>
      <c r="V125" s="794"/>
      <c r="W125" s="794"/>
      <c r="X125" s="794"/>
      <c r="Y125" s="794"/>
      <c r="Z125" s="794"/>
      <c r="AA125" s="794"/>
      <c r="AB125" s="794"/>
      <c r="AC125" s="794"/>
      <c r="AD125" s="794"/>
      <c r="AE125" s="794"/>
      <c r="AF125" s="794"/>
      <c r="AG125" s="794"/>
      <c r="AH125" s="794"/>
      <c r="AI125" s="794"/>
      <c r="AJ125" s="794"/>
      <c r="AK125" s="794"/>
      <c r="AL125" s="794"/>
      <c r="AM125" s="794"/>
      <c r="AN125" s="794"/>
      <c r="AO125" s="794"/>
      <c r="AP125" s="794"/>
      <c r="AQ125" s="794"/>
      <c r="AR125" s="794"/>
      <c r="AS125" s="794"/>
      <c r="AT125" s="794"/>
      <c r="AU125" s="794"/>
      <c r="AV125" s="794"/>
      <c r="AW125" s="794"/>
      <c r="AX125" s="794"/>
      <c r="AY125" s="794"/>
      <c r="AZ125" s="794"/>
      <c r="BA125" s="794"/>
      <c r="BB125" s="794"/>
      <c r="BC125" s="794"/>
      <c r="BD125" s="794"/>
      <c r="BE125" s="794"/>
      <c r="BF125" s="794"/>
      <c r="BG125" s="794"/>
      <c r="BH125" s="794"/>
      <c r="BI125" s="794"/>
      <c r="BJ125" s="794"/>
      <c r="BK125" s="794"/>
      <c r="BL125" s="794"/>
      <c r="BM125" s="794"/>
    </row>
    <row r="126" spans="5:65" s="795" customFormat="1" ht="12.75" customHeight="1">
      <c r="E126" s="4"/>
      <c r="F126" s="794"/>
      <c r="G126" s="794"/>
      <c r="H126" s="794"/>
      <c r="I126" s="794"/>
      <c r="J126" s="794"/>
      <c r="K126" s="794"/>
      <c r="L126" s="794"/>
      <c r="M126" s="794"/>
      <c r="N126" s="794"/>
      <c r="O126" s="794"/>
      <c r="P126" s="794"/>
      <c r="Q126" s="794"/>
      <c r="R126" s="794"/>
      <c r="S126" s="794"/>
      <c r="T126" s="794"/>
      <c r="U126" s="794"/>
      <c r="V126" s="794"/>
      <c r="W126" s="794"/>
      <c r="X126" s="794"/>
      <c r="Y126" s="794"/>
      <c r="Z126" s="794"/>
      <c r="AA126" s="794"/>
      <c r="AB126" s="794"/>
      <c r="AC126" s="794"/>
      <c r="AD126" s="794"/>
      <c r="AE126" s="794"/>
      <c r="AF126" s="794"/>
      <c r="AG126" s="794"/>
      <c r="AH126" s="794"/>
      <c r="AI126" s="794"/>
      <c r="AJ126" s="794"/>
      <c r="AK126" s="794"/>
      <c r="AL126" s="794"/>
      <c r="AM126" s="794"/>
      <c r="AN126" s="794"/>
      <c r="AO126" s="794"/>
      <c r="AP126" s="794"/>
      <c r="AQ126" s="794"/>
      <c r="AR126" s="794"/>
      <c r="AS126" s="794"/>
      <c r="AT126" s="794"/>
      <c r="AU126" s="794"/>
      <c r="AV126" s="794"/>
      <c r="AW126" s="794"/>
      <c r="AX126" s="794"/>
      <c r="AY126" s="794"/>
      <c r="AZ126" s="794"/>
      <c r="BA126" s="794"/>
      <c r="BB126" s="794"/>
      <c r="BC126" s="794"/>
      <c r="BD126" s="794"/>
      <c r="BE126" s="794"/>
      <c r="BF126" s="794"/>
      <c r="BG126" s="794"/>
      <c r="BH126" s="794"/>
      <c r="BI126" s="794"/>
      <c r="BJ126" s="794"/>
      <c r="BK126" s="794"/>
      <c r="BL126" s="794"/>
      <c r="BM126" s="794"/>
    </row>
    <row r="127" spans="5:65" s="795" customFormat="1" ht="12.75" customHeight="1">
      <c r="E127" s="4"/>
      <c r="F127" s="794"/>
      <c r="G127" s="794"/>
      <c r="H127" s="794"/>
      <c r="I127" s="794"/>
      <c r="J127" s="794"/>
      <c r="K127" s="794"/>
      <c r="L127" s="794"/>
      <c r="M127" s="794"/>
      <c r="N127" s="794"/>
      <c r="O127" s="794"/>
      <c r="P127" s="794"/>
      <c r="Q127" s="794"/>
      <c r="R127" s="794"/>
      <c r="S127" s="794"/>
      <c r="T127" s="794"/>
      <c r="U127" s="794"/>
      <c r="V127" s="794"/>
      <c r="W127" s="794"/>
      <c r="X127" s="794"/>
      <c r="Y127" s="794"/>
      <c r="Z127" s="794"/>
      <c r="AA127" s="794"/>
      <c r="AB127" s="794"/>
      <c r="AC127" s="794"/>
      <c r="AD127" s="794"/>
      <c r="AE127" s="794"/>
      <c r="AF127" s="794"/>
      <c r="AG127" s="794"/>
      <c r="AH127" s="794"/>
      <c r="AI127" s="794"/>
      <c r="AJ127" s="794"/>
      <c r="AK127" s="794"/>
      <c r="AL127" s="794"/>
      <c r="AM127" s="794"/>
      <c r="AN127" s="794"/>
      <c r="AO127" s="794"/>
      <c r="AP127" s="794"/>
      <c r="AQ127" s="794"/>
      <c r="AR127" s="794"/>
      <c r="AS127" s="794"/>
      <c r="AT127" s="794"/>
      <c r="AU127" s="794"/>
      <c r="AV127" s="794"/>
      <c r="AW127" s="794"/>
      <c r="AX127" s="794"/>
      <c r="AY127" s="794"/>
      <c r="AZ127" s="794"/>
      <c r="BA127" s="794"/>
      <c r="BB127" s="794"/>
      <c r="BC127" s="794"/>
      <c r="BD127" s="794"/>
      <c r="BE127" s="794"/>
      <c r="BF127" s="794"/>
      <c r="BG127" s="794"/>
      <c r="BH127" s="794"/>
      <c r="BI127" s="794"/>
      <c r="BJ127" s="794"/>
      <c r="BK127" s="794"/>
      <c r="BL127" s="794"/>
      <c r="BM127" s="794"/>
    </row>
    <row r="128" spans="5:65" s="795" customFormat="1" ht="12.75" customHeight="1">
      <c r="E128" s="4"/>
      <c r="F128" s="794"/>
      <c r="G128" s="794"/>
      <c r="H128" s="794"/>
      <c r="I128" s="794"/>
      <c r="J128" s="794"/>
      <c r="K128" s="794"/>
      <c r="L128" s="794"/>
      <c r="M128" s="794"/>
      <c r="N128" s="794"/>
      <c r="O128" s="794"/>
      <c r="P128" s="794"/>
      <c r="Q128" s="794"/>
      <c r="R128" s="794"/>
      <c r="S128" s="794"/>
      <c r="T128" s="794"/>
      <c r="U128" s="794"/>
      <c r="V128" s="794"/>
      <c r="W128" s="794"/>
      <c r="X128" s="794"/>
      <c r="Y128" s="794"/>
      <c r="Z128" s="794"/>
      <c r="AA128" s="794"/>
      <c r="AB128" s="794"/>
      <c r="AC128" s="794"/>
      <c r="AD128" s="794"/>
      <c r="AE128" s="794"/>
      <c r="AF128" s="794"/>
      <c r="AG128" s="794"/>
      <c r="AH128" s="794"/>
      <c r="AI128" s="794"/>
      <c r="AJ128" s="794"/>
      <c r="AK128" s="794"/>
      <c r="AL128" s="794"/>
      <c r="AM128" s="794"/>
      <c r="AN128" s="794"/>
      <c r="AO128" s="794"/>
      <c r="AP128" s="794"/>
      <c r="AQ128" s="794"/>
      <c r="AR128" s="794"/>
      <c r="AS128" s="794"/>
      <c r="AT128" s="794"/>
      <c r="AU128" s="794"/>
      <c r="AV128" s="794"/>
      <c r="AW128" s="794"/>
      <c r="AX128" s="794"/>
      <c r="AY128" s="794"/>
      <c r="AZ128" s="794"/>
      <c r="BA128" s="794"/>
      <c r="BB128" s="794"/>
      <c r="BC128" s="794"/>
      <c r="BD128" s="794"/>
      <c r="BE128" s="794"/>
      <c r="BF128" s="794"/>
      <c r="BG128" s="794"/>
      <c r="BH128" s="794"/>
      <c r="BI128" s="794"/>
      <c r="BJ128" s="794"/>
      <c r="BK128" s="794"/>
      <c r="BL128" s="794"/>
      <c r="BM128" s="794"/>
    </row>
    <row r="129" spans="5:65" s="795" customFormat="1" ht="11.1" customHeight="1">
      <c r="E129" s="4"/>
      <c r="F129" s="794"/>
      <c r="G129" s="794"/>
      <c r="H129" s="794"/>
      <c r="I129" s="794"/>
      <c r="J129" s="794"/>
      <c r="K129" s="794"/>
      <c r="L129" s="794"/>
      <c r="M129" s="794"/>
      <c r="N129" s="794"/>
      <c r="O129" s="794"/>
      <c r="P129" s="794"/>
      <c r="Q129" s="794"/>
      <c r="R129" s="794"/>
      <c r="S129" s="794"/>
      <c r="T129" s="794"/>
      <c r="U129" s="794"/>
      <c r="V129" s="794"/>
      <c r="W129" s="794"/>
      <c r="X129" s="794"/>
      <c r="Y129" s="794"/>
      <c r="Z129" s="794"/>
      <c r="AA129" s="794"/>
      <c r="AB129" s="794"/>
      <c r="AC129" s="794"/>
      <c r="AD129" s="794"/>
      <c r="AE129" s="794"/>
      <c r="AF129" s="794"/>
      <c r="AG129" s="794"/>
      <c r="AH129" s="794"/>
      <c r="AI129" s="794"/>
      <c r="AJ129" s="794"/>
      <c r="AK129" s="794"/>
      <c r="AL129" s="794"/>
      <c r="AM129" s="794"/>
      <c r="AN129" s="794"/>
      <c r="AO129" s="794"/>
      <c r="AP129" s="794"/>
      <c r="AQ129" s="794"/>
      <c r="AR129" s="794"/>
      <c r="AS129" s="794"/>
      <c r="AT129" s="794"/>
      <c r="AU129" s="794"/>
      <c r="AV129" s="794"/>
      <c r="AW129" s="794"/>
      <c r="AX129" s="794"/>
      <c r="AY129" s="794"/>
      <c r="AZ129" s="794"/>
      <c r="BA129" s="794"/>
      <c r="BB129" s="794"/>
      <c r="BC129" s="794"/>
      <c r="BD129" s="794"/>
      <c r="BE129" s="794"/>
      <c r="BF129" s="794"/>
      <c r="BG129" s="794"/>
      <c r="BH129" s="794"/>
      <c r="BI129" s="794"/>
      <c r="BJ129" s="794"/>
      <c r="BK129" s="794"/>
      <c r="BL129" s="794"/>
      <c r="BM129" s="794"/>
    </row>
    <row r="130" spans="5:65" s="795" customFormat="1" ht="12.75" customHeight="1">
      <c r="E130" s="4"/>
      <c r="F130" s="794"/>
      <c r="G130" s="794"/>
      <c r="H130" s="794"/>
      <c r="I130" s="794"/>
      <c r="J130" s="794"/>
      <c r="K130" s="794"/>
      <c r="L130" s="794"/>
      <c r="M130" s="794"/>
      <c r="N130" s="794"/>
      <c r="O130" s="794"/>
      <c r="P130" s="794"/>
      <c r="Q130" s="794"/>
      <c r="R130" s="794"/>
      <c r="S130" s="794"/>
      <c r="T130" s="794"/>
      <c r="U130" s="794"/>
      <c r="V130" s="794"/>
      <c r="W130" s="794"/>
      <c r="X130" s="794"/>
      <c r="Y130" s="794"/>
      <c r="Z130" s="794"/>
      <c r="AA130" s="794"/>
      <c r="AB130" s="794"/>
      <c r="AC130" s="794"/>
      <c r="AD130" s="794"/>
      <c r="AE130" s="794"/>
      <c r="AF130" s="794"/>
      <c r="AG130" s="794"/>
      <c r="AH130" s="794"/>
      <c r="AI130" s="794"/>
      <c r="AJ130" s="794"/>
      <c r="AK130" s="794"/>
      <c r="AL130" s="794"/>
      <c r="AM130" s="794"/>
      <c r="AN130" s="794"/>
      <c r="AO130" s="794"/>
      <c r="AP130" s="794"/>
      <c r="AQ130" s="794"/>
      <c r="AR130" s="794"/>
      <c r="AS130" s="794"/>
      <c r="AT130" s="794"/>
      <c r="AU130" s="794"/>
      <c r="AV130" s="794"/>
      <c r="AW130" s="794"/>
      <c r="AX130" s="794"/>
      <c r="AY130" s="794"/>
      <c r="AZ130" s="794"/>
      <c r="BA130" s="794"/>
      <c r="BB130" s="794"/>
      <c r="BC130" s="794"/>
      <c r="BD130" s="794"/>
      <c r="BE130" s="794"/>
      <c r="BF130" s="794"/>
      <c r="BG130" s="794"/>
      <c r="BH130" s="794"/>
      <c r="BI130" s="794"/>
      <c r="BJ130" s="794"/>
      <c r="BK130" s="794"/>
      <c r="BL130" s="794"/>
      <c r="BM130" s="794"/>
    </row>
    <row r="131" spans="5:65" s="795" customFormat="1" ht="12.75" customHeight="1">
      <c r="E131" s="4"/>
      <c r="F131" s="794"/>
      <c r="G131" s="794"/>
      <c r="H131" s="794"/>
      <c r="I131" s="794"/>
      <c r="J131" s="794"/>
      <c r="K131" s="794"/>
      <c r="L131" s="794"/>
      <c r="M131" s="794"/>
      <c r="N131" s="794"/>
      <c r="O131" s="794"/>
      <c r="P131" s="794"/>
      <c r="Q131" s="794"/>
      <c r="R131" s="794"/>
      <c r="S131" s="794"/>
      <c r="T131" s="794"/>
      <c r="U131" s="794"/>
      <c r="V131" s="794"/>
      <c r="W131" s="794"/>
      <c r="X131" s="794"/>
      <c r="Y131" s="794"/>
      <c r="Z131" s="794"/>
      <c r="AA131" s="794"/>
      <c r="AB131" s="794"/>
      <c r="AC131" s="794"/>
      <c r="AD131" s="794"/>
      <c r="AE131" s="794"/>
      <c r="AF131" s="794"/>
      <c r="AG131" s="794"/>
      <c r="AH131" s="794"/>
      <c r="AI131" s="794"/>
      <c r="AJ131" s="794"/>
      <c r="AK131" s="794"/>
      <c r="AL131" s="794"/>
      <c r="AM131" s="794"/>
      <c r="AN131" s="794"/>
      <c r="AO131" s="794"/>
      <c r="AP131" s="794"/>
      <c r="AQ131" s="794"/>
      <c r="AR131" s="794"/>
      <c r="AS131" s="794"/>
      <c r="AT131" s="794"/>
      <c r="AU131" s="794"/>
      <c r="AV131" s="794"/>
      <c r="AW131" s="794"/>
      <c r="AX131" s="794"/>
      <c r="AY131" s="794"/>
      <c r="AZ131" s="794"/>
      <c r="BA131" s="794"/>
      <c r="BB131" s="794"/>
      <c r="BC131" s="794"/>
      <c r="BD131" s="794"/>
      <c r="BE131" s="794"/>
      <c r="BF131" s="794"/>
      <c r="BG131" s="794"/>
      <c r="BH131" s="794"/>
      <c r="BI131" s="794"/>
      <c r="BJ131" s="794"/>
      <c r="BK131" s="794"/>
      <c r="BL131" s="794"/>
      <c r="BM131" s="794"/>
    </row>
    <row r="132" spans="5:65" s="795" customFormat="1" ht="12.75" customHeight="1">
      <c r="E132" s="4"/>
      <c r="F132" s="794"/>
      <c r="G132" s="794"/>
      <c r="H132" s="794"/>
      <c r="I132" s="794"/>
      <c r="J132" s="794"/>
      <c r="K132" s="794"/>
      <c r="L132" s="794"/>
      <c r="M132" s="794"/>
      <c r="N132" s="794"/>
      <c r="O132" s="794"/>
      <c r="P132" s="794"/>
      <c r="Q132" s="794"/>
      <c r="R132" s="794"/>
      <c r="S132" s="794"/>
      <c r="T132" s="794"/>
      <c r="U132" s="794"/>
      <c r="V132" s="794"/>
      <c r="W132" s="794"/>
      <c r="X132" s="794"/>
      <c r="Y132" s="794"/>
      <c r="Z132" s="794"/>
      <c r="AA132" s="794"/>
      <c r="AB132" s="794"/>
      <c r="AC132" s="794"/>
      <c r="AD132" s="794"/>
      <c r="AE132" s="794"/>
      <c r="AF132" s="794"/>
      <c r="AG132" s="794"/>
      <c r="AH132" s="794"/>
      <c r="AI132" s="794"/>
      <c r="AJ132" s="794"/>
      <c r="AK132" s="794"/>
      <c r="AL132" s="794"/>
      <c r="AM132" s="794"/>
      <c r="AN132" s="794"/>
      <c r="AO132" s="794"/>
      <c r="AP132" s="794"/>
      <c r="AQ132" s="794"/>
      <c r="AR132" s="794"/>
      <c r="AS132" s="794"/>
      <c r="AT132" s="794"/>
      <c r="AU132" s="794"/>
      <c r="AV132" s="794"/>
      <c r="AW132" s="794"/>
      <c r="AX132" s="794"/>
      <c r="AY132" s="794"/>
      <c r="AZ132" s="794"/>
      <c r="BA132" s="794"/>
      <c r="BB132" s="794"/>
      <c r="BC132" s="794"/>
      <c r="BD132" s="794"/>
      <c r="BE132" s="794"/>
      <c r="BF132" s="794"/>
      <c r="BG132" s="794"/>
      <c r="BH132" s="794"/>
      <c r="BI132" s="794"/>
      <c r="BJ132" s="794"/>
      <c r="BK132" s="794"/>
      <c r="BL132" s="794"/>
      <c r="BM132" s="794"/>
    </row>
    <row r="133" spans="5:65" s="795" customFormat="1" ht="12.75" customHeight="1">
      <c r="E133" s="4"/>
      <c r="F133" s="794"/>
      <c r="G133" s="794"/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  <c r="W133" s="794"/>
      <c r="X133" s="794"/>
      <c r="Y133" s="794"/>
      <c r="Z133" s="794"/>
      <c r="AA133" s="794"/>
      <c r="AB133" s="794"/>
      <c r="AC133" s="794"/>
      <c r="AD133" s="794"/>
      <c r="AE133" s="794"/>
      <c r="AF133" s="794"/>
      <c r="AG133" s="794"/>
      <c r="AH133" s="794"/>
      <c r="AI133" s="794"/>
      <c r="AJ133" s="794"/>
      <c r="AK133" s="794"/>
      <c r="AL133" s="794"/>
      <c r="AM133" s="794"/>
      <c r="AN133" s="794"/>
      <c r="AO133" s="794"/>
      <c r="AP133" s="794"/>
      <c r="AQ133" s="794"/>
      <c r="AR133" s="794"/>
      <c r="AS133" s="794"/>
      <c r="AT133" s="794"/>
      <c r="AU133" s="794"/>
      <c r="AV133" s="794"/>
      <c r="AW133" s="794"/>
      <c r="AX133" s="794"/>
      <c r="AY133" s="794"/>
      <c r="AZ133" s="794"/>
      <c r="BA133" s="794"/>
      <c r="BB133" s="794"/>
      <c r="BC133" s="794"/>
      <c r="BD133" s="794"/>
      <c r="BE133" s="794"/>
      <c r="BF133" s="794"/>
      <c r="BG133" s="794"/>
      <c r="BH133" s="794"/>
      <c r="BI133" s="794"/>
      <c r="BJ133" s="794"/>
      <c r="BK133" s="794"/>
      <c r="BL133" s="794"/>
      <c r="BM133" s="794"/>
    </row>
    <row r="134" spans="5:65" s="795" customFormat="1" ht="11.1" customHeight="1">
      <c r="E134" s="4"/>
      <c r="F134" s="794"/>
      <c r="G134" s="794"/>
      <c r="H134" s="794"/>
      <c r="I134" s="794"/>
      <c r="J134" s="794"/>
      <c r="K134" s="794"/>
      <c r="L134" s="794"/>
      <c r="M134" s="794"/>
      <c r="N134" s="794"/>
      <c r="O134" s="794"/>
      <c r="P134" s="794"/>
      <c r="Q134" s="794"/>
      <c r="R134" s="794"/>
      <c r="S134" s="794"/>
      <c r="T134" s="794"/>
      <c r="U134" s="794"/>
      <c r="V134" s="794"/>
      <c r="W134" s="794"/>
      <c r="X134" s="794"/>
      <c r="Y134" s="794"/>
      <c r="Z134" s="794"/>
      <c r="AA134" s="794"/>
      <c r="AB134" s="794"/>
      <c r="AC134" s="794"/>
      <c r="AD134" s="794"/>
      <c r="AE134" s="794"/>
      <c r="AF134" s="794"/>
      <c r="AG134" s="794"/>
      <c r="AH134" s="794"/>
      <c r="AI134" s="794"/>
      <c r="AJ134" s="794"/>
      <c r="AK134" s="794"/>
      <c r="AL134" s="794"/>
      <c r="AM134" s="794"/>
      <c r="AN134" s="794"/>
      <c r="AO134" s="794"/>
      <c r="AP134" s="794"/>
      <c r="AQ134" s="794"/>
      <c r="AR134" s="794"/>
      <c r="AS134" s="794"/>
      <c r="AT134" s="794"/>
      <c r="AU134" s="794"/>
      <c r="AV134" s="794"/>
      <c r="AW134" s="794"/>
      <c r="AX134" s="794"/>
      <c r="AY134" s="794"/>
      <c r="AZ134" s="794"/>
      <c r="BA134" s="794"/>
      <c r="BB134" s="794"/>
      <c r="BC134" s="794"/>
      <c r="BD134" s="794"/>
      <c r="BE134" s="794"/>
      <c r="BF134" s="794"/>
      <c r="BG134" s="794"/>
      <c r="BH134" s="794"/>
      <c r="BI134" s="794"/>
      <c r="BJ134" s="794"/>
      <c r="BK134" s="794"/>
      <c r="BL134" s="794"/>
      <c r="BM134" s="794"/>
    </row>
    <row r="135" spans="5:65" s="795" customFormat="1" ht="13.5" customHeight="1">
      <c r="E135" s="4"/>
      <c r="F135" s="794"/>
      <c r="G135" s="794"/>
      <c r="H135" s="794"/>
      <c r="I135" s="794"/>
      <c r="J135" s="794"/>
      <c r="K135" s="794"/>
      <c r="L135" s="794"/>
      <c r="M135" s="794"/>
      <c r="N135" s="794"/>
      <c r="O135" s="794"/>
      <c r="P135" s="794"/>
      <c r="Q135" s="794"/>
      <c r="R135" s="794"/>
      <c r="S135" s="794"/>
      <c r="T135" s="794"/>
      <c r="U135" s="794"/>
      <c r="V135" s="794"/>
      <c r="W135" s="794"/>
      <c r="X135" s="794"/>
      <c r="Y135" s="794"/>
      <c r="Z135" s="794"/>
      <c r="AA135" s="794"/>
      <c r="AB135" s="794"/>
      <c r="AC135" s="794"/>
      <c r="AD135" s="794"/>
      <c r="AE135" s="794"/>
      <c r="AF135" s="794"/>
      <c r="AG135" s="794"/>
      <c r="AH135" s="794"/>
      <c r="AI135" s="794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  <c r="BA135" s="794"/>
      <c r="BB135" s="794"/>
      <c r="BC135" s="794"/>
      <c r="BD135" s="794"/>
      <c r="BE135" s="794"/>
      <c r="BF135" s="794"/>
      <c r="BG135" s="794"/>
      <c r="BH135" s="794"/>
      <c r="BI135" s="794"/>
      <c r="BJ135" s="794"/>
      <c r="BK135" s="794"/>
      <c r="BL135" s="794"/>
      <c r="BM135" s="794"/>
    </row>
    <row r="136" spans="5:65" s="795" customFormat="1" ht="12.75" customHeight="1">
      <c r="E136" s="4"/>
      <c r="F136" s="794"/>
      <c r="G136" s="794"/>
      <c r="H136" s="794"/>
      <c r="I136" s="794"/>
      <c r="J136" s="794"/>
      <c r="K136" s="794"/>
      <c r="L136" s="794"/>
      <c r="M136" s="794"/>
      <c r="N136" s="794"/>
      <c r="O136" s="794"/>
      <c r="P136" s="794"/>
      <c r="Q136" s="794"/>
      <c r="R136" s="794"/>
      <c r="S136" s="794"/>
      <c r="T136" s="794"/>
      <c r="U136" s="794"/>
      <c r="V136" s="794"/>
      <c r="W136" s="794"/>
      <c r="X136" s="794"/>
      <c r="Y136" s="794"/>
      <c r="Z136" s="794"/>
      <c r="AA136" s="794"/>
      <c r="AB136" s="794"/>
      <c r="AC136" s="794"/>
      <c r="AD136" s="794"/>
      <c r="AE136" s="794"/>
      <c r="AF136" s="794"/>
      <c r="AG136" s="794"/>
      <c r="AH136" s="794"/>
      <c r="AI136" s="794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  <c r="BA136" s="794"/>
      <c r="BB136" s="794"/>
      <c r="BC136" s="794"/>
      <c r="BD136" s="794"/>
      <c r="BE136" s="794"/>
      <c r="BF136" s="794"/>
      <c r="BG136" s="794"/>
      <c r="BH136" s="794"/>
      <c r="BI136" s="794"/>
      <c r="BJ136" s="794"/>
      <c r="BK136" s="794"/>
      <c r="BL136" s="794"/>
      <c r="BM136" s="794"/>
    </row>
    <row r="137" spans="5:65" s="795" customFormat="1" ht="12.75" customHeight="1">
      <c r="E137" s="4"/>
      <c r="F137" s="794"/>
      <c r="G137" s="794"/>
      <c r="H137" s="794"/>
      <c r="I137" s="794"/>
      <c r="J137" s="794"/>
      <c r="K137" s="794"/>
      <c r="L137" s="794"/>
      <c r="M137" s="794"/>
      <c r="N137" s="794"/>
      <c r="O137" s="794"/>
      <c r="P137" s="794"/>
      <c r="Q137" s="794"/>
      <c r="R137" s="794"/>
      <c r="S137" s="794"/>
      <c r="T137" s="794"/>
      <c r="U137" s="794"/>
      <c r="V137" s="794"/>
      <c r="W137" s="794"/>
      <c r="X137" s="794"/>
      <c r="Y137" s="794"/>
      <c r="Z137" s="794"/>
      <c r="AA137" s="794"/>
      <c r="AB137" s="794"/>
      <c r="AC137" s="794"/>
      <c r="AD137" s="794"/>
      <c r="AE137" s="794"/>
      <c r="AF137" s="794"/>
      <c r="AG137" s="794"/>
      <c r="AH137" s="794"/>
      <c r="AI137" s="794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  <c r="BA137" s="794"/>
      <c r="BB137" s="794"/>
      <c r="BC137" s="794"/>
      <c r="BD137" s="794"/>
      <c r="BE137" s="794"/>
      <c r="BF137" s="794"/>
      <c r="BG137" s="794"/>
      <c r="BH137" s="794"/>
      <c r="BI137" s="794"/>
      <c r="BJ137" s="794"/>
      <c r="BK137" s="794"/>
      <c r="BL137" s="794"/>
      <c r="BM137" s="794"/>
    </row>
    <row r="138" spans="5:65" s="795" customFormat="1" ht="12.75" customHeight="1">
      <c r="E138" s="4"/>
      <c r="F138" s="794"/>
      <c r="G138" s="794"/>
      <c r="H138" s="794"/>
      <c r="I138" s="794"/>
      <c r="J138" s="794"/>
      <c r="K138" s="794"/>
      <c r="L138" s="794"/>
      <c r="M138" s="794"/>
      <c r="N138" s="794"/>
      <c r="O138" s="794"/>
      <c r="P138" s="794"/>
      <c r="Q138" s="794"/>
      <c r="R138" s="794"/>
      <c r="S138" s="794"/>
      <c r="T138" s="794"/>
      <c r="U138" s="794"/>
      <c r="V138" s="794"/>
      <c r="W138" s="794"/>
      <c r="X138" s="794"/>
      <c r="Y138" s="794"/>
      <c r="Z138" s="794"/>
      <c r="AA138" s="794"/>
      <c r="AB138" s="794"/>
      <c r="AC138" s="794"/>
      <c r="AD138" s="794"/>
      <c r="AE138" s="794"/>
      <c r="AF138" s="794"/>
      <c r="AG138" s="794"/>
      <c r="AH138" s="794"/>
      <c r="AI138" s="794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  <c r="BA138" s="794"/>
      <c r="BB138" s="794"/>
      <c r="BC138" s="794"/>
      <c r="BD138" s="794"/>
      <c r="BE138" s="794"/>
      <c r="BF138" s="794"/>
      <c r="BG138" s="794"/>
      <c r="BH138" s="794"/>
      <c r="BI138" s="794"/>
      <c r="BJ138" s="794"/>
      <c r="BK138" s="794"/>
      <c r="BL138" s="794"/>
      <c r="BM138" s="794"/>
    </row>
    <row r="139" spans="5:65" s="795" customFormat="1" ht="11.1" customHeight="1">
      <c r="E139" s="4"/>
      <c r="F139" s="794"/>
      <c r="G139" s="794"/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  <c r="AQ139" s="794"/>
      <c r="AR139" s="794"/>
      <c r="AS139" s="794"/>
      <c r="AT139" s="794"/>
      <c r="AU139" s="794"/>
      <c r="AV139" s="794"/>
      <c r="AW139" s="794"/>
      <c r="AX139" s="794"/>
      <c r="AY139" s="794"/>
      <c r="AZ139" s="794"/>
      <c r="BA139" s="794"/>
      <c r="BB139" s="794"/>
      <c r="BC139" s="794"/>
      <c r="BD139" s="794"/>
      <c r="BE139" s="794"/>
      <c r="BF139" s="794"/>
      <c r="BG139" s="794"/>
      <c r="BH139" s="794"/>
      <c r="BI139" s="794"/>
      <c r="BJ139" s="794"/>
      <c r="BK139" s="794"/>
      <c r="BL139" s="794"/>
      <c r="BM139" s="794"/>
    </row>
    <row r="140" spans="5:65" s="795" customFormat="1" ht="11.1" customHeight="1">
      <c r="E140" s="4"/>
      <c r="F140" s="794"/>
      <c r="G140" s="794"/>
      <c r="H140" s="794"/>
      <c r="I140" s="794"/>
      <c r="J140" s="794"/>
      <c r="K140" s="794"/>
      <c r="L140" s="794"/>
      <c r="M140" s="794"/>
      <c r="N140" s="794"/>
      <c r="O140" s="794"/>
      <c r="P140" s="794"/>
      <c r="Q140" s="794"/>
      <c r="R140" s="794"/>
      <c r="S140" s="794"/>
      <c r="T140" s="794"/>
      <c r="U140" s="794"/>
      <c r="V140" s="794"/>
      <c r="W140" s="794"/>
      <c r="X140" s="794"/>
      <c r="Y140" s="794"/>
      <c r="Z140" s="794"/>
      <c r="AA140" s="794"/>
      <c r="AB140" s="794"/>
      <c r="AC140" s="794"/>
      <c r="AD140" s="794"/>
      <c r="AE140" s="794"/>
      <c r="AF140" s="794"/>
      <c r="AG140" s="794"/>
      <c r="AH140" s="794"/>
      <c r="AI140" s="794"/>
      <c r="AJ140" s="794"/>
      <c r="AK140" s="794"/>
      <c r="AL140" s="794"/>
      <c r="AM140" s="794"/>
      <c r="AN140" s="794"/>
      <c r="AO140" s="794"/>
      <c r="AP140" s="794"/>
      <c r="AQ140" s="794"/>
      <c r="AR140" s="794"/>
      <c r="AS140" s="794"/>
      <c r="AT140" s="794"/>
      <c r="AU140" s="794"/>
      <c r="AV140" s="794"/>
      <c r="AW140" s="794"/>
      <c r="AX140" s="794"/>
      <c r="AY140" s="794"/>
      <c r="AZ140" s="794"/>
      <c r="BA140" s="794"/>
      <c r="BB140" s="794"/>
      <c r="BC140" s="794"/>
      <c r="BD140" s="794"/>
      <c r="BE140" s="794"/>
      <c r="BF140" s="794"/>
      <c r="BG140" s="794"/>
      <c r="BH140" s="794"/>
      <c r="BI140" s="794"/>
      <c r="BJ140" s="794"/>
      <c r="BK140" s="794"/>
      <c r="BL140" s="794"/>
      <c r="BM140" s="794"/>
    </row>
    <row r="141" spans="5:65" s="795" customFormat="1" ht="13.5" customHeight="1">
      <c r="E141" s="4"/>
      <c r="F141" s="794"/>
      <c r="G141" s="794"/>
      <c r="H141" s="794"/>
      <c r="I141" s="794"/>
      <c r="J141" s="794"/>
      <c r="K141" s="794"/>
      <c r="L141" s="794"/>
      <c r="M141" s="794"/>
      <c r="N141" s="794"/>
      <c r="O141" s="794"/>
      <c r="P141" s="794"/>
      <c r="Q141" s="794"/>
      <c r="R141" s="794"/>
      <c r="S141" s="794"/>
      <c r="T141" s="794"/>
      <c r="U141" s="794"/>
      <c r="V141" s="794"/>
      <c r="W141" s="794"/>
      <c r="X141" s="794"/>
      <c r="Y141" s="794"/>
      <c r="Z141" s="794"/>
      <c r="AA141" s="794"/>
      <c r="AB141" s="794"/>
      <c r="AC141" s="794"/>
      <c r="AD141" s="794"/>
      <c r="AE141" s="794"/>
      <c r="AF141" s="794"/>
      <c r="AG141" s="794"/>
      <c r="AH141" s="794"/>
      <c r="AI141" s="794"/>
      <c r="AJ141" s="794"/>
      <c r="AK141" s="794"/>
      <c r="AL141" s="794"/>
      <c r="AM141" s="794"/>
      <c r="AN141" s="794"/>
      <c r="AO141" s="794"/>
      <c r="AP141" s="794"/>
      <c r="AQ141" s="794"/>
      <c r="AR141" s="794"/>
      <c r="AS141" s="794"/>
      <c r="AT141" s="794"/>
      <c r="AU141" s="794"/>
      <c r="AV141" s="794"/>
      <c r="AW141" s="794"/>
      <c r="AX141" s="794"/>
      <c r="AY141" s="794"/>
      <c r="AZ141" s="794"/>
      <c r="BA141" s="794"/>
      <c r="BB141" s="794"/>
      <c r="BC141" s="794"/>
      <c r="BD141" s="794"/>
      <c r="BE141" s="794"/>
      <c r="BF141" s="794"/>
      <c r="BG141" s="794"/>
      <c r="BH141" s="794"/>
      <c r="BI141" s="794"/>
      <c r="BJ141" s="794"/>
      <c r="BK141" s="794"/>
      <c r="BL141" s="794"/>
      <c r="BM141" s="794"/>
    </row>
    <row r="142" spans="5:65" s="795" customFormat="1" ht="13.5" customHeight="1">
      <c r="E142" s="4"/>
      <c r="F142" s="794"/>
      <c r="G142" s="794"/>
      <c r="H142" s="794"/>
      <c r="I142" s="794"/>
      <c r="J142" s="794"/>
      <c r="K142" s="794"/>
      <c r="L142" s="794"/>
      <c r="M142" s="794"/>
      <c r="N142" s="794"/>
      <c r="O142" s="794"/>
      <c r="P142" s="794"/>
      <c r="Q142" s="794"/>
      <c r="R142" s="794"/>
      <c r="S142" s="794"/>
      <c r="T142" s="794"/>
      <c r="U142" s="794"/>
      <c r="V142" s="794"/>
      <c r="W142" s="794"/>
      <c r="X142" s="794"/>
      <c r="Y142" s="794"/>
      <c r="Z142" s="794"/>
      <c r="AA142" s="794"/>
      <c r="AB142" s="794"/>
      <c r="AC142" s="794"/>
      <c r="AD142" s="794"/>
      <c r="AE142" s="794"/>
      <c r="AF142" s="794"/>
      <c r="AG142" s="794"/>
      <c r="AH142" s="794"/>
      <c r="AI142" s="794"/>
      <c r="AJ142" s="794"/>
      <c r="AK142" s="794"/>
      <c r="AL142" s="794"/>
      <c r="AM142" s="794"/>
      <c r="AN142" s="794"/>
      <c r="AO142" s="794"/>
      <c r="AP142" s="794"/>
      <c r="AQ142" s="794"/>
      <c r="AR142" s="794"/>
      <c r="AS142" s="794"/>
      <c r="AT142" s="794"/>
      <c r="AU142" s="794"/>
      <c r="AV142" s="794"/>
      <c r="AW142" s="794"/>
      <c r="AX142" s="794"/>
      <c r="AY142" s="794"/>
      <c r="AZ142" s="794"/>
      <c r="BA142" s="794"/>
      <c r="BB142" s="794"/>
      <c r="BC142" s="794"/>
      <c r="BD142" s="794"/>
      <c r="BE142" s="794"/>
      <c r="BF142" s="794"/>
      <c r="BG142" s="794"/>
      <c r="BH142" s="794"/>
      <c r="BI142" s="794"/>
      <c r="BJ142" s="794"/>
      <c r="BK142" s="794"/>
      <c r="BL142" s="794"/>
      <c r="BM142" s="794"/>
    </row>
    <row r="143" spans="5:65" s="795" customFormat="1" ht="13.5" customHeight="1">
      <c r="E143" s="4"/>
      <c r="F143" s="794"/>
      <c r="G143" s="794"/>
      <c r="H143" s="794"/>
      <c r="I143" s="794"/>
      <c r="J143" s="794"/>
      <c r="K143" s="794"/>
      <c r="L143" s="794"/>
      <c r="M143" s="794"/>
      <c r="N143" s="794"/>
      <c r="O143" s="794"/>
      <c r="P143" s="794"/>
      <c r="Q143" s="794"/>
      <c r="R143" s="794"/>
      <c r="S143" s="794"/>
      <c r="T143" s="794"/>
      <c r="U143" s="794"/>
      <c r="V143" s="794"/>
      <c r="W143" s="794"/>
      <c r="X143" s="794"/>
      <c r="Y143" s="794"/>
      <c r="Z143" s="794"/>
      <c r="AA143" s="794"/>
      <c r="AB143" s="794"/>
      <c r="AC143" s="794"/>
      <c r="AD143" s="794"/>
      <c r="AE143" s="794"/>
      <c r="AF143" s="794"/>
      <c r="AG143" s="794"/>
      <c r="AH143" s="794"/>
      <c r="AI143" s="794"/>
      <c r="AJ143" s="794"/>
      <c r="AK143" s="794"/>
      <c r="AL143" s="794"/>
      <c r="AM143" s="794"/>
      <c r="AN143" s="794"/>
      <c r="AO143" s="794"/>
      <c r="AP143" s="794"/>
      <c r="AQ143" s="794"/>
      <c r="AR143" s="794"/>
      <c r="AS143" s="794"/>
      <c r="AT143" s="794"/>
      <c r="AU143" s="794"/>
      <c r="AV143" s="794"/>
      <c r="AW143" s="794"/>
      <c r="AX143" s="794"/>
      <c r="AY143" s="794"/>
      <c r="AZ143" s="794"/>
      <c r="BA143" s="794"/>
      <c r="BB143" s="794"/>
      <c r="BC143" s="794"/>
      <c r="BD143" s="794"/>
      <c r="BE143" s="794"/>
      <c r="BF143" s="794"/>
      <c r="BG143" s="794"/>
      <c r="BH143" s="794"/>
      <c r="BI143" s="794"/>
      <c r="BJ143" s="794"/>
      <c r="BK143" s="794"/>
      <c r="BL143" s="794"/>
      <c r="BM143" s="794"/>
    </row>
    <row r="144" spans="5:65" s="795" customFormat="1" ht="13.5" customHeight="1">
      <c r="E144" s="4"/>
      <c r="F144" s="794"/>
      <c r="G144" s="794"/>
      <c r="H144" s="794"/>
      <c r="I144" s="794"/>
      <c r="J144" s="794"/>
      <c r="K144" s="794"/>
      <c r="L144" s="794"/>
      <c r="M144" s="794"/>
      <c r="N144" s="794"/>
      <c r="O144" s="794"/>
      <c r="P144" s="794"/>
      <c r="Q144" s="794"/>
      <c r="R144" s="794"/>
      <c r="S144" s="794"/>
      <c r="T144" s="794"/>
      <c r="U144" s="794"/>
      <c r="V144" s="794"/>
      <c r="W144" s="794"/>
      <c r="X144" s="794"/>
      <c r="Y144" s="794"/>
      <c r="Z144" s="794"/>
      <c r="AA144" s="794"/>
      <c r="AB144" s="794"/>
      <c r="AC144" s="794"/>
      <c r="AD144" s="794"/>
      <c r="AE144" s="794"/>
      <c r="AF144" s="794"/>
      <c r="AG144" s="794"/>
      <c r="AH144" s="794"/>
      <c r="AI144" s="794"/>
      <c r="AJ144" s="794"/>
      <c r="AK144" s="794"/>
      <c r="AL144" s="79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A144" s="794"/>
      <c r="BB144" s="794"/>
      <c r="BC144" s="794"/>
      <c r="BD144" s="794"/>
      <c r="BE144" s="794"/>
      <c r="BF144" s="794"/>
      <c r="BG144" s="794"/>
      <c r="BH144" s="794"/>
      <c r="BI144" s="794"/>
      <c r="BJ144" s="794"/>
      <c r="BK144" s="794"/>
      <c r="BL144" s="794"/>
      <c r="BM144" s="794"/>
    </row>
    <row r="145" spans="5:65" s="795" customFormat="1" ht="3.75" customHeight="1">
      <c r="E145" s="4"/>
      <c r="F145" s="794"/>
      <c r="G145" s="794"/>
      <c r="H145" s="794"/>
      <c r="I145" s="794"/>
      <c r="J145" s="794"/>
      <c r="K145" s="794"/>
      <c r="L145" s="794"/>
      <c r="M145" s="794"/>
      <c r="N145" s="794"/>
      <c r="O145" s="794"/>
      <c r="P145" s="794"/>
      <c r="Q145" s="794"/>
      <c r="R145" s="794"/>
      <c r="S145" s="794"/>
      <c r="T145" s="794"/>
      <c r="U145" s="794"/>
      <c r="V145" s="794"/>
      <c r="W145" s="794"/>
      <c r="X145" s="794"/>
      <c r="Y145" s="794"/>
      <c r="Z145" s="794"/>
      <c r="AA145" s="794"/>
      <c r="AB145" s="794"/>
      <c r="AC145" s="794"/>
      <c r="AD145" s="794"/>
      <c r="AE145" s="794"/>
      <c r="AF145" s="794"/>
      <c r="AG145" s="794"/>
      <c r="AH145" s="794"/>
      <c r="AI145" s="794"/>
      <c r="AJ145" s="794"/>
      <c r="AK145" s="794"/>
      <c r="AL145" s="794"/>
      <c r="AM145" s="794"/>
      <c r="AN145" s="794"/>
      <c r="AO145" s="794"/>
      <c r="AP145" s="794"/>
      <c r="AQ145" s="794"/>
      <c r="AR145" s="794"/>
      <c r="AS145" s="794"/>
      <c r="AT145" s="794"/>
      <c r="AU145" s="794"/>
      <c r="AV145" s="794"/>
      <c r="AW145" s="794"/>
      <c r="AX145" s="794"/>
      <c r="AY145" s="794"/>
      <c r="AZ145" s="794"/>
      <c r="BA145" s="794"/>
      <c r="BB145" s="794"/>
      <c r="BC145" s="794"/>
      <c r="BD145" s="794"/>
      <c r="BE145" s="794"/>
      <c r="BF145" s="794"/>
      <c r="BG145" s="794"/>
      <c r="BH145" s="794"/>
      <c r="BI145" s="794"/>
      <c r="BJ145" s="794"/>
      <c r="BK145" s="794"/>
      <c r="BL145" s="794"/>
      <c r="BM145" s="794"/>
    </row>
    <row r="146" spans="5:65" s="795" customFormat="1" ht="10.5" customHeight="1">
      <c r="E146" s="4"/>
      <c r="F146" s="794"/>
      <c r="G146" s="794"/>
      <c r="H146" s="794"/>
      <c r="I146" s="794"/>
      <c r="J146" s="794"/>
      <c r="K146" s="794"/>
      <c r="L146" s="794"/>
      <c r="M146" s="794"/>
      <c r="N146" s="794"/>
      <c r="O146" s="794"/>
      <c r="P146" s="794"/>
      <c r="Q146" s="794"/>
      <c r="R146" s="794"/>
      <c r="S146" s="794"/>
      <c r="T146" s="794"/>
      <c r="U146" s="794"/>
      <c r="V146" s="794"/>
      <c r="W146" s="794"/>
      <c r="X146" s="794"/>
      <c r="Y146" s="794"/>
      <c r="Z146" s="794"/>
      <c r="AA146" s="794"/>
      <c r="AB146" s="794"/>
      <c r="AC146" s="794"/>
      <c r="AD146" s="794"/>
      <c r="AE146" s="794"/>
      <c r="AF146" s="794"/>
      <c r="AG146" s="794"/>
      <c r="AH146" s="794"/>
      <c r="AI146" s="794"/>
      <c r="AJ146" s="794"/>
      <c r="AK146" s="794"/>
      <c r="AL146" s="794"/>
      <c r="AM146" s="794"/>
      <c r="AN146" s="794"/>
      <c r="AO146" s="794"/>
      <c r="AP146" s="794"/>
      <c r="AQ146" s="794"/>
      <c r="AR146" s="794"/>
      <c r="AS146" s="794"/>
      <c r="AT146" s="794"/>
      <c r="AU146" s="794"/>
      <c r="AV146" s="794"/>
      <c r="AW146" s="794"/>
      <c r="AX146" s="794"/>
      <c r="AY146" s="794"/>
      <c r="AZ146" s="794"/>
      <c r="BA146" s="794"/>
      <c r="BB146" s="794"/>
      <c r="BC146" s="794"/>
      <c r="BD146" s="794"/>
      <c r="BE146" s="794"/>
      <c r="BF146" s="794"/>
      <c r="BG146" s="794"/>
      <c r="BH146" s="794"/>
      <c r="BI146" s="794"/>
      <c r="BJ146" s="794"/>
      <c r="BK146" s="794"/>
      <c r="BL146" s="794"/>
      <c r="BM146" s="794"/>
    </row>
    <row r="147" spans="5:65" s="795" customFormat="1" ht="17.25" customHeight="1">
      <c r="E147" s="4"/>
      <c r="F147" s="794"/>
      <c r="G147" s="794"/>
      <c r="H147" s="794"/>
      <c r="I147" s="794"/>
      <c r="J147" s="794"/>
      <c r="K147" s="794"/>
      <c r="L147" s="794"/>
      <c r="M147" s="794"/>
      <c r="N147" s="794"/>
      <c r="O147" s="794"/>
      <c r="P147" s="794"/>
      <c r="Q147" s="794"/>
      <c r="R147" s="794"/>
      <c r="S147" s="794"/>
      <c r="T147" s="794"/>
      <c r="U147" s="794"/>
      <c r="V147" s="794"/>
      <c r="W147" s="794"/>
      <c r="X147" s="794"/>
      <c r="Y147" s="794"/>
      <c r="Z147" s="794"/>
      <c r="AA147" s="794"/>
      <c r="AB147" s="794"/>
      <c r="AC147" s="794"/>
      <c r="AD147" s="794"/>
      <c r="AE147" s="794"/>
      <c r="AF147" s="794"/>
      <c r="AG147" s="794"/>
      <c r="AH147" s="794"/>
      <c r="AI147" s="794"/>
      <c r="AJ147" s="794"/>
      <c r="AK147" s="794"/>
      <c r="AL147" s="794"/>
      <c r="AM147" s="794"/>
      <c r="AN147" s="794"/>
      <c r="AO147" s="794"/>
      <c r="AP147" s="794"/>
      <c r="AQ147" s="794"/>
      <c r="AR147" s="794"/>
      <c r="AS147" s="794"/>
      <c r="AT147" s="794"/>
      <c r="AU147" s="794"/>
      <c r="AV147" s="794"/>
      <c r="AW147" s="794"/>
      <c r="AX147" s="794"/>
      <c r="AY147" s="794"/>
      <c r="AZ147" s="794"/>
      <c r="BA147" s="794"/>
      <c r="BB147" s="794"/>
      <c r="BC147" s="794"/>
      <c r="BD147" s="794"/>
      <c r="BE147" s="794"/>
      <c r="BF147" s="794"/>
      <c r="BG147" s="794"/>
      <c r="BH147" s="794"/>
      <c r="BI147" s="794"/>
      <c r="BJ147" s="794"/>
      <c r="BK147" s="794"/>
      <c r="BL147" s="794"/>
      <c r="BM147" s="794"/>
    </row>
    <row r="148" spans="5:65" s="795" customFormat="1" ht="17.25" customHeight="1">
      <c r="E148" s="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  <c r="W148" s="794"/>
      <c r="X148" s="794"/>
      <c r="Y148" s="794"/>
      <c r="Z148" s="794"/>
      <c r="AA148" s="794"/>
      <c r="AB148" s="794"/>
      <c r="AC148" s="794"/>
      <c r="AD148" s="794"/>
      <c r="AE148" s="794"/>
      <c r="AF148" s="794"/>
      <c r="AG148" s="794"/>
      <c r="AH148" s="794"/>
      <c r="AI148" s="794"/>
      <c r="AJ148" s="794"/>
      <c r="AK148" s="794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4"/>
      <c r="AX148" s="794"/>
      <c r="AY148" s="794"/>
      <c r="AZ148" s="794"/>
      <c r="BA148" s="794"/>
      <c r="BB148" s="794"/>
      <c r="BC148" s="794"/>
      <c r="BD148" s="794"/>
      <c r="BE148" s="794"/>
      <c r="BF148" s="794"/>
      <c r="BG148" s="794"/>
      <c r="BH148" s="794"/>
      <c r="BI148" s="794"/>
      <c r="BJ148" s="794"/>
      <c r="BK148" s="794"/>
      <c r="BL148" s="794"/>
      <c r="BM148" s="794"/>
    </row>
    <row r="149" spans="5:65" s="795" customFormat="1" ht="17.25" customHeight="1">
      <c r="E149" s="4"/>
      <c r="F149" s="794"/>
      <c r="G149" s="794"/>
      <c r="H149" s="794"/>
      <c r="I149" s="794"/>
      <c r="J149" s="794"/>
      <c r="K149" s="794"/>
      <c r="L149" s="794"/>
      <c r="M149" s="794"/>
      <c r="N149" s="794"/>
      <c r="O149" s="794"/>
      <c r="P149" s="794"/>
      <c r="Q149" s="794"/>
      <c r="R149" s="794"/>
      <c r="S149" s="794"/>
      <c r="T149" s="794"/>
      <c r="U149" s="794"/>
      <c r="V149" s="794"/>
      <c r="W149" s="794"/>
      <c r="X149" s="794"/>
      <c r="Y149" s="794"/>
      <c r="Z149" s="794"/>
      <c r="AA149" s="794"/>
      <c r="AB149" s="794"/>
      <c r="AC149" s="794"/>
      <c r="AD149" s="794"/>
      <c r="AE149" s="794"/>
      <c r="AF149" s="794"/>
      <c r="AG149" s="794"/>
      <c r="AH149" s="794"/>
      <c r="AI149" s="794"/>
      <c r="AJ149" s="794"/>
      <c r="AK149" s="794"/>
      <c r="AL149" s="794"/>
      <c r="AM149" s="794"/>
      <c r="AN149" s="794"/>
      <c r="AO149" s="794"/>
      <c r="AP149" s="794"/>
      <c r="AQ149" s="794"/>
      <c r="AR149" s="794"/>
      <c r="AS149" s="794"/>
      <c r="AT149" s="794"/>
      <c r="AU149" s="794"/>
      <c r="AV149" s="794"/>
      <c r="AW149" s="794"/>
      <c r="AX149" s="794"/>
      <c r="AY149" s="794"/>
      <c r="AZ149" s="794"/>
      <c r="BA149" s="794"/>
      <c r="BB149" s="794"/>
      <c r="BC149" s="794"/>
      <c r="BD149" s="794"/>
      <c r="BE149" s="794"/>
      <c r="BF149" s="794"/>
      <c r="BG149" s="794"/>
      <c r="BH149" s="794"/>
      <c r="BI149" s="794"/>
      <c r="BJ149" s="794"/>
      <c r="BK149" s="794"/>
      <c r="BL149" s="794"/>
      <c r="BM149" s="794"/>
    </row>
    <row r="150" spans="5:65" s="795" customFormat="1" ht="17.25" customHeight="1">
      <c r="E150" s="4"/>
      <c r="F150" s="794"/>
      <c r="G150" s="794"/>
      <c r="H150" s="794"/>
      <c r="I150" s="794"/>
      <c r="J150" s="794"/>
      <c r="K150" s="794"/>
      <c r="L150" s="794"/>
      <c r="M150" s="794"/>
      <c r="N150" s="794"/>
      <c r="O150" s="794"/>
      <c r="P150" s="794"/>
      <c r="Q150" s="794"/>
      <c r="R150" s="794"/>
      <c r="S150" s="794"/>
      <c r="T150" s="794"/>
      <c r="U150" s="794"/>
      <c r="V150" s="794"/>
      <c r="W150" s="794"/>
      <c r="X150" s="794"/>
      <c r="Y150" s="794"/>
      <c r="Z150" s="794"/>
      <c r="AA150" s="794"/>
      <c r="AB150" s="794"/>
      <c r="AC150" s="794"/>
      <c r="AD150" s="794"/>
      <c r="AE150" s="794"/>
      <c r="AF150" s="794"/>
      <c r="AG150" s="794"/>
      <c r="AH150" s="794"/>
      <c r="AI150" s="794"/>
      <c r="AJ150" s="794"/>
      <c r="AK150" s="794"/>
      <c r="AL150" s="794"/>
      <c r="AM150" s="794"/>
      <c r="AN150" s="794"/>
      <c r="AO150" s="794"/>
      <c r="AP150" s="794"/>
      <c r="AQ150" s="794"/>
      <c r="AR150" s="794"/>
      <c r="AS150" s="794"/>
      <c r="AT150" s="794"/>
      <c r="AU150" s="794"/>
      <c r="AV150" s="794"/>
      <c r="AW150" s="794"/>
      <c r="AX150" s="794"/>
      <c r="AY150" s="794"/>
      <c r="AZ150" s="794"/>
      <c r="BA150" s="794"/>
      <c r="BB150" s="794"/>
      <c r="BC150" s="794"/>
      <c r="BD150" s="794"/>
      <c r="BE150" s="794"/>
      <c r="BF150" s="794"/>
      <c r="BG150" s="794"/>
      <c r="BH150" s="794"/>
      <c r="BI150" s="794"/>
      <c r="BJ150" s="794"/>
      <c r="BK150" s="794"/>
      <c r="BL150" s="794"/>
      <c r="BM150" s="794"/>
    </row>
    <row r="151" spans="5:65" s="795" customFormat="1" ht="12" customHeight="1">
      <c r="E151" s="4"/>
      <c r="F151" s="794"/>
      <c r="G151" s="794"/>
      <c r="H151" s="794"/>
      <c r="I151" s="794"/>
      <c r="J151" s="794"/>
      <c r="K151" s="794"/>
      <c r="L151" s="794"/>
      <c r="M151" s="794"/>
      <c r="N151" s="794"/>
      <c r="O151" s="794"/>
      <c r="P151" s="794"/>
      <c r="Q151" s="794"/>
      <c r="R151" s="794"/>
      <c r="S151" s="794"/>
      <c r="T151" s="794"/>
      <c r="U151" s="794"/>
      <c r="V151" s="794"/>
      <c r="W151" s="794"/>
      <c r="X151" s="794"/>
      <c r="Y151" s="794"/>
      <c r="Z151" s="794"/>
      <c r="AA151" s="794"/>
      <c r="AB151" s="794"/>
      <c r="AC151" s="794"/>
      <c r="AD151" s="794"/>
      <c r="AE151" s="794"/>
      <c r="AF151" s="794"/>
      <c r="AG151" s="794"/>
      <c r="AH151" s="794"/>
      <c r="AI151" s="794"/>
      <c r="AJ151" s="794"/>
      <c r="AK151" s="794"/>
      <c r="AL151" s="794"/>
      <c r="AM151" s="794"/>
      <c r="AN151" s="794"/>
      <c r="AO151" s="794"/>
      <c r="AP151" s="794"/>
      <c r="AQ151" s="794"/>
      <c r="AR151" s="794"/>
      <c r="AS151" s="794"/>
      <c r="AT151" s="794"/>
      <c r="AU151" s="794"/>
      <c r="AV151" s="794"/>
      <c r="AW151" s="794"/>
      <c r="AX151" s="794"/>
      <c r="AY151" s="794"/>
      <c r="AZ151" s="794"/>
      <c r="BA151" s="794"/>
      <c r="BB151" s="794"/>
      <c r="BC151" s="794"/>
      <c r="BD151" s="794"/>
      <c r="BE151" s="794"/>
      <c r="BF151" s="794"/>
      <c r="BG151" s="794"/>
      <c r="BH151" s="794"/>
      <c r="BI151" s="794"/>
      <c r="BJ151" s="794"/>
      <c r="BK151" s="794"/>
      <c r="BL151" s="794"/>
      <c r="BM151" s="794"/>
    </row>
    <row r="152" spans="5:65" s="795" customFormat="1" ht="15" customHeight="1">
      <c r="E152" s="4"/>
      <c r="F152" s="794"/>
      <c r="G152" s="794"/>
      <c r="H152" s="794"/>
      <c r="I152" s="794"/>
      <c r="J152" s="794"/>
      <c r="K152" s="794"/>
      <c r="L152" s="794"/>
      <c r="M152" s="794"/>
      <c r="N152" s="794"/>
      <c r="O152" s="794"/>
      <c r="P152" s="794"/>
      <c r="Q152" s="794"/>
      <c r="R152" s="794"/>
      <c r="S152" s="794"/>
      <c r="T152" s="794"/>
      <c r="U152" s="794"/>
      <c r="V152" s="794"/>
      <c r="W152" s="794"/>
      <c r="X152" s="794"/>
      <c r="Y152" s="794"/>
      <c r="Z152" s="794"/>
      <c r="AA152" s="794"/>
      <c r="AB152" s="794"/>
      <c r="AC152" s="794"/>
      <c r="AD152" s="794"/>
      <c r="AE152" s="794"/>
      <c r="AF152" s="794"/>
      <c r="AG152" s="794"/>
      <c r="AH152" s="794"/>
      <c r="AI152" s="794"/>
      <c r="AJ152" s="794"/>
      <c r="AK152" s="794"/>
      <c r="AL152" s="794"/>
      <c r="AM152" s="794"/>
      <c r="AN152" s="794"/>
      <c r="AO152" s="794"/>
      <c r="AP152" s="794"/>
      <c r="AQ152" s="794"/>
      <c r="AR152" s="794"/>
      <c r="AS152" s="794"/>
      <c r="AT152" s="794"/>
      <c r="AU152" s="794"/>
      <c r="AV152" s="794"/>
      <c r="AW152" s="794"/>
      <c r="AX152" s="794"/>
      <c r="AY152" s="794"/>
      <c r="AZ152" s="794"/>
      <c r="BA152" s="794"/>
      <c r="BB152" s="794"/>
      <c r="BC152" s="794"/>
      <c r="BD152" s="794"/>
      <c r="BE152" s="794"/>
      <c r="BF152" s="794"/>
      <c r="BG152" s="794"/>
      <c r="BH152" s="794"/>
      <c r="BI152" s="794"/>
      <c r="BJ152" s="794"/>
      <c r="BK152" s="794"/>
      <c r="BL152" s="794"/>
      <c r="BM152" s="794"/>
    </row>
    <row r="153" spans="5:65" s="795" customFormat="1" ht="15" customHeight="1">
      <c r="E153" s="4"/>
      <c r="F153" s="794"/>
      <c r="G153" s="794"/>
      <c r="H153" s="794"/>
      <c r="I153" s="794"/>
      <c r="J153" s="794"/>
      <c r="K153" s="794"/>
      <c r="L153" s="794"/>
      <c r="M153" s="794"/>
      <c r="N153" s="794"/>
      <c r="O153" s="794"/>
      <c r="P153" s="794"/>
      <c r="Q153" s="794"/>
      <c r="R153" s="794"/>
      <c r="S153" s="794"/>
      <c r="T153" s="794"/>
      <c r="U153" s="794"/>
      <c r="V153" s="794"/>
      <c r="W153" s="794"/>
      <c r="X153" s="794"/>
      <c r="Y153" s="794"/>
      <c r="Z153" s="794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</row>
    <row r="154" spans="5:65" s="795" customFormat="1" ht="45.75" customHeight="1">
      <c r="E154" s="4"/>
      <c r="F154" s="794"/>
      <c r="G154" s="794"/>
      <c r="H154" s="794"/>
      <c r="I154" s="794"/>
      <c r="J154" s="794"/>
      <c r="K154" s="794"/>
      <c r="L154" s="794"/>
      <c r="M154" s="794"/>
      <c r="N154" s="794"/>
      <c r="O154" s="794"/>
      <c r="P154" s="794"/>
      <c r="Q154" s="794"/>
      <c r="R154" s="794"/>
      <c r="S154" s="794"/>
      <c r="T154" s="794"/>
      <c r="U154" s="794"/>
      <c r="V154" s="794"/>
      <c r="W154" s="794"/>
      <c r="X154" s="794"/>
      <c r="Y154" s="794"/>
      <c r="Z154" s="794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</row>
    <row r="155" spans="5:65" s="795" customFormat="1" ht="49.5" customHeight="1">
      <c r="E155" s="4"/>
      <c r="F155" s="794"/>
      <c r="G155" s="794"/>
      <c r="H155" s="794"/>
      <c r="I155" s="794"/>
      <c r="J155" s="794"/>
      <c r="K155" s="794"/>
      <c r="L155" s="794"/>
      <c r="M155" s="794"/>
      <c r="N155" s="794"/>
      <c r="O155" s="794"/>
      <c r="P155" s="794"/>
      <c r="Q155" s="794"/>
      <c r="R155" s="794"/>
      <c r="S155" s="794"/>
      <c r="T155" s="794"/>
      <c r="U155" s="794"/>
      <c r="V155" s="794"/>
      <c r="W155" s="794"/>
      <c r="X155" s="794"/>
      <c r="Y155" s="794"/>
      <c r="Z155" s="794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</row>
    <row r="156" spans="5:65" s="795" customFormat="1" ht="12.75" customHeight="1">
      <c r="E156" s="4"/>
      <c r="F156" s="794"/>
      <c r="G156" s="794"/>
      <c r="H156" s="794"/>
      <c r="I156" s="794"/>
      <c r="J156" s="794"/>
      <c r="K156" s="794"/>
      <c r="L156" s="794"/>
      <c r="M156" s="794"/>
      <c r="N156" s="794"/>
      <c r="O156" s="794"/>
      <c r="P156" s="794"/>
      <c r="Q156" s="794"/>
      <c r="R156" s="794"/>
      <c r="S156" s="794"/>
      <c r="T156" s="794"/>
      <c r="U156" s="794"/>
      <c r="V156" s="794"/>
      <c r="W156" s="794"/>
      <c r="X156" s="794"/>
      <c r="Y156" s="794"/>
      <c r="Z156" s="794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</row>
    <row r="157" spans="5:65" s="795" customFormat="1" ht="11.1" customHeight="1">
      <c r="E157" s="4"/>
      <c r="F157" s="794"/>
      <c r="G157" s="794"/>
      <c r="H157" s="794"/>
      <c r="I157" s="794"/>
      <c r="J157" s="794"/>
      <c r="K157" s="794"/>
      <c r="L157" s="794"/>
      <c r="M157" s="794"/>
      <c r="N157" s="794"/>
      <c r="O157" s="794"/>
      <c r="P157" s="794"/>
      <c r="Q157" s="794"/>
      <c r="R157" s="794"/>
      <c r="S157" s="794"/>
      <c r="T157" s="794"/>
      <c r="U157" s="794"/>
      <c r="V157" s="794"/>
      <c r="W157" s="794"/>
      <c r="X157" s="794"/>
      <c r="Y157" s="794"/>
      <c r="Z157" s="794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</row>
    <row r="158" spans="5:65" s="795" customFormat="1" ht="24" customHeight="1">
      <c r="E158" s="4"/>
      <c r="F158" s="794"/>
      <c r="G158" s="794"/>
      <c r="H158" s="794"/>
      <c r="I158" s="794"/>
      <c r="J158" s="794"/>
      <c r="K158" s="794"/>
      <c r="L158" s="794"/>
      <c r="M158" s="794"/>
      <c r="N158" s="794"/>
      <c r="O158" s="794"/>
      <c r="P158" s="794"/>
      <c r="Q158" s="794"/>
      <c r="R158" s="794"/>
      <c r="S158" s="794"/>
      <c r="T158" s="794"/>
      <c r="U158" s="794"/>
      <c r="V158" s="794"/>
      <c r="W158" s="794"/>
      <c r="X158" s="794"/>
      <c r="Y158" s="794"/>
      <c r="Z158" s="794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</row>
    <row r="159" spans="5:65" s="795" customFormat="1" ht="11.1" customHeight="1">
      <c r="E159" s="4"/>
      <c r="F159" s="794"/>
      <c r="G159" s="794"/>
      <c r="H159" s="794"/>
      <c r="I159" s="794"/>
      <c r="J159" s="794"/>
      <c r="K159" s="794"/>
      <c r="L159" s="794"/>
      <c r="M159" s="794"/>
      <c r="N159" s="794"/>
      <c r="O159" s="794"/>
      <c r="P159" s="794"/>
      <c r="Q159" s="794"/>
      <c r="R159" s="794"/>
      <c r="S159" s="794"/>
      <c r="T159" s="794"/>
      <c r="U159" s="794"/>
      <c r="V159" s="794"/>
      <c r="W159" s="794"/>
      <c r="X159" s="794"/>
      <c r="Y159" s="794"/>
      <c r="Z159" s="794"/>
      <c r="AA159" s="794"/>
      <c r="AB159" s="794"/>
      <c r="AC159" s="794"/>
      <c r="AD159" s="794"/>
      <c r="AE159" s="794"/>
      <c r="AF159" s="794"/>
      <c r="AG159" s="794"/>
      <c r="AH159" s="794"/>
      <c r="AI159" s="794"/>
      <c r="AJ159" s="794"/>
      <c r="AK159" s="794"/>
      <c r="AL159" s="794"/>
      <c r="AM159" s="794"/>
      <c r="AN159" s="794"/>
      <c r="AO159" s="794"/>
      <c r="AP159" s="794"/>
      <c r="AQ159" s="794"/>
      <c r="AR159" s="794"/>
      <c r="AS159" s="794"/>
      <c r="AT159" s="794"/>
      <c r="AU159" s="794"/>
      <c r="AV159" s="794"/>
      <c r="AW159" s="794"/>
      <c r="AX159" s="794"/>
      <c r="AY159" s="794"/>
      <c r="AZ159" s="794"/>
      <c r="BA159" s="794"/>
      <c r="BB159" s="794"/>
      <c r="BC159" s="794"/>
      <c r="BD159" s="794"/>
      <c r="BE159" s="794"/>
      <c r="BF159" s="794"/>
      <c r="BG159" s="794"/>
      <c r="BH159" s="794"/>
      <c r="BI159" s="794"/>
      <c r="BJ159" s="794"/>
      <c r="BK159" s="794"/>
      <c r="BL159" s="794"/>
      <c r="BM159" s="794"/>
    </row>
    <row r="160" spans="5:65" s="795" customFormat="1" ht="12.75" customHeight="1">
      <c r="E160" s="4"/>
      <c r="F160" s="794"/>
      <c r="G160" s="794"/>
      <c r="H160" s="794"/>
      <c r="I160" s="794"/>
      <c r="J160" s="794"/>
      <c r="K160" s="794"/>
      <c r="L160" s="794"/>
      <c r="M160" s="794"/>
      <c r="N160" s="794"/>
      <c r="O160" s="794"/>
      <c r="P160" s="794"/>
      <c r="Q160" s="794"/>
      <c r="R160" s="794"/>
      <c r="S160" s="794"/>
      <c r="T160" s="794"/>
      <c r="U160" s="794"/>
      <c r="V160" s="794"/>
      <c r="W160" s="794"/>
      <c r="X160" s="794"/>
      <c r="Y160" s="794"/>
      <c r="Z160" s="794"/>
      <c r="AA160" s="794"/>
      <c r="AB160" s="794"/>
      <c r="AC160" s="794"/>
      <c r="AD160" s="794"/>
      <c r="AE160" s="794"/>
      <c r="AF160" s="794"/>
      <c r="AG160" s="794"/>
      <c r="AH160" s="794"/>
      <c r="AI160" s="794"/>
      <c r="AJ160" s="794"/>
      <c r="AK160" s="794"/>
      <c r="AL160" s="794"/>
      <c r="AM160" s="794"/>
      <c r="AN160" s="794"/>
      <c r="AO160" s="794"/>
      <c r="AP160" s="794"/>
      <c r="AQ160" s="794"/>
      <c r="AR160" s="794"/>
      <c r="AS160" s="794"/>
      <c r="AT160" s="794"/>
      <c r="AU160" s="794"/>
      <c r="AV160" s="794"/>
      <c r="AW160" s="794"/>
      <c r="AX160" s="794"/>
      <c r="AY160" s="794"/>
      <c r="AZ160" s="794"/>
      <c r="BA160" s="794"/>
      <c r="BB160" s="794"/>
      <c r="BC160" s="794"/>
      <c r="BD160" s="794"/>
      <c r="BE160" s="794"/>
      <c r="BF160" s="794"/>
      <c r="BG160" s="794"/>
      <c r="BH160" s="794"/>
      <c r="BI160" s="794"/>
      <c r="BJ160" s="794"/>
      <c r="BK160" s="794"/>
      <c r="BL160" s="794"/>
      <c r="BM160" s="794"/>
    </row>
    <row r="161" spans="5:65" s="795" customFormat="1" ht="11.1" customHeight="1">
      <c r="E161" s="4"/>
      <c r="F161" s="794"/>
      <c r="G161" s="794"/>
      <c r="H161" s="794"/>
      <c r="I161" s="794"/>
      <c r="J161" s="794"/>
      <c r="K161" s="794"/>
      <c r="L161" s="794"/>
      <c r="M161" s="794"/>
      <c r="N161" s="794"/>
      <c r="O161" s="794"/>
      <c r="P161" s="794"/>
      <c r="Q161" s="794"/>
      <c r="R161" s="794"/>
      <c r="S161" s="794"/>
      <c r="T161" s="794"/>
      <c r="U161" s="794"/>
      <c r="V161" s="794"/>
      <c r="W161" s="794"/>
      <c r="X161" s="794"/>
      <c r="Y161" s="794"/>
      <c r="Z161" s="794"/>
      <c r="AA161" s="794"/>
      <c r="AB161" s="794"/>
      <c r="AC161" s="794"/>
      <c r="AD161" s="794"/>
      <c r="AE161" s="794"/>
      <c r="AF161" s="794"/>
      <c r="AG161" s="794"/>
      <c r="AH161" s="794"/>
      <c r="AI161" s="794"/>
      <c r="AJ161" s="794"/>
      <c r="AK161" s="794"/>
      <c r="AL161" s="794"/>
      <c r="AM161" s="794"/>
      <c r="AN161" s="794"/>
      <c r="AO161" s="794"/>
      <c r="AP161" s="794"/>
      <c r="AQ161" s="794"/>
      <c r="AR161" s="794"/>
      <c r="AS161" s="794"/>
      <c r="AT161" s="794"/>
      <c r="AU161" s="794"/>
      <c r="AV161" s="794"/>
      <c r="AW161" s="794"/>
      <c r="AX161" s="794"/>
      <c r="AY161" s="794"/>
      <c r="AZ161" s="794"/>
      <c r="BA161" s="794"/>
      <c r="BB161" s="794"/>
      <c r="BC161" s="794"/>
      <c r="BD161" s="794"/>
      <c r="BE161" s="794"/>
      <c r="BF161" s="794"/>
      <c r="BG161" s="794"/>
      <c r="BH161" s="794"/>
      <c r="BI161" s="794"/>
      <c r="BJ161" s="794"/>
      <c r="BK161" s="794"/>
      <c r="BL161" s="794"/>
      <c r="BM161" s="794"/>
    </row>
    <row r="162" spans="5:65" s="795" customFormat="1" ht="12.75" customHeight="1">
      <c r="E162" s="4"/>
      <c r="F162" s="794"/>
      <c r="G162" s="794"/>
      <c r="H162" s="794"/>
      <c r="I162" s="794"/>
      <c r="J162" s="794"/>
      <c r="K162" s="794"/>
      <c r="L162" s="794"/>
      <c r="M162" s="794"/>
      <c r="N162" s="794"/>
      <c r="O162" s="794"/>
      <c r="P162" s="794"/>
      <c r="Q162" s="794"/>
      <c r="R162" s="794"/>
      <c r="S162" s="794"/>
      <c r="T162" s="794"/>
      <c r="U162" s="794"/>
      <c r="V162" s="794"/>
      <c r="W162" s="794"/>
      <c r="X162" s="794"/>
      <c r="Y162" s="794"/>
      <c r="Z162" s="794"/>
      <c r="AA162" s="794"/>
      <c r="AB162" s="794"/>
      <c r="AC162" s="794"/>
      <c r="AD162" s="794"/>
      <c r="AE162" s="794"/>
      <c r="AF162" s="794"/>
      <c r="AG162" s="794"/>
      <c r="AH162" s="794"/>
      <c r="AI162" s="794"/>
      <c r="AJ162" s="794"/>
      <c r="AK162" s="794"/>
      <c r="AL162" s="794"/>
      <c r="AM162" s="794"/>
      <c r="AN162" s="794"/>
      <c r="AO162" s="794"/>
      <c r="AP162" s="794"/>
      <c r="AQ162" s="794"/>
      <c r="AR162" s="794"/>
      <c r="AS162" s="794"/>
      <c r="AT162" s="794"/>
      <c r="AU162" s="794"/>
      <c r="AV162" s="794"/>
      <c r="AW162" s="794"/>
      <c r="AX162" s="794"/>
      <c r="AY162" s="794"/>
      <c r="AZ162" s="794"/>
      <c r="BA162" s="794"/>
      <c r="BB162" s="794"/>
      <c r="BC162" s="794"/>
      <c r="BD162" s="794"/>
      <c r="BE162" s="794"/>
      <c r="BF162" s="794"/>
      <c r="BG162" s="794"/>
      <c r="BH162" s="794"/>
      <c r="BI162" s="794"/>
      <c r="BJ162" s="794"/>
      <c r="BK162" s="794"/>
      <c r="BL162" s="794"/>
      <c r="BM162" s="794"/>
    </row>
    <row r="163" spans="5:65" s="795" customFormat="1" ht="12.75" customHeight="1">
      <c r="E163" s="4"/>
      <c r="F163" s="794"/>
      <c r="G163" s="794"/>
      <c r="H163" s="794"/>
      <c r="I163" s="794"/>
      <c r="J163" s="794"/>
      <c r="K163" s="794"/>
      <c r="L163" s="794"/>
      <c r="M163" s="794"/>
      <c r="N163" s="794"/>
      <c r="O163" s="794"/>
      <c r="P163" s="794"/>
      <c r="Q163" s="794"/>
      <c r="R163" s="794"/>
      <c r="S163" s="794"/>
      <c r="T163" s="794"/>
      <c r="U163" s="794"/>
      <c r="V163" s="794"/>
      <c r="W163" s="794"/>
      <c r="X163" s="794"/>
      <c r="Y163" s="794"/>
      <c r="Z163" s="794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</row>
    <row r="164" spans="5:65" s="795" customFormat="1" ht="12.75" customHeight="1">
      <c r="E164" s="4"/>
      <c r="F164" s="794"/>
      <c r="G164" s="794"/>
      <c r="H164" s="794"/>
      <c r="I164" s="794"/>
      <c r="J164" s="794"/>
      <c r="K164" s="794"/>
      <c r="L164" s="794"/>
      <c r="M164" s="794"/>
      <c r="N164" s="794"/>
      <c r="O164" s="794"/>
      <c r="P164" s="794"/>
      <c r="Q164" s="794"/>
      <c r="R164" s="794"/>
      <c r="S164" s="794"/>
      <c r="T164" s="794"/>
      <c r="U164" s="794"/>
      <c r="V164" s="794"/>
      <c r="W164" s="794"/>
      <c r="X164" s="794"/>
      <c r="Y164" s="794"/>
      <c r="Z164" s="794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</row>
    <row r="165" spans="5:65" s="795" customFormat="1" ht="12.75" customHeight="1">
      <c r="E165" s="4"/>
      <c r="F165" s="794"/>
      <c r="G165" s="794"/>
      <c r="H165" s="794"/>
      <c r="I165" s="794"/>
      <c r="J165" s="794"/>
      <c r="K165" s="794"/>
      <c r="L165" s="794"/>
      <c r="M165" s="794"/>
      <c r="N165" s="794"/>
      <c r="O165" s="794"/>
      <c r="P165" s="794"/>
      <c r="Q165" s="794"/>
      <c r="R165" s="794"/>
      <c r="S165" s="794"/>
      <c r="T165" s="794"/>
      <c r="U165" s="794"/>
      <c r="V165" s="794"/>
      <c r="W165" s="794"/>
      <c r="X165" s="794"/>
      <c r="Y165" s="794"/>
      <c r="Z165" s="794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</row>
    <row r="166" spans="5:65" s="795" customFormat="1" ht="12.75" customHeight="1">
      <c r="E166" s="4"/>
      <c r="F166" s="794"/>
      <c r="G166" s="794"/>
      <c r="H166" s="794"/>
      <c r="I166" s="794"/>
      <c r="J166" s="794"/>
      <c r="K166" s="794"/>
      <c r="L166" s="794"/>
      <c r="M166" s="794"/>
      <c r="N166" s="794"/>
      <c r="O166" s="794"/>
      <c r="P166" s="794"/>
      <c r="Q166" s="794"/>
      <c r="R166" s="794"/>
      <c r="S166" s="794"/>
      <c r="T166" s="794"/>
      <c r="U166" s="794"/>
      <c r="V166" s="794"/>
      <c r="W166" s="794"/>
      <c r="X166" s="794"/>
      <c r="Y166" s="794"/>
      <c r="Z166" s="794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</row>
    <row r="167" spans="5:65" s="795" customFormat="1" ht="11.1" customHeight="1">
      <c r="E167" s="4"/>
      <c r="F167" s="794"/>
      <c r="G167" s="794"/>
      <c r="H167" s="794"/>
      <c r="I167" s="794"/>
      <c r="J167" s="794"/>
      <c r="K167" s="794"/>
      <c r="L167" s="794"/>
      <c r="M167" s="794"/>
      <c r="N167" s="794"/>
      <c r="O167" s="794"/>
      <c r="P167" s="794"/>
      <c r="Q167" s="794"/>
      <c r="R167" s="794"/>
      <c r="S167" s="794"/>
      <c r="T167" s="794"/>
      <c r="U167" s="794"/>
      <c r="V167" s="794"/>
      <c r="W167" s="794"/>
      <c r="X167" s="794"/>
      <c r="Y167" s="794"/>
      <c r="Z167" s="794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</row>
    <row r="168" spans="5:65" s="795" customFormat="1" ht="12.75" customHeight="1">
      <c r="E168" s="4"/>
      <c r="F168" s="794"/>
      <c r="G168" s="794"/>
      <c r="H168" s="794"/>
      <c r="I168" s="794"/>
      <c r="J168" s="794"/>
      <c r="K168" s="794"/>
      <c r="L168" s="794"/>
      <c r="M168" s="794"/>
      <c r="N168" s="794"/>
      <c r="O168" s="794"/>
      <c r="P168" s="794"/>
      <c r="Q168" s="794"/>
      <c r="R168" s="794"/>
      <c r="S168" s="794"/>
      <c r="T168" s="794"/>
      <c r="U168" s="794"/>
      <c r="V168" s="794"/>
      <c r="W168" s="794"/>
      <c r="X168" s="794"/>
      <c r="Y168" s="794"/>
      <c r="Z168" s="794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</row>
    <row r="169" spans="5:65" s="795" customFormat="1" ht="12.75" customHeight="1">
      <c r="E169" s="4"/>
      <c r="F169" s="794"/>
      <c r="G169" s="794"/>
      <c r="H169" s="794"/>
      <c r="I169" s="794"/>
      <c r="J169" s="794"/>
      <c r="K169" s="794"/>
      <c r="L169" s="794"/>
      <c r="M169" s="794"/>
      <c r="N169" s="794"/>
      <c r="O169" s="794"/>
      <c r="P169" s="794"/>
      <c r="Q169" s="794"/>
      <c r="R169" s="794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</row>
    <row r="170" spans="5:65" s="795" customFormat="1" ht="12.75" customHeight="1">
      <c r="E170" s="4"/>
      <c r="F170" s="794"/>
      <c r="G170" s="794"/>
      <c r="H170" s="794"/>
      <c r="I170" s="794"/>
      <c r="J170" s="794"/>
      <c r="K170" s="794"/>
      <c r="L170" s="794"/>
      <c r="M170" s="794"/>
      <c r="N170" s="794"/>
      <c r="O170" s="794"/>
      <c r="P170" s="794"/>
      <c r="Q170" s="794"/>
      <c r="R170" s="794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</row>
    <row r="171" spans="5:65" s="795" customFormat="1" ht="12.75" customHeight="1">
      <c r="E171" s="4"/>
      <c r="F171" s="794"/>
      <c r="G171" s="794"/>
      <c r="H171" s="794"/>
      <c r="I171" s="794"/>
      <c r="J171" s="794"/>
      <c r="K171" s="794"/>
      <c r="L171" s="794"/>
      <c r="M171" s="794"/>
      <c r="N171" s="794"/>
      <c r="O171" s="794"/>
      <c r="P171" s="794"/>
      <c r="Q171" s="794"/>
      <c r="R171" s="794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</row>
    <row r="172" spans="5:65" s="795" customFormat="1" ht="12.75" customHeight="1">
      <c r="E172" s="4"/>
      <c r="F172" s="794"/>
      <c r="G172" s="794"/>
      <c r="H172" s="794"/>
      <c r="I172" s="794"/>
      <c r="J172" s="794"/>
      <c r="K172" s="794"/>
      <c r="L172" s="794"/>
      <c r="M172" s="794"/>
      <c r="N172" s="794"/>
      <c r="O172" s="794"/>
      <c r="P172" s="794"/>
      <c r="Q172" s="794"/>
      <c r="R172" s="794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</row>
    <row r="173" spans="5:65" s="795" customFormat="1" ht="11.1" customHeight="1">
      <c r="E173" s="4"/>
      <c r="F173" s="794"/>
      <c r="G173" s="794"/>
      <c r="H173" s="794"/>
      <c r="I173" s="794"/>
      <c r="J173" s="794"/>
      <c r="K173" s="794"/>
      <c r="L173" s="794"/>
      <c r="M173" s="794"/>
      <c r="N173" s="794"/>
      <c r="O173" s="794"/>
      <c r="P173" s="794"/>
      <c r="Q173" s="794"/>
      <c r="R173" s="794"/>
      <c r="S173" s="794"/>
      <c r="T173" s="794"/>
      <c r="U173" s="794"/>
      <c r="V173" s="794"/>
      <c r="W173" s="794"/>
      <c r="X173" s="794"/>
      <c r="Y173" s="794"/>
      <c r="Z173" s="794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</row>
    <row r="174" spans="5:65" s="795" customFormat="1" ht="12.75" customHeight="1">
      <c r="E174" s="4"/>
      <c r="F174" s="794"/>
      <c r="G174" s="794"/>
      <c r="H174" s="794"/>
      <c r="I174" s="794"/>
      <c r="J174" s="794"/>
      <c r="K174" s="794"/>
      <c r="L174" s="794"/>
      <c r="M174" s="794"/>
      <c r="N174" s="794"/>
      <c r="O174" s="794"/>
      <c r="P174" s="794"/>
      <c r="Q174" s="794"/>
      <c r="R174" s="794"/>
      <c r="S174" s="794"/>
      <c r="T174" s="794"/>
      <c r="U174" s="794"/>
      <c r="V174" s="794"/>
      <c r="W174" s="794"/>
      <c r="X174" s="794"/>
      <c r="Y174" s="794"/>
      <c r="Z174" s="794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</row>
    <row r="175" spans="5:65" s="795" customFormat="1" ht="12.75" customHeight="1">
      <c r="E175" s="4"/>
      <c r="F175" s="794"/>
      <c r="G175" s="794"/>
      <c r="H175" s="794"/>
      <c r="I175" s="794"/>
      <c r="J175" s="794"/>
      <c r="K175" s="794"/>
      <c r="L175" s="794"/>
      <c r="M175" s="794"/>
      <c r="N175" s="794"/>
      <c r="O175" s="794"/>
      <c r="P175" s="794"/>
      <c r="Q175" s="794"/>
      <c r="R175" s="794"/>
      <c r="S175" s="794"/>
      <c r="T175" s="794"/>
      <c r="U175" s="794"/>
      <c r="V175" s="794"/>
      <c r="W175" s="794"/>
      <c r="X175" s="794"/>
      <c r="Y175" s="794"/>
      <c r="Z175" s="794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</row>
    <row r="176" spans="5:65" s="795" customFormat="1" ht="12.75" customHeight="1">
      <c r="E176" s="4"/>
      <c r="F176" s="794"/>
      <c r="G176" s="794"/>
      <c r="H176" s="794"/>
      <c r="I176" s="794"/>
      <c r="J176" s="794"/>
      <c r="K176" s="794"/>
      <c r="L176" s="794"/>
      <c r="M176" s="794"/>
      <c r="N176" s="794"/>
      <c r="O176" s="794"/>
      <c r="P176" s="794"/>
      <c r="Q176" s="794"/>
      <c r="R176" s="794"/>
      <c r="S176" s="794"/>
      <c r="T176" s="794"/>
      <c r="U176" s="794"/>
      <c r="V176" s="794"/>
      <c r="W176" s="794"/>
      <c r="X176" s="794"/>
      <c r="Y176" s="794"/>
      <c r="Z176" s="794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</row>
    <row r="177" spans="5:65" s="795" customFormat="1" ht="12.75" customHeight="1">
      <c r="E177" s="4"/>
      <c r="F177" s="794"/>
      <c r="G177" s="794"/>
      <c r="H177" s="794"/>
      <c r="I177" s="794"/>
      <c r="J177" s="794"/>
      <c r="K177" s="794"/>
      <c r="L177" s="794"/>
      <c r="M177" s="794"/>
      <c r="N177" s="794"/>
      <c r="O177" s="794"/>
      <c r="P177" s="794"/>
      <c r="Q177" s="794"/>
      <c r="R177" s="794"/>
      <c r="S177" s="794"/>
      <c r="T177" s="794"/>
      <c r="U177" s="794"/>
      <c r="V177" s="794"/>
      <c r="W177" s="794"/>
      <c r="X177" s="794"/>
      <c r="Y177" s="794"/>
      <c r="Z177" s="794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</row>
    <row r="178" spans="5:65" s="795" customFormat="1" ht="12.75" customHeight="1">
      <c r="E178" s="4"/>
      <c r="F178" s="794"/>
      <c r="G178" s="794"/>
      <c r="H178" s="794"/>
      <c r="I178" s="794"/>
      <c r="J178" s="794"/>
      <c r="K178" s="794"/>
      <c r="L178" s="794"/>
      <c r="M178" s="794"/>
      <c r="N178" s="794"/>
      <c r="O178" s="794"/>
      <c r="P178" s="794"/>
      <c r="Q178" s="794"/>
      <c r="R178" s="794"/>
      <c r="S178" s="794"/>
      <c r="T178" s="794"/>
      <c r="U178" s="794"/>
      <c r="V178" s="794"/>
      <c r="W178" s="794"/>
      <c r="X178" s="794"/>
      <c r="Y178" s="794"/>
      <c r="Z178" s="794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</row>
    <row r="179" spans="5:65" s="795" customFormat="1" ht="11.1" customHeight="1">
      <c r="E179" s="4"/>
      <c r="F179" s="794"/>
      <c r="G179" s="794"/>
      <c r="H179" s="794"/>
      <c r="I179" s="794"/>
      <c r="J179" s="794"/>
      <c r="K179" s="794"/>
      <c r="L179" s="794"/>
      <c r="M179" s="794"/>
      <c r="N179" s="794"/>
      <c r="O179" s="794"/>
      <c r="P179" s="794"/>
      <c r="Q179" s="794"/>
      <c r="R179" s="794"/>
      <c r="S179" s="794"/>
      <c r="T179" s="794"/>
      <c r="U179" s="794"/>
      <c r="V179" s="794"/>
      <c r="W179" s="794"/>
      <c r="X179" s="794"/>
      <c r="Y179" s="794"/>
      <c r="Z179" s="794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</row>
    <row r="180" spans="5:65" s="795" customFormat="1" ht="12.75" customHeight="1">
      <c r="E180" s="4"/>
      <c r="F180" s="794"/>
      <c r="G180" s="794"/>
      <c r="H180" s="794"/>
      <c r="I180" s="794"/>
      <c r="J180" s="794"/>
      <c r="K180" s="794"/>
      <c r="L180" s="794"/>
      <c r="M180" s="794"/>
      <c r="N180" s="794"/>
      <c r="O180" s="794"/>
      <c r="P180" s="794"/>
      <c r="Q180" s="794"/>
      <c r="R180" s="794"/>
      <c r="S180" s="794"/>
      <c r="T180" s="794"/>
      <c r="U180" s="794"/>
      <c r="V180" s="794"/>
      <c r="W180" s="794"/>
      <c r="X180" s="794"/>
      <c r="Y180" s="794"/>
      <c r="Z180" s="794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</row>
    <row r="181" spans="5:65" s="795" customFormat="1" ht="12.75" customHeight="1">
      <c r="E181" s="4"/>
      <c r="F181" s="794"/>
      <c r="G181" s="794"/>
      <c r="H181" s="794"/>
      <c r="I181" s="794"/>
      <c r="J181" s="794"/>
      <c r="K181" s="794"/>
      <c r="L181" s="794"/>
      <c r="M181" s="794"/>
      <c r="N181" s="794"/>
      <c r="O181" s="794"/>
      <c r="P181" s="794"/>
      <c r="Q181" s="794"/>
      <c r="R181" s="794"/>
      <c r="S181" s="794"/>
      <c r="T181" s="794"/>
      <c r="U181" s="794"/>
      <c r="V181" s="794"/>
      <c r="W181" s="794"/>
      <c r="X181" s="794"/>
      <c r="Y181" s="794"/>
      <c r="Z181" s="794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</row>
    <row r="182" spans="5:65" s="795" customFormat="1" ht="12.75" customHeight="1">
      <c r="E182" s="4"/>
      <c r="F182" s="794"/>
      <c r="G182" s="794"/>
      <c r="H182" s="794"/>
      <c r="I182" s="794"/>
      <c r="J182" s="794"/>
      <c r="K182" s="794"/>
      <c r="L182" s="794"/>
      <c r="M182" s="794"/>
      <c r="N182" s="794"/>
      <c r="O182" s="794"/>
      <c r="P182" s="794"/>
      <c r="Q182" s="794"/>
      <c r="R182" s="794"/>
      <c r="S182" s="794"/>
      <c r="T182" s="794"/>
      <c r="U182" s="794"/>
      <c r="V182" s="794"/>
      <c r="W182" s="794"/>
      <c r="X182" s="794"/>
      <c r="Y182" s="794"/>
      <c r="Z182" s="794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</row>
    <row r="183" spans="5:65" s="795" customFormat="1" ht="12.75" customHeight="1">
      <c r="E183" s="4"/>
      <c r="F183" s="794"/>
      <c r="G183" s="794"/>
      <c r="H183" s="794"/>
      <c r="I183" s="794"/>
      <c r="J183" s="794"/>
      <c r="K183" s="794"/>
      <c r="L183" s="794"/>
      <c r="M183" s="794"/>
      <c r="N183" s="794"/>
      <c r="O183" s="794"/>
      <c r="P183" s="794"/>
      <c r="Q183" s="794"/>
      <c r="R183" s="794"/>
      <c r="S183" s="794"/>
      <c r="T183" s="794"/>
      <c r="U183" s="794"/>
      <c r="V183" s="794"/>
      <c r="W183" s="794"/>
      <c r="X183" s="794"/>
      <c r="Y183" s="794"/>
      <c r="Z183" s="794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</row>
    <row r="184" spans="5:65" s="795" customFormat="1" ht="11.1" customHeight="1">
      <c r="E184" s="4"/>
      <c r="F184" s="794"/>
      <c r="G184" s="794"/>
      <c r="H184" s="794"/>
      <c r="I184" s="794"/>
      <c r="J184" s="794"/>
      <c r="K184" s="794"/>
      <c r="L184" s="794"/>
      <c r="M184" s="794"/>
      <c r="N184" s="794"/>
      <c r="O184" s="794"/>
      <c r="P184" s="794"/>
      <c r="Q184" s="794"/>
      <c r="R184" s="794"/>
      <c r="S184" s="794"/>
      <c r="T184" s="794"/>
      <c r="U184" s="794"/>
      <c r="V184" s="794"/>
      <c r="W184" s="794"/>
      <c r="X184" s="794"/>
      <c r="Y184" s="794"/>
      <c r="Z184" s="794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</row>
    <row r="185" spans="5:65" s="795" customFormat="1" ht="13.5" customHeight="1">
      <c r="E185" s="4"/>
      <c r="F185" s="794"/>
      <c r="G185" s="794"/>
      <c r="H185" s="794"/>
      <c r="I185" s="794"/>
      <c r="J185" s="794"/>
      <c r="K185" s="794"/>
      <c r="L185" s="794"/>
      <c r="M185" s="794"/>
      <c r="N185" s="794"/>
      <c r="O185" s="794"/>
      <c r="P185" s="794"/>
      <c r="Q185" s="794"/>
      <c r="R185" s="794"/>
      <c r="S185" s="794"/>
      <c r="T185" s="794"/>
      <c r="U185" s="794"/>
      <c r="V185" s="794"/>
      <c r="W185" s="794"/>
      <c r="X185" s="794"/>
      <c r="Y185" s="794"/>
      <c r="Z185" s="794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</row>
    <row r="186" spans="5:65" s="795" customFormat="1" ht="12.75" customHeight="1">
      <c r="E186" s="4"/>
      <c r="F186" s="794"/>
      <c r="G186" s="794"/>
      <c r="H186" s="794"/>
      <c r="I186" s="794"/>
      <c r="J186" s="794"/>
      <c r="K186" s="794"/>
      <c r="L186" s="794"/>
      <c r="M186" s="794"/>
      <c r="N186" s="794"/>
      <c r="O186" s="794"/>
      <c r="P186" s="794"/>
      <c r="Q186" s="794"/>
      <c r="R186" s="794"/>
      <c r="S186" s="794"/>
      <c r="T186" s="794"/>
      <c r="U186" s="794"/>
      <c r="V186" s="794"/>
      <c r="W186" s="794"/>
      <c r="X186" s="794"/>
      <c r="Y186" s="794"/>
      <c r="Z186" s="794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</row>
    <row r="187" spans="5:65" s="795" customFormat="1" ht="12.75" customHeight="1">
      <c r="E187" s="4"/>
      <c r="F187" s="794"/>
      <c r="G187" s="794"/>
      <c r="H187" s="794"/>
      <c r="I187" s="794"/>
      <c r="J187" s="794"/>
      <c r="K187" s="794"/>
      <c r="L187" s="794"/>
      <c r="M187" s="794"/>
      <c r="N187" s="794"/>
      <c r="O187" s="794"/>
      <c r="P187" s="794"/>
      <c r="Q187" s="794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</row>
    <row r="188" spans="5:65" s="795" customFormat="1" ht="12.75" customHeight="1">
      <c r="E188" s="4"/>
      <c r="F188" s="794"/>
      <c r="G188" s="794"/>
      <c r="H188" s="794"/>
      <c r="I188" s="794"/>
      <c r="J188" s="794"/>
      <c r="K188" s="794"/>
      <c r="L188" s="794"/>
      <c r="M188" s="794"/>
      <c r="N188" s="794"/>
      <c r="O188" s="794"/>
      <c r="P188" s="794"/>
      <c r="Q188" s="794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</row>
    <row r="189" spans="5:65" s="795" customFormat="1" ht="11.1" customHeight="1">
      <c r="E189" s="4"/>
      <c r="F189" s="794"/>
      <c r="G189" s="794"/>
      <c r="H189" s="794"/>
      <c r="I189" s="794"/>
      <c r="J189" s="794"/>
      <c r="K189" s="794"/>
      <c r="L189" s="794"/>
      <c r="M189" s="794"/>
      <c r="N189" s="794"/>
      <c r="O189" s="794"/>
      <c r="P189" s="794"/>
      <c r="Q189" s="794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</row>
    <row r="190" spans="5:65" s="795" customFormat="1" ht="24" customHeight="1">
      <c r="E190" s="4"/>
      <c r="F190" s="794"/>
      <c r="G190" s="794"/>
      <c r="H190" s="794"/>
      <c r="I190" s="794"/>
      <c r="J190" s="794"/>
      <c r="K190" s="794"/>
      <c r="L190" s="794"/>
      <c r="M190" s="794"/>
      <c r="N190" s="794"/>
      <c r="O190" s="794"/>
      <c r="P190" s="794"/>
      <c r="Q190" s="794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</row>
    <row r="191" spans="5:65" s="795" customFormat="1" ht="11.1" customHeight="1">
      <c r="E191" s="4"/>
      <c r="F191" s="794"/>
      <c r="G191" s="794"/>
      <c r="H191" s="794"/>
      <c r="I191" s="794"/>
      <c r="J191" s="794"/>
      <c r="K191" s="794"/>
      <c r="L191" s="794"/>
      <c r="M191" s="794"/>
      <c r="N191" s="794"/>
      <c r="O191" s="794"/>
      <c r="P191" s="794"/>
      <c r="Q191" s="794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</row>
    <row r="192" spans="5:65" s="795" customFormat="1" ht="12.75" customHeight="1">
      <c r="E192" s="4"/>
      <c r="F192" s="794"/>
      <c r="G192" s="794"/>
      <c r="H192" s="794"/>
      <c r="I192" s="794"/>
      <c r="J192" s="794"/>
      <c r="K192" s="794"/>
      <c r="L192" s="794"/>
      <c r="M192" s="794"/>
      <c r="N192" s="794"/>
      <c r="O192" s="794"/>
      <c r="P192" s="794"/>
      <c r="Q192" s="794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</row>
    <row r="193" spans="5:65" s="795" customFormat="1" ht="11.1" customHeight="1">
      <c r="E193" s="4"/>
      <c r="F193" s="794"/>
      <c r="G193" s="794"/>
      <c r="H193" s="794"/>
      <c r="I193" s="794"/>
      <c r="J193" s="794"/>
      <c r="K193" s="794"/>
      <c r="L193" s="794"/>
      <c r="M193" s="794"/>
      <c r="N193" s="794"/>
      <c r="O193" s="794"/>
      <c r="P193" s="794"/>
      <c r="Q193" s="794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</row>
    <row r="194" spans="5:65" s="795" customFormat="1" ht="12.75" customHeight="1">
      <c r="E194" s="4"/>
      <c r="F194" s="794"/>
      <c r="G194" s="794"/>
      <c r="H194" s="794"/>
      <c r="I194" s="794"/>
      <c r="J194" s="794"/>
      <c r="K194" s="794"/>
      <c r="L194" s="794"/>
      <c r="M194" s="794"/>
      <c r="N194" s="794"/>
      <c r="O194" s="794"/>
      <c r="P194" s="794"/>
      <c r="Q194" s="794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</row>
    <row r="195" spans="5:65" s="795" customFormat="1" ht="12.75" customHeight="1">
      <c r="E195" s="4"/>
      <c r="F195" s="794"/>
      <c r="G195" s="794"/>
      <c r="H195" s="794"/>
      <c r="I195" s="794"/>
      <c r="J195" s="794"/>
      <c r="K195" s="794"/>
      <c r="L195" s="794"/>
      <c r="M195" s="794"/>
      <c r="N195" s="794"/>
      <c r="O195" s="794"/>
      <c r="P195" s="794"/>
      <c r="Q195" s="794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</row>
    <row r="196" spans="5:65" s="795" customFormat="1" ht="12.75" customHeight="1">
      <c r="E196" s="4"/>
      <c r="F196" s="794"/>
      <c r="G196" s="794"/>
      <c r="H196" s="794"/>
      <c r="I196" s="794"/>
      <c r="J196" s="794"/>
      <c r="K196" s="794"/>
      <c r="L196" s="794"/>
      <c r="M196" s="794"/>
      <c r="N196" s="794"/>
      <c r="O196" s="794"/>
      <c r="P196" s="794"/>
      <c r="Q196" s="794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</row>
    <row r="197" spans="5:65" s="795" customFormat="1" ht="12.75" customHeight="1">
      <c r="E197" s="4"/>
      <c r="F197" s="794"/>
      <c r="G197" s="794"/>
      <c r="H197" s="794"/>
      <c r="I197" s="794"/>
      <c r="J197" s="794"/>
      <c r="K197" s="794"/>
      <c r="L197" s="794"/>
      <c r="M197" s="794"/>
      <c r="N197" s="794"/>
      <c r="O197" s="794"/>
      <c r="P197" s="794"/>
      <c r="Q197" s="794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</row>
    <row r="198" spans="5:65" s="795" customFormat="1" ht="12.75" customHeight="1">
      <c r="E198" s="4"/>
      <c r="F198" s="794"/>
      <c r="G198" s="794"/>
      <c r="H198" s="794"/>
      <c r="I198" s="794"/>
      <c r="J198" s="794"/>
      <c r="K198" s="794"/>
      <c r="L198" s="794"/>
      <c r="M198" s="794"/>
      <c r="N198" s="794"/>
      <c r="O198" s="794"/>
      <c r="P198" s="794"/>
      <c r="Q198" s="794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</row>
    <row r="199" spans="5:65" s="795" customFormat="1" ht="11.1" customHeight="1">
      <c r="E199" s="4"/>
      <c r="F199" s="794"/>
      <c r="G199" s="794"/>
      <c r="H199" s="794"/>
      <c r="I199" s="794"/>
      <c r="J199" s="794"/>
      <c r="K199" s="794"/>
      <c r="L199" s="794"/>
      <c r="M199" s="794"/>
      <c r="N199" s="794"/>
      <c r="O199" s="794"/>
      <c r="P199" s="794"/>
      <c r="Q199" s="794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</row>
    <row r="200" spans="5:65" s="795" customFormat="1" ht="12.75" customHeight="1">
      <c r="E200" s="4"/>
      <c r="F200" s="794"/>
      <c r="G200" s="794"/>
      <c r="H200" s="794"/>
      <c r="I200" s="794"/>
      <c r="J200" s="794"/>
      <c r="K200" s="794"/>
      <c r="L200" s="794"/>
      <c r="M200" s="794"/>
      <c r="N200" s="794"/>
      <c r="O200" s="794"/>
      <c r="P200" s="794"/>
      <c r="Q200" s="794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</row>
    <row r="201" spans="5:65" s="795" customFormat="1" ht="12.75" customHeight="1">
      <c r="E201" s="4"/>
      <c r="F201" s="794"/>
      <c r="G201" s="794"/>
      <c r="H201" s="794"/>
      <c r="I201" s="794"/>
      <c r="J201" s="794"/>
      <c r="K201" s="794"/>
      <c r="L201" s="794"/>
      <c r="M201" s="794"/>
      <c r="N201" s="794"/>
      <c r="O201" s="794"/>
      <c r="P201" s="794"/>
      <c r="Q201" s="794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</row>
    <row r="202" spans="5:65" s="795" customFormat="1" ht="12.75" customHeight="1">
      <c r="E202" s="4"/>
      <c r="F202" s="794"/>
      <c r="G202" s="794"/>
      <c r="H202" s="794"/>
      <c r="I202" s="794"/>
      <c r="J202" s="794"/>
      <c r="K202" s="794"/>
      <c r="L202" s="794"/>
      <c r="M202" s="794"/>
      <c r="N202" s="794"/>
      <c r="O202" s="794"/>
      <c r="P202" s="794"/>
      <c r="Q202" s="794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</row>
    <row r="203" spans="5:65" s="795" customFormat="1" ht="12.75" customHeight="1">
      <c r="E203" s="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</row>
    <row r="204" spans="5:65" s="795" customFormat="1" ht="12.75" customHeight="1">
      <c r="E204" s="4"/>
      <c r="F204" s="794"/>
      <c r="G204" s="794"/>
      <c r="H204" s="794"/>
      <c r="I204" s="794"/>
      <c r="J204" s="794"/>
      <c r="K204" s="794"/>
      <c r="L204" s="794"/>
      <c r="M204" s="794"/>
      <c r="N204" s="794"/>
      <c r="O204" s="794"/>
      <c r="P204" s="794"/>
      <c r="Q204" s="794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</row>
    <row r="205" spans="5:65" s="795" customFormat="1" ht="11.1" customHeight="1">
      <c r="E205" s="4"/>
      <c r="F205" s="794"/>
      <c r="G205" s="794"/>
      <c r="H205" s="794"/>
      <c r="I205" s="794"/>
      <c r="J205" s="794"/>
      <c r="K205" s="794"/>
      <c r="L205" s="794"/>
      <c r="M205" s="794"/>
      <c r="N205" s="794"/>
      <c r="O205" s="794"/>
      <c r="P205" s="794"/>
      <c r="Q205" s="794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</row>
    <row r="206" spans="5:65" s="795" customFormat="1" ht="12.75" customHeight="1">
      <c r="E206" s="4"/>
      <c r="F206" s="794"/>
      <c r="G206" s="794"/>
      <c r="H206" s="794"/>
      <c r="I206" s="794"/>
      <c r="J206" s="794"/>
      <c r="K206" s="794"/>
      <c r="L206" s="794"/>
      <c r="M206" s="794"/>
      <c r="N206" s="794"/>
      <c r="O206" s="794"/>
      <c r="P206" s="794"/>
      <c r="Q206" s="794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</row>
    <row r="207" spans="5:65" s="795" customFormat="1" ht="12.75" customHeight="1">
      <c r="E207" s="4"/>
      <c r="F207" s="794"/>
      <c r="G207" s="794"/>
      <c r="H207" s="794"/>
      <c r="I207" s="794"/>
      <c r="J207" s="794"/>
      <c r="K207" s="794"/>
      <c r="L207" s="794"/>
      <c r="M207" s="794"/>
      <c r="N207" s="794"/>
      <c r="O207" s="794"/>
      <c r="P207" s="794"/>
      <c r="Q207" s="794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</row>
    <row r="208" spans="5:65" s="795" customFormat="1" ht="12.75" customHeight="1">
      <c r="E208" s="4"/>
      <c r="F208" s="794"/>
      <c r="G208" s="794"/>
      <c r="H208" s="794"/>
      <c r="I208" s="794"/>
      <c r="J208" s="794"/>
      <c r="K208" s="794"/>
      <c r="L208" s="794"/>
      <c r="M208" s="794"/>
      <c r="N208" s="794"/>
      <c r="O208" s="794"/>
      <c r="P208" s="794"/>
      <c r="Q208" s="794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</row>
    <row r="209" spans="5:65" s="795" customFormat="1" ht="12.75" customHeight="1">
      <c r="E209" s="4"/>
      <c r="F209" s="794"/>
      <c r="G209" s="794"/>
      <c r="H209" s="794"/>
      <c r="I209" s="794"/>
      <c r="J209" s="794"/>
      <c r="K209" s="794"/>
      <c r="L209" s="794"/>
      <c r="M209" s="794"/>
      <c r="N209" s="794"/>
      <c r="O209" s="794"/>
      <c r="P209" s="794"/>
      <c r="Q209" s="794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</row>
    <row r="210" spans="5:65" s="795" customFormat="1" ht="12.75" customHeight="1">
      <c r="E210" s="4"/>
      <c r="F210" s="794"/>
      <c r="G210" s="794"/>
      <c r="H210" s="794"/>
      <c r="I210" s="794"/>
      <c r="J210" s="794"/>
      <c r="K210" s="794"/>
      <c r="L210" s="794"/>
      <c r="M210" s="794"/>
      <c r="N210" s="794"/>
      <c r="O210" s="794"/>
      <c r="P210" s="794"/>
      <c r="Q210" s="794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</row>
    <row r="211" spans="5:65" s="795" customFormat="1" ht="11.1" customHeight="1">
      <c r="E211" s="4"/>
      <c r="F211" s="794"/>
      <c r="G211" s="794"/>
      <c r="H211" s="794"/>
      <c r="I211" s="794"/>
      <c r="J211" s="794"/>
      <c r="K211" s="794"/>
      <c r="L211" s="794"/>
      <c r="M211" s="794"/>
      <c r="N211" s="794"/>
      <c r="O211" s="794"/>
      <c r="P211" s="794"/>
      <c r="Q211" s="794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</row>
    <row r="212" spans="5:65" s="795" customFormat="1" ht="12.75" customHeight="1">
      <c r="E212" s="4"/>
      <c r="F212" s="794"/>
      <c r="G212" s="794"/>
      <c r="H212" s="794"/>
      <c r="I212" s="794"/>
      <c r="J212" s="794"/>
      <c r="K212" s="794"/>
      <c r="L212" s="794"/>
      <c r="M212" s="794"/>
      <c r="N212" s="794"/>
      <c r="O212" s="794"/>
      <c r="P212" s="794"/>
      <c r="Q212" s="794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</row>
    <row r="213" spans="5:65" s="795" customFormat="1" ht="12.75" customHeight="1">
      <c r="E213" s="4"/>
      <c r="F213" s="794"/>
      <c r="G213" s="794"/>
      <c r="H213" s="794"/>
      <c r="I213" s="794"/>
      <c r="J213" s="794"/>
      <c r="K213" s="794"/>
      <c r="L213" s="794"/>
      <c r="M213" s="794"/>
      <c r="N213" s="794"/>
      <c r="O213" s="794"/>
      <c r="P213" s="794"/>
      <c r="Q213" s="794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</row>
    <row r="214" spans="5:65" s="795" customFormat="1" ht="12.75" customHeight="1">
      <c r="E214" s="4"/>
      <c r="F214" s="794"/>
      <c r="G214" s="794"/>
      <c r="H214" s="794"/>
      <c r="I214" s="794"/>
      <c r="J214" s="794"/>
      <c r="K214" s="794"/>
      <c r="L214" s="794"/>
      <c r="M214" s="794"/>
      <c r="N214" s="794"/>
      <c r="O214" s="794"/>
      <c r="P214" s="794"/>
      <c r="Q214" s="794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</row>
    <row r="215" spans="5:65" s="795" customFormat="1" ht="12.75" customHeight="1">
      <c r="E215" s="4"/>
      <c r="F215" s="794"/>
      <c r="G215" s="794"/>
      <c r="H215" s="794"/>
      <c r="I215" s="794"/>
      <c r="J215" s="794"/>
      <c r="K215" s="794"/>
      <c r="L215" s="794"/>
      <c r="M215" s="794"/>
      <c r="N215" s="794"/>
      <c r="O215" s="794"/>
      <c r="P215" s="794"/>
      <c r="Q215" s="794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</row>
    <row r="216" spans="5:65" s="795" customFormat="1" ht="11.1" customHeight="1">
      <c r="E216" s="4"/>
      <c r="F216" s="794"/>
      <c r="G216" s="794"/>
      <c r="H216" s="794"/>
      <c r="I216" s="794"/>
      <c r="J216" s="794"/>
      <c r="K216" s="794"/>
      <c r="L216" s="794"/>
      <c r="M216" s="794"/>
      <c r="N216" s="794"/>
      <c r="O216" s="794"/>
      <c r="P216" s="794"/>
      <c r="Q216" s="794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</row>
    <row r="217" spans="5:65" s="795" customFormat="1" ht="13.5" customHeight="1">
      <c r="E217" s="4"/>
      <c r="F217" s="794"/>
      <c r="G217" s="794"/>
      <c r="H217" s="794"/>
      <c r="I217" s="794"/>
      <c r="J217" s="794"/>
      <c r="K217" s="794"/>
      <c r="L217" s="794"/>
      <c r="M217" s="794"/>
      <c r="N217" s="794"/>
      <c r="O217" s="794"/>
      <c r="P217" s="794"/>
      <c r="Q217" s="794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</row>
    <row r="218" spans="5:65" s="795" customFormat="1" ht="12.75" customHeight="1">
      <c r="E218" s="4"/>
      <c r="F218" s="794"/>
      <c r="G218" s="794"/>
      <c r="H218" s="794"/>
      <c r="I218" s="794"/>
      <c r="J218" s="794"/>
      <c r="K218" s="794"/>
      <c r="L218" s="794"/>
      <c r="M218" s="794"/>
      <c r="N218" s="794"/>
      <c r="O218" s="794"/>
      <c r="P218" s="794"/>
      <c r="Q218" s="794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</row>
    <row r="219" spans="5:65" s="795" customFormat="1" ht="12.75" customHeight="1">
      <c r="E219" s="4"/>
      <c r="F219" s="794"/>
      <c r="G219" s="794"/>
      <c r="H219" s="794"/>
      <c r="I219" s="794"/>
      <c r="J219" s="794"/>
      <c r="K219" s="794"/>
      <c r="L219" s="794"/>
      <c r="M219" s="794"/>
      <c r="N219" s="794"/>
      <c r="O219" s="794"/>
      <c r="P219" s="794"/>
      <c r="Q219" s="794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</row>
    <row r="220" spans="5:65" s="795" customFormat="1" ht="12.75" customHeight="1">
      <c r="E220" s="4"/>
      <c r="F220" s="794"/>
      <c r="G220" s="794"/>
      <c r="H220" s="794"/>
      <c r="I220" s="794"/>
      <c r="J220" s="794"/>
      <c r="K220" s="794"/>
      <c r="L220" s="794"/>
      <c r="M220" s="794"/>
      <c r="N220" s="794"/>
      <c r="O220" s="794"/>
      <c r="P220" s="794"/>
      <c r="Q220" s="794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</row>
    <row r="221" spans="5:65" s="795" customFormat="1" ht="11.1" customHeight="1">
      <c r="E221" s="4"/>
      <c r="F221" s="794"/>
      <c r="G221" s="794"/>
      <c r="H221" s="794"/>
      <c r="I221" s="794"/>
      <c r="J221" s="794"/>
      <c r="K221" s="794"/>
      <c r="L221" s="794"/>
      <c r="M221" s="794"/>
      <c r="N221" s="794"/>
      <c r="O221" s="794"/>
      <c r="P221" s="794"/>
      <c r="Q221" s="794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</row>
    <row r="222" spans="5:65" s="795" customFormat="1" ht="11.1" customHeight="1">
      <c r="E222" s="4"/>
      <c r="F222" s="794"/>
      <c r="G222" s="794"/>
      <c r="H222" s="794"/>
      <c r="I222" s="794"/>
      <c r="J222" s="794"/>
      <c r="K222" s="794"/>
      <c r="L222" s="794"/>
      <c r="M222" s="794"/>
      <c r="N222" s="794"/>
      <c r="O222" s="794"/>
      <c r="P222" s="794"/>
      <c r="Q222" s="794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</row>
    <row r="223" spans="5:65" s="795" customFormat="1" ht="13.5" customHeight="1">
      <c r="E223" s="4"/>
      <c r="F223" s="794"/>
      <c r="G223" s="794"/>
      <c r="H223" s="794"/>
      <c r="I223" s="794"/>
      <c r="J223" s="794"/>
      <c r="K223" s="794"/>
      <c r="L223" s="794"/>
      <c r="M223" s="794"/>
      <c r="N223" s="794"/>
      <c r="O223" s="794"/>
      <c r="P223" s="794"/>
      <c r="Q223" s="794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</row>
    <row r="224" spans="5:65" s="795" customFormat="1" ht="13.5" customHeight="1">
      <c r="E224" s="4"/>
      <c r="F224" s="794"/>
      <c r="G224" s="794"/>
      <c r="H224" s="794"/>
      <c r="I224" s="794"/>
      <c r="J224" s="794"/>
      <c r="K224" s="794"/>
      <c r="L224" s="794"/>
      <c r="M224" s="794"/>
      <c r="N224" s="794"/>
      <c r="O224" s="794"/>
      <c r="P224" s="794"/>
      <c r="Q224" s="794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</row>
    <row r="225" spans="5:65" s="795" customFormat="1" ht="13.5" customHeight="1">
      <c r="E225" s="4"/>
      <c r="F225" s="794"/>
      <c r="G225" s="794"/>
      <c r="H225" s="794"/>
      <c r="I225" s="794"/>
      <c r="J225" s="794"/>
      <c r="K225" s="794"/>
      <c r="L225" s="794"/>
      <c r="M225" s="794"/>
      <c r="N225" s="794"/>
      <c r="O225" s="794"/>
      <c r="P225" s="794"/>
      <c r="Q225" s="794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</row>
    <row r="226" spans="5:65" s="795" customFormat="1" ht="13.5" customHeight="1">
      <c r="E226" s="4"/>
      <c r="F226" s="794"/>
      <c r="G226" s="794"/>
      <c r="H226" s="794"/>
      <c r="I226" s="794"/>
      <c r="J226" s="794"/>
      <c r="K226" s="794"/>
      <c r="L226" s="794"/>
      <c r="M226" s="794"/>
      <c r="N226" s="794"/>
      <c r="O226" s="794"/>
      <c r="P226" s="794"/>
      <c r="Q226" s="794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</row>
    <row r="227" spans="5:65" s="795" customFormat="1" ht="3.75" customHeight="1">
      <c r="E227" s="4"/>
      <c r="F227" s="794"/>
      <c r="G227" s="794"/>
      <c r="H227" s="794"/>
      <c r="I227" s="794"/>
      <c r="J227" s="794"/>
      <c r="K227" s="794"/>
      <c r="L227" s="794"/>
      <c r="M227" s="794"/>
      <c r="N227" s="794"/>
      <c r="O227" s="794"/>
      <c r="P227" s="794"/>
      <c r="Q227" s="794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</row>
    <row r="228" spans="5:65" s="795" customFormat="1" ht="10.5" customHeight="1">
      <c r="E228" s="4"/>
      <c r="F228" s="794"/>
      <c r="G228" s="794"/>
      <c r="H228" s="794"/>
      <c r="I228" s="794"/>
      <c r="J228" s="794"/>
      <c r="K228" s="794"/>
      <c r="L228" s="794"/>
      <c r="M228" s="794"/>
      <c r="N228" s="794"/>
      <c r="O228" s="794"/>
      <c r="P228" s="794"/>
      <c r="Q228" s="794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</row>
    <row r="229" spans="5:65" s="795" customFormat="1" ht="17.25" customHeight="1">
      <c r="E229" s="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94"/>
      <c r="Q229" s="794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</row>
    <row r="230" spans="5:65" s="795" customFormat="1" ht="17.25" customHeight="1">
      <c r="E230" s="4"/>
      <c r="F230" s="794"/>
      <c r="G230" s="794"/>
      <c r="H230" s="794"/>
      <c r="I230" s="794"/>
      <c r="J230" s="794"/>
      <c r="K230" s="794"/>
      <c r="L230" s="794"/>
      <c r="M230" s="794"/>
      <c r="N230" s="794"/>
      <c r="O230" s="794"/>
      <c r="P230" s="794"/>
      <c r="Q230" s="794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</row>
    <row r="231" spans="5:65" s="795" customFormat="1" ht="17.25" customHeight="1">
      <c r="E231" s="4"/>
      <c r="F231" s="794"/>
      <c r="G231" s="794"/>
      <c r="H231" s="794"/>
      <c r="I231" s="794"/>
      <c r="J231" s="794"/>
      <c r="K231" s="794"/>
      <c r="L231" s="794"/>
      <c r="M231" s="794"/>
      <c r="N231" s="794"/>
      <c r="O231" s="794"/>
      <c r="P231" s="794"/>
      <c r="Q231" s="794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</row>
    <row r="232" spans="5:65" s="795" customFormat="1" ht="17.25" customHeight="1">
      <c r="E232" s="4"/>
      <c r="F232" s="794"/>
      <c r="G232" s="794"/>
      <c r="H232" s="794"/>
      <c r="I232" s="794"/>
      <c r="J232" s="794"/>
      <c r="K232" s="794"/>
      <c r="L232" s="794"/>
      <c r="M232" s="794"/>
      <c r="N232" s="794"/>
      <c r="O232" s="794"/>
      <c r="P232" s="794"/>
      <c r="Q232" s="794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</row>
    <row r="233" spans="5:65" s="795" customFormat="1" ht="12" customHeight="1">
      <c r="E233" s="4"/>
      <c r="F233" s="794"/>
      <c r="G233" s="794"/>
      <c r="H233" s="794"/>
      <c r="I233" s="794"/>
      <c r="J233" s="794"/>
      <c r="K233" s="794"/>
      <c r="L233" s="794"/>
      <c r="M233" s="794"/>
      <c r="N233" s="794"/>
      <c r="O233" s="794"/>
      <c r="P233" s="794"/>
      <c r="Q233" s="794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</row>
    <row r="234" spans="5:65" s="795" customFormat="1" ht="15" customHeight="1">
      <c r="E234" s="4"/>
      <c r="F234" s="794"/>
      <c r="G234" s="794"/>
      <c r="H234" s="794"/>
      <c r="I234" s="794"/>
      <c r="J234" s="794"/>
      <c r="K234" s="794"/>
      <c r="L234" s="794"/>
      <c r="M234" s="794"/>
      <c r="N234" s="794"/>
      <c r="O234" s="794"/>
      <c r="P234" s="794"/>
      <c r="Q234" s="794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</row>
    <row r="235" spans="5:65" s="795" customFormat="1" ht="15" customHeight="1">
      <c r="E235" s="4"/>
      <c r="F235" s="794"/>
      <c r="G235" s="794"/>
      <c r="H235" s="794"/>
      <c r="I235" s="794"/>
      <c r="J235" s="794"/>
      <c r="K235" s="794"/>
      <c r="L235" s="794"/>
      <c r="M235" s="794"/>
      <c r="N235" s="794"/>
      <c r="O235" s="794"/>
      <c r="P235" s="794"/>
      <c r="Q235" s="794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</row>
    <row r="236" spans="5:65" s="795" customFormat="1" ht="45.75" customHeight="1">
      <c r="E236" s="4"/>
      <c r="F236" s="794"/>
      <c r="G236" s="794"/>
      <c r="H236" s="794"/>
      <c r="I236" s="794"/>
      <c r="J236" s="794"/>
      <c r="K236" s="794"/>
      <c r="L236" s="794"/>
      <c r="M236" s="794"/>
      <c r="N236" s="794"/>
      <c r="O236" s="794"/>
      <c r="P236" s="794"/>
      <c r="Q236" s="794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</row>
    <row r="237" spans="5:65" s="795" customFormat="1" ht="49.5" customHeight="1">
      <c r="E237" s="4"/>
      <c r="F237" s="794"/>
      <c r="G237" s="794"/>
      <c r="H237" s="794"/>
      <c r="I237" s="794"/>
      <c r="J237" s="794"/>
      <c r="K237" s="794"/>
      <c r="L237" s="794"/>
      <c r="M237" s="794"/>
      <c r="N237" s="794"/>
      <c r="O237" s="794"/>
      <c r="P237" s="794"/>
      <c r="Q237" s="794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</row>
    <row r="238" spans="5:65" s="795" customFormat="1" ht="12.75" customHeight="1">
      <c r="E238" s="4"/>
      <c r="F238" s="794"/>
      <c r="G238" s="794"/>
      <c r="H238" s="794"/>
      <c r="I238" s="794"/>
      <c r="J238" s="794"/>
      <c r="K238" s="794"/>
      <c r="L238" s="794"/>
      <c r="M238" s="794"/>
      <c r="N238" s="794"/>
      <c r="O238" s="794"/>
      <c r="P238" s="794"/>
      <c r="Q238" s="794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</row>
    <row r="239" spans="5:65" s="795" customFormat="1" ht="11.1" customHeight="1">
      <c r="E239" s="4"/>
      <c r="F239" s="794"/>
      <c r="G239" s="794"/>
      <c r="H239" s="794"/>
      <c r="I239" s="794"/>
      <c r="J239" s="794"/>
      <c r="K239" s="794"/>
      <c r="L239" s="794"/>
      <c r="M239" s="794"/>
      <c r="N239" s="794"/>
      <c r="O239" s="794"/>
      <c r="P239" s="794"/>
      <c r="Q239" s="794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</row>
    <row r="240" spans="5:65" s="795" customFormat="1" ht="24" customHeight="1">
      <c r="E240" s="4"/>
      <c r="F240" s="794"/>
      <c r="G240" s="794"/>
      <c r="H240" s="794"/>
      <c r="I240" s="794"/>
      <c r="J240" s="794"/>
      <c r="K240" s="794"/>
      <c r="L240" s="794"/>
      <c r="M240" s="794"/>
      <c r="N240" s="794"/>
      <c r="O240" s="794"/>
      <c r="P240" s="794"/>
      <c r="Q240" s="794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</row>
    <row r="241" spans="5:65" s="795" customFormat="1" ht="11.1" customHeight="1">
      <c r="E241" s="4"/>
      <c r="F241" s="794"/>
      <c r="G241" s="794"/>
      <c r="H241" s="794"/>
      <c r="I241" s="794"/>
      <c r="J241" s="794"/>
      <c r="K241" s="794"/>
      <c r="L241" s="794"/>
      <c r="M241" s="794"/>
      <c r="N241" s="794"/>
      <c r="O241" s="794"/>
      <c r="P241" s="794"/>
      <c r="Q241" s="794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</row>
    <row r="242" spans="5:65" s="795" customFormat="1" ht="12.75" customHeight="1">
      <c r="E242" s="4"/>
      <c r="F242" s="794"/>
      <c r="G242" s="794"/>
      <c r="H242" s="794"/>
      <c r="I242" s="794"/>
      <c r="J242" s="794"/>
      <c r="K242" s="794"/>
      <c r="L242" s="794"/>
      <c r="M242" s="794"/>
      <c r="N242" s="794"/>
      <c r="O242" s="794"/>
      <c r="P242" s="794"/>
      <c r="Q242" s="794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</row>
    <row r="243" spans="5:65" s="795" customFormat="1" ht="11.1" customHeight="1">
      <c r="E243" s="4"/>
      <c r="F243" s="794"/>
      <c r="G243" s="794"/>
      <c r="H243" s="794"/>
      <c r="I243" s="794"/>
      <c r="J243" s="794"/>
      <c r="K243" s="794"/>
      <c r="L243" s="794"/>
      <c r="M243" s="794"/>
      <c r="N243" s="794"/>
      <c r="O243" s="794"/>
      <c r="P243" s="794"/>
      <c r="Q243" s="794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</row>
    <row r="244" spans="5:65" s="795" customFormat="1" ht="12.75" customHeight="1">
      <c r="E244" s="4"/>
      <c r="F244" s="794"/>
      <c r="G244" s="794"/>
      <c r="H244" s="794"/>
      <c r="I244" s="794"/>
      <c r="J244" s="794"/>
      <c r="K244" s="794"/>
      <c r="L244" s="794"/>
      <c r="M244" s="794"/>
      <c r="N244" s="794"/>
      <c r="O244" s="794"/>
      <c r="P244" s="794"/>
      <c r="Q244" s="794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</row>
    <row r="245" spans="5:65" s="795" customFormat="1" ht="12.75" customHeight="1">
      <c r="E245" s="4"/>
      <c r="F245" s="794"/>
      <c r="G245" s="794"/>
      <c r="H245" s="794"/>
      <c r="I245" s="794"/>
      <c r="J245" s="794"/>
      <c r="K245" s="794"/>
      <c r="L245" s="794"/>
      <c r="M245" s="794"/>
      <c r="N245" s="794"/>
      <c r="O245" s="794"/>
      <c r="P245" s="794"/>
      <c r="Q245" s="794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</row>
    <row r="246" spans="5:65" s="795" customFormat="1" ht="12.75" customHeight="1">
      <c r="E246" s="4"/>
      <c r="F246" s="794"/>
      <c r="G246" s="794"/>
      <c r="H246" s="794"/>
      <c r="I246" s="794"/>
      <c r="J246" s="794"/>
      <c r="K246" s="794"/>
      <c r="L246" s="794"/>
      <c r="M246" s="794"/>
      <c r="N246" s="794"/>
      <c r="O246" s="794"/>
      <c r="P246" s="794"/>
      <c r="Q246" s="794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</row>
    <row r="247" spans="5:65" s="795" customFormat="1" ht="12.75" customHeight="1">
      <c r="E247" s="4"/>
      <c r="F247" s="794"/>
      <c r="G247" s="794"/>
      <c r="H247" s="794"/>
      <c r="I247" s="794"/>
      <c r="J247" s="794"/>
      <c r="K247" s="794"/>
      <c r="L247" s="794"/>
      <c r="M247" s="794"/>
      <c r="N247" s="794"/>
      <c r="O247" s="794"/>
      <c r="P247" s="794"/>
      <c r="Q247" s="794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</row>
    <row r="248" spans="5:65" s="795" customFormat="1" ht="12.75" customHeight="1">
      <c r="E248" s="4"/>
      <c r="F248" s="794"/>
      <c r="G248" s="794"/>
      <c r="H248" s="794"/>
      <c r="I248" s="794"/>
      <c r="J248" s="794"/>
      <c r="K248" s="794"/>
      <c r="L248" s="794"/>
      <c r="M248" s="794"/>
      <c r="N248" s="794"/>
      <c r="O248" s="794"/>
      <c r="P248" s="794"/>
      <c r="Q248" s="794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</row>
    <row r="249" spans="5:65" s="795" customFormat="1" ht="11.1" customHeight="1">
      <c r="E249" s="4"/>
      <c r="F249" s="794"/>
      <c r="G249" s="794"/>
      <c r="H249" s="794"/>
      <c r="I249" s="794"/>
      <c r="J249" s="794"/>
      <c r="K249" s="794"/>
      <c r="L249" s="794"/>
      <c r="M249" s="794"/>
      <c r="N249" s="794"/>
      <c r="O249" s="794"/>
      <c r="P249" s="794"/>
      <c r="Q249" s="794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</row>
    <row r="250" spans="5:65" s="795" customFormat="1" ht="12.75" customHeight="1">
      <c r="E250" s="4"/>
      <c r="F250" s="794"/>
      <c r="G250" s="794"/>
      <c r="H250" s="794"/>
      <c r="I250" s="794"/>
      <c r="J250" s="794"/>
      <c r="K250" s="794"/>
      <c r="L250" s="794"/>
      <c r="M250" s="794"/>
      <c r="N250" s="794"/>
      <c r="O250" s="794"/>
      <c r="P250" s="794"/>
      <c r="Q250" s="794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</row>
    <row r="251" spans="5:65" s="795" customFormat="1" ht="12.75" customHeight="1">
      <c r="E251" s="4"/>
      <c r="F251" s="794"/>
      <c r="G251" s="794"/>
      <c r="H251" s="794"/>
      <c r="I251" s="794"/>
      <c r="J251" s="794"/>
      <c r="K251" s="794"/>
      <c r="L251" s="794"/>
      <c r="M251" s="794"/>
      <c r="N251" s="794"/>
      <c r="O251" s="794"/>
      <c r="P251" s="794"/>
      <c r="Q251" s="794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</row>
    <row r="252" spans="5:65" s="795" customFormat="1" ht="12.75" customHeight="1">
      <c r="E252" s="4"/>
      <c r="F252" s="794"/>
      <c r="G252" s="794"/>
      <c r="H252" s="794"/>
      <c r="I252" s="794"/>
      <c r="J252" s="794"/>
      <c r="K252" s="794"/>
      <c r="L252" s="794"/>
      <c r="M252" s="794"/>
      <c r="N252" s="794"/>
      <c r="O252" s="794"/>
      <c r="P252" s="794"/>
      <c r="Q252" s="794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</row>
    <row r="253" spans="5:65" s="795" customFormat="1" ht="12.75" customHeight="1">
      <c r="E253" s="4"/>
      <c r="F253" s="794"/>
      <c r="G253" s="794"/>
      <c r="H253" s="794"/>
      <c r="I253" s="794"/>
      <c r="J253" s="794"/>
      <c r="K253" s="794"/>
      <c r="L253" s="794"/>
      <c r="M253" s="794"/>
      <c r="N253" s="794"/>
      <c r="O253" s="794"/>
      <c r="P253" s="794"/>
      <c r="Q253" s="794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</row>
    <row r="254" spans="5:65" s="795" customFormat="1" ht="12.75" customHeight="1">
      <c r="E254" s="4"/>
      <c r="F254" s="794"/>
      <c r="G254" s="794"/>
      <c r="H254" s="794"/>
      <c r="I254" s="794"/>
      <c r="J254" s="794"/>
      <c r="K254" s="794"/>
      <c r="L254" s="794"/>
      <c r="M254" s="794"/>
      <c r="N254" s="794"/>
      <c r="O254" s="794"/>
      <c r="P254" s="794"/>
      <c r="Q254" s="794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</row>
    <row r="255" spans="5:65" s="795" customFormat="1" ht="11.1" customHeight="1">
      <c r="E255" s="4"/>
      <c r="F255" s="794"/>
      <c r="G255" s="794"/>
      <c r="H255" s="794"/>
      <c r="I255" s="794"/>
      <c r="J255" s="794"/>
      <c r="K255" s="794"/>
      <c r="L255" s="794"/>
      <c r="M255" s="794"/>
      <c r="N255" s="794"/>
      <c r="O255" s="794"/>
      <c r="P255" s="794"/>
      <c r="Q255" s="794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</row>
    <row r="256" spans="5:65" s="795" customFormat="1" ht="12.75" customHeight="1">
      <c r="E256" s="4"/>
      <c r="F256" s="794"/>
      <c r="G256" s="794"/>
      <c r="H256" s="794"/>
      <c r="I256" s="794"/>
      <c r="J256" s="794"/>
      <c r="K256" s="794"/>
      <c r="L256" s="794"/>
      <c r="M256" s="794"/>
      <c r="N256" s="794"/>
      <c r="O256" s="794"/>
      <c r="P256" s="794"/>
      <c r="Q256" s="794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</row>
    <row r="257" spans="5:65" s="795" customFormat="1" ht="12.75" customHeight="1">
      <c r="E257" s="4"/>
      <c r="F257" s="794"/>
      <c r="G257" s="794"/>
      <c r="H257" s="794"/>
      <c r="I257" s="794"/>
      <c r="J257" s="794"/>
      <c r="K257" s="794"/>
      <c r="L257" s="794"/>
      <c r="M257" s="794"/>
      <c r="N257" s="794"/>
      <c r="O257" s="794"/>
      <c r="P257" s="794"/>
      <c r="Q257" s="794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</row>
    <row r="258" spans="5:65" s="795" customFormat="1" ht="12.75" customHeight="1">
      <c r="E258" s="4"/>
      <c r="F258" s="794"/>
      <c r="G258" s="794"/>
      <c r="H258" s="794"/>
      <c r="I258" s="794"/>
      <c r="J258" s="794"/>
      <c r="K258" s="794"/>
      <c r="L258" s="794"/>
      <c r="M258" s="794"/>
      <c r="N258" s="794"/>
      <c r="O258" s="794"/>
      <c r="P258" s="794"/>
      <c r="Q258" s="794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</row>
    <row r="259" spans="5:65" s="795" customFormat="1" ht="12.75" customHeight="1">
      <c r="E259" s="4"/>
      <c r="F259" s="794"/>
      <c r="G259" s="794"/>
      <c r="H259" s="794"/>
      <c r="I259" s="794"/>
      <c r="J259" s="794"/>
      <c r="K259" s="794"/>
      <c r="L259" s="794"/>
      <c r="M259" s="794"/>
      <c r="N259" s="794"/>
      <c r="O259" s="794"/>
      <c r="P259" s="794"/>
      <c r="Q259" s="794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</row>
    <row r="260" spans="5:65" s="795" customFormat="1" ht="12.75" customHeight="1">
      <c r="E260" s="4"/>
      <c r="F260" s="794"/>
      <c r="G260" s="794"/>
      <c r="H260" s="794"/>
      <c r="I260" s="794"/>
      <c r="J260" s="794"/>
      <c r="K260" s="794"/>
      <c r="L260" s="794"/>
      <c r="M260" s="794"/>
      <c r="N260" s="794"/>
      <c r="O260" s="794"/>
      <c r="P260" s="794"/>
      <c r="Q260" s="794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</row>
    <row r="261" spans="5:65" s="795" customFormat="1" ht="11.1" customHeight="1">
      <c r="E261" s="4"/>
      <c r="F261" s="794"/>
      <c r="G261" s="794"/>
      <c r="H261" s="794"/>
      <c r="I261" s="794"/>
      <c r="J261" s="794"/>
      <c r="K261" s="794"/>
      <c r="L261" s="794"/>
      <c r="M261" s="794"/>
      <c r="N261" s="794"/>
      <c r="O261" s="794"/>
      <c r="P261" s="794"/>
      <c r="Q261" s="794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</row>
    <row r="262" spans="5:65" s="795" customFormat="1" ht="12.75" customHeight="1">
      <c r="E262" s="4"/>
      <c r="F262" s="794"/>
      <c r="G262" s="794"/>
      <c r="H262" s="794"/>
      <c r="I262" s="794"/>
      <c r="J262" s="794"/>
      <c r="K262" s="794"/>
      <c r="L262" s="794"/>
      <c r="M262" s="794"/>
      <c r="N262" s="794"/>
      <c r="O262" s="794"/>
      <c r="P262" s="794"/>
      <c r="Q262" s="794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</row>
    <row r="263" spans="5:65" s="795" customFormat="1" ht="12.75" customHeight="1">
      <c r="E263" s="4"/>
      <c r="F263" s="794"/>
      <c r="G263" s="794"/>
      <c r="H263" s="794"/>
      <c r="I263" s="794"/>
      <c r="J263" s="794"/>
      <c r="K263" s="794"/>
      <c r="L263" s="794"/>
      <c r="M263" s="794"/>
      <c r="N263" s="794"/>
      <c r="O263" s="794"/>
      <c r="P263" s="794"/>
      <c r="Q263" s="794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</row>
    <row r="264" spans="5:65" s="795" customFormat="1" ht="12.75" customHeight="1">
      <c r="E264" s="4"/>
      <c r="F264" s="794"/>
      <c r="G264" s="794"/>
      <c r="H264" s="794"/>
      <c r="I264" s="794"/>
      <c r="J264" s="794"/>
      <c r="K264" s="794"/>
      <c r="L264" s="794"/>
      <c r="M264" s="794"/>
      <c r="N264" s="794"/>
      <c r="O264" s="794"/>
      <c r="P264" s="794"/>
      <c r="Q264" s="794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</row>
    <row r="265" spans="5:65" s="795" customFormat="1" ht="12.75" customHeight="1">
      <c r="E265" s="4"/>
      <c r="F265" s="794"/>
      <c r="G265" s="794"/>
      <c r="H265" s="794"/>
      <c r="I265" s="794"/>
      <c r="J265" s="794"/>
      <c r="K265" s="794"/>
      <c r="L265" s="794"/>
      <c r="M265" s="794"/>
      <c r="N265" s="794"/>
      <c r="O265" s="794"/>
      <c r="P265" s="794"/>
      <c r="Q265" s="794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</row>
    <row r="266" spans="5:65" s="795" customFormat="1" ht="11.1" customHeight="1">
      <c r="E266" s="4"/>
      <c r="F266" s="794"/>
      <c r="G266" s="794"/>
      <c r="H266" s="794"/>
      <c r="I266" s="794"/>
      <c r="J266" s="794"/>
      <c r="K266" s="794"/>
      <c r="L266" s="794"/>
      <c r="M266" s="794"/>
      <c r="N266" s="794"/>
      <c r="O266" s="794"/>
      <c r="P266" s="794"/>
      <c r="Q266" s="794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</row>
    <row r="267" spans="5:65" s="795" customFormat="1" ht="13.5" customHeight="1">
      <c r="E267" s="4"/>
      <c r="F267" s="794"/>
      <c r="G267" s="794"/>
      <c r="H267" s="794"/>
      <c r="I267" s="794"/>
      <c r="J267" s="794"/>
      <c r="K267" s="794"/>
      <c r="L267" s="794"/>
      <c r="M267" s="794"/>
      <c r="N267" s="794"/>
      <c r="O267" s="794"/>
      <c r="P267" s="794"/>
      <c r="Q267" s="794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</row>
    <row r="268" spans="5:65" s="795" customFormat="1" ht="12.75" customHeight="1">
      <c r="E268" s="4"/>
      <c r="F268" s="794"/>
      <c r="G268" s="794"/>
      <c r="H268" s="794"/>
      <c r="I268" s="794"/>
      <c r="J268" s="794"/>
      <c r="K268" s="794"/>
      <c r="L268" s="794"/>
      <c r="M268" s="794"/>
      <c r="N268" s="794"/>
      <c r="O268" s="794"/>
      <c r="P268" s="794"/>
      <c r="Q268" s="794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</row>
    <row r="269" spans="5:65" s="795" customFormat="1" ht="12.75" customHeight="1">
      <c r="E269" s="4"/>
      <c r="F269" s="794"/>
      <c r="G269" s="794"/>
      <c r="H269" s="794"/>
      <c r="I269" s="794"/>
      <c r="J269" s="794"/>
      <c r="K269" s="794"/>
      <c r="L269" s="794"/>
      <c r="M269" s="794"/>
      <c r="N269" s="794"/>
      <c r="O269" s="794"/>
      <c r="P269" s="794"/>
      <c r="Q269" s="794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</row>
    <row r="270" spans="5:65" s="795" customFormat="1" ht="12.75" customHeight="1">
      <c r="E270" s="4"/>
      <c r="F270" s="794"/>
      <c r="G270" s="794"/>
      <c r="H270" s="794"/>
      <c r="I270" s="794"/>
      <c r="J270" s="794"/>
      <c r="K270" s="794"/>
      <c r="L270" s="794"/>
      <c r="M270" s="794"/>
      <c r="N270" s="794"/>
      <c r="O270" s="794"/>
      <c r="P270" s="794"/>
      <c r="Q270" s="794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</row>
    <row r="271" spans="5:65" s="795" customFormat="1" ht="11.1" customHeight="1">
      <c r="E271" s="4"/>
      <c r="F271" s="794"/>
      <c r="G271" s="794"/>
      <c r="H271" s="794"/>
      <c r="I271" s="794"/>
      <c r="J271" s="794"/>
      <c r="K271" s="794"/>
      <c r="L271" s="794"/>
      <c r="M271" s="794"/>
      <c r="N271" s="794"/>
      <c r="O271" s="794"/>
      <c r="P271" s="794"/>
      <c r="Q271" s="794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</row>
    <row r="272" spans="5:65" s="795" customFormat="1" ht="24" customHeight="1">
      <c r="E272" s="4"/>
      <c r="F272" s="794"/>
      <c r="G272" s="794"/>
      <c r="H272" s="794"/>
      <c r="I272" s="794"/>
      <c r="J272" s="794"/>
      <c r="K272" s="794"/>
      <c r="L272" s="794"/>
      <c r="M272" s="794"/>
      <c r="N272" s="794"/>
      <c r="O272" s="794"/>
      <c r="P272" s="794"/>
      <c r="Q272" s="794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</row>
    <row r="273" spans="5:65" s="795" customFormat="1" ht="11.1" customHeight="1">
      <c r="E273" s="4"/>
      <c r="F273" s="794"/>
      <c r="G273" s="794"/>
      <c r="H273" s="794"/>
      <c r="I273" s="794"/>
      <c r="J273" s="794"/>
      <c r="K273" s="794"/>
      <c r="L273" s="794"/>
      <c r="M273" s="794"/>
      <c r="N273" s="794"/>
      <c r="O273" s="794"/>
      <c r="P273" s="794"/>
      <c r="Q273" s="794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</row>
    <row r="274" spans="5:65" s="795" customFormat="1" ht="12.75" customHeight="1">
      <c r="E274" s="4"/>
      <c r="F274" s="794"/>
      <c r="G274" s="794"/>
      <c r="H274" s="794"/>
      <c r="I274" s="794"/>
      <c r="J274" s="794"/>
      <c r="K274" s="794"/>
      <c r="L274" s="794"/>
      <c r="M274" s="794"/>
      <c r="N274" s="794"/>
      <c r="O274" s="794"/>
      <c r="P274" s="794"/>
      <c r="Q274" s="794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</row>
    <row r="275" spans="5:65" s="795" customFormat="1" ht="11.1" customHeight="1">
      <c r="E275" s="4"/>
      <c r="F275" s="794"/>
      <c r="G275" s="794"/>
      <c r="H275" s="794"/>
      <c r="I275" s="794"/>
      <c r="J275" s="794"/>
      <c r="K275" s="794"/>
      <c r="L275" s="794"/>
      <c r="M275" s="794"/>
      <c r="N275" s="794"/>
      <c r="O275" s="794"/>
      <c r="P275" s="794"/>
      <c r="Q275" s="794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</row>
    <row r="276" spans="5:65" s="795" customFormat="1" ht="12.75" customHeight="1">
      <c r="E276" s="4"/>
      <c r="F276" s="794"/>
      <c r="G276" s="794"/>
      <c r="H276" s="794"/>
      <c r="I276" s="794"/>
      <c r="J276" s="794"/>
      <c r="K276" s="794"/>
      <c r="L276" s="794"/>
      <c r="M276" s="794"/>
      <c r="N276" s="794"/>
      <c r="O276" s="794"/>
      <c r="P276" s="794"/>
      <c r="Q276" s="794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</row>
    <row r="277" spans="5:65" s="795" customFormat="1" ht="12.75" customHeight="1">
      <c r="E277" s="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</row>
    <row r="278" spans="5:65" s="795" customFormat="1" ht="12.75" customHeight="1">
      <c r="E278" s="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</row>
    <row r="279" spans="5:65" s="795" customFormat="1" ht="12.75" customHeight="1">
      <c r="E279" s="4"/>
      <c r="F279" s="794"/>
      <c r="G279" s="794"/>
      <c r="H279" s="794"/>
      <c r="I279" s="794"/>
      <c r="J279" s="794"/>
      <c r="K279" s="794"/>
      <c r="L279" s="794"/>
      <c r="M279" s="794"/>
      <c r="N279" s="794"/>
      <c r="O279" s="794"/>
      <c r="P279" s="794"/>
      <c r="Q279" s="794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</row>
    <row r="280" spans="5:65" s="795" customFormat="1" ht="12.75" customHeight="1">
      <c r="E280" s="4"/>
      <c r="F280" s="794"/>
      <c r="G280" s="794"/>
      <c r="H280" s="794"/>
      <c r="I280" s="794"/>
      <c r="J280" s="794"/>
      <c r="K280" s="794"/>
      <c r="L280" s="794"/>
      <c r="M280" s="794"/>
      <c r="N280" s="794"/>
      <c r="O280" s="794"/>
      <c r="P280" s="794"/>
      <c r="Q280" s="794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</row>
    <row r="281" spans="5:65" s="795" customFormat="1" ht="11.1" customHeight="1">
      <c r="E281" s="4"/>
      <c r="F281" s="794"/>
      <c r="G281" s="794"/>
      <c r="H281" s="794"/>
      <c r="I281" s="794"/>
      <c r="J281" s="794"/>
      <c r="K281" s="794"/>
      <c r="L281" s="794"/>
      <c r="M281" s="794"/>
      <c r="N281" s="794"/>
      <c r="O281" s="794"/>
      <c r="P281" s="794"/>
      <c r="Q281" s="794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</row>
    <row r="282" spans="5:65" s="795" customFormat="1" ht="12.75" customHeight="1">
      <c r="E282" s="4"/>
      <c r="F282" s="794"/>
      <c r="G282" s="794"/>
      <c r="H282" s="794"/>
      <c r="I282" s="794"/>
      <c r="J282" s="794"/>
      <c r="K282" s="794"/>
      <c r="L282" s="794"/>
      <c r="M282" s="794"/>
      <c r="N282" s="794"/>
      <c r="O282" s="794"/>
      <c r="P282" s="794"/>
      <c r="Q282" s="794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</row>
    <row r="283" spans="5:65" s="795" customFormat="1" ht="12.75" customHeight="1">
      <c r="E283" s="4"/>
      <c r="F283" s="794"/>
      <c r="G283" s="794"/>
      <c r="H283" s="794"/>
      <c r="I283" s="794"/>
      <c r="J283" s="794"/>
      <c r="K283" s="794"/>
      <c r="L283" s="794"/>
      <c r="M283" s="794"/>
      <c r="N283" s="794"/>
      <c r="O283" s="794"/>
      <c r="P283" s="794"/>
      <c r="Q283" s="794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</row>
    <row r="284" spans="5:65" s="795" customFormat="1" ht="12.75" customHeight="1">
      <c r="E284" s="4"/>
      <c r="F284" s="794"/>
      <c r="G284" s="794"/>
      <c r="H284" s="794"/>
      <c r="I284" s="794"/>
      <c r="J284" s="794"/>
      <c r="K284" s="794"/>
      <c r="L284" s="794"/>
      <c r="M284" s="794"/>
      <c r="N284" s="794"/>
      <c r="O284" s="794"/>
      <c r="P284" s="794"/>
      <c r="Q284" s="794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</row>
    <row r="285" spans="5:65" s="795" customFormat="1" ht="12.75" customHeight="1">
      <c r="E285" s="4"/>
      <c r="F285" s="794"/>
      <c r="G285" s="794"/>
      <c r="H285" s="794"/>
      <c r="I285" s="794"/>
      <c r="J285" s="794"/>
      <c r="K285" s="794"/>
      <c r="L285" s="794"/>
      <c r="M285" s="794"/>
      <c r="N285" s="794"/>
      <c r="O285" s="794"/>
      <c r="P285" s="794"/>
      <c r="Q285" s="794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</row>
    <row r="286" spans="5:65" s="795" customFormat="1" ht="12.75" customHeight="1">
      <c r="E286" s="4"/>
      <c r="F286" s="794"/>
      <c r="G286" s="794"/>
      <c r="H286" s="794"/>
      <c r="I286" s="794"/>
      <c r="J286" s="794"/>
      <c r="K286" s="794"/>
      <c r="L286" s="794"/>
      <c r="M286" s="794"/>
      <c r="N286" s="794"/>
      <c r="O286" s="794"/>
      <c r="P286" s="794"/>
      <c r="Q286" s="794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</row>
    <row r="287" spans="5:65" s="795" customFormat="1" ht="11.1" customHeight="1">
      <c r="E287" s="4"/>
      <c r="F287" s="794"/>
      <c r="G287" s="794"/>
      <c r="H287" s="794"/>
      <c r="I287" s="794"/>
      <c r="J287" s="794"/>
      <c r="K287" s="794"/>
      <c r="L287" s="794"/>
      <c r="M287" s="794"/>
      <c r="N287" s="794"/>
      <c r="O287" s="794"/>
      <c r="P287" s="794"/>
      <c r="Q287" s="794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</row>
    <row r="288" spans="5:65" s="795" customFormat="1" ht="12.75" customHeight="1">
      <c r="E288" s="4"/>
      <c r="F288" s="794"/>
      <c r="G288" s="794"/>
      <c r="H288" s="794"/>
      <c r="I288" s="794"/>
      <c r="J288" s="794"/>
      <c r="K288" s="794"/>
      <c r="L288" s="794"/>
      <c r="M288" s="794"/>
      <c r="N288" s="794"/>
      <c r="O288" s="794"/>
      <c r="P288" s="794"/>
      <c r="Q288" s="794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</row>
    <row r="289" spans="5:65" s="795" customFormat="1" ht="12.75" customHeight="1">
      <c r="E289" s="4"/>
      <c r="F289" s="794"/>
      <c r="G289" s="794"/>
      <c r="H289" s="794"/>
      <c r="I289" s="794"/>
      <c r="J289" s="794"/>
      <c r="K289" s="794"/>
      <c r="L289" s="794"/>
      <c r="M289" s="794"/>
      <c r="N289" s="794"/>
      <c r="O289" s="794"/>
      <c r="P289" s="794"/>
      <c r="Q289" s="794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</row>
    <row r="290" spans="5:65" s="795" customFormat="1" ht="12.75" customHeight="1">
      <c r="E290" s="4"/>
      <c r="F290" s="794"/>
      <c r="G290" s="794"/>
      <c r="H290" s="794"/>
      <c r="I290" s="794"/>
      <c r="J290" s="794"/>
      <c r="K290" s="794"/>
      <c r="L290" s="794"/>
      <c r="M290" s="794"/>
      <c r="N290" s="794"/>
      <c r="O290" s="794"/>
      <c r="P290" s="794"/>
      <c r="Q290" s="794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</row>
    <row r="291" spans="5:65" s="795" customFormat="1" ht="12.75" customHeight="1">
      <c r="E291" s="4"/>
      <c r="F291" s="794"/>
      <c r="G291" s="794"/>
      <c r="H291" s="794"/>
      <c r="I291" s="794"/>
      <c r="J291" s="794"/>
      <c r="K291" s="794"/>
      <c r="L291" s="794"/>
      <c r="M291" s="794"/>
      <c r="N291" s="794"/>
      <c r="O291" s="794"/>
      <c r="P291" s="794"/>
      <c r="Q291" s="794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</row>
    <row r="292" spans="5:65" s="795" customFormat="1" ht="12.75" customHeight="1">
      <c r="E292" s="4"/>
      <c r="F292" s="794"/>
      <c r="G292" s="794"/>
      <c r="H292" s="794"/>
      <c r="I292" s="794"/>
      <c r="J292" s="794"/>
      <c r="K292" s="794"/>
      <c r="L292" s="794"/>
      <c r="M292" s="794"/>
      <c r="N292" s="794"/>
      <c r="O292" s="794"/>
      <c r="P292" s="794"/>
      <c r="Q292" s="794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</row>
    <row r="293" spans="5:65" s="795" customFormat="1" ht="11.1" customHeight="1">
      <c r="E293" s="4"/>
      <c r="F293" s="794"/>
      <c r="G293" s="794"/>
      <c r="H293" s="794"/>
      <c r="I293" s="794"/>
      <c r="J293" s="794"/>
      <c r="K293" s="794"/>
      <c r="L293" s="794"/>
      <c r="M293" s="794"/>
      <c r="N293" s="794"/>
      <c r="O293" s="794"/>
      <c r="P293" s="794"/>
      <c r="Q293" s="794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</row>
    <row r="294" spans="5:65" s="795" customFormat="1" ht="12.75" customHeight="1">
      <c r="E294" s="4"/>
      <c r="F294" s="794"/>
      <c r="G294" s="794"/>
      <c r="H294" s="794"/>
      <c r="I294" s="794"/>
      <c r="J294" s="794"/>
      <c r="K294" s="794"/>
      <c r="L294" s="794"/>
      <c r="M294" s="794"/>
      <c r="N294" s="794"/>
      <c r="O294" s="794"/>
      <c r="P294" s="794"/>
      <c r="Q294" s="794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</row>
    <row r="295" spans="5:65" s="795" customFormat="1" ht="12.75" customHeight="1">
      <c r="E295" s="4"/>
      <c r="F295" s="794"/>
      <c r="G295" s="794"/>
      <c r="H295" s="794"/>
      <c r="I295" s="794"/>
      <c r="J295" s="794"/>
      <c r="K295" s="794"/>
      <c r="L295" s="794"/>
      <c r="M295" s="794"/>
      <c r="N295" s="794"/>
      <c r="O295" s="794"/>
      <c r="P295" s="794"/>
      <c r="Q295" s="794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</row>
    <row r="296" spans="5:65" s="795" customFormat="1" ht="12.75" customHeight="1">
      <c r="E296" s="4"/>
      <c r="F296" s="794"/>
      <c r="G296" s="794"/>
      <c r="H296" s="794"/>
      <c r="I296" s="794"/>
      <c r="J296" s="794"/>
      <c r="K296" s="794"/>
      <c r="L296" s="794"/>
      <c r="M296" s="794"/>
      <c r="N296" s="794"/>
      <c r="O296" s="794"/>
      <c r="P296" s="794"/>
      <c r="Q296" s="794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</row>
    <row r="297" spans="5:65" s="795" customFormat="1" ht="12.75" customHeight="1">
      <c r="E297" s="4"/>
      <c r="F297" s="794"/>
      <c r="G297" s="794"/>
      <c r="H297" s="794"/>
      <c r="I297" s="794"/>
      <c r="J297" s="794"/>
      <c r="K297" s="794"/>
      <c r="L297" s="794"/>
      <c r="M297" s="794"/>
      <c r="N297" s="794"/>
      <c r="O297" s="794"/>
      <c r="P297" s="794"/>
      <c r="Q297" s="794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</row>
    <row r="298" spans="5:65" s="795" customFormat="1" ht="11.1" customHeight="1">
      <c r="E298" s="4"/>
      <c r="F298" s="794"/>
      <c r="G298" s="794"/>
      <c r="H298" s="794"/>
      <c r="I298" s="794"/>
      <c r="J298" s="794"/>
      <c r="K298" s="794"/>
      <c r="L298" s="794"/>
      <c r="M298" s="794"/>
      <c r="N298" s="794"/>
      <c r="O298" s="794"/>
      <c r="P298" s="794"/>
      <c r="Q298" s="794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</row>
    <row r="299" spans="5:65" s="795" customFormat="1" ht="13.5" customHeight="1">
      <c r="E299" s="4"/>
      <c r="F299" s="794"/>
      <c r="G299" s="794"/>
      <c r="H299" s="794"/>
      <c r="I299" s="794"/>
      <c r="J299" s="794"/>
      <c r="K299" s="794"/>
      <c r="L299" s="794"/>
      <c r="M299" s="794"/>
      <c r="N299" s="794"/>
      <c r="O299" s="794"/>
      <c r="P299" s="794"/>
      <c r="Q299" s="794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</row>
    <row r="300" spans="5:65" s="795" customFormat="1" ht="12.75" customHeight="1">
      <c r="E300" s="4"/>
      <c r="F300" s="794"/>
      <c r="G300" s="794"/>
      <c r="H300" s="794"/>
      <c r="I300" s="794"/>
      <c r="J300" s="794"/>
      <c r="K300" s="794"/>
      <c r="L300" s="794"/>
      <c r="M300" s="794"/>
      <c r="N300" s="794"/>
      <c r="O300" s="794"/>
      <c r="P300" s="794"/>
      <c r="Q300" s="794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</row>
    <row r="301" spans="5:65" s="795" customFormat="1" ht="12.75" customHeight="1">
      <c r="E301" s="4"/>
      <c r="F301" s="794"/>
      <c r="G301" s="794"/>
      <c r="H301" s="794"/>
      <c r="I301" s="794"/>
      <c r="J301" s="794"/>
      <c r="K301" s="794"/>
      <c r="L301" s="794"/>
      <c r="M301" s="794"/>
      <c r="N301" s="794"/>
      <c r="O301" s="794"/>
      <c r="P301" s="794"/>
      <c r="Q301" s="794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</row>
    <row r="302" spans="5:65" s="795" customFormat="1" ht="12.75" customHeight="1">
      <c r="E302" s="4"/>
      <c r="F302" s="794"/>
      <c r="G302" s="794"/>
      <c r="H302" s="794"/>
      <c r="I302" s="794"/>
      <c r="J302" s="794"/>
      <c r="K302" s="794"/>
      <c r="L302" s="794"/>
      <c r="M302" s="794"/>
      <c r="N302" s="794"/>
      <c r="O302" s="794"/>
      <c r="P302" s="794"/>
      <c r="Q302" s="794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</row>
    <row r="303" spans="5:65" s="795" customFormat="1" ht="11.1" customHeight="1">
      <c r="E303" s="4"/>
      <c r="F303" s="794"/>
      <c r="G303" s="794"/>
      <c r="H303" s="794"/>
      <c r="I303" s="794"/>
      <c r="J303" s="794"/>
      <c r="K303" s="794"/>
      <c r="L303" s="794"/>
      <c r="M303" s="794"/>
      <c r="N303" s="794"/>
      <c r="O303" s="794"/>
      <c r="P303" s="794"/>
      <c r="Q303" s="794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</row>
    <row r="304" spans="5:65" s="795" customFormat="1" ht="11.1" customHeight="1">
      <c r="E304" s="4"/>
      <c r="F304" s="794"/>
      <c r="G304" s="794"/>
      <c r="H304" s="794"/>
      <c r="I304" s="794"/>
      <c r="J304" s="794"/>
      <c r="K304" s="794"/>
      <c r="L304" s="794"/>
      <c r="M304" s="794"/>
      <c r="N304" s="794"/>
      <c r="O304" s="794"/>
      <c r="P304" s="794"/>
      <c r="Q304" s="794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</row>
    <row r="305" spans="5:65" s="795" customFormat="1" ht="13.5" customHeight="1">
      <c r="E305" s="4"/>
      <c r="F305" s="794"/>
      <c r="G305" s="794"/>
      <c r="H305" s="794"/>
      <c r="I305" s="794"/>
      <c r="J305" s="794"/>
      <c r="K305" s="794"/>
      <c r="L305" s="794"/>
      <c r="M305" s="794"/>
      <c r="N305" s="794"/>
      <c r="O305" s="794"/>
      <c r="P305" s="794"/>
      <c r="Q305" s="794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</row>
    <row r="306" spans="5:65" s="795" customFormat="1" ht="13.5" customHeight="1">
      <c r="E306" s="4"/>
      <c r="F306" s="794"/>
      <c r="G306" s="794"/>
      <c r="H306" s="794"/>
      <c r="I306" s="794"/>
      <c r="J306" s="794"/>
      <c r="K306" s="794"/>
      <c r="L306" s="794"/>
      <c r="M306" s="794"/>
      <c r="N306" s="794"/>
      <c r="O306" s="794"/>
      <c r="P306" s="794"/>
      <c r="Q306" s="794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</row>
    <row r="307" spans="5:65" s="795" customFormat="1" ht="13.5" customHeight="1">
      <c r="E307" s="4"/>
      <c r="F307" s="794"/>
      <c r="G307" s="794"/>
      <c r="H307" s="794"/>
      <c r="I307" s="794"/>
      <c r="J307" s="794"/>
      <c r="K307" s="794"/>
      <c r="L307" s="794"/>
      <c r="M307" s="794"/>
      <c r="N307" s="794"/>
      <c r="O307" s="794"/>
      <c r="P307" s="794"/>
      <c r="Q307" s="794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</row>
    <row r="308" spans="5:65" s="795" customFormat="1" ht="13.5" customHeight="1">
      <c r="E308" s="4"/>
      <c r="F308" s="794"/>
      <c r="G308" s="794"/>
      <c r="H308" s="794"/>
      <c r="I308" s="794"/>
      <c r="J308" s="794"/>
      <c r="K308" s="794"/>
      <c r="L308" s="794"/>
      <c r="M308" s="794"/>
      <c r="N308" s="794"/>
      <c r="O308" s="794"/>
      <c r="P308" s="794"/>
      <c r="Q308" s="794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</row>
    <row r="309" spans="5:65" s="795" customFormat="1" ht="3.75" customHeight="1">
      <c r="E309" s="4"/>
      <c r="F309" s="794"/>
      <c r="G309" s="794"/>
      <c r="H309" s="794"/>
      <c r="I309" s="794"/>
      <c r="J309" s="794"/>
      <c r="K309" s="794"/>
      <c r="L309" s="794"/>
      <c r="M309" s="794"/>
      <c r="N309" s="794"/>
      <c r="O309" s="794"/>
      <c r="P309" s="794"/>
      <c r="Q309" s="794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</row>
    <row r="310" spans="5:65" s="795" customFormat="1" ht="10.5" customHeight="1">
      <c r="E310" s="4"/>
      <c r="F310" s="794"/>
      <c r="G310" s="794"/>
      <c r="H310" s="794"/>
      <c r="I310" s="794"/>
      <c r="J310" s="794"/>
      <c r="K310" s="794"/>
      <c r="L310" s="794"/>
      <c r="M310" s="794"/>
      <c r="N310" s="794"/>
      <c r="O310" s="794"/>
      <c r="P310" s="794"/>
      <c r="Q310" s="794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</row>
    <row r="311" spans="5:65" s="795" customFormat="1" ht="17.25" customHeight="1">
      <c r="E311" s="4"/>
      <c r="F311" s="794"/>
      <c r="G311" s="794"/>
      <c r="H311" s="794"/>
      <c r="I311" s="794"/>
      <c r="J311" s="794"/>
      <c r="K311" s="794"/>
      <c r="L311" s="794"/>
      <c r="M311" s="794"/>
      <c r="N311" s="794"/>
      <c r="O311" s="794"/>
      <c r="P311" s="794"/>
      <c r="Q311" s="794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</row>
    <row r="312" spans="5:65" s="795" customFormat="1" ht="17.25" customHeight="1">
      <c r="E312" s="4"/>
      <c r="F312" s="794"/>
      <c r="G312" s="794"/>
      <c r="H312" s="794"/>
      <c r="I312" s="794"/>
      <c r="J312" s="794"/>
      <c r="K312" s="794"/>
      <c r="L312" s="794"/>
      <c r="M312" s="794"/>
      <c r="N312" s="794"/>
      <c r="O312" s="794"/>
      <c r="P312" s="794"/>
      <c r="Q312" s="794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</row>
    <row r="313" spans="5:65" s="795" customFormat="1" ht="17.25" customHeight="1">
      <c r="E313" s="4"/>
      <c r="F313" s="794"/>
      <c r="G313" s="794"/>
      <c r="H313" s="794"/>
      <c r="I313" s="794"/>
      <c r="J313" s="794"/>
      <c r="K313" s="794"/>
      <c r="L313" s="794"/>
      <c r="M313" s="794"/>
      <c r="N313" s="794"/>
      <c r="O313" s="794"/>
      <c r="P313" s="794"/>
      <c r="Q313" s="794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</row>
    <row r="314" spans="5:65" s="795" customFormat="1" ht="17.25" customHeight="1">
      <c r="E314" s="4"/>
      <c r="F314" s="794"/>
      <c r="G314" s="794"/>
      <c r="H314" s="794"/>
      <c r="I314" s="794"/>
      <c r="J314" s="794"/>
      <c r="K314" s="794"/>
      <c r="L314" s="794"/>
      <c r="M314" s="794"/>
      <c r="N314" s="794"/>
      <c r="O314" s="794"/>
      <c r="P314" s="794"/>
      <c r="Q314" s="794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</row>
    <row r="315" spans="5:65" s="795" customFormat="1" ht="12" customHeight="1">
      <c r="E315" s="4"/>
      <c r="F315" s="794"/>
      <c r="G315" s="794"/>
      <c r="H315" s="794"/>
      <c r="I315" s="794"/>
      <c r="J315" s="794"/>
      <c r="K315" s="794"/>
      <c r="L315" s="794"/>
      <c r="M315" s="794"/>
      <c r="N315" s="794"/>
      <c r="O315" s="794"/>
      <c r="P315" s="794"/>
      <c r="Q315" s="794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</row>
    <row r="316" spans="5:65" s="795" customFormat="1" ht="15" customHeight="1">
      <c r="E316" s="4"/>
      <c r="F316" s="794"/>
      <c r="G316" s="794"/>
      <c r="H316" s="794"/>
      <c r="I316" s="794"/>
      <c r="J316" s="794"/>
      <c r="K316" s="794"/>
      <c r="L316" s="794"/>
      <c r="M316" s="794"/>
      <c r="N316" s="794"/>
      <c r="O316" s="794"/>
      <c r="P316" s="794"/>
      <c r="Q316" s="794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</row>
    <row r="317" spans="5:65" s="795" customFormat="1" ht="15" customHeight="1">
      <c r="E317" s="4"/>
      <c r="F317" s="794"/>
      <c r="G317" s="794"/>
      <c r="H317" s="794"/>
      <c r="I317" s="794"/>
      <c r="J317" s="794"/>
      <c r="K317" s="794"/>
      <c r="L317" s="794"/>
      <c r="M317" s="794"/>
      <c r="N317" s="794"/>
      <c r="O317" s="794"/>
      <c r="P317" s="794"/>
      <c r="Q317" s="794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</row>
    <row r="318" spans="5:65" s="795" customFormat="1" ht="45.75" customHeight="1">
      <c r="E318" s="4"/>
      <c r="F318" s="794"/>
      <c r="G318" s="794"/>
      <c r="H318" s="794"/>
      <c r="I318" s="794"/>
      <c r="J318" s="794"/>
      <c r="K318" s="794"/>
      <c r="L318" s="794"/>
      <c r="M318" s="794"/>
      <c r="N318" s="794"/>
      <c r="O318" s="794"/>
      <c r="P318" s="794"/>
      <c r="Q318" s="794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</row>
    <row r="319" spans="5:65" s="795" customFormat="1" ht="49.5" customHeight="1">
      <c r="E319" s="4"/>
      <c r="F319" s="794"/>
      <c r="G319" s="794"/>
      <c r="H319" s="794"/>
      <c r="I319" s="794"/>
      <c r="J319" s="794"/>
      <c r="K319" s="794"/>
      <c r="L319" s="794"/>
      <c r="M319" s="794"/>
      <c r="N319" s="794"/>
      <c r="O319" s="794"/>
      <c r="P319" s="794"/>
      <c r="Q319" s="794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</row>
    <row r="320" spans="5:65" s="795" customFormat="1" ht="12.75" customHeight="1">
      <c r="E320" s="4"/>
      <c r="F320" s="794"/>
      <c r="G320" s="794"/>
      <c r="H320" s="794"/>
      <c r="I320" s="794"/>
      <c r="J320" s="794"/>
      <c r="K320" s="794"/>
      <c r="L320" s="794"/>
      <c r="M320" s="794"/>
      <c r="N320" s="794"/>
      <c r="O320" s="794"/>
      <c r="P320" s="794"/>
      <c r="Q320" s="794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</row>
    <row r="321" spans="5:65" s="795" customFormat="1" ht="11.1" customHeight="1">
      <c r="E321" s="4"/>
      <c r="F321" s="794"/>
      <c r="G321" s="794"/>
      <c r="H321" s="794"/>
      <c r="I321" s="794"/>
      <c r="J321" s="794"/>
      <c r="K321" s="794"/>
      <c r="L321" s="794"/>
      <c r="M321" s="794"/>
      <c r="N321" s="794"/>
      <c r="O321" s="794"/>
      <c r="P321" s="794"/>
      <c r="Q321" s="794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</row>
    <row r="322" spans="5:65" s="795" customFormat="1" ht="24" customHeight="1">
      <c r="E322" s="4"/>
      <c r="F322" s="794"/>
      <c r="G322" s="794"/>
      <c r="H322" s="794"/>
      <c r="I322" s="794"/>
      <c r="J322" s="794"/>
      <c r="K322" s="794"/>
      <c r="L322" s="794"/>
      <c r="M322" s="794"/>
      <c r="N322" s="794"/>
      <c r="O322" s="794"/>
      <c r="P322" s="794"/>
      <c r="Q322" s="794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</row>
    <row r="323" spans="5:65" s="795" customFormat="1" ht="11.1" customHeight="1">
      <c r="E323" s="4"/>
      <c r="F323" s="794"/>
      <c r="G323" s="794"/>
      <c r="H323" s="794"/>
      <c r="I323" s="794"/>
      <c r="J323" s="794"/>
      <c r="K323" s="794"/>
      <c r="L323" s="794"/>
      <c r="M323" s="794"/>
      <c r="N323" s="794"/>
      <c r="O323" s="794"/>
      <c r="P323" s="794"/>
      <c r="Q323" s="794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</row>
    <row r="324" spans="5:65" s="795" customFormat="1" ht="12.75" customHeight="1">
      <c r="E324" s="4"/>
      <c r="F324" s="794"/>
      <c r="G324" s="794"/>
      <c r="H324" s="794"/>
      <c r="I324" s="794"/>
      <c r="J324" s="794"/>
      <c r="K324" s="794"/>
      <c r="L324" s="794"/>
      <c r="M324" s="794"/>
      <c r="N324" s="794"/>
      <c r="O324" s="794"/>
      <c r="P324" s="794"/>
      <c r="Q324" s="794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</row>
    <row r="325" spans="5:65" s="795" customFormat="1" ht="11.1" customHeight="1">
      <c r="E325" s="4"/>
      <c r="F325" s="794"/>
      <c r="G325" s="794"/>
      <c r="H325" s="794"/>
      <c r="I325" s="794"/>
      <c r="J325" s="794"/>
      <c r="K325" s="794"/>
      <c r="L325" s="794"/>
      <c r="M325" s="794"/>
      <c r="N325" s="794"/>
      <c r="O325" s="794"/>
      <c r="P325" s="794"/>
      <c r="Q325" s="794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</row>
    <row r="326" spans="5:65" s="795" customFormat="1" ht="12.75" customHeight="1">
      <c r="E326" s="4"/>
      <c r="F326" s="794"/>
      <c r="G326" s="794"/>
      <c r="H326" s="794"/>
      <c r="I326" s="794"/>
      <c r="J326" s="794"/>
      <c r="K326" s="794"/>
      <c r="L326" s="794"/>
      <c r="M326" s="794"/>
      <c r="N326" s="794"/>
      <c r="O326" s="794"/>
      <c r="P326" s="794"/>
      <c r="Q326" s="794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</row>
    <row r="327" spans="5:65" s="795" customFormat="1" ht="12.75" customHeight="1">
      <c r="E327" s="4"/>
      <c r="F327" s="794"/>
      <c r="G327" s="794"/>
      <c r="H327" s="794"/>
      <c r="I327" s="794"/>
      <c r="J327" s="794"/>
      <c r="K327" s="794"/>
      <c r="L327" s="794"/>
      <c r="M327" s="794"/>
      <c r="N327" s="794"/>
      <c r="O327" s="794"/>
      <c r="P327" s="794"/>
      <c r="Q327" s="794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</row>
    <row r="328" spans="5:65" s="795" customFormat="1" ht="12.75" customHeight="1">
      <c r="E328" s="4"/>
      <c r="F328" s="794"/>
      <c r="G328" s="794"/>
      <c r="H328" s="794"/>
      <c r="I328" s="794"/>
      <c r="J328" s="794"/>
      <c r="K328" s="794"/>
      <c r="L328" s="794"/>
      <c r="M328" s="794"/>
      <c r="N328" s="794"/>
      <c r="O328" s="794"/>
      <c r="P328" s="794"/>
      <c r="Q328" s="794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</row>
    <row r="329" spans="5:65" s="795" customFormat="1" ht="12.75" customHeight="1">
      <c r="E329" s="4"/>
      <c r="F329" s="794"/>
      <c r="G329" s="794"/>
      <c r="H329" s="794"/>
      <c r="I329" s="794"/>
      <c r="J329" s="794"/>
      <c r="K329" s="794"/>
      <c r="L329" s="794"/>
      <c r="M329" s="794"/>
      <c r="N329" s="794"/>
      <c r="O329" s="794"/>
      <c r="P329" s="794"/>
      <c r="Q329" s="794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</row>
    <row r="330" spans="5:65" s="795" customFormat="1" ht="12.75" customHeight="1">
      <c r="E330" s="4"/>
      <c r="F330" s="794"/>
      <c r="G330" s="794"/>
      <c r="H330" s="794"/>
      <c r="I330" s="794"/>
      <c r="J330" s="794"/>
      <c r="K330" s="794"/>
      <c r="L330" s="794"/>
      <c r="M330" s="794"/>
      <c r="N330" s="794"/>
      <c r="O330" s="794"/>
      <c r="P330" s="794"/>
      <c r="Q330" s="794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</row>
    <row r="331" spans="5:65" s="795" customFormat="1" ht="11.1" customHeight="1">
      <c r="E331" s="4"/>
      <c r="F331" s="794"/>
      <c r="G331" s="794"/>
      <c r="H331" s="794"/>
      <c r="I331" s="794"/>
      <c r="J331" s="794"/>
      <c r="K331" s="794"/>
      <c r="L331" s="794"/>
      <c r="M331" s="794"/>
      <c r="N331" s="794"/>
      <c r="O331" s="794"/>
      <c r="P331" s="794"/>
      <c r="Q331" s="794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</row>
    <row r="332" spans="5:65" s="795" customFormat="1" ht="12.75" customHeight="1">
      <c r="E332" s="4"/>
      <c r="F332" s="794"/>
      <c r="G332" s="794"/>
      <c r="H332" s="794"/>
      <c r="I332" s="794"/>
      <c r="J332" s="794"/>
      <c r="K332" s="794"/>
      <c r="L332" s="794"/>
      <c r="M332" s="794"/>
      <c r="N332" s="794"/>
      <c r="O332" s="794"/>
      <c r="P332" s="794"/>
      <c r="Q332" s="794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</row>
    <row r="333" spans="5:65" s="795" customFormat="1" ht="12.75" customHeight="1">
      <c r="E333" s="4"/>
      <c r="F333" s="794"/>
      <c r="G333" s="794"/>
      <c r="H333" s="794"/>
      <c r="I333" s="794"/>
      <c r="J333" s="794"/>
      <c r="K333" s="794"/>
      <c r="L333" s="794"/>
      <c r="M333" s="794"/>
      <c r="N333" s="794"/>
      <c r="O333" s="794"/>
      <c r="P333" s="794"/>
      <c r="Q333" s="794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</row>
    <row r="334" spans="5:65" s="795" customFormat="1" ht="12.75" customHeight="1">
      <c r="E334" s="4"/>
      <c r="F334" s="794"/>
      <c r="G334" s="794"/>
      <c r="H334" s="794"/>
      <c r="I334" s="794"/>
      <c r="J334" s="794"/>
      <c r="K334" s="794"/>
      <c r="L334" s="794"/>
      <c r="M334" s="794"/>
      <c r="N334" s="794"/>
      <c r="O334" s="794"/>
      <c r="P334" s="794"/>
      <c r="Q334" s="794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</row>
    <row r="335" spans="5:65" s="795" customFormat="1" ht="12.75" customHeight="1">
      <c r="E335" s="4"/>
      <c r="F335" s="794"/>
      <c r="G335" s="794"/>
      <c r="H335" s="794"/>
      <c r="I335" s="794"/>
      <c r="J335" s="794"/>
      <c r="K335" s="794"/>
      <c r="L335" s="794"/>
      <c r="M335" s="794"/>
      <c r="N335" s="794"/>
      <c r="O335" s="794"/>
      <c r="P335" s="794"/>
      <c r="Q335" s="794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</row>
    <row r="336" spans="5:65" s="795" customFormat="1" ht="12.75" customHeight="1">
      <c r="E336" s="4"/>
      <c r="F336" s="794"/>
      <c r="G336" s="794"/>
      <c r="H336" s="794"/>
      <c r="I336" s="794"/>
      <c r="J336" s="794"/>
      <c r="K336" s="794"/>
      <c r="L336" s="794"/>
      <c r="M336" s="794"/>
      <c r="N336" s="794"/>
      <c r="O336" s="794"/>
      <c r="P336" s="794"/>
      <c r="Q336" s="794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</row>
    <row r="337" spans="5:65" s="795" customFormat="1" ht="11.1" customHeight="1">
      <c r="E337" s="4"/>
      <c r="F337" s="794"/>
      <c r="G337" s="794"/>
      <c r="H337" s="794"/>
      <c r="I337" s="794"/>
      <c r="J337" s="794"/>
      <c r="K337" s="794"/>
      <c r="L337" s="794"/>
      <c r="M337" s="794"/>
      <c r="N337" s="794"/>
      <c r="O337" s="794"/>
      <c r="P337" s="794"/>
      <c r="Q337" s="794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</row>
    <row r="338" spans="5:65" s="795" customFormat="1" ht="12.75" customHeight="1">
      <c r="E338" s="4"/>
      <c r="F338" s="794"/>
      <c r="G338" s="794"/>
      <c r="H338" s="794"/>
      <c r="I338" s="794"/>
      <c r="J338" s="794"/>
      <c r="K338" s="794"/>
      <c r="L338" s="794"/>
      <c r="M338" s="794"/>
      <c r="N338" s="794"/>
      <c r="O338" s="794"/>
      <c r="P338" s="794"/>
      <c r="Q338" s="794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</row>
    <row r="339" spans="5:65" s="795" customFormat="1" ht="12.75" customHeight="1">
      <c r="E339" s="4"/>
      <c r="F339" s="794"/>
      <c r="G339" s="794"/>
      <c r="H339" s="794"/>
      <c r="I339" s="794"/>
      <c r="J339" s="794"/>
      <c r="K339" s="794"/>
      <c r="L339" s="794"/>
      <c r="M339" s="794"/>
      <c r="N339" s="794"/>
      <c r="O339" s="794"/>
      <c r="P339" s="794"/>
      <c r="Q339" s="794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</row>
    <row r="340" spans="5:65" s="795" customFormat="1" ht="12.75" customHeight="1">
      <c r="E340" s="4"/>
      <c r="F340" s="794"/>
      <c r="G340" s="794"/>
      <c r="H340" s="794"/>
      <c r="I340" s="794"/>
      <c r="J340" s="794"/>
      <c r="K340" s="794"/>
      <c r="L340" s="794"/>
      <c r="M340" s="794"/>
      <c r="N340" s="794"/>
      <c r="O340" s="794"/>
      <c r="P340" s="794"/>
      <c r="Q340" s="794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</row>
    <row r="341" spans="5:65" s="795" customFormat="1" ht="12.75" customHeight="1">
      <c r="E341" s="4"/>
      <c r="F341" s="794"/>
      <c r="G341" s="794"/>
      <c r="H341" s="794"/>
      <c r="I341" s="794"/>
      <c r="J341" s="794"/>
      <c r="K341" s="794"/>
      <c r="L341" s="794"/>
      <c r="M341" s="794"/>
      <c r="N341" s="794"/>
      <c r="O341" s="794"/>
      <c r="P341" s="794"/>
      <c r="Q341" s="794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</row>
    <row r="342" spans="5:65" s="795" customFormat="1" ht="12.75" customHeight="1">
      <c r="E342" s="4"/>
      <c r="F342" s="794"/>
      <c r="G342" s="794"/>
      <c r="H342" s="794"/>
      <c r="I342" s="794"/>
      <c r="J342" s="794"/>
      <c r="K342" s="794"/>
      <c r="L342" s="794"/>
      <c r="M342" s="794"/>
      <c r="N342" s="794"/>
      <c r="O342" s="794"/>
      <c r="P342" s="794"/>
      <c r="Q342" s="794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</row>
    <row r="343" spans="5:65" s="795" customFormat="1" ht="11.1" customHeight="1">
      <c r="E343" s="4"/>
      <c r="F343" s="794"/>
      <c r="G343" s="794"/>
      <c r="H343" s="794"/>
      <c r="I343" s="794"/>
      <c r="J343" s="794"/>
      <c r="K343" s="794"/>
      <c r="L343" s="794"/>
      <c r="M343" s="794"/>
      <c r="N343" s="794"/>
      <c r="O343" s="794"/>
      <c r="P343" s="794"/>
      <c r="Q343" s="794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</row>
    <row r="344" spans="5:65" s="795" customFormat="1" ht="12.75" customHeight="1">
      <c r="E344" s="4"/>
      <c r="F344" s="794"/>
      <c r="G344" s="794"/>
      <c r="H344" s="794"/>
      <c r="I344" s="794"/>
      <c r="J344" s="794"/>
      <c r="K344" s="794"/>
      <c r="L344" s="794"/>
      <c r="M344" s="794"/>
      <c r="N344" s="794"/>
      <c r="O344" s="794"/>
      <c r="P344" s="794"/>
      <c r="Q344" s="794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</row>
    <row r="345" spans="5:65" s="795" customFormat="1" ht="12.75" customHeight="1">
      <c r="E345" s="4"/>
      <c r="F345" s="794"/>
      <c r="G345" s="794"/>
      <c r="H345" s="794"/>
      <c r="I345" s="794"/>
      <c r="J345" s="794"/>
      <c r="K345" s="794"/>
      <c r="L345" s="794"/>
      <c r="M345" s="794"/>
      <c r="N345" s="794"/>
      <c r="O345" s="794"/>
      <c r="P345" s="794"/>
      <c r="Q345" s="794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</row>
    <row r="346" spans="5:65" s="795" customFormat="1" ht="12.75" customHeight="1">
      <c r="E346" s="4"/>
      <c r="F346" s="794"/>
      <c r="G346" s="794"/>
      <c r="H346" s="794"/>
      <c r="I346" s="794"/>
      <c r="J346" s="794"/>
      <c r="K346" s="794"/>
      <c r="L346" s="794"/>
      <c r="M346" s="794"/>
      <c r="N346" s="794"/>
      <c r="O346" s="794"/>
      <c r="P346" s="794"/>
      <c r="Q346" s="794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</row>
    <row r="347" spans="5:65" s="795" customFormat="1" ht="12.75" customHeight="1">
      <c r="E347" s="4"/>
      <c r="F347" s="794"/>
      <c r="G347" s="794"/>
      <c r="H347" s="794"/>
      <c r="I347" s="794"/>
      <c r="J347" s="794"/>
      <c r="K347" s="794"/>
      <c r="L347" s="794"/>
      <c r="M347" s="794"/>
      <c r="N347" s="794"/>
      <c r="O347" s="794"/>
      <c r="P347" s="794"/>
      <c r="Q347" s="794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</row>
    <row r="348" spans="5:65" s="795" customFormat="1" ht="11.1" customHeight="1">
      <c r="E348" s="4"/>
      <c r="F348" s="794"/>
      <c r="G348" s="794"/>
      <c r="H348" s="794"/>
      <c r="I348" s="794"/>
      <c r="J348" s="794"/>
      <c r="K348" s="794"/>
      <c r="L348" s="794"/>
      <c r="M348" s="794"/>
      <c r="N348" s="794"/>
      <c r="O348" s="794"/>
      <c r="P348" s="794"/>
      <c r="Q348" s="794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</row>
    <row r="349" spans="5:65" s="795" customFormat="1" ht="13.5" customHeight="1">
      <c r="E349" s="4"/>
      <c r="F349" s="794"/>
      <c r="G349" s="794"/>
      <c r="H349" s="794"/>
      <c r="I349" s="794"/>
      <c r="J349" s="794"/>
      <c r="K349" s="794"/>
      <c r="L349" s="794"/>
      <c r="M349" s="794"/>
      <c r="N349" s="794"/>
      <c r="O349" s="794"/>
      <c r="P349" s="794"/>
      <c r="Q349" s="794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</row>
    <row r="350" spans="5:65" s="795" customFormat="1" ht="12.75" customHeight="1">
      <c r="E350" s="4"/>
      <c r="F350" s="794"/>
      <c r="G350" s="794"/>
      <c r="H350" s="794"/>
      <c r="I350" s="794"/>
      <c r="J350" s="794"/>
      <c r="K350" s="794"/>
      <c r="L350" s="794"/>
      <c r="M350" s="794"/>
      <c r="N350" s="794"/>
      <c r="O350" s="794"/>
      <c r="P350" s="794"/>
      <c r="Q350" s="794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</row>
    <row r="351" spans="5:65" s="795" customFormat="1" ht="12.75" customHeight="1">
      <c r="E351" s="4"/>
      <c r="F351" s="794"/>
      <c r="G351" s="794"/>
      <c r="H351" s="794"/>
      <c r="I351" s="794"/>
      <c r="J351" s="794"/>
      <c r="K351" s="794"/>
      <c r="L351" s="794"/>
      <c r="M351" s="794"/>
      <c r="N351" s="794"/>
      <c r="O351" s="794"/>
      <c r="P351" s="794"/>
      <c r="Q351" s="794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</row>
    <row r="352" spans="5:65" s="795" customFormat="1" ht="12.75" customHeight="1">
      <c r="E352" s="4"/>
      <c r="F352" s="794"/>
      <c r="G352" s="794"/>
      <c r="H352" s="794"/>
      <c r="I352" s="794"/>
      <c r="J352" s="794"/>
      <c r="K352" s="794"/>
      <c r="L352" s="794"/>
      <c r="M352" s="794"/>
      <c r="N352" s="794"/>
      <c r="O352" s="794"/>
      <c r="P352" s="794"/>
      <c r="Q352" s="794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</row>
    <row r="353" spans="5:65" s="795" customFormat="1" ht="11.1" customHeight="1">
      <c r="E353" s="4"/>
      <c r="F353" s="794"/>
      <c r="G353" s="794"/>
      <c r="H353" s="794"/>
      <c r="I353" s="794"/>
      <c r="J353" s="794"/>
      <c r="K353" s="794"/>
      <c r="L353" s="794"/>
      <c r="M353" s="794"/>
      <c r="N353" s="794"/>
      <c r="O353" s="794"/>
      <c r="P353" s="794"/>
      <c r="Q353" s="794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</row>
    <row r="354" spans="5:65" s="795" customFormat="1" ht="24" customHeight="1">
      <c r="E354" s="4"/>
      <c r="F354" s="794"/>
      <c r="G354" s="794"/>
      <c r="H354" s="794"/>
      <c r="I354" s="794"/>
      <c r="J354" s="794"/>
      <c r="K354" s="794"/>
      <c r="L354" s="794"/>
      <c r="M354" s="794"/>
      <c r="N354" s="794"/>
      <c r="O354" s="794"/>
      <c r="P354" s="794"/>
      <c r="Q354" s="794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</row>
    <row r="355" spans="5:65" s="795" customFormat="1" ht="11.1" customHeight="1">
      <c r="E355" s="4"/>
      <c r="F355" s="794"/>
      <c r="G355" s="794"/>
      <c r="H355" s="794"/>
      <c r="I355" s="794"/>
      <c r="J355" s="794"/>
      <c r="K355" s="794"/>
      <c r="L355" s="794"/>
      <c r="M355" s="794"/>
      <c r="N355" s="794"/>
      <c r="O355" s="794"/>
      <c r="P355" s="794"/>
      <c r="Q355" s="794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</row>
    <row r="356" spans="5:65" s="795" customFormat="1" ht="12.75" customHeight="1">
      <c r="E356" s="4"/>
      <c r="F356" s="794"/>
      <c r="G356" s="794"/>
      <c r="H356" s="794"/>
      <c r="I356" s="794"/>
      <c r="J356" s="794"/>
      <c r="K356" s="794"/>
      <c r="L356" s="794"/>
      <c r="M356" s="794"/>
      <c r="N356" s="794"/>
      <c r="O356" s="794"/>
      <c r="P356" s="794"/>
      <c r="Q356" s="794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</row>
    <row r="357" spans="5:65" s="795" customFormat="1" ht="11.1" customHeight="1">
      <c r="E357" s="4"/>
      <c r="F357" s="794"/>
      <c r="G357" s="794"/>
      <c r="H357" s="794"/>
      <c r="I357" s="794"/>
      <c r="J357" s="794"/>
      <c r="K357" s="794"/>
      <c r="L357" s="794"/>
      <c r="M357" s="794"/>
      <c r="N357" s="794"/>
      <c r="O357" s="794"/>
      <c r="P357" s="794"/>
      <c r="Q357" s="794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</row>
    <row r="358" spans="5:65" s="795" customFormat="1" ht="12.75" customHeight="1">
      <c r="E358" s="4"/>
      <c r="F358" s="794"/>
      <c r="G358" s="794"/>
      <c r="H358" s="794"/>
      <c r="I358" s="794"/>
      <c r="J358" s="794"/>
      <c r="K358" s="794"/>
      <c r="L358" s="794"/>
      <c r="M358" s="794"/>
      <c r="N358" s="794"/>
      <c r="O358" s="794"/>
      <c r="P358" s="794"/>
      <c r="Q358" s="794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</row>
    <row r="359" spans="5:65" s="795" customFormat="1" ht="12.75" customHeight="1">
      <c r="E359" s="4"/>
      <c r="F359" s="794"/>
      <c r="G359" s="794"/>
      <c r="H359" s="794"/>
      <c r="I359" s="794"/>
      <c r="J359" s="794"/>
      <c r="K359" s="794"/>
      <c r="L359" s="794"/>
      <c r="M359" s="794"/>
      <c r="N359" s="794"/>
      <c r="O359" s="794"/>
      <c r="P359" s="794"/>
      <c r="Q359" s="794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</row>
    <row r="360" spans="5:65" s="795" customFormat="1" ht="12.75" customHeight="1">
      <c r="E360" s="4"/>
      <c r="F360" s="794"/>
      <c r="G360" s="794"/>
      <c r="H360" s="794"/>
      <c r="I360" s="794"/>
      <c r="J360" s="794"/>
      <c r="K360" s="794"/>
      <c r="L360" s="794"/>
      <c r="M360" s="794"/>
      <c r="N360" s="794"/>
      <c r="O360" s="794"/>
      <c r="P360" s="794"/>
      <c r="Q360" s="794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</row>
    <row r="361" spans="5:65" s="795" customFormat="1" ht="12.75" customHeight="1">
      <c r="E361" s="4"/>
      <c r="F361" s="794"/>
      <c r="G361" s="794"/>
      <c r="H361" s="794"/>
      <c r="I361" s="794"/>
      <c r="J361" s="794"/>
      <c r="K361" s="794"/>
      <c r="L361" s="794"/>
      <c r="M361" s="794"/>
      <c r="N361" s="794"/>
      <c r="O361" s="794"/>
      <c r="P361" s="794"/>
      <c r="Q361" s="794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</row>
    <row r="362" spans="5:65" s="795" customFormat="1" ht="12.75" customHeight="1">
      <c r="E362" s="4"/>
      <c r="F362" s="794"/>
      <c r="G362" s="794"/>
      <c r="H362" s="794"/>
      <c r="I362" s="794"/>
      <c r="J362" s="794"/>
      <c r="K362" s="794"/>
      <c r="L362" s="794"/>
      <c r="M362" s="794"/>
      <c r="N362" s="794"/>
      <c r="O362" s="794"/>
      <c r="P362" s="794"/>
      <c r="Q362" s="794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</row>
    <row r="363" spans="5:65" s="795" customFormat="1" ht="11.1" customHeight="1">
      <c r="E363" s="4"/>
      <c r="F363" s="794"/>
      <c r="G363" s="794"/>
      <c r="H363" s="794"/>
      <c r="I363" s="794"/>
      <c r="J363" s="794"/>
      <c r="K363" s="794"/>
      <c r="L363" s="794"/>
      <c r="M363" s="794"/>
      <c r="N363" s="794"/>
      <c r="O363" s="794"/>
      <c r="P363" s="794"/>
      <c r="Q363" s="794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</row>
    <row r="364" spans="5:65" s="795" customFormat="1" ht="12.75" customHeight="1">
      <c r="E364" s="4"/>
      <c r="F364" s="794"/>
      <c r="G364" s="794"/>
      <c r="H364" s="794"/>
      <c r="I364" s="794"/>
      <c r="J364" s="794"/>
      <c r="K364" s="794"/>
      <c r="L364" s="794"/>
      <c r="M364" s="794"/>
      <c r="N364" s="794"/>
      <c r="O364" s="794"/>
      <c r="P364" s="794"/>
      <c r="Q364" s="794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</row>
    <row r="365" spans="5:65" s="795" customFormat="1" ht="12.75" customHeight="1">
      <c r="E365" s="4"/>
      <c r="F365" s="794"/>
      <c r="G365" s="794"/>
      <c r="H365" s="794"/>
      <c r="I365" s="794"/>
      <c r="J365" s="794"/>
      <c r="K365" s="794"/>
      <c r="L365" s="794"/>
      <c r="M365" s="794"/>
      <c r="N365" s="794"/>
      <c r="O365" s="794"/>
      <c r="P365" s="794"/>
      <c r="Q365" s="794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</row>
    <row r="366" spans="5:65" s="795" customFormat="1" ht="12.75" customHeight="1">
      <c r="E366" s="4"/>
      <c r="F366" s="794"/>
      <c r="G366" s="794"/>
      <c r="H366" s="794"/>
      <c r="I366" s="794"/>
      <c r="J366" s="794"/>
      <c r="K366" s="794"/>
      <c r="L366" s="794"/>
      <c r="M366" s="794"/>
      <c r="N366" s="794"/>
      <c r="O366" s="794"/>
      <c r="P366" s="794"/>
      <c r="Q366" s="794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</row>
    <row r="367" spans="5:65" s="795" customFormat="1" ht="12.75" customHeight="1">
      <c r="E367" s="4"/>
      <c r="F367" s="794"/>
      <c r="G367" s="794"/>
      <c r="H367" s="794"/>
      <c r="I367" s="794"/>
      <c r="J367" s="794"/>
      <c r="K367" s="794"/>
      <c r="L367" s="794"/>
      <c r="M367" s="794"/>
      <c r="N367" s="794"/>
      <c r="O367" s="794"/>
      <c r="P367" s="794"/>
      <c r="Q367" s="794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</row>
    <row r="368" spans="5:65" s="795" customFormat="1" ht="12.75" customHeight="1">
      <c r="E368" s="4"/>
      <c r="F368" s="794"/>
      <c r="G368" s="794"/>
      <c r="H368" s="794"/>
      <c r="I368" s="794"/>
      <c r="J368" s="794"/>
      <c r="K368" s="794"/>
      <c r="L368" s="794"/>
      <c r="M368" s="794"/>
      <c r="N368" s="794"/>
      <c r="O368" s="794"/>
      <c r="P368" s="794"/>
      <c r="Q368" s="794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</row>
    <row r="369" spans="5:65" s="795" customFormat="1" ht="11.1" customHeight="1">
      <c r="E369" s="4"/>
      <c r="F369" s="794"/>
      <c r="G369" s="794"/>
      <c r="H369" s="794"/>
      <c r="I369" s="794"/>
      <c r="J369" s="794"/>
      <c r="K369" s="794"/>
      <c r="L369" s="794"/>
      <c r="M369" s="794"/>
      <c r="N369" s="794"/>
      <c r="O369" s="794"/>
      <c r="P369" s="794"/>
      <c r="Q369" s="794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</row>
    <row r="370" spans="5:65" s="795" customFormat="1" ht="12.75" customHeight="1">
      <c r="E370" s="4"/>
      <c r="F370" s="794"/>
      <c r="G370" s="794"/>
      <c r="H370" s="794"/>
      <c r="I370" s="794"/>
      <c r="J370" s="794"/>
      <c r="K370" s="794"/>
      <c r="L370" s="794"/>
      <c r="M370" s="794"/>
      <c r="N370" s="794"/>
      <c r="O370" s="794"/>
      <c r="P370" s="794"/>
      <c r="Q370" s="794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</row>
    <row r="371" spans="5:65" s="795" customFormat="1" ht="12.75" customHeight="1">
      <c r="E371" s="4"/>
      <c r="F371" s="794"/>
      <c r="G371" s="794"/>
      <c r="H371" s="794"/>
      <c r="I371" s="794"/>
      <c r="J371" s="794"/>
      <c r="K371" s="794"/>
      <c r="L371" s="794"/>
      <c r="M371" s="794"/>
      <c r="N371" s="794"/>
      <c r="O371" s="794"/>
      <c r="P371" s="794"/>
      <c r="Q371" s="794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</row>
    <row r="372" spans="5:65" s="795" customFormat="1" ht="12.75" customHeight="1">
      <c r="E372" s="4"/>
      <c r="F372" s="794"/>
      <c r="G372" s="794"/>
      <c r="H372" s="794"/>
      <c r="I372" s="794"/>
      <c r="J372" s="794"/>
      <c r="K372" s="794"/>
      <c r="L372" s="794"/>
      <c r="M372" s="794"/>
      <c r="N372" s="794"/>
      <c r="O372" s="794"/>
      <c r="P372" s="794"/>
      <c r="Q372" s="794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</row>
    <row r="373" spans="5:65" s="795" customFormat="1" ht="12.75" customHeight="1">
      <c r="E373" s="4"/>
      <c r="F373" s="794"/>
      <c r="G373" s="794"/>
      <c r="H373" s="794"/>
      <c r="I373" s="794"/>
      <c r="J373" s="794"/>
      <c r="K373" s="794"/>
      <c r="L373" s="794"/>
      <c r="M373" s="794"/>
      <c r="N373" s="794"/>
      <c r="O373" s="794"/>
      <c r="P373" s="794"/>
      <c r="Q373" s="794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</row>
    <row r="374" spans="5:65" s="795" customFormat="1" ht="12.75" customHeight="1">
      <c r="E374" s="4"/>
      <c r="F374" s="794"/>
      <c r="G374" s="794"/>
      <c r="H374" s="794"/>
      <c r="I374" s="794"/>
      <c r="J374" s="794"/>
      <c r="K374" s="794"/>
      <c r="L374" s="794"/>
      <c r="M374" s="794"/>
      <c r="N374" s="794"/>
      <c r="O374" s="794"/>
      <c r="P374" s="794"/>
      <c r="Q374" s="794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</row>
    <row r="375" spans="5:65" s="795" customFormat="1" ht="11.1" customHeight="1">
      <c r="E375" s="4"/>
      <c r="F375" s="794"/>
      <c r="G375" s="794"/>
      <c r="H375" s="794"/>
      <c r="I375" s="794"/>
      <c r="J375" s="794"/>
      <c r="K375" s="794"/>
      <c r="L375" s="794"/>
      <c r="M375" s="794"/>
      <c r="N375" s="794"/>
      <c r="O375" s="794"/>
      <c r="P375" s="794"/>
      <c r="Q375" s="794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</row>
    <row r="376" spans="5:65" s="795" customFormat="1" ht="12.75" customHeight="1">
      <c r="E376" s="4"/>
      <c r="F376" s="794"/>
      <c r="G376" s="794"/>
      <c r="H376" s="794"/>
      <c r="I376" s="794"/>
      <c r="J376" s="794"/>
      <c r="K376" s="794"/>
      <c r="L376" s="794"/>
      <c r="M376" s="794"/>
      <c r="N376" s="794"/>
      <c r="O376" s="794"/>
      <c r="P376" s="794"/>
      <c r="Q376" s="794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</row>
    <row r="377" spans="5:65" s="795" customFormat="1" ht="12.75" customHeight="1">
      <c r="E377" s="4"/>
      <c r="F377" s="794"/>
      <c r="G377" s="794"/>
      <c r="H377" s="794"/>
      <c r="I377" s="794"/>
      <c r="J377" s="794"/>
      <c r="K377" s="794"/>
      <c r="L377" s="794"/>
      <c r="M377" s="794"/>
      <c r="N377" s="794"/>
      <c r="O377" s="794"/>
      <c r="P377" s="794"/>
      <c r="Q377" s="794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</row>
    <row r="378" spans="5:65" s="795" customFormat="1" ht="12.75" customHeight="1">
      <c r="E378" s="4"/>
      <c r="F378" s="794"/>
      <c r="G378" s="794"/>
      <c r="H378" s="794"/>
      <c r="I378" s="794"/>
      <c r="J378" s="794"/>
      <c r="K378" s="794"/>
      <c r="L378" s="794"/>
      <c r="M378" s="794"/>
      <c r="N378" s="794"/>
      <c r="O378" s="794"/>
      <c r="P378" s="794"/>
      <c r="Q378" s="794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</row>
    <row r="379" spans="5:65" s="795" customFormat="1" ht="12.75" customHeight="1">
      <c r="E379" s="4"/>
      <c r="F379" s="794"/>
      <c r="G379" s="794"/>
      <c r="H379" s="794"/>
      <c r="I379" s="794"/>
      <c r="J379" s="794"/>
      <c r="K379" s="794"/>
      <c r="L379" s="794"/>
      <c r="M379" s="794"/>
      <c r="N379" s="794"/>
      <c r="O379" s="794"/>
      <c r="P379" s="794"/>
      <c r="Q379" s="794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</row>
    <row r="380" spans="5:65" s="795" customFormat="1" ht="11.1" customHeight="1">
      <c r="E380" s="4"/>
      <c r="F380" s="794"/>
      <c r="G380" s="794"/>
      <c r="H380" s="794"/>
      <c r="I380" s="794"/>
      <c r="J380" s="794"/>
      <c r="K380" s="794"/>
      <c r="L380" s="794"/>
      <c r="M380" s="794"/>
      <c r="N380" s="794"/>
      <c r="O380" s="794"/>
      <c r="P380" s="794"/>
      <c r="Q380" s="794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</row>
    <row r="381" spans="5:65" s="795" customFormat="1" ht="13.5" customHeight="1">
      <c r="E381" s="4"/>
      <c r="F381" s="794"/>
      <c r="G381" s="794"/>
      <c r="H381" s="794"/>
      <c r="I381" s="794"/>
      <c r="J381" s="794"/>
      <c r="K381" s="794"/>
      <c r="L381" s="794"/>
      <c r="M381" s="794"/>
      <c r="N381" s="794"/>
      <c r="O381" s="794"/>
      <c r="P381" s="794"/>
      <c r="Q381" s="794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</row>
    <row r="382" spans="5:65" s="795" customFormat="1" ht="12.75" customHeight="1">
      <c r="E382" s="4"/>
      <c r="F382" s="794"/>
      <c r="G382" s="794"/>
      <c r="H382" s="794"/>
      <c r="I382" s="794"/>
      <c r="J382" s="794"/>
      <c r="K382" s="794"/>
      <c r="L382" s="794"/>
      <c r="M382" s="794"/>
      <c r="N382" s="794"/>
      <c r="O382" s="794"/>
      <c r="P382" s="794"/>
      <c r="Q382" s="794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</row>
    <row r="383" spans="5:65" s="795" customFormat="1" ht="12.75" customHeight="1">
      <c r="E383" s="4"/>
      <c r="F383" s="794"/>
      <c r="G383" s="794"/>
      <c r="H383" s="794"/>
      <c r="I383" s="794"/>
      <c r="J383" s="794"/>
      <c r="K383" s="794"/>
      <c r="L383" s="794"/>
      <c r="M383" s="794"/>
      <c r="N383" s="794"/>
      <c r="O383" s="794"/>
      <c r="P383" s="794"/>
      <c r="Q383" s="794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</row>
    <row r="384" spans="5:65" s="795" customFormat="1" ht="12.75" customHeight="1">
      <c r="E384" s="4"/>
      <c r="F384" s="794"/>
      <c r="G384" s="794"/>
      <c r="H384" s="794"/>
      <c r="I384" s="794"/>
      <c r="J384" s="794"/>
      <c r="K384" s="794"/>
      <c r="L384" s="794"/>
      <c r="M384" s="794"/>
      <c r="N384" s="794"/>
      <c r="O384" s="794"/>
      <c r="P384" s="794"/>
      <c r="Q384" s="794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</row>
    <row r="385" spans="5:65" s="795" customFormat="1" ht="11.1" customHeight="1">
      <c r="E385" s="4"/>
      <c r="F385" s="794"/>
      <c r="G385" s="794"/>
      <c r="H385" s="794"/>
      <c r="I385" s="794"/>
      <c r="J385" s="794"/>
      <c r="K385" s="794"/>
      <c r="L385" s="794"/>
      <c r="M385" s="794"/>
      <c r="N385" s="794"/>
      <c r="O385" s="794"/>
      <c r="P385" s="794"/>
      <c r="Q385" s="794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</row>
    <row r="386" spans="5:65" s="795" customFormat="1" ht="11.1" customHeight="1">
      <c r="E386" s="4"/>
      <c r="F386" s="794"/>
      <c r="G386" s="794"/>
      <c r="H386" s="794"/>
      <c r="I386" s="794"/>
      <c r="J386" s="794"/>
      <c r="K386" s="794"/>
      <c r="L386" s="794"/>
      <c r="M386" s="794"/>
      <c r="N386" s="794"/>
      <c r="O386" s="794"/>
      <c r="P386" s="794"/>
      <c r="Q386" s="794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</row>
    <row r="387" spans="5:65" s="795" customFormat="1" ht="13.5" customHeight="1">
      <c r="E387" s="4"/>
      <c r="F387" s="794"/>
      <c r="G387" s="794"/>
      <c r="H387" s="794"/>
      <c r="I387" s="794"/>
      <c r="J387" s="794"/>
      <c r="K387" s="794"/>
      <c r="L387" s="794"/>
      <c r="M387" s="794"/>
      <c r="N387" s="794"/>
      <c r="O387" s="794"/>
      <c r="P387" s="794"/>
      <c r="Q387" s="794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</row>
    <row r="388" spans="5:65" s="795" customFormat="1" ht="13.5" customHeight="1">
      <c r="E388" s="4"/>
      <c r="F388" s="794"/>
      <c r="G388" s="794"/>
      <c r="H388" s="794"/>
      <c r="I388" s="794"/>
      <c r="J388" s="794"/>
      <c r="K388" s="794"/>
      <c r="L388" s="794"/>
      <c r="M388" s="794"/>
      <c r="N388" s="794"/>
      <c r="O388" s="794"/>
      <c r="P388" s="794"/>
      <c r="Q388" s="794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</row>
    <row r="389" spans="5:65" s="795" customFormat="1" ht="13.5" customHeight="1">
      <c r="E389" s="4"/>
      <c r="F389" s="794"/>
      <c r="G389" s="794"/>
      <c r="H389" s="794"/>
      <c r="I389" s="794"/>
      <c r="J389" s="794"/>
      <c r="K389" s="794"/>
      <c r="L389" s="794"/>
      <c r="M389" s="794"/>
      <c r="N389" s="794"/>
      <c r="O389" s="794"/>
      <c r="P389" s="794"/>
      <c r="Q389" s="794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</row>
    <row r="390" spans="5:65" s="795" customFormat="1" ht="13.5" customHeight="1">
      <c r="E390" s="4"/>
      <c r="F390" s="794"/>
      <c r="G390" s="794"/>
      <c r="H390" s="794"/>
      <c r="I390" s="794"/>
      <c r="J390" s="794"/>
      <c r="K390" s="794"/>
      <c r="L390" s="794"/>
      <c r="M390" s="794"/>
      <c r="N390" s="794"/>
      <c r="O390" s="794"/>
      <c r="P390" s="794"/>
      <c r="Q390" s="794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</row>
    <row r="391" spans="5:65" s="795" customFormat="1" ht="3.75" customHeight="1">
      <c r="E391" s="4"/>
      <c r="F391" s="794"/>
      <c r="G391" s="794"/>
      <c r="H391" s="794"/>
      <c r="I391" s="794"/>
      <c r="J391" s="794"/>
      <c r="K391" s="794"/>
      <c r="L391" s="794"/>
      <c r="M391" s="794"/>
      <c r="N391" s="794"/>
      <c r="O391" s="794"/>
      <c r="P391" s="794"/>
      <c r="Q391" s="794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</row>
    <row r="392" spans="5:65" s="795" customFormat="1" ht="10.5" customHeight="1">
      <c r="E392" s="4"/>
      <c r="F392" s="794"/>
      <c r="G392" s="794"/>
      <c r="H392" s="794"/>
      <c r="I392" s="794"/>
      <c r="J392" s="794"/>
      <c r="K392" s="794"/>
      <c r="L392" s="794"/>
      <c r="M392" s="794"/>
      <c r="N392" s="794"/>
      <c r="O392" s="794"/>
      <c r="P392" s="794"/>
      <c r="Q392" s="794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</row>
    <row r="393" spans="5:65" s="795" customFormat="1" ht="17.25" customHeight="1">
      <c r="E393" s="4"/>
      <c r="F393" s="794"/>
      <c r="G393" s="794"/>
      <c r="H393" s="794"/>
      <c r="I393" s="794"/>
      <c r="J393" s="794"/>
      <c r="K393" s="794"/>
      <c r="L393" s="794"/>
      <c r="M393" s="794"/>
      <c r="N393" s="794"/>
      <c r="O393" s="794"/>
      <c r="P393" s="794"/>
      <c r="Q393" s="794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</row>
    <row r="394" spans="5:65" s="795" customFormat="1" ht="17.25" customHeight="1">
      <c r="E394" s="4"/>
      <c r="F394" s="794"/>
      <c r="G394" s="794"/>
      <c r="H394" s="794"/>
      <c r="I394" s="794"/>
      <c r="J394" s="794"/>
      <c r="K394" s="794"/>
      <c r="L394" s="794"/>
      <c r="M394" s="794"/>
      <c r="N394" s="794"/>
      <c r="O394" s="794"/>
      <c r="P394" s="794"/>
      <c r="Q394" s="794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</row>
    <row r="395" spans="5:65" s="795" customFormat="1" ht="17.25" customHeight="1">
      <c r="E395" s="4"/>
      <c r="F395" s="794"/>
      <c r="G395" s="794"/>
      <c r="H395" s="794"/>
      <c r="I395" s="794"/>
      <c r="J395" s="794"/>
      <c r="K395" s="794"/>
      <c r="L395" s="794"/>
      <c r="M395" s="794"/>
      <c r="N395" s="794"/>
      <c r="O395" s="794"/>
      <c r="P395" s="794"/>
      <c r="Q395" s="794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</row>
    <row r="396" spans="5:65" s="795" customFormat="1" ht="17.25" customHeight="1">
      <c r="E396" s="4"/>
      <c r="F396" s="794"/>
      <c r="G396" s="794"/>
      <c r="H396" s="794"/>
      <c r="I396" s="794"/>
      <c r="J396" s="794"/>
      <c r="K396" s="794"/>
      <c r="L396" s="794"/>
      <c r="M396" s="794"/>
      <c r="N396" s="794"/>
      <c r="O396" s="794"/>
      <c r="P396" s="794"/>
      <c r="Q396" s="794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</row>
    <row r="397" spans="5:65" s="795" customFormat="1" ht="12" customHeight="1">
      <c r="E397" s="4"/>
      <c r="F397" s="794"/>
      <c r="G397" s="794"/>
      <c r="H397" s="794"/>
      <c r="I397" s="794"/>
      <c r="J397" s="794"/>
      <c r="K397" s="794"/>
      <c r="L397" s="794"/>
      <c r="M397" s="794"/>
      <c r="N397" s="794"/>
      <c r="O397" s="794"/>
      <c r="P397" s="794"/>
      <c r="Q397" s="794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</row>
    <row r="398" spans="5:65" s="795" customFormat="1" ht="15" customHeight="1">
      <c r="E398" s="4"/>
      <c r="F398" s="794"/>
      <c r="G398" s="794"/>
      <c r="H398" s="794"/>
      <c r="I398" s="794"/>
      <c r="J398" s="794"/>
      <c r="K398" s="794"/>
      <c r="L398" s="794"/>
      <c r="M398" s="794"/>
      <c r="N398" s="794"/>
      <c r="O398" s="794"/>
      <c r="P398" s="794"/>
      <c r="Q398" s="794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</row>
    <row r="399" spans="5:65" s="795" customFormat="1" ht="15" customHeight="1">
      <c r="E399" s="4"/>
      <c r="F399" s="794"/>
      <c r="G399" s="794"/>
      <c r="H399" s="794"/>
      <c r="I399" s="794"/>
      <c r="J399" s="794"/>
      <c r="K399" s="794"/>
      <c r="L399" s="794"/>
      <c r="M399" s="794"/>
      <c r="N399" s="794"/>
      <c r="O399" s="794"/>
      <c r="P399" s="794"/>
      <c r="Q399" s="794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</row>
    <row r="400" spans="5:65" s="795" customFormat="1" ht="45.75" customHeight="1">
      <c r="E400" s="4"/>
      <c r="F400" s="794"/>
      <c r="G400" s="794"/>
      <c r="H400" s="794"/>
      <c r="I400" s="794"/>
      <c r="J400" s="794"/>
      <c r="K400" s="794"/>
      <c r="L400" s="794"/>
      <c r="M400" s="794"/>
      <c r="N400" s="794"/>
      <c r="O400" s="794"/>
      <c r="P400" s="794"/>
      <c r="Q400" s="794"/>
      <c r="R400" s="794"/>
      <c r="S400" s="794"/>
      <c r="T400" s="794"/>
      <c r="U400" s="794"/>
      <c r="V400" s="794"/>
      <c r="W400" s="794"/>
      <c r="X400" s="794"/>
      <c r="Y400" s="794"/>
      <c r="Z400" s="794"/>
      <c r="AA400" s="794"/>
      <c r="AB400" s="794"/>
      <c r="AC400" s="794"/>
      <c r="AD400" s="794"/>
      <c r="AE400" s="794"/>
      <c r="AF400" s="794"/>
      <c r="AG400" s="794"/>
      <c r="AH400" s="794"/>
      <c r="AI400" s="794"/>
      <c r="AJ400" s="794"/>
      <c r="AK400" s="794"/>
      <c r="AL400" s="794"/>
      <c r="AM400" s="794"/>
      <c r="AN400" s="794"/>
      <c r="AO400" s="794"/>
      <c r="AP400" s="794"/>
      <c r="AQ400" s="794"/>
      <c r="AR400" s="794"/>
      <c r="AS400" s="794"/>
      <c r="AT400" s="794"/>
      <c r="AU400" s="794"/>
      <c r="AV400" s="794"/>
      <c r="AW400" s="794"/>
      <c r="AX400" s="794"/>
      <c r="AY400" s="794"/>
      <c r="AZ400" s="794"/>
      <c r="BA400" s="794"/>
      <c r="BB400" s="794"/>
      <c r="BC400" s="794"/>
      <c r="BD400" s="794"/>
      <c r="BE400" s="794"/>
      <c r="BF400" s="794"/>
      <c r="BG400" s="794"/>
      <c r="BH400" s="794"/>
      <c r="BI400" s="794"/>
      <c r="BJ400" s="794"/>
      <c r="BK400" s="794"/>
      <c r="BL400" s="794"/>
      <c r="BM400" s="794"/>
    </row>
    <row r="401" spans="5:65" s="795" customFormat="1" ht="49.5" customHeight="1">
      <c r="E401" s="4"/>
      <c r="F401" s="794"/>
      <c r="G401" s="794"/>
      <c r="H401" s="794"/>
      <c r="I401" s="794"/>
      <c r="J401" s="794"/>
      <c r="K401" s="794"/>
      <c r="L401" s="794"/>
      <c r="M401" s="794"/>
      <c r="N401" s="794"/>
      <c r="O401" s="794"/>
      <c r="P401" s="794"/>
      <c r="Q401" s="794"/>
      <c r="R401" s="794"/>
      <c r="S401" s="794"/>
      <c r="T401" s="794"/>
      <c r="U401" s="794"/>
      <c r="V401" s="794"/>
      <c r="W401" s="794"/>
      <c r="X401" s="794"/>
      <c r="Y401" s="794"/>
      <c r="Z401" s="794"/>
      <c r="AA401" s="794"/>
      <c r="AB401" s="794"/>
      <c r="AC401" s="794"/>
      <c r="AD401" s="794"/>
      <c r="AE401" s="794"/>
      <c r="AF401" s="794"/>
      <c r="AG401" s="794"/>
      <c r="AH401" s="794"/>
      <c r="AI401" s="794"/>
      <c r="AJ401" s="794"/>
      <c r="AK401" s="794"/>
      <c r="AL401" s="794"/>
      <c r="AM401" s="794"/>
      <c r="AN401" s="794"/>
      <c r="AO401" s="794"/>
      <c r="AP401" s="794"/>
      <c r="AQ401" s="794"/>
      <c r="AR401" s="794"/>
      <c r="AS401" s="794"/>
      <c r="AT401" s="794"/>
      <c r="AU401" s="794"/>
      <c r="AV401" s="794"/>
      <c r="AW401" s="794"/>
      <c r="AX401" s="794"/>
      <c r="AY401" s="794"/>
      <c r="AZ401" s="794"/>
      <c r="BA401" s="794"/>
      <c r="BB401" s="794"/>
      <c r="BC401" s="794"/>
      <c r="BD401" s="794"/>
      <c r="BE401" s="794"/>
      <c r="BF401" s="794"/>
      <c r="BG401" s="794"/>
      <c r="BH401" s="794"/>
      <c r="BI401" s="794"/>
      <c r="BJ401" s="794"/>
      <c r="BK401" s="794"/>
      <c r="BL401" s="794"/>
      <c r="BM401" s="794"/>
    </row>
    <row r="402" spans="5:65" s="795" customFormat="1" ht="12.75" customHeight="1">
      <c r="E402" s="4"/>
      <c r="F402" s="794"/>
      <c r="G402" s="794"/>
      <c r="H402" s="794"/>
      <c r="I402" s="794"/>
      <c r="J402" s="794"/>
      <c r="K402" s="794"/>
      <c r="L402" s="794"/>
      <c r="M402" s="794"/>
      <c r="N402" s="794"/>
      <c r="O402" s="794"/>
      <c r="P402" s="794"/>
      <c r="Q402" s="794"/>
      <c r="R402" s="794"/>
      <c r="S402" s="794"/>
      <c r="T402" s="794"/>
      <c r="U402" s="794"/>
      <c r="V402" s="794"/>
      <c r="W402" s="794"/>
      <c r="X402" s="794"/>
      <c r="Y402" s="794"/>
      <c r="Z402" s="794"/>
      <c r="AA402" s="794"/>
      <c r="AB402" s="794"/>
      <c r="AC402" s="794"/>
      <c r="AD402" s="794"/>
      <c r="AE402" s="794"/>
      <c r="AF402" s="794"/>
      <c r="AG402" s="794"/>
      <c r="AH402" s="794"/>
      <c r="AI402" s="794"/>
      <c r="AJ402" s="794"/>
      <c r="AK402" s="794"/>
      <c r="AL402" s="794"/>
      <c r="AM402" s="794"/>
      <c r="AN402" s="794"/>
      <c r="AO402" s="794"/>
      <c r="AP402" s="794"/>
      <c r="AQ402" s="794"/>
      <c r="AR402" s="794"/>
      <c r="AS402" s="794"/>
      <c r="AT402" s="794"/>
      <c r="AU402" s="794"/>
      <c r="AV402" s="794"/>
      <c r="AW402" s="794"/>
      <c r="AX402" s="794"/>
      <c r="AY402" s="794"/>
      <c r="AZ402" s="794"/>
      <c r="BA402" s="794"/>
      <c r="BB402" s="794"/>
      <c r="BC402" s="794"/>
      <c r="BD402" s="794"/>
      <c r="BE402" s="794"/>
      <c r="BF402" s="794"/>
      <c r="BG402" s="794"/>
      <c r="BH402" s="794"/>
      <c r="BI402" s="794"/>
      <c r="BJ402" s="794"/>
      <c r="BK402" s="794"/>
      <c r="BL402" s="794"/>
      <c r="BM402" s="794"/>
    </row>
    <row r="403" spans="5:65" s="795" customFormat="1" ht="11.1" customHeight="1">
      <c r="E403" s="4"/>
      <c r="F403" s="794"/>
      <c r="G403" s="794"/>
      <c r="H403" s="794"/>
      <c r="I403" s="794"/>
      <c r="J403" s="794"/>
      <c r="K403" s="794"/>
      <c r="L403" s="794"/>
      <c r="M403" s="794"/>
      <c r="N403" s="794"/>
      <c r="O403" s="794"/>
      <c r="P403" s="794"/>
      <c r="Q403" s="794"/>
      <c r="R403" s="794"/>
      <c r="S403" s="794"/>
      <c r="T403" s="794"/>
      <c r="U403" s="794"/>
      <c r="V403" s="794"/>
      <c r="W403" s="794"/>
      <c r="X403" s="794"/>
      <c r="Y403" s="794"/>
      <c r="Z403" s="794"/>
      <c r="AA403" s="794"/>
      <c r="AB403" s="794"/>
      <c r="AC403" s="794"/>
      <c r="AD403" s="794"/>
      <c r="AE403" s="794"/>
      <c r="AF403" s="794"/>
      <c r="AG403" s="794"/>
      <c r="AH403" s="794"/>
      <c r="AI403" s="794"/>
      <c r="AJ403" s="794"/>
      <c r="AK403" s="794"/>
      <c r="AL403" s="794"/>
      <c r="AM403" s="794"/>
      <c r="AN403" s="794"/>
      <c r="AO403" s="794"/>
      <c r="AP403" s="794"/>
      <c r="AQ403" s="794"/>
      <c r="AR403" s="794"/>
      <c r="AS403" s="794"/>
      <c r="AT403" s="794"/>
      <c r="AU403" s="794"/>
      <c r="AV403" s="794"/>
      <c r="AW403" s="794"/>
      <c r="AX403" s="794"/>
      <c r="AY403" s="794"/>
      <c r="AZ403" s="794"/>
      <c r="BA403" s="794"/>
      <c r="BB403" s="794"/>
      <c r="BC403" s="794"/>
      <c r="BD403" s="794"/>
      <c r="BE403" s="794"/>
      <c r="BF403" s="794"/>
      <c r="BG403" s="794"/>
      <c r="BH403" s="794"/>
      <c r="BI403" s="794"/>
      <c r="BJ403" s="794"/>
      <c r="BK403" s="794"/>
      <c r="BL403" s="794"/>
      <c r="BM403" s="794"/>
    </row>
    <row r="404" spans="5:65" s="795" customFormat="1" ht="24" customHeight="1">
      <c r="E404" s="4"/>
      <c r="F404" s="794"/>
      <c r="G404" s="794"/>
      <c r="H404" s="794"/>
      <c r="I404" s="794"/>
      <c r="J404" s="794"/>
      <c r="K404" s="794"/>
      <c r="L404" s="794"/>
      <c r="M404" s="794"/>
      <c r="N404" s="794"/>
      <c r="O404" s="794"/>
      <c r="P404" s="794"/>
      <c r="Q404" s="794"/>
      <c r="R404" s="794"/>
      <c r="S404" s="794"/>
      <c r="T404" s="794"/>
      <c r="U404" s="794"/>
      <c r="V404" s="794"/>
      <c r="W404" s="794"/>
      <c r="X404" s="794"/>
      <c r="Y404" s="794"/>
      <c r="Z404" s="794"/>
      <c r="AA404" s="794"/>
      <c r="AB404" s="794"/>
      <c r="AC404" s="794"/>
      <c r="AD404" s="794"/>
      <c r="AE404" s="794"/>
      <c r="AF404" s="794"/>
      <c r="AG404" s="794"/>
      <c r="AH404" s="794"/>
      <c r="AI404" s="794"/>
      <c r="AJ404" s="794"/>
      <c r="AK404" s="794"/>
      <c r="AL404" s="794"/>
      <c r="AM404" s="794"/>
      <c r="AN404" s="794"/>
      <c r="AO404" s="794"/>
      <c r="AP404" s="794"/>
      <c r="AQ404" s="794"/>
      <c r="AR404" s="794"/>
      <c r="AS404" s="794"/>
      <c r="AT404" s="794"/>
      <c r="AU404" s="794"/>
      <c r="AV404" s="794"/>
      <c r="AW404" s="794"/>
      <c r="AX404" s="794"/>
      <c r="AY404" s="794"/>
      <c r="AZ404" s="794"/>
      <c r="BA404" s="794"/>
      <c r="BB404" s="794"/>
      <c r="BC404" s="794"/>
      <c r="BD404" s="794"/>
      <c r="BE404" s="794"/>
      <c r="BF404" s="794"/>
      <c r="BG404" s="794"/>
      <c r="BH404" s="794"/>
      <c r="BI404" s="794"/>
      <c r="BJ404" s="794"/>
      <c r="BK404" s="794"/>
      <c r="BL404" s="794"/>
      <c r="BM404" s="794"/>
    </row>
    <row r="405" spans="5:65" s="795" customFormat="1" ht="11.1" customHeight="1">
      <c r="E405" s="4"/>
      <c r="F405" s="794"/>
      <c r="G405" s="794"/>
      <c r="H405" s="794"/>
      <c r="I405" s="794"/>
      <c r="J405" s="794"/>
      <c r="K405" s="794"/>
      <c r="L405" s="794"/>
      <c r="M405" s="794"/>
      <c r="N405" s="794"/>
      <c r="O405" s="794"/>
      <c r="P405" s="794"/>
      <c r="Q405" s="794"/>
      <c r="R405" s="794"/>
      <c r="S405" s="794"/>
      <c r="T405" s="794"/>
      <c r="U405" s="794"/>
      <c r="V405" s="794"/>
      <c r="W405" s="794"/>
      <c r="X405" s="794"/>
      <c r="Y405" s="794"/>
      <c r="Z405" s="794"/>
      <c r="AA405" s="794"/>
      <c r="AB405" s="794"/>
      <c r="AC405" s="794"/>
      <c r="AD405" s="794"/>
      <c r="AE405" s="794"/>
      <c r="AF405" s="794"/>
      <c r="AG405" s="794"/>
      <c r="AH405" s="794"/>
      <c r="AI405" s="794"/>
      <c r="AJ405" s="794"/>
      <c r="AK405" s="794"/>
      <c r="AL405" s="794"/>
      <c r="AM405" s="794"/>
      <c r="AN405" s="794"/>
      <c r="AO405" s="794"/>
      <c r="AP405" s="794"/>
      <c r="AQ405" s="794"/>
      <c r="AR405" s="794"/>
      <c r="AS405" s="794"/>
      <c r="AT405" s="794"/>
      <c r="AU405" s="794"/>
      <c r="AV405" s="794"/>
      <c r="AW405" s="794"/>
      <c r="AX405" s="794"/>
      <c r="AY405" s="794"/>
      <c r="AZ405" s="794"/>
      <c r="BA405" s="794"/>
      <c r="BB405" s="794"/>
      <c r="BC405" s="794"/>
      <c r="BD405" s="794"/>
      <c r="BE405" s="794"/>
      <c r="BF405" s="794"/>
      <c r="BG405" s="794"/>
      <c r="BH405" s="794"/>
      <c r="BI405" s="794"/>
      <c r="BJ405" s="794"/>
      <c r="BK405" s="794"/>
      <c r="BL405" s="794"/>
      <c r="BM405" s="794"/>
    </row>
    <row r="406" spans="5:65" s="795" customFormat="1" ht="12.75" customHeight="1">
      <c r="E406" s="4"/>
      <c r="F406" s="794"/>
      <c r="G406" s="794"/>
      <c r="H406" s="794"/>
      <c r="I406" s="794"/>
      <c r="J406" s="794"/>
      <c r="K406" s="794"/>
      <c r="L406" s="794"/>
      <c r="M406" s="794"/>
      <c r="N406" s="794"/>
      <c r="O406" s="794"/>
      <c r="P406" s="794"/>
      <c r="Q406" s="794"/>
      <c r="R406" s="794"/>
      <c r="S406" s="794"/>
      <c r="T406" s="794"/>
      <c r="U406" s="794"/>
      <c r="V406" s="794"/>
      <c r="W406" s="794"/>
      <c r="X406" s="794"/>
      <c r="Y406" s="794"/>
      <c r="Z406" s="794"/>
      <c r="AA406" s="794"/>
      <c r="AB406" s="794"/>
      <c r="AC406" s="794"/>
      <c r="AD406" s="794"/>
      <c r="AE406" s="794"/>
      <c r="AF406" s="794"/>
      <c r="AG406" s="794"/>
      <c r="AH406" s="794"/>
      <c r="AI406" s="794"/>
      <c r="AJ406" s="794"/>
      <c r="AK406" s="794"/>
      <c r="AL406" s="794"/>
      <c r="AM406" s="794"/>
      <c r="AN406" s="794"/>
      <c r="AO406" s="794"/>
      <c r="AP406" s="794"/>
      <c r="AQ406" s="794"/>
      <c r="AR406" s="794"/>
      <c r="AS406" s="794"/>
      <c r="AT406" s="794"/>
      <c r="AU406" s="794"/>
      <c r="AV406" s="794"/>
      <c r="AW406" s="794"/>
      <c r="AX406" s="794"/>
      <c r="AY406" s="794"/>
      <c r="AZ406" s="794"/>
      <c r="BA406" s="794"/>
      <c r="BB406" s="794"/>
      <c r="BC406" s="794"/>
      <c r="BD406" s="794"/>
      <c r="BE406" s="794"/>
      <c r="BF406" s="794"/>
      <c r="BG406" s="794"/>
      <c r="BH406" s="794"/>
      <c r="BI406" s="794"/>
      <c r="BJ406" s="794"/>
      <c r="BK406" s="794"/>
      <c r="BL406" s="794"/>
      <c r="BM406" s="794"/>
    </row>
    <row r="407" spans="5:65" s="795" customFormat="1" ht="11.1" customHeight="1">
      <c r="E407" s="4"/>
      <c r="F407" s="794"/>
      <c r="G407" s="794"/>
      <c r="H407" s="794"/>
      <c r="I407" s="794"/>
      <c r="J407" s="794"/>
      <c r="K407" s="794"/>
      <c r="L407" s="794"/>
      <c r="M407" s="794"/>
      <c r="N407" s="794"/>
      <c r="O407" s="794"/>
      <c r="P407" s="794"/>
      <c r="Q407" s="794"/>
      <c r="R407" s="794"/>
      <c r="S407" s="794"/>
      <c r="T407" s="794"/>
      <c r="U407" s="794"/>
      <c r="V407" s="794"/>
      <c r="W407" s="794"/>
      <c r="X407" s="794"/>
      <c r="Y407" s="794"/>
      <c r="Z407" s="794"/>
      <c r="AA407" s="794"/>
      <c r="AB407" s="794"/>
      <c r="AC407" s="794"/>
      <c r="AD407" s="794"/>
      <c r="AE407" s="794"/>
      <c r="AF407" s="794"/>
      <c r="AG407" s="794"/>
      <c r="AH407" s="794"/>
      <c r="AI407" s="794"/>
      <c r="AJ407" s="794"/>
      <c r="AK407" s="794"/>
      <c r="AL407" s="794"/>
      <c r="AM407" s="794"/>
      <c r="AN407" s="794"/>
      <c r="AO407" s="794"/>
      <c r="AP407" s="794"/>
      <c r="AQ407" s="794"/>
      <c r="AR407" s="794"/>
      <c r="AS407" s="794"/>
      <c r="AT407" s="794"/>
      <c r="AU407" s="794"/>
      <c r="AV407" s="794"/>
      <c r="AW407" s="794"/>
      <c r="AX407" s="794"/>
      <c r="AY407" s="794"/>
      <c r="AZ407" s="794"/>
      <c r="BA407" s="794"/>
      <c r="BB407" s="794"/>
      <c r="BC407" s="794"/>
      <c r="BD407" s="794"/>
      <c r="BE407" s="794"/>
      <c r="BF407" s="794"/>
      <c r="BG407" s="794"/>
      <c r="BH407" s="794"/>
      <c r="BI407" s="794"/>
      <c r="BJ407" s="794"/>
      <c r="BK407" s="794"/>
      <c r="BL407" s="794"/>
      <c r="BM407" s="794"/>
    </row>
    <row r="408" spans="5:65" s="795" customFormat="1" ht="12.75" customHeight="1">
      <c r="E408" s="4"/>
      <c r="F408" s="794"/>
      <c r="G408" s="794"/>
      <c r="H408" s="794"/>
      <c r="I408" s="794"/>
      <c r="J408" s="794"/>
      <c r="K408" s="794"/>
      <c r="L408" s="794"/>
      <c r="M408" s="794"/>
      <c r="N408" s="794"/>
      <c r="O408" s="794"/>
      <c r="P408" s="794"/>
      <c r="Q408" s="794"/>
      <c r="R408" s="794"/>
      <c r="S408" s="794"/>
      <c r="T408" s="794"/>
      <c r="U408" s="794"/>
      <c r="V408" s="794"/>
      <c r="W408" s="794"/>
      <c r="X408" s="794"/>
      <c r="Y408" s="794"/>
      <c r="Z408" s="794"/>
      <c r="AA408" s="794"/>
      <c r="AB408" s="794"/>
      <c r="AC408" s="794"/>
      <c r="AD408" s="794"/>
      <c r="AE408" s="794"/>
      <c r="AF408" s="794"/>
      <c r="AG408" s="794"/>
      <c r="AH408" s="794"/>
      <c r="AI408" s="794"/>
      <c r="AJ408" s="794"/>
      <c r="AK408" s="794"/>
      <c r="AL408" s="794"/>
      <c r="AM408" s="794"/>
      <c r="AN408" s="794"/>
      <c r="AO408" s="794"/>
      <c r="AP408" s="794"/>
      <c r="AQ408" s="794"/>
      <c r="AR408" s="794"/>
      <c r="AS408" s="794"/>
      <c r="AT408" s="794"/>
      <c r="AU408" s="794"/>
      <c r="AV408" s="794"/>
      <c r="AW408" s="794"/>
      <c r="AX408" s="794"/>
      <c r="AY408" s="794"/>
      <c r="AZ408" s="794"/>
      <c r="BA408" s="794"/>
      <c r="BB408" s="794"/>
      <c r="BC408" s="794"/>
      <c r="BD408" s="794"/>
      <c r="BE408" s="794"/>
      <c r="BF408" s="794"/>
      <c r="BG408" s="794"/>
      <c r="BH408" s="794"/>
      <c r="BI408" s="794"/>
      <c r="BJ408" s="794"/>
      <c r="BK408" s="794"/>
      <c r="BL408" s="794"/>
      <c r="BM408" s="794"/>
    </row>
    <row r="409" spans="5:65" s="795" customFormat="1" ht="12.75" customHeight="1">
      <c r="E409" s="4"/>
      <c r="F409" s="794"/>
      <c r="G409" s="794"/>
      <c r="H409" s="794"/>
      <c r="I409" s="794"/>
      <c r="J409" s="794"/>
      <c r="K409" s="794"/>
      <c r="L409" s="794"/>
      <c r="M409" s="794"/>
      <c r="N409" s="794"/>
      <c r="O409" s="794"/>
      <c r="P409" s="794"/>
      <c r="Q409" s="794"/>
      <c r="R409" s="794"/>
      <c r="S409" s="794"/>
      <c r="T409" s="794"/>
      <c r="U409" s="794"/>
      <c r="V409" s="794"/>
      <c r="W409" s="794"/>
      <c r="X409" s="794"/>
      <c r="Y409" s="794"/>
      <c r="Z409" s="794"/>
      <c r="AA409" s="794"/>
      <c r="AB409" s="794"/>
      <c r="AC409" s="794"/>
      <c r="AD409" s="794"/>
      <c r="AE409" s="794"/>
      <c r="AF409" s="794"/>
      <c r="AG409" s="794"/>
      <c r="AH409" s="794"/>
      <c r="AI409" s="794"/>
      <c r="AJ409" s="794"/>
      <c r="AK409" s="794"/>
      <c r="AL409" s="794"/>
      <c r="AM409" s="794"/>
      <c r="AN409" s="794"/>
      <c r="AO409" s="794"/>
      <c r="AP409" s="794"/>
      <c r="AQ409" s="794"/>
      <c r="AR409" s="794"/>
      <c r="AS409" s="794"/>
      <c r="AT409" s="794"/>
      <c r="AU409" s="794"/>
      <c r="AV409" s="794"/>
      <c r="AW409" s="794"/>
      <c r="AX409" s="794"/>
      <c r="AY409" s="794"/>
      <c r="AZ409" s="794"/>
      <c r="BA409" s="794"/>
      <c r="BB409" s="794"/>
      <c r="BC409" s="794"/>
      <c r="BD409" s="794"/>
      <c r="BE409" s="794"/>
      <c r="BF409" s="794"/>
      <c r="BG409" s="794"/>
      <c r="BH409" s="794"/>
      <c r="BI409" s="794"/>
      <c r="BJ409" s="794"/>
      <c r="BK409" s="794"/>
      <c r="BL409" s="794"/>
      <c r="BM409" s="794"/>
    </row>
    <row r="410" spans="5:65" s="795" customFormat="1" ht="12.75" customHeight="1">
      <c r="E410" s="4"/>
      <c r="F410" s="794"/>
      <c r="G410" s="794"/>
      <c r="H410" s="794"/>
      <c r="I410" s="794"/>
      <c r="J410" s="794"/>
      <c r="K410" s="794"/>
      <c r="L410" s="794"/>
      <c r="M410" s="794"/>
      <c r="N410" s="794"/>
      <c r="O410" s="794"/>
      <c r="P410" s="794"/>
      <c r="Q410" s="794"/>
      <c r="R410" s="794"/>
      <c r="S410" s="794"/>
      <c r="T410" s="794"/>
      <c r="U410" s="794"/>
      <c r="V410" s="794"/>
      <c r="W410" s="794"/>
      <c r="X410" s="794"/>
      <c r="Y410" s="794"/>
      <c r="Z410" s="794"/>
      <c r="AA410" s="794"/>
      <c r="AB410" s="794"/>
      <c r="AC410" s="794"/>
      <c r="AD410" s="794"/>
      <c r="AE410" s="794"/>
      <c r="AF410" s="794"/>
      <c r="AG410" s="794"/>
      <c r="AH410" s="794"/>
      <c r="AI410" s="794"/>
      <c r="AJ410" s="794"/>
      <c r="AK410" s="794"/>
      <c r="AL410" s="794"/>
      <c r="AM410" s="794"/>
      <c r="AN410" s="794"/>
      <c r="AO410" s="794"/>
      <c r="AP410" s="794"/>
      <c r="AQ410" s="794"/>
      <c r="AR410" s="794"/>
      <c r="AS410" s="794"/>
      <c r="AT410" s="794"/>
      <c r="AU410" s="794"/>
      <c r="AV410" s="794"/>
      <c r="AW410" s="794"/>
      <c r="AX410" s="794"/>
      <c r="AY410" s="794"/>
      <c r="AZ410" s="794"/>
      <c r="BA410" s="794"/>
      <c r="BB410" s="794"/>
      <c r="BC410" s="794"/>
      <c r="BD410" s="794"/>
      <c r="BE410" s="794"/>
      <c r="BF410" s="794"/>
      <c r="BG410" s="794"/>
      <c r="BH410" s="794"/>
      <c r="BI410" s="794"/>
      <c r="BJ410" s="794"/>
      <c r="BK410" s="794"/>
      <c r="BL410" s="794"/>
      <c r="BM410" s="794"/>
    </row>
    <row r="411" spans="5:65" s="795" customFormat="1" ht="12.75" customHeight="1">
      <c r="E411" s="4"/>
      <c r="F411" s="794"/>
      <c r="G411" s="794"/>
      <c r="H411" s="794"/>
      <c r="I411" s="794"/>
      <c r="J411" s="794"/>
      <c r="K411" s="794"/>
      <c r="L411" s="794"/>
      <c r="M411" s="794"/>
      <c r="N411" s="794"/>
      <c r="O411" s="794"/>
      <c r="P411" s="794"/>
      <c r="Q411" s="794"/>
      <c r="R411" s="794"/>
      <c r="S411" s="794"/>
      <c r="T411" s="794"/>
      <c r="U411" s="794"/>
      <c r="V411" s="794"/>
      <c r="W411" s="794"/>
      <c r="X411" s="794"/>
      <c r="Y411" s="794"/>
      <c r="Z411" s="794"/>
      <c r="AA411" s="794"/>
      <c r="AB411" s="794"/>
      <c r="AC411" s="794"/>
      <c r="AD411" s="794"/>
      <c r="AE411" s="794"/>
      <c r="AF411" s="794"/>
      <c r="AG411" s="794"/>
      <c r="AH411" s="794"/>
      <c r="AI411" s="794"/>
      <c r="AJ411" s="794"/>
      <c r="AK411" s="794"/>
      <c r="AL411" s="794"/>
      <c r="AM411" s="794"/>
      <c r="AN411" s="794"/>
      <c r="AO411" s="794"/>
      <c r="AP411" s="794"/>
      <c r="AQ411" s="794"/>
      <c r="AR411" s="794"/>
      <c r="AS411" s="794"/>
      <c r="AT411" s="794"/>
      <c r="AU411" s="794"/>
      <c r="AV411" s="794"/>
      <c r="AW411" s="794"/>
      <c r="AX411" s="794"/>
      <c r="AY411" s="794"/>
      <c r="AZ411" s="794"/>
      <c r="BA411" s="794"/>
      <c r="BB411" s="794"/>
      <c r="BC411" s="794"/>
      <c r="BD411" s="794"/>
      <c r="BE411" s="794"/>
      <c r="BF411" s="794"/>
      <c r="BG411" s="794"/>
      <c r="BH411" s="794"/>
      <c r="BI411" s="794"/>
      <c r="BJ411" s="794"/>
      <c r="BK411" s="794"/>
      <c r="BL411" s="794"/>
      <c r="BM411" s="794"/>
    </row>
    <row r="412" spans="5:65" s="795" customFormat="1" ht="12.75" customHeight="1">
      <c r="E412" s="4"/>
      <c r="F412" s="794"/>
      <c r="G412" s="794"/>
      <c r="H412" s="794"/>
      <c r="I412" s="794"/>
      <c r="J412" s="794"/>
      <c r="K412" s="794"/>
      <c r="L412" s="794"/>
      <c r="M412" s="794"/>
      <c r="N412" s="794"/>
      <c r="O412" s="794"/>
      <c r="P412" s="794"/>
      <c r="Q412" s="794"/>
      <c r="R412" s="794"/>
      <c r="S412" s="794"/>
      <c r="T412" s="794"/>
      <c r="U412" s="794"/>
      <c r="V412" s="794"/>
      <c r="W412" s="794"/>
      <c r="X412" s="794"/>
      <c r="Y412" s="794"/>
      <c r="Z412" s="794"/>
      <c r="AA412" s="794"/>
      <c r="AB412" s="794"/>
      <c r="AC412" s="794"/>
      <c r="AD412" s="794"/>
      <c r="AE412" s="794"/>
      <c r="AF412" s="794"/>
      <c r="AG412" s="794"/>
      <c r="AH412" s="794"/>
      <c r="AI412" s="794"/>
      <c r="AJ412" s="794"/>
      <c r="AK412" s="794"/>
      <c r="AL412" s="794"/>
      <c r="AM412" s="794"/>
      <c r="AN412" s="794"/>
      <c r="AO412" s="794"/>
      <c r="AP412" s="794"/>
      <c r="AQ412" s="794"/>
      <c r="AR412" s="794"/>
      <c r="AS412" s="794"/>
      <c r="AT412" s="794"/>
      <c r="AU412" s="794"/>
      <c r="AV412" s="794"/>
      <c r="AW412" s="794"/>
      <c r="AX412" s="794"/>
      <c r="AY412" s="794"/>
      <c r="AZ412" s="794"/>
      <c r="BA412" s="794"/>
      <c r="BB412" s="794"/>
      <c r="BC412" s="794"/>
      <c r="BD412" s="794"/>
      <c r="BE412" s="794"/>
      <c r="BF412" s="794"/>
      <c r="BG412" s="794"/>
      <c r="BH412" s="794"/>
      <c r="BI412" s="794"/>
      <c r="BJ412" s="794"/>
      <c r="BK412" s="794"/>
      <c r="BL412" s="794"/>
      <c r="BM412" s="794"/>
    </row>
    <row r="413" spans="5:65" s="795" customFormat="1" ht="11.1" customHeight="1">
      <c r="E413" s="4"/>
      <c r="F413" s="794"/>
      <c r="G413" s="794"/>
      <c r="H413" s="794"/>
      <c r="I413" s="794"/>
      <c r="J413" s="794"/>
      <c r="K413" s="794"/>
      <c r="L413" s="794"/>
      <c r="M413" s="794"/>
      <c r="N413" s="794"/>
      <c r="O413" s="794"/>
      <c r="P413" s="794"/>
      <c r="Q413" s="794"/>
      <c r="R413" s="794"/>
      <c r="S413" s="794"/>
      <c r="T413" s="794"/>
      <c r="U413" s="794"/>
      <c r="V413" s="794"/>
      <c r="W413" s="794"/>
      <c r="X413" s="794"/>
      <c r="Y413" s="794"/>
      <c r="Z413" s="794"/>
      <c r="AA413" s="794"/>
      <c r="AB413" s="794"/>
      <c r="AC413" s="794"/>
      <c r="AD413" s="794"/>
      <c r="AE413" s="794"/>
      <c r="AF413" s="794"/>
      <c r="AG413" s="794"/>
      <c r="AH413" s="794"/>
      <c r="AI413" s="794"/>
      <c r="AJ413" s="794"/>
      <c r="AK413" s="794"/>
      <c r="AL413" s="794"/>
      <c r="AM413" s="794"/>
      <c r="AN413" s="794"/>
      <c r="AO413" s="794"/>
      <c r="AP413" s="794"/>
      <c r="AQ413" s="794"/>
      <c r="AR413" s="794"/>
      <c r="AS413" s="794"/>
      <c r="AT413" s="794"/>
      <c r="AU413" s="794"/>
      <c r="AV413" s="794"/>
      <c r="AW413" s="794"/>
      <c r="AX413" s="794"/>
      <c r="AY413" s="794"/>
      <c r="AZ413" s="794"/>
      <c r="BA413" s="794"/>
      <c r="BB413" s="794"/>
      <c r="BC413" s="794"/>
      <c r="BD413" s="794"/>
      <c r="BE413" s="794"/>
      <c r="BF413" s="794"/>
      <c r="BG413" s="794"/>
      <c r="BH413" s="794"/>
      <c r="BI413" s="794"/>
      <c r="BJ413" s="794"/>
      <c r="BK413" s="794"/>
      <c r="BL413" s="794"/>
      <c r="BM413" s="794"/>
    </row>
    <row r="414" spans="5:65" s="795" customFormat="1" ht="12.75" customHeight="1">
      <c r="E414" s="4"/>
      <c r="F414" s="794"/>
      <c r="G414" s="794"/>
      <c r="H414" s="794"/>
      <c r="I414" s="794"/>
      <c r="J414" s="794"/>
      <c r="K414" s="794"/>
      <c r="L414" s="794"/>
      <c r="M414" s="794"/>
      <c r="N414" s="794"/>
      <c r="O414" s="794"/>
      <c r="P414" s="794"/>
      <c r="Q414" s="794"/>
      <c r="R414" s="794"/>
      <c r="S414" s="794"/>
      <c r="T414" s="794"/>
      <c r="U414" s="794"/>
      <c r="V414" s="794"/>
      <c r="W414" s="794"/>
      <c r="X414" s="794"/>
      <c r="Y414" s="794"/>
      <c r="Z414" s="794"/>
      <c r="AA414" s="794"/>
      <c r="AB414" s="794"/>
      <c r="AC414" s="794"/>
      <c r="AD414" s="794"/>
      <c r="AE414" s="794"/>
      <c r="AF414" s="794"/>
      <c r="AG414" s="794"/>
      <c r="AH414" s="794"/>
      <c r="AI414" s="794"/>
      <c r="AJ414" s="794"/>
      <c r="AK414" s="794"/>
      <c r="AL414" s="794"/>
      <c r="AM414" s="794"/>
      <c r="AN414" s="794"/>
      <c r="AO414" s="794"/>
      <c r="AP414" s="794"/>
      <c r="AQ414" s="794"/>
      <c r="AR414" s="794"/>
      <c r="AS414" s="794"/>
      <c r="AT414" s="794"/>
      <c r="AU414" s="794"/>
      <c r="AV414" s="794"/>
      <c r="AW414" s="794"/>
      <c r="AX414" s="794"/>
      <c r="AY414" s="794"/>
      <c r="AZ414" s="794"/>
      <c r="BA414" s="794"/>
      <c r="BB414" s="794"/>
      <c r="BC414" s="794"/>
      <c r="BD414" s="794"/>
      <c r="BE414" s="794"/>
      <c r="BF414" s="794"/>
      <c r="BG414" s="794"/>
      <c r="BH414" s="794"/>
      <c r="BI414" s="794"/>
      <c r="BJ414" s="794"/>
      <c r="BK414" s="794"/>
      <c r="BL414" s="794"/>
      <c r="BM414" s="794"/>
    </row>
    <row r="415" spans="5:65" s="795" customFormat="1" ht="12.75" customHeight="1">
      <c r="E415" s="4"/>
      <c r="F415" s="794"/>
      <c r="G415" s="794"/>
      <c r="H415" s="794"/>
      <c r="I415" s="794"/>
      <c r="J415" s="794"/>
      <c r="K415" s="794"/>
      <c r="L415" s="794"/>
      <c r="M415" s="794"/>
      <c r="N415" s="794"/>
      <c r="O415" s="794"/>
      <c r="P415" s="794"/>
      <c r="Q415" s="794"/>
      <c r="R415" s="794"/>
      <c r="S415" s="794"/>
      <c r="T415" s="794"/>
      <c r="U415" s="794"/>
      <c r="V415" s="794"/>
      <c r="W415" s="794"/>
      <c r="X415" s="794"/>
      <c r="Y415" s="794"/>
      <c r="Z415" s="794"/>
      <c r="AA415" s="794"/>
      <c r="AB415" s="794"/>
      <c r="AC415" s="794"/>
      <c r="AD415" s="794"/>
      <c r="AE415" s="794"/>
      <c r="AF415" s="794"/>
      <c r="AG415" s="794"/>
      <c r="AH415" s="794"/>
      <c r="AI415" s="794"/>
      <c r="AJ415" s="794"/>
      <c r="AK415" s="794"/>
      <c r="AL415" s="794"/>
      <c r="AM415" s="794"/>
      <c r="AN415" s="794"/>
      <c r="AO415" s="794"/>
      <c r="AP415" s="794"/>
      <c r="AQ415" s="794"/>
      <c r="AR415" s="794"/>
      <c r="AS415" s="794"/>
      <c r="AT415" s="794"/>
      <c r="AU415" s="794"/>
      <c r="AV415" s="794"/>
      <c r="AW415" s="794"/>
      <c r="AX415" s="794"/>
      <c r="AY415" s="794"/>
      <c r="AZ415" s="794"/>
      <c r="BA415" s="794"/>
      <c r="BB415" s="794"/>
      <c r="BC415" s="794"/>
      <c r="BD415" s="794"/>
      <c r="BE415" s="794"/>
      <c r="BF415" s="794"/>
      <c r="BG415" s="794"/>
      <c r="BH415" s="794"/>
      <c r="BI415" s="794"/>
      <c r="BJ415" s="794"/>
      <c r="BK415" s="794"/>
      <c r="BL415" s="794"/>
      <c r="BM415" s="794"/>
    </row>
    <row r="416" spans="5:65" s="795" customFormat="1" ht="12.75" customHeight="1">
      <c r="E416" s="4"/>
      <c r="F416" s="794"/>
      <c r="G416" s="794"/>
      <c r="H416" s="794"/>
      <c r="I416" s="794"/>
      <c r="J416" s="794"/>
      <c r="K416" s="794"/>
      <c r="L416" s="794"/>
      <c r="M416" s="794"/>
      <c r="N416" s="794"/>
      <c r="O416" s="794"/>
      <c r="P416" s="794"/>
      <c r="Q416" s="794"/>
      <c r="R416" s="794"/>
      <c r="S416" s="794"/>
      <c r="T416" s="794"/>
      <c r="U416" s="794"/>
      <c r="V416" s="794"/>
      <c r="W416" s="794"/>
      <c r="X416" s="794"/>
      <c r="Y416" s="794"/>
      <c r="Z416" s="794"/>
      <c r="AA416" s="794"/>
      <c r="AB416" s="794"/>
      <c r="AC416" s="794"/>
      <c r="AD416" s="794"/>
      <c r="AE416" s="794"/>
      <c r="AF416" s="794"/>
      <c r="AG416" s="794"/>
      <c r="AH416" s="794"/>
      <c r="AI416" s="794"/>
      <c r="AJ416" s="794"/>
      <c r="AK416" s="794"/>
      <c r="AL416" s="794"/>
      <c r="AM416" s="794"/>
      <c r="AN416" s="794"/>
      <c r="AO416" s="794"/>
      <c r="AP416" s="794"/>
      <c r="AQ416" s="794"/>
      <c r="AR416" s="794"/>
      <c r="AS416" s="794"/>
      <c r="AT416" s="794"/>
      <c r="AU416" s="794"/>
      <c r="AV416" s="794"/>
      <c r="AW416" s="794"/>
      <c r="AX416" s="794"/>
      <c r="AY416" s="794"/>
      <c r="AZ416" s="794"/>
      <c r="BA416" s="794"/>
      <c r="BB416" s="794"/>
      <c r="BC416" s="794"/>
      <c r="BD416" s="794"/>
      <c r="BE416" s="794"/>
      <c r="BF416" s="794"/>
      <c r="BG416" s="794"/>
      <c r="BH416" s="794"/>
      <c r="BI416" s="794"/>
      <c r="BJ416" s="794"/>
      <c r="BK416" s="794"/>
      <c r="BL416" s="794"/>
      <c r="BM416" s="794"/>
    </row>
    <row r="417" spans="5:65" s="795" customFormat="1" ht="12.75" customHeight="1">
      <c r="E417" s="4"/>
      <c r="F417" s="794"/>
      <c r="G417" s="794"/>
      <c r="H417" s="794"/>
      <c r="I417" s="794"/>
      <c r="J417" s="794"/>
      <c r="K417" s="794"/>
      <c r="L417" s="794"/>
      <c r="M417" s="794"/>
      <c r="N417" s="794"/>
      <c r="O417" s="794"/>
      <c r="P417" s="794"/>
      <c r="Q417" s="794"/>
      <c r="R417" s="794"/>
      <c r="S417" s="794"/>
      <c r="T417" s="794"/>
      <c r="U417" s="794"/>
      <c r="V417" s="794"/>
      <c r="W417" s="794"/>
      <c r="X417" s="794"/>
      <c r="Y417" s="794"/>
      <c r="Z417" s="794"/>
      <c r="AA417" s="794"/>
      <c r="AB417" s="794"/>
      <c r="AC417" s="794"/>
      <c r="AD417" s="794"/>
      <c r="AE417" s="794"/>
      <c r="AF417" s="794"/>
      <c r="AG417" s="794"/>
      <c r="AH417" s="794"/>
      <c r="AI417" s="794"/>
      <c r="AJ417" s="794"/>
      <c r="AK417" s="794"/>
      <c r="AL417" s="794"/>
      <c r="AM417" s="794"/>
      <c r="AN417" s="794"/>
      <c r="AO417" s="794"/>
      <c r="AP417" s="794"/>
      <c r="AQ417" s="794"/>
      <c r="AR417" s="794"/>
      <c r="AS417" s="794"/>
      <c r="AT417" s="794"/>
      <c r="AU417" s="794"/>
      <c r="AV417" s="794"/>
      <c r="AW417" s="794"/>
      <c r="AX417" s="794"/>
      <c r="AY417" s="794"/>
      <c r="AZ417" s="794"/>
      <c r="BA417" s="794"/>
      <c r="BB417" s="794"/>
      <c r="BC417" s="794"/>
      <c r="BD417" s="794"/>
      <c r="BE417" s="794"/>
      <c r="BF417" s="794"/>
      <c r="BG417" s="794"/>
      <c r="BH417" s="794"/>
      <c r="BI417" s="794"/>
      <c r="BJ417" s="794"/>
      <c r="BK417" s="794"/>
      <c r="BL417" s="794"/>
      <c r="BM417" s="794"/>
    </row>
    <row r="418" spans="5:65" s="795" customFormat="1" ht="12.75" customHeight="1">
      <c r="E418" s="4"/>
      <c r="F418" s="794"/>
      <c r="G418" s="794"/>
      <c r="H418" s="794"/>
      <c r="I418" s="794"/>
      <c r="J418" s="794"/>
      <c r="K418" s="794"/>
      <c r="L418" s="794"/>
      <c r="M418" s="794"/>
      <c r="N418" s="794"/>
      <c r="O418" s="794"/>
      <c r="P418" s="794"/>
      <c r="Q418" s="794"/>
      <c r="R418" s="794"/>
      <c r="S418" s="794"/>
      <c r="T418" s="794"/>
      <c r="U418" s="794"/>
      <c r="V418" s="794"/>
      <c r="W418" s="794"/>
      <c r="X418" s="794"/>
      <c r="Y418" s="794"/>
      <c r="Z418" s="794"/>
      <c r="AA418" s="794"/>
      <c r="AB418" s="794"/>
      <c r="AC418" s="794"/>
      <c r="AD418" s="794"/>
      <c r="AE418" s="794"/>
      <c r="AF418" s="794"/>
      <c r="AG418" s="794"/>
      <c r="AH418" s="794"/>
      <c r="AI418" s="794"/>
      <c r="AJ418" s="794"/>
      <c r="AK418" s="794"/>
      <c r="AL418" s="794"/>
      <c r="AM418" s="794"/>
      <c r="AN418" s="794"/>
      <c r="AO418" s="794"/>
      <c r="AP418" s="794"/>
      <c r="AQ418" s="794"/>
      <c r="AR418" s="794"/>
      <c r="AS418" s="794"/>
      <c r="AT418" s="794"/>
      <c r="AU418" s="794"/>
      <c r="AV418" s="794"/>
      <c r="AW418" s="794"/>
      <c r="AX418" s="794"/>
      <c r="AY418" s="794"/>
      <c r="AZ418" s="794"/>
      <c r="BA418" s="794"/>
      <c r="BB418" s="794"/>
      <c r="BC418" s="794"/>
      <c r="BD418" s="794"/>
      <c r="BE418" s="794"/>
      <c r="BF418" s="794"/>
      <c r="BG418" s="794"/>
      <c r="BH418" s="794"/>
      <c r="BI418" s="794"/>
      <c r="BJ418" s="794"/>
      <c r="BK418" s="794"/>
      <c r="BL418" s="794"/>
      <c r="BM418" s="794"/>
    </row>
    <row r="419" spans="5:65" s="795" customFormat="1" ht="11.1" customHeight="1">
      <c r="E419" s="4"/>
      <c r="F419" s="794"/>
      <c r="G419" s="794"/>
      <c r="H419" s="794"/>
      <c r="I419" s="794"/>
      <c r="J419" s="794"/>
      <c r="K419" s="794"/>
      <c r="L419" s="794"/>
      <c r="M419" s="794"/>
      <c r="N419" s="794"/>
      <c r="O419" s="794"/>
      <c r="P419" s="794"/>
      <c r="Q419" s="794"/>
      <c r="R419" s="794"/>
      <c r="S419" s="794"/>
      <c r="T419" s="794"/>
      <c r="U419" s="794"/>
      <c r="V419" s="794"/>
      <c r="W419" s="794"/>
      <c r="X419" s="794"/>
      <c r="Y419" s="794"/>
      <c r="Z419" s="794"/>
      <c r="AA419" s="794"/>
      <c r="AB419" s="794"/>
      <c r="AC419" s="794"/>
      <c r="AD419" s="794"/>
      <c r="AE419" s="794"/>
      <c r="AF419" s="794"/>
      <c r="AG419" s="794"/>
      <c r="AH419" s="794"/>
      <c r="AI419" s="794"/>
      <c r="AJ419" s="794"/>
      <c r="AK419" s="794"/>
      <c r="AL419" s="794"/>
      <c r="AM419" s="794"/>
      <c r="AN419" s="794"/>
      <c r="AO419" s="794"/>
      <c r="AP419" s="794"/>
      <c r="AQ419" s="794"/>
      <c r="AR419" s="794"/>
      <c r="AS419" s="794"/>
      <c r="AT419" s="794"/>
      <c r="AU419" s="794"/>
      <c r="AV419" s="794"/>
      <c r="AW419" s="794"/>
      <c r="AX419" s="794"/>
      <c r="AY419" s="794"/>
      <c r="AZ419" s="794"/>
      <c r="BA419" s="794"/>
      <c r="BB419" s="794"/>
      <c r="BC419" s="794"/>
      <c r="BD419" s="794"/>
      <c r="BE419" s="794"/>
      <c r="BF419" s="794"/>
      <c r="BG419" s="794"/>
      <c r="BH419" s="794"/>
      <c r="BI419" s="794"/>
      <c r="BJ419" s="794"/>
      <c r="BK419" s="794"/>
      <c r="BL419" s="794"/>
      <c r="BM419" s="794"/>
    </row>
    <row r="420" spans="5:65" s="795" customFormat="1" ht="12.75" customHeight="1">
      <c r="E420" s="4"/>
      <c r="F420" s="794"/>
      <c r="G420" s="794"/>
      <c r="H420" s="794"/>
      <c r="I420" s="794"/>
      <c r="J420" s="794"/>
      <c r="K420" s="794"/>
      <c r="L420" s="794"/>
      <c r="M420" s="794"/>
      <c r="N420" s="794"/>
      <c r="O420" s="794"/>
      <c r="P420" s="794"/>
      <c r="Q420" s="794"/>
      <c r="R420" s="794"/>
      <c r="S420" s="794"/>
      <c r="T420" s="794"/>
      <c r="U420" s="794"/>
      <c r="V420" s="794"/>
      <c r="W420" s="794"/>
      <c r="X420" s="794"/>
      <c r="Y420" s="794"/>
      <c r="Z420" s="794"/>
      <c r="AA420" s="794"/>
      <c r="AB420" s="794"/>
      <c r="AC420" s="794"/>
      <c r="AD420" s="794"/>
      <c r="AE420" s="794"/>
      <c r="AF420" s="794"/>
      <c r="AG420" s="794"/>
      <c r="AH420" s="794"/>
      <c r="AI420" s="794"/>
      <c r="AJ420" s="794"/>
      <c r="AK420" s="794"/>
      <c r="AL420" s="794"/>
      <c r="AM420" s="794"/>
      <c r="AN420" s="794"/>
      <c r="AO420" s="794"/>
      <c r="AP420" s="794"/>
      <c r="AQ420" s="794"/>
      <c r="AR420" s="794"/>
      <c r="AS420" s="794"/>
      <c r="AT420" s="794"/>
      <c r="AU420" s="794"/>
      <c r="AV420" s="794"/>
      <c r="AW420" s="794"/>
      <c r="AX420" s="794"/>
      <c r="AY420" s="794"/>
      <c r="AZ420" s="794"/>
      <c r="BA420" s="794"/>
      <c r="BB420" s="794"/>
      <c r="BC420" s="794"/>
      <c r="BD420" s="794"/>
      <c r="BE420" s="794"/>
      <c r="BF420" s="794"/>
      <c r="BG420" s="794"/>
      <c r="BH420" s="794"/>
      <c r="BI420" s="794"/>
      <c r="BJ420" s="794"/>
      <c r="BK420" s="794"/>
      <c r="BL420" s="794"/>
      <c r="BM420" s="794"/>
    </row>
    <row r="421" spans="5:65" s="795" customFormat="1" ht="12.75" customHeight="1">
      <c r="E421" s="4"/>
      <c r="F421" s="794"/>
      <c r="G421" s="794"/>
      <c r="H421" s="794"/>
      <c r="I421" s="794"/>
      <c r="J421" s="794"/>
      <c r="K421" s="794"/>
      <c r="L421" s="794"/>
      <c r="M421" s="794"/>
      <c r="N421" s="794"/>
      <c r="O421" s="794"/>
      <c r="P421" s="794"/>
      <c r="Q421" s="794"/>
      <c r="R421" s="794"/>
      <c r="S421" s="794"/>
      <c r="T421" s="794"/>
      <c r="U421" s="794"/>
      <c r="V421" s="794"/>
      <c r="W421" s="794"/>
      <c r="X421" s="794"/>
      <c r="Y421" s="794"/>
      <c r="Z421" s="794"/>
      <c r="AA421" s="794"/>
      <c r="AB421" s="794"/>
      <c r="AC421" s="794"/>
      <c r="AD421" s="794"/>
      <c r="AE421" s="794"/>
      <c r="AF421" s="794"/>
      <c r="AG421" s="794"/>
      <c r="AH421" s="794"/>
      <c r="AI421" s="794"/>
      <c r="AJ421" s="794"/>
      <c r="AK421" s="794"/>
      <c r="AL421" s="794"/>
      <c r="AM421" s="794"/>
      <c r="AN421" s="794"/>
      <c r="AO421" s="794"/>
      <c r="AP421" s="794"/>
      <c r="AQ421" s="794"/>
      <c r="AR421" s="794"/>
      <c r="AS421" s="794"/>
      <c r="AT421" s="794"/>
      <c r="AU421" s="794"/>
      <c r="AV421" s="794"/>
      <c r="AW421" s="794"/>
      <c r="AX421" s="794"/>
      <c r="AY421" s="794"/>
      <c r="AZ421" s="794"/>
      <c r="BA421" s="794"/>
      <c r="BB421" s="794"/>
      <c r="BC421" s="794"/>
      <c r="BD421" s="794"/>
      <c r="BE421" s="794"/>
      <c r="BF421" s="794"/>
      <c r="BG421" s="794"/>
      <c r="BH421" s="794"/>
      <c r="BI421" s="794"/>
      <c r="BJ421" s="794"/>
      <c r="BK421" s="794"/>
      <c r="BL421" s="794"/>
      <c r="BM421" s="794"/>
    </row>
    <row r="422" spans="5:65" s="795" customFormat="1" ht="12.75" customHeight="1">
      <c r="E422" s="4"/>
      <c r="F422" s="794"/>
      <c r="G422" s="794"/>
      <c r="H422" s="794"/>
      <c r="I422" s="794"/>
      <c r="J422" s="794"/>
      <c r="K422" s="794"/>
      <c r="L422" s="794"/>
      <c r="M422" s="794"/>
      <c r="N422" s="794"/>
      <c r="O422" s="794"/>
      <c r="P422" s="794"/>
      <c r="Q422" s="794"/>
      <c r="R422" s="794"/>
      <c r="S422" s="794"/>
      <c r="T422" s="794"/>
      <c r="U422" s="794"/>
      <c r="V422" s="794"/>
      <c r="W422" s="794"/>
      <c r="X422" s="794"/>
      <c r="Y422" s="794"/>
      <c r="Z422" s="794"/>
      <c r="AA422" s="794"/>
      <c r="AB422" s="794"/>
      <c r="AC422" s="794"/>
      <c r="AD422" s="794"/>
      <c r="AE422" s="794"/>
      <c r="AF422" s="794"/>
      <c r="AG422" s="794"/>
      <c r="AH422" s="794"/>
      <c r="AI422" s="794"/>
      <c r="AJ422" s="794"/>
      <c r="AK422" s="794"/>
      <c r="AL422" s="794"/>
      <c r="AM422" s="794"/>
      <c r="AN422" s="794"/>
      <c r="AO422" s="794"/>
      <c r="AP422" s="794"/>
      <c r="AQ422" s="794"/>
      <c r="AR422" s="794"/>
      <c r="AS422" s="794"/>
      <c r="AT422" s="794"/>
      <c r="AU422" s="794"/>
      <c r="AV422" s="794"/>
      <c r="AW422" s="794"/>
      <c r="AX422" s="794"/>
      <c r="AY422" s="794"/>
      <c r="AZ422" s="794"/>
      <c r="BA422" s="794"/>
      <c r="BB422" s="794"/>
      <c r="BC422" s="794"/>
      <c r="BD422" s="794"/>
      <c r="BE422" s="794"/>
      <c r="BF422" s="794"/>
      <c r="BG422" s="794"/>
      <c r="BH422" s="794"/>
      <c r="BI422" s="794"/>
      <c r="BJ422" s="794"/>
      <c r="BK422" s="794"/>
      <c r="BL422" s="794"/>
      <c r="BM422" s="794"/>
    </row>
    <row r="423" spans="5:65" s="795" customFormat="1" ht="12.75" customHeight="1">
      <c r="E423" s="4"/>
      <c r="F423" s="794"/>
      <c r="G423" s="794"/>
      <c r="H423" s="794"/>
      <c r="I423" s="794"/>
      <c r="J423" s="794"/>
      <c r="K423" s="794"/>
      <c r="L423" s="794"/>
      <c r="M423" s="794"/>
      <c r="N423" s="794"/>
      <c r="O423" s="794"/>
      <c r="P423" s="794"/>
      <c r="Q423" s="794"/>
      <c r="R423" s="794"/>
      <c r="S423" s="794"/>
      <c r="T423" s="794"/>
      <c r="U423" s="794"/>
      <c r="V423" s="794"/>
      <c r="W423" s="794"/>
      <c r="X423" s="794"/>
      <c r="Y423" s="794"/>
      <c r="Z423" s="794"/>
      <c r="AA423" s="794"/>
      <c r="AB423" s="794"/>
      <c r="AC423" s="794"/>
      <c r="AD423" s="794"/>
      <c r="AE423" s="794"/>
      <c r="AF423" s="794"/>
      <c r="AG423" s="794"/>
      <c r="AH423" s="794"/>
      <c r="AI423" s="794"/>
      <c r="AJ423" s="794"/>
      <c r="AK423" s="794"/>
      <c r="AL423" s="794"/>
      <c r="AM423" s="794"/>
      <c r="AN423" s="794"/>
      <c r="AO423" s="794"/>
      <c r="AP423" s="794"/>
      <c r="AQ423" s="794"/>
      <c r="AR423" s="794"/>
      <c r="AS423" s="794"/>
      <c r="AT423" s="794"/>
      <c r="AU423" s="794"/>
      <c r="AV423" s="794"/>
      <c r="AW423" s="794"/>
      <c r="AX423" s="794"/>
      <c r="AY423" s="794"/>
      <c r="AZ423" s="794"/>
      <c r="BA423" s="794"/>
      <c r="BB423" s="794"/>
      <c r="BC423" s="794"/>
      <c r="BD423" s="794"/>
      <c r="BE423" s="794"/>
      <c r="BF423" s="794"/>
      <c r="BG423" s="794"/>
      <c r="BH423" s="794"/>
      <c r="BI423" s="794"/>
      <c r="BJ423" s="794"/>
      <c r="BK423" s="794"/>
      <c r="BL423" s="794"/>
      <c r="BM423" s="794"/>
    </row>
    <row r="424" spans="5:65" s="795" customFormat="1" ht="12.75" customHeight="1">
      <c r="E424" s="4"/>
      <c r="F424" s="794"/>
      <c r="G424" s="794"/>
      <c r="H424" s="794"/>
      <c r="I424" s="794"/>
      <c r="J424" s="794"/>
      <c r="K424" s="794"/>
      <c r="L424" s="794"/>
      <c r="M424" s="794"/>
      <c r="N424" s="794"/>
      <c r="O424" s="794"/>
      <c r="P424" s="794"/>
      <c r="Q424" s="794"/>
      <c r="R424" s="794"/>
      <c r="S424" s="794"/>
      <c r="T424" s="794"/>
      <c r="U424" s="794"/>
      <c r="V424" s="794"/>
      <c r="W424" s="794"/>
      <c r="X424" s="794"/>
      <c r="Y424" s="794"/>
      <c r="Z424" s="794"/>
      <c r="AA424" s="794"/>
      <c r="AB424" s="794"/>
      <c r="AC424" s="794"/>
      <c r="AD424" s="794"/>
      <c r="AE424" s="794"/>
      <c r="AF424" s="794"/>
      <c r="AG424" s="794"/>
      <c r="AH424" s="794"/>
      <c r="AI424" s="794"/>
      <c r="AJ424" s="794"/>
      <c r="AK424" s="794"/>
      <c r="AL424" s="794"/>
      <c r="AM424" s="794"/>
      <c r="AN424" s="794"/>
      <c r="AO424" s="794"/>
      <c r="AP424" s="794"/>
      <c r="AQ424" s="794"/>
      <c r="AR424" s="794"/>
      <c r="AS424" s="794"/>
      <c r="AT424" s="794"/>
      <c r="AU424" s="794"/>
      <c r="AV424" s="794"/>
      <c r="AW424" s="794"/>
      <c r="AX424" s="794"/>
      <c r="AY424" s="794"/>
      <c r="AZ424" s="794"/>
      <c r="BA424" s="794"/>
      <c r="BB424" s="794"/>
      <c r="BC424" s="794"/>
      <c r="BD424" s="794"/>
      <c r="BE424" s="794"/>
      <c r="BF424" s="794"/>
      <c r="BG424" s="794"/>
      <c r="BH424" s="794"/>
      <c r="BI424" s="794"/>
      <c r="BJ424" s="794"/>
      <c r="BK424" s="794"/>
      <c r="BL424" s="794"/>
      <c r="BM424" s="794"/>
    </row>
    <row r="425" spans="5:65" s="795" customFormat="1" ht="11.1" customHeight="1">
      <c r="E425" s="4"/>
      <c r="F425" s="794"/>
      <c r="G425" s="794"/>
      <c r="H425" s="794"/>
      <c r="I425" s="794"/>
      <c r="J425" s="794"/>
      <c r="K425" s="794"/>
      <c r="L425" s="794"/>
      <c r="M425" s="794"/>
      <c r="N425" s="794"/>
      <c r="O425" s="794"/>
      <c r="P425" s="794"/>
      <c r="Q425" s="794"/>
      <c r="R425" s="794"/>
      <c r="S425" s="794"/>
      <c r="T425" s="794"/>
      <c r="U425" s="794"/>
      <c r="V425" s="794"/>
      <c r="W425" s="794"/>
      <c r="X425" s="794"/>
      <c r="Y425" s="794"/>
      <c r="Z425" s="794"/>
      <c r="AA425" s="794"/>
      <c r="AB425" s="794"/>
      <c r="AC425" s="794"/>
      <c r="AD425" s="794"/>
      <c r="AE425" s="794"/>
      <c r="AF425" s="794"/>
      <c r="AG425" s="794"/>
      <c r="AH425" s="794"/>
      <c r="AI425" s="794"/>
      <c r="AJ425" s="794"/>
      <c r="AK425" s="794"/>
      <c r="AL425" s="794"/>
      <c r="AM425" s="794"/>
      <c r="AN425" s="794"/>
      <c r="AO425" s="794"/>
      <c r="AP425" s="794"/>
      <c r="AQ425" s="794"/>
      <c r="AR425" s="794"/>
      <c r="AS425" s="794"/>
      <c r="AT425" s="794"/>
      <c r="AU425" s="794"/>
      <c r="AV425" s="794"/>
      <c r="AW425" s="794"/>
      <c r="AX425" s="794"/>
      <c r="AY425" s="794"/>
      <c r="AZ425" s="794"/>
      <c r="BA425" s="794"/>
      <c r="BB425" s="794"/>
      <c r="BC425" s="794"/>
      <c r="BD425" s="794"/>
      <c r="BE425" s="794"/>
      <c r="BF425" s="794"/>
      <c r="BG425" s="794"/>
      <c r="BH425" s="794"/>
      <c r="BI425" s="794"/>
      <c r="BJ425" s="794"/>
      <c r="BK425" s="794"/>
      <c r="BL425" s="794"/>
      <c r="BM425" s="794"/>
    </row>
    <row r="426" spans="5:65" s="795" customFormat="1" ht="12.75" customHeight="1">
      <c r="E426" s="4"/>
      <c r="F426" s="794"/>
      <c r="G426" s="794"/>
      <c r="H426" s="794"/>
      <c r="I426" s="794"/>
      <c r="J426" s="794"/>
      <c r="K426" s="794"/>
      <c r="L426" s="794"/>
      <c r="M426" s="794"/>
      <c r="N426" s="794"/>
      <c r="O426" s="794"/>
      <c r="P426" s="794"/>
      <c r="Q426" s="794"/>
      <c r="R426" s="794"/>
      <c r="S426" s="794"/>
      <c r="T426" s="794"/>
      <c r="U426" s="794"/>
      <c r="V426" s="794"/>
      <c r="W426" s="794"/>
      <c r="X426" s="794"/>
      <c r="Y426" s="794"/>
      <c r="Z426" s="794"/>
      <c r="AA426" s="794"/>
      <c r="AB426" s="794"/>
      <c r="AC426" s="794"/>
      <c r="AD426" s="794"/>
      <c r="AE426" s="794"/>
      <c r="AF426" s="794"/>
      <c r="AG426" s="794"/>
      <c r="AH426" s="794"/>
      <c r="AI426" s="794"/>
      <c r="AJ426" s="794"/>
      <c r="AK426" s="794"/>
      <c r="AL426" s="794"/>
      <c r="AM426" s="794"/>
      <c r="AN426" s="794"/>
      <c r="AO426" s="794"/>
      <c r="AP426" s="794"/>
      <c r="AQ426" s="794"/>
      <c r="AR426" s="794"/>
      <c r="AS426" s="794"/>
      <c r="AT426" s="794"/>
      <c r="AU426" s="794"/>
      <c r="AV426" s="794"/>
      <c r="AW426" s="794"/>
      <c r="AX426" s="794"/>
      <c r="AY426" s="794"/>
      <c r="AZ426" s="794"/>
      <c r="BA426" s="794"/>
      <c r="BB426" s="794"/>
      <c r="BC426" s="794"/>
      <c r="BD426" s="794"/>
      <c r="BE426" s="794"/>
      <c r="BF426" s="794"/>
      <c r="BG426" s="794"/>
      <c r="BH426" s="794"/>
      <c r="BI426" s="794"/>
      <c r="BJ426" s="794"/>
      <c r="BK426" s="794"/>
      <c r="BL426" s="794"/>
      <c r="BM426" s="794"/>
    </row>
    <row r="427" spans="5:65" s="795" customFormat="1" ht="12.75" customHeight="1">
      <c r="E427" s="4"/>
      <c r="F427" s="794"/>
      <c r="G427" s="794"/>
      <c r="H427" s="794"/>
      <c r="I427" s="794"/>
      <c r="J427" s="794"/>
      <c r="K427" s="794"/>
      <c r="L427" s="794"/>
      <c r="M427" s="794"/>
      <c r="N427" s="794"/>
      <c r="O427" s="794"/>
      <c r="P427" s="794"/>
      <c r="Q427" s="794"/>
      <c r="R427" s="794"/>
      <c r="S427" s="794"/>
      <c r="T427" s="794"/>
      <c r="U427" s="794"/>
      <c r="V427" s="794"/>
      <c r="W427" s="794"/>
      <c r="X427" s="794"/>
      <c r="Y427" s="794"/>
      <c r="Z427" s="794"/>
      <c r="AA427" s="794"/>
      <c r="AB427" s="794"/>
      <c r="AC427" s="794"/>
      <c r="AD427" s="794"/>
      <c r="AE427" s="794"/>
      <c r="AF427" s="794"/>
      <c r="AG427" s="794"/>
      <c r="AH427" s="794"/>
      <c r="AI427" s="794"/>
      <c r="AJ427" s="794"/>
      <c r="AK427" s="794"/>
      <c r="AL427" s="794"/>
      <c r="AM427" s="794"/>
      <c r="AN427" s="794"/>
      <c r="AO427" s="794"/>
      <c r="AP427" s="794"/>
      <c r="AQ427" s="794"/>
      <c r="AR427" s="794"/>
      <c r="AS427" s="794"/>
      <c r="AT427" s="794"/>
      <c r="AU427" s="794"/>
      <c r="AV427" s="794"/>
      <c r="AW427" s="794"/>
      <c r="AX427" s="794"/>
      <c r="AY427" s="794"/>
      <c r="AZ427" s="794"/>
      <c r="BA427" s="794"/>
      <c r="BB427" s="794"/>
      <c r="BC427" s="794"/>
      <c r="BD427" s="794"/>
      <c r="BE427" s="794"/>
      <c r="BF427" s="794"/>
      <c r="BG427" s="794"/>
      <c r="BH427" s="794"/>
      <c r="BI427" s="794"/>
      <c r="BJ427" s="794"/>
      <c r="BK427" s="794"/>
      <c r="BL427" s="794"/>
      <c r="BM427" s="794"/>
    </row>
    <row r="428" spans="5:65" s="795" customFormat="1" ht="12.75" customHeight="1">
      <c r="E428" s="4"/>
      <c r="F428" s="794"/>
      <c r="G428" s="794"/>
      <c r="H428" s="794"/>
      <c r="I428" s="794"/>
      <c r="J428" s="794"/>
      <c r="K428" s="794"/>
      <c r="L428" s="794"/>
      <c r="M428" s="794"/>
      <c r="N428" s="794"/>
      <c r="O428" s="794"/>
      <c r="P428" s="794"/>
      <c r="Q428" s="794"/>
      <c r="R428" s="794"/>
      <c r="S428" s="794"/>
      <c r="T428" s="794"/>
      <c r="U428" s="794"/>
      <c r="V428" s="794"/>
      <c r="W428" s="794"/>
      <c r="X428" s="794"/>
      <c r="Y428" s="794"/>
      <c r="Z428" s="794"/>
      <c r="AA428" s="794"/>
      <c r="AB428" s="794"/>
      <c r="AC428" s="794"/>
      <c r="AD428" s="794"/>
      <c r="AE428" s="794"/>
      <c r="AF428" s="794"/>
      <c r="AG428" s="794"/>
      <c r="AH428" s="794"/>
      <c r="AI428" s="794"/>
      <c r="AJ428" s="794"/>
      <c r="AK428" s="794"/>
      <c r="AL428" s="794"/>
      <c r="AM428" s="794"/>
      <c r="AN428" s="794"/>
      <c r="AO428" s="794"/>
      <c r="AP428" s="794"/>
      <c r="AQ428" s="794"/>
      <c r="AR428" s="794"/>
      <c r="AS428" s="794"/>
      <c r="AT428" s="794"/>
      <c r="AU428" s="794"/>
      <c r="AV428" s="794"/>
      <c r="AW428" s="794"/>
      <c r="AX428" s="794"/>
      <c r="AY428" s="794"/>
      <c r="AZ428" s="794"/>
      <c r="BA428" s="794"/>
      <c r="BB428" s="794"/>
      <c r="BC428" s="794"/>
      <c r="BD428" s="794"/>
      <c r="BE428" s="794"/>
      <c r="BF428" s="794"/>
      <c r="BG428" s="794"/>
      <c r="BH428" s="794"/>
      <c r="BI428" s="794"/>
      <c r="BJ428" s="794"/>
      <c r="BK428" s="794"/>
      <c r="BL428" s="794"/>
      <c r="BM428" s="794"/>
    </row>
    <row r="429" spans="5:65" s="795" customFormat="1" ht="12.75" customHeight="1">
      <c r="E429" s="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4"/>
      <c r="P429" s="794"/>
      <c r="Q429" s="794"/>
      <c r="R429" s="794"/>
      <c r="S429" s="794"/>
      <c r="T429" s="794"/>
      <c r="U429" s="794"/>
      <c r="V429" s="794"/>
      <c r="W429" s="794"/>
      <c r="X429" s="794"/>
      <c r="Y429" s="794"/>
      <c r="Z429" s="794"/>
      <c r="AA429" s="794"/>
      <c r="AB429" s="794"/>
      <c r="AC429" s="794"/>
      <c r="AD429" s="794"/>
      <c r="AE429" s="794"/>
      <c r="AF429" s="794"/>
      <c r="AG429" s="794"/>
      <c r="AH429" s="794"/>
      <c r="AI429" s="794"/>
      <c r="AJ429" s="794"/>
      <c r="AK429" s="794"/>
      <c r="AL429" s="794"/>
      <c r="AM429" s="794"/>
      <c r="AN429" s="794"/>
      <c r="AO429" s="794"/>
      <c r="AP429" s="794"/>
      <c r="AQ429" s="794"/>
      <c r="AR429" s="794"/>
      <c r="AS429" s="794"/>
      <c r="AT429" s="794"/>
      <c r="AU429" s="794"/>
      <c r="AV429" s="794"/>
      <c r="AW429" s="794"/>
      <c r="AX429" s="794"/>
      <c r="AY429" s="794"/>
      <c r="AZ429" s="794"/>
      <c r="BA429" s="794"/>
      <c r="BB429" s="794"/>
      <c r="BC429" s="794"/>
      <c r="BD429" s="794"/>
      <c r="BE429" s="794"/>
      <c r="BF429" s="794"/>
      <c r="BG429" s="794"/>
      <c r="BH429" s="794"/>
      <c r="BI429" s="794"/>
      <c r="BJ429" s="794"/>
      <c r="BK429" s="794"/>
      <c r="BL429" s="794"/>
      <c r="BM429" s="794"/>
    </row>
    <row r="430" spans="5:65" s="795" customFormat="1" ht="11.1" customHeight="1">
      <c r="E430" s="4"/>
      <c r="F430" s="794"/>
      <c r="G430" s="794"/>
      <c r="H430" s="794"/>
      <c r="I430" s="794"/>
      <c r="J430" s="794"/>
      <c r="K430" s="794"/>
      <c r="L430" s="794"/>
      <c r="M430" s="794"/>
      <c r="N430" s="794"/>
      <c r="O430" s="794"/>
      <c r="P430" s="794"/>
      <c r="Q430" s="794"/>
      <c r="R430" s="794"/>
      <c r="S430" s="794"/>
      <c r="T430" s="794"/>
      <c r="U430" s="794"/>
      <c r="V430" s="794"/>
      <c r="W430" s="794"/>
      <c r="X430" s="794"/>
      <c r="Y430" s="794"/>
      <c r="Z430" s="794"/>
      <c r="AA430" s="794"/>
      <c r="AB430" s="794"/>
      <c r="AC430" s="794"/>
      <c r="AD430" s="794"/>
      <c r="AE430" s="794"/>
      <c r="AF430" s="794"/>
      <c r="AG430" s="794"/>
      <c r="AH430" s="794"/>
      <c r="AI430" s="794"/>
      <c r="AJ430" s="794"/>
      <c r="AK430" s="794"/>
      <c r="AL430" s="794"/>
      <c r="AM430" s="794"/>
      <c r="AN430" s="794"/>
      <c r="AO430" s="794"/>
      <c r="AP430" s="794"/>
      <c r="AQ430" s="794"/>
      <c r="AR430" s="794"/>
      <c r="AS430" s="794"/>
      <c r="AT430" s="794"/>
      <c r="AU430" s="794"/>
      <c r="AV430" s="794"/>
      <c r="AW430" s="794"/>
      <c r="AX430" s="794"/>
      <c r="AY430" s="794"/>
      <c r="AZ430" s="794"/>
      <c r="BA430" s="794"/>
      <c r="BB430" s="794"/>
      <c r="BC430" s="794"/>
      <c r="BD430" s="794"/>
      <c r="BE430" s="794"/>
      <c r="BF430" s="794"/>
      <c r="BG430" s="794"/>
      <c r="BH430" s="794"/>
      <c r="BI430" s="794"/>
      <c r="BJ430" s="794"/>
      <c r="BK430" s="794"/>
      <c r="BL430" s="794"/>
      <c r="BM430" s="794"/>
    </row>
    <row r="431" spans="5:65" s="795" customFormat="1" ht="13.5" customHeight="1">
      <c r="E431" s="4"/>
      <c r="F431" s="794"/>
      <c r="G431" s="794"/>
      <c r="H431" s="794"/>
      <c r="I431" s="794"/>
      <c r="J431" s="794"/>
      <c r="K431" s="794"/>
      <c r="L431" s="794"/>
      <c r="M431" s="794"/>
      <c r="N431" s="794"/>
      <c r="O431" s="794"/>
      <c r="P431" s="794"/>
      <c r="Q431" s="794"/>
      <c r="R431" s="794"/>
      <c r="S431" s="794"/>
      <c r="T431" s="794"/>
      <c r="U431" s="794"/>
      <c r="V431" s="794"/>
      <c r="W431" s="794"/>
      <c r="X431" s="794"/>
      <c r="Y431" s="794"/>
      <c r="Z431" s="794"/>
      <c r="AA431" s="794"/>
      <c r="AB431" s="794"/>
      <c r="AC431" s="794"/>
      <c r="AD431" s="794"/>
      <c r="AE431" s="794"/>
      <c r="AF431" s="794"/>
      <c r="AG431" s="794"/>
      <c r="AH431" s="794"/>
      <c r="AI431" s="794"/>
      <c r="AJ431" s="794"/>
      <c r="AK431" s="794"/>
      <c r="AL431" s="794"/>
      <c r="AM431" s="794"/>
      <c r="AN431" s="794"/>
      <c r="AO431" s="794"/>
      <c r="AP431" s="794"/>
      <c r="AQ431" s="794"/>
      <c r="AR431" s="794"/>
      <c r="AS431" s="794"/>
      <c r="AT431" s="794"/>
      <c r="AU431" s="794"/>
      <c r="AV431" s="794"/>
      <c r="AW431" s="794"/>
      <c r="AX431" s="794"/>
      <c r="AY431" s="794"/>
      <c r="AZ431" s="794"/>
      <c r="BA431" s="794"/>
      <c r="BB431" s="794"/>
      <c r="BC431" s="794"/>
      <c r="BD431" s="794"/>
      <c r="BE431" s="794"/>
      <c r="BF431" s="794"/>
      <c r="BG431" s="794"/>
      <c r="BH431" s="794"/>
      <c r="BI431" s="794"/>
      <c r="BJ431" s="794"/>
      <c r="BK431" s="794"/>
      <c r="BL431" s="794"/>
      <c r="BM431" s="794"/>
    </row>
    <row r="432" spans="5:65" s="795" customFormat="1" ht="12.75" customHeight="1">
      <c r="E432" s="4"/>
      <c r="F432" s="794"/>
      <c r="G432" s="794"/>
      <c r="H432" s="794"/>
      <c r="I432" s="794"/>
      <c r="J432" s="794"/>
      <c r="K432" s="794"/>
      <c r="L432" s="794"/>
      <c r="M432" s="794"/>
      <c r="N432" s="794"/>
      <c r="O432" s="794"/>
      <c r="P432" s="794"/>
      <c r="Q432" s="794"/>
      <c r="R432" s="794"/>
      <c r="S432" s="794"/>
      <c r="T432" s="794"/>
      <c r="U432" s="794"/>
      <c r="V432" s="794"/>
      <c r="W432" s="794"/>
      <c r="X432" s="794"/>
      <c r="Y432" s="794"/>
      <c r="Z432" s="794"/>
      <c r="AA432" s="794"/>
      <c r="AB432" s="794"/>
      <c r="AC432" s="794"/>
      <c r="AD432" s="794"/>
      <c r="AE432" s="794"/>
      <c r="AF432" s="794"/>
      <c r="AG432" s="794"/>
      <c r="AH432" s="794"/>
      <c r="AI432" s="794"/>
      <c r="AJ432" s="794"/>
      <c r="AK432" s="794"/>
      <c r="AL432" s="794"/>
      <c r="AM432" s="794"/>
      <c r="AN432" s="794"/>
      <c r="AO432" s="794"/>
      <c r="AP432" s="794"/>
      <c r="AQ432" s="794"/>
      <c r="AR432" s="794"/>
      <c r="AS432" s="794"/>
      <c r="AT432" s="794"/>
      <c r="AU432" s="794"/>
      <c r="AV432" s="794"/>
      <c r="AW432" s="794"/>
      <c r="AX432" s="794"/>
      <c r="AY432" s="794"/>
      <c r="AZ432" s="794"/>
      <c r="BA432" s="794"/>
      <c r="BB432" s="794"/>
      <c r="BC432" s="794"/>
      <c r="BD432" s="794"/>
      <c r="BE432" s="794"/>
      <c r="BF432" s="794"/>
      <c r="BG432" s="794"/>
      <c r="BH432" s="794"/>
      <c r="BI432" s="794"/>
      <c r="BJ432" s="794"/>
      <c r="BK432" s="794"/>
      <c r="BL432" s="794"/>
      <c r="BM432" s="794"/>
    </row>
    <row r="433" spans="5:65" s="795" customFormat="1" ht="12.75" customHeight="1">
      <c r="E433" s="4"/>
      <c r="F433" s="794"/>
      <c r="G433" s="794"/>
      <c r="H433" s="794"/>
      <c r="I433" s="794"/>
      <c r="J433" s="794"/>
      <c r="K433" s="794"/>
      <c r="L433" s="794"/>
      <c r="M433" s="794"/>
      <c r="N433" s="794"/>
      <c r="O433" s="794"/>
      <c r="P433" s="794"/>
      <c r="Q433" s="794"/>
      <c r="R433" s="794"/>
      <c r="S433" s="794"/>
      <c r="T433" s="794"/>
      <c r="U433" s="794"/>
      <c r="V433" s="794"/>
      <c r="W433" s="794"/>
      <c r="X433" s="794"/>
      <c r="Y433" s="794"/>
      <c r="Z433" s="794"/>
      <c r="AA433" s="794"/>
      <c r="AB433" s="794"/>
      <c r="AC433" s="794"/>
      <c r="AD433" s="794"/>
      <c r="AE433" s="794"/>
      <c r="AF433" s="794"/>
      <c r="AG433" s="794"/>
      <c r="AH433" s="794"/>
      <c r="AI433" s="794"/>
      <c r="AJ433" s="794"/>
      <c r="AK433" s="794"/>
      <c r="AL433" s="794"/>
      <c r="AM433" s="794"/>
      <c r="AN433" s="794"/>
      <c r="AO433" s="794"/>
      <c r="AP433" s="794"/>
      <c r="AQ433" s="794"/>
      <c r="AR433" s="794"/>
      <c r="AS433" s="794"/>
      <c r="AT433" s="794"/>
      <c r="AU433" s="794"/>
      <c r="AV433" s="794"/>
      <c r="AW433" s="794"/>
      <c r="AX433" s="794"/>
      <c r="AY433" s="794"/>
      <c r="AZ433" s="794"/>
      <c r="BA433" s="794"/>
      <c r="BB433" s="794"/>
      <c r="BC433" s="794"/>
      <c r="BD433" s="794"/>
      <c r="BE433" s="794"/>
      <c r="BF433" s="794"/>
      <c r="BG433" s="794"/>
      <c r="BH433" s="794"/>
      <c r="BI433" s="794"/>
      <c r="BJ433" s="794"/>
      <c r="BK433" s="794"/>
      <c r="BL433" s="794"/>
      <c r="BM433" s="794"/>
    </row>
    <row r="434" spans="5:65" s="795" customFormat="1" ht="12.75" customHeight="1">
      <c r="E434" s="4"/>
      <c r="F434" s="794"/>
      <c r="G434" s="794"/>
      <c r="H434" s="794"/>
      <c r="I434" s="794"/>
      <c r="J434" s="794"/>
      <c r="K434" s="794"/>
      <c r="L434" s="794"/>
      <c r="M434" s="794"/>
      <c r="N434" s="794"/>
      <c r="O434" s="794"/>
      <c r="P434" s="794"/>
      <c r="Q434" s="794"/>
      <c r="R434" s="794"/>
      <c r="S434" s="794"/>
      <c r="T434" s="794"/>
      <c r="U434" s="794"/>
      <c r="V434" s="794"/>
      <c r="W434" s="794"/>
      <c r="X434" s="794"/>
      <c r="Y434" s="794"/>
      <c r="Z434" s="794"/>
      <c r="AA434" s="794"/>
      <c r="AB434" s="794"/>
      <c r="AC434" s="794"/>
      <c r="AD434" s="794"/>
      <c r="AE434" s="794"/>
      <c r="AF434" s="794"/>
      <c r="AG434" s="794"/>
      <c r="AH434" s="794"/>
      <c r="AI434" s="794"/>
      <c r="AJ434" s="794"/>
      <c r="AK434" s="794"/>
      <c r="AL434" s="794"/>
      <c r="AM434" s="794"/>
      <c r="AN434" s="794"/>
      <c r="AO434" s="794"/>
      <c r="AP434" s="794"/>
      <c r="AQ434" s="794"/>
      <c r="AR434" s="794"/>
      <c r="AS434" s="794"/>
      <c r="AT434" s="794"/>
      <c r="AU434" s="794"/>
      <c r="AV434" s="794"/>
      <c r="AW434" s="794"/>
      <c r="AX434" s="794"/>
      <c r="AY434" s="794"/>
      <c r="AZ434" s="794"/>
      <c r="BA434" s="794"/>
      <c r="BB434" s="794"/>
      <c r="BC434" s="794"/>
      <c r="BD434" s="794"/>
      <c r="BE434" s="794"/>
      <c r="BF434" s="794"/>
      <c r="BG434" s="794"/>
      <c r="BH434" s="794"/>
      <c r="BI434" s="794"/>
      <c r="BJ434" s="794"/>
      <c r="BK434" s="794"/>
      <c r="BL434" s="794"/>
      <c r="BM434" s="794"/>
    </row>
    <row r="435" spans="5:65" s="795" customFormat="1" ht="11.1" customHeight="1">
      <c r="E435" s="4"/>
      <c r="F435" s="794"/>
      <c r="G435" s="794"/>
      <c r="H435" s="794"/>
      <c r="I435" s="794"/>
      <c r="J435" s="794"/>
      <c r="K435" s="794"/>
      <c r="L435" s="794"/>
      <c r="M435" s="794"/>
      <c r="N435" s="794"/>
      <c r="O435" s="794"/>
      <c r="P435" s="794"/>
      <c r="Q435" s="794"/>
      <c r="R435" s="794"/>
      <c r="S435" s="794"/>
      <c r="T435" s="794"/>
      <c r="U435" s="794"/>
      <c r="V435" s="794"/>
      <c r="W435" s="794"/>
      <c r="X435" s="794"/>
      <c r="Y435" s="794"/>
      <c r="Z435" s="794"/>
      <c r="AA435" s="794"/>
      <c r="AB435" s="794"/>
      <c r="AC435" s="794"/>
      <c r="AD435" s="794"/>
      <c r="AE435" s="794"/>
      <c r="AF435" s="794"/>
      <c r="AG435" s="794"/>
      <c r="AH435" s="794"/>
      <c r="AI435" s="794"/>
      <c r="AJ435" s="794"/>
      <c r="AK435" s="794"/>
      <c r="AL435" s="794"/>
      <c r="AM435" s="794"/>
      <c r="AN435" s="794"/>
      <c r="AO435" s="794"/>
      <c r="AP435" s="794"/>
      <c r="AQ435" s="794"/>
      <c r="AR435" s="794"/>
      <c r="AS435" s="794"/>
      <c r="AT435" s="794"/>
      <c r="AU435" s="794"/>
      <c r="AV435" s="794"/>
      <c r="AW435" s="794"/>
      <c r="AX435" s="794"/>
      <c r="AY435" s="794"/>
      <c r="AZ435" s="794"/>
      <c r="BA435" s="794"/>
      <c r="BB435" s="794"/>
      <c r="BC435" s="794"/>
      <c r="BD435" s="794"/>
      <c r="BE435" s="794"/>
      <c r="BF435" s="794"/>
      <c r="BG435" s="794"/>
      <c r="BH435" s="794"/>
      <c r="BI435" s="794"/>
      <c r="BJ435" s="794"/>
      <c r="BK435" s="794"/>
      <c r="BL435" s="794"/>
      <c r="BM435" s="794"/>
    </row>
    <row r="436" spans="5:65" s="795" customFormat="1" ht="24" customHeight="1">
      <c r="E436" s="4"/>
      <c r="F436" s="794"/>
      <c r="G436" s="794"/>
      <c r="H436" s="794"/>
      <c r="I436" s="794"/>
      <c r="J436" s="794"/>
      <c r="K436" s="794"/>
      <c r="L436" s="794"/>
      <c r="M436" s="794"/>
      <c r="N436" s="794"/>
      <c r="O436" s="794"/>
      <c r="P436" s="794"/>
      <c r="Q436" s="794"/>
      <c r="R436" s="794"/>
      <c r="S436" s="794"/>
      <c r="T436" s="794"/>
      <c r="U436" s="794"/>
      <c r="V436" s="794"/>
      <c r="W436" s="794"/>
      <c r="X436" s="794"/>
      <c r="Y436" s="794"/>
      <c r="Z436" s="794"/>
      <c r="AA436" s="794"/>
      <c r="AB436" s="794"/>
      <c r="AC436" s="794"/>
      <c r="AD436" s="794"/>
      <c r="AE436" s="794"/>
      <c r="AF436" s="794"/>
      <c r="AG436" s="794"/>
      <c r="AH436" s="794"/>
      <c r="AI436" s="794"/>
      <c r="AJ436" s="794"/>
      <c r="AK436" s="794"/>
      <c r="AL436" s="794"/>
      <c r="AM436" s="794"/>
      <c r="AN436" s="794"/>
      <c r="AO436" s="794"/>
      <c r="AP436" s="794"/>
      <c r="AQ436" s="794"/>
      <c r="AR436" s="794"/>
      <c r="AS436" s="794"/>
      <c r="AT436" s="794"/>
      <c r="AU436" s="794"/>
      <c r="AV436" s="794"/>
      <c r="AW436" s="794"/>
      <c r="AX436" s="794"/>
      <c r="AY436" s="794"/>
      <c r="AZ436" s="794"/>
      <c r="BA436" s="794"/>
      <c r="BB436" s="794"/>
      <c r="BC436" s="794"/>
      <c r="BD436" s="794"/>
      <c r="BE436" s="794"/>
      <c r="BF436" s="794"/>
      <c r="BG436" s="794"/>
      <c r="BH436" s="794"/>
      <c r="BI436" s="794"/>
      <c r="BJ436" s="794"/>
      <c r="BK436" s="794"/>
      <c r="BL436" s="794"/>
      <c r="BM436" s="794"/>
    </row>
    <row r="437" spans="5:65" s="795" customFormat="1" ht="11.1" customHeight="1">
      <c r="E437" s="4"/>
      <c r="F437" s="794"/>
      <c r="G437" s="794"/>
      <c r="H437" s="794"/>
      <c r="I437" s="794"/>
      <c r="J437" s="794"/>
      <c r="K437" s="794"/>
      <c r="L437" s="794"/>
      <c r="M437" s="794"/>
      <c r="N437" s="794"/>
      <c r="O437" s="794"/>
      <c r="P437" s="794"/>
      <c r="Q437" s="794"/>
      <c r="R437" s="794"/>
      <c r="S437" s="794"/>
      <c r="T437" s="794"/>
      <c r="U437" s="794"/>
      <c r="V437" s="794"/>
      <c r="W437" s="794"/>
      <c r="X437" s="794"/>
      <c r="Y437" s="794"/>
      <c r="Z437" s="794"/>
      <c r="AA437" s="794"/>
      <c r="AB437" s="794"/>
      <c r="AC437" s="794"/>
      <c r="AD437" s="794"/>
      <c r="AE437" s="794"/>
      <c r="AF437" s="794"/>
      <c r="AG437" s="794"/>
      <c r="AH437" s="794"/>
      <c r="AI437" s="794"/>
      <c r="AJ437" s="794"/>
      <c r="AK437" s="794"/>
      <c r="AL437" s="794"/>
      <c r="AM437" s="794"/>
      <c r="AN437" s="794"/>
      <c r="AO437" s="794"/>
      <c r="AP437" s="794"/>
      <c r="AQ437" s="794"/>
      <c r="AR437" s="794"/>
      <c r="AS437" s="794"/>
      <c r="AT437" s="794"/>
      <c r="AU437" s="794"/>
      <c r="AV437" s="794"/>
      <c r="AW437" s="794"/>
      <c r="AX437" s="794"/>
      <c r="AY437" s="794"/>
      <c r="AZ437" s="794"/>
      <c r="BA437" s="794"/>
      <c r="BB437" s="794"/>
      <c r="BC437" s="794"/>
      <c r="BD437" s="794"/>
      <c r="BE437" s="794"/>
      <c r="BF437" s="794"/>
      <c r="BG437" s="794"/>
      <c r="BH437" s="794"/>
      <c r="BI437" s="794"/>
      <c r="BJ437" s="794"/>
      <c r="BK437" s="794"/>
      <c r="BL437" s="794"/>
      <c r="BM437" s="794"/>
    </row>
    <row r="438" spans="5:65" s="795" customFormat="1" ht="12.75" customHeight="1">
      <c r="E438" s="4"/>
      <c r="F438" s="794"/>
      <c r="G438" s="794"/>
      <c r="H438" s="794"/>
      <c r="I438" s="794"/>
      <c r="J438" s="794"/>
      <c r="K438" s="794"/>
      <c r="L438" s="794"/>
      <c r="M438" s="794"/>
      <c r="N438" s="794"/>
      <c r="O438" s="794"/>
      <c r="P438" s="794"/>
      <c r="Q438" s="794"/>
      <c r="R438" s="794"/>
      <c r="S438" s="794"/>
      <c r="T438" s="794"/>
      <c r="U438" s="794"/>
      <c r="V438" s="794"/>
      <c r="W438" s="794"/>
      <c r="X438" s="794"/>
      <c r="Y438" s="794"/>
      <c r="Z438" s="794"/>
      <c r="AA438" s="794"/>
      <c r="AB438" s="794"/>
      <c r="AC438" s="794"/>
      <c r="AD438" s="794"/>
      <c r="AE438" s="794"/>
      <c r="AF438" s="794"/>
      <c r="AG438" s="794"/>
      <c r="AH438" s="794"/>
      <c r="AI438" s="794"/>
      <c r="AJ438" s="794"/>
      <c r="AK438" s="794"/>
      <c r="AL438" s="794"/>
      <c r="AM438" s="794"/>
      <c r="AN438" s="794"/>
      <c r="AO438" s="794"/>
      <c r="AP438" s="794"/>
      <c r="AQ438" s="794"/>
      <c r="AR438" s="794"/>
      <c r="AS438" s="794"/>
      <c r="AT438" s="794"/>
      <c r="AU438" s="794"/>
      <c r="AV438" s="794"/>
      <c r="AW438" s="794"/>
      <c r="AX438" s="794"/>
      <c r="AY438" s="794"/>
      <c r="AZ438" s="794"/>
      <c r="BA438" s="794"/>
      <c r="BB438" s="794"/>
      <c r="BC438" s="794"/>
      <c r="BD438" s="794"/>
      <c r="BE438" s="794"/>
      <c r="BF438" s="794"/>
      <c r="BG438" s="794"/>
      <c r="BH438" s="794"/>
      <c r="BI438" s="794"/>
      <c r="BJ438" s="794"/>
      <c r="BK438" s="794"/>
      <c r="BL438" s="794"/>
      <c r="BM438" s="794"/>
    </row>
    <row r="439" spans="5:65" s="795" customFormat="1" ht="11.1" customHeight="1">
      <c r="E439" s="4"/>
      <c r="F439" s="794"/>
      <c r="G439" s="794"/>
      <c r="H439" s="794"/>
      <c r="I439" s="794"/>
      <c r="J439" s="794"/>
      <c r="K439" s="794"/>
      <c r="L439" s="794"/>
      <c r="M439" s="794"/>
      <c r="N439" s="794"/>
      <c r="O439" s="794"/>
      <c r="P439" s="794"/>
      <c r="Q439" s="794"/>
      <c r="R439" s="794"/>
      <c r="S439" s="794"/>
      <c r="T439" s="794"/>
      <c r="U439" s="794"/>
      <c r="V439" s="794"/>
      <c r="W439" s="794"/>
      <c r="X439" s="794"/>
      <c r="Y439" s="794"/>
      <c r="Z439" s="794"/>
      <c r="AA439" s="794"/>
      <c r="AB439" s="794"/>
      <c r="AC439" s="794"/>
      <c r="AD439" s="794"/>
      <c r="AE439" s="794"/>
      <c r="AF439" s="794"/>
      <c r="AG439" s="794"/>
      <c r="AH439" s="794"/>
      <c r="AI439" s="794"/>
      <c r="AJ439" s="794"/>
      <c r="AK439" s="794"/>
      <c r="AL439" s="794"/>
      <c r="AM439" s="794"/>
      <c r="AN439" s="794"/>
      <c r="AO439" s="794"/>
      <c r="AP439" s="794"/>
      <c r="AQ439" s="794"/>
      <c r="AR439" s="794"/>
      <c r="AS439" s="794"/>
      <c r="AT439" s="794"/>
      <c r="AU439" s="794"/>
      <c r="AV439" s="794"/>
      <c r="AW439" s="794"/>
      <c r="AX439" s="794"/>
      <c r="AY439" s="794"/>
      <c r="AZ439" s="794"/>
      <c r="BA439" s="794"/>
      <c r="BB439" s="794"/>
      <c r="BC439" s="794"/>
      <c r="BD439" s="794"/>
      <c r="BE439" s="794"/>
      <c r="BF439" s="794"/>
      <c r="BG439" s="794"/>
      <c r="BH439" s="794"/>
      <c r="BI439" s="794"/>
      <c r="BJ439" s="794"/>
      <c r="BK439" s="794"/>
      <c r="BL439" s="794"/>
      <c r="BM439" s="794"/>
    </row>
    <row r="440" spans="5:65" s="795" customFormat="1" ht="12.75" customHeight="1">
      <c r="E440" s="4"/>
      <c r="F440" s="794"/>
      <c r="G440" s="794"/>
      <c r="H440" s="794"/>
      <c r="I440" s="794"/>
      <c r="J440" s="794"/>
      <c r="K440" s="794"/>
      <c r="L440" s="794"/>
      <c r="M440" s="794"/>
      <c r="N440" s="794"/>
      <c r="O440" s="794"/>
      <c r="P440" s="794"/>
      <c r="Q440" s="794"/>
      <c r="R440" s="794"/>
      <c r="S440" s="794"/>
      <c r="T440" s="794"/>
      <c r="U440" s="794"/>
      <c r="V440" s="794"/>
      <c r="W440" s="794"/>
      <c r="X440" s="794"/>
      <c r="Y440" s="794"/>
      <c r="Z440" s="794"/>
      <c r="AA440" s="794"/>
      <c r="AB440" s="794"/>
      <c r="AC440" s="794"/>
      <c r="AD440" s="794"/>
      <c r="AE440" s="794"/>
      <c r="AF440" s="794"/>
      <c r="AG440" s="794"/>
      <c r="AH440" s="794"/>
      <c r="AI440" s="794"/>
      <c r="AJ440" s="794"/>
      <c r="AK440" s="794"/>
      <c r="AL440" s="794"/>
      <c r="AM440" s="794"/>
      <c r="AN440" s="794"/>
      <c r="AO440" s="794"/>
      <c r="AP440" s="794"/>
      <c r="AQ440" s="794"/>
      <c r="AR440" s="794"/>
      <c r="AS440" s="794"/>
      <c r="AT440" s="794"/>
      <c r="AU440" s="794"/>
      <c r="AV440" s="794"/>
      <c r="AW440" s="794"/>
      <c r="AX440" s="794"/>
      <c r="AY440" s="794"/>
      <c r="AZ440" s="794"/>
      <c r="BA440" s="794"/>
      <c r="BB440" s="794"/>
      <c r="BC440" s="794"/>
      <c r="BD440" s="794"/>
      <c r="BE440" s="794"/>
      <c r="BF440" s="794"/>
      <c r="BG440" s="794"/>
      <c r="BH440" s="794"/>
      <c r="BI440" s="794"/>
      <c r="BJ440" s="794"/>
      <c r="BK440" s="794"/>
      <c r="BL440" s="794"/>
      <c r="BM440" s="794"/>
    </row>
    <row r="441" spans="5:65" s="795" customFormat="1" ht="12.75" customHeight="1">
      <c r="E441" s="4"/>
      <c r="F441" s="794"/>
      <c r="G441" s="794"/>
      <c r="H441" s="794"/>
      <c r="I441" s="794"/>
      <c r="J441" s="794"/>
      <c r="K441" s="794"/>
      <c r="L441" s="794"/>
      <c r="M441" s="794"/>
      <c r="N441" s="794"/>
      <c r="O441" s="794"/>
      <c r="P441" s="794"/>
      <c r="Q441" s="794"/>
      <c r="R441" s="794"/>
      <c r="S441" s="794"/>
      <c r="T441" s="794"/>
      <c r="U441" s="794"/>
      <c r="V441" s="794"/>
      <c r="W441" s="794"/>
      <c r="X441" s="794"/>
      <c r="Y441" s="794"/>
      <c r="Z441" s="794"/>
      <c r="AA441" s="794"/>
      <c r="AB441" s="794"/>
      <c r="AC441" s="794"/>
      <c r="AD441" s="794"/>
      <c r="AE441" s="794"/>
      <c r="AF441" s="794"/>
      <c r="AG441" s="794"/>
      <c r="AH441" s="794"/>
      <c r="AI441" s="794"/>
      <c r="AJ441" s="794"/>
      <c r="AK441" s="794"/>
      <c r="AL441" s="794"/>
      <c r="AM441" s="794"/>
      <c r="AN441" s="794"/>
      <c r="AO441" s="794"/>
      <c r="AP441" s="794"/>
      <c r="AQ441" s="794"/>
      <c r="AR441" s="794"/>
      <c r="AS441" s="794"/>
      <c r="AT441" s="794"/>
      <c r="AU441" s="794"/>
      <c r="AV441" s="794"/>
      <c r="AW441" s="794"/>
      <c r="AX441" s="794"/>
      <c r="AY441" s="794"/>
      <c r="AZ441" s="794"/>
      <c r="BA441" s="794"/>
      <c r="BB441" s="794"/>
      <c r="BC441" s="794"/>
      <c r="BD441" s="794"/>
      <c r="BE441" s="794"/>
      <c r="BF441" s="794"/>
      <c r="BG441" s="794"/>
      <c r="BH441" s="794"/>
      <c r="BI441" s="794"/>
      <c r="BJ441" s="794"/>
      <c r="BK441" s="794"/>
      <c r="BL441" s="794"/>
      <c r="BM441" s="794"/>
    </row>
    <row r="442" spans="5:65" s="795" customFormat="1" ht="12.75" customHeight="1">
      <c r="E442" s="4"/>
      <c r="F442" s="794"/>
      <c r="G442" s="794"/>
      <c r="H442" s="794"/>
      <c r="I442" s="794"/>
      <c r="J442" s="794"/>
      <c r="K442" s="794"/>
      <c r="L442" s="794"/>
      <c r="M442" s="794"/>
      <c r="N442" s="794"/>
      <c r="O442" s="794"/>
      <c r="P442" s="794"/>
      <c r="Q442" s="794"/>
      <c r="R442" s="794"/>
      <c r="S442" s="794"/>
      <c r="T442" s="794"/>
      <c r="U442" s="794"/>
      <c r="V442" s="794"/>
      <c r="W442" s="794"/>
      <c r="X442" s="794"/>
      <c r="Y442" s="794"/>
      <c r="Z442" s="794"/>
      <c r="AA442" s="794"/>
      <c r="AB442" s="794"/>
      <c r="AC442" s="794"/>
      <c r="AD442" s="794"/>
      <c r="AE442" s="794"/>
      <c r="AF442" s="794"/>
      <c r="AG442" s="794"/>
      <c r="AH442" s="794"/>
      <c r="AI442" s="794"/>
      <c r="AJ442" s="794"/>
      <c r="AK442" s="794"/>
      <c r="AL442" s="794"/>
      <c r="AM442" s="794"/>
      <c r="AN442" s="794"/>
      <c r="AO442" s="794"/>
      <c r="AP442" s="794"/>
      <c r="AQ442" s="794"/>
      <c r="AR442" s="794"/>
      <c r="AS442" s="794"/>
      <c r="AT442" s="794"/>
      <c r="AU442" s="794"/>
      <c r="AV442" s="794"/>
      <c r="AW442" s="794"/>
      <c r="AX442" s="794"/>
      <c r="AY442" s="794"/>
      <c r="AZ442" s="794"/>
      <c r="BA442" s="794"/>
      <c r="BB442" s="794"/>
      <c r="BC442" s="794"/>
      <c r="BD442" s="794"/>
      <c r="BE442" s="794"/>
      <c r="BF442" s="794"/>
      <c r="BG442" s="794"/>
      <c r="BH442" s="794"/>
      <c r="BI442" s="794"/>
      <c r="BJ442" s="794"/>
      <c r="BK442" s="794"/>
      <c r="BL442" s="794"/>
      <c r="BM442" s="794"/>
    </row>
    <row r="443" spans="5:65" s="795" customFormat="1" ht="12.75" customHeight="1">
      <c r="E443" s="4"/>
      <c r="F443" s="794"/>
      <c r="G443" s="794"/>
      <c r="H443" s="794"/>
      <c r="I443" s="794"/>
      <c r="J443" s="794"/>
      <c r="K443" s="794"/>
      <c r="L443" s="794"/>
      <c r="M443" s="794"/>
      <c r="N443" s="794"/>
      <c r="O443" s="794"/>
      <c r="P443" s="794"/>
      <c r="Q443" s="794"/>
      <c r="R443" s="794"/>
      <c r="S443" s="794"/>
      <c r="T443" s="794"/>
      <c r="U443" s="794"/>
      <c r="V443" s="794"/>
      <c r="W443" s="794"/>
      <c r="X443" s="794"/>
      <c r="Y443" s="794"/>
      <c r="Z443" s="794"/>
      <c r="AA443" s="794"/>
      <c r="AB443" s="794"/>
      <c r="AC443" s="794"/>
      <c r="AD443" s="794"/>
      <c r="AE443" s="794"/>
      <c r="AF443" s="794"/>
      <c r="AG443" s="794"/>
      <c r="AH443" s="794"/>
      <c r="AI443" s="794"/>
      <c r="AJ443" s="794"/>
      <c r="AK443" s="794"/>
      <c r="AL443" s="794"/>
      <c r="AM443" s="794"/>
      <c r="AN443" s="794"/>
      <c r="AO443" s="794"/>
      <c r="AP443" s="794"/>
      <c r="AQ443" s="794"/>
      <c r="AR443" s="794"/>
      <c r="AS443" s="794"/>
      <c r="AT443" s="794"/>
      <c r="AU443" s="794"/>
      <c r="AV443" s="794"/>
      <c r="AW443" s="794"/>
      <c r="AX443" s="794"/>
      <c r="AY443" s="794"/>
      <c r="AZ443" s="794"/>
      <c r="BA443" s="794"/>
      <c r="BB443" s="794"/>
      <c r="BC443" s="794"/>
      <c r="BD443" s="794"/>
      <c r="BE443" s="794"/>
      <c r="BF443" s="794"/>
      <c r="BG443" s="794"/>
      <c r="BH443" s="794"/>
      <c r="BI443" s="794"/>
      <c r="BJ443" s="794"/>
      <c r="BK443" s="794"/>
      <c r="BL443" s="794"/>
      <c r="BM443" s="794"/>
    </row>
    <row r="444" spans="5:65" s="795" customFormat="1" ht="12.75" customHeight="1">
      <c r="E444" s="4"/>
      <c r="F444" s="794"/>
      <c r="G444" s="794"/>
      <c r="H444" s="794"/>
      <c r="I444" s="794"/>
      <c r="J444" s="794"/>
      <c r="K444" s="794"/>
      <c r="L444" s="794"/>
      <c r="M444" s="794"/>
      <c r="N444" s="794"/>
      <c r="O444" s="794"/>
      <c r="P444" s="794"/>
      <c r="Q444" s="794"/>
      <c r="R444" s="794"/>
      <c r="S444" s="794"/>
      <c r="T444" s="794"/>
      <c r="U444" s="794"/>
      <c r="V444" s="794"/>
      <c r="W444" s="794"/>
      <c r="X444" s="794"/>
      <c r="Y444" s="794"/>
      <c r="Z444" s="794"/>
      <c r="AA444" s="794"/>
      <c r="AB444" s="794"/>
      <c r="AC444" s="794"/>
      <c r="AD444" s="794"/>
      <c r="AE444" s="794"/>
      <c r="AF444" s="794"/>
      <c r="AG444" s="794"/>
      <c r="AH444" s="794"/>
      <c r="AI444" s="794"/>
      <c r="AJ444" s="794"/>
      <c r="AK444" s="794"/>
      <c r="AL444" s="794"/>
      <c r="AM444" s="794"/>
      <c r="AN444" s="794"/>
      <c r="AO444" s="794"/>
      <c r="AP444" s="794"/>
      <c r="AQ444" s="794"/>
      <c r="AR444" s="794"/>
      <c r="AS444" s="794"/>
      <c r="AT444" s="794"/>
      <c r="AU444" s="794"/>
      <c r="AV444" s="794"/>
      <c r="AW444" s="794"/>
      <c r="AX444" s="794"/>
      <c r="AY444" s="794"/>
      <c r="AZ444" s="794"/>
      <c r="BA444" s="794"/>
      <c r="BB444" s="794"/>
      <c r="BC444" s="794"/>
      <c r="BD444" s="794"/>
      <c r="BE444" s="794"/>
      <c r="BF444" s="794"/>
      <c r="BG444" s="794"/>
      <c r="BH444" s="794"/>
      <c r="BI444" s="794"/>
      <c r="BJ444" s="794"/>
      <c r="BK444" s="794"/>
      <c r="BL444" s="794"/>
      <c r="BM444" s="794"/>
    </row>
    <row r="445" spans="5:65" s="795" customFormat="1" ht="11.1" customHeight="1">
      <c r="E445" s="4"/>
      <c r="F445" s="794"/>
      <c r="G445" s="794"/>
      <c r="H445" s="794"/>
      <c r="I445" s="794"/>
      <c r="J445" s="794"/>
      <c r="K445" s="794"/>
      <c r="L445" s="794"/>
      <c r="M445" s="794"/>
      <c r="N445" s="794"/>
      <c r="O445" s="794"/>
      <c r="P445" s="794"/>
      <c r="Q445" s="794"/>
      <c r="R445" s="794"/>
      <c r="S445" s="794"/>
      <c r="T445" s="794"/>
      <c r="U445" s="794"/>
      <c r="V445" s="794"/>
      <c r="W445" s="794"/>
      <c r="X445" s="794"/>
      <c r="Y445" s="794"/>
      <c r="Z445" s="794"/>
      <c r="AA445" s="794"/>
      <c r="AB445" s="794"/>
      <c r="AC445" s="794"/>
      <c r="AD445" s="794"/>
      <c r="AE445" s="794"/>
      <c r="AF445" s="794"/>
      <c r="AG445" s="794"/>
      <c r="AH445" s="794"/>
      <c r="AI445" s="794"/>
      <c r="AJ445" s="794"/>
      <c r="AK445" s="794"/>
      <c r="AL445" s="794"/>
      <c r="AM445" s="794"/>
      <c r="AN445" s="794"/>
      <c r="AO445" s="794"/>
      <c r="AP445" s="794"/>
      <c r="AQ445" s="794"/>
      <c r="AR445" s="794"/>
      <c r="AS445" s="794"/>
      <c r="AT445" s="794"/>
      <c r="AU445" s="794"/>
      <c r="AV445" s="794"/>
      <c r="AW445" s="794"/>
      <c r="AX445" s="794"/>
      <c r="AY445" s="794"/>
      <c r="AZ445" s="794"/>
      <c r="BA445" s="794"/>
      <c r="BB445" s="794"/>
      <c r="BC445" s="794"/>
      <c r="BD445" s="794"/>
      <c r="BE445" s="794"/>
      <c r="BF445" s="794"/>
      <c r="BG445" s="794"/>
      <c r="BH445" s="794"/>
      <c r="BI445" s="794"/>
      <c r="BJ445" s="794"/>
      <c r="BK445" s="794"/>
      <c r="BL445" s="794"/>
      <c r="BM445" s="794"/>
    </row>
    <row r="446" spans="5:65" s="795" customFormat="1" ht="12.75" customHeight="1">
      <c r="E446" s="4"/>
      <c r="F446" s="794"/>
      <c r="G446" s="794"/>
      <c r="H446" s="794"/>
      <c r="I446" s="794"/>
      <c r="J446" s="794"/>
      <c r="K446" s="794"/>
      <c r="L446" s="794"/>
      <c r="M446" s="794"/>
      <c r="N446" s="794"/>
      <c r="O446" s="794"/>
      <c r="P446" s="794"/>
      <c r="Q446" s="794"/>
      <c r="R446" s="794"/>
      <c r="S446" s="794"/>
      <c r="T446" s="794"/>
      <c r="U446" s="794"/>
      <c r="V446" s="794"/>
      <c r="W446" s="794"/>
      <c r="X446" s="794"/>
      <c r="Y446" s="794"/>
      <c r="Z446" s="794"/>
      <c r="AA446" s="794"/>
      <c r="AB446" s="794"/>
      <c r="AC446" s="794"/>
      <c r="AD446" s="794"/>
      <c r="AE446" s="794"/>
      <c r="AF446" s="794"/>
      <c r="AG446" s="794"/>
      <c r="AH446" s="794"/>
      <c r="AI446" s="794"/>
      <c r="AJ446" s="794"/>
      <c r="AK446" s="794"/>
      <c r="AL446" s="794"/>
      <c r="AM446" s="794"/>
      <c r="AN446" s="794"/>
      <c r="AO446" s="794"/>
      <c r="AP446" s="794"/>
      <c r="AQ446" s="794"/>
      <c r="AR446" s="794"/>
      <c r="AS446" s="794"/>
      <c r="AT446" s="794"/>
      <c r="AU446" s="794"/>
      <c r="AV446" s="794"/>
      <c r="AW446" s="794"/>
      <c r="AX446" s="794"/>
      <c r="AY446" s="794"/>
      <c r="AZ446" s="794"/>
      <c r="BA446" s="794"/>
      <c r="BB446" s="794"/>
      <c r="BC446" s="794"/>
      <c r="BD446" s="794"/>
      <c r="BE446" s="794"/>
      <c r="BF446" s="794"/>
      <c r="BG446" s="794"/>
      <c r="BH446" s="794"/>
      <c r="BI446" s="794"/>
      <c r="BJ446" s="794"/>
      <c r="BK446" s="794"/>
      <c r="BL446" s="794"/>
      <c r="BM446" s="794"/>
    </row>
    <row r="447" spans="5:65" s="795" customFormat="1" ht="12.75" customHeight="1">
      <c r="E447" s="4"/>
      <c r="F447" s="794"/>
      <c r="G447" s="794"/>
      <c r="H447" s="794"/>
      <c r="I447" s="794"/>
      <c r="J447" s="794"/>
      <c r="K447" s="794"/>
      <c r="L447" s="794"/>
      <c r="M447" s="794"/>
      <c r="N447" s="794"/>
      <c r="O447" s="794"/>
      <c r="P447" s="794"/>
      <c r="Q447" s="794"/>
      <c r="R447" s="794"/>
      <c r="S447" s="794"/>
      <c r="T447" s="794"/>
      <c r="U447" s="794"/>
      <c r="V447" s="794"/>
      <c r="W447" s="794"/>
      <c r="X447" s="794"/>
      <c r="Y447" s="794"/>
      <c r="Z447" s="794"/>
      <c r="AA447" s="794"/>
      <c r="AB447" s="794"/>
      <c r="AC447" s="794"/>
      <c r="AD447" s="794"/>
      <c r="AE447" s="794"/>
      <c r="AF447" s="794"/>
      <c r="AG447" s="794"/>
      <c r="AH447" s="794"/>
      <c r="AI447" s="794"/>
      <c r="AJ447" s="794"/>
      <c r="AK447" s="794"/>
      <c r="AL447" s="794"/>
      <c r="AM447" s="794"/>
      <c r="AN447" s="794"/>
      <c r="AO447" s="794"/>
      <c r="AP447" s="794"/>
      <c r="AQ447" s="794"/>
      <c r="AR447" s="794"/>
      <c r="AS447" s="794"/>
      <c r="AT447" s="794"/>
      <c r="AU447" s="794"/>
      <c r="AV447" s="794"/>
      <c r="AW447" s="794"/>
      <c r="AX447" s="794"/>
      <c r="AY447" s="794"/>
      <c r="AZ447" s="794"/>
      <c r="BA447" s="794"/>
      <c r="BB447" s="794"/>
      <c r="BC447" s="794"/>
      <c r="BD447" s="794"/>
      <c r="BE447" s="794"/>
      <c r="BF447" s="794"/>
      <c r="BG447" s="794"/>
      <c r="BH447" s="794"/>
      <c r="BI447" s="794"/>
      <c r="BJ447" s="794"/>
      <c r="BK447" s="794"/>
      <c r="BL447" s="794"/>
      <c r="BM447" s="794"/>
    </row>
    <row r="448" spans="5:65" s="795" customFormat="1" ht="12.75" customHeight="1">
      <c r="E448" s="4"/>
      <c r="F448" s="794"/>
      <c r="G448" s="794"/>
      <c r="H448" s="794"/>
      <c r="I448" s="794"/>
      <c r="J448" s="794"/>
      <c r="K448" s="794"/>
      <c r="L448" s="794"/>
      <c r="M448" s="794"/>
      <c r="N448" s="794"/>
      <c r="O448" s="794"/>
      <c r="P448" s="794"/>
      <c r="Q448" s="794"/>
      <c r="R448" s="794"/>
      <c r="S448" s="794"/>
      <c r="T448" s="794"/>
      <c r="U448" s="794"/>
      <c r="V448" s="794"/>
      <c r="W448" s="794"/>
      <c r="X448" s="794"/>
      <c r="Y448" s="794"/>
      <c r="Z448" s="794"/>
      <c r="AA448" s="794"/>
      <c r="AB448" s="794"/>
      <c r="AC448" s="794"/>
      <c r="AD448" s="794"/>
      <c r="AE448" s="794"/>
      <c r="AF448" s="794"/>
      <c r="AG448" s="794"/>
      <c r="AH448" s="794"/>
      <c r="AI448" s="794"/>
      <c r="AJ448" s="794"/>
      <c r="AK448" s="794"/>
      <c r="AL448" s="794"/>
      <c r="AM448" s="794"/>
      <c r="AN448" s="794"/>
      <c r="AO448" s="794"/>
      <c r="AP448" s="794"/>
      <c r="AQ448" s="794"/>
      <c r="AR448" s="794"/>
      <c r="AS448" s="794"/>
      <c r="AT448" s="794"/>
      <c r="AU448" s="794"/>
      <c r="AV448" s="794"/>
      <c r="AW448" s="794"/>
      <c r="AX448" s="794"/>
      <c r="AY448" s="794"/>
      <c r="AZ448" s="794"/>
      <c r="BA448" s="794"/>
      <c r="BB448" s="794"/>
      <c r="BC448" s="794"/>
      <c r="BD448" s="794"/>
      <c r="BE448" s="794"/>
      <c r="BF448" s="794"/>
      <c r="BG448" s="794"/>
      <c r="BH448" s="794"/>
      <c r="BI448" s="794"/>
      <c r="BJ448" s="794"/>
      <c r="BK448" s="794"/>
      <c r="BL448" s="794"/>
      <c r="BM448" s="794"/>
    </row>
    <row r="449" spans="5:65" s="795" customFormat="1" ht="12.75" customHeight="1">
      <c r="E449" s="4"/>
      <c r="F449" s="794"/>
      <c r="G449" s="794"/>
      <c r="H449" s="794"/>
      <c r="I449" s="794"/>
      <c r="J449" s="794"/>
      <c r="K449" s="794"/>
      <c r="L449" s="794"/>
      <c r="M449" s="794"/>
      <c r="N449" s="794"/>
      <c r="O449" s="794"/>
      <c r="P449" s="794"/>
      <c r="Q449" s="794"/>
      <c r="R449" s="794"/>
      <c r="S449" s="794"/>
      <c r="T449" s="794"/>
      <c r="U449" s="794"/>
      <c r="V449" s="794"/>
      <c r="W449" s="794"/>
      <c r="X449" s="794"/>
      <c r="Y449" s="794"/>
      <c r="Z449" s="794"/>
      <c r="AA449" s="794"/>
      <c r="AB449" s="794"/>
      <c r="AC449" s="794"/>
      <c r="AD449" s="794"/>
      <c r="AE449" s="794"/>
      <c r="AF449" s="794"/>
      <c r="AG449" s="794"/>
      <c r="AH449" s="794"/>
      <c r="AI449" s="794"/>
      <c r="AJ449" s="794"/>
      <c r="AK449" s="794"/>
      <c r="AL449" s="794"/>
      <c r="AM449" s="794"/>
      <c r="AN449" s="794"/>
      <c r="AO449" s="794"/>
      <c r="AP449" s="794"/>
      <c r="AQ449" s="794"/>
      <c r="AR449" s="794"/>
      <c r="AS449" s="794"/>
      <c r="AT449" s="794"/>
      <c r="AU449" s="794"/>
      <c r="AV449" s="794"/>
      <c r="AW449" s="794"/>
      <c r="AX449" s="794"/>
      <c r="AY449" s="794"/>
      <c r="AZ449" s="794"/>
      <c r="BA449" s="794"/>
      <c r="BB449" s="794"/>
      <c r="BC449" s="794"/>
      <c r="BD449" s="794"/>
      <c r="BE449" s="794"/>
      <c r="BF449" s="794"/>
      <c r="BG449" s="794"/>
      <c r="BH449" s="794"/>
      <c r="BI449" s="794"/>
      <c r="BJ449" s="794"/>
      <c r="BK449" s="794"/>
      <c r="BL449" s="794"/>
      <c r="BM449" s="794"/>
    </row>
    <row r="450" spans="5:65" s="795" customFormat="1" ht="12.75" customHeight="1">
      <c r="E450" s="4"/>
      <c r="F450" s="794"/>
      <c r="G450" s="794"/>
      <c r="H450" s="794"/>
      <c r="I450" s="794"/>
      <c r="J450" s="794"/>
      <c r="K450" s="794"/>
      <c r="L450" s="794"/>
      <c r="M450" s="794"/>
      <c r="N450" s="794"/>
      <c r="O450" s="794"/>
      <c r="P450" s="794"/>
      <c r="Q450" s="794"/>
      <c r="R450" s="794"/>
      <c r="S450" s="794"/>
      <c r="T450" s="794"/>
      <c r="U450" s="794"/>
      <c r="V450" s="794"/>
      <c r="W450" s="794"/>
      <c r="X450" s="794"/>
      <c r="Y450" s="794"/>
      <c r="Z450" s="794"/>
      <c r="AA450" s="794"/>
      <c r="AB450" s="794"/>
      <c r="AC450" s="794"/>
      <c r="AD450" s="794"/>
      <c r="AE450" s="794"/>
      <c r="AF450" s="794"/>
      <c r="AG450" s="794"/>
      <c r="AH450" s="794"/>
      <c r="AI450" s="794"/>
      <c r="AJ450" s="794"/>
      <c r="AK450" s="794"/>
      <c r="AL450" s="794"/>
      <c r="AM450" s="794"/>
      <c r="AN450" s="794"/>
      <c r="AO450" s="794"/>
      <c r="AP450" s="794"/>
      <c r="AQ450" s="794"/>
      <c r="AR450" s="794"/>
      <c r="AS450" s="794"/>
      <c r="AT450" s="794"/>
      <c r="AU450" s="794"/>
      <c r="AV450" s="794"/>
      <c r="AW450" s="794"/>
      <c r="AX450" s="794"/>
      <c r="AY450" s="794"/>
      <c r="AZ450" s="794"/>
      <c r="BA450" s="794"/>
      <c r="BB450" s="794"/>
      <c r="BC450" s="794"/>
      <c r="BD450" s="794"/>
      <c r="BE450" s="794"/>
      <c r="BF450" s="794"/>
      <c r="BG450" s="794"/>
      <c r="BH450" s="794"/>
      <c r="BI450" s="794"/>
      <c r="BJ450" s="794"/>
      <c r="BK450" s="794"/>
      <c r="BL450" s="794"/>
      <c r="BM450" s="794"/>
    </row>
    <row r="451" spans="5:65" s="795" customFormat="1" ht="11.1" customHeight="1">
      <c r="E451" s="4"/>
      <c r="F451" s="794"/>
      <c r="G451" s="794"/>
      <c r="H451" s="794"/>
      <c r="I451" s="794"/>
      <c r="J451" s="794"/>
      <c r="K451" s="794"/>
      <c r="L451" s="794"/>
      <c r="M451" s="794"/>
      <c r="N451" s="794"/>
      <c r="O451" s="794"/>
      <c r="P451" s="794"/>
      <c r="Q451" s="794"/>
      <c r="R451" s="794"/>
      <c r="S451" s="794"/>
      <c r="T451" s="794"/>
      <c r="U451" s="794"/>
      <c r="V451" s="794"/>
      <c r="W451" s="794"/>
      <c r="X451" s="794"/>
      <c r="Y451" s="794"/>
      <c r="Z451" s="794"/>
      <c r="AA451" s="794"/>
      <c r="AB451" s="794"/>
      <c r="AC451" s="794"/>
      <c r="AD451" s="794"/>
      <c r="AE451" s="794"/>
      <c r="AF451" s="794"/>
      <c r="AG451" s="794"/>
      <c r="AH451" s="794"/>
      <c r="AI451" s="794"/>
      <c r="AJ451" s="794"/>
      <c r="AK451" s="794"/>
      <c r="AL451" s="794"/>
      <c r="AM451" s="794"/>
      <c r="AN451" s="794"/>
      <c r="AO451" s="794"/>
      <c r="AP451" s="794"/>
      <c r="AQ451" s="794"/>
      <c r="AR451" s="794"/>
      <c r="AS451" s="794"/>
      <c r="AT451" s="794"/>
      <c r="AU451" s="794"/>
      <c r="AV451" s="794"/>
      <c r="AW451" s="794"/>
      <c r="AX451" s="794"/>
      <c r="AY451" s="794"/>
      <c r="AZ451" s="794"/>
      <c r="BA451" s="794"/>
      <c r="BB451" s="794"/>
      <c r="BC451" s="794"/>
      <c r="BD451" s="794"/>
      <c r="BE451" s="794"/>
      <c r="BF451" s="794"/>
      <c r="BG451" s="794"/>
      <c r="BH451" s="794"/>
      <c r="BI451" s="794"/>
      <c r="BJ451" s="794"/>
      <c r="BK451" s="794"/>
      <c r="BL451" s="794"/>
      <c r="BM451" s="794"/>
    </row>
    <row r="452" spans="5:65" s="795" customFormat="1" ht="12.75" customHeight="1">
      <c r="E452" s="4"/>
      <c r="F452" s="794"/>
      <c r="G452" s="794"/>
      <c r="H452" s="794"/>
      <c r="I452" s="794"/>
      <c r="J452" s="794"/>
      <c r="K452" s="794"/>
      <c r="L452" s="794"/>
      <c r="M452" s="794"/>
      <c r="N452" s="794"/>
      <c r="O452" s="794"/>
      <c r="P452" s="794"/>
      <c r="Q452" s="794"/>
      <c r="R452" s="794"/>
      <c r="S452" s="794"/>
      <c r="T452" s="794"/>
      <c r="U452" s="794"/>
      <c r="V452" s="794"/>
      <c r="W452" s="794"/>
      <c r="X452" s="794"/>
      <c r="Y452" s="794"/>
      <c r="Z452" s="794"/>
      <c r="AA452" s="794"/>
      <c r="AB452" s="794"/>
      <c r="AC452" s="794"/>
      <c r="AD452" s="794"/>
      <c r="AE452" s="794"/>
      <c r="AF452" s="794"/>
      <c r="AG452" s="794"/>
      <c r="AH452" s="794"/>
      <c r="AI452" s="794"/>
      <c r="AJ452" s="794"/>
      <c r="AK452" s="794"/>
      <c r="AL452" s="794"/>
      <c r="AM452" s="794"/>
      <c r="AN452" s="794"/>
      <c r="AO452" s="794"/>
      <c r="AP452" s="794"/>
      <c r="AQ452" s="794"/>
      <c r="AR452" s="794"/>
      <c r="AS452" s="794"/>
      <c r="AT452" s="794"/>
      <c r="AU452" s="794"/>
      <c r="AV452" s="794"/>
      <c r="AW452" s="794"/>
      <c r="AX452" s="794"/>
      <c r="AY452" s="794"/>
      <c r="AZ452" s="794"/>
      <c r="BA452" s="794"/>
      <c r="BB452" s="794"/>
      <c r="BC452" s="794"/>
      <c r="BD452" s="794"/>
      <c r="BE452" s="794"/>
      <c r="BF452" s="794"/>
      <c r="BG452" s="794"/>
      <c r="BH452" s="794"/>
      <c r="BI452" s="794"/>
      <c r="BJ452" s="794"/>
      <c r="BK452" s="794"/>
      <c r="BL452" s="794"/>
      <c r="BM452" s="794"/>
    </row>
    <row r="453" spans="5:65" s="795" customFormat="1" ht="12.75" customHeight="1">
      <c r="E453" s="4"/>
      <c r="F453" s="794"/>
      <c r="G453" s="794"/>
      <c r="H453" s="794"/>
      <c r="I453" s="794"/>
      <c r="J453" s="794"/>
      <c r="K453" s="794"/>
      <c r="L453" s="794"/>
      <c r="M453" s="794"/>
      <c r="N453" s="794"/>
      <c r="O453" s="794"/>
      <c r="P453" s="794"/>
      <c r="Q453" s="794"/>
      <c r="R453" s="794"/>
      <c r="S453" s="794"/>
      <c r="T453" s="794"/>
      <c r="U453" s="794"/>
      <c r="V453" s="794"/>
      <c r="W453" s="794"/>
      <c r="X453" s="794"/>
      <c r="Y453" s="794"/>
      <c r="Z453" s="794"/>
      <c r="AA453" s="794"/>
      <c r="AB453" s="794"/>
      <c r="AC453" s="794"/>
      <c r="AD453" s="794"/>
      <c r="AE453" s="794"/>
      <c r="AF453" s="794"/>
      <c r="AG453" s="794"/>
      <c r="AH453" s="794"/>
      <c r="AI453" s="794"/>
      <c r="AJ453" s="794"/>
      <c r="AK453" s="794"/>
      <c r="AL453" s="794"/>
      <c r="AM453" s="794"/>
      <c r="AN453" s="794"/>
      <c r="AO453" s="794"/>
      <c r="AP453" s="794"/>
      <c r="AQ453" s="794"/>
      <c r="AR453" s="794"/>
      <c r="AS453" s="794"/>
      <c r="AT453" s="794"/>
      <c r="AU453" s="794"/>
      <c r="AV453" s="794"/>
      <c r="AW453" s="794"/>
      <c r="AX453" s="794"/>
      <c r="AY453" s="794"/>
      <c r="AZ453" s="794"/>
      <c r="BA453" s="794"/>
      <c r="BB453" s="794"/>
      <c r="BC453" s="794"/>
      <c r="BD453" s="794"/>
      <c r="BE453" s="794"/>
      <c r="BF453" s="794"/>
      <c r="BG453" s="794"/>
      <c r="BH453" s="794"/>
      <c r="BI453" s="794"/>
      <c r="BJ453" s="794"/>
      <c r="BK453" s="794"/>
      <c r="BL453" s="794"/>
      <c r="BM453" s="794"/>
    </row>
    <row r="454" spans="5:65" s="795" customFormat="1" ht="12.75" customHeight="1">
      <c r="E454" s="4"/>
      <c r="F454" s="794"/>
      <c r="G454" s="794"/>
      <c r="H454" s="794"/>
      <c r="I454" s="794"/>
      <c r="J454" s="794"/>
      <c r="K454" s="794"/>
      <c r="L454" s="794"/>
      <c r="M454" s="794"/>
      <c r="N454" s="794"/>
      <c r="O454" s="794"/>
      <c r="P454" s="794"/>
      <c r="Q454" s="794"/>
      <c r="R454" s="794"/>
      <c r="S454" s="794"/>
      <c r="T454" s="794"/>
      <c r="U454" s="794"/>
      <c r="V454" s="794"/>
      <c r="W454" s="794"/>
      <c r="X454" s="794"/>
      <c r="Y454" s="794"/>
      <c r="Z454" s="794"/>
      <c r="AA454" s="794"/>
      <c r="AB454" s="794"/>
      <c r="AC454" s="794"/>
      <c r="AD454" s="794"/>
      <c r="AE454" s="794"/>
      <c r="AF454" s="794"/>
      <c r="AG454" s="794"/>
      <c r="AH454" s="794"/>
      <c r="AI454" s="794"/>
      <c r="AJ454" s="794"/>
      <c r="AK454" s="794"/>
      <c r="AL454" s="794"/>
      <c r="AM454" s="794"/>
      <c r="AN454" s="794"/>
      <c r="AO454" s="794"/>
      <c r="AP454" s="794"/>
      <c r="AQ454" s="794"/>
      <c r="AR454" s="794"/>
      <c r="AS454" s="794"/>
      <c r="AT454" s="794"/>
      <c r="AU454" s="794"/>
      <c r="AV454" s="794"/>
      <c r="AW454" s="794"/>
      <c r="AX454" s="794"/>
      <c r="AY454" s="794"/>
      <c r="AZ454" s="794"/>
      <c r="BA454" s="794"/>
      <c r="BB454" s="794"/>
      <c r="BC454" s="794"/>
      <c r="BD454" s="794"/>
      <c r="BE454" s="794"/>
      <c r="BF454" s="794"/>
      <c r="BG454" s="794"/>
      <c r="BH454" s="794"/>
      <c r="BI454" s="794"/>
      <c r="BJ454" s="794"/>
      <c r="BK454" s="794"/>
      <c r="BL454" s="794"/>
      <c r="BM454" s="794"/>
    </row>
    <row r="455" spans="5:65" s="795" customFormat="1" ht="12.75" customHeight="1">
      <c r="E455" s="4"/>
      <c r="F455" s="794"/>
      <c r="G455" s="794"/>
      <c r="H455" s="794"/>
      <c r="I455" s="794"/>
      <c r="J455" s="794"/>
      <c r="K455" s="794"/>
      <c r="L455" s="794"/>
      <c r="M455" s="794"/>
      <c r="N455" s="794"/>
      <c r="O455" s="794"/>
      <c r="P455" s="794"/>
      <c r="Q455" s="794"/>
      <c r="R455" s="794"/>
      <c r="S455" s="794"/>
      <c r="T455" s="794"/>
      <c r="U455" s="794"/>
      <c r="V455" s="794"/>
      <c r="W455" s="794"/>
      <c r="X455" s="794"/>
      <c r="Y455" s="794"/>
      <c r="Z455" s="794"/>
      <c r="AA455" s="794"/>
      <c r="AB455" s="794"/>
      <c r="AC455" s="794"/>
      <c r="AD455" s="794"/>
      <c r="AE455" s="794"/>
      <c r="AF455" s="794"/>
      <c r="AG455" s="794"/>
      <c r="AH455" s="794"/>
      <c r="AI455" s="794"/>
      <c r="AJ455" s="794"/>
      <c r="AK455" s="794"/>
      <c r="AL455" s="794"/>
      <c r="AM455" s="794"/>
      <c r="AN455" s="794"/>
      <c r="AO455" s="794"/>
      <c r="AP455" s="794"/>
      <c r="AQ455" s="794"/>
      <c r="AR455" s="794"/>
      <c r="AS455" s="794"/>
      <c r="AT455" s="794"/>
      <c r="AU455" s="794"/>
      <c r="AV455" s="794"/>
      <c r="AW455" s="794"/>
      <c r="AX455" s="794"/>
      <c r="AY455" s="794"/>
      <c r="AZ455" s="794"/>
      <c r="BA455" s="794"/>
      <c r="BB455" s="794"/>
      <c r="BC455" s="794"/>
      <c r="BD455" s="794"/>
      <c r="BE455" s="794"/>
      <c r="BF455" s="794"/>
      <c r="BG455" s="794"/>
      <c r="BH455" s="794"/>
      <c r="BI455" s="794"/>
      <c r="BJ455" s="794"/>
      <c r="BK455" s="794"/>
      <c r="BL455" s="794"/>
      <c r="BM455" s="794"/>
    </row>
    <row r="456" spans="5:65" s="795" customFormat="1" ht="12.75" customHeight="1">
      <c r="E456" s="4"/>
      <c r="F456" s="794"/>
      <c r="G456" s="794"/>
      <c r="H456" s="794"/>
      <c r="I456" s="794"/>
      <c r="J456" s="794"/>
      <c r="K456" s="794"/>
      <c r="L456" s="794"/>
      <c r="M456" s="794"/>
      <c r="N456" s="794"/>
      <c r="O456" s="794"/>
      <c r="P456" s="794"/>
      <c r="Q456" s="794"/>
      <c r="R456" s="794"/>
      <c r="S456" s="794"/>
      <c r="T456" s="794"/>
      <c r="U456" s="794"/>
      <c r="V456" s="794"/>
      <c r="W456" s="794"/>
      <c r="X456" s="794"/>
      <c r="Y456" s="794"/>
      <c r="Z456" s="794"/>
      <c r="AA456" s="794"/>
      <c r="AB456" s="794"/>
      <c r="AC456" s="794"/>
      <c r="AD456" s="794"/>
      <c r="AE456" s="794"/>
      <c r="AF456" s="794"/>
      <c r="AG456" s="794"/>
      <c r="AH456" s="794"/>
      <c r="AI456" s="794"/>
      <c r="AJ456" s="794"/>
      <c r="AK456" s="794"/>
      <c r="AL456" s="794"/>
      <c r="AM456" s="794"/>
      <c r="AN456" s="794"/>
      <c r="AO456" s="794"/>
      <c r="AP456" s="794"/>
      <c r="AQ456" s="794"/>
      <c r="AR456" s="794"/>
      <c r="AS456" s="794"/>
      <c r="AT456" s="794"/>
      <c r="AU456" s="794"/>
      <c r="AV456" s="794"/>
      <c r="AW456" s="794"/>
      <c r="AX456" s="794"/>
      <c r="AY456" s="794"/>
      <c r="AZ456" s="794"/>
      <c r="BA456" s="794"/>
      <c r="BB456" s="794"/>
      <c r="BC456" s="794"/>
      <c r="BD456" s="794"/>
      <c r="BE456" s="794"/>
      <c r="BF456" s="794"/>
      <c r="BG456" s="794"/>
      <c r="BH456" s="794"/>
      <c r="BI456" s="794"/>
      <c r="BJ456" s="794"/>
      <c r="BK456" s="794"/>
      <c r="BL456" s="794"/>
      <c r="BM456" s="794"/>
    </row>
    <row r="457" spans="5:65" s="795" customFormat="1" ht="11.1" customHeight="1">
      <c r="E457" s="4"/>
      <c r="F457" s="794"/>
      <c r="G457" s="794"/>
      <c r="H457" s="794"/>
      <c r="I457" s="794"/>
      <c r="J457" s="794"/>
      <c r="K457" s="794"/>
      <c r="L457" s="794"/>
      <c r="M457" s="794"/>
      <c r="N457" s="794"/>
      <c r="O457" s="794"/>
      <c r="P457" s="794"/>
      <c r="Q457" s="794"/>
      <c r="R457" s="794"/>
      <c r="S457" s="794"/>
      <c r="T457" s="794"/>
      <c r="U457" s="794"/>
      <c r="V457" s="794"/>
      <c r="W457" s="794"/>
      <c r="X457" s="794"/>
      <c r="Y457" s="794"/>
      <c r="Z457" s="794"/>
      <c r="AA457" s="794"/>
      <c r="AB457" s="794"/>
      <c r="AC457" s="794"/>
      <c r="AD457" s="794"/>
      <c r="AE457" s="794"/>
      <c r="AF457" s="794"/>
      <c r="AG457" s="794"/>
      <c r="AH457" s="794"/>
      <c r="AI457" s="794"/>
      <c r="AJ457" s="794"/>
      <c r="AK457" s="794"/>
      <c r="AL457" s="794"/>
      <c r="AM457" s="794"/>
      <c r="AN457" s="794"/>
      <c r="AO457" s="794"/>
      <c r="AP457" s="794"/>
      <c r="AQ457" s="794"/>
      <c r="AR457" s="794"/>
      <c r="AS457" s="794"/>
      <c r="AT457" s="794"/>
      <c r="AU457" s="794"/>
      <c r="AV457" s="794"/>
      <c r="AW457" s="794"/>
      <c r="AX457" s="794"/>
      <c r="AY457" s="794"/>
      <c r="AZ457" s="794"/>
      <c r="BA457" s="794"/>
      <c r="BB457" s="794"/>
      <c r="BC457" s="794"/>
      <c r="BD457" s="794"/>
      <c r="BE457" s="794"/>
      <c r="BF457" s="794"/>
      <c r="BG457" s="794"/>
      <c r="BH457" s="794"/>
      <c r="BI457" s="794"/>
      <c r="BJ457" s="794"/>
      <c r="BK457" s="794"/>
      <c r="BL457" s="794"/>
      <c r="BM457" s="794"/>
    </row>
    <row r="458" spans="5:65" s="795" customFormat="1" ht="12.75" customHeight="1">
      <c r="E458" s="4"/>
      <c r="F458" s="794"/>
      <c r="G458" s="794"/>
      <c r="H458" s="794"/>
      <c r="I458" s="794"/>
      <c r="J458" s="794"/>
      <c r="K458" s="794"/>
      <c r="L458" s="794"/>
      <c r="M458" s="794"/>
      <c r="N458" s="794"/>
      <c r="O458" s="794"/>
      <c r="P458" s="794"/>
      <c r="Q458" s="794"/>
      <c r="R458" s="794"/>
      <c r="S458" s="794"/>
      <c r="T458" s="794"/>
      <c r="U458" s="794"/>
      <c r="V458" s="794"/>
      <c r="W458" s="794"/>
      <c r="X458" s="794"/>
      <c r="Y458" s="794"/>
      <c r="Z458" s="794"/>
      <c r="AA458" s="794"/>
      <c r="AB458" s="794"/>
      <c r="AC458" s="794"/>
      <c r="AD458" s="794"/>
      <c r="AE458" s="794"/>
      <c r="AF458" s="794"/>
      <c r="AG458" s="794"/>
      <c r="AH458" s="794"/>
      <c r="AI458" s="794"/>
      <c r="AJ458" s="794"/>
      <c r="AK458" s="794"/>
      <c r="AL458" s="794"/>
      <c r="AM458" s="794"/>
      <c r="AN458" s="794"/>
      <c r="AO458" s="794"/>
      <c r="AP458" s="794"/>
      <c r="AQ458" s="794"/>
      <c r="AR458" s="794"/>
      <c r="AS458" s="794"/>
      <c r="AT458" s="794"/>
      <c r="AU458" s="794"/>
      <c r="AV458" s="794"/>
      <c r="AW458" s="794"/>
      <c r="AX458" s="794"/>
      <c r="AY458" s="794"/>
      <c r="AZ458" s="794"/>
      <c r="BA458" s="794"/>
      <c r="BB458" s="794"/>
      <c r="BC458" s="794"/>
      <c r="BD458" s="794"/>
      <c r="BE458" s="794"/>
      <c r="BF458" s="794"/>
      <c r="BG458" s="794"/>
      <c r="BH458" s="794"/>
      <c r="BI458" s="794"/>
      <c r="BJ458" s="794"/>
      <c r="BK458" s="794"/>
      <c r="BL458" s="794"/>
      <c r="BM458" s="794"/>
    </row>
    <row r="459" spans="5:65" s="795" customFormat="1" ht="12.75" customHeight="1">
      <c r="E459" s="4"/>
      <c r="F459" s="794"/>
      <c r="G459" s="794"/>
      <c r="H459" s="794"/>
      <c r="I459" s="794"/>
      <c r="J459" s="794"/>
      <c r="K459" s="794"/>
      <c r="L459" s="794"/>
      <c r="M459" s="794"/>
      <c r="N459" s="794"/>
      <c r="O459" s="794"/>
      <c r="P459" s="794"/>
      <c r="Q459" s="794"/>
      <c r="R459" s="794"/>
      <c r="S459" s="794"/>
      <c r="T459" s="794"/>
      <c r="U459" s="794"/>
      <c r="V459" s="794"/>
      <c r="W459" s="794"/>
      <c r="X459" s="794"/>
      <c r="Y459" s="794"/>
      <c r="Z459" s="794"/>
      <c r="AA459" s="794"/>
      <c r="AB459" s="794"/>
      <c r="AC459" s="794"/>
      <c r="AD459" s="794"/>
      <c r="AE459" s="794"/>
      <c r="AF459" s="794"/>
      <c r="AG459" s="794"/>
      <c r="AH459" s="794"/>
      <c r="AI459" s="794"/>
      <c r="AJ459" s="794"/>
      <c r="AK459" s="794"/>
      <c r="AL459" s="794"/>
      <c r="AM459" s="794"/>
      <c r="AN459" s="794"/>
      <c r="AO459" s="794"/>
      <c r="AP459" s="794"/>
      <c r="AQ459" s="794"/>
      <c r="AR459" s="794"/>
      <c r="AS459" s="794"/>
      <c r="AT459" s="794"/>
      <c r="AU459" s="794"/>
      <c r="AV459" s="794"/>
      <c r="AW459" s="794"/>
      <c r="AX459" s="794"/>
      <c r="AY459" s="794"/>
      <c r="AZ459" s="794"/>
      <c r="BA459" s="794"/>
      <c r="BB459" s="794"/>
      <c r="BC459" s="794"/>
      <c r="BD459" s="794"/>
      <c r="BE459" s="794"/>
      <c r="BF459" s="794"/>
      <c r="BG459" s="794"/>
      <c r="BH459" s="794"/>
      <c r="BI459" s="794"/>
      <c r="BJ459" s="794"/>
      <c r="BK459" s="794"/>
      <c r="BL459" s="794"/>
      <c r="BM459" s="794"/>
    </row>
    <row r="460" spans="5:65" s="795" customFormat="1" ht="12.75" customHeight="1">
      <c r="E460" s="4"/>
      <c r="F460" s="794"/>
      <c r="G460" s="794"/>
      <c r="H460" s="794"/>
      <c r="I460" s="794"/>
      <c r="J460" s="794"/>
      <c r="K460" s="794"/>
      <c r="L460" s="794"/>
      <c r="M460" s="794"/>
      <c r="N460" s="794"/>
      <c r="O460" s="794"/>
      <c r="P460" s="794"/>
      <c r="Q460" s="794"/>
      <c r="R460" s="794"/>
      <c r="S460" s="794"/>
      <c r="T460" s="794"/>
      <c r="U460" s="794"/>
      <c r="V460" s="794"/>
      <c r="W460" s="794"/>
      <c r="X460" s="794"/>
      <c r="Y460" s="794"/>
      <c r="Z460" s="794"/>
      <c r="AA460" s="794"/>
      <c r="AB460" s="794"/>
      <c r="AC460" s="794"/>
      <c r="AD460" s="794"/>
      <c r="AE460" s="794"/>
      <c r="AF460" s="794"/>
      <c r="AG460" s="794"/>
      <c r="AH460" s="794"/>
      <c r="AI460" s="794"/>
      <c r="AJ460" s="794"/>
      <c r="AK460" s="794"/>
      <c r="AL460" s="794"/>
      <c r="AM460" s="794"/>
      <c r="AN460" s="794"/>
      <c r="AO460" s="794"/>
      <c r="AP460" s="794"/>
      <c r="AQ460" s="794"/>
      <c r="AR460" s="794"/>
      <c r="AS460" s="794"/>
      <c r="AT460" s="794"/>
      <c r="AU460" s="794"/>
      <c r="AV460" s="794"/>
      <c r="AW460" s="794"/>
      <c r="AX460" s="794"/>
      <c r="AY460" s="794"/>
      <c r="AZ460" s="794"/>
      <c r="BA460" s="794"/>
      <c r="BB460" s="794"/>
      <c r="BC460" s="794"/>
      <c r="BD460" s="794"/>
      <c r="BE460" s="794"/>
      <c r="BF460" s="794"/>
      <c r="BG460" s="794"/>
      <c r="BH460" s="794"/>
      <c r="BI460" s="794"/>
      <c r="BJ460" s="794"/>
      <c r="BK460" s="794"/>
      <c r="BL460" s="794"/>
      <c r="BM460" s="794"/>
    </row>
    <row r="461" spans="5:65" s="795" customFormat="1" ht="12.75" customHeight="1">
      <c r="E461" s="4"/>
      <c r="F461" s="794"/>
      <c r="G461" s="794"/>
      <c r="H461" s="794"/>
      <c r="I461" s="794"/>
      <c r="J461" s="794"/>
      <c r="K461" s="794"/>
      <c r="L461" s="794"/>
      <c r="M461" s="794"/>
      <c r="N461" s="794"/>
      <c r="O461" s="794"/>
      <c r="P461" s="794"/>
      <c r="Q461" s="794"/>
      <c r="R461" s="794"/>
      <c r="S461" s="794"/>
      <c r="T461" s="794"/>
      <c r="U461" s="794"/>
      <c r="V461" s="794"/>
      <c r="W461" s="794"/>
      <c r="X461" s="794"/>
      <c r="Y461" s="794"/>
      <c r="Z461" s="794"/>
      <c r="AA461" s="794"/>
      <c r="AB461" s="794"/>
      <c r="AC461" s="794"/>
      <c r="AD461" s="794"/>
      <c r="AE461" s="794"/>
      <c r="AF461" s="794"/>
      <c r="AG461" s="794"/>
      <c r="AH461" s="794"/>
      <c r="AI461" s="794"/>
      <c r="AJ461" s="794"/>
      <c r="AK461" s="794"/>
      <c r="AL461" s="794"/>
      <c r="AM461" s="794"/>
      <c r="AN461" s="794"/>
      <c r="AO461" s="794"/>
      <c r="AP461" s="794"/>
      <c r="AQ461" s="794"/>
      <c r="AR461" s="794"/>
      <c r="AS461" s="794"/>
      <c r="AT461" s="794"/>
      <c r="AU461" s="794"/>
      <c r="AV461" s="794"/>
      <c r="AW461" s="794"/>
      <c r="AX461" s="794"/>
      <c r="AY461" s="794"/>
      <c r="AZ461" s="794"/>
      <c r="BA461" s="794"/>
      <c r="BB461" s="794"/>
      <c r="BC461" s="794"/>
      <c r="BD461" s="794"/>
      <c r="BE461" s="794"/>
      <c r="BF461" s="794"/>
      <c r="BG461" s="794"/>
      <c r="BH461" s="794"/>
      <c r="BI461" s="794"/>
      <c r="BJ461" s="794"/>
      <c r="BK461" s="794"/>
      <c r="BL461" s="794"/>
      <c r="BM461" s="794"/>
    </row>
    <row r="462" spans="5:65" s="795" customFormat="1" ht="11.1" customHeight="1">
      <c r="E462" s="4"/>
      <c r="F462" s="794"/>
      <c r="G462" s="794"/>
      <c r="H462" s="794"/>
      <c r="I462" s="794"/>
      <c r="J462" s="794"/>
      <c r="K462" s="794"/>
      <c r="L462" s="794"/>
      <c r="M462" s="794"/>
      <c r="N462" s="794"/>
      <c r="O462" s="794"/>
      <c r="P462" s="794"/>
      <c r="Q462" s="794"/>
      <c r="R462" s="794"/>
      <c r="S462" s="794"/>
      <c r="T462" s="794"/>
      <c r="U462" s="794"/>
      <c r="V462" s="794"/>
      <c r="W462" s="794"/>
      <c r="X462" s="794"/>
      <c r="Y462" s="794"/>
      <c r="Z462" s="794"/>
      <c r="AA462" s="794"/>
      <c r="AB462" s="794"/>
      <c r="AC462" s="794"/>
      <c r="AD462" s="794"/>
      <c r="AE462" s="794"/>
      <c r="AF462" s="794"/>
      <c r="AG462" s="794"/>
      <c r="AH462" s="794"/>
      <c r="AI462" s="794"/>
      <c r="AJ462" s="794"/>
      <c r="AK462" s="794"/>
      <c r="AL462" s="794"/>
      <c r="AM462" s="794"/>
      <c r="AN462" s="794"/>
      <c r="AO462" s="794"/>
      <c r="AP462" s="794"/>
      <c r="AQ462" s="794"/>
      <c r="AR462" s="794"/>
      <c r="AS462" s="794"/>
      <c r="AT462" s="794"/>
      <c r="AU462" s="794"/>
      <c r="AV462" s="794"/>
      <c r="AW462" s="794"/>
      <c r="AX462" s="794"/>
      <c r="AY462" s="794"/>
      <c r="AZ462" s="794"/>
      <c r="BA462" s="794"/>
      <c r="BB462" s="794"/>
      <c r="BC462" s="794"/>
      <c r="BD462" s="794"/>
      <c r="BE462" s="794"/>
      <c r="BF462" s="794"/>
      <c r="BG462" s="794"/>
      <c r="BH462" s="794"/>
      <c r="BI462" s="794"/>
      <c r="BJ462" s="794"/>
      <c r="BK462" s="794"/>
      <c r="BL462" s="794"/>
      <c r="BM462" s="794"/>
    </row>
    <row r="463" spans="5:65" s="795" customFormat="1" ht="13.5" customHeight="1">
      <c r="E463" s="4"/>
      <c r="F463" s="794"/>
      <c r="G463" s="794"/>
      <c r="H463" s="794"/>
      <c r="I463" s="794"/>
      <c r="J463" s="794"/>
      <c r="K463" s="794"/>
      <c r="L463" s="794"/>
      <c r="M463" s="794"/>
      <c r="N463" s="794"/>
      <c r="O463" s="794"/>
      <c r="P463" s="794"/>
      <c r="Q463" s="794"/>
      <c r="R463" s="794"/>
      <c r="S463" s="794"/>
      <c r="T463" s="794"/>
      <c r="U463" s="794"/>
      <c r="V463" s="794"/>
      <c r="W463" s="794"/>
      <c r="X463" s="794"/>
      <c r="Y463" s="794"/>
      <c r="Z463" s="794"/>
      <c r="AA463" s="794"/>
      <c r="AB463" s="794"/>
      <c r="AC463" s="794"/>
      <c r="AD463" s="794"/>
      <c r="AE463" s="794"/>
      <c r="AF463" s="794"/>
      <c r="AG463" s="794"/>
      <c r="AH463" s="794"/>
      <c r="AI463" s="794"/>
      <c r="AJ463" s="794"/>
      <c r="AK463" s="794"/>
      <c r="AL463" s="794"/>
      <c r="AM463" s="794"/>
      <c r="AN463" s="794"/>
      <c r="AO463" s="794"/>
      <c r="AP463" s="794"/>
      <c r="AQ463" s="794"/>
      <c r="AR463" s="794"/>
      <c r="AS463" s="794"/>
      <c r="AT463" s="794"/>
      <c r="AU463" s="794"/>
      <c r="AV463" s="794"/>
      <c r="AW463" s="794"/>
      <c r="AX463" s="794"/>
      <c r="AY463" s="794"/>
      <c r="AZ463" s="794"/>
      <c r="BA463" s="794"/>
      <c r="BB463" s="794"/>
      <c r="BC463" s="794"/>
      <c r="BD463" s="794"/>
      <c r="BE463" s="794"/>
      <c r="BF463" s="794"/>
      <c r="BG463" s="794"/>
      <c r="BH463" s="794"/>
      <c r="BI463" s="794"/>
      <c r="BJ463" s="794"/>
      <c r="BK463" s="794"/>
      <c r="BL463" s="794"/>
      <c r="BM463" s="794"/>
    </row>
    <row r="464" spans="5:65" s="795" customFormat="1" ht="12.75" customHeight="1">
      <c r="E464" s="4"/>
      <c r="F464" s="794"/>
      <c r="G464" s="794"/>
      <c r="H464" s="794"/>
      <c r="I464" s="794"/>
      <c r="J464" s="794"/>
      <c r="K464" s="794"/>
      <c r="L464" s="794"/>
      <c r="M464" s="794"/>
      <c r="N464" s="794"/>
      <c r="O464" s="794"/>
      <c r="P464" s="794"/>
      <c r="Q464" s="794"/>
      <c r="R464" s="794"/>
      <c r="S464" s="794"/>
      <c r="T464" s="794"/>
      <c r="U464" s="794"/>
      <c r="V464" s="794"/>
      <c r="W464" s="794"/>
      <c r="X464" s="794"/>
      <c r="Y464" s="794"/>
      <c r="Z464" s="794"/>
      <c r="AA464" s="794"/>
      <c r="AB464" s="794"/>
      <c r="AC464" s="794"/>
      <c r="AD464" s="794"/>
      <c r="AE464" s="794"/>
      <c r="AF464" s="794"/>
      <c r="AG464" s="794"/>
      <c r="AH464" s="794"/>
      <c r="AI464" s="794"/>
      <c r="AJ464" s="794"/>
      <c r="AK464" s="794"/>
      <c r="AL464" s="794"/>
      <c r="AM464" s="794"/>
      <c r="AN464" s="794"/>
      <c r="AO464" s="794"/>
      <c r="AP464" s="794"/>
      <c r="AQ464" s="794"/>
      <c r="AR464" s="794"/>
      <c r="AS464" s="794"/>
      <c r="AT464" s="794"/>
      <c r="AU464" s="794"/>
      <c r="AV464" s="794"/>
      <c r="AW464" s="794"/>
      <c r="AX464" s="794"/>
      <c r="AY464" s="794"/>
      <c r="AZ464" s="794"/>
      <c r="BA464" s="794"/>
      <c r="BB464" s="794"/>
      <c r="BC464" s="794"/>
      <c r="BD464" s="794"/>
      <c r="BE464" s="794"/>
      <c r="BF464" s="794"/>
      <c r="BG464" s="794"/>
      <c r="BH464" s="794"/>
      <c r="BI464" s="794"/>
      <c r="BJ464" s="794"/>
      <c r="BK464" s="794"/>
      <c r="BL464" s="794"/>
      <c r="BM464" s="794"/>
    </row>
    <row r="465" spans="5:65" s="795" customFormat="1" ht="12.75" customHeight="1">
      <c r="E465" s="4"/>
      <c r="F465" s="794"/>
      <c r="G465" s="794"/>
      <c r="H465" s="794"/>
      <c r="I465" s="794"/>
      <c r="J465" s="794"/>
      <c r="K465" s="794"/>
      <c r="L465" s="794"/>
      <c r="M465" s="794"/>
      <c r="N465" s="794"/>
      <c r="O465" s="794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  <c r="AJ465" s="794"/>
      <c r="AK465" s="794"/>
      <c r="AL465" s="794"/>
      <c r="AM465" s="794"/>
      <c r="AN465" s="794"/>
      <c r="AO465" s="794"/>
      <c r="AP465" s="794"/>
      <c r="AQ465" s="794"/>
      <c r="AR465" s="794"/>
      <c r="AS465" s="794"/>
      <c r="AT465" s="794"/>
      <c r="AU465" s="794"/>
      <c r="AV465" s="794"/>
      <c r="AW465" s="794"/>
      <c r="AX465" s="794"/>
      <c r="AY465" s="794"/>
      <c r="AZ465" s="794"/>
      <c r="BA465" s="794"/>
      <c r="BB465" s="794"/>
      <c r="BC465" s="794"/>
      <c r="BD465" s="794"/>
      <c r="BE465" s="794"/>
      <c r="BF465" s="794"/>
      <c r="BG465" s="794"/>
      <c r="BH465" s="794"/>
      <c r="BI465" s="794"/>
      <c r="BJ465" s="794"/>
      <c r="BK465" s="794"/>
      <c r="BL465" s="794"/>
      <c r="BM465" s="794"/>
    </row>
    <row r="466" spans="5:65" s="795" customFormat="1" ht="12.75" customHeight="1">
      <c r="E466" s="4"/>
      <c r="F466" s="794"/>
      <c r="G466" s="794"/>
      <c r="H466" s="794"/>
      <c r="I466" s="794"/>
      <c r="J466" s="794"/>
      <c r="K466" s="794"/>
      <c r="L466" s="794"/>
      <c r="M466" s="794"/>
      <c r="N466" s="794"/>
      <c r="O466" s="794"/>
      <c r="P466" s="794"/>
      <c r="Q466" s="794"/>
      <c r="R466" s="794"/>
      <c r="S466" s="794"/>
      <c r="T466" s="794"/>
      <c r="U466" s="794"/>
      <c r="V466" s="794"/>
      <c r="W466" s="794"/>
      <c r="X466" s="794"/>
      <c r="Y466" s="794"/>
      <c r="Z466" s="794"/>
      <c r="AA466" s="794"/>
      <c r="AB466" s="794"/>
      <c r="AC466" s="794"/>
      <c r="AD466" s="794"/>
      <c r="AE466" s="794"/>
      <c r="AF466" s="794"/>
      <c r="AG466" s="794"/>
      <c r="AH466" s="794"/>
      <c r="AI466" s="794"/>
      <c r="AJ466" s="794"/>
      <c r="AK466" s="794"/>
      <c r="AL466" s="794"/>
      <c r="AM466" s="794"/>
      <c r="AN466" s="794"/>
      <c r="AO466" s="794"/>
      <c r="AP466" s="794"/>
      <c r="AQ466" s="794"/>
      <c r="AR466" s="794"/>
      <c r="AS466" s="794"/>
      <c r="AT466" s="794"/>
      <c r="AU466" s="794"/>
      <c r="AV466" s="794"/>
      <c r="AW466" s="794"/>
      <c r="AX466" s="794"/>
      <c r="AY466" s="794"/>
      <c r="AZ466" s="794"/>
      <c r="BA466" s="794"/>
      <c r="BB466" s="794"/>
      <c r="BC466" s="794"/>
      <c r="BD466" s="794"/>
      <c r="BE466" s="794"/>
      <c r="BF466" s="794"/>
      <c r="BG466" s="794"/>
      <c r="BH466" s="794"/>
      <c r="BI466" s="794"/>
      <c r="BJ466" s="794"/>
      <c r="BK466" s="794"/>
      <c r="BL466" s="794"/>
      <c r="BM466" s="794"/>
    </row>
    <row r="467" spans="5:65" s="795" customFormat="1" ht="11.1" customHeight="1">
      <c r="E467" s="4"/>
      <c r="F467" s="794"/>
      <c r="G467" s="794"/>
      <c r="H467" s="794"/>
      <c r="I467" s="794"/>
      <c r="J467" s="794"/>
      <c r="K467" s="794"/>
      <c r="L467" s="794"/>
      <c r="M467" s="794"/>
      <c r="N467" s="794"/>
      <c r="O467" s="794"/>
      <c r="P467" s="794"/>
      <c r="Q467" s="794"/>
      <c r="R467" s="794"/>
      <c r="S467" s="794"/>
      <c r="T467" s="794"/>
      <c r="U467" s="794"/>
      <c r="V467" s="794"/>
      <c r="W467" s="794"/>
      <c r="X467" s="794"/>
      <c r="Y467" s="794"/>
      <c r="Z467" s="794"/>
      <c r="AA467" s="794"/>
      <c r="AB467" s="794"/>
      <c r="AC467" s="794"/>
      <c r="AD467" s="794"/>
      <c r="AE467" s="794"/>
      <c r="AF467" s="794"/>
      <c r="AG467" s="794"/>
      <c r="AH467" s="794"/>
      <c r="AI467" s="794"/>
      <c r="AJ467" s="794"/>
      <c r="AK467" s="794"/>
      <c r="AL467" s="794"/>
      <c r="AM467" s="794"/>
      <c r="AN467" s="794"/>
      <c r="AO467" s="794"/>
      <c r="AP467" s="794"/>
      <c r="AQ467" s="794"/>
      <c r="AR467" s="794"/>
      <c r="AS467" s="794"/>
      <c r="AT467" s="794"/>
      <c r="AU467" s="794"/>
      <c r="AV467" s="794"/>
      <c r="AW467" s="794"/>
      <c r="AX467" s="794"/>
      <c r="AY467" s="794"/>
      <c r="AZ467" s="794"/>
      <c r="BA467" s="794"/>
      <c r="BB467" s="794"/>
      <c r="BC467" s="794"/>
      <c r="BD467" s="794"/>
      <c r="BE467" s="794"/>
      <c r="BF467" s="794"/>
      <c r="BG467" s="794"/>
      <c r="BH467" s="794"/>
      <c r="BI467" s="794"/>
      <c r="BJ467" s="794"/>
      <c r="BK467" s="794"/>
      <c r="BL467" s="794"/>
      <c r="BM467" s="794"/>
    </row>
    <row r="468" spans="5:65" s="795" customFormat="1" ht="11.1" customHeight="1">
      <c r="E468" s="4"/>
      <c r="F468" s="794"/>
      <c r="G468" s="794"/>
      <c r="H468" s="794"/>
      <c r="I468" s="794"/>
      <c r="J468" s="794"/>
      <c r="K468" s="794"/>
      <c r="L468" s="794"/>
      <c r="M468" s="794"/>
      <c r="N468" s="794"/>
      <c r="O468" s="794"/>
      <c r="P468" s="794"/>
      <c r="Q468" s="794"/>
      <c r="R468" s="794"/>
      <c r="S468" s="794"/>
      <c r="T468" s="794"/>
      <c r="U468" s="794"/>
      <c r="V468" s="794"/>
      <c r="W468" s="794"/>
      <c r="X468" s="794"/>
      <c r="Y468" s="794"/>
      <c r="Z468" s="794"/>
      <c r="AA468" s="794"/>
      <c r="AB468" s="794"/>
      <c r="AC468" s="794"/>
      <c r="AD468" s="794"/>
      <c r="AE468" s="794"/>
      <c r="AF468" s="794"/>
      <c r="AG468" s="794"/>
      <c r="AH468" s="794"/>
      <c r="AI468" s="794"/>
      <c r="AJ468" s="794"/>
      <c r="AK468" s="794"/>
      <c r="AL468" s="794"/>
      <c r="AM468" s="794"/>
      <c r="AN468" s="794"/>
      <c r="AO468" s="794"/>
      <c r="AP468" s="794"/>
      <c r="AQ468" s="794"/>
      <c r="AR468" s="794"/>
      <c r="AS468" s="794"/>
      <c r="AT468" s="794"/>
      <c r="AU468" s="794"/>
      <c r="AV468" s="794"/>
      <c r="AW468" s="794"/>
      <c r="AX468" s="794"/>
      <c r="AY468" s="794"/>
      <c r="AZ468" s="794"/>
      <c r="BA468" s="794"/>
      <c r="BB468" s="794"/>
      <c r="BC468" s="794"/>
      <c r="BD468" s="794"/>
      <c r="BE468" s="794"/>
      <c r="BF468" s="794"/>
      <c r="BG468" s="794"/>
      <c r="BH468" s="794"/>
      <c r="BI468" s="794"/>
      <c r="BJ468" s="794"/>
      <c r="BK468" s="794"/>
      <c r="BL468" s="794"/>
      <c r="BM468" s="794"/>
    </row>
    <row r="469" spans="5:65" s="795" customFormat="1" ht="13.5" customHeight="1">
      <c r="E469" s="4"/>
      <c r="F469" s="794"/>
      <c r="G469" s="794"/>
      <c r="H469" s="794"/>
      <c r="I469" s="794"/>
      <c r="J469" s="794"/>
      <c r="K469" s="794"/>
      <c r="L469" s="794"/>
      <c r="M469" s="794"/>
      <c r="N469" s="794"/>
      <c r="O469" s="794"/>
      <c r="P469" s="794"/>
      <c r="Q469" s="794"/>
      <c r="R469" s="794"/>
      <c r="S469" s="794"/>
      <c r="T469" s="794"/>
      <c r="U469" s="794"/>
      <c r="V469" s="794"/>
      <c r="W469" s="794"/>
      <c r="X469" s="794"/>
      <c r="Y469" s="794"/>
      <c r="Z469" s="794"/>
      <c r="AA469" s="794"/>
      <c r="AB469" s="794"/>
      <c r="AC469" s="794"/>
      <c r="AD469" s="794"/>
      <c r="AE469" s="794"/>
      <c r="AF469" s="794"/>
      <c r="AG469" s="794"/>
      <c r="AH469" s="794"/>
      <c r="AI469" s="794"/>
      <c r="AJ469" s="794"/>
      <c r="AK469" s="794"/>
      <c r="AL469" s="794"/>
      <c r="AM469" s="794"/>
      <c r="AN469" s="794"/>
      <c r="AO469" s="794"/>
      <c r="AP469" s="794"/>
      <c r="AQ469" s="794"/>
      <c r="AR469" s="794"/>
      <c r="AS469" s="794"/>
      <c r="AT469" s="794"/>
      <c r="AU469" s="794"/>
      <c r="AV469" s="794"/>
      <c r="AW469" s="794"/>
      <c r="AX469" s="794"/>
      <c r="AY469" s="794"/>
      <c r="AZ469" s="794"/>
      <c r="BA469" s="794"/>
      <c r="BB469" s="794"/>
      <c r="BC469" s="794"/>
      <c r="BD469" s="794"/>
      <c r="BE469" s="794"/>
      <c r="BF469" s="794"/>
      <c r="BG469" s="794"/>
      <c r="BH469" s="794"/>
      <c r="BI469" s="794"/>
      <c r="BJ469" s="794"/>
      <c r="BK469" s="794"/>
      <c r="BL469" s="794"/>
      <c r="BM469" s="794"/>
    </row>
    <row r="470" spans="5:65" s="795" customFormat="1" ht="13.5" customHeight="1">
      <c r="E470" s="4"/>
      <c r="F470" s="794"/>
      <c r="G470" s="794"/>
      <c r="H470" s="794"/>
      <c r="I470" s="794"/>
      <c r="J470" s="794"/>
      <c r="K470" s="794"/>
      <c r="L470" s="794"/>
      <c r="M470" s="794"/>
      <c r="N470" s="794"/>
      <c r="O470" s="794"/>
      <c r="P470" s="794"/>
      <c r="Q470" s="794"/>
      <c r="R470" s="794"/>
      <c r="S470" s="794"/>
      <c r="T470" s="794"/>
      <c r="U470" s="794"/>
      <c r="V470" s="794"/>
      <c r="W470" s="794"/>
      <c r="X470" s="794"/>
      <c r="Y470" s="794"/>
      <c r="Z470" s="794"/>
      <c r="AA470" s="794"/>
      <c r="AB470" s="794"/>
      <c r="AC470" s="794"/>
      <c r="AD470" s="794"/>
      <c r="AE470" s="794"/>
      <c r="AF470" s="794"/>
      <c r="AG470" s="794"/>
      <c r="AH470" s="794"/>
      <c r="AI470" s="794"/>
      <c r="AJ470" s="794"/>
      <c r="AK470" s="794"/>
      <c r="AL470" s="794"/>
      <c r="AM470" s="794"/>
      <c r="AN470" s="794"/>
      <c r="AO470" s="794"/>
      <c r="AP470" s="794"/>
      <c r="AQ470" s="794"/>
      <c r="AR470" s="794"/>
      <c r="AS470" s="794"/>
      <c r="AT470" s="794"/>
      <c r="AU470" s="794"/>
      <c r="AV470" s="794"/>
      <c r="AW470" s="794"/>
      <c r="AX470" s="794"/>
      <c r="AY470" s="794"/>
      <c r="AZ470" s="794"/>
      <c r="BA470" s="794"/>
      <c r="BB470" s="794"/>
      <c r="BC470" s="794"/>
      <c r="BD470" s="794"/>
      <c r="BE470" s="794"/>
      <c r="BF470" s="794"/>
      <c r="BG470" s="794"/>
      <c r="BH470" s="794"/>
      <c r="BI470" s="794"/>
      <c r="BJ470" s="794"/>
      <c r="BK470" s="794"/>
      <c r="BL470" s="794"/>
      <c r="BM470" s="794"/>
    </row>
    <row r="471" spans="5:65" s="795" customFormat="1" ht="13.5" customHeight="1">
      <c r="E471" s="4"/>
      <c r="F471" s="794"/>
      <c r="G471" s="794"/>
      <c r="H471" s="794"/>
      <c r="I471" s="794"/>
      <c r="J471" s="794"/>
      <c r="K471" s="794"/>
      <c r="L471" s="794"/>
      <c r="M471" s="794"/>
      <c r="N471" s="794"/>
      <c r="O471" s="794"/>
      <c r="P471" s="794"/>
      <c r="Q471" s="794"/>
      <c r="R471" s="794"/>
      <c r="S471" s="794"/>
      <c r="T471" s="794"/>
      <c r="U471" s="794"/>
      <c r="V471" s="794"/>
      <c r="W471" s="794"/>
      <c r="X471" s="794"/>
      <c r="Y471" s="794"/>
      <c r="Z471" s="794"/>
      <c r="AA471" s="794"/>
      <c r="AB471" s="794"/>
      <c r="AC471" s="794"/>
      <c r="AD471" s="794"/>
      <c r="AE471" s="794"/>
      <c r="AF471" s="794"/>
      <c r="AG471" s="794"/>
      <c r="AH471" s="794"/>
      <c r="AI471" s="794"/>
      <c r="AJ471" s="794"/>
      <c r="AK471" s="794"/>
      <c r="AL471" s="794"/>
      <c r="AM471" s="794"/>
      <c r="AN471" s="794"/>
      <c r="AO471" s="794"/>
      <c r="AP471" s="794"/>
      <c r="AQ471" s="794"/>
      <c r="AR471" s="794"/>
      <c r="AS471" s="794"/>
      <c r="AT471" s="794"/>
      <c r="AU471" s="794"/>
      <c r="AV471" s="794"/>
      <c r="AW471" s="794"/>
      <c r="AX471" s="794"/>
      <c r="AY471" s="794"/>
      <c r="AZ471" s="794"/>
      <c r="BA471" s="794"/>
      <c r="BB471" s="794"/>
      <c r="BC471" s="794"/>
      <c r="BD471" s="794"/>
      <c r="BE471" s="794"/>
      <c r="BF471" s="794"/>
      <c r="BG471" s="794"/>
      <c r="BH471" s="794"/>
      <c r="BI471" s="794"/>
      <c r="BJ471" s="794"/>
      <c r="BK471" s="794"/>
      <c r="BL471" s="794"/>
      <c r="BM471" s="794"/>
    </row>
    <row r="472" spans="5:65" s="795" customFormat="1" ht="13.5" customHeight="1">
      <c r="E472" s="4"/>
      <c r="F472" s="794"/>
      <c r="G472" s="794"/>
      <c r="H472" s="794"/>
      <c r="I472" s="794"/>
      <c r="J472" s="794"/>
      <c r="K472" s="794"/>
      <c r="L472" s="794"/>
      <c r="M472" s="794"/>
      <c r="N472" s="794"/>
      <c r="O472" s="794"/>
      <c r="P472" s="794"/>
      <c r="Q472" s="794"/>
      <c r="R472" s="794"/>
      <c r="S472" s="794"/>
      <c r="T472" s="794"/>
      <c r="U472" s="794"/>
      <c r="V472" s="794"/>
      <c r="W472" s="794"/>
      <c r="X472" s="794"/>
      <c r="Y472" s="794"/>
      <c r="Z472" s="794"/>
      <c r="AA472" s="794"/>
      <c r="AB472" s="794"/>
      <c r="AC472" s="794"/>
      <c r="AD472" s="794"/>
      <c r="AE472" s="794"/>
      <c r="AF472" s="794"/>
      <c r="AG472" s="794"/>
      <c r="AH472" s="794"/>
      <c r="AI472" s="794"/>
      <c r="AJ472" s="794"/>
      <c r="AK472" s="794"/>
      <c r="AL472" s="794"/>
      <c r="AM472" s="794"/>
      <c r="AN472" s="794"/>
      <c r="AO472" s="794"/>
      <c r="AP472" s="794"/>
      <c r="AQ472" s="794"/>
      <c r="AR472" s="794"/>
      <c r="AS472" s="794"/>
      <c r="AT472" s="794"/>
      <c r="AU472" s="794"/>
      <c r="AV472" s="794"/>
      <c r="AW472" s="794"/>
      <c r="AX472" s="794"/>
      <c r="AY472" s="794"/>
      <c r="AZ472" s="794"/>
      <c r="BA472" s="794"/>
      <c r="BB472" s="794"/>
      <c r="BC472" s="794"/>
      <c r="BD472" s="794"/>
      <c r="BE472" s="794"/>
      <c r="BF472" s="794"/>
      <c r="BG472" s="794"/>
      <c r="BH472" s="794"/>
      <c r="BI472" s="794"/>
      <c r="BJ472" s="794"/>
      <c r="BK472" s="794"/>
      <c r="BL472" s="794"/>
      <c r="BM472" s="794"/>
    </row>
    <row r="473" spans="5:65" s="795" customFormat="1" ht="3.75" customHeight="1">
      <c r="E473" s="4"/>
      <c r="F473" s="794"/>
      <c r="G473" s="794"/>
      <c r="H473" s="794"/>
      <c r="I473" s="794"/>
      <c r="J473" s="794"/>
      <c r="K473" s="794"/>
      <c r="L473" s="794"/>
      <c r="M473" s="794"/>
      <c r="N473" s="794"/>
      <c r="O473" s="794"/>
      <c r="P473" s="794"/>
      <c r="Q473" s="794"/>
      <c r="R473" s="794"/>
      <c r="S473" s="794"/>
      <c r="T473" s="794"/>
      <c r="U473" s="794"/>
      <c r="V473" s="794"/>
      <c r="W473" s="794"/>
      <c r="X473" s="794"/>
      <c r="Y473" s="794"/>
      <c r="Z473" s="794"/>
      <c r="AA473" s="794"/>
      <c r="AB473" s="794"/>
      <c r="AC473" s="794"/>
      <c r="AD473" s="794"/>
      <c r="AE473" s="794"/>
      <c r="AF473" s="794"/>
      <c r="AG473" s="794"/>
      <c r="AH473" s="794"/>
      <c r="AI473" s="794"/>
      <c r="AJ473" s="794"/>
      <c r="AK473" s="794"/>
      <c r="AL473" s="794"/>
      <c r="AM473" s="794"/>
      <c r="AN473" s="794"/>
      <c r="AO473" s="794"/>
      <c r="AP473" s="794"/>
      <c r="AQ473" s="794"/>
      <c r="AR473" s="794"/>
      <c r="AS473" s="794"/>
      <c r="AT473" s="794"/>
      <c r="AU473" s="794"/>
      <c r="AV473" s="794"/>
      <c r="AW473" s="794"/>
      <c r="AX473" s="794"/>
      <c r="AY473" s="794"/>
      <c r="AZ473" s="794"/>
      <c r="BA473" s="794"/>
      <c r="BB473" s="794"/>
      <c r="BC473" s="794"/>
      <c r="BD473" s="794"/>
      <c r="BE473" s="794"/>
      <c r="BF473" s="794"/>
      <c r="BG473" s="794"/>
      <c r="BH473" s="794"/>
      <c r="BI473" s="794"/>
      <c r="BJ473" s="794"/>
      <c r="BK473" s="794"/>
      <c r="BL473" s="794"/>
      <c r="BM473" s="794"/>
    </row>
    <row r="474" spans="5:65" s="795" customFormat="1" ht="10.5" customHeight="1">
      <c r="E474" s="4"/>
      <c r="F474" s="794"/>
      <c r="G474" s="794"/>
      <c r="H474" s="794"/>
      <c r="I474" s="794"/>
      <c r="J474" s="794"/>
      <c r="K474" s="794"/>
      <c r="L474" s="794"/>
      <c r="M474" s="794"/>
      <c r="N474" s="794"/>
      <c r="O474" s="794"/>
      <c r="P474" s="794"/>
      <c r="Q474" s="794"/>
      <c r="R474" s="794"/>
      <c r="S474" s="794"/>
      <c r="T474" s="794"/>
      <c r="U474" s="794"/>
      <c r="V474" s="794"/>
      <c r="W474" s="794"/>
      <c r="X474" s="794"/>
      <c r="Y474" s="794"/>
      <c r="Z474" s="794"/>
      <c r="AA474" s="794"/>
      <c r="AB474" s="794"/>
      <c r="AC474" s="794"/>
      <c r="AD474" s="794"/>
      <c r="AE474" s="794"/>
      <c r="AF474" s="794"/>
      <c r="AG474" s="794"/>
      <c r="AH474" s="794"/>
      <c r="AI474" s="794"/>
      <c r="AJ474" s="794"/>
      <c r="AK474" s="794"/>
      <c r="AL474" s="794"/>
      <c r="AM474" s="794"/>
      <c r="AN474" s="794"/>
      <c r="AO474" s="794"/>
      <c r="AP474" s="794"/>
      <c r="AQ474" s="794"/>
      <c r="AR474" s="794"/>
      <c r="AS474" s="794"/>
      <c r="AT474" s="794"/>
      <c r="AU474" s="794"/>
      <c r="AV474" s="794"/>
      <c r="AW474" s="794"/>
      <c r="AX474" s="794"/>
      <c r="AY474" s="794"/>
      <c r="AZ474" s="794"/>
      <c r="BA474" s="794"/>
      <c r="BB474" s="794"/>
      <c r="BC474" s="794"/>
      <c r="BD474" s="794"/>
      <c r="BE474" s="794"/>
      <c r="BF474" s="794"/>
      <c r="BG474" s="794"/>
      <c r="BH474" s="794"/>
      <c r="BI474" s="794"/>
      <c r="BJ474" s="794"/>
      <c r="BK474" s="794"/>
      <c r="BL474" s="794"/>
      <c r="BM474" s="794"/>
    </row>
    <row r="475" spans="5:65" s="795" customFormat="1" ht="17.25" customHeight="1">
      <c r="E475" s="4"/>
      <c r="F475" s="794"/>
      <c r="G475" s="794"/>
      <c r="H475" s="794"/>
      <c r="I475" s="794"/>
      <c r="J475" s="794"/>
      <c r="K475" s="794"/>
      <c r="L475" s="794"/>
      <c r="M475" s="794"/>
      <c r="N475" s="794"/>
      <c r="O475" s="794"/>
      <c r="P475" s="794"/>
      <c r="Q475" s="794"/>
      <c r="R475" s="794"/>
      <c r="S475" s="794"/>
      <c r="T475" s="794"/>
      <c r="U475" s="794"/>
      <c r="V475" s="794"/>
      <c r="W475" s="794"/>
      <c r="X475" s="794"/>
      <c r="Y475" s="794"/>
      <c r="Z475" s="794"/>
      <c r="AA475" s="794"/>
      <c r="AB475" s="794"/>
      <c r="AC475" s="794"/>
      <c r="AD475" s="794"/>
      <c r="AE475" s="794"/>
      <c r="AF475" s="794"/>
      <c r="AG475" s="794"/>
      <c r="AH475" s="794"/>
      <c r="AI475" s="794"/>
      <c r="AJ475" s="794"/>
      <c r="AK475" s="794"/>
      <c r="AL475" s="794"/>
      <c r="AM475" s="794"/>
      <c r="AN475" s="794"/>
      <c r="AO475" s="794"/>
      <c r="AP475" s="794"/>
      <c r="AQ475" s="794"/>
      <c r="AR475" s="794"/>
      <c r="AS475" s="794"/>
      <c r="AT475" s="794"/>
      <c r="AU475" s="794"/>
      <c r="AV475" s="794"/>
      <c r="AW475" s="794"/>
      <c r="AX475" s="794"/>
      <c r="AY475" s="794"/>
      <c r="AZ475" s="794"/>
      <c r="BA475" s="794"/>
      <c r="BB475" s="794"/>
      <c r="BC475" s="794"/>
      <c r="BD475" s="794"/>
      <c r="BE475" s="794"/>
      <c r="BF475" s="794"/>
      <c r="BG475" s="794"/>
      <c r="BH475" s="794"/>
      <c r="BI475" s="794"/>
      <c r="BJ475" s="794"/>
      <c r="BK475" s="794"/>
      <c r="BL475" s="794"/>
      <c r="BM475" s="794"/>
    </row>
    <row r="476" spans="5:65" s="795" customFormat="1" ht="17.25" customHeight="1">
      <c r="E476" s="4"/>
      <c r="F476" s="794"/>
      <c r="G476" s="794"/>
      <c r="H476" s="794"/>
      <c r="I476" s="794"/>
      <c r="J476" s="794"/>
      <c r="K476" s="794"/>
      <c r="L476" s="794"/>
      <c r="M476" s="794"/>
      <c r="N476" s="794"/>
      <c r="O476" s="794"/>
      <c r="P476" s="794"/>
      <c r="Q476" s="794"/>
      <c r="R476" s="794"/>
      <c r="S476" s="794"/>
      <c r="T476" s="794"/>
      <c r="U476" s="794"/>
      <c r="V476" s="794"/>
      <c r="W476" s="794"/>
      <c r="X476" s="794"/>
      <c r="Y476" s="794"/>
      <c r="Z476" s="794"/>
      <c r="AA476" s="794"/>
      <c r="AB476" s="794"/>
      <c r="AC476" s="794"/>
      <c r="AD476" s="794"/>
      <c r="AE476" s="794"/>
      <c r="AF476" s="794"/>
      <c r="AG476" s="794"/>
      <c r="AH476" s="794"/>
      <c r="AI476" s="794"/>
      <c r="AJ476" s="794"/>
      <c r="AK476" s="794"/>
      <c r="AL476" s="794"/>
      <c r="AM476" s="794"/>
      <c r="AN476" s="794"/>
      <c r="AO476" s="794"/>
      <c r="AP476" s="794"/>
      <c r="AQ476" s="794"/>
      <c r="AR476" s="794"/>
      <c r="AS476" s="794"/>
      <c r="AT476" s="794"/>
      <c r="AU476" s="794"/>
      <c r="AV476" s="794"/>
      <c r="AW476" s="794"/>
      <c r="AX476" s="794"/>
      <c r="AY476" s="794"/>
      <c r="AZ476" s="794"/>
      <c r="BA476" s="794"/>
      <c r="BB476" s="794"/>
      <c r="BC476" s="794"/>
      <c r="BD476" s="794"/>
      <c r="BE476" s="794"/>
      <c r="BF476" s="794"/>
      <c r="BG476" s="794"/>
      <c r="BH476" s="794"/>
      <c r="BI476" s="794"/>
      <c r="BJ476" s="794"/>
      <c r="BK476" s="794"/>
      <c r="BL476" s="794"/>
      <c r="BM476" s="794"/>
    </row>
    <row r="477" spans="5:65" s="795" customFormat="1" ht="17.25" customHeight="1">
      <c r="E477" s="4"/>
      <c r="F477" s="794"/>
      <c r="G477" s="794"/>
      <c r="H477" s="794"/>
      <c r="I477" s="794"/>
      <c r="J477" s="794"/>
      <c r="K477" s="794"/>
      <c r="L477" s="794"/>
      <c r="M477" s="794"/>
      <c r="N477" s="794"/>
      <c r="O477" s="794"/>
      <c r="P477" s="794"/>
      <c r="Q477" s="794"/>
      <c r="R477" s="794"/>
      <c r="S477" s="794"/>
      <c r="T477" s="794"/>
      <c r="U477" s="794"/>
      <c r="V477" s="794"/>
      <c r="W477" s="794"/>
      <c r="X477" s="794"/>
      <c r="Y477" s="794"/>
      <c r="Z477" s="794"/>
      <c r="AA477" s="794"/>
      <c r="AB477" s="794"/>
      <c r="AC477" s="794"/>
      <c r="AD477" s="794"/>
      <c r="AE477" s="794"/>
      <c r="AF477" s="794"/>
      <c r="AG477" s="794"/>
      <c r="AH477" s="794"/>
      <c r="AI477" s="794"/>
      <c r="AJ477" s="794"/>
      <c r="AK477" s="794"/>
      <c r="AL477" s="794"/>
      <c r="AM477" s="794"/>
      <c r="AN477" s="794"/>
      <c r="AO477" s="794"/>
      <c r="AP477" s="794"/>
      <c r="AQ477" s="794"/>
      <c r="AR477" s="794"/>
      <c r="AS477" s="794"/>
      <c r="AT477" s="794"/>
      <c r="AU477" s="794"/>
      <c r="AV477" s="794"/>
      <c r="AW477" s="794"/>
      <c r="AX477" s="794"/>
      <c r="AY477" s="794"/>
      <c r="AZ477" s="794"/>
      <c r="BA477" s="794"/>
      <c r="BB477" s="794"/>
      <c r="BC477" s="794"/>
      <c r="BD477" s="794"/>
      <c r="BE477" s="794"/>
      <c r="BF477" s="794"/>
      <c r="BG477" s="794"/>
      <c r="BH477" s="794"/>
      <c r="BI477" s="794"/>
      <c r="BJ477" s="794"/>
      <c r="BK477" s="794"/>
      <c r="BL477" s="794"/>
      <c r="BM477" s="794"/>
    </row>
    <row r="478" spans="5:65" s="795" customFormat="1" ht="17.25" customHeight="1">
      <c r="E478" s="4"/>
      <c r="F478" s="794"/>
      <c r="G478" s="794"/>
      <c r="H478" s="794"/>
      <c r="I478" s="794"/>
      <c r="J478" s="794"/>
      <c r="K478" s="794"/>
      <c r="L478" s="794"/>
      <c r="M478" s="794"/>
      <c r="N478" s="794"/>
      <c r="O478" s="794"/>
      <c r="P478" s="794"/>
      <c r="Q478" s="794"/>
      <c r="R478" s="794"/>
      <c r="S478" s="794"/>
      <c r="T478" s="794"/>
      <c r="U478" s="794"/>
      <c r="V478" s="794"/>
      <c r="W478" s="794"/>
      <c r="X478" s="794"/>
      <c r="Y478" s="794"/>
      <c r="Z478" s="794"/>
      <c r="AA478" s="794"/>
      <c r="AB478" s="794"/>
      <c r="AC478" s="794"/>
      <c r="AD478" s="794"/>
      <c r="AE478" s="794"/>
      <c r="AF478" s="794"/>
      <c r="AG478" s="794"/>
      <c r="AH478" s="794"/>
      <c r="AI478" s="794"/>
      <c r="AJ478" s="794"/>
      <c r="AK478" s="794"/>
      <c r="AL478" s="794"/>
      <c r="AM478" s="794"/>
      <c r="AN478" s="794"/>
      <c r="AO478" s="794"/>
      <c r="AP478" s="794"/>
      <c r="AQ478" s="794"/>
      <c r="AR478" s="794"/>
      <c r="AS478" s="794"/>
      <c r="AT478" s="794"/>
      <c r="AU478" s="794"/>
      <c r="AV478" s="794"/>
      <c r="AW478" s="794"/>
      <c r="AX478" s="794"/>
      <c r="AY478" s="794"/>
      <c r="AZ478" s="794"/>
      <c r="BA478" s="794"/>
      <c r="BB478" s="794"/>
      <c r="BC478" s="794"/>
      <c r="BD478" s="794"/>
      <c r="BE478" s="794"/>
      <c r="BF478" s="794"/>
      <c r="BG478" s="794"/>
      <c r="BH478" s="794"/>
      <c r="BI478" s="794"/>
      <c r="BJ478" s="794"/>
      <c r="BK478" s="794"/>
      <c r="BL478" s="794"/>
      <c r="BM478" s="794"/>
    </row>
    <row r="479" spans="5:65" s="795" customFormat="1" ht="12" customHeight="1">
      <c r="E479" s="4"/>
      <c r="F479" s="794"/>
      <c r="G479" s="794"/>
      <c r="H479" s="794"/>
      <c r="I479" s="794"/>
      <c r="J479" s="794"/>
      <c r="K479" s="794"/>
      <c r="L479" s="794"/>
      <c r="M479" s="794"/>
      <c r="N479" s="794"/>
      <c r="O479" s="794"/>
      <c r="P479" s="794"/>
      <c r="Q479" s="794"/>
      <c r="R479" s="794"/>
      <c r="S479" s="794"/>
      <c r="T479" s="794"/>
      <c r="U479" s="794"/>
      <c r="V479" s="794"/>
      <c r="W479" s="794"/>
      <c r="X479" s="794"/>
      <c r="Y479" s="794"/>
      <c r="Z479" s="794"/>
      <c r="AA479" s="794"/>
      <c r="AB479" s="794"/>
      <c r="AC479" s="794"/>
      <c r="AD479" s="794"/>
      <c r="AE479" s="794"/>
      <c r="AF479" s="794"/>
      <c r="AG479" s="794"/>
      <c r="AH479" s="794"/>
      <c r="AI479" s="794"/>
      <c r="AJ479" s="794"/>
      <c r="AK479" s="794"/>
      <c r="AL479" s="794"/>
      <c r="AM479" s="794"/>
      <c r="AN479" s="794"/>
      <c r="AO479" s="794"/>
      <c r="AP479" s="794"/>
      <c r="AQ479" s="794"/>
      <c r="AR479" s="794"/>
      <c r="AS479" s="794"/>
      <c r="AT479" s="794"/>
      <c r="AU479" s="794"/>
      <c r="AV479" s="794"/>
      <c r="AW479" s="794"/>
      <c r="AX479" s="794"/>
      <c r="AY479" s="794"/>
      <c r="AZ479" s="794"/>
      <c r="BA479" s="794"/>
      <c r="BB479" s="794"/>
      <c r="BC479" s="794"/>
      <c r="BD479" s="794"/>
      <c r="BE479" s="794"/>
      <c r="BF479" s="794"/>
      <c r="BG479" s="794"/>
      <c r="BH479" s="794"/>
      <c r="BI479" s="794"/>
      <c r="BJ479" s="794"/>
      <c r="BK479" s="794"/>
      <c r="BL479" s="794"/>
      <c r="BM479" s="794"/>
    </row>
    <row r="480" spans="5:65" s="795" customFormat="1" ht="15" customHeight="1">
      <c r="E480" s="4"/>
      <c r="F480" s="794"/>
      <c r="G480" s="794"/>
      <c r="H480" s="794"/>
      <c r="I480" s="794"/>
      <c r="J480" s="794"/>
      <c r="K480" s="794"/>
      <c r="L480" s="794"/>
      <c r="M480" s="794"/>
      <c r="N480" s="794"/>
      <c r="O480" s="794"/>
      <c r="P480" s="794"/>
      <c r="Q480" s="794"/>
      <c r="R480" s="794"/>
      <c r="S480" s="794"/>
      <c r="T480" s="794"/>
      <c r="U480" s="794"/>
      <c r="V480" s="794"/>
      <c r="W480" s="794"/>
      <c r="X480" s="794"/>
      <c r="Y480" s="794"/>
      <c r="Z480" s="794"/>
      <c r="AA480" s="794"/>
      <c r="AB480" s="794"/>
      <c r="AC480" s="794"/>
      <c r="AD480" s="794"/>
      <c r="AE480" s="794"/>
      <c r="AF480" s="794"/>
      <c r="AG480" s="794"/>
      <c r="AH480" s="794"/>
      <c r="AI480" s="794"/>
      <c r="AJ480" s="794"/>
      <c r="AK480" s="794"/>
      <c r="AL480" s="794"/>
      <c r="AM480" s="794"/>
      <c r="AN480" s="794"/>
      <c r="AO480" s="794"/>
      <c r="AP480" s="794"/>
      <c r="AQ480" s="794"/>
      <c r="AR480" s="794"/>
      <c r="AS480" s="794"/>
      <c r="AT480" s="794"/>
      <c r="AU480" s="794"/>
      <c r="AV480" s="794"/>
      <c r="AW480" s="794"/>
      <c r="AX480" s="794"/>
      <c r="AY480" s="794"/>
      <c r="AZ480" s="794"/>
      <c r="BA480" s="794"/>
      <c r="BB480" s="794"/>
      <c r="BC480" s="794"/>
      <c r="BD480" s="794"/>
      <c r="BE480" s="794"/>
      <c r="BF480" s="794"/>
      <c r="BG480" s="794"/>
      <c r="BH480" s="794"/>
      <c r="BI480" s="794"/>
      <c r="BJ480" s="794"/>
      <c r="BK480" s="794"/>
      <c r="BL480" s="794"/>
      <c r="BM480" s="794"/>
    </row>
    <row r="481" spans="5:65" s="795" customFormat="1" ht="15" customHeight="1">
      <c r="E481" s="4"/>
      <c r="F481" s="794"/>
      <c r="G481" s="794"/>
      <c r="H481" s="794"/>
      <c r="I481" s="794"/>
      <c r="J481" s="794"/>
      <c r="K481" s="794"/>
      <c r="L481" s="794"/>
      <c r="M481" s="794"/>
      <c r="N481" s="794"/>
      <c r="O481" s="794"/>
      <c r="P481" s="794"/>
      <c r="Q481" s="794"/>
      <c r="R481" s="794"/>
      <c r="S481" s="794"/>
      <c r="T481" s="794"/>
      <c r="U481" s="794"/>
      <c r="V481" s="794"/>
      <c r="W481" s="794"/>
      <c r="X481" s="794"/>
      <c r="Y481" s="794"/>
      <c r="Z481" s="794"/>
      <c r="AA481" s="794"/>
      <c r="AB481" s="794"/>
      <c r="AC481" s="794"/>
      <c r="AD481" s="794"/>
      <c r="AE481" s="794"/>
      <c r="AF481" s="794"/>
      <c r="AG481" s="794"/>
      <c r="AH481" s="794"/>
      <c r="AI481" s="794"/>
      <c r="AJ481" s="794"/>
      <c r="AK481" s="794"/>
      <c r="AL481" s="794"/>
      <c r="AM481" s="794"/>
      <c r="AN481" s="794"/>
      <c r="AO481" s="794"/>
      <c r="AP481" s="794"/>
      <c r="AQ481" s="794"/>
      <c r="AR481" s="794"/>
      <c r="AS481" s="794"/>
      <c r="AT481" s="794"/>
      <c r="AU481" s="794"/>
      <c r="AV481" s="794"/>
      <c r="AW481" s="794"/>
      <c r="AX481" s="794"/>
      <c r="AY481" s="794"/>
      <c r="AZ481" s="794"/>
      <c r="BA481" s="794"/>
      <c r="BB481" s="794"/>
      <c r="BC481" s="794"/>
      <c r="BD481" s="794"/>
      <c r="BE481" s="794"/>
      <c r="BF481" s="794"/>
      <c r="BG481" s="794"/>
      <c r="BH481" s="794"/>
      <c r="BI481" s="794"/>
      <c r="BJ481" s="794"/>
      <c r="BK481" s="794"/>
      <c r="BL481" s="794"/>
      <c r="BM481" s="794"/>
    </row>
    <row r="482" spans="5:65" s="795" customFormat="1" ht="45.75" customHeight="1">
      <c r="E482" s="4"/>
      <c r="F482" s="794"/>
      <c r="G482" s="794"/>
      <c r="H482" s="794"/>
      <c r="I482" s="794"/>
      <c r="J482" s="794"/>
      <c r="K482" s="794"/>
      <c r="L482" s="794"/>
      <c r="M482" s="794"/>
      <c r="N482" s="794"/>
      <c r="O482" s="794"/>
      <c r="P482" s="794"/>
      <c r="Q482" s="794"/>
      <c r="R482" s="794"/>
      <c r="S482" s="794"/>
      <c r="T482" s="794"/>
      <c r="U482" s="794"/>
      <c r="V482" s="794"/>
      <c r="W482" s="794"/>
      <c r="X482" s="794"/>
      <c r="Y482" s="794"/>
      <c r="Z482" s="794"/>
      <c r="AA482" s="794"/>
      <c r="AB482" s="794"/>
      <c r="AC482" s="794"/>
      <c r="AD482" s="794"/>
      <c r="AE482" s="794"/>
      <c r="AF482" s="794"/>
      <c r="AG482" s="794"/>
      <c r="AH482" s="794"/>
      <c r="AI482" s="794"/>
      <c r="AJ482" s="794"/>
      <c r="AK482" s="794"/>
      <c r="AL482" s="794"/>
      <c r="AM482" s="794"/>
      <c r="AN482" s="794"/>
      <c r="AO482" s="794"/>
      <c r="AP482" s="794"/>
      <c r="AQ482" s="794"/>
      <c r="AR482" s="794"/>
      <c r="AS482" s="794"/>
      <c r="AT482" s="794"/>
      <c r="AU482" s="794"/>
      <c r="AV482" s="794"/>
      <c r="AW482" s="794"/>
      <c r="AX482" s="794"/>
      <c r="AY482" s="794"/>
      <c r="AZ482" s="794"/>
      <c r="BA482" s="794"/>
      <c r="BB482" s="794"/>
      <c r="BC482" s="794"/>
      <c r="BD482" s="794"/>
      <c r="BE482" s="794"/>
      <c r="BF482" s="794"/>
      <c r="BG482" s="794"/>
      <c r="BH482" s="794"/>
      <c r="BI482" s="794"/>
      <c r="BJ482" s="794"/>
      <c r="BK482" s="794"/>
      <c r="BL482" s="794"/>
      <c r="BM482" s="794"/>
    </row>
    <row r="483" spans="5:65" s="795" customFormat="1" ht="49.5" customHeight="1">
      <c r="E483" s="4"/>
      <c r="F483" s="794"/>
      <c r="G483" s="794"/>
      <c r="H483" s="794"/>
      <c r="I483" s="794"/>
      <c r="J483" s="794"/>
      <c r="K483" s="794"/>
      <c r="L483" s="794"/>
      <c r="M483" s="794"/>
      <c r="N483" s="794"/>
      <c r="O483" s="794"/>
      <c r="P483" s="794"/>
      <c r="Q483" s="794"/>
      <c r="R483" s="794"/>
      <c r="S483" s="794"/>
      <c r="T483" s="794"/>
      <c r="U483" s="794"/>
      <c r="V483" s="794"/>
      <c r="W483" s="794"/>
      <c r="X483" s="794"/>
      <c r="Y483" s="794"/>
      <c r="Z483" s="794"/>
      <c r="AA483" s="794"/>
      <c r="AB483" s="794"/>
      <c r="AC483" s="794"/>
      <c r="AD483" s="794"/>
      <c r="AE483" s="794"/>
      <c r="AF483" s="794"/>
      <c r="AG483" s="794"/>
      <c r="AH483" s="794"/>
      <c r="AI483" s="794"/>
      <c r="AJ483" s="794"/>
      <c r="AK483" s="794"/>
      <c r="AL483" s="794"/>
      <c r="AM483" s="794"/>
      <c r="AN483" s="794"/>
      <c r="AO483" s="794"/>
      <c r="AP483" s="794"/>
      <c r="AQ483" s="794"/>
      <c r="AR483" s="794"/>
      <c r="AS483" s="794"/>
      <c r="AT483" s="794"/>
      <c r="AU483" s="794"/>
      <c r="AV483" s="794"/>
      <c r="AW483" s="794"/>
      <c r="AX483" s="794"/>
      <c r="AY483" s="794"/>
      <c r="AZ483" s="794"/>
      <c r="BA483" s="794"/>
      <c r="BB483" s="794"/>
      <c r="BC483" s="794"/>
      <c r="BD483" s="794"/>
      <c r="BE483" s="794"/>
      <c r="BF483" s="794"/>
      <c r="BG483" s="794"/>
      <c r="BH483" s="794"/>
      <c r="BI483" s="794"/>
      <c r="BJ483" s="794"/>
      <c r="BK483" s="794"/>
      <c r="BL483" s="794"/>
      <c r="BM483" s="794"/>
    </row>
    <row r="484" spans="5:65" s="795" customFormat="1" ht="12.75" customHeight="1">
      <c r="E484" s="4"/>
      <c r="F484" s="794"/>
      <c r="G484" s="794"/>
      <c r="H484" s="794"/>
      <c r="I484" s="794"/>
      <c r="J484" s="794"/>
      <c r="K484" s="794"/>
      <c r="L484" s="794"/>
      <c r="M484" s="794"/>
      <c r="N484" s="794"/>
      <c r="O484" s="794"/>
      <c r="P484" s="794"/>
      <c r="Q484" s="794"/>
      <c r="R484" s="794"/>
      <c r="S484" s="794"/>
      <c r="T484" s="794"/>
      <c r="U484" s="794"/>
      <c r="V484" s="794"/>
      <c r="W484" s="794"/>
      <c r="X484" s="794"/>
      <c r="Y484" s="794"/>
      <c r="Z484" s="794"/>
      <c r="AA484" s="794"/>
      <c r="AB484" s="794"/>
      <c r="AC484" s="794"/>
      <c r="AD484" s="794"/>
      <c r="AE484" s="794"/>
      <c r="AF484" s="794"/>
      <c r="AG484" s="794"/>
      <c r="AH484" s="794"/>
      <c r="AI484" s="794"/>
      <c r="AJ484" s="794"/>
      <c r="AK484" s="794"/>
      <c r="AL484" s="794"/>
      <c r="AM484" s="794"/>
      <c r="AN484" s="794"/>
      <c r="AO484" s="794"/>
      <c r="AP484" s="794"/>
      <c r="AQ484" s="794"/>
      <c r="AR484" s="794"/>
      <c r="AS484" s="794"/>
      <c r="AT484" s="794"/>
      <c r="AU484" s="794"/>
      <c r="AV484" s="794"/>
      <c r="AW484" s="794"/>
      <c r="AX484" s="794"/>
      <c r="AY484" s="794"/>
      <c r="AZ484" s="794"/>
      <c r="BA484" s="794"/>
      <c r="BB484" s="794"/>
      <c r="BC484" s="794"/>
      <c r="BD484" s="794"/>
      <c r="BE484" s="794"/>
      <c r="BF484" s="794"/>
      <c r="BG484" s="794"/>
      <c r="BH484" s="794"/>
      <c r="BI484" s="794"/>
      <c r="BJ484" s="794"/>
      <c r="BK484" s="794"/>
      <c r="BL484" s="794"/>
      <c r="BM484" s="794"/>
    </row>
    <row r="485" spans="5:65" s="795" customFormat="1" ht="11.1" customHeight="1">
      <c r="E485" s="4"/>
      <c r="F485" s="794"/>
      <c r="G485" s="794"/>
      <c r="H485" s="794"/>
      <c r="I485" s="794"/>
      <c r="J485" s="794"/>
      <c r="K485" s="794"/>
      <c r="L485" s="794"/>
      <c r="M485" s="794"/>
      <c r="N485" s="794"/>
      <c r="O485" s="794"/>
      <c r="P485" s="794"/>
      <c r="Q485" s="794"/>
      <c r="R485" s="794"/>
      <c r="S485" s="794"/>
      <c r="T485" s="794"/>
      <c r="U485" s="794"/>
      <c r="V485" s="794"/>
      <c r="W485" s="794"/>
      <c r="X485" s="794"/>
      <c r="Y485" s="794"/>
      <c r="Z485" s="794"/>
      <c r="AA485" s="794"/>
      <c r="AB485" s="794"/>
      <c r="AC485" s="794"/>
      <c r="AD485" s="794"/>
      <c r="AE485" s="794"/>
      <c r="AF485" s="794"/>
      <c r="AG485" s="794"/>
      <c r="AH485" s="794"/>
      <c r="AI485" s="794"/>
      <c r="AJ485" s="794"/>
      <c r="AK485" s="794"/>
      <c r="AL485" s="794"/>
      <c r="AM485" s="794"/>
      <c r="AN485" s="794"/>
      <c r="AO485" s="794"/>
      <c r="AP485" s="794"/>
      <c r="AQ485" s="794"/>
      <c r="AR485" s="794"/>
      <c r="AS485" s="794"/>
      <c r="AT485" s="794"/>
      <c r="AU485" s="794"/>
      <c r="AV485" s="794"/>
      <c r="AW485" s="794"/>
      <c r="AX485" s="794"/>
      <c r="AY485" s="794"/>
      <c r="AZ485" s="794"/>
      <c r="BA485" s="794"/>
      <c r="BB485" s="794"/>
      <c r="BC485" s="794"/>
      <c r="BD485" s="794"/>
      <c r="BE485" s="794"/>
      <c r="BF485" s="794"/>
      <c r="BG485" s="794"/>
      <c r="BH485" s="794"/>
      <c r="BI485" s="794"/>
      <c r="BJ485" s="794"/>
      <c r="BK485" s="794"/>
      <c r="BL485" s="794"/>
      <c r="BM485" s="794"/>
    </row>
    <row r="486" spans="5:65" s="795" customFormat="1" ht="24" customHeight="1">
      <c r="E486" s="4"/>
      <c r="F486" s="794"/>
      <c r="G486" s="794"/>
      <c r="H486" s="794"/>
      <c r="I486" s="794"/>
      <c r="J486" s="794"/>
      <c r="K486" s="794"/>
      <c r="L486" s="794"/>
      <c r="M486" s="794"/>
      <c r="N486" s="794"/>
      <c r="O486" s="794"/>
      <c r="P486" s="794"/>
      <c r="Q486" s="794"/>
      <c r="R486" s="794"/>
      <c r="S486" s="794"/>
      <c r="T486" s="794"/>
      <c r="U486" s="794"/>
      <c r="V486" s="794"/>
      <c r="W486" s="794"/>
      <c r="X486" s="794"/>
      <c r="Y486" s="794"/>
      <c r="Z486" s="794"/>
      <c r="AA486" s="794"/>
      <c r="AB486" s="794"/>
      <c r="AC486" s="794"/>
      <c r="AD486" s="794"/>
      <c r="AE486" s="794"/>
      <c r="AF486" s="794"/>
      <c r="AG486" s="794"/>
      <c r="AH486" s="794"/>
      <c r="AI486" s="794"/>
      <c r="AJ486" s="794"/>
      <c r="AK486" s="794"/>
      <c r="AL486" s="794"/>
      <c r="AM486" s="794"/>
      <c r="AN486" s="794"/>
      <c r="AO486" s="794"/>
      <c r="AP486" s="794"/>
      <c r="AQ486" s="794"/>
      <c r="AR486" s="794"/>
      <c r="AS486" s="794"/>
      <c r="AT486" s="794"/>
      <c r="AU486" s="794"/>
      <c r="AV486" s="794"/>
      <c r="AW486" s="794"/>
      <c r="AX486" s="794"/>
      <c r="AY486" s="794"/>
      <c r="AZ486" s="794"/>
      <c r="BA486" s="794"/>
      <c r="BB486" s="794"/>
      <c r="BC486" s="794"/>
      <c r="BD486" s="794"/>
      <c r="BE486" s="794"/>
      <c r="BF486" s="794"/>
      <c r="BG486" s="794"/>
      <c r="BH486" s="794"/>
      <c r="BI486" s="794"/>
      <c r="BJ486" s="794"/>
      <c r="BK486" s="794"/>
      <c r="BL486" s="794"/>
      <c r="BM486" s="794"/>
    </row>
    <row r="487" spans="5:65" s="795" customFormat="1" ht="11.1" customHeight="1">
      <c r="E487" s="4"/>
      <c r="F487" s="794"/>
      <c r="G487" s="794"/>
      <c r="H487" s="794"/>
      <c r="I487" s="794"/>
      <c r="J487" s="794"/>
      <c r="K487" s="794"/>
      <c r="L487" s="794"/>
      <c r="M487" s="794"/>
      <c r="N487" s="794"/>
      <c r="O487" s="794"/>
      <c r="P487" s="794"/>
      <c r="Q487" s="794"/>
      <c r="R487" s="794"/>
      <c r="S487" s="794"/>
      <c r="T487" s="794"/>
      <c r="U487" s="794"/>
      <c r="V487" s="794"/>
      <c r="W487" s="794"/>
      <c r="X487" s="794"/>
      <c r="Y487" s="794"/>
      <c r="Z487" s="794"/>
      <c r="AA487" s="794"/>
      <c r="AB487" s="794"/>
      <c r="AC487" s="794"/>
      <c r="AD487" s="794"/>
      <c r="AE487" s="794"/>
      <c r="AF487" s="794"/>
      <c r="AG487" s="794"/>
      <c r="AH487" s="794"/>
      <c r="AI487" s="794"/>
      <c r="AJ487" s="794"/>
      <c r="AK487" s="794"/>
      <c r="AL487" s="794"/>
      <c r="AM487" s="794"/>
      <c r="AN487" s="794"/>
      <c r="AO487" s="794"/>
      <c r="AP487" s="794"/>
      <c r="AQ487" s="794"/>
      <c r="AR487" s="794"/>
      <c r="AS487" s="794"/>
      <c r="AT487" s="794"/>
      <c r="AU487" s="794"/>
      <c r="AV487" s="794"/>
      <c r="AW487" s="794"/>
      <c r="AX487" s="794"/>
      <c r="AY487" s="794"/>
      <c r="AZ487" s="794"/>
      <c r="BA487" s="794"/>
      <c r="BB487" s="794"/>
      <c r="BC487" s="794"/>
      <c r="BD487" s="794"/>
      <c r="BE487" s="794"/>
      <c r="BF487" s="794"/>
      <c r="BG487" s="794"/>
      <c r="BH487" s="794"/>
      <c r="BI487" s="794"/>
      <c r="BJ487" s="794"/>
      <c r="BK487" s="794"/>
      <c r="BL487" s="794"/>
      <c r="BM487" s="794"/>
    </row>
    <row r="488" spans="5:65" s="795" customFormat="1" ht="12.75" customHeight="1">
      <c r="E488" s="4"/>
      <c r="F488" s="794"/>
      <c r="G488" s="794"/>
      <c r="H488" s="794"/>
      <c r="I488" s="794"/>
      <c r="J488" s="794"/>
      <c r="K488" s="794"/>
      <c r="L488" s="794"/>
      <c r="M488" s="794"/>
      <c r="N488" s="794"/>
      <c r="O488" s="794"/>
      <c r="P488" s="794"/>
      <c r="Q488" s="794"/>
      <c r="R488" s="794"/>
      <c r="S488" s="794"/>
      <c r="T488" s="794"/>
      <c r="U488" s="794"/>
      <c r="V488" s="794"/>
      <c r="W488" s="794"/>
      <c r="X488" s="794"/>
      <c r="Y488" s="794"/>
      <c r="Z488" s="794"/>
      <c r="AA488" s="794"/>
      <c r="AB488" s="794"/>
      <c r="AC488" s="794"/>
      <c r="AD488" s="794"/>
      <c r="AE488" s="794"/>
      <c r="AF488" s="794"/>
      <c r="AG488" s="794"/>
      <c r="AH488" s="794"/>
      <c r="AI488" s="794"/>
      <c r="AJ488" s="794"/>
      <c r="AK488" s="794"/>
      <c r="AL488" s="794"/>
      <c r="AM488" s="794"/>
      <c r="AN488" s="794"/>
      <c r="AO488" s="794"/>
      <c r="AP488" s="794"/>
      <c r="AQ488" s="794"/>
      <c r="AR488" s="794"/>
      <c r="AS488" s="794"/>
      <c r="AT488" s="794"/>
      <c r="AU488" s="794"/>
      <c r="AV488" s="794"/>
      <c r="AW488" s="794"/>
      <c r="AX488" s="794"/>
      <c r="AY488" s="794"/>
      <c r="AZ488" s="794"/>
      <c r="BA488" s="794"/>
      <c r="BB488" s="794"/>
      <c r="BC488" s="794"/>
      <c r="BD488" s="794"/>
      <c r="BE488" s="794"/>
      <c r="BF488" s="794"/>
      <c r="BG488" s="794"/>
      <c r="BH488" s="794"/>
      <c r="BI488" s="794"/>
      <c r="BJ488" s="794"/>
      <c r="BK488" s="794"/>
      <c r="BL488" s="794"/>
      <c r="BM488" s="794"/>
    </row>
    <row r="489" spans="5:65" s="795" customFormat="1" ht="11.1" customHeight="1">
      <c r="E489" s="4"/>
      <c r="F489" s="794"/>
      <c r="G489" s="794"/>
      <c r="H489" s="794"/>
      <c r="I489" s="794"/>
      <c r="J489" s="794"/>
      <c r="K489" s="794"/>
      <c r="L489" s="794"/>
      <c r="M489" s="794"/>
      <c r="N489" s="794"/>
      <c r="O489" s="794"/>
      <c r="P489" s="794"/>
      <c r="Q489" s="794"/>
      <c r="R489" s="794"/>
      <c r="S489" s="794"/>
      <c r="T489" s="794"/>
      <c r="U489" s="794"/>
      <c r="V489" s="794"/>
      <c r="W489" s="794"/>
      <c r="X489" s="794"/>
      <c r="Y489" s="794"/>
      <c r="Z489" s="794"/>
      <c r="AA489" s="794"/>
      <c r="AB489" s="794"/>
      <c r="AC489" s="794"/>
      <c r="AD489" s="794"/>
      <c r="AE489" s="794"/>
      <c r="AF489" s="794"/>
      <c r="AG489" s="794"/>
      <c r="AH489" s="794"/>
      <c r="AI489" s="794"/>
      <c r="AJ489" s="794"/>
      <c r="AK489" s="794"/>
      <c r="AL489" s="794"/>
      <c r="AM489" s="794"/>
      <c r="AN489" s="794"/>
      <c r="AO489" s="794"/>
      <c r="AP489" s="794"/>
      <c r="AQ489" s="794"/>
      <c r="AR489" s="794"/>
      <c r="AS489" s="794"/>
      <c r="AT489" s="794"/>
      <c r="AU489" s="794"/>
      <c r="AV489" s="794"/>
      <c r="AW489" s="794"/>
      <c r="AX489" s="794"/>
      <c r="AY489" s="794"/>
      <c r="AZ489" s="794"/>
      <c r="BA489" s="794"/>
      <c r="BB489" s="794"/>
      <c r="BC489" s="794"/>
      <c r="BD489" s="794"/>
      <c r="BE489" s="794"/>
      <c r="BF489" s="794"/>
      <c r="BG489" s="794"/>
      <c r="BH489" s="794"/>
      <c r="BI489" s="794"/>
      <c r="BJ489" s="794"/>
      <c r="BK489" s="794"/>
      <c r="BL489" s="794"/>
      <c r="BM489" s="794"/>
    </row>
    <row r="490" spans="5:65" s="795" customFormat="1" ht="12.75" customHeight="1">
      <c r="E490" s="4"/>
      <c r="F490" s="794"/>
      <c r="G490" s="794"/>
      <c r="H490" s="794"/>
      <c r="I490" s="794"/>
      <c r="J490" s="794"/>
      <c r="K490" s="794"/>
      <c r="L490" s="794"/>
      <c r="M490" s="794"/>
      <c r="N490" s="794"/>
      <c r="O490" s="794"/>
      <c r="P490" s="794"/>
      <c r="Q490" s="794"/>
      <c r="R490" s="794"/>
      <c r="S490" s="794"/>
      <c r="T490" s="794"/>
      <c r="U490" s="794"/>
      <c r="V490" s="794"/>
      <c r="W490" s="794"/>
      <c r="X490" s="794"/>
      <c r="Y490" s="794"/>
      <c r="Z490" s="794"/>
      <c r="AA490" s="794"/>
      <c r="AB490" s="794"/>
      <c r="AC490" s="794"/>
      <c r="AD490" s="794"/>
      <c r="AE490" s="794"/>
      <c r="AF490" s="794"/>
      <c r="AG490" s="794"/>
      <c r="AH490" s="794"/>
      <c r="AI490" s="794"/>
      <c r="AJ490" s="794"/>
      <c r="AK490" s="794"/>
      <c r="AL490" s="794"/>
      <c r="AM490" s="794"/>
      <c r="AN490" s="794"/>
      <c r="AO490" s="794"/>
      <c r="AP490" s="794"/>
      <c r="AQ490" s="794"/>
      <c r="AR490" s="794"/>
      <c r="AS490" s="794"/>
      <c r="AT490" s="794"/>
      <c r="AU490" s="794"/>
      <c r="AV490" s="794"/>
      <c r="AW490" s="794"/>
      <c r="AX490" s="794"/>
      <c r="AY490" s="794"/>
      <c r="AZ490" s="794"/>
      <c r="BA490" s="794"/>
      <c r="BB490" s="794"/>
      <c r="BC490" s="794"/>
      <c r="BD490" s="794"/>
      <c r="BE490" s="794"/>
      <c r="BF490" s="794"/>
      <c r="BG490" s="794"/>
      <c r="BH490" s="794"/>
      <c r="BI490" s="794"/>
      <c r="BJ490" s="794"/>
      <c r="BK490" s="794"/>
      <c r="BL490" s="794"/>
      <c r="BM490" s="794"/>
    </row>
    <row r="491" spans="5:65" s="795" customFormat="1" ht="12.75" customHeight="1">
      <c r="E491" s="4"/>
      <c r="F491" s="794"/>
      <c r="G491" s="794"/>
      <c r="H491" s="794"/>
      <c r="I491" s="794"/>
      <c r="J491" s="794"/>
      <c r="K491" s="794"/>
      <c r="L491" s="794"/>
      <c r="M491" s="794"/>
      <c r="N491" s="794"/>
      <c r="O491" s="794"/>
      <c r="P491" s="794"/>
      <c r="Q491" s="794"/>
      <c r="R491" s="794"/>
      <c r="S491" s="794"/>
      <c r="T491" s="794"/>
      <c r="U491" s="794"/>
      <c r="V491" s="794"/>
      <c r="W491" s="794"/>
      <c r="X491" s="794"/>
      <c r="Y491" s="794"/>
      <c r="Z491" s="794"/>
      <c r="AA491" s="794"/>
      <c r="AB491" s="794"/>
      <c r="AC491" s="794"/>
      <c r="AD491" s="794"/>
      <c r="AE491" s="794"/>
      <c r="AF491" s="794"/>
      <c r="AG491" s="794"/>
      <c r="AH491" s="794"/>
      <c r="AI491" s="794"/>
      <c r="AJ491" s="794"/>
      <c r="AK491" s="794"/>
      <c r="AL491" s="794"/>
      <c r="AM491" s="794"/>
      <c r="AN491" s="794"/>
      <c r="AO491" s="794"/>
      <c r="AP491" s="794"/>
      <c r="AQ491" s="794"/>
      <c r="AR491" s="794"/>
      <c r="AS491" s="794"/>
      <c r="AT491" s="794"/>
      <c r="AU491" s="794"/>
      <c r="AV491" s="794"/>
      <c r="AW491" s="794"/>
      <c r="AX491" s="794"/>
      <c r="AY491" s="794"/>
      <c r="AZ491" s="794"/>
      <c r="BA491" s="794"/>
      <c r="BB491" s="794"/>
      <c r="BC491" s="794"/>
      <c r="BD491" s="794"/>
      <c r="BE491" s="794"/>
      <c r="BF491" s="794"/>
      <c r="BG491" s="794"/>
      <c r="BH491" s="794"/>
      <c r="BI491" s="794"/>
      <c r="BJ491" s="794"/>
      <c r="BK491" s="794"/>
      <c r="BL491" s="794"/>
      <c r="BM491" s="794"/>
    </row>
    <row r="492" spans="5:65" s="795" customFormat="1" ht="12.75" customHeight="1">
      <c r="E492" s="4"/>
      <c r="F492" s="794"/>
      <c r="G492" s="794"/>
      <c r="H492" s="794"/>
      <c r="I492" s="794"/>
      <c r="J492" s="794"/>
      <c r="K492" s="794"/>
      <c r="L492" s="794"/>
      <c r="M492" s="794"/>
      <c r="N492" s="794"/>
      <c r="O492" s="794"/>
      <c r="P492" s="794"/>
      <c r="Q492" s="794"/>
      <c r="R492" s="794"/>
      <c r="S492" s="794"/>
      <c r="T492" s="794"/>
      <c r="U492" s="794"/>
      <c r="V492" s="794"/>
      <c r="W492" s="794"/>
      <c r="X492" s="794"/>
      <c r="Y492" s="794"/>
      <c r="Z492" s="794"/>
      <c r="AA492" s="794"/>
      <c r="AB492" s="794"/>
      <c r="AC492" s="794"/>
      <c r="AD492" s="794"/>
      <c r="AE492" s="794"/>
      <c r="AF492" s="794"/>
      <c r="AG492" s="794"/>
      <c r="AH492" s="794"/>
      <c r="AI492" s="794"/>
      <c r="AJ492" s="794"/>
      <c r="AK492" s="794"/>
      <c r="AL492" s="794"/>
      <c r="AM492" s="794"/>
      <c r="AN492" s="794"/>
      <c r="AO492" s="794"/>
      <c r="AP492" s="794"/>
      <c r="AQ492" s="794"/>
      <c r="AR492" s="794"/>
      <c r="AS492" s="794"/>
      <c r="AT492" s="794"/>
      <c r="AU492" s="794"/>
      <c r="AV492" s="794"/>
      <c r="AW492" s="794"/>
      <c r="AX492" s="794"/>
      <c r="AY492" s="794"/>
      <c r="AZ492" s="794"/>
      <c r="BA492" s="794"/>
      <c r="BB492" s="794"/>
      <c r="BC492" s="794"/>
      <c r="BD492" s="794"/>
      <c r="BE492" s="794"/>
      <c r="BF492" s="794"/>
      <c r="BG492" s="794"/>
      <c r="BH492" s="794"/>
      <c r="BI492" s="794"/>
      <c r="BJ492" s="794"/>
      <c r="BK492" s="794"/>
      <c r="BL492" s="794"/>
      <c r="BM492" s="794"/>
    </row>
    <row r="493" spans="5:65" s="795" customFormat="1" ht="12.75" customHeight="1">
      <c r="E493" s="4"/>
      <c r="F493" s="794"/>
      <c r="G493" s="794"/>
      <c r="H493" s="794"/>
      <c r="I493" s="794"/>
      <c r="J493" s="794"/>
      <c r="K493" s="794"/>
      <c r="L493" s="794"/>
      <c r="M493" s="794"/>
      <c r="N493" s="794"/>
      <c r="O493" s="794"/>
      <c r="P493" s="794"/>
      <c r="Q493" s="794"/>
      <c r="R493" s="794"/>
      <c r="S493" s="794"/>
      <c r="T493" s="794"/>
      <c r="U493" s="794"/>
      <c r="V493" s="794"/>
      <c r="W493" s="794"/>
      <c r="X493" s="794"/>
      <c r="Y493" s="794"/>
      <c r="Z493" s="794"/>
      <c r="AA493" s="794"/>
      <c r="AB493" s="794"/>
      <c r="AC493" s="794"/>
      <c r="AD493" s="794"/>
      <c r="AE493" s="794"/>
      <c r="AF493" s="794"/>
      <c r="AG493" s="794"/>
      <c r="AH493" s="794"/>
      <c r="AI493" s="794"/>
      <c r="AJ493" s="794"/>
      <c r="AK493" s="794"/>
      <c r="AL493" s="794"/>
      <c r="AM493" s="794"/>
      <c r="AN493" s="794"/>
      <c r="AO493" s="794"/>
      <c r="AP493" s="794"/>
      <c r="AQ493" s="794"/>
      <c r="AR493" s="794"/>
      <c r="AS493" s="794"/>
      <c r="AT493" s="794"/>
      <c r="AU493" s="794"/>
      <c r="AV493" s="794"/>
      <c r="AW493" s="794"/>
      <c r="AX493" s="794"/>
      <c r="AY493" s="794"/>
      <c r="AZ493" s="794"/>
      <c r="BA493" s="794"/>
      <c r="BB493" s="794"/>
      <c r="BC493" s="794"/>
      <c r="BD493" s="794"/>
      <c r="BE493" s="794"/>
      <c r="BF493" s="794"/>
      <c r="BG493" s="794"/>
      <c r="BH493" s="794"/>
      <c r="BI493" s="794"/>
      <c r="BJ493" s="794"/>
      <c r="BK493" s="794"/>
      <c r="BL493" s="794"/>
      <c r="BM493" s="794"/>
    </row>
    <row r="494" spans="5:65" s="795" customFormat="1" ht="12.75" customHeight="1">
      <c r="E494" s="4"/>
      <c r="F494" s="794"/>
      <c r="G494" s="794"/>
      <c r="H494" s="794"/>
      <c r="I494" s="794"/>
      <c r="J494" s="794"/>
      <c r="K494" s="794"/>
      <c r="L494" s="794"/>
      <c r="M494" s="794"/>
      <c r="N494" s="794"/>
      <c r="O494" s="794"/>
      <c r="P494" s="794"/>
      <c r="Q494" s="794"/>
      <c r="R494" s="794"/>
      <c r="S494" s="794"/>
      <c r="T494" s="794"/>
      <c r="U494" s="794"/>
      <c r="V494" s="794"/>
      <c r="W494" s="794"/>
      <c r="X494" s="794"/>
      <c r="Y494" s="794"/>
      <c r="Z494" s="794"/>
      <c r="AA494" s="794"/>
      <c r="AB494" s="794"/>
      <c r="AC494" s="794"/>
      <c r="AD494" s="794"/>
      <c r="AE494" s="794"/>
      <c r="AF494" s="794"/>
      <c r="AG494" s="794"/>
      <c r="AH494" s="794"/>
      <c r="AI494" s="794"/>
      <c r="AJ494" s="794"/>
      <c r="AK494" s="794"/>
      <c r="AL494" s="794"/>
      <c r="AM494" s="794"/>
      <c r="AN494" s="794"/>
      <c r="AO494" s="794"/>
      <c r="AP494" s="794"/>
      <c r="AQ494" s="794"/>
      <c r="AR494" s="794"/>
      <c r="AS494" s="794"/>
      <c r="AT494" s="794"/>
      <c r="AU494" s="794"/>
      <c r="AV494" s="794"/>
      <c r="AW494" s="794"/>
      <c r="AX494" s="794"/>
      <c r="AY494" s="794"/>
      <c r="AZ494" s="794"/>
      <c r="BA494" s="794"/>
      <c r="BB494" s="794"/>
      <c r="BC494" s="794"/>
      <c r="BD494" s="794"/>
      <c r="BE494" s="794"/>
      <c r="BF494" s="794"/>
      <c r="BG494" s="794"/>
      <c r="BH494" s="794"/>
      <c r="BI494" s="794"/>
      <c r="BJ494" s="794"/>
      <c r="BK494" s="794"/>
      <c r="BL494" s="794"/>
      <c r="BM494" s="794"/>
    </row>
    <row r="495" spans="5:65" s="795" customFormat="1" ht="11.1" customHeight="1">
      <c r="E495" s="4"/>
      <c r="F495" s="794"/>
      <c r="G495" s="794"/>
      <c r="H495" s="794"/>
      <c r="I495" s="794"/>
      <c r="J495" s="794"/>
      <c r="K495" s="794"/>
      <c r="L495" s="794"/>
      <c r="M495" s="794"/>
      <c r="N495" s="794"/>
      <c r="O495" s="794"/>
      <c r="P495" s="794"/>
      <c r="Q495" s="794"/>
      <c r="R495" s="794"/>
      <c r="S495" s="794"/>
      <c r="T495" s="794"/>
      <c r="U495" s="794"/>
      <c r="V495" s="794"/>
      <c r="W495" s="794"/>
      <c r="X495" s="794"/>
      <c r="Y495" s="794"/>
      <c r="Z495" s="794"/>
      <c r="AA495" s="794"/>
      <c r="AB495" s="794"/>
      <c r="AC495" s="794"/>
      <c r="AD495" s="794"/>
      <c r="AE495" s="794"/>
      <c r="AF495" s="794"/>
      <c r="AG495" s="794"/>
      <c r="AH495" s="794"/>
      <c r="AI495" s="794"/>
      <c r="AJ495" s="794"/>
      <c r="AK495" s="794"/>
      <c r="AL495" s="794"/>
      <c r="AM495" s="794"/>
      <c r="AN495" s="794"/>
      <c r="AO495" s="794"/>
      <c r="AP495" s="794"/>
      <c r="AQ495" s="794"/>
      <c r="AR495" s="794"/>
      <c r="AS495" s="794"/>
      <c r="AT495" s="794"/>
      <c r="AU495" s="794"/>
      <c r="AV495" s="794"/>
      <c r="AW495" s="794"/>
      <c r="AX495" s="794"/>
      <c r="AY495" s="794"/>
      <c r="AZ495" s="794"/>
      <c r="BA495" s="794"/>
      <c r="BB495" s="794"/>
      <c r="BC495" s="794"/>
      <c r="BD495" s="794"/>
      <c r="BE495" s="794"/>
      <c r="BF495" s="794"/>
      <c r="BG495" s="794"/>
      <c r="BH495" s="794"/>
      <c r="BI495" s="794"/>
      <c r="BJ495" s="794"/>
      <c r="BK495" s="794"/>
      <c r="BL495" s="794"/>
      <c r="BM495" s="794"/>
    </row>
    <row r="496" spans="5:65" s="795" customFormat="1" ht="12.75" customHeight="1">
      <c r="E496" s="4"/>
      <c r="F496" s="794"/>
      <c r="G496" s="794"/>
      <c r="H496" s="794"/>
      <c r="I496" s="794"/>
      <c r="J496" s="794"/>
      <c r="K496" s="794"/>
      <c r="L496" s="794"/>
      <c r="M496" s="794"/>
      <c r="N496" s="794"/>
      <c r="O496" s="794"/>
      <c r="P496" s="794"/>
      <c r="Q496" s="794"/>
      <c r="R496" s="794"/>
      <c r="S496" s="794"/>
      <c r="T496" s="794"/>
      <c r="U496" s="794"/>
      <c r="V496" s="794"/>
      <c r="W496" s="794"/>
      <c r="X496" s="794"/>
      <c r="Y496" s="794"/>
      <c r="Z496" s="794"/>
      <c r="AA496" s="794"/>
      <c r="AB496" s="794"/>
      <c r="AC496" s="794"/>
      <c r="AD496" s="794"/>
      <c r="AE496" s="794"/>
      <c r="AF496" s="794"/>
      <c r="AG496" s="794"/>
      <c r="AH496" s="794"/>
      <c r="AI496" s="794"/>
      <c r="AJ496" s="794"/>
      <c r="AK496" s="794"/>
      <c r="AL496" s="794"/>
      <c r="AM496" s="794"/>
      <c r="AN496" s="794"/>
      <c r="AO496" s="794"/>
      <c r="AP496" s="794"/>
      <c r="AQ496" s="794"/>
      <c r="AR496" s="794"/>
      <c r="AS496" s="794"/>
      <c r="AT496" s="794"/>
      <c r="AU496" s="794"/>
      <c r="AV496" s="794"/>
      <c r="AW496" s="794"/>
      <c r="AX496" s="794"/>
      <c r="AY496" s="794"/>
      <c r="AZ496" s="794"/>
      <c r="BA496" s="794"/>
      <c r="BB496" s="794"/>
      <c r="BC496" s="794"/>
      <c r="BD496" s="794"/>
      <c r="BE496" s="794"/>
      <c r="BF496" s="794"/>
      <c r="BG496" s="794"/>
      <c r="BH496" s="794"/>
      <c r="BI496" s="794"/>
      <c r="BJ496" s="794"/>
      <c r="BK496" s="794"/>
      <c r="BL496" s="794"/>
      <c r="BM496" s="794"/>
    </row>
    <row r="497" spans="5:65" s="795" customFormat="1" ht="12.75" customHeight="1">
      <c r="E497" s="4"/>
      <c r="F497" s="794"/>
      <c r="G497" s="794"/>
      <c r="H497" s="794"/>
      <c r="I497" s="794"/>
      <c r="J497" s="794"/>
      <c r="K497" s="794"/>
      <c r="L497" s="794"/>
      <c r="M497" s="794"/>
      <c r="N497" s="794"/>
      <c r="O497" s="794"/>
      <c r="P497" s="794"/>
      <c r="Q497" s="794"/>
      <c r="R497" s="794"/>
      <c r="S497" s="794"/>
      <c r="T497" s="794"/>
      <c r="U497" s="794"/>
      <c r="V497" s="794"/>
      <c r="W497" s="794"/>
      <c r="X497" s="794"/>
      <c r="Y497" s="794"/>
      <c r="Z497" s="794"/>
      <c r="AA497" s="794"/>
      <c r="AB497" s="794"/>
      <c r="AC497" s="794"/>
      <c r="AD497" s="794"/>
      <c r="AE497" s="794"/>
      <c r="AF497" s="794"/>
      <c r="AG497" s="794"/>
      <c r="AH497" s="794"/>
      <c r="AI497" s="794"/>
      <c r="AJ497" s="794"/>
      <c r="AK497" s="794"/>
      <c r="AL497" s="794"/>
      <c r="AM497" s="794"/>
      <c r="AN497" s="794"/>
      <c r="AO497" s="794"/>
      <c r="AP497" s="794"/>
      <c r="AQ497" s="794"/>
      <c r="AR497" s="794"/>
      <c r="AS497" s="794"/>
      <c r="AT497" s="794"/>
      <c r="AU497" s="794"/>
      <c r="AV497" s="794"/>
      <c r="AW497" s="794"/>
      <c r="AX497" s="794"/>
      <c r="AY497" s="794"/>
      <c r="AZ497" s="794"/>
      <c r="BA497" s="794"/>
      <c r="BB497" s="794"/>
      <c r="BC497" s="794"/>
      <c r="BD497" s="794"/>
      <c r="BE497" s="794"/>
      <c r="BF497" s="794"/>
      <c r="BG497" s="794"/>
      <c r="BH497" s="794"/>
      <c r="BI497" s="794"/>
      <c r="BJ497" s="794"/>
      <c r="BK497" s="794"/>
      <c r="BL497" s="794"/>
      <c r="BM497" s="794"/>
    </row>
    <row r="498" spans="5:65" s="795" customFormat="1" ht="12.75" customHeight="1">
      <c r="E498" s="4"/>
      <c r="F498" s="794"/>
      <c r="G498" s="794"/>
      <c r="H498" s="794"/>
      <c r="I498" s="794"/>
      <c r="J498" s="794"/>
      <c r="K498" s="794"/>
      <c r="L498" s="794"/>
      <c r="M498" s="794"/>
      <c r="N498" s="794"/>
      <c r="O498" s="794"/>
      <c r="P498" s="794"/>
      <c r="Q498" s="794"/>
      <c r="R498" s="794"/>
      <c r="S498" s="794"/>
      <c r="T498" s="794"/>
      <c r="U498" s="794"/>
      <c r="V498" s="794"/>
      <c r="W498" s="794"/>
      <c r="X498" s="794"/>
      <c r="Y498" s="794"/>
      <c r="Z498" s="794"/>
      <c r="AA498" s="794"/>
      <c r="AB498" s="794"/>
      <c r="AC498" s="794"/>
      <c r="AD498" s="794"/>
      <c r="AE498" s="794"/>
      <c r="AF498" s="794"/>
      <c r="AG498" s="794"/>
      <c r="AH498" s="794"/>
      <c r="AI498" s="794"/>
      <c r="AJ498" s="794"/>
      <c r="AK498" s="794"/>
      <c r="AL498" s="794"/>
      <c r="AM498" s="794"/>
      <c r="AN498" s="794"/>
      <c r="AO498" s="794"/>
      <c r="AP498" s="794"/>
      <c r="AQ498" s="794"/>
      <c r="AR498" s="794"/>
      <c r="AS498" s="794"/>
      <c r="AT498" s="794"/>
      <c r="AU498" s="794"/>
      <c r="AV498" s="794"/>
      <c r="AW498" s="794"/>
      <c r="AX498" s="794"/>
      <c r="AY498" s="794"/>
      <c r="AZ498" s="794"/>
      <c r="BA498" s="794"/>
      <c r="BB498" s="794"/>
      <c r="BC498" s="794"/>
      <c r="BD498" s="794"/>
      <c r="BE498" s="794"/>
      <c r="BF498" s="794"/>
      <c r="BG498" s="794"/>
      <c r="BH498" s="794"/>
      <c r="BI498" s="794"/>
      <c r="BJ498" s="794"/>
      <c r="BK498" s="794"/>
      <c r="BL498" s="794"/>
      <c r="BM498" s="794"/>
    </row>
    <row r="499" spans="5:65" s="795" customFormat="1" ht="12.75" customHeight="1">
      <c r="E499" s="4"/>
      <c r="F499" s="794"/>
      <c r="G499" s="794"/>
      <c r="H499" s="794"/>
      <c r="I499" s="794"/>
      <c r="J499" s="794"/>
      <c r="K499" s="794"/>
      <c r="L499" s="794"/>
      <c r="M499" s="794"/>
      <c r="N499" s="794"/>
      <c r="O499" s="794"/>
      <c r="P499" s="794"/>
      <c r="Q499" s="794"/>
      <c r="R499" s="794"/>
      <c r="S499" s="794"/>
      <c r="T499" s="794"/>
      <c r="U499" s="794"/>
      <c r="V499" s="794"/>
      <c r="W499" s="794"/>
      <c r="X499" s="794"/>
      <c r="Y499" s="794"/>
      <c r="Z499" s="794"/>
      <c r="AA499" s="794"/>
      <c r="AB499" s="794"/>
      <c r="AC499" s="794"/>
      <c r="AD499" s="794"/>
      <c r="AE499" s="794"/>
      <c r="AF499" s="794"/>
      <c r="AG499" s="794"/>
      <c r="AH499" s="794"/>
      <c r="AI499" s="794"/>
      <c r="AJ499" s="794"/>
      <c r="AK499" s="794"/>
      <c r="AL499" s="794"/>
      <c r="AM499" s="794"/>
      <c r="AN499" s="794"/>
      <c r="AO499" s="794"/>
      <c r="AP499" s="794"/>
      <c r="AQ499" s="794"/>
      <c r="AR499" s="794"/>
      <c r="AS499" s="794"/>
      <c r="AT499" s="794"/>
      <c r="AU499" s="794"/>
      <c r="AV499" s="794"/>
      <c r="AW499" s="794"/>
      <c r="AX499" s="794"/>
      <c r="AY499" s="794"/>
      <c r="AZ499" s="794"/>
      <c r="BA499" s="794"/>
      <c r="BB499" s="794"/>
      <c r="BC499" s="794"/>
      <c r="BD499" s="794"/>
      <c r="BE499" s="794"/>
      <c r="BF499" s="794"/>
      <c r="BG499" s="794"/>
      <c r="BH499" s="794"/>
      <c r="BI499" s="794"/>
      <c r="BJ499" s="794"/>
      <c r="BK499" s="794"/>
      <c r="BL499" s="794"/>
      <c r="BM499" s="794"/>
    </row>
    <row r="500" spans="5:65" s="795" customFormat="1" ht="12.75" customHeight="1">
      <c r="E500" s="4"/>
      <c r="F500" s="794"/>
      <c r="G500" s="794"/>
      <c r="H500" s="794"/>
      <c r="I500" s="794"/>
      <c r="J500" s="794"/>
      <c r="K500" s="794"/>
      <c r="L500" s="794"/>
      <c r="M500" s="794"/>
      <c r="N500" s="794"/>
      <c r="O500" s="794"/>
      <c r="P500" s="794"/>
      <c r="Q500" s="794"/>
      <c r="R500" s="794"/>
      <c r="S500" s="794"/>
      <c r="T500" s="794"/>
      <c r="U500" s="794"/>
      <c r="V500" s="794"/>
      <c r="W500" s="794"/>
      <c r="X500" s="794"/>
      <c r="Y500" s="794"/>
      <c r="Z500" s="794"/>
      <c r="AA500" s="794"/>
      <c r="AB500" s="794"/>
      <c r="AC500" s="794"/>
      <c r="AD500" s="794"/>
      <c r="AE500" s="794"/>
      <c r="AF500" s="794"/>
      <c r="AG500" s="794"/>
      <c r="AH500" s="794"/>
      <c r="AI500" s="794"/>
      <c r="AJ500" s="794"/>
      <c r="AK500" s="794"/>
      <c r="AL500" s="794"/>
      <c r="AM500" s="794"/>
      <c r="AN500" s="794"/>
      <c r="AO500" s="794"/>
      <c r="AP500" s="794"/>
      <c r="AQ500" s="794"/>
      <c r="AR500" s="794"/>
      <c r="AS500" s="794"/>
      <c r="AT500" s="794"/>
      <c r="AU500" s="794"/>
      <c r="AV500" s="794"/>
      <c r="AW500" s="794"/>
      <c r="AX500" s="794"/>
      <c r="AY500" s="794"/>
      <c r="AZ500" s="794"/>
      <c r="BA500" s="794"/>
      <c r="BB500" s="794"/>
      <c r="BC500" s="794"/>
      <c r="BD500" s="794"/>
      <c r="BE500" s="794"/>
      <c r="BF500" s="794"/>
      <c r="BG500" s="794"/>
      <c r="BH500" s="794"/>
      <c r="BI500" s="794"/>
      <c r="BJ500" s="794"/>
      <c r="BK500" s="794"/>
      <c r="BL500" s="794"/>
      <c r="BM500" s="794"/>
    </row>
    <row r="501" spans="5:65" s="795" customFormat="1" ht="11.1" customHeight="1">
      <c r="E501" s="4"/>
      <c r="F501" s="794"/>
      <c r="G501" s="794"/>
      <c r="H501" s="794"/>
      <c r="I501" s="794"/>
      <c r="J501" s="794"/>
      <c r="K501" s="794"/>
      <c r="L501" s="794"/>
      <c r="M501" s="794"/>
      <c r="N501" s="794"/>
      <c r="O501" s="794"/>
      <c r="P501" s="794"/>
      <c r="Q501" s="794"/>
      <c r="R501" s="794"/>
      <c r="S501" s="794"/>
      <c r="T501" s="794"/>
      <c r="U501" s="794"/>
      <c r="V501" s="794"/>
      <c r="W501" s="794"/>
      <c r="X501" s="794"/>
      <c r="Y501" s="794"/>
      <c r="Z501" s="794"/>
      <c r="AA501" s="794"/>
      <c r="AB501" s="794"/>
      <c r="AC501" s="794"/>
      <c r="AD501" s="794"/>
      <c r="AE501" s="794"/>
      <c r="AF501" s="794"/>
      <c r="AG501" s="794"/>
      <c r="AH501" s="794"/>
      <c r="AI501" s="794"/>
      <c r="AJ501" s="794"/>
      <c r="AK501" s="794"/>
      <c r="AL501" s="794"/>
      <c r="AM501" s="794"/>
      <c r="AN501" s="794"/>
      <c r="AO501" s="794"/>
      <c r="AP501" s="794"/>
      <c r="AQ501" s="794"/>
      <c r="AR501" s="794"/>
      <c r="AS501" s="794"/>
      <c r="AT501" s="794"/>
      <c r="AU501" s="794"/>
      <c r="AV501" s="794"/>
      <c r="AW501" s="794"/>
      <c r="AX501" s="794"/>
      <c r="AY501" s="794"/>
      <c r="AZ501" s="794"/>
      <c r="BA501" s="794"/>
      <c r="BB501" s="794"/>
      <c r="BC501" s="794"/>
      <c r="BD501" s="794"/>
      <c r="BE501" s="794"/>
      <c r="BF501" s="794"/>
      <c r="BG501" s="794"/>
      <c r="BH501" s="794"/>
      <c r="BI501" s="794"/>
      <c r="BJ501" s="794"/>
      <c r="BK501" s="794"/>
      <c r="BL501" s="794"/>
      <c r="BM501" s="794"/>
    </row>
    <row r="502" spans="5:65" s="795" customFormat="1" ht="12.75" customHeight="1">
      <c r="E502" s="4"/>
      <c r="F502" s="794"/>
      <c r="G502" s="794"/>
      <c r="H502" s="794"/>
      <c r="I502" s="794"/>
      <c r="J502" s="794"/>
      <c r="K502" s="794"/>
      <c r="L502" s="794"/>
      <c r="M502" s="794"/>
      <c r="N502" s="794"/>
      <c r="O502" s="794"/>
      <c r="P502" s="794"/>
      <c r="Q502" s="794"/>
      <c r="R502" s="794"/>
      <c r="S502" s="794"/>
      <c r="T502" s="794"/>
      <c r="U502" s="794"/>
      <c r="V502" s="794"/>
      <c r="W502" s="794"/>
      <c r="X502" s="794"/>
      <c r="Y502" s="794"/>
      <c r="Z502" s="794"/>
      <c r="AA502" s="794"/>
      <c r="AB502" s="794"/>
      <c r="AC502" s="794"/>
      <c r="AD502" s="794"/>
      <c r="AE502" s="794"/>
      <c r="AF502" s="794"/>
      <c r="AG502" s="794"/>
      <c r="AH502" s="794"/>
      <c r="AI502" s="794"/>
      <c r="AJ502" s="794"/>
      <c r="AK502" s="794"/>
      <c r="AL502" s="794"/>
      <c r="AM502" s="794"/>
      <c r="AN502" s="794"/>
      <c r="AO502" s="794"/>
      <c r="AP502" s="794"/>
      <c r="AQ502" s="794"/>
      <c r="AR502" s="794"/>
      <c r="AS502" s="794"/>
      <c r="AT502" s="794"/>
      <c r="AU502" s="794"/>
      <c r="AV502" s="794"/>
      <c r="AW502" s="794"/>
      <c r="AX502" s="794"/>
      <c r="AY502" s="794"/>
      <c r="AZ502" s="794"/>
      <c r="BA502" s="794"/>
      <c r="BB502" s="794"/>
      <c r="BC502" s="794"/>
      <c r="BD502" s="794"/>
      <c r="BE502" s="794"/>
      <c r="BF502" s="794"/>
      <c r="BG502" s="794"/>
      <c r="BH502" s="794"/>
      <c r="BI502" s="794"/>
      <c r="BJ502" s="794"/>
      <c r="BK502" s="794"/>
      <c r="BL502" s="794"/>
      <c r="BM502" s="794"/>
    </row>
    <row r="503" spans="5:65" s="795" customFormat="1" ht="12.75" customHeight="1">
      <c r="E503" s="4"/>
      <c r="F503" s="794"/>
      <c r="G503" s="794"/>
      <c r="H503" s="794"/>
      <c r="I503" s="794"/>
      <c r="J503" s="794"/>
      <c r="K503" s="794"/>
      <c r="L503" s="794"/>
      <c r="M503" s="794"/>
      <c r="N503" s="794"/>
      <c r="O503" s="794"/>
      <c r="P503" s="794"/>
      <c r="Q503" s="794"/>
      <c r="R503" s="794"/>
      <c r="S503" s="794"/>
      <c r="T503" s="794"/>
      <c r="U503" s="794"/>
      <c r="V503" s="794"/>
      <c r="W503" s="794"/>
      <c r="X503" s="794"/>
      <c r="Y503" s="794"/>
      <c r="Z503" s="794"/>
      <c r="AA503" s="794"/>
      <c r="AB503" s="794"/>
      <c r="AC503" s="794"/>
      <c r="AD503" s="794"/>
      <c r="AE503" s="794"/>
      <c r="AF503" s="794"/>
      <c r="AG503" s="794"/>
      <c r="AH503" s="794"/>
      <c r="AI503" s="794"/>
      <c r="AJ503" s="794"/>
      <c r="AK503" s="794"/>
      <c r="AL503" s="794"/>
      <c r="AM503" s="794"/>
      <c r="AN503" s="794"/>
      <c r="AO503" s="794"/>
      <c r="AP503" s="794"/>
      <c r="AQ503" s="794"/>
      <c r="AR503" s="794"/>
      <c r="AS503" s="794"/>
      <c r="AT503" s="794"/>
      <c r="AU503" s="794"/>
      <c r="AV503" s="794"/>
      <c r="AW503" s="794"/>
      <c r="AX503" s="794"/>
      <c r="AY503" s="794"/>
      <c r="AZ503" s="794"/>
      <c r="BA503" s="794"/>
      <c r="BB503" s="794"/>
      <c r="BC503" s="794"/>
      <c r="BD503" s="794"/>
      <c r="BE503" s="794"/>
      <c r="BF503" s="794"/>
      <c r="BG503" s="794"/>
      <c r="BH503" s="794"/>
      <c r="BI503" s="794"/>
      <c r="BJ503" s="794"/>
      <c r="BK503" s="794"/>
      <c r="BL503" s="794"/>
      <c r="BM503" s="794"/>
    </row>
    <row r="504" spans="5:65" s="795" customFormat="1" ht="12.75" customHeight="1">
      <c r="E504" s="4"/>
      <c r="F504" s="794"/>
      <c r="G504" s="794"/>
      <c r="H504" s="794"/>
      <c r="I504" s="794"/>
      <c r="J504" s="794"/>
      <c r="K504" s="794"/>
      <c r="L504" s="794"/>
      <c r="M504" s="794"/>
      <c r="N504" s="794"/>
      <c r="O504" s="794"/>
      <c r="P504" s="794"/>
      <c r="Q504" s="794"/>
      <c r="R504" s="794"/>
      <c r="S504" s="794"/>
      <c r="T504" s="794"/>
      <c r="U504" s="794"/>
      <c r="V504" s="794"/>
      <c r="W504" s="794"/>
      <c r="X504" s="794"/>
      <c r="Y504" s="794"/>
      <c r="Z504" s="794"/>
      <c r="AA504" s="794"/>
      <c r="AB504" s="794"/>
      <c r="AC504" s="794"/>
      <c r="AD504" s="794"/>
      <c r="AE504" s="794"/>
      <c r="AF504" s="794"/>
      <c r="AG504" s="794"/>
      <c r="AH504" s="794"/>
      <c r="AI504" s="794"/>
      <c r="AJ504" s="794"/>
      <c r="AK504" s="794"/>
      <c r="AL504" s="794"/>
      <c r="AM504" s="794"/>
      <c r="AN504" s="794"/>
      <c r="AO504" s="794"/>
      <c r="AP504" s="794"/>
      <c r="AQ504" s="794"/>
      <c r="AR504" s="794"/>
      <c r="AS504" s="794"/>
      <c r="AT504" s="794"/>
      <c r="AU504" s="794"/>
      <c r="AV504" s="794"/>
      <c r="AW504" s="794"/>
      <c r="AX504" s="794"/>
      <c r="AY504" s="794"/>
      <c r="AZ504" s="794"/>
      <c r="BA504" s="794"/>
      <c r="BB504" s="794"/>
      <c r="BC504" s="794"/>
      <c r="BD504" s="794"/>
      <c r="BE504" s="794"/>
      <c r="BF504" s="794"/>
      <c r="BG504" s="794"/>
      <c r="BH504" s="794"/>
      <c r="BI504" s="794"/>
      <c r="BJ504" s="794"/>
      <c r="BK504" s="794"/>
      <c r="BL504" s="794"/>
      <c r="BM504" s="794"/>
    </row>
    <row r="505" spans="5:65" s="795" customFormat="1" ht="12.75" customHeight="1">
      <c r="E505" s="4"/>
      <c r="F505" s="794"/>
      <c r="G505" s="794"/>
      <c r="H505" s="794"/>
      <c r="I505" s="794"/>
      <c r="J505" s="794"/>
      <c r="K505" s="794"/>
      <c r="L505" s="794"/>
      <c r="M505" s="794"/>
      <c r="N505" s="794"/>
      <c r="O505" s="794"/>
      <c r="P505" s="794"/>
      <c r="Q505" s="794"/>
      <c r="R505" s="794"/>
      <c r="S505" s="794"/>
      <c r="T505" s="794"/>
      <c r="U505" s="794"/>
      <c r="V505" s="794"/>
      <c r="W505" s="794"/>
      <c r="X505" s="794"/>
      <c r="Y505" s="794"/>
      <c r="Z505" s="794"/>
      <c r="AA505" s="794"/>
      <c r="AB505" s="794"/>
      <c r="AC505" s="794"/>
      <c r="AD505" s="794"/>
      <c r="AE505" s="794"/>
      <c r="AF505" s="794"/>
      <c r="AG505" s="794"/>
      <c r="AH505" s="794"/>
      <c r="AI505" s="794"/>
      <c r="AJ505" s="794"/>
      <c r="AK505" s="794"/>
      <c r="AL505" s="794"/>
      <c r="AM505" s="794"/>
      <c r="AN505" s="794"/>
      <c r="AO505" s="794"/>
      <c r="AP505" s="794"/>
      <c r="AQ505" s="794"/>
      <c r="AR505" s="794"/>
      <c r="AS505" s="794"/>
      <c r="AT505" s="794"/>
      <c r="AU505" s="794"/>
      <c r="AV505" s="794"/>
      <c r="AW505" s="794"/>
      <c r="AX505" s="794"/>
      <c r="AY505" s="794"/>
      <c r="AZ505" s="794"/>
      <c r="BA505" s="794"/>
      <c r="BB505" s="794"/>
      <c r="BC505" s="794"/>
      <c r="BD505" s="794"/>
      <c r="BE505" s="794"/>
      <c r="BF505" s="794"/>
      <c r="BG505" s="794"/>
      <c r="BH505" s="794"/>
      <c r="BI505" s="794"/>
      <c r="BJ505" s="794"/>
      <c r="BK505" s="794"/>
      <c r="BL505" s="794"/>
      <c r="BM505" s="794"/>
    </row>
    <row r="506" spans="5:65" s="795" customFormat="1" ht="12.75" customHeight="1">
      <c r="E506" s="4"/>
      <c r="F506" s="794"/>
      <c r="G506" s="794"/>
      <c r="H506" s="794"/>
      <c r="I506" s="794"/>
      <c r="J506" s="794"/>
      <c r="K506" s="794"/>
      <c r="L506" s="794"/>
      <c r="M506" s="794"/>
      <c r="N506" s="794"/>
      <c r="O506" s="794"/>
      <c r="P506" s="794"/>
      <c r="Q506" s="794"/>
      <c r="R506" s="794"/>
      <c r="S506" s="794"/>
      <c r="T506" s="794"/>
      <c r="U506" s="794"/>
      <c r="V506" s="794"/>
      <c r="W506" s="794"/>
      <c r="X506" s="794"/>
      <c r="Y506" s="794"/>
      <c r="Z506" s="794"/>
      <c r="AA506" s="794"/>
      <c r="AB506" s="794"/>
      <c r="AC506" s="794"/>
      <c r="AD506" s="794"/>
      <c r="AE506" s="794"/>
      <c r="AF506" s="794"/>
      <c r="AG506" s="794"/>
      <c r="AH506" s="794"/>
      <c r="AI506" s="794"/>
      <c r="AJ506" s="794"/>
      <c r="AK506" s="794"/>
      <c r="AL506" s="794"/>
      <c r="AM506" s="794"/>
      <c r="AN506" s="794"/>
      <c r="AO506" s="794"/>
      <c r="AP506" s="794"/>
      <c r="AQ506" s="794"/>
      <c r="AR506" s="794"/>
      <c r="AS506" s="794"/>
      <c r="AT506" s="794"/>
      <c r="AU506" s="794"/>
      <c r="AV506" s="794"/>
      <c r="AW506" s="794"/>
      <c r="AX506" s="794"/>
      <c r="AY506" s="794"/>
      <c r="AZ506" s="794"/>
      <c r="BA506" s="794"/>
      <c r="BB506" s="794"/>
      <c r="BC506" s="794"/>
      <c r="BD506" s="794"/>
      <c r="BE506" s="794"/>
      <c r="BF506" s="794"/>
      <c r="BG506" s="794"/>
      <c r="BH506" s="794"/>
      <c r="BI506" s="794"/>
      <c r="BJ506" s="794"/>
      <c r="BK506" s="794"/>
      <c r="BL506" s="794"/>
      <c r="BM506" s="794"/>
    </row>
    <row r="507" spans="5:65" s="795" customFormat="1" ht="11.1" customHeight="1">
      <c r="E507" s="4"/>
      <c r="F507" s="794"/>
      <c r="G507" s="794"/>
      <c r="H507" s="794"/>
      <c r="I507" s="794"/>
      <c r="J507" s="794"/>
      <c r="K507" s="794"/>
      <c r="L507" s="794"/>
      <c r="M507" s="794"/>
      <c r="N507" s="794"/>
      <c r="O507" s="794"/>
      <c r="P507" s="794"/>
      <c r="Q507" s="794"/>
      <c r="R507" s="794"/>
      <c r="S507" s="794"/>
      <c r="T507" s="794"/>
      <c r="U507" s="794"/>
      <c r="V507" s="794"/>
      <c r="W507" s="794"/>
      <c r="X507" s="794"/>
      <c r="Y507" s="794"/>
      <c r="Z507" s="794"/>
      <c r="AA507" s="794"/>
      <c r="AB507" s="794"/>
      <c r="AC507" s="794"/>
      <c r="AD507" s="794"/>
      <c r="AE507" s="794"/>
      <c r="AF507" s="794"/>
      <c r="AG507" s="794"/>
      <c r="AH507" s="794"/>
      <c r="AI507" s="794"/>
      <c r="AJ507" s="794"/>
      <c r="AK507" s="794"/>
      <c r="AL507" s="794"/>
      <c r="AM507" s="794"/>
      <c r="AN507" s="794"/>
      <c r="AO507" s="794"/>
      <c r="AP507" s="794"/>
      <c r="AQ507" s="794"/>
      <c r="AR507" s="794"/>
      <c r="AS507" s="794"/>
      <c r="AT507" s="794"/>
      <c r="AU507" s="794"/>
      <c r="AV507" s="794"/>
      <c r="AW507" s="794"/>
      <c r="AX507" s="794"/>
      <c r="AY507" s="794"/>
      <c r="AZ507" s="794"/>
      <c r="BA507" s="794"/>
      <c r="BB507" s="794"/>
      <c r="BC507" s="794"/>
      <c r="BD507" s="794"/>
      <c r="BE507" s="794"/>
      <c r="BF507" s="794"/>
      <c r="BG507" s="794"/>
      <c r="BH507" s="794"/>
      <c r="BI507" s="794"/>
      <c r="BJ507" s="794"/>
      <c r="BK507" s="794"/>
      <c r="BL507" s="794"/>
      <c r="BM507" s="794"/>
    </row>
    <row r="508" spans="5:65" s="795" customFormat="1" ht="12.75" customHeight="1">
      <c r="E508" s="4"/>
      <c r="F508" s="794"/>
      <c r="G508" s="794"/>
      <c r="H508" s="794"/>
      <c r="I508" s="794"/>
      <c r="J508" s="794"/>
      <c r="K508" s="794"/>
      <c r="L508" s="794"/>
      <c r="M508" s="794"/>
      <c r="N508" s="794"/>
      <c r="O508" s="794"/>
      <c r="P508" s="794"/>
      <c r="Q508" s="794"/>
      <c r="R508" s="794"/>
      <c r="S508" s="794"/>
      <c r="T508" s="794"/>
      <c r="U508" s="794"/>
      <c r="V508" s="794"/>
      <c r="W508" s="794"/>
      <c r="X508" s="794"/>
      <c r="Y508" s="794"/>
      <c r="Z508" s="794"/>
      <c r="AA508" s="794"/>
      <c r="AB508" s="794"/>
      <c r="AC508" s="794"/>
      <c r="AD508" s="794"/>
      <c r="AE508" s="794"/>
      <c r="AF508" s="794"/>
      <c r="AG508" s="794"/>
      <c r="AH508" s="794"/>
      <c r="AI508" s="794"/>
      <c r="AJ508" s="794"/>
      <c r="AK508" s="794"/>
      <c r="AL508" s="794"/>
      <c r="AM508" s="794"/>
      <c r="AN508" s="794"/>
      <c r="AO508" s="794"/>
      <c r="AP508" s="794"/>
      <c r="AQ508" s="794"/>
      <c r="AR508" s="794"/>
      <c r="AS508" s="794"/>
      <c r="AT508" s="794"/>
      <c r="AU508" s="794"/>
      <c r="AV508" s="794"/>
      <c r="AW508" s="794"/>
      <c r="AX508" s="794"/>
      <c r="AY508" s="794"/>
      <c r="AZ508" s="794"/>
      <c r="BA508" s="794"/>
      <c r="BB508" s="794"/>
      <c r="BC508" s="794"/>
      <c r="BD508" s="794"/>
      <c r="BE508" s="794"/>
      <c r="BF508" s="794"/>
      <c r="BG508" s="794"/>
      <c r="BH508" s="794"/>
      <c r="BI508" s="794"/>
      <c r="BJ508" s="794"/>
      <c r="BK508" s="794"/>
      <c r="BL508" s="794"/>
      <c r="BM508" s="794"/>
    </row>
    <row r="509" spans="5:65" s="795" customFormat="1" ht="12.75" customHeight="1">
      <c r="E509" s="4"/>
      <c r="F509" s="794"/>
      <c r="G509" s="794"/>
      <c r="H509" s="794"/>
      <c r="I509" s="794"/>
      <c r="J509" s="794"/>
      <c r="K509" s="794"/>
      <c r="L509" s="794"/>
      <c r="M509" s="794"/>
      <c r="N509" s="794"/>
      <c r="O509" s="794"/>
      <c r="P509" s="794"/>
      <c r="Q509" s="794"/>
      <c r="R509" s="794"/>
      <c r="S509" s="794"/>
      <c r="T509" s="794"/>
      <c r="U509" s="794"/>
      <c r="V509" s="794"/>
      <c r="W509" s="794"/>
      <c r="X509" s="794"/>
      <c r="Y509" s="794"/>
      <c r="Z509" s="794"/>
      <c r="AA509" s="794"/>
      <c r="AB509" s="794"/>
      <c r="AC509" s="794"/>
      <c r="AD509" s="794"/>
      <c r="AE509" s="794"/>
      <c r="AF509" s="794"/>
      <c r="AG509" s="794"/>
      <c r="AH509" s="794"/>
      <c r="AI509" s="794"/>
      <c r="AJ509" s="794"/>
      <c r="AK509" s="794"/>
      <c r="AL509" s="794"/>
      <c r="AM509" s="794"/>
      <c r="AN509" s="794"/>
      <c r="AO509" s="794"/>
      <c r="AP509" s="794"/>
      <c r="AQ509" s="794"/>
      <c r="AR509" s="794"/>
      <c r="AS509" s="794"/>
      <c r="AT509" s="794"/>
      <c r="AU509" s="794"/>
      <c r="AV509" s="794"/>
      <c r="AW509" s="794"/>
      <c r="AX509" s="794"/>
      <c r="AY509" s="794"/>
      <c r="AZ509" s="794"/>
      <c r="BA509" s="794"/>
      <c r="BB509" s="794"/>
      <c r="BC509" s="794"/>
      <c r="BD509" s="794"/>
      <c r="BE509" s="794"/>
      <c r="BF509" s="794"/>
      <c r="BG509" s="794"/>
      <c r="BH509" s="794"/>
      <c r="BI509" s="794"/>
      <c r="BJ509" s="794"/>
      <c r="BK509" s="794"/>
      <c r="BL509" s="794"/>
      <c r="BM509" s="794"/>
    </row>
    <row r="510" spans="5:65" s="795" customFormat="1" ht="12.75" customHeight="1">
      <c r="E510" s="4"/>
      <c r="F510" s="794"/>
      <c r="G510" s="794"/>
      <c r="H510" s="794"/>
      <c r="I510" s="794"/>
      <c r="J510" s="794"/>
      <c r="K510" s="794"/>
      <c r="L510" s="794"/>
      <c r="M510" s="794"/>
      <c r="N510" s="794"/>
      <c r="O510" s="794"/>
      <c r="P510" s="794"/>
      <c r="Q510" s="794"/>
      <c r="R510" s="794"/>
      <c r="S510" s="794"/>
      <c r="T510" s="794"/>
      <c r="U510" s="794"/>
      <c r="V510" s="794"/>
      <c r="W510" s="794"/>
      <c r="X510" s="794"/>
      <c r="Y510" s="794"/>
      <c r="Z510" s="794"/>
      <c r="AA510" s="794"/>
      <c r="AB510" s="794"/>
      <c r="AC510" s="794"/>
      <c r="AD510" s="794"/>
      <c r="AE510" s="794"/>
      <c r="AF510" s="794"/>
      <c r="AG510" s="794"/>
      <c r="AH510" s="794"/>
      <c r="AI510" s="794"/>
      <c r="AJ510" s="794"/>
      <c r="AK510" s="794"/>
      <c r="AL510" s="794"/>
      <c r="AM510" s="794"/>
      <c r="AN510" s="794"/>
      <c r="AO510" s="794"/>
      <c r="AP510" s="794"/>
      <c r="AQ510" s="794"/>
      <c r="AR510" s="794"/>
      <c r="AS510" s="794"/>
      <c r="AT510" s="794"/>
      <c r="AU510" s="794"/>
      <c r="AV510" s="794"/>
      <c r="AW510" s="794"/>
      <c r="AX510" s="794"/>
      <c r="AY510" s="794"/>
      <c r="AZ510" s="794"/>
      <c r="BA510" s="794"/>
      <c r="BB510" s="794"/>
      <c r="BC510" s="794"/>
      <c r="BD510" s="794"/>
      <c r="BE510" s="794"/>
      <c r="BF510" s="794"/>
      <c r="BG510" s="794"/>
      <c r="BH510" s="794"/>
      <c r="BI510" s="794"/>
      <c r="BJ510" s="794"/>
      <c r="BK510" s="794"/>
      <c r="BL510" s="794"/>
      <c r="BM510" s="794"/>
    </row>
    <row r="511" spans="5:65" s="795" customFormat="1" ht="12.75" customHeight="1">
      <c r="E511" s="4"/>
      <c r="F511" s="794"/>
      <c r="G511" s="794"/>
      <c r="H511" s="794"/>
      <c r="I511" s="794"/>
      <c r="J511" s="794"/>
      <c r="K511" s="794"/>
      <c r="L511" s="794"/>
      <c r="M511" s="794"/>
      <c r="N511" s="794"/>
      <c r="O511" s="794"/>
      <c r="P511" s="794"/>
      <c r="Q511" s="794"/>
      <c r="R511" s="794"/>
      <c r="S511" s="794"/>
      <c r="T511" s="794"/>
      <c r="U511" s="794"/>
      <c r="V511" s="794"/>
      <c r="W511" s="794"/>
      <c r="X511" s="794"/>
      <c r="Y511" s="794"/>
      <c r="Z511" s="794"/>
      <c r="AA511" s="794"/>
      <c r="AB511" s="794"/>
      <c r="AC511" s="794"/>
      <c r="AD511" s="794"/>
      <c r="AE511" s="794"/>
      <c r="AF511" s="794"/>
      <c r="AG511" s="794"/>
      <c r="AH511" s="794"/>
      <c r="AI511" s="794"/>
      <c r="AJ511" s="794"/>
      <c r="AK511" s="794"/>
      <c r="AL511" s="794"/>
      <c r="AM511" s="794"/>
      <c r="AN511" s="794"/>
      <c r="AO511" s="794"/>
      <c r="AP511" s="794"/>
      <c r="AQ511" s="794"/>
      <c r="AR511" s="794"/>
      <c r="AS511" s="794"/>
      <c r="AT511" s="794"/>
      <c r="AU511" s="794"/>
      <c r="AV511" s="794"/>
      <c r="AW511" s="794"/>
      <c r="AX511" s="794"/>
      <c r="AY511" s="794"/>
      <c r="AZ511" s="794"/>
      <c r="BA511" s="794"/>
      <c r="BB511" s="794"/>
      <c r="BC511" s="794"/>
      <c r="BD511" s="794"/>
      <c r="BE511" s="794"/>
      <c r="BF511" s="794"/>
      <c r="BG511" s="794"/>
      <c r="BH511" s="794"/>
      <c r="BI511" s="794"/>
      <c r="BJ511" s="794"/>
      <c r="BK511" s="794"/>
      <c r="BL511" s="794"/>
      <c r="BM511" s="794"/>
    </row>
    <row r="512" spans="5:65" s="795" customFormat="1" ht="11.1" customHeight="1">
      <c r="E512" s="4"/>
      <c r="F512" s="794"/>
      <c r="G512" s="794"/>
      <c r="H512" s="794"/>
      <c r="I512" s="794"/>
      <c r="J512" s="794"/>
      <c r="K512" s="794"/>
      <c r="L512" s="794"/>
      <c r="M512" s="794"/>
      <c r="N512" s="794"/>
      <c r="O512" s="794"/>
      <c r="P512" s="794"/>
      <c r="Q512" s="794"/>
      <c r="R512" s="794"/>
      <c r="S512" s="794"/>
      <c r="T512" s="794"/>
      <c r="U512" s="794"/>
      <c r="V512" s="794"/>
      <c r="W512" s="794"/>
      <c r="X512" s="794"/>
      <c r="Y512" s="794"/>
      <c r="Z512" s="794"/>
      <c r="AA512" s="794"/>
      <c r="AB512" s="794"/>
      <c r="AC512" s="794"/>
      <c r="AD512" s="794"/>
      <c r="AE512" s="794"/>
      <c r="AF512" s="794"/>
      <c r="AG512" s="794"/>
      <c r="AH512" s="794"/>
      <c r="AI512" s="794"/>
      <c r="AJ512" s="794"/>
      <c r="AK512" s="794"/>
      <c r="AL512" s="794"/>
      <c r="AM512" s="794"/>
      <c r="AN512" s="794"/>
      <c r="AO512" s="794"/>
      <c r="AP512" s="794"/>
      <c r="AQ512" s="794"/>
      <c r="AR512" s="794"/>
      <c r="AS512" s="794"/>
      <c r="AT512" s="794"/>
      <c r="AU512" s="794"/>
      <c r="AV512" s="794"/>
      <c r="AW512" s="794"/>
      <c r="AX512" s="794"/>
      <c r="AY512" s="794"/>
      <c r="AZ512" s="794"/>
      <c r="BA512" s="794"/>
      <c r="BB512" s="794"/>
      <c r="BC512" s="794"/>
      <c r="BD512" s="794"/>
      <c r="BE512" s="794"/>
      <c r="BF512" s="794"/>
      <c r="BG512" s="794"/>
      <c r="BH512" s="794"/>
      <c r="BI512" s="794"/>
      <c r="BJ512" s="794"/>
      <c r="BK512" s="794"/>
      <c r="BL512" s="794"/>
      <c r="BM512" s="794"/>
    </row>
    <row r="513" spans="5:65" s="795" customFormat="1" ht="13.5" customHeight="1">
      <c r="E513" s="4"/>
      <c r="F513" s="794"/>
      <c r="G513" s="794"/>
      <c r="H513" s="794"/>
      <c r="I513" s="794"/>
      <c r="J513" s="794"/>
      <c r="K513" s="794"/>
      <c r="L513" s="794"/>
      <c r="M513" s="794"/>
      <c r="N513" s="794"/>
      <c r="O513" s="794"/>
      <c r="P513" s="794"/>
      <c r="Q513" s="794"/>
      <c r="R513" s="794"/>
      <c r="S513" s="794"/>
      <c r="T513" s="794"/>
      <c r="U513" s="794"/>
      <c r="V513" s="794"/>
      <c r="W513" s="794"/>
      <c r="X513" s="794"/>
      <c r="Y513" s="794"/>
      <c r="Z513" s="794"/>
      <c r="AA513" s="794"/>
      <c r="AB513" s="794"/>
      <c r="AC513" s="794"/>
      <c r="AD513" s="794"/>
      <c r="AE513" s="794"/>
      <c r="AF513" s="794"/>
      <c r="AG513" s="794"/>
      <c r="AH513" s="794"/>
      <c r="AI513" s="794"/>
      <c r="AJ513" s="794"/>
      <c r="AK513" s="794"/>
      <c r="AL513" s="794"/>
      <c r="AM513" s="794"/>
      <c r="AN513" s="794"/>
      <c r="AO513" s="794"/>
      <c r="AP513" s="794"/>
      <c r="AQ513" s="794"/>
      <c r="AR513" s="794"/>
      <c r="AS513" s="794"/>
      <c r="AT513" s="794"/>
      <c r="AU513" s="794"/>
      <c r="AV513" s="794"/>
      <c r="AW513" s="794"/>
      <c r="AX513" s="794"/>
      <c r="AY513" s="794"/>
      <c r="AZ513" s="794"/>
      <c r="BA513" s="794"/>
      <c r="BB513" s="794"/>
      <c r="BC513" s="794"/>
      <c r="BD513" s="794"/>
      <c r="BE513" s="794"/>
      <c r="BF513" s="794"/>
      <c r="BG513" s="794"/>
      <c r="BH513" s="794"/>
      <c r="BI513" s="794"/>
      <c r="BJ513" s="794"/>
      <c r="BK513" s="794"/>
      <c r="BL513" s="794"/>
      <c r="BM513" s="794"/>
    </row>
    <row r="514" spans="5:65" s="795" customFormat="1" ht="12.75" customHeight="1">
      <c r="E514" s="4"/>
      <c r="F514" s="794"/>
      <c r="G514" s="794"/>
      <c r="H514" s="794"/>
      <c r="I514" s="794"/>
      <c r="J514" s="794"/>
      <c r="K514" s="794"/>
      <c r="L514" s="794"/>
      <c r="M514" s="794"/>
      <c r="N514" s="794"/>
      <c r="O514" s="794"/>
      <c r="P514" s="794"/>
      <c r="Q514" s="794"/>
      <c r="R514" s="794"/>
      <c r="S514" s="794"/>
      <c r="T514" s="794"/>
      <c r="U514" s="794"/>
      <c r="V514" s="794"/>
      <c r="W514" s="794"/>
      <c r="X514" s="794"/>
      <c r="Y514" s="794"/>
      <c r="Z514" s="794"/>
      <c r="AA514" s="794"/>
      <c r="AB514" s="794"/>
      <c r="AC514" s="794"/>
      <c r="AD514" s="794"/>
      <c r="AE514" s="794"/>
      <c r="AF514" s="794"/>
      <c r="AG514" s="794"/>
      <c r="AH514" s="794"/>
      <c r="AI514" s="794"/>
      <c r="AJ514" s="794"/>
      <c r="AK514" s="794"/>
      <c r="AL514" s="794"/>
      <c r="AM514" s="794"/>
      <c r="AN514" s="794"/>
      <c r="AO514" s="794"/>
      <c r="AP514" s="794"/>
      <c r="AQ514" s="794"/>
      <c r="AR514" s="794"/>
      <c r="AS514" s="794"/>
      <c r="AT514" s="794"/>
      <c r="AU514" s="794"/>
      <c r="AV514" s="794"/>
      <c r="AW514" s="794"/>
      <c r="AX514" s="794"/>
      <c r="AY514" s="794"/>
      <c r="AZ514" s="794"/>
      <c r="BA514" s="794"/>
      <c r="BB514" s="794"/>
      <c r="BC514" s="794"/>
      <c r="BD514" s="794"/>
      <c r="BE514" s="794"/>
      <c r="BF514" s="794"/>
      <c r="BG514" s="794"/>
      <c r="BH514" s="794"/>
      <c r="BI514" s="794"/>
      <c r="BJ514" s="794"/>
      <c r="BK514" s="794"/>
      <c r="BL514" s="794"/>
      <c r="BM514" s="794"/>
    </row>
    <row r="515" spans="5:65" s="795" customFormat="1" ht="12.75" customHeight="1">
      <c r="E515" s="4"/>
      <c r="F515" s="794"/>
      <c r="G515" s="794"/>
      <c r="H515" s="794"/>
      <c r="I515" s="794"/>
      <c r="J515" s="794"/>
      <c r="K515" s="794"/>
      <c r="L515" s="794"/>
      <c r="M515" s="794"/>
      <c r="N515" s="794"/>
      <c r="O515" s="794"/>
      <c r="P515" s="794"/>
      <c r="Q515" s="794"/>
      <c r="R515" s="794"/>
      <c r="S515" s="794"/>
      <c r="T515" s="794"/>
      <c r="U515" s="794"/>
      <c r="V515" s="794"/>
      <c r="W515" s="794"/>
      <c r="X515" s="794"/>
      <c r="Y515" s="794"/>
      <c r="Z515" s="794"/>
      <c r="AA515" s="794"/>
      <c r="AB515" s="794"/>
      <c r="AC515" s="794"/>
      <c r="AD515" s="794"/>
      <c r="AE515" s="794"/>
      <c r="AF515" s="794"/>
      <c r="AG515" s="794"/>
      <c r="AH515" s="794"/>
      <c r="AI515" s="794"/>
      <c r="AJ515" s="794"/>
      <c r="AK515" s="794"/>
      <c r="AL515" s="794"/>
      <c r="AM515" s="794"/>
      <c r="AN515" s="794"/>
      <c r="AO515" s="794"/>
      <c r="AP515" s="794"/>
      <c r="AQ515" s="794"/>
      <c r="AR515" s="794"/>
      <c r="AS515" s="794"/>
      <c r="AT515" s="794"/>
      <c r="AU515" s="794"/>
      <c r="AV515" s="794"/>
      <c r="AW515" s="794"/>
      <c r="AX515" s="794"/>
      <c r="AY515" s="794"/>
      <c r="AZ515" s="794"/>
      <c r="BA515" s="794"/>
      <c r="BB515" s="794"/>
      <c r="BC515" s="794"/>
      <c r="BD515" s="794"/>
      <c r="BE515" s="794"/>
      <c r="BF515" s="794"/>
      <c r="BG515" s="794"/>
      <c r="BH515" s="794"/>
      <c r="BI515" s="794"/>
      <c r="BJ515" s="794"/>
      <c r="BK515" s="794"/>
      <c r="BL515" s="794"/>
      <c r="BM515" s="794"/>
    </row>
    <row r="516" spans="5:65" s="795" customFormat="1" ht="12.75" customHeight="1">
      <c r="E516" s="4"/>
      <c r="F516" s="794"/>
      <c r="G516" s="794"/>
      <c r="H516" s="794"/>
      <c r="I516" s="794"/>
      <c r="J516" s="794"/>
      <c r="K516" s="794"/>
      <c r="L516" s="794"/>
      <c r="M516" s="794"/>
      <c r="N516" s="794"/>
      <c r="O516" s="794"/>
      <c r="P516" s="794"/>
      <c r="Q516" s="794"/>
      <c r="R516" s="794"/>
      <c r="S516" s="794"/>
      <c r="T516" s="794"/>
      <c r="U516" s="794"/>
      <c r="V516" s="794"/>
      <c r="W516" s="794"/>
      <c r="X516" s="794"/>
      <c r="Y516" s="794"/>
      <c r="Z516" s="794"/>
      <c r="AA516" s="794"/>
      <c r="AB516" s="794"/>
      <c r="AC516" s="794"/>
      <c r="AD516" s="794"/>
      <c r="AE516" s="794"/>
      <c r="AF516" s="794"/>
      <c r="AG516" s="794"/>
      <c r="AH516" s="794"/>
      <c r="AI516" s="794"/>
      <c r="AJ516" s="794"/>
      <c r="AK516" s="794"/>
      <c r="AL516" s="794"/>
      <c r="AM516" s="794"/>
      <c r="AN516" s="794"/>
      <c r="AO516" s="794"/>
      <c r="AP516" s="794"/>
      <c r="AQ516" s="794"/>
      <c r="AR516" s="794"/>
      <c r="AS516" s="794"/>
      <c r="AT516" s="794"/>
      <c r="AU516" s="794"/>
      <c r="AV516" s="794"/>
      <c r="AW516" s="794"/>
      <c r="AX516" s="794"/>
      <c r="AY516" s="794"/>
      <c r="AZ516" s="794"/>
      <c r="BA516" s="794"/>
      <c r="BB516" s="794"/>
      <c r="BC516" s="794"/>
      <c r="BD516" s="794"/>
      <c r="BE516" s="794"/>
      <c r="BF516" s="794"/>
      <c r="BG516" s="794"/>
      <c r="BH516" s="794"/>
      <c r="BI516" s="794"/>
      <c r="BJ516" s="794"/>
      <c r="BK516" s="794"/>
      <c r="BL516" s="794"/>
      <c r="BM516" s="794"/>
    </row>
    <row r="517" spans="5:65" s="795" customFormat="1" ht="11.1" customHeight="1">
      <c r="E517" s="4"/>
      <c r="F517" s="794"/>
      <c r="G517" s="794"/>
      <c r="H517" s="794"/>
      <c r="I517" s="794"/>
      <c r="J517" s="794"/>
      <c r="K517" s="794"/>
      <c r="L517" s="794"/>
      <c r="M517" s="794"/>
      <c r="N517" s="794"/>
      <c r="O517" s="794"/>
      <c r="P517" s="794"/>
      <c r="Q517" s="794"/>
      <c r="R517" s="794"/>
      <c r="S517" s="794"/>
      <c r="T517" s="794"/>
      <c r="U517" s="794"/>
      <c r="V517" s="794"/>
      <c r="W517" s="794"/>
      <c r="X517" s="794"/>
      <c r="Y517" s="794"/>
      <c r="Z517" s="794"/>
      <c r="AA517" s="794"/>
      <c r="AB517" s="794"/>
      <c r="AC517" s="794"/>
      <c r="AD517" s="794"/>
      <c r="AE517" s="794"/>
      <c r="AF517" s="794"/>
      <c r="AG517" s="794"/>
      <c r="AH517" s="794"/>
      <c r="AI517" s="794"/>
      <c r="AJ517" s="794"/>
      <c r="AK517" s="794"/>
      <c r="AL517" s="794"/>
      <c r="AM517" s="794"/>
      <c r="AN517" s="794"/>
      <c r="AO517" s="794"/>
      <c r="AP517" s="794"/>
      <c r="AQ517" s="794"/>
      <c r="AR517" s="794"/>
      <c r="AS517" s="794"/>
      <c r="AT517" s="794"/>
      <c r="AU517" s="794"/>
      <c r="AV517" s="794"/>
      <c r="AW517" s="794"/>
      <c r="AX517" s="794"/>
      <c r="AY517" s="794"/>
      <c r="AZ517" s="794"/>
      <c r="BA517" s="794"/>
      <c r="BB517" s="794"/>
      <c r="BC517" s="794"/>
      <c r="BD517" s="794"/>
      <c r="BE517" s="794"/>
      <c r="BF517" s="794"/>
      <c r="BG517" s="794"/>
      <c r="BH517" s="794"/>
      <c r="BI517" s="794"/>
      <c r="BJ517" s="794"/>
      <c r="BK517" s="794"/>
      <c r="BL517" s="794"/>
      <c r="BM517" s="794"/>
    </row>
    <row r="518" spans="5:65" s="795" customFormat="1" ht="24" customHeight="1">
      <c r="E518" s="4"/>
      <c r="F518" s="794"/>
      <c r="G518" s="794"/>
      <c r="H518" s="794"/>
      <c r="I518" s="794"/>
      <c r="J518" s="794"/>
      <c r="K518" s="794"/>
      <c r="L518" s="794"/>
      <c r="M518" s="794"/>
      <c r="N518" s="794"/>
      <c r="O518" s="794"/>
      <c r="P518" s="794"/>
      <c r="Q518" s="794"/>
      <c r="R518" s="794"/>
      <c r="S518" s="794"/>
      <c r="T518" s="794"/>
      <c r="U518" s="794"/>
      <c r="V518" s="794"/>
      <c r="W518" s="794"/>
      <c r="X518" s="794"/>
      <c r="Y518" s="794"/>
      <c r="Z518" s="794"/>
      <c r="AA518" s="794"/>
      <c r="AB518" s="794"/>
      <c r="AC518" s="794"/>
      <c r="AD518" s="794"/>
      <c r="AE518" s="794"/>
      <c r="AF518" s="794"/>
      <c r="AG518" s="794"/>
      <c r="AH518" s="794"/>
      <c r="AI518" s="794"/>
      <c r="AJ518" s="794"/>
      <c r="AK518" s="794"/>
      <c r="AL518" s="794"/>
      <c r="AM518" s="794"/>
      <c r="AN518" s="794"/>
      <c r="AO518" s="794"/>
      <c r="AP518" s="794"/>
      <c r="AQ518" s="794"/>
      <c r="AR518" s="794"/>
      <c r="AS518" s="794"/>
      <c r="AT518" s="794"/>
      <c r="AU518" s="794"/>
      <c r="AV518" s="794"/>
      <c r="AW518" s="794"/>
      <c r="AX518" s="794"/>
      <c r="AY518" s="794"/>
      <c r="AZ518" s="794"/>
      <c r="BA518" s="794"/>
      <c r="BB518" s="794"/>
      <c r="BC518" s="794"/>
      <c r="BD518" s="794"/>
      <c r="BE518" s="794"/>
      <c r="BF518" s="794"/>
      <c r="BG518" s="794"/>
      <c r="BH518" s="794"/>
      <c r="BI518" s="794"/>
      <c r="BJ518" s="794"/>
      <c r="BK518" s="794"/>
      <c r="BL518" s="794"/>
      <c r="BM518" s="794"/>
    </row>
    <row r="519" spans="5:65" s="795" customFormat="1" ht="11.1" customHeight="1">
      <c r="E519" s="4"/>
      <c r="F519" s="794"/>
      <c r="G519" s="794"/>
      <c r="H519" s="794"/>
      <c r="I519" s="794"/>
      <c r="J519" s="794"/>
      <c r="K519" s="794"/>
      <c r="L519" s="794"/>
      <c r="M519" s="794"/>
      <c r="N519" s="794"/>
      <c r="O519" s="794"/>
      <c r="P519" s="794"/>
      <c r="Q519" s="794"/>
      <c r="R519" s="794"/>
      <c r="S519" s="794"/>
      <c r="T519" s="794"/>
      <c r="U519" s="794"/>
      <c r="V519" s="794"/>
      <c r="W519" s="794"/>
      <c r="X519" s="794"/>
      <c r="Y519" s="794"/>
      <c r="Z519" s="794"/>
      <c r="AA519" s="794"/>
      <c r="AB519" s="794"/>
      <c r="AC519" s="794"/>
      <c r="AD519" s="794"/>
      <c r="AE519" s="794"/>
      <c r="AF519" s="794"/>
      <c r="AG519" s="794"/>
      <c r="AH519" s="794"/>
      <c r="AI519" s="794"/>
      <c r="AJ519" s="794"/>
      <c r="AK519" s="794"/>
      <c r="AL519" s="794"/>
      <c r="AM519" s="794"/>
      <c r="AN519" s="794"/>
      <c r="AO519" s="794"/>
      <c r="AP519" s="794"/>
      <c r="AQ519" s="794"/>
      <c r="AR519" s="794"/>
      <c r="AS519" s="794"/>
      <c r="AT519" s="794"/>
      <c r="AU519" s="794"/>
      <c r="AV519" s="794"/>
      <c r="AW519" s="794"/>
      <c r="AX519" s="794"/>
      <c r="AY519" s="794"/>
      <c r="AZ519" s="794"/>
      <c r="BA519" s="794"/>
      <c r="BB519" s="794"/>
      <c r="BC519" s="794"/>
      <c r="BD519" s="794"/>
      <c r="BE519" s="794"/>
      <c r="BF519" s="794"/>
      <c r="BG519" s="794"/>
      <c r="BH519" s="794"/>
      <c r="BI519" s="794"/>
      <c r="BJ519" s="794"/>
      <c r="BK519" s="794"/>
      <c r="BL519" s="794"/>
      <c r="BM519" s="794"/>
    </row>
    <row r="520" spans="5:65" s="795" customFormat="1" ht="12.75" customHeight="1">
      <c r="E520" s="4"/>
      <c r="F520" s="794"/>
      <c r="G520" s="794"/>
      <c r="H520" s="794"/>
      <c r="I520" s="794"/>
      <c r="J520" s="794"/>
      <c r="K520" s="794"/>
      <c r="L520" s="794"/>
      <c r="M520" s="794"/>
      <c r="N520" s="794"/>
      <c r="O520" s="794"/>
      <c r="P520" s="794"/>
      <c r="Q520" s="794"/>
      <c r="R520" s="794"/>
      <c r="S520" s="794"/>
      <c r="T520" s="794"/>
      <c r="U520" s="794"/>
      <c r="V520" s="794"/>
      <c r="W520" s="794"/>
      <c r="X520" s="794"/>
      <c r="Y520" s="794"/>
      <c r="Z520" s="794"/>
      <c r="AA520" s="794"/>
      <c r="AB520" s="794"/>
      <c r="AC520" s="794"/>
      <c r="AD520" s="794"/>
      <c r="AE520" s="794"/>
      <c r="AF520" s="794"/>
      <c r="AG520" s="794"/>
      <c r="AH520" s="794"/>
      <c r="AI520" s="794"/>
      <c r="AJ520" s="794"/>
      <c r="AK520" s="794"/>
      <c r="AL520" s="794"/>
      <c r="AM520" s="794"/>
      <c r="AN520" s="794"/>
      <c r="AO520" s="794"/>
      <c r="AP520" s="794"/>
      <c r="AQ520" s="794"/>
      <c r="AR520" s="794"/>
      <c r="AS520" s="794"/>
      <c r="AT520" s="794"/>
      <c r="AU520" s="794"/>
      <c r="AV520" s="794"/>
      <c r="AW520" s="794"/>
      <c r="AX520" s="794"/>
      <c r="AY520" s="794"/>
      <c r="AZ520" s="794"/>
      <c r="BA520" s="794"/>
      <c r="BB520" s="794"/>
      <c r="BC520" s="794"/>
      <c r="BD520" s="794"/>
      <c r="BE520" s="794"/>
      <c r="BF520" s="794"/>
      <c r="BG520" s="794"/>
      <c r="BH520" s="794"/>
      <c r="BI520" s="794"/>
      <c r="BJ520" s="794"/>
      <c r="BK520" s="794"/>
      <c r="BL520" s="794"/>
      <c r="BM520" s="794"/>
    </row>
    <row r="521" spans="5:65" s="795" customFormat="1" ht="11.1" customHeight="1">
      <c r="E521" s="4"/>
      <c r="F521" s="794"/>
      <c r="G521" s="794"/>
      <c r="H521" s="794"/>
      <c r="I521" s="794"/>
      <c r="J521" s="794"/>
      <c r="K521" s="794"/>
      <c r="L521" s="794"/>
      <c r="M521" s="794"/>
      <c r="N521" s="794"/>
      <c r="O521" s="794"/>
      <c r="P521" s="794"/>
      <c r="Q521" s="794"/>
      <c r="R521" s="794"/>
      <c r="S521" s="794"/>
      <c r="T521" s="794"/>
      <c r="U521" s="794"/>
      <c r="V521" s="794"/>
      <c r="W521" s="794"/>
      <c r="X521" s="794"/>
      <c r="Y521" s="794"/>
      <c r="Z521" s="794"/>
      <c r="AA521" s="794"/>
      <c r="AB521" s="794"/>
      <c r="AC521" s="794"/>
      <c r="AD521" s="794"/>
      <c r="AE521" s="794"/>
      <c r="AF521" s="794"/>
      <c r="AG521" s="794"/>
      <c r="AH521" s="794"/>
      <c r="AI521" s="794"/>
      <c r="AJ521" s="794"/>
      <c r="AK521" s="794"/>
      <c r="AL521" s="794"/>
      <c r="AM521" s="794"/>
      <c r="AN521" s="794"/>
      <c r="AO521" s="794"/>
      <c r="AP521" s="794"/>
      <c r="AQ521" s="794"/>
      <c r="AR521" s="794"/>
      <c r="AS521" s="794"/>
      <c r="AT521" s="794"/>
      <c r="AU521" s="794"/>
      <c r="AV521" s="794"/>
      <c r="AW521" s="794"/>
      <c r="AX521" s="794"/>
      <c r="AY521" s="794"/>
      <c r="AZ521" s="794"/>
      <c r="BA521" s="794"/>
      <c r="BB521" s="794"/>
      <c r="BC521" s="794"/>
      <c r="BD521" s="794"/>
      <c r="BE521" s="794"/>
      <c r="BF521" s="794"/>
      <c r="BG521" s="794"/>
      <c r="BH521" s="794"/>
      <c r="BI521" s="794"/>
      <c r="BJ521" s="794"/>
      <c r="BK521" s="794"/>
      <c r="BL521" s="794"/>
      <c r="BM521" s="794"/>
    </row>
    <row r="522" spans="5:65" s="795" customFormat="1" ht="12.75" customHeight="1">
      <c r="E522" s="4"/>
      <c r="F522" s="794"/>
      <c r="G522" s="794"/>
      <c r="H522" s="794"/>
      <c r="I522" s="794"/>
      <c r="J522" s="794"/>
      <c r="K522" s="794"/>
      <c r="L522" s="794"/>
      <c r="M522" s="794"/>
      <c r="N522" s="794"/>
      <c r="O522" s="794"/>
      <c r="P522" s="794"/>
      <c r="Q522" s="794"/>
      <c r="R522" s="794"/>
      <c r="S522" s="794"/>
      <c r="T522" s="794"/>
      <c r="U522" s="794"/>
      <c r="V522" s="794"/>
      <c r="W522" s="794"/>
      <c r="X522" s="794"/>
      <c r="Y522" s="794"/>
      <c r="Z522" s="794"/>
      <c r="AA522" s="794"/>
      <c r="AB522" s="794"/>
      <c r="AC522" s="794"/>
      <c r="AD522" s="794"/>
      <c r="AE522" s="794"/>
      <c r="AF522" s="794"/>
      <c r="AG522" s="794"/>
      <c r="AH522" s="794"/>
      <c r="AI522" s="794"/>
      <c r="AJ522" s="794"/>
      <c r="AK522" s="794"/>
      <c r="AL522" s="794"/>
      <c r="AM522" s="794"/>
      <c r="AN522" s="794"/>
      <c r="AO522" s="794"/>
      <c r="AP522" s="794"/>
      <c r="AQ522" s="794"/>
      <c r="AR522" s="794"/>
      <c r="AS522" s="794"/>
      <c r="AT522" s="794"/>
      <c r="AU522" s="794"/>
      <c r="AV522" s="794"/>
      <c r="AW522" s="794"/>
      <c r="AX522" s="794"/>
      <c r="AY522" s="794"/>
      <c r="AZ522" s="794"/>
      <c r="BA522" s="794"/>
      <c r="BB522" s="794"/>
      <c r="BC522" s="794"/>
      <c r="BD522" s="794"/>
      <c r="BE522" s="794"/>
      <c r="BF522" s="794"/>
      <c r="BG522" s="794"/>
      <c r="BH522" s="794"/>
      <c r="BI522" s="794"/>
      <c r="BJ522" s="794"/>
      <c r="BK522" s="794"/>
      <c r="BL522" s="794"/>
      <c r="BM522" s="794"/>
    </row>
    <row r="523" spans="5:65" s="795" customFormat="1" ht="12.75" customHeight="1">
      <c r="E523" s="4"/>
      <c r="F523" s="794"/>
      <c r="G523" s="794"/>
      <c r="H523" s="794"/>
      <c r="I523" s="794"/>
      <c r="J523" s="794"/>
      <c r="K523" s="794"/>
      <c r="L523" s="794"/>
      <c r="M523" s="794"/>
      <c r="N523" s="794"/>
      <c r="O523" s="794"/>
      <c r="P523" s="794"/>
      <c r="Q523" s="794"/>
      <c r="R523" s="794"/>
      <c r="S523" s="794"/>
      <c r="T523" s="794"/>
      <c r="U523" s="794"/>
      <c r="V523" s="794"/>
      <c r="W523" s="794"/>
      <c r="X523" s="794"/>
      <c r="Y523" s="794"/>
      <c r="Z523" s="794"/>
      <c r="AA523" s="794"/>
      <c r="AB523" s="794"/>
      <c r="AC523" s="794"/>
      <c r="AD523" s="794"/>
      <c r="AE523" s="794"/>
      <c r="AF523" s="794"/>
      <c r="AG523" s="794"/>
      <c r="AH523" s="794"/>
      <c r="AI523" s="794"/>
      <c r="AJ523" s="794"/>
      <c r="AK523" s="794"/>
      <c r="AL523" s="794"/>
      <c r="AM523" s="794"/>
      <c r="AN523" s="794"/>
      <c r="AO523" s="794"/>
      <c r="AP523" s="794"/>
      <c r="AQ523" s="794"/>
      <c r="AR523" s="794"/>
      <c r="AS523" s="794"/>
      <c r="AT523" s="794"/>
      <c r="AU523" s="794"/>
      <c r="AV523" s="794"/>
      <c r="AW523" s="794"/>
      <c r="AX523" s="794"/>
      <c r="AY523" s="794"/>
      <c r="AZ523" s="794"/>
      <c r="BA523" s="794"/>
      <c r="BB523" s="794"/>
      <c r="BC523" s="794"/>
      <c r="BD523" s="794"/>
      <c r="BE523" s="794"/>
      <c r="BF523" s="794"/>
      <c r="BG523" s="794"/>
      <c r="BH523" s="794"/>
      <c r="BI523" s="794"/>
      <c r="BJ523" s="794"/>
      <c r="BK523" s="794"/>
      <c r="BL523" s="794"/>
      <c r="BM523" s="794"/>
    </row>
    <row r="524" spans="5:65" s="795" customFormat="1" ht="12.75" customHeight="1">
      <c r="E524" s="4"/>
      <c r="F524" s="794"/>
      <c r="G524" s="794"/>
      <c r="H524" s="794"/>
      <c r="I524" s="794"/>
      <c r="J524" s="794"/>
      <c r="K524" s="794"/>
      <c r="L524" s="794"/>
      <c r="M524" s="794"/>
      <c r="N524" s="794"/>
      <c r="O524" s="794"/>
      <c r="P524" s="794"/>
      <c r="Q524" s="794"/>
      <c r="R524" s="794"/>
      <c r="S524" s="794"/>
      <c r="T524" s="794"/>
      <c r="U524" s="794"/>
      <c r="V524" s="794"/>
      <c r="W524" s="794"/>
      <c r="X524" s="794"/>
      <c r="Y524" s="794"/>
      <c r="Z524" s="794"/>
      <c r="AA524" s="794"/>
      <c r="AB524" s="794"/>
      <c r="AC524" s="794"/>
      <c r="AD524" s="794"/>
      <c r="AE524" s="794"/>
      <c r="AF524" s="794"/>
      <c r="AG524" s="794"/>
      <c r="AH524" s="794"/>
      <c r="AI524" s="794"/>
      <c r="AJ524" s="794"/>
      <c r="AK524" s="794"/>
      <c r="AL524" s="794"/>
      <c r="AM524" s="794"/>
      <c r="AN524" s="794"/>
      <c r="AO524" s="794"/>
      <c r="AP524" s="794"/>
      <c r="AQ524" s="794"/>
      <c r="AR524" s="794"/>
      <c r="AS524" s="794"/>
      <c r="AT524" s="794"/>
      <c r="AU524" s="794"/>
      <c r="AV524" s="794"/>
      <c r="AW524" s="794"/>
      <c r="AX524" s="794"/>
      <c r="AY524" s="794"/>
      <c r="AZ524" s="794"/>
      <c r="BA524" s="794"/>
      <c r="BB524" s="794"/>
      <c r="BC524" s="794"/>
      <c r="BD524" s="794"/>
      <c r="BE524" s="794"/>
      <c r="BF524" s="794"/>
      <c r="BG524" s="794"/>
      <c r="BH524" s="794"/>
      <c r="BI524" s="794"/>
      <c r="BJ524" s="794"/>
      <c r="BK524" s="794"/>
      <c r="BL524" s="794"/>
      <c r="BM524" s="794"/>
    </row>
    <row r="525" spans="5:65" s="795" customFormat="1" ht="12.75" customHeight="1">
      <c r="E525" s="4"/>
      <c r="F525" s="794"/>
      <c r="G525" s="794"/>
      <c r="H525" s="794"/>
      <c r="I525" s="794"/>
      <c r="J525" s="794"/>
      <c r="K525" s="794"/>
      <c r="L525" s="794"/>
      <c r="M525" s="794"/>
      <c r="N525" s="794"/>
      <c r="O525" s="794"/>
      <c r="P525" s="794"/>
      <c r="Q525" s="794"/>
      <c r="R525" s="794"/>
      <c r="S525" s="794"/>
      <c r="T525" s="794"/>
      <c r="U525" s="794"/>
      <c r="V525" s="794"/>
      <c r="W525" s="794"/>
      <c r="X525" s="794"/>
      <c r="Y525" s="794"/>
      <c r="Z525" s="794"/>
      <c r="AA525" s="794"/>
      <c r="AB525" s="794"/>
      <c r="AC525" s="794"/>
      <c r="AD525" s="794"/>
      <c r="AE525" s="794"/>
      <c r="AF525" s="794"/>
      <c r="AG525" s="794"/>
      <c r="AH525" s="794"/>
      <c r="AI525" s="794"/>
      <c r="AJ525" s="794"/>
      <c r="AK525" s="794"/>
      <c r="AL525" s="794"/>
      <c r="AM525" s="794"/>
      <c r="AN525" s="794"/>
      <c r="AO525" s="794"/>
      <c r="AP525" s="794"/>
      <c r="AQ525" s="794"/>
      <c r="AR525" s="794"/>
      <c r="AS525" s="794"/>
      <c r="AT525" s="794"/>
      <c r="AU525" s="794"/>
      <c r="AV525" s="794"/>
      <c r="AW525" s="794"/>
      <c r="AX525" s="794"/>
      <c r="AY525" s="794"/>
      <c r="AZ525" s="794"/>
      <c r="BA525" s="794"/>
      <c r="BB525" s="794"/>
      <c r="BC525" s="794"/>
      <c r="BD525" s="794"/>
      <c r="BE525" s="794"/>
      <c r="BF525" s="794"/>
      <c r="BG525" s="794"/>
      <c r="BH525" s="794"/>
      <c r="BI525" s="794"/>
      <c r="BJ525" s="794"/>
      <c r="BK525" s="794"/>
      <c r="BL525" s="794"/>
      <c r="BM525" s="794"/>
    </row>
    <row r="526" spans="5:65" s="795" customFormat="1" ht="12.75" customHeight="1">
      <c r="E526" s="4"/>
      <c r="F526" s="794"/>
      <c r="G526" s="794"/>
      <c r="H526" s="794"/>
      <c r="I526" s="794"/>
      <c r="J526" s="794"/>
      <c r="K526" s="794"/>
      <c r="L526" s="794"/>
      <c r="M526" s="794"/>
      <c r="N526" s="794"/>
      <c r="O526" s="794"/>
      <c r="P526" s="794"/>
      <c r="Q526" s="794"/>
      <c r="R526" s="794"/>
      <c r="S526" s="794"/>
      <c r="T526" s="794"/>
      <c r="U526" s="794"/>
      <c r="V526" s="794"/>
      <c r="W526" s="794"/>
      <c r="X526" s="794"/>
      <c r="Y526" s="794"/>
      <c r="Z526" s="794"/>
      <c r="AA526" s="794"/>
      <c r="AB526" s="794"/>
      <c r="AC526" s="794"/>
      <c r="AD526" s="794"/>
      <c r="AE526" s="794"/>
      <c r="AF526" s="794"/>
      <c r="AG526" s="794"/>
      <c r="AH526" s="794"/>
      <c r="AI526" s="794"/>
      <c r="AJ526" s="794"/>
      <c r="AK526" s="794"/>
      <c r="AL526" s="794"/>
      <c r="AM526" s="794"/>
      <c r="AN526" s="794"/>
      <c r="AO526" s="794"/>
      <c r="AP526" s="794"/>
      <c r="AQ526" s="794"/>
      <c r="AR526" s="794"/>
      <c r="AS526" s="794"/>
      <c r="AT526" s="794"/>
      <c r="AU526" s="794"/>
      <c r="AV526" s="794"/>
      <c r="AW526" s="794"/>
      <c r="AX526" s="794"/>
      <c r="AY526" s="794"/>
      <c r="AZ526" s="794"/>
      <c r="BA526" s="794"/>
      <c r="BB526" s="794"/>
      <c r="BC526" s="794"/>
      <c r="BD526" s="794"/>
      <c r="BE526" s="794"/>
      <c r="BF526" s="794"/>
      <c r="BG526" s="794"/>
      <c r="BH526" s="794"/>
      <c r="BI526" s="794"/>
      <c r="BJ526" s="794"/>
      <c r="BK526" s="794"/>
      <c r="BL526" s="794"/>
      <c r="BM526" s="794"/>
    </row>
    <row r="527" spans="5:65" s="795" customFormat="1" ht="11.1" customHeight="1">
      <c r="E527" s="4"/>
      <c r="F527" s="794"/>
      <c r="G527" s="794"/>
      <c r="H527" s="794"/>
      <c r="I527" s="794"/>
      <c r="J527" s="794"/>
      <c r="K527" s="794"/>
      <c r="L527" s="794"/>
      <c r="M527" s="794"/>
      <c r="N527" s="794"/>
      <c r="O527" s="794"/>
      <c r="P527" s="794"/>
      <c r="Q527" s="794"/>
      <c r="R527" s="794"/>
      <c r="S527" s="794"/>
      <c r="T527" s="794"/>
      <c r="U527" s="794"/>
      <c r="V527" s="794"/>
      <c r="W527" s="794"/>
      <c r="X527" s="794"/>
      <c r="Y527" s="794"/>
      <c r="Z527" s="794"/>
      <c r="AA527" s="794"/>
      <c r="AB527" s="794"/>
      <c r="AC527" s="794"/>
      <c r="AD527" s="794"/>
      <c r="AE527" s="794"/>
      <c r="AF527" s="794"/>
      <c r="AG527" s="794"/>
      <c r="AH527" s="794"/>
      <c r="AI527" s="794"/>
      <c r="AJ527" s="794"/>
      <c r="AK527" s="794"/>
      <c r="AL527" s="794"/>
      <c r="AM527" s="794"/>
      <c r="AN527" s="794"/>
      <c r="AO527" s="794"/>
      <c r="AP527" s="794"/>
      <c r="AQ527" s="794"/>
      <c r="AR527" s="794"/>
      <c r="AS527" s="794"/>
      <c r="AT527" s="794"/>
      <c r="AU527" s="794"/>
      <c r="AV527" s="794"/>
      <c r="AW527" s="794"/>
      <c r="AX527" s="794"/>
      <c r="AY527" s="794"/>
      <c r="AZ527" s="794"/>
      <c r="BA527" s="794"/>
      <c r="BB527" s="794"/>
      <c r="BC527" s="794"/>
      <c r="BD527" s="794"/>
      <c r="BE527" s="794"/>
      <c r="BF527" s="794"/>
      <c r="BG527" s="794"/>
      <c r="BH527" s="794"/>
      <c r="BI527" s="794"/>
      <c r="BJ527" s="794"/>
      <c r="BK527" s="794"/>
      <c r="BL527" s="794"/>
      <c r="BM527" s="794"/>
    </row>
    <row r="528" spans="5:65" s="795" customFormat="1" ht="12.75" customHeight="1">
      <c r="E528" s="4"/>
      <c r="F528" s="794"/>
      <c r="G528" s="794"/>
      <c r="H528" s="794"/>
      <c r="I528" s="794"/>
      <c r="J528" s="794"/>
      <c r="K528" s="794"/>
      <c r="L528" s="794"/>
      <c r="M528" s="794"/>
      <c r="N528" s="794"/>
      <c r="O528" s="794"/>
      <c r="P528" s="794"/>
      <c r="Q528" s="794"/>
      <c r="R528" s="794"/>
      <c r="S528" s="794"/>
      <c r="T528" s="794"/>
      <c r="U528" s="794"/>
      <c r="V528" s="794"/>
      <c r="W528" s="794"/>
      <c r="X528" s="794"/>
      <c r="Y528" s="794"/>
      <c r="Z528" s="794"/>
      <c r="AA528" s="794"/>
      <c r="AB528" s="794"/>
      <c r="AC528" s="794"/>
      <c r="AD528" s="794"/>
      <c r="AE528" s="794"/>
      <c r="AF528" s="794"/>
      <c r="AG528" s="794"/>
      <c r="AH528" s="794"/>
      <c r="AI528" s="794"/>
      <c r="AJ528" s="794"/>
      <c r="AK528" s="794"/>
      <c r="AL528" s="794"/>
      <c r="AM528" s="794"/>
      <c r="AN528" s="794"/>
      <c r="AO528" s="794"/>
      <c r="AP528" s="794"/>
      <c r="AQ528" s="794"/>
      <c r="AR528" s="794"/>
      <c r="AS528" s="794"/>
      <c r="AT528" s="794"/>
      <c r="AU528" s="794"/>
      <c r="AV528" s="794"/>
      <c r="AW528" s="794"/>
      <c r="AX528" s="794"/>
      <c r="AY528" s="794"/>
      <c r="AZ528" s="794"/>
      <c r="BA528" s="794"/>
      <c r="BB528" s="794"/>
      <c r="BC528" s="794"/>
      <c r="BD528" s="794"/>
      <c r="BE528" s="794"/>
      <c r="BF528" s="794"/>
      <c r="BG528" s="794"/>
      <c r="BH528" s="794"/>
      <c r="BI528" s="794"/>
      <c r="BJ528" s="794"/>
      <c r="BK528" s="794"/>
      <c r="BL528" s="794"/>
      <c r="BM528" s="794"/>
    </row>
    <row r="529" spans="5:65" s="795" customFormat="1" ht="12.75" customHeight="1">
      <c r="E529" s="4"/>
      <c r="F529" s="794"/>
      <c r="G529" s="794"/>
      <c r="H529" s="794"/>
      <c r="I529" s="794"/>
      <c r="J529" s="794"/>
      <c r="K529" s="794"/>
      <c r="L529" s="794"/>
      <c r="M529" s="794"/>
      <c r="N529" s="794"/>
      <c r="O529" s="794"/>
      <c r="P529" s="794"/>
      <c r="Q529" s="794"/>
      <c r="R529" s="794"/>
      <c r="S529" s="794"/>
      <c r="T529" s="794"/>
      <c r="U529" s="794"/>
      <c r="V529" s="794"/>
      <c r="W529" s="794"/>
      <c r="X529" s="794"/>
      <c r="Y529" s="794"/>
      <c r="Z529" s="794"/>
      <c r="AA529" s="794"/>
      <c r="AB529" s="794"/>
      <c r="AC529" s="794"/>
      <c r="AD529" s="794"/>
      <c r="AE529" s="794"/>
      <c r="AF529" s="794"/>
      <c r="AG529" s="794"/>
      <c r="AH529" s="794"/>
      <c r="AI529" s="794"/>
      <c r="AJ529" s="794"/>
      <c r="AK529" s="794"/>
      <c r="AL529" s="794"/>
      <c r="AM529" s="794"/>
      <c r="AN529" s="794"/>
      <c r="AO529" s="794"/>
      <c r="AP529" s="794"/>
      <c r="AQ529" s="794"/>
      <c r="AR529" s="794"/>
      <c r="AS529" s="794"/>
      <c r="AT529" s="794"/>
      <c r="AU529" s="794"/>
      <c r="AV529" s="794"/>
      <c r="AW529" s="794"/>
      <c r="AX529" s="794"/>
      <c r="AY529" s="794"/>
      <c r="AZ529" s="794"/>
      <c r="BA529" s="794"/>
      <c r="BB529" s="794"/>
      <c r="BC529" s="794"/>
      <c r="BD529" s="794"/>
      <c r="BE529" s="794"/>
      <c r="BF529" s="794"/>
      <c r="BG529" s="794"/>
      <c r="BH529" s="794"/>
      <c r="BI529" s="794"/>
      <c r="BJ529" s="794"/>
      <c r="BK529" s="794"/>
      <c r="BL529" s="794"/>
      <c r="BM529" s="794"/>
    </row>
    <row r="530" spans="5:65" s="795" customFormat="1" ht="12.75" customHeight="1">
      <c r="E530" s="4"/>
      <c r="F530" s="794"/>
      <c r="G530" s="794"/>
      <c r="H530" s="794"/>
      <c r="I530" s="794"/>
      <c r="J530" s="794"/>
      <c r="K530" s="794"/>
      <c r="L530" s="794"/>
      <c r="M530" s="794"/>
      <c r="N530" s="794"/>
      <c r="O530" s="794"/>
      <c r="P530" s="794"/>
      <c r="Q530" s="794"/>
      <c r="R530" s="794"/>
      <c r="S530" s="794"/>
      <c r="T530" s="794"/>
      <c r="U530" s="794"/>
      <c r="V530" s="794"/>
      <c r="W530" s="794"/>
      <c r="X530" s="794"/>
      <c r="Y530" s="794"/>
      <c r="Z530" s="794"/>
      <c r="AA530" s="794"/>
      <c r="AB530" s="794"/>
      <c r="AC530" s="794"/>
      <c r="AD530" s="794"/>
      <c r="AE530" s="794"/>
      <c r="AF530" s="794"/>
      <c r="AG530" s="794"/>
      <c r="AH530" s="794"/>
      <c r="AI530" s="794"/>
      <c r="AJ530" s="794"/>
      <c r="AK530" s="794"/>
      <c r="AL530" s="794"/>
      <c r="AM530" s="794"/>
      <c r="AN530" s="794"/>
      <c r="AO530" s="794"/>
      <c r="AP530" s="794"/>
      <c r="AQ530" s="794"/>
      <c r="AR530" s="794"/>
      <c r="AS530" s="794"/>
      <c r="AT530" s="794"/>
      <c r="AU530" s="794"/>
      <c r="AV530" s="794"/>
      <c r="AW530" s="794"/>
      <c r="AX530" s="794"/>
      <c r="AY530" s="794"/>
      <c r="AZ530" s="794"/>
      <c r="BA530" s="794"/>
      <c r="BB530" s="794"/>
      <c r="BC530" s="794"/>
      <c r="BD530" s="794"/>
      <c r="BE530" s="794"/>
      <c r="BF530" s="794"/>
      <c r="BG530" s="794"/>
      <c r="BH530" s="794"/>
      <c r="BI530" s="794"/>
      <c r="BJ530" s="794"/>
      <c r="BK530" s="794"/>
      <c r="BL530" s="794"/>
      <c r="BM530" s="794"/>
    </row>
    <row r="531" spans="5:65" s="795" customFormat="1" ht="12.75" customHeight="1">
      <c r="E531" s="4"/>
      <c r="F531" s="794"/>
      <c r="G531" s="794"/>
      <c r="H531" s="794"/>
      <c r="I531" s="794"/>
      <c r="J531" s="794"/>
      <c r="K531" s="794"/>
      <c r="L531" s="794"/>
      <c r="M531" s="794"/>
      <c r="N531" s="794"/>
      <c r="O531" s="794"/>
      <c r="P531" s="794"/>
      <c r="Q531" s="794"/>
      <c r="R531" s="794"/>
      <c r="S531" s="794"/>
      <c r="T531" s="794"/>
      <c r="U531" s="794"/>
      <c r="V531" s="794"/>
      <c r="W531" s="794"/>
      <c r="X531" s="794"/>
      <c r="Y531" s="794"/>
      <c r="Z531" s="794"/>
      <c r="AA531" s="794"/>
      <c r="AB531" s="794"/>
      <c r="AC531" s="794"/>
      <c r="AD531" s="794"/>
      <c r="AE531" s="794"/>
      <c r="AF531" s="794"/>
      <c r="AG531" s="794"/>
      <c r="AH531" s="794"/>
      <c r="AI531" s="794"/>
      <c r="AJ531" s="794"/>
      <c r="AK531" s="794"/>
      <c r="AL531" s="794"/>
      <c r="AM531" s="794"/>
      <c r="AN531" s="794"/>
      <c r="AO531" s="794"/>
      <c r="AP531" s="794"/>
      <c r="AQ531" s="794"/>
      <c r="AR531" s="794"/>
      <c r="AS531" s="794"/>
      <c r="AT531" s="794"/>
      <c r="AU531" s="794"/>
      <c r="AV531" s="794"/>
      <c r="AW531" s="794"/>
      <c r="AX531" s="794"/>
      <c r="AY531" s="794"/>
      <c r="AZ531" s="794"/>
      <c r="BA531" s="794"/>
      <c r="BB531" s="794"/>
      <c r="BC531" s="794"/>
      <c r="BD531" s="794"/>
      <c r="BE531" s="794"/>
      <c r="BF531" s="794"/>
      <c r="BG531" s="794"/>
      <c r="BH531" s="794"/>
      <c r="BI531" s="794"/>
      <c r="BJ531" s="794"/>
      <c r="BK531" s="794"/>
      <c r="BL531" s="794"/>
      <c r="BM531" s="794"/>
    </row>
    <row r="532" spans="5:65" s="795" customFormat="1" ht="12.75" customHeight="1">
      <c r="E532" s="4"/>
      <c r="F532" s="794"/>
      <c r="G532" s="794"/>
      <c r="H532" s="794"/>
      <c r="I532" s="794"/>
      <c r="J532" s="794"/>
      <c r="K532" s="794"/>
      <c r="L532" s="794"/>
      <c r="M532" s="794"/>
      <c r="N532" s="794"/>
      <c r="O532" s="794"/>
      <c r="P532" s="794"/>
      <c r="Q532" s="794"/>
      <c r="R532" s="794"/>
      <c r="S532" s="794"/>
      <c r="T532" s="794"/>
      <c r="U532" s="794"/>
      <c r="V532" s="794"/>
      <c r="W532" s="794"/>
      <c r="X532" s="794"/>
      <c r="Y532" s="794"/>
      <c r="Z532" s="794"/>
      <c r="AA532" s="794"/>
      <c r="AB532" s="794"/>
      <c r="AC532" s="794"/>
      <c r="AD532" s="794"/>
      <c r="AE532" s="794"/>
      <c r="AF532" s="794"/>
      <c r="AG532" s="794"/>
      <c r="AH532" s="794"/>
      <c r="AI532" s="794"/>
      <c r="AJ532" s="794"/>
      <c r="AK532" s="794"/>
      <c r="AL532" s="794"/>
      <c r="AM532" s="794"/>
      <c r="AN532" s="794"/>
      <c r="AO532" s="794"/>
      <c r="AP532" s="794"/>
      <c r="AQ532" s="794"/>
      <c r="AR532" s="794"/>
      <c r="AS532" s="794"/>
      <c r="AT532" s="794"/>
      <c r="AU532" s="794"/>
      <c r="AV532" s="794"/>
      <c r="AW532" s="794"/>
      <c r="AX532" s="794"/>
      <c r="AY532" s="794"/>
      <c r="AZ532" s="794"/>
      <c r="BA532" s="794"/>
      <c r="BB532" s="794"/>
      <c r="BC532" s="794"/>
      <c r="BD532" s="794"/>
      <c r="BE532" s="794"/>
      <c r="BF532" s="794"/>
      <c r="BG532" s="794"/>
      <c r="BH532" s="794"/>
      <c r="BI532" s="794"/>
      <c r="BJ532" s="794"/>
      <c r="BK532" s="794"/>
      <c r="BL532" s="794"/>
      <c r="BM532" s="794"/>
    </row>
    <row r="533" spans="5:65" s="795" customFormat="1" ht="11.1" customHeight="1">
      <c r="E533" s="4"/>
      <c r="F533" s="794"/>
      <c r="G533" s="794"/>
      <c r="H533" s="794"/>
      <c r="I533" s="794"/>
      <c r="J533" s="794"/>
      <c r="K533" s="794"/>
      <c r="L533" s="794"/>
      <c r="M533" s="794"/>
      <c r="N533" s="794"/>
      <c r="O533" s="794"/>
      <c r="P533" s="794"/>
      <c r="Q533" s="794"/>
      <c r="R533" s="794"/>
      <c r="S533" s="794"/>
      <c r="T533" s="794"/>
      <c r="U533" s="794"/>
      <c r="V533" s="794"/>
      <c r="W533" s="794"/>
      <c r="X533" s="794"/>
      <c r="Y533" s="794"/>
      <c r="Z533" s="794"/>
      <c r="AA533" s="794"/>
      <c r="AB533" s="794"/>
      <c r="AC533" s="794"/>
      <c r="AD533" s="794"/>
      <c r="AE533" s="794"/>
      <c r="AF533" s="794"/>
      <c r="AG533" s="794"/>
      <c r="AH533" s="794"/>
      <c r="AI533" s="794"/>
      <c r="AJ533" s="794"/>
      <c r="AK533" s="794"/>
      <c r="AL533" s="794"/>
      <c r="AM533" s="794"/>
      <c r="AN533" s="794"/>
      <c r="AO533" s="794"/>
      <c r="AP533" s="794"/>
      <c r="AQ533" s="794"/>
      <c r="AR533" s="794"/>
      <c r="AS533" s="794"/>
      <c r="AT533" s="794"/>
      <c r="AU533" s="794"/>
      <c r="AV533" s="794"/>
      <c r="AW533" s="794"/>
      <c r="AX533" s="794"/>
      <c r="AY533" s="794"/>
      <c r="AZ533" s="794"/>
      <c r="BA533" s="794"/>
      <c r="BB533" s="794"/>
      <c r="BC533" s="794"/>
      <c r="BD533" s="794"/>
      <c r="BE533" s="794"/>
      <c r="BF533" s="794"/>
      <c r="BG533" s="794"/>
      <c r="BH533" s="794"/>
      <c r="BI533" s="794"/>
      <c r="BJ533" s="794"/>
      <c r="BK533" s="794"/>
      <c r="BL533" s="794"/>
      <c r="BM533" s="794"/>
    </row>
    <row r="534" spans="5:65" s="795" customFormat="1" ht="12.75" customHeight="1">
      <c r="E534" s="4"/>
      <c r="F534" s="794"/>
      <c r="G534" s="794"/>
      <c r="H534" s="794"/>
      <c r="I534" s="794"/>
      <c r="J534" s="794"/>
      <c r="K534" s="794"/>
      <c r="L534" s="794"/>
      <c r="M534" s="794"/>
      <c r="N534" s="794"/>
      <c r="O534" s="794"/>
      <c r="P534" s="794"/>
      <c r="Q534" s="794"/>
      <c r="R534" s="794"/>
      <c r="S534" s="794"/>
      <c r="T534" s="794"/>
      <c r="U534" s="794"/>
      <c r="V534" s="794"/>
      <c r="W534" s="794"/>
      <c r="X534" s="794"/>
      <c r="Y534" s="794"/>
      <c r="Z534" s="794"/>
      <c r="AA534" s="794"/>
      <c r="AB534" s="794"/>
      <c r="AC534" s="794"/>
      <c r="AD534" s="794"/>
      <c r="AE534" s="794"/>
      <c r="AF534" s="794"/>
      <c r="AG534" s="794"/>
      <c r="AH534" s="794"/>
      <c r="AI534" s="794"/>
      <c r="AJ534" s="794"/>
      <c r="AK534" s="794"/>
      <c r="AL534" s="794"/>
      <c r="AM534" s="794"/>
      <c r="AN534" s="794"/>
      <c r="AO534" s="794"/>
      <c r="AP534" s="794"/>
      <c r="AQ534" s="794"/>
      <c r="AR534" s="794"/>
      <c r="AS534" s="794"/>
      <c r="AT534" s="794"/>
      <c r="AU534" s="794"/>
      <c r="AV534" s="794"/>
      <c r="AW534" s="794"/>
      <c r="AX534" s="794"/>
      <c r="AY534" s="794"/>
      <c r="AZ534" s="794"/>
      <c r="BA534" s="794"/>
      <c r="BB534" s="794"/>
      <c r="BC534" s="794"/>
      <c r="BD534" s="794"/>
      <c r="BE534" s="794"/>
      <c r="BF534" s="794"/>
      <c r="BG534" s="794"/>
      <c r="BH534" s="794"/>
      <c r="BI534" s="794"/>
      <c r="BJ534" s="794"/>
      <c r="BK534" s="794"/>
      <c r="BL534" s="794"/>
      <c r="BM534" s="794"/>
    </row>
    <row r="535" spans="5:65" s="795" customFormat="1" ht="12.75" customHeight="1">
      <c r="E535" s="4"/>
      <c r="F535" s="794"/>
      <c r="G535" s="794"/>
      <c r="H535" s="794"/>
      <c r="I535" s="794"/>
      <c r="J535" s="794"/>
      <c r="K535" s="794"/>
      <c r="L535" s="794"/>
      <c r="M535" s="794"/>
      <c r="N535" s="794"/>
      <c r="O535" s="794"/>
      <c r="P535" s="794"/>
      <c r="Q535" s="794"/>
      <c r="R535" s="794"/>
      <c r="S535" s="794"/>
      <c r="T535" s="794"/>
      <c r="U535" s="794"/>
      <c r="V535" s="794"/>
      <c r="W535" s="794"/>
      <c r="X535" s="794"/>
      <c r="Y535" s="794"/>
      <c r="Z535" s="794"/>
      <c r="AA535" s="794"/>
      <c r="AB535" s="794"/>
      <c r="AC535" s="794"/>
      <c r="AD535" s="794"/>
      <c r="AE535" s="794"/>
      <c r="AF535" s="794"/>
      <c r="AG535" s="794"/>
      <c r="AH535" s="794"/>
      <c r="AI535" s="794"/>
      <c r="AJ535" s="794"/>
      <c r="AK535" s="794"/>
      <c r="AL535" s="794"/>
      <c r="AM535" s="794"/>
      <c r="AN535" s="794"/>
      <c r="AO535" s="794"/>
      <c r="AP535" s="794"/>
      <c r="AQ535" s="794"/>
      <c r="AR535" s="794"/>
      <c r="AS535" s="794"/>
      <c r="AT535" s="794"/>
      <c r="AU535" s="794"/>
      <c r="AV535" s="794"/>
      <c r="AW535" s="794"/>
      <c r="AX535" s="794"/>
      <c r="AY535" s="794"/>
      <c r="AZ535" s="794"/>
      <c r="BA535" s="794"/>
      <c r="BB535" s="794"/>
      <c r="BC535" s="794"/>
      <c r="BD535" s="794"/>
      <c r="BE535" s="794"/>
      <c r="BF535" s="794"/>
      <c r="BG535" s="794"/>
      <c r="BH535" s="794"/>
      <c r="BI535" s="794"/>
      <c r="BJ535" s="794"/>
      <c r="BK535" s="794"/>
      <c r="BL535" s="794"/>
      <c r="BM535" s="794"/>
    </row>
    <row r="536" spans="5:65" s="795" customFormat="1" ht="12.75" customHeight="1">
      <c r="E536" s="4"/>
      <c r="F536" s="794"/>
      <c r="G536" s="794"/>
      <c r="H536" s="794"/>
      <c r="I536" s="794"/>
      <c r="J536" s="794"/>
      <c r="K536" s="794"/>
      <c r="L536" s="794"/>
      <c r="M536" s="794"/>
      <c r="N536" s="794"/>
      <c r="O536" s="794"/>
      <c r="P536" s="794"/>
      <c r="Q536" s="794"/>
      <c r="R536" s="794"/>
      <c r="S536" s="794"/>
      <c r="T536" s="794"/>
      <c r="U536" s="794"/>
      <c r="V536" s="794"/>
      <c r="W536" s="794"/>
      <c r="X536" s="794"/>
      <c r="Y536" s="794"/>
      <c r="Z536" s="794"/>
      <c r="AA536" s="794"/>
      <c r="AB536" s="794"/>
      <c r="AC536" s="794"/>
      <c r="AD536" s="794"/>
      <c r="AE536" s="794"/>
      <c r="AF536" s="794"/>
      <c r="AG536" s="794"/>
      <c r="AH536" s="794"/>
      <c r="AI536" s="794"/>
      <c r="AJ536" s="794"/>
      <c r="AK536" s="794"/>
      <c r="AL536" s="794"/>
      <c r="AM536" s="794"/>
      <c r="AN536" s="794"/>
      <c r="AO536" s="794"/>
      <c r="AP536" s="794"/>
      <c r="AQ536" s="794"/>
      <c r="AR536" s="794"/>
      <c r="AS536" s="794"/>
      <c r="AT536" s="794"/>
      <c r="AU536" s="794"/>
      <c r="AV536" s="794"/>
      <c r="AW536" s="794"/>
      <c r="AX536" s="794"/>
      <c r="AY536" s="794"/>
      <c r="AZ536" s="794"/>
      <c r="BA536" s="794"/>
      <c r="BB536" s="794"/>
      <c r="BC536" s="794"/>
      <c r="BD536" s="794"/>
      <c r="BE536" s="794"/>
      <c r="BF536" s="794"/>
      <c r="BG536" s="794"/>
      <c r="BH536" s="794"/>
      <c r="BI536" s="794"/>
      <c r="BJ536" s="794"/>
      <c r="BK536" s="794"/>
      <c r="BL536" s="794"/>
      <c r="BM536" s="794"/>
    </row>
    <row r="537" spans="5:65" s="795" customFormat="1" ht="12.75" customHeight="1">
      <c r="E537" s="4"/>
      <c r="F537" s="794"/>
      <c r="G537" s="794"/>
      <c r="H537" s="794"/>
      <c r="I537" s="794"/>
      <c r="J537" s="794"/>
      <c r="K537" s="794"/>
      <c r="L537" s="794"/>
      <c r="M537" s="794"/>
      <c r="N537" s="794"/>
      <c r="O537" s="794"/>
      <c r="P537" s="794"/>
      <c r="Q537" s="794"/>
      <c r="R537" s="794"/>
      <c r="S537" s="794"/>
      <c r="T537" s="794"/>
      <c r="U537" s="794"/>
      <c r="V537" s="794"/>
      <c r="W537" s="794"/>
      <c r="X537" s="794"/>
      <c r="Y537" s="794"/>
      <c r="Z537" s="794"/>
      <c r="AA537" s="794"/>
      <c r="AB537" s="794"/>
      <c r="AC537" s="794"/>
      <c r="AD537" s="794"/>
      <c r="AE537" s="794"/>
      <c r="AF537" s="794"/>
      <c r="AG537" s="794"/>
      <c r="AH537" s="794"/>
      <c r="AI537" s="794"/>
      <c r="AJ537" s="794"/>
      <c r="AK537" s="794"/>
      <c r="AL537" s="794"/>
      <c r="AM537" s="794"/>
      <c r="AN537" s="794"/>
      <c r="AO537" s="794"/>
      <c r="AP537" s="794"/>
      <c r="AQ537" s="794"/>
      <c r="AR537" s="794"/>
      <c r="AS537" s="794"/>
      <c r="AT537" s="794"/>
      <c r="AU537" s="794"/>
      <c r="AV537" s="794"/>
      <c r="AW537" s="794"/>
      <c r="AX537" s="794"/>
      <c r="AY537" s="794"/>
      <c r="AZ537" s="794"/>
      <c r="BA537" s="794"/>
      <c r="BB537" s="794"/>
      <c r="BC537" s="794"/>
      <c r="BD537" s="794"/>
      <c r="BE537" s="794"/>
      <c r="BF537" s="794"/>
      <c r="BG537" s="794"/>
      <c r="BH537" s="794"/>
      <c r="BI537" s="794"/>
      <c r="BJ537" s="794"/>
      <c r="BK537" s="794"/>
      <c r="BL537" s="794"/>
      <c r="BM537" s="794"/>
    </row>
    <row r="538" spans="5:65" s="795" customFormat="1" ht="12.75" customHeight="1">
      <c r="E538" s="4"/>
      <c r="F538" s="794"/>
      <c r="G538" s="794"/>
      <c r="H538" s="794"/>
      <c r="I538" s="794"/>
      <c r="J538" s="794"/>
      <c r="K538" s="794"/>
      <c r="L538" s="794"/>
      <c r="M538" s="794"/>
      <c r="N538" s="794"/>
      <c r="O538" s="794"/>
      <c r="P538" s="794"/>
      <c r="Q538" s="794"/>
      <c r="R538" s="794"/>
      <c r="S538" s="794"/>
      <c r="T538" s="794"/>
      <c r="U538" s="794"/>
      <c r="V538" s="794"/>
      <c r="W538" s="794"/>
      <c r="X538" s="794"/>
      <c r="Y538" s="794"/>
      <c r="Z538" s="794"/>
      <c r="AA538" s="794"/>
      <c r="AB538" s="794"/>
      <c r="AC538" s="794"/>
      <c r="AD538" s="794"/>
      <c r="AE538" s="794"/>
      <c r="AF538" s="794"/>
      <c r="AG538" s="794"/>
      <c r="AH538" s="794"/>
      <c r="AI538" s="794"/>
      <c r="AJ538" s="794"/>
      <c r="AK538" s="794"/>
      <c r="AL538" s="794"/>
      <c r="AM538" s="794"/>
      <c r="AN538" s="794"/>
      <c r="AO538" s="794"/>
      <c r="AP538" s="794"/>
      <c r="AQ538" s="794"/>
      <c r="AR538" s="794"/>
      <c r="AS538" s="794"/>
      <c r="AT538" s="794"/>
      <c r="AU538" s="794"/>
      <c r="AV538" s="794"/>
      <c r="AW538" s="794"/>
      <c r="AX538" s="794"/>
      <c r="AY538" s="794"/>
      <c r="AZ538" s="794"/>
      <c r="BA538" s="794"/>
      <c r="BB538" s="794"/>
      <c r="BC538" s="794"/>
      <c r="BD538" s="794"/>
      <c r="BE538" s="794"/>
      <c r="BF538" s="794"/>
      <c r="BG538" s="794"/>
      <c r="BH538" s="794"/>
      <c r="BI538" s="794"/>
      <c r="BJ538" s="794"/>
      <c r="BK538" s="794"/>
      <c r="BL538" s="794"/>
      <c r="BM538" s="794"/>
    </row>
    <row r="539" spans="5:65" s="795" customFormat="1" ht="11.1" customHeight="1">
      <c r="E539" s="4"/>
      <c r="F539" s="794"/>
      <c r="G539" s="794"/>
      <c r="H539" s="794"/>
      <c r="I539" s="794"/>
      <c r="J539" s="794"/>
      <c r="K539" s="794"/>
      <c r="L539" s="794"/>
      <c r="M539" s="794"/>
      <c r="N539" s="794"/>
      <c r="O539" s="794"/>
      <c r="P539" s="794"/>
      <c r="Q539" s="794"/>
      <c r="R539" s="794"/>
      <c r="S539" s="794"/>
      <c r="T539" s="794"/>
      <c r="U539" s="794"/>
      <c r="V539" s="794"/>
      <c r="W539" s="794"/>
      <c r="X539" s="794"/>
      <c r="Y539" s="794"/>
      <c r="Z539" s="794"/>
      <c r="AA539" s="794"/>
      <c r="AB539" s="794"/>
      <c r="AC539" s="794"/>
      <c r="AD539" s="794"/>
      <c r="AE539" s="794"/>
      <c r="AF539" s="794"/>
      <c r="AG539" s="794"/>
      <c r="AH539" s="794"/>
      <c r="AI539" s="794"/>
      <c r="AJ539" s="794"/>
      <c r="AK539" s="794"/>
      <c r="AL539" s="794"/>
      <c r="AM539" s="794"/>
      <c r="AN539" s="794"/>
      <c r="AO539" s="794"/>
      <c r="AP539" s="794"/>
      <c r="AQ539" s="794"/>
      <c r="AR539" s="794"/>
      <c r="AS539" s="794"/>
      <c r="AT539" s="794"/>
      <c r="AU539" s="794"/>
      <c r="AV539" s="794"/>
      <c r="AW539" s="794"/>
      <c r="AX539" s="794"/>
      <c r="AY539" s="794"/>
      <c r="AZ539" s="794"/>
      <c r="BA539" s="794"/>
      <c r="BB539" s="794"/>
      <c r="BC539" s="794"/>
      <c r="BD539" s="794"/>
      <c r="BE539" s="794"/>
      <c r="BF539" s="794"/>
      <c r="BG539" s="794"/>
      <c r="BH539" s="794"/>
      <c r="BI539" s="794"/>
      <c r="BJ539" s="794"/>
      <c r="BK539" s="794"/>
      <c r="BL539" s="794"/>
      <c r="BM539" s="794"/>
    </row>
    <row r="540" spans="5:65" s="795" customFormat="1" ht="12.75" customHeight="1">
      <c r="E540" s="4"/>
      <c r="F540" s="794"/>
      <c r="G540" s="794"/>
      <c r="H540" s="794"/>
      <c r="I540" s="794"/>
      <c r="J540" s="794"/>
      <c r="K540" s="794"/>
      <c r="L540" s="794"/>
      <c r="M540" s="794"/>
      <c r="N540" s="794"/>
      <c r="O540" s="794"/>
      <c r="P540" s="794"/>
      <c r="Q540" s="794"/>
      <c r="R540" s="794"/>
      <c r="S540" s="794"/>
      <c r="T540" s="794"/>
      <c r="U540" s="794"/>
      <c r="V540" s="794"/>
      <c r="W540" s="794"/>
      <c r="X540" s="794"/>
      <c r="Y540" s="794"/>
      <c r="Z540" s="794"/>
      <c r="AA540" s="794"/>
      <c r="AB540" s="794"/>
      <c r="AC540" s="794"/>
      <c r="AD540" s="794"/>
      <c r="AE540" s="794"/>
      <c r="AF540" s="794"/>
      <c r="AG540" s="794"/>
      <c r="AH540" s="794"/>
      <c r="AI540" s="794"/>
      <c r="AJ540" s="794"/>
      <c r="AK540" s="794"/>
      <c r="AL540" s="794"/>
      <c r="AM540" s="794"/>
      <c r="AN540" s="794"/>
      <c r="AO540" s="794"/>
      <c r="AP540" s="794"/>
      <c r="AQ540" s="794"/>
      <c r="AR540" s="794"/>
      <c r="AS540" s="794"/>
      <c r="AT540" s="794"/>
      <c r="AU540" s="794"/>
      <c r="AV540" s="794"/>
      <c r="AW540" s="794"/>
      <c r="AX540" s="794"/>
      <c r="AY540" s="794"/>
      <c r="AZ540" s="794"/>
      <c r="BA540" s="794"/>
      <c r="BB540" s="794"/>
      <c r="BC540" s="794"/>
      <c r="BD540" s="794"/>
      <c r="BE540" s="794"/>
      <c r="BF540" s="794"/>
      <c r="BG540" s="794"/>
      <c r="BH540" s="794"/>
      <c r="BI540" s="794"/>
      <c r="BJ540" s="794"/>
      <c r="BK540" s="794"/>
      <c r="BL540" s="794"/>
      <c r="BM540" s="794"/>
    </row>
    <row r="541" spans="5:65" s="795" customFormat="1" ht="12.75" customHeight="1">
      <c r="E541" s="4"/>
      <c r="F541" s="794"/>
      <c r="G541" s="794"/>
      <c r="H541" s="794"/>
      <c r="I541" s="794"/>
      <c r="J541" s="794"/>
      <c r="K541" s="794"/>
      <c r="L541" s="794"/>
      <c r="M541" s="794"/>
      <c r="N541" s="794"/>
      <c r="O541" s="794"/>
      <c r="P541" s="794"/>
      <c r="Q541" s="794"/>
      <c r="R541" s="794"/>
      <c r="S541" s="794"/>
      <c r="T541" s="794"/>
      <c r="U541" s="794"/>
      <c r="V541" s="794"/>
      <c r="W541" s="794"/>
      <c r="X541" s="794"/>
      <c r="Y541" s="794"/>
      <c r="Z541" s="794"/>
      <c r="AA541" s="794"/>
      <c r="AB541" s="794"/>
      <c r="AC541" s="794"/>
      <c r="AD541" s="794"/>
      <c r="AE541" s="794"/>
      <c r="AF541" s="794"/>
      <c r="AG541" s="794"/>
      <c r="AH541" s="794"/>
      <c r="AI541" s="794"/>
      <c r="AJ541" s="794"/>
      <c r="AK541" s="794"/>
      <c r="AL541" s="794"/>
      <c r="AM541" s="794"/>
      <c r="AN541" s="794"/>
      <c r="AO541" s="794"/>
      <c r="AP541" s="794"/>
      <c r="AQ541" s="794"/>
      <c r="AR541" s="794"/>
      <c r="AS541" s="794"/>
      <c r="AT541" s="794"/>
      <c r="AU541" s="794"/>
      <c r="AV541" s="794"/>
      <c r="AW541" s="794"/>
      <c r="AX541" s="794"/>
      <c r="AY541" s="794"/>
      <c r="AZ541" s="794"/>
      <c r="BA541" s="794"/>
      <c r="BB541" s="794"/>
      <c r="BC541" s="794"/>
      <c r="BD541" s="794"/>
      <c r="BE541" s="794"/>
      <c r="BF541" s="794"/>
      <c r="BG541" s="794"/>
      <c r="BH541" s="794"/>
      <c r="BI541" s="794"/>
      <c r="BJ541" s="794"/>
      <c r="BK541" s="794"/>
      <c r="BL541" s="794"/>
      <c r="BM541" s="794"/>
    </row>
    <row r="542" spans="5:65" s="795" customFormat="1" ht="12.75" customHeight="1">
      <c r="E542" s="4"/>
      <c r="F542" s="794"/>
      <c r="G542" s="794"/>
      <c r="H542" s="794"/>
      <c r="I542" s="794"/>
      <c r="J542" s="794"/>
      <c r="K542" s="794"/>
      <c r="L542" s="794"/>
      <c r="M542" s="794"/>
      <c r="N542" s="794"/>
      <c r="O542" s="794"/>
      <c r="P542" s="794"/>
      <c r="Q542" s="794"/>
      <c r="R542" s="794"/>
      <c r="S542" s="794"/>
      <c r="T542" s="794"/>
      <c r="U542" s="794"/>
      <c r="V542" s="794"/>
      <c r="W542" s="794"/>
      <c r="X542" s="794"/>
      <c r="Y542" s="794"/>
      <c r="Z542" s="794"/>
      <c r="AA542" s="794"/>
      <c r="AB542" s="794"/>
      <c r="AC542" s="794"/>
      <c r="AD542" s="794"/>
      <c r="AE542" s="794"/>
      <c r="AF542" s="794"/>
      <c r="AG542" s="794"/>
      <c r="AH542" s="794"/>
      <c r="AI542" s="794"/>
      <c r="AJ542" s="794"/>
      <c r="AK542" s="794"/>
      <c r="AL542" s="794"/>
      <c r="AM542" s="794"/>
      <c r="AN542" s="794"/>
      <c r="AO542" s="794"/>
      <c r="AP542" s="794"/>
      <c r="AQ542" s="794"/>
      <c r="AR542" s="794"/>
      <c r="AS542" s="794"/>
      <c r="AT542" s="794"/>
      <c r="AU542" s="794"/>
      <c r="AV542" s="794"/>
      <c r="AW542" s="794"/>
      <c r="AX542" s="794"/>
      <c r="AY542" s="794"/>
      <c r="AZ542" s="794"/>
      <c r="BA542" s="794"/>
      <c r="BB542" s="794"/>
      <c r="BC542" s="794"/>
      <c r="BD542" s="794"/>
      <c r="BE542" s="794"/>
      <c r="BF542" s="794"/>
      <c r="BG542" s="794"/>
      <c r="BH542" s="794"/>
      <c r="BI542" s="794"/>
      <c r="BJ542" s="794"/>
      <c r="BK542" s="794"/>
      <c r="BL542" s="794"/>
      <c r="BM542" s="794"/>
    </row>
    <row r="543" spans="5:65" s="795" customFormat="1" ht="12.75" customHeight="1">
      <c r="E543" s="4"/>
      <c r="F543" s="794"/>
      <c r="G543" s="794"/>
      <c r="H543" s="794"/>
      <c r="I543" s="794"/>
      <c r="J543" s="794"/>
      <c r="K543" s="794"/>
      <c r="L543" s="794"/>
      <c r="M543" s="794"/>
      <c r="N543" s="794"/>
      <c r="O543" s="794"/>
      <c r="P543" s="794"/>
      <c r="Q543" s="794"/>
      <c r="R543" s="794"/>
      <c r="S543" s="794"/>
      <c r="T543" s="794"/>
      <c r="U543" s="794"/>
      <c r="V543" s="794"/>
      <c r="W543" s="794"/>
      <c r="X543" s="794"/>
      <c r="Y543" s="794"/>
      <c r="Z543" s="794"/>
      <c r="AA543" s="794"/>
      <c r="AB543" s="794"/>
      <c r="AC543" s="794"/>
      <c r="AD543" s="794"/>
      <c r="AE543" s="794"/>
      <c r="AF543" s="794"/>
      <c r="AG543" s="794"/>
      <c r="AH543" s="794"/>
      <c r="AI543" s="794"/>
      <c r="AJ543" s="794"/>
      <c r="AK543" s="794"/>
      <c r="AL543" s="794"/>
      <c r="AM543" s="794"/>
      <c r="AN543" s="794"/>
      <c r="AO543" s="794"/>
      <c r="AP543" s="794"/>
      <c r="AQ543" s="794"/>
      <c r="AR543" s="794"/>
      <c r="AS543" s="794"/>
      <c r="AT543" s="794"/>
      <c r="AU543" s="794"/>
      <c r="AV543" s="794"/>
      <c r="AW543" s="794"/>
      <c r="AX543" s="794"/>
      <c r="AY543" s="794"/>
      <c r="AZ543" s="794"/>
      <c r="BA543" s="794"/>
      <c r="BB543" s="794"/>
      <c r="BC543" s="794"/>
      <c r="BD543" s="794"/>
      <c r="BE543" s="794"/>
      <c r="BF543" s="794"/>
      <c r="BG543" s="794"/>
      <c r="BH543" s="794"/>
      <c r="BI543" s="794"/>
      <c r="BJ543" s="794"/>
      <c r="BK543" s="794"/>
      <c r="BL543" s="794"/>
      <c r="BM543" s="794"/>
    </row>
    <row r="544" spans="5:65" s="795" customFormat="1" ht="11.1" customHeight="1">
      <c r="E544" s="4"/>
      <c r="F544" s="794"/>
      <c r="G544" s="794"/>
      <c r="H544" s="794"/>
      <c r="I544" s="794"/>
      <c r="J544" s="794"/>
      <c r="K544" s="794"/>
      <c r="L544" s="794"/>
      <c r="M544" s="794"/>
      <c r="N544" s="794"/>
      <c r="O544" s="794"/>
      <c r="P544" s="794"/>
      <c r="Q544" s="794"/>
      <c r="R544" s="794"/>
      <c r="S544" s="794"/>
      <c r="T544" s="794"/>
      <c r="U544" s="794"/>
      <c r="V544" s="794"/>
      <c r="W544" s="794"/>
      <c r="X544" s="794"/>
      <c r="Y544" s="794"/>
      <c r="Z544" s="794"/>
      <c r="AA544" s="794"/>
      <c r="AB544" s="794"/>
      <c r="AC544" s="794"/>
      <c r="AD544" s="794"/>
      <c r="AE544" s="794"/>
      <c r="AF544" s="794"/>
      <c r="AG544" s="794"/>
      <c r="AH544" s="794"/>
      <c r="AI544" s="794"/>
      <c r="AJ544" s="794"/>
      <c r="AK544" s="794"/>
      <c r="AL544" s="794"/>
      <c r="AM544" s="794"/>
      <c r="AN544" s="794"/>
      <c r="AO544" s="794"/>
      <c r="AP544" s="794"/>
      <c r="AQ544" s="794"/>
      <c r="AR544" s="794"/>
      <c r="AS544" s="794"/>
      <c r="AT544" s="794"/>
      <c r="AU544" s="794"/>
      <c r="AV544" s="794"/>
      <c r="AW544" s="794"/>
      <c r="AX544" s="794"/>
      <c r="AY544" s="794"/>
      <c r="AZ544" s="794"/>
      <c r="BA544" s="794"/>
      <c r="BB544" s="794"/>
      <c r="BC544" s="794"/>
      <c r="BD544" s="794"/>
      <c r="BE544" s="794"/>
      <c r="BF544" s="794"/>
      <c r="BG544" s="794"/>
      <c r="BH544" s="794"/>
      <c r="BI544" s="794"/>
      <c r="BJ544" s="794"/>
      <c r="BK544" s="794"/>
      <c r="BL544" s="794"/>
      <c r="BM544" s="794"/>
    </row>
    <row r="545" spans="5:65" s="795" customFormat="1" ht="13.5" customHeight="1">
      <c r="E545" s="4"/>
      <c r="F545" s="794"/>
      <c r="G545" s="794"/>
      <c r="H545" s="794"/>
      <c r="I545" s="794"/>
      <c r="J545" s="794"/>
      <c r="K545" s="794"/>
      <c r="L545" s="794"/>
      <c r="M545" s="794"/>
      <c r="N545" s="794"/>
      <c r="O545" s="794"/>
      <c r="P545" s="794"/>
      <c r="Q545" s="794"/>
      <c r="R545" s="794"/>
      <c r="S545" s="794"/>
      <c r="T545" s="794"/>
      <c r="U545" s="794"/>
      <c r="V545" s="794"/>
      <c r="W545" s="794"/>
      <c r="X545" s="794"/>
      <c r="Y545" s="794"/>
      <c r="Z545" s="794"/>
      <c r="AA545" s="794"/>
      <c r="AB545" s="794"/>
      <c r="AC545" s="794"/>
      <c r="AD545" s="794"/>
      <c r="AE545" s="794"/>
      <c r="AF545" s="794"/>
      <c r="AG545" s="794"/>
      <c r="AH545" s="794"/>
      <c r="AI545" s="794"/>
      <c r="AJ545" s="794"/>
      <c r="AK545" s="794"/>
      <c r="AL545" s="794"/>
      <c r="AM545" s="794"/>
      <c r="AN545" s="794"/>
      <c r="AO545" s="794"/>
      <c r="AP545" s="794"/>
      <c r="AQ545" s="794"/>
      <c r="AR545" s="794"/>
      <c r="AS545" s="794"/>
      <c r="AT545" s="794"/>
      <c r="AU545" s="794"/>
      <c r="AV545" s="794"/>
      <c r="AW545" s="794"/>
      <c r="AX545" s="794"/>
      <c r="AY545" s="794"/>
      <c r="AZ545" s="794"/>
      <c r="BA545" s="794"/>
      <c r="BB545" s="794"/>
      <c r="BC545" s="794"/>
      <c r="BD545" s="794"/>
      <c r="BE545" s="794"/>
      <c r="BF545" s="794"/>
      <c r="BG545" s="794"/>
      <c r="BH545" s="794"/>
      <c r="BI545" s="794"/>
      <c r="BJ545" s="794"/>
      <c r="BK545" s="794"/>
      <c r="BL545" s="794"/>
      <c r="BM545" s="794"/>
    </row>
    <row r="546" spans="5:65" s="795" customFormat="1" ht="12.75" customHeight="1">
      <c r="E546" s="4"/>
      <c r="F546" s="794"/>
      <c r="G546" s="794"/>
      <c r="H546" s="794"/>
      <c r="I546" s="794"/>
      <c r="J546" s="794"/>
      <c r="K546" s="794"/>
      <c r="L546" s="794"/>
      <c r="M546" s="794"/>
      <c r="N546" s="794"/>
      <c r="O546" s="794"/>
      <c r="P546" s="794"/>
      <c r="Q546" s="794"/>
      <c r="R546" s="794"/>
      <c r="S546" s="794"/>
      <c r="T546" s="794"/>
      <c r="U546" s="794"/>
      <c r="V546" s="794"/>
      <c r="W546" s="794"/>
      <c r="X546" s="794"/>
      <c r="Y546" s="794"/>
      <c r="Z546" s="794"/>
      <c r="AA546" s="794"/>
      <c r="AB546" s="794"/>
      <c r="AC546" s="794"/>
      <c r="AD546" s="794"/>
      <c r="AE546" s="794"/>
      <c r="AF546" s="794"/>
      <c r="AG546" s="794"/>
      <c r="AH546" s="794"/>
      <c r="AI546" s="794"/>
      <c r="AJ546" s="794"/>
      <c r="AK546" s="794"/>
      <c r="AL546" s="794"/>
      <c r="AM546" s="794"/>
      <c r="AN546" s="794"/>
      <c r="AO546" s="794"/>
      <c r="AP546" s="794"/>
      <c r="AQ546" s="794"/>
      <c r="AR546" s="794"/>
      <c r="AS546" s="794"/>
      <c r="AT546" s="794"/>
      <c r="AU546" s="794"/>
      <c r="AV546" s="794"/>
      <c r="AW546" s="794"/>
      <c r="AX546" s="794"/>
      <c r="AY546" s="794"/>
      <c r="AZ546" s="794"/>
      <c r="BA546" s="794"/>
      <c r="BB546" s="794"/>
      <c r="BC546" s="794"/>
      <c r="BD546" s="794"/>
      <c r="BE546" s="794"/>
      <c r="BF546" s="794"/>
      <c r="BG546" s="794"/>
      <c r="BH546" s="794"/>
      <c r="BI546" s="794"/>
      <c r="BJ546" s="794"/>
      <c r="BK546" s="794"/>
      <c r="BL546" s="794"/>
      <c r="BM546" s="794"/>
    </row>
    <row r="547" spans="5:65" s="795" customFormat="1" ht="12.75" customHeight="1">
      <c r="E547" s="4"/>
      <c r="F547" s="794"/>
      <c r="G547" s="794"/>
      <c r="H547" s="794"/>
      <c r="I547" s="794"/>
      <c r="J547" s="794"/>
      <c r="K547" s="794"/>
      <c r="L547" s="794"/>
      <c r="M547" s="794"/>
      <c r="N547" s="794"/>
      <c r="O547" s="794"/>
      <c r="P547" s="794"/>
      <c r="Q547" s="794"/>
      <c r="R547" s="794"/>
      <c r="S547" s="794"/>
      <c r="T547" s="794"/>
      <c r="U547" s="794"/>
      <c r="V547" s="794"/>
      <c r="W547" s="794"/>
      <c r="X547" s="794"/>
      <c r="Y547" s="794"/>
      <c r="Z547" s="794"/>
      <c r="AA547" s="794"/>
      <c r="AB547" s="794"/>
      <c r="AC547" s="794"/>
      <c r="AD547" s="794"/>
      <c r="AE547" s="794"/>
      <c r="AF547" s="794"/>
      <c r="AG547" s="794"/>
      <c r="AH547" s="794"/>
      <c r="AI547" s="794"/>
      <c r="AJ547" s="794"/>
      <c r="AK547" s="794"/>
      <c r="AL547" s="794"/>
      <c r="AM547" s="794"/>
      <c r="AN547" s="794"/>
      <c r="AO547" s="794"/>
      <c r="AP547" s="794"/>
      <c r="AQ547" s="794"/>
      <c r="AR547" s="794"/>
      <c r="AS547" s="794"/>
      <c r="AT547" s="794"/>
      <c r="AU547" s="794"/>
      <c r="AV547" s="794"/>
      <c r="AW547" s="794"/>
      <c r="AX547" s="794"/>
      <c r="AY547" s="794"/>
      <c r="AZ547" s="794"/>
      <c r="BA547" s="794"/>
      <c r="BB547" s="794"/>
      <c r="BC547" s="794"/>
      <c r="BD547" s="794"/>
      <c r="BE547" s="794"/>
      <c r="BF547" s="794"/>
      <c r="BG547" s="794"/>
      <c r="BH547" s="794"/>
      <c r="BI547" s="794"/>
      <c r="BJ547" s="794"/>
      <c r="BK547" s="794"/>
      <c r="BL547" s="794"/>
      <c r="BM547" s="794"/>
    </row>
    <row r="548" spans="5:65" s="795" customFormat="1" ht="12.75" customHeight="1">
      <c r="E548" s="4"/>
      <c r="F548" s="794"/>
      <c r="G548" s="794"/>
      <c r="H548" s="794"/>
      <c r="I548" s="794"/>
      <c r="J548" s="794"/>
      <c r="K548" s="794"/>
      <c r="L548" s="794"/>
      <c r="M548" s="794"/>
      <c r="N548" s="794"/>
      <c r="O548" s="794"/>
      <c r="P548" s="794"/>
      <c r="Q548" s="794"/>
      <c r="R548" s="794"/>
      <c r="S548" s="794"/>
      <c r="T548" s="794"/>
      <c r="U548" s="794"/>
      <c r="V548" s="794"/>
      <c r="W548" s="794"/>
      <c r="X548" s="794"/>
      <c r="Y548" s="794"/>
      <c r="Z548" s="794"/>
      <c r="AA548" s="794"/>
      <c r="AB548" s="794"/>
      <c r="AC548" s="794"/>
      <c r="AD548" s="794"/>
      <c r="AE548" s="794"/>
      <c r="AF548" s="794"/>
      <c r="AG548" s="794"/>
      <c r="AH548" s="794"/>
      <c r="AI548" s="794"/>
      <c r="AJ548" s="794"/>
      <c r="AK548" s="794"/>
      <c r="AL548" s="794"/>
      <c r="AM548" s="794"/>
      <c r="AN548" s="794"/>
      <c r="AO548" s="794"/>
      <c r="AP548" s="794"/>
      <c r="AQ548" s="794"/>
      <c r="AR548" s="794"/>
      <c r="AS548" s="794"/>
      <c r="AT548" s="794"/>
      <c r="AU548" s="794"/>
      <c r="AV548" s="794"/>
      <c r="AW548" s="794"/>
      <c r="AX548" s="794"/>
      <c r="AY548" s="794"/>
      <c r="AZ548" s="794"/>
      <c r="BA548" s="794"/>
      <c r="BB548" s="794"/>
      <c r="BC548" s="794"/>
      <c r="BD548" s="794"/>
      <c r="BE548" s="794"/>
      <c r="BF548" s="794"/>
      <c r="BG548" s="794"/>
      <c r="BH548" s="794"/>
      <c r="BI548" s="794"/>
      <c r="BJ548" s="794"/>
      <c r="BK548" s="794"/>
      <c r="BL548" s="794"/>
      <c r="BM548" s="794"/>
    </row>
    <row r="549" spans="5:65" s="795" customFormat="1" ht="11.1" customHeight="1">
      <c r="E549" s="4"/>
      <c r="F549" s="794"/>
      <c r="G549" s="794"/>
      <c r="H549" s="794"/>
      <c r="I549" s="794"/>
      <c r="J549" s="794"/>
      <c r="K549" s="794"/>
      <c r="L549" s="794"/>
      <c r="M549" s="794"/>
      <c r="N549" s="794"/>
      <c r="O549" s="794"/>
      <c r="P549" s="794"/>
      <c r="Q549" s="794"/>
      <c r="R549" s="794"/>
      <c r="S549" s="794"/>
      <c r="T549" s="794"/>
      <c r="U549" s="794"/>
      <c r="V549" s="794"/>
      <c r="W549" s="794"/>
      <c r="X549" s="794"/>
      <c r="Y549" s="794"/>
      <c r="Z549" s="794"/>
      <c r="AA549" s="794"/>
      <c r="AB549" s="794"/>
      <c r="AC549" s="794"/>
      <c r="AD549" s="794"/>
      <c r="AE549" s="794"/>
      <c r="AF549" s="794"/>
      <c r="AG549" s="794"/>
      <c r="AH549" s="794"/>
      <c r="AI549" s="794"/>
      <c r="AJ549" s="794"/>
      <c r="AK549" s="794"/>
      <c r="AL549" s="794"/>
      <c r="AM549" s="794"/>
      <c r="AN549" s="794"/>
      <c r="AO549" s="794"/>
      <c r="AP549" s="794"/>
      <c r="AQ549" s="794"/>
      <c r="AR549" s="794"/>
      <c r="AS549" s="794"/>
      <c r="AT549" s="794"/>
      <c r="AU549" s="794"/>
      <c r="AV549" s="794"/>
      <c r="AW549" s="794"/>
      <c r="AX549" s="794"/>
      <c r="AY549" s="794"/>
      <c r="AZ549" s="794"/>
      <c r="BA549" s="794"/>
      <c r="BB549" s="794"/>
      <c r="BC549" s="794"/>
      <c r="BD549" s="794"/>
      <c r="BE549" s="794"/>
      <c r="BF549" s="794"/>
      <c r="BG549" s="794"/>
      <c r="BH549" s="794"/>
      <c r="BI549" s="794"/>
      <c r="BJ549" s="794"/>
      <c r="BK549" s="794"/>
      <c r="BL549" s="794"/>
      <c r="BM549" s="794"/>
    </row>
    <row r="550" spans="5:65" s="795" customFormat="1" ht="11.1" customHeight="1">
      <c r="E550" s="4"/>
      <c r="F550" s="794"/>
      <c r="G550" s="794"/>
      <c r="H550" s="794"/>
      <c r="I550" s="794"/>
      <c r="J550" s="794"/>
      <c r="K550" s="794"/>
      <c r="L550" s="794"/>
      <c r="M550" s="794"/>
      <c r="N550" s="794"/>
      <c r="O550" s="794"/>
      <c r="P550" s="794"/>
      <c r="Q550" s="794"/>
      <c r="R550" s="794"/>
      <c r="S550" s="794"/>
      <c r="T550" s="794"/>
      <c r="U550" s="794"/>
      <c r="V550" s="794"/>
      <c r="W550" s="794"/>
      <c r="X550" s="794"/>
      <c r="Y550" s="794"/>
      <c r="Z550" s="794"/>
      <c r="AA550" s="794"/>
      <c r="AB550" s="794"/>
      <c r="AC550" s="794"/>
      <c r="AD550" s="794"/>
      <c r="AE550" s="794"/>
      <c r="AF550" s="794"/>
      <c r="AG550" s="794"/>
      <c r="AH550" s="794"/>
      <c r="AI550" s="794"/>
      <c r="AJ550" s="794"/>
      <c r="AK550" s="794"/>
      <c r="AL550" s="794"/>
      <c r="AM550" s="794"/>
      <c r="AN550" s="794"/>
      <c r="AO550" s="794"/>
      <c r="AP550" s="794"/>
      <c r="AQ550" s="794"/>
      <c r="AR550" s="794"/>
      <c r="AS550" s="794"/>
      <c r="AT550" s="794"/>
      <c r="AU550" s="794"/>
      <c r="AV550" s="794"/>
      <c r="AW550" s="794"/>
      <c r="AX550" s="794"/>
      <c r="AY550" s="794"/>
      <c r="AZ550" s="794"/>
      <c r="BA550" s="794"/>
      <c r="BB550" s="794"/>
      <c r="BC550" s="794"/>
      <c r="BD550" s="794"/>
      <c r="BE550" s="794"/>
      <c r="BF550" s="794"/>
      <c r="BG550" s="794"/>
      <c r="BH550" s="794"/>
      <c r="BI550" s="794"/>
      <c r="BJ550" s="794"/>
      <c r="BK550" s="794"/>
      <c r="BL550" s="794"/>
      <c r="BM550" s="794"/>
    </row>
    <row r="551" spans="5:65" s="795" customFormat="1" ht="13.5" customHeight="1">
      <c r="E551" s="4"/>
      <c r="F551" s="794"/>
      <c r="G551" s="794"/>
      <c r="H551" s="794"/>
      <c r="I551" s="794"/>
      <c r="J551" s="794"/>
      <c r="K551" s="794"/>
      <c r="L551" s="794"/>
      <c r="M551" s="794"/>
      <c r="N551" s="794"/>
      <c r="O551" s="794"/>
      <c r="P551" s="794"/>
      <c r="Q551" s="794"/>
      <c r="R551" s="794"/>
      <c r="S551" s="794"/>
      <c r="T551" s="794"/>
      <c r="U551" s="794"/>
      <c r="V551" s="794"/>
      <c r="W551" s="794"/>
      <c r="X551" s="794"/>
      <c r="Y551" s="794"/>
      <c r="Z551" s="794"/>
      <c r="AA551" s="794"/>
      <c r="AB551" s="794"/>
      <c r="AC551" s="794"/>
      <c r="AD551" s="794"/>
      <c r="AE551" s="794"/>
      <c r="AF551" s="794"/>
      <c r="AG551" s="794"/>
      <c r="AH551" s="794"/>
      <c r="AI551" s="794"/>
      <c r="AJ551" s="794"/>
      <c r="AK551" s="794"/>
      <c r="AL551" s="794"/>
      <c r="AM551" s="794"/>
      <c r="AN551" s="794"/>
      <c r="AO551" s="794"/>
      <c r="AP551" s="794"/>
      <c r="AQ551" s="794"/>
      <c r="AR551" s="794"/>
      <c r="AS551" s="794"/>
      <c r="AT551" s="794"/>
      <c r="AU551" s="794"/>
      <c r="AV551" s="794"/>
      <c r="AW551" s="794"/>
      <c r="AX551" s="794"/>
      <c r="AY551" s="794"/>
      <c r="AZ551" s="794"/>
      <c r="BA551" s="794"/>
      <c r="BB551" s="794"/>
      <c r="BC551" s="794"/>
      <c r="BD551" s="794"/>
      <c r="BE551" s="794"/>
      <c r="BF551" s="794"/>
      <c r="BG551" s="794"/>
      <c r="BH551" s="794"/>
      <c r="BI551" s="794"/>
      <c r="BJ551" s="794"/>
      <c r="BK551" s="794"/>
      <c r="BL551" s="794"/>
      <c r="BM551" s="794"/>
    </row>
    <row r="552" spans="5:65" s="795" customFormat="1" ht="13.5" customHeight="1">
      <c r="E552" s="4"/>
      <c r="F552" s="794"/>
      <c r="G552" s="794"/>
      <c r="H552" s="794"/>
      <c r="I552" s="794"/>
      <c r="J552" s="794"/>
      <c r="K552" s="794"/>
      <c r="L552" s="794"/>
      <c r="M552" s="794"/>
      <c r="N552" s="794"/>
      <c r="O552" s="794"/>
      <c r="P552" s="794"/>
      <c r="Q552" s="794"/>
      <c r="R552" s="794"/>
      <c r="S552" s="794"/>
      <c r="T552" s="794"/>
      <c r="U552" s="794"/>
      <c r="V552" s="794"/>
      <c r="W552" s="794"/>
      <c r="X552" s="794"/>
      <c r="Y552" s="794"/>
      <c r="Z552" s="794"/>
      <c r="AA552" s="794"/>
      <c r="AB552" s="794"/>
      <c r="AC552" s="794"/>
      <c r="AD552" s="794"/>
      <c r="AE552" s="794"/>
      <c r="AF552" s="794"/>
      <c r="AG552" s="794"/>
      <c r="AH552" s="794"/>
      <c r="AI552" s="794"/>
      <c r="AJ552" s="794"/>
      <c r="AK552" s="794"/>
      <c r="AL552" s="794"/>
      <c r="AM552" s="794"/>
      <c r="AN552" s="794"/>
      <c r="AO552" s="794"/>
      <c r="AP552" s="794"/>
      <c r="AQ552" s="794"/>
      <c r="AR552" s="794"/>
      <c r="AS552" s="794"/>
      <c r="AT552" s="794"/>
      <c r="AU552" s="794"/>
      <c r="AV552" s="794"/>
      <c r="AW552" s="794"/>
      <c r="AX552" s="794"/>
      <c r="AY552" s="794"/>
      <c r="AZ552" s="794"/>
      <c r="BA552" s="794"/>
      <c r="BB552" s="794"/>
      <c r="BC552" s="794"/>
      <c r="BD552" s="794"/>
      <c r="BE552" s="794"/>
      <c r="BF552" s="794"/>
      <c r="BG552" s="794"/>
      <c r="BH552" s="794"/>
      <c r="BI552" s="794"/>
      <c r="BJ552" s="794"/>
      <c r="BK552" s="794"/>
      <c r="BL552" s="794"/>
      <c r="BM552" s="794"/>
    </row>
    <row r="553" spans="5:65" s="795" customFormat="1" ht="13.5" customHeight="1">
      <c r="E553" s="4"/>
      <c r="F553" s="794"/>
      <c r="G553" s="794"/>
      <c r="H553" s="794"/>
      <c r="I553" s="794"/>
      <c r="J553" s="794"/>
      <c r="K553" s="794"/>
      <c r="L553" s="794"/>
      <c r="M553" s="794"/>
      <c r="N553" s="794"/>
      <c r="O553" s="794"/>
      <c r="P553" s="794"/>
      <c r="Q553" s="794"/>
      <c r="R553" s="794"/>
      <c r="S553" s="794"/>
      <c r="T553" s="794"/>
      <c r="U553" s="794"/>
      <c r="V553" s="794"/>
      <c r="W553" s="794"/>
      <c r="X553" s="794"/>
      <c r="Y553" s="794"/>
      <c r="Z553" s="794"/>
      <c r="AA553" s="794"/>
      <c r="AB553" s="794"/>
      <c r="AC553" s="794"/>
      <c r="AD553" s="794"/>
      <c r="AE553" s="794"/>
      <c r="AF553" s="794"/>
      <c r="AG553" s="794"/>
      <c r="AH553" s="794"/>
      <c r="AI553" s="794"/>
      <c r="AJ553" s="794"/>
      <c r="AK553" s="794"/>
      <c r="AL553" s="794"/>
      <c r="AM553" s="794"/>
      <c r="AN553" s="794"/>
      <c r="AO553" s="794"/>
      <c r="AP553" s="794"/>
      <c r="AQ553" s="794"/>
      <c r="AR553" s="794"/>
      <c r="AS553" s="794"/>
      <c r="AT553" s="794"/>
      <c r="AU553" s="794"/>
      <c r="AV553" s="794"/>
      <c r="AW553" s="794"/>
      <c r="AX553" s="794"/>
      <c r="AY553" s="794"/>
      <c r="AZ553" s="794"/>
      <c r="BA553" s="794"/>
      <c r="BB553" s="794"/>
      <c r="BC553" s="794"/>
      <c r="BD553" s="794"/>
      <c r="BE553" s="794"/>
      <c r="BF553" s="794"/>
      <c r="BG553" s="794"/>
      <c r="BH553" s="794"/>
      <c r="BI553" s="794"/>
      <c r="BJ553" s="794"/>
      <c r="BK553" s="794"/>
      <c r="BL553" s="794"/>
      <c r="BM553" s="794"/>
    </row>
    <row r="554" spans="5:65" s="795" customFormat="1" ht="13.5" customHeight="1">
      <c r="E554" s="4"/>
      <c r="F554" s="794"/>
      <c r="G554" s="794"/>
      <c r="H554" s="794"/>
      <c r="I554" s="794"/>
      <c r="J554" s="794"/>
      <c r="K554" s="794"/>
      <c r="L554" s="794"/>
      <c r="M554" s="794"/>
      <c r="N554" s="794"/>
      <c r="O554" s="794"/>
      <c r="P554" s="794"/>
      <c r="Q554" s="794"/>
      <c r="R554" s="794"/>
      <c r="S554" s="794"/>
      <c r="T554" s="794"/>
      <c r="U554" s="794"/>
      <c r="V554" s="794"/>
      <c r="W554" s="794"/>
      <c r="X554" s="794"/>
      <c r="Y554" s="794"/>
      <c r="Z554" s="794"/>
      <c r="AA554" s="794"/>
      <c r="AB554" s="794"/>
      <c r="AC554" s="794"/>
      <c r="AD554" s="794"/>
      <c r="AE554" s="794"/>
      <c r="AF554" s="794"/>
      <c r="AG554" s="794"/>
      <c r="AH554" s="794"/>
      <c r="AI554" s="794"/>
      <c r="AJ554" s="794"/>
      <c r="AK554" s="794"/>
      <c r="AL554" s="794"/>
      <c r="AM554" s="794"/>
      <c r="AN554" s="794"/>
      <c r="AO554" s="794"/>
      <c r="AP554" s="794"/>
      <c r="AQ554" s="794"/>
      <c r="AR554" s="794"/>
      <c r="AS554" s="794"/>
      <c r="AT554" s="794"/>
      <c r="AU554" s="794"/>
      <c r="AV554" s="794"/>
      <c r="AW554" s="794"/>
      <c r="AX554" s="794"/>
      <c r="AY554" s="794"/>
      <c r="AZ554" s="794"/>
      <c r="BA554" s="794"/>
      <c r="BB554" s="794"/>
      <c r="BC554" s="794"/>
      <c r="BD554" s="794"/>
      <c r="BE554" s="794"/>
      <c r="BF554" s="794"/>
      <c r="BG554" s="794"/>
      <c r="BH554" s="794"/>
      <c r="BI554" s="794"/>
      <c r="BJ554" s="794"/>
      <c r="BK554" s="794"/>
      <c r="BL554" s="794"/>
      <c r="BM554" s="794"/>
    </row>
    <row r="555" spans="5:65" s="795" customFormat="1" ht="3.75" customHeight="1">
      <c r="E555" s="4"/>
      <c r="F555" s="794"/>
      <c r="G555" s="794"/>
      <c r="H555" s="794"/>
      <c r="I555" s="794"/>
      <c r="J555" s="794"/>
      <c r="K555" s="794"/>
      <c r="L555" s="794"/>
      <c r="M555" s="794"/>
      <c r="N555" s="794"/>
      <c r="O555" s="794"/>
      <c r="P555" s="794"/>
      <c r="Q555" s="794"/>
      <c r="R555" s="794"/>
      <c r="S555" s="794"/>
      <c r="T555" s="794"/>
      <c r="U555" s="794"/>
      <c r="V555" s="794"/>
      <c r="W555" s="794"/>
      <c r="X555" s="794"/>
      <c r="Y555" s="794"/>
      <c r="Z555" s="794"/>
      <c r="AA555" s="794"/>
      <c r="AB555" s="794"/>
      <c r="AC555" s="794"/>
      <c r="AD555" s="794"/>
      <c r="AE555" s="794"/>
      <c r="AF555" s="794"/>
      <c r="AG555" s="794"/>
      <c r="AH555" s="794"/>
      <c r="AI555" s="794"/>
      <c r="AJ555" s="794"/>
      <c r="AK555" s="794"/>
      <c r="AL555" s="794"/>
      <c r="AM555" s="794"/>
      <c r="AN555" s="794"/>
      <c r="AO555" s="794"/>
      <c r="AP555" s="794"/>
      <c r="AQ555" s="794"/>
      <c r="AR555" s="794"/>
      <c r="AS555" s="794"/>
      <c r="AT555" s="794"/>
      <c r="AU555" s="794"/>
      <c r="AV555" s="794"/>
      <c r="AW555" s="794"/>
      <c r="AX555" s="794"/>
      <c r="AY555" s="794"/>
      <c r="AZ555" s="794"/>
      <c r="BA555" s="794"/>
      <c r="BB555" s="794"/>
      <c r="BC555" s="794"/>
      <c r="BD555" s="794"/>
      <c r="BE555" s="794"/>
      <c r="BF555" s="794"/>
      <c r="BG555" s="794"/>
      <c r="BH555" s="794"/>
      <c r="BI555" s="794"/>
      <c r="BJ555" s="794"/>
      <c r="BK555" s="794"/>
      <c r="BL555" s="794"/>
      <c r="BM555" s="794"/>
    </row>
    <row r="556" spans="5:65" s="795" customFormat="1" ht="10.5" customHeight="1">
      <c r="E556" s="4"/>
      <c r="F556" s="794"/>
      <c r="G556" s="794"/>
      <c r="H556" s="794"/>
      <c r="I556" s="794"/>
      <c r="J556" s="794"/>
      <c r="K556" s="794"/>
      <c r="L556" s="794"/>
      <c r="M556" s="794"/>
      <c r="N556" s="794"/>
      <c r="O556" s="794"/>
      <c r="P556" s="794"/>
      <c r="Q556" s="794"/>
      <c r="R556" s="794"/>
      <c r="S556" s="794"/>
      <c r="T556" s="794"/>
      <c r="U556" s="794"/>
      <c r="V556" s="794"/>
      <c r="W556" s="794"/>
      <c r="X556" s="794"/>
      <c r="Y556" s="794"/>
      <c r="Z556" s="794"/>
      <c r="AA556" s="794"/>
      <c r="AB556" s="794"/>
      <c r="AC556" s="794"/>
      <c r="AD556" s="794"/>
      <c r="AE556" s="794"/>
      <c r="AF556" s="794"/>
      <c r="AG556" s="794"/>
      <c r="AH556" s="794"/>
      <c r="AI556" s="794"/>
      <c r="AJ556" s="794"/>
      <c r="AK556" s="794"/>
      <c r="AL556" s="794"/>
      <c r="AM556" s="794"/>
      <c r="AN556" s="794"/>
      <c r="AO556" s="794"/>
      <c r="AP556" s="794"/>
      <c r="AQ556" s="794"/>
      <c r="AR556" s="794"/>
      <c r="AS556" s="794"/>
      <c r="AT556" s="794"/>
      <c r="AU556" s="794"/>
      <c r="AV556" s="794"/>
      <c r="AW556" s="794"/>
      <c r="AX556" s="794"/>
      <c r="AY556" s="794"/>
      <c r="AZ556" s="794"/>
      <c r="BA556" s="794"/>
      <c r="BB556" s="794"/>
      <c r="BC556" s="794"/>
      <c r="BD556" s="794"/>
      <c r="BE556" s="794"/>
      <c r="BF556" s="794"/>
      <c r="BG556" s="794"/>
      <c r="BH556" s="794"/>
      <c r="BI556" s="794"/>
      <c r="BJ556" s="794"/>
      <c r="BK556" s="794"/>
      <c r="BL556" s="794"/>
      <c r="BM556" s="794"/>
    </row>
    <row r="557" spans="5:65" s="795" customFormat="1" ht="17.25" customHeight="1">
      <c r="E557" s="4"/>
      <c r="F557" s="794"/>
      <c r="G557" s="794"/>
      <c r="H557" s="794"/>
      <c r="I557" s="794"/>
      <c r="J557" s="794"/>
      <c r="K557" s="794"/>
      <c r="L557" s="794"/>
      <c r="M557" s="794"/>
      <c r="N557" s="794"/>
      <c r="O557" s="794"/>
      <c r="P557" s="794"/>
      <c r="Q557" s="794"/>
      <c r="R557" s="794"/>
      <c r="S557" s="794"/>
      <c r="T557" s="794"/>
      <c r="U557" s="794"/>
      <c r="V557" s="794"/>
      <c r="W557" s="794"/>
      <c r="X557" s="794"/>
      <c r="Y557" s="794"/>
      <c r="Z557" s="794"/>
      <c r="AA557" s="794"/>
      <c r="AB557" s="794"/>
      <c r="AC557" s="794"/>
      <c r="AD557" s="794"/>
      <c r="AE557" s="794"/>
      <c r="AF557" s="794"/>
      <c r="AG557" s="794"/>
      <c r="AH557" s="794"/>
      <c r="AI557" s="794"/>
      <c r="AJ557" s="794"/>
      <c r="AK557" s="794"/>
      <c r="AL557" s="794"/>
      <c r="AM557" s="794"/>
      <c r="AN557" s="794"/>
      <c r="AO557" s="794"/>
      <c r="AP557" s="794"/>
      <c r="AQ557" s="794"/>
      <c r="AR557" s="794"/>
      <c r="AS557" s="794"/>
      <c r="AT557" s="794"/>
      <c r="AU557" s="794"/>
      <c r="AV557" s="794"/>
      <c r="AW557" s="794"/>
      <c r="AX557" s="794"/>
      <c r="AY557" s="794"/>
      <c r="AZ557" s="794"/>
      <c r="BA557" s="794"/>
      <c r="BB557" s="794"/>
      <c r="BC557" s="794"/>
      <c r="BD557" s="794"/>
      <c r="BE557" s="794"/>
      <c r="BF557" s="794"/>
      <c r="BG557" s="794"/>
      <c r="BH557" s="794"/>
      <c r="BI557" s="794"/>
      <c r="BJ557" s="794"/>
      <c r="BK557" s="794"/>
      <c r="BL557" s="794"/>
      <c r="BM557" s="794"/>
    </row>
    <row r="558" spans="5:65" s="795" customFormat="1" ht="17.25" customHeight="1">
      <c r="E558" s="4"/>
      <c r="F558" s="794"/>
      <c r="G558" s="794"/>
      <c r="H558" s="794"/>
      <c r="I558" s="794"/>
      <c r="J558" s="794"/>
      <c r="K558" s="794"/>
      <c r="L558" s="794"/>
      <c r="M558" s="794"/>
      <c r="N558" s="794"/>
      <c r="O558" s="794"/>
      <c r="P558" s="794"/>
      <c r="Q558" s="794"/>
      <c r="R558" s="794"/>
      <c r="S558" s="794"/>
      <c r="T558" s="794"/>
      <c r="U558" s="794"/>
      <c r="V558" s="794"/>
      <c r="W558" s="794"/>
      <c r="X558" s="794"/>
      <c r="Y558" s="794"/>
      <c r="Z558" s="794"/>
      <c r="AA558" s="794"/>
      <c r="AB558" s="794"/>
      <c r="AC558" s="794"/>
      <c r="AD558" s="794"/>
      <c r="AE558" s="794"/>
      <c r="AF558" s="794"/>
      <c r="AG558" s="794"/>
      <c r="AH558" s="794"/>
      <c r="AI558" s="794"/>
      <c r="AJ558" s="794"/>
      <c r="AK558" s="794"/>
      <c r="AL558" s="794"/>
      <c r="AM558" s="794"/>
      <c r="AN558" s="794"/>
      <c r="AO558" s="794"/>
      <c r="AP558" s="794"/>
      <c r="AQ558" s="794"/>
      <c r="AR558" s="794"/>
      <c r="AS558" s="794"/>
      <c r="AT558" s="794"/>
      <c r="AU558" s="794"/>
      <c r="AV558" s="794"/>
      <c r="AW558" s="794"/>
      <c r="AX558" s="794"/>
      <c r="AY558" s="794"/>
      <c r="AZ558" s="794"/>
      <c r="BA558" s="794"/>
      <c r="BB558" s="794"/>
      <c r="BC558" s="794"/>
      <c r="BD558" s="794"/>
      <c r="BE558" s="794"/>
      <c r="BF558" s="794"/>
      <c r="BG558" s="794"/>
      <c r="BH558" s="794"/>
      <c r="BI558" s="794"/>
      <c r="BJ558" s="794"/>
      <c r="BK558" s="794"/>
      <c r="BL558" s="794"/>
      <c r="BM558" s="794"/>
    </row>
    <row r="559" spans="5:65" s="795" customFormat="1" ht="17.25" customHeight="1">
      <c r="E559" s="4"/>
      <c r="F559" s="794"/>
      <c r="G559" s="794"/>
      <c r="H559" s="794"/>
      <c r="I559" s="794"/>
      <c r="J559" s="794"/>
      <c r="K559" s="794"/>
      <c r="L559" s="794"/>
      <c r="M559" s="794"/>
      <c r="N559" s="794"/>
      <c r="O559" s="794"/>
      <c r="P559" s="794"/>
      <c r="Q559" s="794"/>
      <c r="R559" s="794"/>
      <c r="S559" s="794"/>
      <c r="T559" s="794"/>
      <c r="U559" s="794"/>
      <c r="V559" s="794"/>
      <c r="W559" s="794"/>
      <c r="X559" s="794"/>
      <c r="Y559" s="794"/>
      <c r="Z559" s="794"/>
      <c r="AA559" s="794"/>
      <c r="AB559" s="794"/>
      <c r="AC559" s="794"/>
      <c r="AD559" s="794"/>
      <c r="AE559" s="794"/>
      <c r="AF559" s="794"/>
      <c r="AG559" s="794"/>
      <c r="AH559" s="794"/>
      <c r="AI559" s="794"/>
      <c r="AJ559" s="794"/>
      <c r="AK559" s="794"/>
      <c r="AL559" s="794"/>
      <c r="AM559" s="794"/>
      <c r="AN559" s="794"/>
      <c r="AO559" s="794"/>
      <c r="AP559" s="794"/>
      <c r="AQ559" s="794"/>
      <c r="AR559" s="794"/>
      <c r="AS559" s="794"/>
      <c r="AT559" s="794"/>
      <c r="AU559" s="794"/>
      <c r="AV559" s="794"/>
      <c r="AW559" s="794"/>
      <c r="AX559" s="794"/>
      <c r="AY559" s="794"/>
      <c r="AZ559" s="794"/>
      <c r="BA559" s="794"/>
      <c r="BB559" s="794"/>
      <c r="BC559" s="794"/>
      <c r="BD559" s="794"/>
      <c r="BE559" s="794"/>
      <c r="BF559" s="794"/>
      <c r="BG559" s="794"/>
      <c r="BH559" s="794"/>
      <c r="BI559" s="794"/>
      <c r="BJ559" s="794"/>
      <c r="BK559" s="794"/>
      <c r="BL559" s="794"/>
      <c r="BM559" s="794"/>
    </row>
    <row r="560" spans="5:65" s="795" customFormat="1" ht="17.25" customHeight="1">
      <c r="E560" s="4"/>
      <c r="F560" s="794"/>
      <c r="G560" s="794"/>
      <c r="H560" s="794"/>
      <c r="I560" s="794"/>
      <c r="J560" s="794"/>
      <c r="K560" s="794"/>
      <c r="L560" s="794"/>
      <c r="M560" s="794"/>
      <c r="N560" s="794"/>
      <c r="O560" s="794"/>
      <c r="P560" s="794"/>
      <c r="Q560" s="794"/>
      <c r="R560" s="794"/>
      <c r="S560" s="794"/>
      <c r="T560" s="794"/>
      <c r="U560" s="794"/>
      <c r="V560" s="794"/>
      <c r="W560" s="794"/>
      <c r="X560" s="794"/>
      <c r="Y560" s="794"/>
      <c r="Z560" s="794"/>
      <c r="AA560" s="794"/>
      <c r="AB560" s="794"/>
      <c r="AC560" s="794"/>
      <c r="AD560" s="794"/>
      <c r="AE560" s="794"/>
      <c r="AF560" s="794"/>
      <c r="AG560" s="794"/>
      <c r="AH560" s="794"/>
      <c r="AI560" s="794"/>
      <c r="AJ560" s="794"/>
      <c r="AK560" s="794"/>
      <c r="AL560" s="794"/>
      <c r="AM560" s="794"/>
      <c r="AN560" s="794"/>
      <c r="AO560" s="794"/>
      <c r="AP560" s="794"/>
      <c r="AQ560" s="794"/>
      <c r="AR560" s="794"/>
      <c r="AS560" s="794"/>
      <c r="AT560" s="794"/>
      <c r="AU560" s="794"/>
      <c r="AV560" s="794"/>
      <c r="AW560" s="794"/>
      <c r="AX560" s="794"/>
      <c r="AY560" s="794"/>
      <c r="AZ560" s="794"/>
      <c r="BA560" s="794"/>
      <c r="BB560" s="794"/>
      <c r="BC560" s="794"/>
      <c r="BD560" s="794"/>
      <c r="BE560" s="794"/>
      <c r="BF560" s="794"/>
      <c r="BG560" s="794"/>
      <c r="BH560" s="794"/>
      <c r="BI560" s="794"/>
      <c r="BJ560" s="794"/>
      <c r="BK560" s="794"/>
      <c r="BL560" s="794"/>
      <c r="BM560" s="794"/>
    </row>
    <row r="561" spans="5:65" s="795" customFormat="1" ht="12" customHeight="1">
      <c r="E561" s="4"/>
      <c r="F561" s="794"/>
      <c r="G561" s="794"/>
      <c r="H561" s="794"/>
      <c r="I561" s="794"/>
      <c r="J561" s="794"/>
      <c r="K561" s="794"/>
      <c r="L561" s="794"/>
      <c r="M561" s="794"/>
      <c r="N561" s="794"/>
      <c r="O561" s="794"/>
      <c r="P561" s="794"/>
      <c r="Q561" s="794"/>
      <c r="R561" s="794"/>
      <c r="S561" s="794"/>
      <c r="T561" s="794"/>
      <c r="U561" s="794"/>
      <c r="V561" s="794"/>
      <c r="W561" s="794"/>
      <c r="X561" s="794"/>
      <c r="Y561" s="794"/>
      <c r="Z561" s="794"/>
      <c r="AA561" s="794"/>
      <c r="AB561" s="794"/>
      <c r="AC561" s="794"/>
      <c r="AD561" s="794"/>
      <c r="AE561" s="794"/>
      <c r="AF561" s="794"/>
      <c r="AG561" s="794"/>
      <c r="AH561" s="794"/>
      <c r="AI561" s="794"/>
      <c r="AJ561" s="794"/>
      <c r="AK561" s="794"/>
      <c r="AL561" s="794"/>
      <c r="AM561" s="794"/>
      <c r="AN561" s="794"/>
      <c r="AO561" s="794"/>
      <c r="AP561" s="794"/>
      <c r="AQ561" s="794"/>
      <c r="AR561" s="794"/>
      <c r="AS561" s="794"/>
      <c r="AT561" s="794"/>
      <c r="AU561" s="794"/>
      <c r="AV561" s="794"/>
      <c r="AW561" s="794"/>
      <c r="AX561" s="794"/>
      <c r="AY561" s="794"/>
      <c r="AZ561" s="794"/>
      <c r="BA561" s="794"/>
      <c r="BB561" s="794"/>
      <c r="BC561" s="794"/>
      <c r="BD561" s="794"/>
      <c r="BE561" s="794"/>
      <c r="BF561" s="794"/>
      <c r="BG561" s="794"/>
      <c r="BH561" s="794"/>
      <c r="BI561" s="794"/>
      <c r="BJ561" s="794"/>
      <c r="BK561" s="794"/>
      <c r="BL561" s="794"/>
      <c r="BM561" s="794"/>
    </row>
    <row r="562" spans="5:65" s="795" customFormat="1" ht="15" customHeight="1">
      <c r="E562" s="4"/>
      <c r="F562" s="794"/>
      <c r="G562" s="794"/>
      <c r="H562" s="794"/>
      <c r="I562" s="794"/>
      <c r="J562" s="794"/>
      <c r="K562" s="794"/>
      <c r="L562" s="794"/>
      <c r="M562" s="794"/>
      <c r="N562" s="794"/>
      <c r="O562" s="794"/>
      <c r="P562" s="794"/>
      <c r="Q562" s="794"/>
      <c r="R562" s="794"/>
      <c r="S562" s="794"/>
      <c r="T562" s="794"/>
      <c r="U562" s="794"/>
      <c r="V562" s="794"/>
      <c r="W562" s="794"/>
      <c r="X562" s="794"/>
      <c r="Y562" s="794"/>
      <c r="Z562" s="794"/>
      <c r="AA562" s="794"/>
      <c r="AB562" s="794"/>
      <c r="AC562" s="794"/>
      <c r="AD562" s="794"/>
      <c r="AE562" s="794"/>
      <c r="AF562" s="794"/>
      <c r="AG562" s="794"/>
      <c r="AH562" s="794"/>
      <c r="AI562" s="794"/>
      <c r="AJ562" s="794"/>
      <c r="AK562" s="794"/>
      <c r="AL562" s="794"/>
      <c r="AM562" s="794"/>
      <c r="AN562" s="794"/>
      <c r="AO562" s="794"/>
      <c r="AP562" s="794"/>
      <c r="AQ562" s="794"/>
      <c r="AR562" s="794"/>
      <c r="AS562" s="794"/>
      <c r="AT562" s="794"/>
      <c r="AU562" s="794"/>
      <c r="AV562" s="794"/>
      <c r="AW562" s="794"/>
      <c r="AX562" s="794"/>
      <c r="AY562" s="794"/>
      <c r="AZ562" s="794"/>
      <c r="BA562" s="794"/>
      <c r="BB562" s="794"/>
      <c r="BC562" s="794"/>
      <c r="BD562" s="794"/>
      <c r="BE562" s="794"/>
      <c r="BF562" s="794"/>
      <c r="BG562" s="794"/>
      <c r="BH562" s="794"/>
      <c r="BI562" s="794"/>
      <c r="BJ562" s="794"/>
      <c r="BK562" s="794"/>
      <c r="BL562" s="794"/>
      <c r="BM562" s="794"/>
    </row>
    <row r="563" spans="5:65" s="795" customFormat="1" ht="15" customHeight="1">
      <c r="E563" s="4"/>
      <c r="F563" s="794"/>
      <c r="G563" s="794"/>
      <c r="H563" s="794"/>
      <c r="I563" s="794"/>
      <c r="J563" s="794"/>
      <c r="K563" s="794"/>
      <c r="L563" s="794"/>
      <c r="M563" s="794"/>
      <c r="N563" s="794"/>
      <c r="O563" s="794"/>
      <c r="P563" s="794"/>
      <c r="Q563" s="794"/>
      <c r="R563" s="794"/>
      <c r="S563" s="794"/>
      <c r="T563" s="794"/>
      <c r="U563" s="794"/>
      <c r="V563" s="794"/>
      <c r="W563" s="794"/>
      <c r="X563" s="794"/>
      <c r="Y563" s="794"/>
      <c r="Z563" s="794"/>
      <c r="AA563" s="794"/>
      <c r="AB563" s="794"/>
      <c r="AC563" s="794"/>
      <c r="AD563" s="794"/>
      <c r="AE563" s="794"/>
      <c r="AF563" s="794"/>
      <c r="AG563" s="794"/>
      <c r="AH563" s="794"/>
      <c r="AI563" s="794"/>
      <c r="AJ563" s="794"/>
      <c r="AK563" s="794"/>
      <c r="AL563" s="794"/>
      <c r="AM563" s="794"/>
      <c r="AN563" s="794"/>
      <c r="AO563" s="794"/>
      <c r="AP563" s="794"/>
      <c r="AQ563" s="794"/>
      <c r="AR563" s="794"/>
      <c r="AS563" s="794"/>
      <c r="AT563" s="794"/>
      <c r="AU563" s="794"/>
      <c r="AV563" s="794"/>
      <c r="AW563" s="794"/>
      <c r="AX563" s="794"/>
      <c r="AY563" s="794"/>
      <c r="AZ563" s="794"/>
      <c r="BA563" s="794"/>
      <c r="BB563" s="794"/>
      <c r="BC563" s="794"/>
      <c r="BD563" s="794"/>
      <c r="BE563" s="794"/>
      <c r="BF563" s="794"/>
      <c r="BG563" s="794"/>
      <c r="BH563" s="794"/>
      <c r="BI563" s="794"/>
      <c r="BJ563" s="794"/>
      <c r="BK563" s="794"/>
      <c r="BL563" s="794"/>
      <c r="BM563" s="794"/>
    </row>
    <row r="564" spans="5:65" s="795" customFormat="1" ht="45.75" customHeight="1">
      <c r="E564" s="4"/>
      <c r="F564" s="794"/>
      <c r="G564" s="794"/>
      <c r="H564" s="794"/>
      <c r="I564" s="794"/>
      <c r="J564" s="794"/>
      <c r="K564" s="794"/>
      <c r="L564" s="794"/>
      <c r="M564" s="794"/>
      <c r="N564" s="794"/>
      <c r="O564" s="794"/>
      <c r="P564" s="794"/>
      <c r="Q564" s="794"/>
      <c r="R564" s="794"/>
      <c r="S564" s="794"/>
      <c r="T564" s="794"/>
      <c r="U564" s="794"/>
      <c r="V564" s="794"/>
      <c r="W564" s="794"/>
      <c r="X564" s="794"/>
      <c r="Y564" s="794"/>
      <c r="Z564" s="794"/>
      <c r="AA564" s="794"/>
      <c r="AB564" s="794"/>
      <c r="AC564" s="794"/>
      <c r="AD564" s="794"/>
      <c r="AE564" s="794"/>
      <c r="AF564" s="794"/>
      <c r="AG564" s="794"/>
      <c r="AH564" s="794"/>
      <c r="AI564" s="794"/>
      <c r="AJ564" s="794"/>
      <c r="AK564" s="794"/>
      <c r="AL564" s="794"/>
      <c r="AM564" s="794"/>
      <c r="AN564" s="794"/>
      <c r="AO564" s="794"/>
      <c r="AP564" s="794"/>
      <c r="AQ564" s="794"/>
      <c r="AR564" s="794"/>
      <c r="AS564" s="794"/>
      <c r="AT564" s="794"/>
      <c r="AU564" s="794"/>
      <c r="AV564" s="794"/>
      <c r="AW564" s="794"/>
      <c r="AX564" s="794"/>
      <c r="AY564" s="794"/>
      <c r="AZ564" s="794"/>
      <c r="BA564" s="794"/>
      <c r="BB564" s="794"/>
      <c r="BC564" s="794"/>
      <c r="BD564" s="794"/>
      <c r="BE564" s="794"/>
      <c r="BF564" s="794"/>
      <c r="BG564" s="794"/>
      <c r="BH564" s="794"/>
      <c r="BI564" s="794"/>
      <c r="BJ564" s="794"/>
      <c r="BK564" s="794"/>
      <c r="BL564" s="794"/>
      <c r="BM564" s="794"/>
    </row>
    <row r="565" spans="5:65" s="795" customFormat="1" ht="49.5" customHeight="1">
      <c r="E565" s="4"/>
      <c r="F565" s="794"/>
      <c r="G565" s="794"/>
      <c r="H565" s="794"/>
      <c r="I565" s="794"/>
      <c r="J565" s="794"/>
      <c r="K565" s="794"/>
      <c r="L565" s="794"/>
      <c r="M565" s="794"/>
      <c r="N565" s="794"/>
      <c r="O565" s="794"/>
      <c r="P565" s="794"/>
      <c r="Q565" s="794"/>
      <c r="R565" s="794"/>
      <c r="S565" s="794"/>
      <c r="T565" s="794"/>
      <c r="U565" s="794"/>
      <c r="V565" s="794"/>
      <c r="W565" s="794"/>
      <c r="X565" s="794"/>
      <c r="Y565" s="794"/>
      <c r="Z565" s="794"/>
      <c r="AA565" s="794"/>
      <c r="AB565" s="794"/>
      <c r="AC565" s="794"/>
      <c r="AD565" s="794"/>
      <c r="AE565" s="794"/>
      <c r="AF565" s="794"/>
      <c r="AG565" s="794"/>
      <c r="AH565" s="794"/>
      <c r="AI565" s="794"/>
      <c r="AJ565" s="794"/>
      <c r="AK565" s="794"/>
      <c r="AL565" s="794"/>
      <c r="AM565" s="794"/>
      <c r="AN565" s="794"/>
      <c r="AO565" s="794"/>
      <c r="AP565" s="794"/>
      <c r="AQ565" s="794"/>
      <c r="AR565" s="794"/>
      <c r="AS565" s="794"/>
      <c r="AT565" s="794"/>
      <c r="AU565" s="794"/>
      <c r="AV565" s="794"/>
      <c r="AW565" s="794"/>
      <c r="AX565" s="794"/>
      <c r="AY565" s="794"/>
      <c r="AZ565" s="794"/>
      <c r="BA565" s="794"/>
      <c r="BB565" s="794"/>
      <c r="BC565" s="794"/>
      <c r="BD565" s="794"/>
      <c r="BE565" s="794"/>
      <c r="BF565" s="794"/>
      <c r="BG565" s="794"/>
      <c r="BH565" s="794"/>
      <c r="BI565" s="794"/>
      <c r="BJ565" s="794"/>
      <c r="BK565" s="794"/>
      <c r="BL565" s="794"/>
      <c r="BM565" s="794"/>
    </row>
    <row r="566" spans="5:65" s="795" customFormat="1" ht="12.75" customHeight="1">
      <c r="E566" s="4"/>
      <c r="F566" s="794"/>
      <c r="G566" s="794"/>
      <c r="H566" s="794"/>
      <c r="I566" s="794"/>
      <c r="J566" s="794"/>
      <c r="K566" s="794"/>
      <c r="L566" s="794"/>
      <c r="M566" s="794"/>
      <c r="N566" s="794"/>
      <c r="O566" s="794"/>
      <c r="P566" s="794"/>
      <c r="Q566" s="794"/>
      <c r="R566" s="794"/>
      <c r="S566" s="794"/>
      <c r="T566" s="794"/>
      <c r="U566" s="794"/>
      <c r="V566" s="794"/>
      <c r="W566" s="794"/>
      <c r="X566" s="794"/>
      <c r="Y566" s="794"/>
      <c r="Z566" s="794"/>
      <c r="AA566" s="794"/>
      <c r="AB566" s="794"/>
      <c r="AC566" s="794"/>
      <c r="AD566" s="794"/>
      <c r="AE566" s="794"/>
      <c r="AF566" s="794"/>
      <c r="AG566" s="794"/>
      <c r="AH566" s="794"/>
      <c r="AI566" s="794"/>
      <c r="AJ566" s="794"/>
      <c r="AK566" s="794"/>
      <c r="AL566" s="794"/>
      <c r="AM566" s="794"/>
      <c r="AN566" s="794"/>
      <c r="AO566" s="794"/>
      <c r="AP566" s="794"/>
      <c r="AQ566" s="794"/>
      <c r="AR566" s="794"/>
      <c r="AS566" s="794"/>
      <c r="AT566" s="794"/>
      <c r="AU566" s="794"/>
      <c r="AV566" s="794"/>
      <c r="AW566" s="794"/>
      <c r="AX566" s="794"/>
      <c r="AY566" s="794"/>
      <c r="AZ566" s="794"/>
      <c r="BA566" s="794"/>
      <c r="BB566" s="794"/>
      <c r="BC566" s="794"/>
      <c r="BD566" s="794"/>
      <c r="BE566" s="794"/>
      <c r="BF566" s="794"/>
      <c r="BG566" s="794"/>
      <c r="BH566" s="794"/>
      <c r="BI566" s="794"/>
      <c r="BJ566" s="794"/>
      <c r="BK566" s="794"/>
      <c r="BL566" s="794"/>
      <c r="BM566" s="794"/>
    </row>
    <row r="567" spans="5:65" s="795" customFormat="1" ht="11.1" customHeight="1">
      <c r="E567" s="4"/>
      <c r="F567" s="794"/>
      <c r="G567" s="794"/>
      <c r="H567" s="794"/>
      <c r="I567" s="794"/>
      <c r="J567" s="794"/>
      <c r="K567" s="794"/>
      <c r="L567" s="794"/>
      <c r="M567" s="794"/>
      <c r="N567" s="794"/>
      <c r="O567" s="794"/>
      <c r="P567" s="794"/>
      <c r="Q567" s="794"/>
      <c r="R567" s="794"/>
      <c r="S567" s="794"/>
      <c r="T567" s="794"/>
      <c r="U567" s="794"/>
      <c r="V567" s="794"/>
      <c r="W567" s="794"/>
      <c r="X567" s="794"/>
      <c r="Y567" s="794"/>
      <c r="Z567" s="794"/>
      <c r="AA567" s="794"/>
      <c r="AB567" s="794"/>
      <c r="AC567" s="794"/>
      <c r="AD567" s="794"/>
      <c r="AE567" s="794"/>
      <c r="AF567" s="794"/>
      <c r="AG567" s="794"/>
      <c r="AH567" s="794"/>
      <c r="AI567" s="794"/>
      <c r="AJ567" s="794"/>
      <c r="AK567" s="794"/>
      <c r="AL567" s="794"/>
      <c r="AM567" s="794"/>
      <c r="AN567" s="794"/>
      <c r="AO567" s="794"/>
      <c r="AP567" s="794"/>
      <c r="AQ567" s="794"/>
      <c r="AR567" s="794"/>
      <c r="AS567" s="794"/>
      <c r="AT567" s="794"/>
      <c r="AU567" s="794"/>
      <c r="AV567" s="794"/>
      <c r="AW567" s="794"/>
      <c r="AX567" s="794"/>
      <c r="AY567" s="794"/>
      <c r="AZ567" s="794"/>
      <c r="BA567" s="794"/>
      <c r="BB567" s="794"/>
      <c r="BC567" s="794"/>
      <c r="BD567" s="794"/>
      <c r="BE567" s="794"/>
      <c r="BF567" s="794"/>
      <c r="BG567" s="794"/>
      <c r="BH567" s="794"/>
      <c r="BI567" s="794"/>
      <c r="BJ567" s="794"/>
      <c r="BK567" s="794"/>
      <c r="BL567" s="794"/>
      <c r="BM567" s="794"/>
    </row>
    <row r="568" spans="5:65" s="795" customFormat="1" ht="24" customHeight="1">
      <c r="E568" s="4"/>
      <c r="F568" s="794"/>
      <c r="G568" s="794"/>
      <c r="H568" s="794"/>
      <c r="I568" s="794"/>
      <c r="J568" s="794"/>
      <c r="K568" s="794"/>
      <c r="L568" s="794"/>
      <c r="M568" s="794"/>
      <c r="N568" s="794"/>
      <c r="O568" s="794"/>
      <c r="P568" s="794"/>
      <c r="Q568" s="794"/>
      <c r="R568" s="794"/>
      <c r="S568" s="794"/>
      <c r="T568" s="794"/>
      <c r="U568" s="794"/>
      <c r="V568" s="794"/>
      <c r="W568" s="794"/>
      <c r="X568" s="794"/>
      <c r="Y568" s="794"/>
      <c r="Z568" s="794"/>
      <c r="AA568" s="794"/>
      <c r="AB568" s="794"/>
      <c r="AC568" s="794"/>
      <c r="AD568" s="794"/>
      <c r="AE568" s="794"/>
      <c r="AF568" s="794"/>
      <c r="AG568" s="794"/>
      <c r="AH568" s="794"/>
      <c r="AI568" s="794"/>
      <c r="AJ568" s="794"/>
      <c r="AK568" s="794"/>
      <c r="AL568" s="794"/>
      <c r="AM568" s="794"/>
      <c r="AN568" s="794"/>
      <c r="AO568" s="794"/>
      <c r="AP568" s="794"/>
      <c r="AQ568" s="794"/>
      <c r="AR568" s="794"/>
      <c r="AS568" s="794"/>
      <c r="AT568" s="794"/>
      <c r="AU568" s="794"/>
      <c r="AV568" s="794"/>
      <c r="AW568" s="794"/>
      <c r="AX568" s="794"/>
      <c r="AY568" s="794"/>
      <c r="AZ568" s="794"/>
      <c r="BA568" s="794"/>
      <c r="BB568" s="794"/>
      <c r="BC568" s="794"/>
      <c r="BD568" s="794"/>
      <c r="BE568" s="794"/>
      <c r="BF568" s="794"/>
      <c r="BG568" s="794"/>
      <c r="BH568" s="794"/>
      <c r="BI568" s="794"/>
      <c r="BJ568" s="794"/>
      <c r="BK568" s="794"/>
      <c r="BL568" s="794"/>
      <c r="BM568" s="794"/>
    </row>
    <row r="569" spans="5:65" s="795" customFormat="1" ht="11.1" customHeight="1">
      <c r="E569" s="4"/>
      <c r="F569" s="794"/>
      <c r="G569" s="794"/>
      <c r="H569" s="794"/>
      <c r="I569" s="794"/>
      <c r="J569" s="794"/>
      <c r="K569" s="794"/>
      <c r="L569" s="794"/>
      <c r="M569" s="794"/>
      <c r="N569" s="794"/>
      <c r="O569" s="794"/>
      <c r="P569" s="794"/>
      <c r="Q569" s="794"/>
      <c r="R569" s="794"/>
      <c r="S569" s="794"/>
      <c r="T569" s="794"/>
      <c r="U569" s="794"/>
      <c r="V569" s="794"/>
      <c r="W569" s="794"/>
      <c r="X569" s="794"/>
      <c r="Y569" s="794"/>
      <c r="Z569" s="794"/>
      <c r="AA569" s="794"/>
      <c r="AB569" s="794"/>
      <c r="AC569" s="794"/>
      <c r="AD569" s="794"/>
      <c r="AE569" s="794"/>
      <c r="AF569" s="794"/>
      <c r="AG569" s="794"/>
      <c r="AH569" s="794"/>
      <c r="AI569" s="794"/>
      <c r="AJ569" s="794"/>
      <c r="AK569" s="794"/>
      <c r="AL569" s="794"/>
      <c r="AM569" s="794"/>
      <c r="AN569" s="794"/>
      <c r="AO569" s="794"/>
      <c r="AP569" s="794"/>
      <c r="AQ569" s="794"/>
      <c r="AR569" s="794"/>
      <c r="AS569" s="794"/>
      <c r="AT569" s="794"/>
      <c r="AU569" s="794"/>
      <c r="AV569" s="794"/>
      <c r="AW569" s="794"/>
      <c r="AX569" s="794"/>
      <c r="AY569" s="794"/>
      <c r="AZ569" s="794"/>
      <c r="BA569" s="794"/>
      <c r="BB569" s="794"/>
      <c r="BC569" s="794"/>
      <c r="BD569" s="794"/>
      <c r="BE569" s="794"/>
      <c r="BF569" s="794"/>
      <c r="BG569" s="794"/>
      <c r="BH569" s="794"/>
      <c r="BI569" s="794"/>
      <c r="BJ569" s="794"/>
      <c r="BK569" s="794"/>
      <c r="BL569" s="794"/>
      <c r="BM569" s="794"/>
    </row>
    <row r="570" spans="5:65" s="795" customFormat="1" ht="12.75" customHeight="1">
      <c r="E570" s="4"/>
      <c r="F570" s="794"/>
      <c r="G570" s="794"/>
      <c r="H570" s="794"/>
      <c r="I570" s="794"/>
      <c r="J570" s="794"/>
      <c r="K570" s="794"/>
      <c r="L570" s="794"/>
      <c r="M570" s="794"/>
      <c r="N570" s="794"/>
      <c r="O570" s="794"/>
      <c r="P570" s="794"/>
      <c r="Q570" s="794"/>
      <c r="R570" s="794"/>
      <c r="S570" s="794"/>
      <c r="T570" s="794"/>
      <c r="U570" s="794"/>
      <c r="V570" s="794"/>
      <c r="W570" s="794"/>
      <c r="X570" s="794"/>
      <c r="Y570" s="794"/>
      <c r="Z570" s="794"/>
      <c r="AA570" s="794"/>
      <c r="AB570" s="794"/>
      <c r="AC570" s="794"/>
      <c r="AD570" s="794"/>
      <c r="AE570" s="794"/>
      <c r="AF570" s="794"/>
      <c r="AG570" s="794"/>
      <c r="AH570" s="794"/>
      <c r="AI570" s="794"/>
      <c r="AJ570" s="794"/>
      <c r="AK570" s="794"/>
      <c r="AL570" s="794"/>
      <c r="AM570" s="794"/>
      <c r="AN570" s="794"/>
      <c r="AO570" s="794"/>
      <c r="AP570" s="794"/>
      <c r="AQ570" s="794"/>
      <c r="AR570" s="794"/>
      <c r="AS570" s="794"/>
      <c r="AT570" s="794"/>
      <c r="AU570" s="794"/>
      <c r="AV570" s="794"/>
      <c r="AW570" s="794"/>
      <c r="AX570" s="794"/>
      <c r="AY570" s="794"/>
      <c r="AZ570" s="794"/>
      <c r="BA570" s="794"/>
      <c r="BB570" s="794"/>
      <c r="BC570" s="794"/>
      <c r="BD570" s="794"/>
      <c r="BE570" s="794"/>
      <c r="BF570" s="794"/>
      <c r="BG570" s="794"/>
      <c r="BH570" s="794"/>
      <c r="BI570" s="794"/>
      <c r="BJ570" s="794"/>
      <c r="BK570" s="794"/>
      <c r="BL570" s="794"/>
      <c r="BM570" s="794"/>
    </row>
    <row r="571" spans="5:65" s="795" customFormat="1" ht="11.1" customHeight="1">
      <c r="E571" s="4"/>
      <c r="F571" s="794"/>
      <c r="G571" s="794"/>
      <c r="H571" s="794"/>
      <c r="I571" s="794"/>
      <c r="J571" s="794"/>
      <c r="K571" s="794"/>
      <c r="L571" s="794"/>
      <c r="M571" s="794"/>
      <c r="N571" s="794"/>
      <c r="O571" s="794"/>
      <c r="P571" s="794"/>
      <c r="Q571" s="794"/>
      <c r="R571" s="794"/>
      <c r="S571" s="794"/>
      <c r="T571" s="794"/>
      <c r="U571" s="794"/>
      <c r="V571" s="794"/>
      <c r="W571" s="794"/>
      <c r="X571" s="794"/>
      <c r="Y571" s="794"/>
      <c r="Z571" s="794"/>
      <c r="AA571" s="794"/>
      <c r="AB571" s="794"/>
      <c r="AC571" s="794"/>
      <c r="AD571" s="794"/>
      <c r="AE571" s="794"/>
      <c r="AF571" s="794"/>
      <c r="AG571" s="794"/>
      <c r="AH571" s="794"/>
      <c r="AI571" s="794"/>
      <c r="AJ571" s="794"/>
      <c r="AK571" s="794"/>
      <c r="AL571" s="794"/>
      <c r="AM571" s="794"/>
      <c r="AN571" s="794"/>
      <c r="AO571" s="794"/>
      <c r="AP571" s="794"/>
      <c r="AQ571" s="794"/>
      <c r="AR571" s="794"/>
      <c r="AS571" s="794"/>
      <c r="AT571" s="794"/>
      <c r="AU571" s="794"/>
      <c r="AV571" s="794"/>
      <c r="AW571" s="794"/>
      <c r="AX571" s="794"/>
      <c r="AY571" s="794"/>
      <c r="AZ571" s="794"/>
      <c r="BA571" s="794"/>
      <c r="BB571" s="794"/>
      <c r="BC571" s="794"/>
      <c r="BD571" s="794"/>
      <c r="BE571" s="794"/>
      <c r="BF571" s="794"/>
      <c r="BG571" s="794"/>
      <c r="BH571" s="794"/>
      <c r="BI571" s="794"/>
      <c r="BJ571" s="794"/>
      <c r="BK571" s="794"/>
      <c r="BL571" s="794"/>
      <c r="BM571" s="794"/>
    </row>
    <row r="572" spans="5:65" s="795" customFormat="1" ht="12.75" customHeight="1">
      <c r="E572" s="4"/>
      <c r="F572" s="794"/>
      <c r="G572" s="794"/>
      <c r="H572" s="794"/>
      <c r="I572" s="794"/>
      <c r="J572" s="794"/>
      <c r="K572" s="794"/>
      <c r="L572" s="794"/>
      <c r="M572" s="794"/>
      <c r="N572" s="794"/>
      <c r="O572" s="794"/>
      <c r="P572" s="794"/>
      <c r="Q572" s="794"/>
      <c r="R572" s="794"/>
      <c r="S572" s="794"/>
      <c r="T572" s="794"/>
      <c r="U572" s="794"/>
      <c r="V572" s="794"/>
      <c r="W572" s="794"/>
      <c r="X572" s="794"/>
      <c r="Y572" s="794"/>
      <c r="Z572" s="794"/>
      <c r="AA572" s="794"/>
      <c r="AB572" s="794"/>
      <c r="AC572" s="794"/>
      <c r="AD572" s="794"/>
      <c r="AE572" s="794"/>
      <c r="AF572" s="794"/>
      <c r="AG572" s="794"/>
      <c r="AH572" s="794"/>
      <c r="AI572" s="794"/>
      <c r="AJ572" s="794"/>
      <c r="AK572" s="794"/>
      <c r="AL572" s="794"/>
      <c r="AM572" s="794"/>
      <c r="AN572" s="794"/>
      <c r="AO572" s="794"/>
      <c r="AP572" s="794"/>
      <c r="AQ572" s="794"/>
      <c r="AR572" s="794"/>
      <c r="AS572" s="794"/>
      <c r="AT572" s="794"/>
      <c r="AU572" s="794"/>
      <c r="AV572" s="794"/>
      <c r="AW572" s="794"/>
      <c r="AX572" s="794"/>
      <c r="AY572" s="794"/>
      <c r="AZ572" s="794"/>
      <c r="BA572" s="794"/>
      <c r="BB572" s="794"/>
      <c r="BC572" s="794"/>
      <c r="BD572" s="794"/>
      <c r="BE572" s="794"/>
      <c r="BF572" s="794"/>
      <c r="BG572" s="794"/>
      <c r="BH572" s="794"/>
      <c r="BI572" s="794"/>
      <c r="BJ572" s="794"/>
      <c r="BK572" s="794"/>
      <c r="BL572" s="794"/>
      <c r="BM572" s="794"/>
    </row>
    <row r="573" spans="5:65" s="795" customFormat="1" ht="12.75" customHeight="1">
      <c r="E573" s="4"/>
      <c r="F573" s="794"/>
      <c r="G573" s="794"/>
      <c r="H573" s="794"/>
      <c r="I573" s="794"/>
      <c r="J573" s="794"/>
      <c r="K573" s="794"/>
      <c r="L573" s="794"/>
      <c r="M573" s="794"/>
      <c r="N573" s="794"/>
      <c r="O573" s="794"/>
      <c r="P573" s="794"/>
      <c r="Q573" s="794"/>
      <c r="R573" s="794"/>
      <c r="S573" s="794"/>
      <c r="T573" s="794"/>
      <c r="U573" s="794"/>
      <c r="V573" s="794"/>
      <c r="W573" s="794"/>
      <c r="X573" s="794"/>
      <c r="Y573" s="794"/>
      <c r="Z573" s="794"/>
      <c r="AA573" s="794"/>
      <c r="AB573" s="794"/>
      <c r="AC573" s="794"/>
      <c r="AD573" s="794"/>
      <c r="AE573" s="794"/>
      <c r="AF573" s="794"/>
      <c r="AG573" s="794"/>
      <c r="AH573" s="794"/>
      <c r="AI573" s="794"/>
      <c r="AJ573" s="794"/>
      <c r="AK573" s="794"/>
      <c r="AL573" s="794"/>
      <c r="AM573" s="794"/>
      <c r="AN573" s="794"/>
      <c r="AO573" s="794"/>
      <c r="AP573" s="794"/>
      <c r="AQ573" s="794"/>
      <c r="AR573" s="794"/>
      <c r="AS573" s="794"/>
      <c r="AT573" s="794"/>
      <c r="AU573" s="794"/>
      <c r="AV573" s="794"/>
      <c r="AW573" s="794"/>
      <c r="AX573" s="794"/>
      <c r="AY573" s="794"/>
      <c r="AZ573" s="794"/>
      <c r="BA573" s="794"/>
      <c r="BB573" s="794"/>
      <c r="BC573" s="794"/>
      <c r="BD573" s="794"/>
      <c r="BE573" s="794"/>
      <c r="BF573" s="794"/>
      <c r="BG573" s="794"/>
      <c r="BH573" s="794"/>
      <c r="BI573" s="794"/>
      <c r="BJ573" s="794"/>
      <c r="BK573" s="794"/>
      <c r="BL573" s="794"/>
      <c r="BM573" s="794"/>
    </row>
    <row r="574" spans="5:65" s="795" customFormat="1" ht="12.75" customHeight="1">
      <c r="E574" s="4"/>
      <c r="F574" s="794"/>
      <c r="G574" s="794"/>
      <c r="H574" s="794"/>
      <c r="I574" s="794"/>
      <c r="J574" s="794"/>
      <c r="K574" s="794"/>
      <c r="L574" s="794"/>
      <c r="M574" s="794"/>
      <c r="N574" s="794"/>
      <c r="O574" s="794"/>
      <c r="P574" s="794"/>
      <c r="Q574" s="794"/>
      <c r="R574" s="794"/>
      <c r="S574" s="794"/>
      <c r="T574" s="794"/>
      <c r="U574" s="794"/>
      <c r="V574" s="794"/>
      <c r="W574" s="794"/>
      <c r="X574" s="794"/>
      <c r="Y574" s="794"/>
      <c r="Z574" s="794"/>
      <c r="AA574" s="794"/>
      <c r="AB574" s="794"/>
      <c r="AC574" s="794"/>
      <c r="AD574" s="794"/>
      <c r="AE574" s="794"/>
      <c r="AF574" s="794"/>
      <c r="AG574" s="794"/>
      <c r="AH574" s="794"/>
      <c r="AI574" s="794"/>
      <c r="AJ574" s="794"/>
      <c r="AK574" s="794"/>
      <c r="AL574" s="794"/>
      <c r="AM574" s="794"/>
      <c r="AN574" s="794"/>
      <c r="AO574" s="794"/>
      <c r="AP574" s="794"/>
      <c r="AQ574" s="794"/>
      <c r="AR574" s="794"/>
      <c r="AS574" s="794"/>
      <c r="AT574" s="794"/>
      <c r="AU574" s="794"/>
      <c r="AV574" s="794"/>
      <c r="AW574" s="794"/>
      <c r="AX574" s="794"/>
      <c r="AY574" s="794"/>
      <c r="AZ574" s="794"/>
      <c r="BA574" s="794"/>
      <c r="BB574" s="794"/>
      <c r="BC574" s="794"/>
      <c r="BD574" s="794"/>
      <c r="BE574" s="794"/>
      <c r="BF574" s="794"/>
      <c r="BG574" s="794"/>
      <c r="BH574" s="794"/>
      <c r="BI574" s="794"/>
      <c r="BJ574" s="794"/>
      <c r="BK574" s="794"/>
      <c r="BL574" s="794"/>
      <c r="BM574" s="794"/>
    </row>
    <row r="575" spans="5:65" s="795" customFormat="1" ht="12.75" customHeight="1">
      <c r="E575" s="4"/>
      <c r="F575" s="794"/>
      <c r="G575" s="794"/>
      <c r="H575" s="794"/>
      <c r="I575" s="794"/>
      <c r="J575" s="794"/>
      <c r="K575" s="794"/>
      <c r="L575" s="794"/>
      <c r="M575" s="794"/>
      <c r="N575" s="794"/>
      <c r="O575" s="794"/>
      <c r="P575" s="794"/>
      <c r="Q575" s="794"/>
      <c r="R575" s="794"/>
      <c r="S575" s="794"/>
      <c r="T575" s="794"/>
      <c r="U575" s="794"/>
      <c r="V575" s="794"/>
      <c r="W575" s="794"/>
      <c r="X575" s="794"/>
      <c r="Y575" s="794"/>
      <c r="Z575" s="794"/>
      <c r="AA575" s="794"/>
      <c r="AB575" s="794"/>
      <c r="AC575" s="794"/>
      <c r="AD575" s="794"/>
      <c r="AE575" s="794"/>
      <c r="AF575" s="794"/>
      <c r="AG575" s="794"/>
      <c r="AH575" s="794"/>
      <c r="AI575" s="794"/>
      <c r="AJ575" s="794"/>
      <c r="AK575" s="794"/>
      <c r="AL575" s="794"/>
      <c r="AM575" s="794"/>
      <c r="AN575" s="794"/>
      <c r="AO575" s="794"/>
      <c r="AP575" s="794"/>
      <c r="AQ575" s="794"/>
      <c r="AR575" s="794"/>
      <c r="AS575" s="794"/>
      <c r="AT575" s="794"/>
      <c r="AU575" s="794"/>
      <c r="AV575" s="794"/>
      <c r="AW575" s="794"/>
      <c r="AX575" s="794"/>
      <c r="AY575" s="794"/>
      <c r="AZ575" s="794"/>
      <c r="BA575" s="794"/>
      <c r="BB575" s="794"/>
      <c r="BC575" s="794"/>
      <c r="BD575" s="794"/>
      <c r="BE575" s="794"/>
      <c r="BF575" s="794"/>
      <c r="BG575" s="794"/>
      <c r="BH575" s="794"/>
      <c r="BI575" s="794"/>
      <c r="BJ575" s="794"/>
      <c r="BK575" s="794"/>
      <c r="BL575" s="794"/>
      <c r="BM575" s="794"/>
    </row>
    <row r="576" spans="5:65" s="795" customFormat="1" ht="12.75" customHeight="1">
      <c r="E576" s="4"/>
      <c r="F576" s="794"/>
      <c r="G576" s="794"/>
      <c r="H576" s="794"/>
      <c r="I576" s="794"/>
      <c r="J576" s="794"/>
      <c r="K576" s="794"/>
      <c r="L576" s="794"/>
      <c r="M576" s="794"/>
      <c r="N576" s="794"/>
      <c r="O576" s="794"/>
      <c r="P576" s="794"/>
      <c r="Q576" s="794"/>
      <c r="R576" s="794"/>
      <c r="S576" s="794"/>
      <c r="T576" s="794"/>
      <c r="U576" s="794"/>
      <c r="V576" s="794"/>
      <c r="W576" s="794"/>
      <c r="X576" s="794"/>
      <c r="Y576" s="794"/>
      <c r="Z576" s="794"/>
      <c r="AA576" s="794"/>
      <c r="AB576" s="794"/>
      <c r="AC576" s="794"/>
      <c r="AD576" s="794"/>
      <c r="AE576" s="794"/>
      <c r="AF576" s="794"/>
      <c r="AG576" s="794"/>
      <c r="AH576" s="794"/>
      <c r="AI576" s="794"/>
      <c r="AJ576" s="794"/>
      <c r="AK576" s="794"/>
      <c r="AL576" s="794"/>
      <c r="AM576" s="794"/>
      <c r="AN576" s="794"/>
      <c r="AO576" s="794"/>
      <c r="AP576" s="794"/>
      <c r="AQ576" s="794"/>
      <c r="AR576" s="794"/>
      <c r="AS576" s="794"/>
      <c r="AT576" s="794"/>
      <c r="AU576" s="794"/>
      <c r="AV576" s="794"/>
      <c r="AW576" s="794"/>
      <c r="AX576" s="794"/>
      <c r="AY576" s="794"/>
      <c r="AZ576" s="794"/>
      <c r="BA576" s="794"/>
      <c r="BB576" s="794"/>
      <c r="BC576" s="794"/>
      <c r="BD576" s="794"/>
      <c r="BE576" s="794"/>
      <c r="BF576" s="794"/>
      <c r="BG576" s="794"/>
      <c r="BH576" s="794"/>
      <c r="BI576" s="794"/>
      <c r="BJ576" s="794"/>
      <c r="BK576" s="794"/>
      <c r="BL576" s="794"/>
      <c r="BM576" s="794"/>
    </row>
    <row r="577" spans="5:65" s="795" customFormat="1" ht="11.1" customHeight="1">
      <c r="E577" s="4"/>
      <c r="F577" s="794"/>
      <c r="G577" s="794"/>
      <c r="H577" s="794"/>
      <c r="I577" s="794"/>
      <c r="J577" s="794"/>
      <c r="K577" s="794"/>
      <c r="L577" s="794"/>
      <c r="M577" s="794"/>
      <c r="N577" s="794"/>
      <c r="O577" s="794"/>
      <c r="P577" s="794"/>
      <c r="Q577" s="794"/>
      <c r="R577" s="794"/>
      <c r="S577" s="794"/>
      <c r="T577" s="794"/>
      <c r="U577" s="794"/>
      <c r="V577" s="794"/>
      <c r="W577" s="794"/>
      <c r="X577" s="794"/>
      <c r="Y577" s="794"/>
      <c r="Z577" s="794"/>
      <c r="AA577" s="794"/>
      <c r="AB577" s="794"/>
      <c r="AC577" s="794"/>
      <c r="AD577" s="794"/>
      <c r="AE577" s="794"/>
      <c r="AF577" s="794"/>
      <c r="AG577" s="794"/>
      <c r="AH577" s="794"/>
      <c r="AI577" s="794"/>
      <c r="AJ577" s="794"/>
      <c r="AK577" s="794"/>
      <c r="AL577" s="794"/>
      <c r="AM577" s="794"/>
      <c r="AN577" s="794"/>
      <c r="AO577" s="794"/>
      <c r="AP577" s="794"/>
      <c r="AQ577" s="794"/>
      <c r="AR577" s="794"/>
      <c r="AS577" s="794"/>
      <c r="AT577" s="794"/>
      <c r="AU577" s="794"/>
      <c r="AV577" s="794"/>
      <c r="AW577" s="794"/>
      <c r="AX577" s="794"/>
      <c r="AY577" s="794"/>
      <c r="AZ577" s="794"/>
      <c r="BA577" s="794"/>
      <c r="BB577" s="794"/>
      <c r="BC577" s="794"/>
      <c r="BD577" s="794"/>
      <c r="BE577" s="794"/>
      <c r="BF577" s="794"/>
      <c r="BG577" s="794"/>
      <c r="BH577" s="794"/>
      <c r="BI577" s="794"/>
      <c r="BJ577" s="794"/>
      <c r="BK577" s="794"/>
      <c r="BL577" s="794"/>
      <c r="BM577" s="794"/>
    </row>
    <row r="578" spans="5:65" s="795" customFormat="1" ht="12.75" customHeight="1">
      <c r="E578" s="4"/>
      <c r="F578" s="794"/>
      <c r="G578" s="794"/>
      <c r="H578" s="794"/>
      <c r="I578" s="794"/>
      <c r="J578" s="794"/>
      <c r="K578" s="794"/>
      <c r="L578" s="794"/>
      <c r="M578" s="794"/>
      <c r="N578" s="794"/>
      <c r="O578" s="794"/>
      <c r="P578" s="794"/>
      <c r="Q578" s="794"/>
      <c r="R578" s="794"/>
      <c r="S578" s="794"/>
      <c r="T578" s="794"/>
      <c r="U578" s="794"/>
      <c r="V578" s="794"/>
      <c r="W578" s="794"/>
      <c r="X578" s="794"/>
      <c r="Y578" s="794"/>
      <c r="Z578" s="794"/>
      <c r="AA578" s="794"/>
      <c r="AB578" s="794"/>
      <c r="AC578" s="794"/>
      <c r="AD578" s="794"/>
      <c r="AE578" s="794"/>
      <c r="AF578" s="794"/>
      <c r="AG578" s="794"/>
      <c r="AH578" s="794"/>
      <c r="AI578" s="794"/>
      <c r="AJ578" s="794"/>
      <c r="AK578" s="794"/>
      <c r="AL578" s="794"/>
      <c r="AM578" s="794"/>
      <c r="AN578" s="794"/>
      <c r="AO578" s="794"/>
      <c r="AP578" s="794"/>
      <c r="AQ578" s="794"/>
      <c r="AR578" s="794"/>
      <c r="AS578" s="794"/>
      <c r="AT578" s="794"/>
      <c r="AU578" s="794"/>
      <c r="AV578" s="794"/>
      <c r="AW578" s="794"/>
      <c r="AX578" s="794"/>
      <c r="AY578" s="794"/>
      <c r="AZ578" s="794"/>
      <c r="BA578" s="794"/>
      <c r="BB578" s="794"/>
      <c r="BC578" s="794"/>
      <c r="BD578" s="794"/>
      <c r="BE578" s="794"/>
      <c r="BF578" s="794"/>
      <c r="BG578" s="794"/>
      <c r="BH578" s="794"/>
      <c r="BI578" s="794"/>
      <c r="BJ578" s="794"/>
      <c r="BK578" s="794"/>
      <c r="BL578" s="794"/>
      <c r="BM578" s="794"/>
    </row>
    <row r="579" spans="5:65" s="795" customFormat="1" ht="12.75" customHeight="1">
      <c r="E579" s="4"/>
      <c r="F579" s="794"/>
      <c r="G579" s="794"/>
      <c r="H579" s="794"/>
      <c r="I579" s="794"/>
      <c r="J579" s="794"/>
      <c r="K579" s="794"/>
      <c r="L579" s="794"/>
      <c r="M579" s="794"/>
      <c r="N579" s="794"/>
      <c r="O579" s="794"/>
      <c r="P579" s="794"/>
      <c r="Q579" s="794"/>
      <c r="R579" s="794"/>
      <c r="S579" s="794"/>
      <c r="T579" s="794"/>
      <c r="U579" s="794"/>
      <c r="V579" s="794"/>
      <c r="W579" s="794"/>
      <c r="X579" s="794"/>
      <c r="Y579" s="794"/>
      <c r="Z579" s="794"/>
      <c r="AA579" s="794"/>
      <c r="AB579" s="794"/>
      <c r="AC579" s="794"/>
      <c r="AD579" s="794"/>
      <c r="AE579" s="794"/>
      <c r="AF579" s="794"/>
      <c r="AG579" s="794"/>
      <c r="AH579" s="794"/>
      <c r="AI579" s="794"/>
      <c r="AJ579" s="794"/>
      <c r="AK579" s="794"/>
      <c r="AL579" s="794"/>
      <c r="AM579" s="794"/>
      <c r="AN579" s="794"/>
      <c r="AO579" s="794"/>
      <c r="AP579" s="794"/>
      <c r="AQ579" s="794"/>
      <c r="AR579" s="794"/>
      <c r="AS579" s="794"/>
      <c r="AT579" s="794"/>
      <c r="AU579" s="794"/>
      <c r="AV579" s="794"/>
      <c r="AW579" s="794"/>
      <c r="AX579" s="794"/>
      <c r="AY579" s="794"/>
      <c r="AZ579" s="794"/>
      <c r="BA579" s="794"/>
      <c r="BB579" s="794"/>
      <c r="BC579" s="794"/>
      <c r="BD579" s="794"/>
      <c r="BE579" s="794"/>
      <c r="BF579" s="794"/>
      <c r="BG579" s="794"/>
      <c r="BH579" s="794"/>
      <c r="BI579" s="794"/>
      <c r="BJ579" s="794"/>
      <c r="BK579" s="794"/>
      <c r="BL579" s="794"/>
      <c r="BM579" s="794"/>
    </row>
    <row r="580" spans="5:65" s="795" customFormat="1" ht="12.75" customHeight="1">
      <c r="E580" s="4"/>
      <c r="F580" s="794"/>
      <c r="G580" s="794"/>
      <c r="H580" s="794"/>
      <c r="I580" s="794"/>
      <c r="J580" s="794"/>
      <c r="K580" s="794"/>
      <c r="L580" s="794"/>
      <c r="M580" s="794"/>
      <c r="N580" s="794"/>
      <c r="O580" s="794"/>
      <c r="P580" s="794"/>
      <c r="Q580" s="794"/>
      <c r="R580" s="794"/>
      <c r="S580" s="794"/>
      <c r="T580" s="794"/>
      <c r="U580" s="794"/>
      <c r="V580" s="794"/>
      <c r="W580" s="794"/>
      <c r="X580" s="794"/>
      <c r="Y580" s="794"/>
      <c r="Z580" s="794"/>
      <c r="AA580" s="794"/>
      <c r="AB580" s="794"/>
      <c r="AC580" s="794"/>
      <c r="AD580" s="794"/>
      <c r="AE580" s="794"/>
      <c r="AF580" s="794"/>
      <c r="AG580" s="794"/>
      <c r="AH580" s="794"/>
      <c r="AI580" s="794"/>
      <c r="AJ580" s="794"/>
      <c r="AK580" s="794"/>
      <c r="AL580" s="794"/>
      <c r="AM580" s="794"/>
      <c r="AN580" s="794"/>
      <c r="AO580" s="794"/>
      <c r="AP580" s="794"/>
      <c r="AQ580" s="794"/>
      <c r="AR580" s="794"/>
      <c r="AS580" s="794"/>
      <c r="AT580" s="794"/>
      <c r="AU580" s="794"/>
      <c r="AV580" s="794"/>
      <c r="AW580" s="794"/>
      <c r="AX580" s="794"/>
      <c r="AY580" s="794"/>
      <c r="AZ580" s="794"/>
      <c r="BA580" s="794"/>
      <c r="BB580" s="794"/>
      <c r="BC580" s="794"/>
      <c r="BD580" s="794"/>
      <c r="BE580" s="794"/>
      <c r="BF580" s="794"/>
      <c r="BG580" s="794"/>
      <c r="BH580" s="794"/>
      <c r="BI580" s="794"/>
      <c r="BJ580" s="794"/>
      <c r="BK580" s="794"/>
      <c r="BL580" s="794"/>
      <c r="BM580" s="794"/>
    </row>
    <row r="581" spans="5:65" s="795" customFormat="1" ht="12.75" customHeight="1">
      <c r="E581" s="4"/>
      <c r="F581" s="794"/>
      <c r="G581" s="794"/>
      <c r="H581" s="794"/>
      <c r="I581" s="794"/>
      <c r="J581" s="794"/>
      <c r="K581" s="794"/>
      <c r="L581" s="794"/>
      <c r="M581" s="794"/>
      <c r="N581" s="794"/>
      <c r="O581" s="794"/>
      <c r="P581" s="794"/>
      <c r="Q581" s="794"/>
      <c r="R581" s="794"/>
      <c r="S581" s="794"/>
      <c r="T581" s="794"/>
      <c r="U581" s="794"/>
      <c r="V581" s="794"/>
      <c r="W581" s="794"/>
      <c r="X581" s="794"/>
      <c r="Y581" s="794"/>
      <c r="Z581" s="794"/>
      <c r="AA581" s="794"/>
      <c r="AB581" s="794"/>
      <c r="AC581" s="794"/>
      <c r="AD581" s="794"/>
      <c r="AE581" s="794"/>
      <c r="AF581" s="794"/>
      <c r="AG581" s="794"/>
      <c r="AH581" s="794"/>
      <c r="AI581" s="794"/>
      <c r="AJ581" s="794"/>
      <c r="AK581" s="794"/>
      <c r="AL581" s="794"/>
      <c r="AM581" s="794"/>
      <c r="AN581" s="794"/>
      <c r="AO581" s="794"/>
      <c r="AP581" s="794"/>
      <c r="AQ581" s="794"/>
      <c r="AR581" s="794"/>
      <c r="AS581" s="794"/>
      <c r="AT581" s="794"/>
      <c r="AU581" s="794"/>
      <c r="AV581" s="794"/>
      <c r="AW581" s="794"/>
      <c r="AX581" s="794"/>
      <c r="AY581" s="794"/>
      <c r="AZ581" s="794"/>
      <c r="BA581" s="794"/>
      <c r="BB581" s="794"/>
      <c r="BC581" s="794"/>
      <c r="BD581" s="794"/>
      <c r="BE581" s="794"/>
      <c r="BF581" s="794"/>
      <c r="BG581" s="794"/>
      <c r="BH581" s="794"/>
      <c r="BI581" s="794"/>
      <c r="BJ581" s="794"/>
      <c r="BK581" s="794"/>
      <c r="BL581" s="794"/>
      <c r="BM581" s="794"/>
    </row>
    <row r="582" spans="5:65" s="795" customFormat="1" ht="12.75" customHeight="1">
      <c r="E582" s="4"/>
      <c r="F582" s="794"/>
      <c r="G582" s="794"/>
      <c r="H582" s="794"/>
      <c r="I582" s="794"/>
      <c r="J582" s="794"/>
      <c r="K582" s="794"/>
      <c r="L582" s="794"/>
      <c r="M582" s="794"/>
      <c r="N582" s="794"/>
      <c r="O582" s="794"/>
      <c r="P582" s="794"/>
      <c r="Q582" s="794"/>
      <c r="R582" s="794"/>
      <c r="S582" s="794"/>
      <c r="T582" s="794"/>
      <c r="U582" s="794"/>
      <c r="V582" s="794"/>
      <c r="W582" s="794"/>
      <c r="X582" s="794"/>
      <c r="Y582" s="794"/>
      <c r="Z582" s="794"/>
      <c r="AA582" s="794"/>
      <c r="AB582" s="794"/>
      <c r="AC582" s="794"/>
      <c r="AD582" s="794"/>
      <c r="AE582" s="794"/>
      <c r="AF582" s="794"/>
      <c r="AG582" s="794"/>
      <c r="AH582" s="794"/>
      <c r="AI582" s="794"/>
      <c r="AJ582" s="794"/>
      <c r="AK582" s="794"/>
      <c r="AL582" s="794"/>
      <c r="AM582" s="794"/>
      <c r="AN582" s="794"/>
      <c r="AO582" s="794"/>
      <c r="AP582" s="794"/>
      <c r="AQ582" s="794"/>
      <c r="AR582" s="794"/>
      <c r="AS582" s="794"/>
      <c r="AT582" s="794"/>
      <c r="AU582" s="794"/>
      <c r="AV582" s="794"/>
      <c r="AW582" s="794"/>
      <c r="AX582" s="794"/>
      <c r="AY582" s="794"/>
      <c r="AZ582" s="794"/>
      <c r="BA582" s="794"/>
      <c r="BB582" s="794"/>
      <c r="BC582" s="794"/>
      <c r="BD582" s="794"/>
      <c r="BE582" s="794"/>
      <c r="BF582" s="794"/>
      <c r="BG582" s="794"/>
      <c r="BH582" s="794"/>
      <c r="BI582" s="794"/>
      <c r="BJ582" s="794"/>
      <c r="BK582" s="794"/>
      <c r="BL582" s="794"/>
      <c r="BM582" s="794"/>
    </row>
    <row r="583" spans="5:65" s="795" customFormat="1" ht="11.1" customHeight="1">
      <c r="E583" s="4"/>
      <c r="F583" s="794"/>
      <c r="G583" s="794"/>
      <c r="H583" s="794"/>
      <c r="I583" s="794"/>
      <c r="J583" s="794"/>
      <c r="K583" s="794"/>
      <c r="L583" s="794"/>
      <c r="M583" s="794"/>
      <c r="N583" s="794"/>
      <c r="O583" s="794"/>
      <c r="P583" s="794"/>
      <c r="Q583" s="794"/>
      <c r="R583" s="794"/>
      <c r="S583" s="794"/>
      <c r="T583" s="794"/>
      <c r="U583" s="794"/>
      <c r="V583" s="794"/>
      <c r="W583" s="794"/>
      <c r="X583" s="794"/>
      <c r="Y583" s="794"/>
      <c r="Z583" s="794"/>
      <c r="AA583" s="794"/>
      <c r="AB583" s="794"/>
      <c r="AC583" s="794"/>
      <c r="AD583" s="794"/>
      <c r="AE583" s="794"/>
      <c r="AF583" s="794"/>
      <c r="AG583" s="794"/>
      <c r="AH583" s="794"/>
      <c r="AI583" s="794"/>
      <c r="AJ583" s="794"/>
      <c r="AK583" s="794"/>
      <c r="AL583" s="794"/>
      <c r="AM583" s="794"/>
      <c r="AN583" s="794"/>
      <c r="AO583" s="794"/>
      <c r="AP583" s="794"/>
      <c r="AQ583" s="794"/>
      <c r="AR583" s="794"/>
      <c r="AS583" s="794"/>
      <c r="AT583" s="794"/>
      <c r="AU583" s="794"/>
      <c r="AV583" s="794"/>
      <c r="AW583" s="794"/>
      <c r="AX583" s="794"/>
      <c r="AY583" s="794"/>
      <c r="AZ583" s="794"/>
      <c r="BA583" s="794"/>
      <c r="BB583" s="794"/>
      <c r="BC583" s="794"/>
      <c r="BD583" s="794"/>
      <c r="BE583" s="794"/>
      <c r="BF583" s="794"/>
      <c r="BG583" s="794"/>
      <c r="BH583" s="794"/>
      <c r="BI583" s="794"/>
      <c r="BJ583" s="794"/>
      <c r="BK583" s="794"/>
      <c r="BL583" s="794"/>
      <c r="BM583" s="794"/>
    </row>
    <row r="584" spans="5:65" s="795" customFormat="1" ht="12.75" customHeight="1">
      <c r="E584" s="4"/>
      <c r="F584" s="794"/>
      <c r="G584" s="794"/>
      <c r="H584" s="794"/>
      <c r="I584" s="794"/>
      <c r="J584" s="794"/>
      <c r="K584" s="794"/>
      <c r="L584" s="794"/>
      <c r="M584" s="794"/>
      <c r="N584" s="794"/>
      <c r="O584" s="794"/>
      <c r="P584" s="794"/>
      <c r="Q584" s="794"/>
      <c r="R584" s="794"/>
      <c r="S584" s="794"/>
      <c r="T584" s="794"/>
      <c r="U584" s="794"/>
      <c r="V584" s="794"/>
      <c r="W584" s="794"/>
      <c r="X584" s="794"/>
      <c r="Y584" s="794"/>
      <c r="Z584" s="794"/>
      <c r="AA584" s="794"/>
      <c r="AB584" s="794"/>
      <c r="AC584" s="794"/>
      <c r="AD584" s="794"/>
      <c r="AE584" s="794"/>
      <c r="AF584" s="794"/>
      <c r="AG584" s="794"/>
      <c r="AH584" s="794"/>
      <c r="AI584" s="794"/>
      <c r="AJ584" s="794"/>
      <c r="AK584" s="794"/>
      <c r="AL584" s="794"/>
      <c r="AM584" s="794"/>
      <c r="AN584" s="794"/>
      <c r="AO584" s="794"/>
      <c r="AP584" s="794"/>
      <c r="AQ584" s="794"/>
      <c r="AR584" s="794"/>
      <c r="AS584" s="794"/>
      <c r="AT584" s="794"/>
      <c r="AU584" s="794"/>
      <c r="AV584" s="794"/>
      <c r="AW584" s="794"/>
      <c r="AX584" s="794"/>
      <c r="AY584" s="794"/>
      <c r="AZ584" s="794"/>
      <c r="BA584" s="794"/>
      <c r="BB584" s="794"/>
      <c r="BC584" s="794"/>
      <c r="BD584" s="794"/>
      <c r="BE584" s="794"/>
      <c r="BF584" s="794"/>
      <c r="BG584" s="794"/>
      <c r="BH584" s="794"/>
      <c r="BI584" s="794"/>
      <c r="BJ584" s="794"/>
      <c r="BK584" s="794"/>
      <c r="BL584" s="794"/>
      <c r="BM584" s="794"/>
    </row>
    <row r="585" spans="5:65" s="795" customFormat="1" ht="12.75" customHeight="1">
      <c r="E585" s="4"/>
      <c r="F585" s="794"/>
      <c r="G585" s="794"/>
      <c r="H585" s="794"/>
      <c r="I585" s="794"/>
      <c r="J585" s="794"/>
      <c r="K585" s="794"/>
      <c r="L585" s="794"/>
      <c r="M585" s="794"/>
      <c r="N585" s="794"/>
      <c r="O585" s="794"/>
      <c r="P585" s="794"/>
      <c r="Q585" s="794"/>
      <c r="R585" s="794"/>
      <c r="S585" s="794"/>
      <c r="T585" s="794"/>
      <c r="U585" s="794"/>
      <c r="V585" s="794"/>
      <c r="W585" s="794"/>
      <c r="X585" s="794"/>
      <c r="Y585" s="794"/>
      <c r="Z585" s="794"/>
      <c r="AA585" s="794"/>
      <c r="AB585" s="794"/>
      <c r="AC585" s="794"/>
      <c r="AD585" s="794"/>
      <c r="AE585" s="794"/>
      <c r="AF585" s="794"/>
      <c r="AG585" s="794"/>
      <c r="AH585" s="794"/>
      <c r="AI585" s="794"/>
      <c r="AJ585" s="794"/>
      <c r="AK585" s="794"/>
      <c r="AL585" s="794"/>
      <c r="AM585" s="794"/>
      <c r="AN585" s="794"/>
      <c r="AO585" s="794"/>
      <c r="AP585" s="794"/>
      <c r="AQ585" s="794"/>
      <c r="AR585" s="794"/>
      <c r="AS585" s="794"/>
      <c r="AT585" s="794"/>
      <c r="AU585" s="794"/>
      <c r="AV585" s="794"/>
      <c r="AW585" s="794"/>
      <c r="AX585" s="794"/>
      <c r="AY585" s="794"/>
      <c r="AZ585" s="794"/>
      <c r="BA585" s="794"/>
      <c r="BB585" s="794"/>
      <c r="BC585" s="794"/>
      <c r="BD585" s="794"/>
      <c r="BE585" s="794"/>
      <c r="BF585" s="794"/>
      <c r="BG585" s="794"/>
      <c r="BH585" s="794"/>
      <c r="BI585" s="794"/>
      <c r="BJ585" s="794"/>
      <c r="BK585" s="794"/>
      <c r="BL585" s="794"/>
      <c r="BM585" s="794"/>
    </row>
    <row r="586" spans="5:65" s="795" customFormat="1" ht="12.75" customHeight="1">
      <c r="E586" s="4"/>
      <c r="F586" s="794"/>
      <c r="G586" s="794"/>
      <c r="H586" s="794"/>
      <c r="I586" s="794"/>
      <c r="J586" s="794"/>
      <c r="K586" s="794"/>
      <c r="L586" s="794"/>
      <c r="M586" s="794"/>
      <c r="N586" s="794"/>
      <c r="O586" s="794"/>
      <c r="P586" s="794"/>
      <c r="Q586" s="794"/>
      <c r="R586" s="794"/>
      <c r="S586" s="794"/>
      <c r="T586" s="794"/>
      <c r="U586" s="794"/>
      <c r="V586" s="794"/>
      <c r="W586" s="794"/>
      <c r="X586" s="794"/>
      <c r="Y586" s="794"/>
      <c r="Z586" s="794"/>
      <c r="AA586" s="794"/>
      <c r="AB586" s="794"/>
      <c r="AC586" s="794"/>
      <c r="AD586" s="794"/>
      <c r="AE586" s="794"/>
      <c r="AF586" s="794"/>
      <c r="AG586" s="794"/>
      <c r="AH586" s="794"/>
      <c r="AI586" s="794"/>
      <c r="AJ586" s="794"/>
      <c r="AK586" s="794"/>
      <c r="AL586" s="794"/>
      <c r="AM586" s="794"/>
      <c r="AN586" s="794"/>
      <c r="AO586" s="794"/>
      <c r="AP586" s="794"/>
      <c r="AQ586" s="794"/>
      <c r="AR586" s="794"/>
      <c r="AS586" s="794"/>
      <c r="AT586" s="794"/>
      <c r="AU586" s="794"/>
      <c r="AV586" s="794"/>
      <c r="AW586" s="794"/>
      <c r="AX586" s="794"/>
      <c r="AY586" s="794"/>
      <c r="AZ586" s="794"/>
      <c r="BA586" s="794"/>
      <c r="BB586" s="794"/>
      <c r="BC586" s="794"/>
      <c r="BD586" s="794"/>
      <c r="BE586" s="794"/>
      <c r="BF586" s="794"/>
      <c r="BG586" s="794"/>
      <c r="BH586" s="794"/>
      <c r="BI586" s="794"/>
      <c r="BJ586" s="794"/>
      <c r="BK586" s="794"/>
      <c r="BL586" s="794"/>
      <c r="BM586" s="794"/>
    </row>
    <row r="587" spans="5:65" s="795" customFormat="1" ht="12.75" customHeight="1">
      <c r="E587" s="4"/>
      <c r="F587" s="794"/>
      <c r="G587" s="794"/>
      <c r="H587" s="794"/>
      <c r="I587" s="794"/>
      <c r="J587" s="794"/>
      <c r="K587" s="794"/>
      <c r="L587" s="794"/>
      <c r="M587" s="794"/>
      <c r="N587" s="794"/>
      <c r="O587" s="794"/>
      <c r="P587" s="794"/>
      <c r="Q587" s="794"/>
      <c r="R587" s="794"/>
      <c r="S587" s="794"/>
      <c r="T587" s="794"/>
      <c r="U587" s="794"/>
      <c r="V587" s="794"/>
      <c r="W587" s="794"/>
      <c r="X587" s="794"/>
      <c r="Y587" s="794"/>
      <c r="Z587" s="794"/>
      <c r="AA587" s="794"/>
      <c r="AB587" s="794"/>
      <c r="AC587" s="794"/>
      <c r="AD587" s="794"/>
      <c r="AE587" s="794"/>
      <c r="AF587" s="794"/>
      <c r="AG587" s="794"/>
      <c r="AH587" s="794"/>
      <c r="AI587" s="794"/>
      <c r="AJ587" s="794"/>
      <c r="AK587" s="794"/>
      <c r="AL587" s="794"/>
      <c r="AM587" s="794"/>
      <c r="AN587" s="794"/>
      <c r="AO587" s="794"/>
      <c r="AP587" s="794"/>
      <c r="AQ587" s="794"/>
      <c r="AR587" s="794"/>
      <c r="AS587" s="794"/>
      <c r="AT587" s="794"/>
      <c r="AU587" s="794"/>
      <c r="AV587" s="794"/>
      <c r="AW587" s="794"/>
      <c r="AX587" s="794"/>
      <c r="AY587" s="794"/>
      <c r="AZ587" s="794"/>
      <c r="BA587" s="794"/>
      <c r="BB587" s="794"/>
      <c r="BC587" s="794"/>
      <c r="BD587" s="794"/>
      <c r="BE587" s="794"/>
      <c r="BF587" s="794"/>
      <c r="BG587" s="794"/>
      <c r="BH587" s="794"/>
      <c r="BI587" s="794"/>
      <c r="BJ587" s="794"/>
      <c r="BK587" s="794"/>
      <c r="BL587" s="794"/>
      <c r="BM587" s="794"/>
    </row>
    <row r="588" spans="5:65" s="795" customFormat="1" ht="12.75" customHeight="1">
      <c r="E588" s="4"/>
      <c r="F588" s="794"/>
      <c r="G588" s="794"/>
      <c r="H588" s="794"/>
      <c r="I588" s="794"/>
      <c r="J588" s="794"/>
      <c r="K588" s="794"/>
      <c r="L588" s="794"/>
      <c r="M588" s="794"/>
      <c r="N588" s="794"/>
      <c r="O588" s="794"/>
      <c r="P588" s="794"/>
      <c r="Q588" s="794"/>
      <c r="R588" s="794"/>
      <c r="S588" s="794"/>
      <c r="T588" s="794"/>
      <c r="U588" s="794"/>
      <c r="V588" s="794"/>
      <c r="W588" s="794"/>
      <c r="X588" s="794"/>
      <c r="Y588" s="794"/>
      <c r="Z588" s="794"/>
      <c r="AA588" s="794"/>
      <c r="AB588" s="794"/>
      <c r="AC588" s="794"/>
      <c r="AD588" s="794"/>
      <c r="AE588" s="794"/>
      <c r="AF588" s="794"/>
      <c r="AG588" s="794"/>
      <c r="AH588" s="794"/>
      <c r="AI588" s="794"/>
      <c r="AJ588" s="794"/>
      <c r="AK588" s="794"/>
      <c r="AL588" s="794"/>
      <c r="AM588" s="794"/>
      <c r="AN588" s="794"/>
      <c r="AO588" s="794"/>
      <c r="AP588" s="794"/>
      <c r="AQ588" s="794"/>
      <c r="AR588" s="794"/>
      <c r="AS588" s="794"/>
      <c r="AT588" s="794"/>
      <c r="AU588" s="794"/>
      <c r="AV588" s="794"/>
      <c r="AW588" s="794"/>
      <c r="AX588" s="794"/>
      <c r="AY588" s="794"/>
      <c r="AZ588" s="794"/>
      <c r="BA588" s="794"/>
      <c r="BB588" s="794"/>
      <c r="BC588" s="794"/>
      <c r="BD588" s="794"/>
      <c r="BE588" s="794"/>
      <c r="BF588" s="794"/>
      <c r="BG588" s="794"/>
      <c r="BH588" s="794"/>
      <c r="BI588" s="794"/>
      <c r="BJ588" s="794"/>
      <c r="BK588" s="794"/>
      <c r="BL588" s="794"/>
      <c r="BM588" s="794"/>
    </row>
    <row r="589" spans="5:65" s="795" customFormat="1" ht="11.1" customHeight="1">
      <c r="E589" s="4"/>
      <c r="F589" s="794"/>
      <c r="G589" s="794"/>
      <c r="H589" s="794"/>
      <c r="I589" s="794"/>
      <c r="J589" s="794"/>
      <c r="K589" s="794"/>
      <c r="L589" s="794"/>
      <c r="M589" s="794"/>
      <c r="N589" s="794"/>
      <c r="O589" s="794"/>
      <c r="P589" s="794"/>
      <c r="Q589" s="794"/>
      <c r="R589" s="794"/>
      <c r="S589" s="794"/>
      <c r="T589" s="794"/>
      <c r="U589" s="794"/>
      <c r="V589" s="794"/>
      <c r="W589" s="794"/>
      <c r="X589" s="794"/>
      <c r="Y589" s="794"/>
      <c r="Z589" s="794"/>
      <c r="AA589" s="794"/>
      <c r="AB589" s="794"/>
      <c r="AC589" s="794"/>
      <c r="AD589" s="794"/>
      <c r="AE589" s="794"/>
      <c r="AF589" s="794"/>
      <c r="AG589" s="794"/>
      <c r="AH589" s="794"/>
      <c r="AI589" s="794"/>
      <c r="AJ589" s="794"/>
      <c r="AK589" s="794"/>
      <c r="AL589" s="794"/>
      <c r="AM589" s="794"/>
      <c r="AN589" s="794"/>
      <c r="AO589" s="794"/>
      <c r="AP589" s="794"/>
      <c r="AQ589" s="794"/>
      <c r="AR589" s="794"/>
      <c r="AS589" s="794"/>
      <c r="AT589" s="794"/>
      <c r="AU589" s="794"/>
      <c r="AV589" s="794"/>
      <c r="AW589" s="794"/>
      <c r="AX589" s="794"/>
      <c r="AY589" s="794"/>
      <c r="AZ589" s="794"/>
      <c r="BA589" s="794"/>
      <c r="BB589" s="794"/>
      <c r="BC589" s="794"/>
      <c r="BD589" s="794"/>
      <c r="BE589" s="794"/>
      <c r="BF589" s="794"/>
      <c r="BG589" s="794"/>
      <c r="BH589" s="794"/>
      <c r="BI589" s="794"/>
      <c r="BJ589" s="794"/>
      <c r="BK589" s="794"/>
      <c r="BL589" s="794"/>
      <c r="BM589" s="794"/>
    </row>
    <row r="590" spans="5:65" s="795" customFormat="1" ht="12.75" customHeight="1">
      <c r="E590" s="4"/>
      <c r="F590" s="794"/>
      <c r="G590" s="794"/>
      <c r="H590" s="794"/>
      <c r="I590" s="794"/>
      <c r="J590" s="794"/>
      <c r="K590" s="794"/>
      <c r="L590" s="794"/>
      <c r="M590" s="794"/>
      <c r="N590" s="794"/>
      <c r="O590" s="794"/>
      <c r="P590" s="794"/>
      <c r="Q590" s="794"/>
      <c r="R590" s="794"/>
      <c r="S590" s="794"/>
      <c r="T590" s="794"/>
      <c r="U590" s="794"/>
      <c r="V590" s="794"/>
      <c r="W590" s="794"/>
      <c r="X590" s="794"/>
      <c r="Y590" s="794"/>
      <c r="Z590" s="794"/>
      <c r="AA590" s="794"/>
      <c r="AB590" s="794"/>
      <c r="AC590" s="794"/>
      <c r="AD590" s="794"/>
      <c r="AE590" s="794"/>
      <c r="AF590" s="794"/>
      <c r="AG590" s="794"/>
      <c r="AH590" s="794"/>
      <c r="AI590" s="794"/>
      <c r="AJ590" s="794"/>
      <c r="AK590" s="794"/>
      <c r="AL590" s="794"/>
      <c r="AM590" s="794"/>
      <c r="AN590" s="794"/>
      <c r="AO590" s="794"/>
      <c r="AP590" s="794"/>
      <c r="AQ590" s="794"/>
      <c r="AR590" s="794"/>
      <c r="AS590" s="794"/>
      <c r="AT590" s="794"/>
      <c r="AU590" s="794"/>
      <c r="AV590" s="794"/>
      <c r="AW590" s="794"/>
      <c r="AX590" s="794"/>
      <c r="AY590" s="794"/>
      <c r="AZ590" s="794"/>
      <c r="BA590" s="794"/>
      <c r="BB590" s="794"/>
      <c r="BC590" s="794"/>
      <c r="BD590" s="794"/>
      <c r="BE590" s="794"/>
      <c r="BF590" s="794"/>
      <c r="BG590" s="794"/>
      <c r="BH590" s="794"/>
      <c r="BI590" s="794"/>
      <c r="BJ590" s="794"/>
      <c r="BK590" s="794"/>
      <c r="BL590" s="794"/>
      <c r="BM590" s="794"/>
    </row>
    <row r="591" spans="5:65" s="795" customFormat="1" ht="12.75" customHeight="1">
      <c r="E591" s="4"/>
      <c r="F591" s="794"/>
      <c r="G591" s="794"/>
      <c r="H591" s="794"/>
      <c r="I591" s="794"/>
      <c r="J591" s="794"/>
      <c r="K591" s="794"/>
      <c r="L591" s="794"/>
      <c r="M591" s="794"/>
      <c r="N591" s="794"/>
      <c r="O591" s="794"/>
      <c r="P591" s="794"/>
      <c r="Q591" s="794"/>
      <c r="R591" s="794"/>
      <c r="S591" s="794"/>
      <c r="T591" s="794"/>
      <c r="U591" s="794"/>
      <c r="V591" s="794"/>
      <c r="W591" s="794"/>
      <c r="X591" s="794"/>
      <c r="Y591" s="794"/>
      <c r="Z591" s="794"/>
      <c r="AA591" s="794"/>
      <c r="AB591" s="794"/>
      <c r="AC591" s="794"/>
      <c r="AD591" s="794"/>
      <c r="AE591" s="794"/>
      <c r="AF591" s="794"/>
      <c r="AG591" s="794"/>
      <c r="AH591" s="794"/>
      <c r="AI591" s="794"/>
      <c r="AJ591" s="794"/>
      <c r="AK591" s="794"/>
      <c r="AL591" s="794"/>
      <c r="AM591" s="794"/>
      <c r="AN591" s="794"/>
      <c r="AO591" s="794"/>
      <c r="AP591" s="794"/>
      <c r="AQ591" s="794"/>
      <c r="AR591" s="794"/>
      <c r="AS591" s="794"/>
      <c r="AT591" s="794"/>
      <c r="AU591" s="794"/>
      <c r="AV591" s="794"/>
      <c r="AW591" s="794"/>
      <c r="AX591" s="794"/>
      <c r="AY591" s="794"/>
      <c r="AZ591" s="794"/>
      <c r="BA591" s="794"/>
      <c r="BB591" s="794"/>
      <c r="BC591" s="794"/>
      <c r="BD591" s="794"/>
      <c r="BE591" s="794"/>
      <c r="BF591" s="794"/>
      <c r="BG591" s="794"/>
      <c r="BH591" s="794"/>
      <c r="BI591" s="794"/>
      <c r="BJ591" s="794"/>
      <c r="BK591" s="794"/>
      <c r="BL591" s="794"/>
      <c r="BM591" s="794"/>
    </row>
    <row r="592" spans="5:65" s="795" customFormat="1" ht="12.75" customHeight="1">
      <c r="E592" s="4"/>
      <c r="F592" s="794"/>
      <c r="G592" s="794"/>
      <c r="H592" s="794"/>
      <c r="I592" s="794"/>
      <c r="J592" s="794"/>
      <c r="K592" s="794"/>
      <c r="L592" s="794"/>
      <c r="M592" s="794"/>
      <c r="N592" s="794"/>
      <c r="O592" s="794"/>
      <c r="P592" s="794"/>
      <c r="Q592" s="794"/>
      <c r="R592" s="794"/>
      <c r="S592" s="794"/>
      <c r="T592" s="794"/>
      <c r="U592" s="794"/>
      <c r="V592" s="794"/>
      <c r="W592" s="794"/>
      <c r="X592" s="794"/>
      <c r="Y592" s="794"/>
      <c r="Z592" s="794"/>
      <c r="AA592" s="794"/>
      <c r="AB592" s="794"/>
      <c r="AC592" s="794"/>
      <c r="AD592" s="794"/>
      <c r="AE592" s="794"/>
      <c r="AF592" s="794"/>
      <c r="AG592" s="794"/>
      <c r="AH592" s="794"/>
      <c r="AI592" s="794"/>
      <c r="AJ592" s="794"/>
      <c r="AK592" s="794"/>
      <c r="AL592" s="794"/>
      <c r="AM592" s="794"/>
      <c r="AN592" s="794"/>
      <c r="AO592" s="794"/>
      <c r="AP592" s="794"/>
      <c r="AQ592" s="794"/>
      <c r="AR592" s="794"/>
      <c r="AS592" s="794"/>
      <c r="AT592" s="794"/>
      <c r="AU592" s="794"/>
      <c r="AV592" s="794"/>
      <c r="AW592" s="794"/>
      <c r="AX592" s="794"/>
      <c r="AY592" s="794"/>
      <c r="AZ592" s="794"/>
      <c r="BA592" s="794"/>
      <c r="BB592" s="794"/>
      <c r="BC592" s="794"/>
      <c r="BD592" s="794"/>
      <c r="BE592" s="794"/>
      <c r="BF592" s="794"/>
      <c r="BG592" s="794"/>
      <c r="BH592" s="794"/>
      <c r="BI592" s="794"/>
      <c r="BJ592" s="794"/>
      <c r="BK592" s="794"/>
      <c r="BL592" s="794"/>
      <c r="BM592" s="794"/>
    </row>
    <row r="593" spans="5:65" s="795" customFormat="1" ht="12.75" customHeight="1">
      <c r="E593" s="4"/>
      <c r="F593" s="794"/>
      <c r="G593" s="794"/>
      <c r="H593" s="794"/>
      <c r="I593" s="794"/>
      <c r="J593" s="794"/>
      <c r="K593" s="794"/>
      <c r="L593" s="794"/>
      <c r="M593" s="794"/>
      <c r="N593" s="794"/>
      <c r="O593" s="794"/>
      <c r="P593" s="794"/>
      <c r="Q593" s="794"/>
      <c r="R593" s="794"/>
      <c r="S593" s="794"/>
      <c r="T593" s="794"/>
      <c r="U593" s="794"/>
      <c r="V593" s="794"/>
      <c r="W593" s="794"/>
      <c r="X593" s="794"/>
      <c r="Y593" s="794"/>
      <c r="Z593" s="794"/>
      <c r="AA593" s="794"/>
      <c r="AB593" s="794"/>
      <c r="AC593" s="794"/>
      <c r="AD593" s="794"/>
      <c r="AE593" s="794"/>
      <c r="AF593" s="794"/>
      <c r="AG593" s="794"/>
      <c r="AH593" s="794"/>
      <c r="AI593" s="794"/>
      <c r="AJ593" s="794"/>
      <c r="AK593" s="794"/>
      <c r="AL593" s="794"/>
      <c r="AM593" s="794"/>
      <c r="AN593" s="794"/>
      <c r="AO593" s="794"/>
      <c r="AP593" s="794"/>
      <c r="AQ593" s="794"/>
      <c r="AR593" s="794"/>
      <c r="AS593" s="794"/>
      <c r="AT593" s="794"/>
      <c r="AU593" s="794"/>
      <c r="AV593" s="794"/>
      <c r="AW593" s="794"/>
      <c r="AX593" s="794"/>
      <c r="AY593" s="794"/>
      <c r="AZ593" s="794"/>
      <c r="BA593" s="794"/>
      <c r="BB593" s="794"/>
      <c r="BC593" s="794"/>
      <c r="BD593" s="794"/>
      <c r="BE593" s="794"/>
      <c r="BF593" s="794"/>
      <c r="BG593" s="794"/>
      <c r="BH593" s="794"/>
      <c r="BI593" s="794"/>
      <c r="BJ593" s="794"/>
      <c r="BK593" s="794"/>
      <c r="BL593" s="794"/>
      <c r="BM593" s="794"/>
    </row>
    <row r="594" spans="5:65" s="795" customFormat="1" ht="11.1" customHeight="1">
      <c r="E594" s="4"/>
      <c r="F594" s="794"/>
      <c r="G594" s="794"/>
      <c r="H594" s="794"/>
      <c r="I594" s="794"/>
      <c r="J594" s="794"/>
      <c r="K594" s="794"/>
      <c r="L594" s="794"/>
      <c r="M594" s="794"/>
      <c r="N594" s="794"/>
      <c r="O594" s="794"/>
      <c r="P594" s="794"/>
      <c r="Q594" s="794"/>
      <c r="R594" s="794"/>
      <c r="S594" s="794"/>
      <c r="T594" s="794"/>
      <c r="U594" s="794"/>
      <c r="V594" s="794"/>
      <c r="W594" s="794"/>
      <c r="X594" s="794"/>
      <c r="Y594" s="794"/>
      <c r="Z594" s="794"/>
      <c r="AA594" s="794"/>
      <c r="AB594" s="794"/>
      <c r="AC594" s="794"/>
      <c r="AD594" s="794"/>
      <c r="AE594" s="794"/>
      <c r="AF594" s="794"/>
      <c r="AG594" s="794"/>
      <c r="AH594" s="794"/>
      <c r="AI594" s="794"/>
      <c r="AJ594" s="794"/>
      <c r="AK594" s="794"/>
      <c r="AL594" s="794"/>
      <c r="AM594" s="794"/>
      <c r="AN594" s="794"/>
      <c r="AO594" s="794"/>
      <c r="AP594" s="794"/>
      <c r="AQ594" s="794"/>
      <c r="AR594" s="794"/>
      <c r="AS594" s="794"/>
      <c r="AT594" s="794"/>
      <c r="AU594" s="794"/>
      <c r="AV594" s="794"/>
      <c r="AW594" s="794"/>
      <c r="AX594" s="794"/>
      <c r="AY594" s="794"/>
      <c r="AZ594" s="794"/>
      <c r="BA594" s="794"/>
      <c r="BB594" s="794"/>
      <c r="BC594" s="794"/>
      <c r="BD594" s="794"/>
      <c r="BE594" s="794"/>
      <c r="BF594" s="794"/>
      <c r="BG594" s="794"/>
      <c r="BH594" s="794"/>
      <c r="BI594" s="794"/>
      <c r="BJ594" s="794"/>
      <c r="BK594" s="794"/>
      <c r="BL594" s="794"/>
      <c r="BM594" s="794"/>
    </row>
    <row r="595" spans="5:65" s="795" customFormat="1" ht="13.5" customHeight="1">
      <c r="E595" s="4"/>
      <c r="F595" s="794"/>
      <c r="G595" s="794"/>
      <c r="H595" s="794"/>
      <c r="I595" s="794"/>
      <c r="J595" s="794"/>
      <c r="K595" s="794"/>
      <c r="L595" s="794"/>
      <c r="M595" s="794"/>
      <c r="N595" s="794"/>
      <c r="O595" s="794"/>
      <c r="P595" s="794"/>
      <c r="Q595" s="794"/>
      <c r="R595" s="794"/>
      <c r="S595" s="794"/>
      <c r="T595" s="794"/>
      <c r="U595" s="794"/>
      <c r="V595" s="794"/>
      <c r="W595" s="794"/>
      <c r="X595" s="794"/>
      <c r="Y595" s="794"/>
      <c r="Z595" s="794"/>
      <c r="AA595" s="794"/>
      <c r="AB595" s="794"/>
      <c r="AC595" s="794"/>
      <c r="AD595" s="794"/>
      <c r="AE595" s="794"/>
      <c r="AF595" s="794"/>
      <c r="AG595" s="794"/>
      <c r="AH595" s="794"/>
      <c r="AI595" s="794"/>
      <c r="AJ595" s="794"/>
      <c r="AK595" s="794"/>
      <c r="AL595" s="794"/>
      <c r="AM595" s="794"/>
      <c r="AN595" s="794"/>
      <c r="AO595" s="794"/>
      <c r="AP595" s="794"/>
      <c r="AQ595" s="794"/>
      <c r="AR595" s="794"/>
      <c r="AS595" s="794"/>
      <c r="AT595" s="794"/>
      <c r="AU595" s="794"/>
      <c r="AV595" s="794"/>
      <c r="AW595" s="794"/>
      <c r="AX595" s="794"/>
      <c r="AY595" s="794"/>
      <c r="AZ595" s="794"/>
      <c r="BA595" s="794"/>
      <c r="BB595" s="794"/>
      <c r="BC595" s="794"/>
      <c r="BD595" s="794"/>
      <c r="BE595" s="794"/>
      <c r="BF595" s="794"/>
      <c r="BG595" s="794"/>
      <c r="BH595" s="794"/>
      <c r="BI595" s="794"/>
      <c r="BJ595" s="794"/>
      <c r="BK595" s="794"/>
      <c r="BL595" s="794"/>
      <c r="BM595" s="794"/>
    </row>
    <row r="596" spans="5:65" s="795" customFormat="1" ht="12.75" customHeight="1">
      <c r="E596" s="4"/>
      <c r="F596" s="794"/>
      <c r="G596" s="794"/>
      <c r="H596" s="794"/>
      <c r="I596" s="794"/>
      <c r="J596" s="794"/>
      <c r="K596" s="794"/>
      <c r="L596" s="794"/>
      <c r="M596" s="794"/>
      <c r="N596" s="794"/>
      <c r="O596" s="794"/>
      <c r="P596" s="794"/>
      <c r="Q596" s="794"/>
      <c r="R596" s="794"/>
      <c r="S596" s="794"/>
      <c r="T596" s="794"/>
      <c r="U596" s="794"/>
      <c r="V596" s="794"/>
      <c r="W596" s="794"/>
      <c r="X596" s="794"/>
      <c r="Y596" s="794"/>
      <c r="Z596" s="794"/>
      <c r="AA596" s="794"/>
      <c r="AB596" s="794"/>
      <c r="AC596" s="794"/>
      <c r="AD596" s="794"/>
      <c r="AE596" s="794"/>
      <c r="AF596" s="794"/>
      <c r="AG596" s="794"/>
      <c r="AH596" s="794"/>
      <c r="AI596" s="794"/>
      <c r="AJ596" s="794"/>
      <c r="AK596" s="794"/>
      <c r="AL596" s="794"/>
      <c r="AM596" s="794"/>
      <c r="AN596" s="794"/>
      <c r="AO596" s="794"/>
      <c r="AP596" s="794"/>
      <c r="AQ596" s="794"/>
      <c r="AR596" s="794"/>
      <c r="AS596" s="794"/>
      <c r="AT596" s="794"/>
      <c r="AU596" s="794"/>
      <c r="AV596" s="794"/>
      <c r="AW596" s="794"/>
      <c r="AX596" s="794"/>
      <c r="AY596" s="794"/>
      <c r="AZ596" s="794"/>
      <c r="BA596" s="794"/>
      <c r="BB596" s="794"/>
      <c r="BC596" s="794"/>
      <c r="BD596" s="794"/>
      <c r="BE596" s="794"/>
      <c r="BF596" s="794"/>
      <c r="BG596" s="794"/>
      <c r="BH596" s="794"/>
      <c r="BI596" s="794"/>
      <c r="BJ596" s="794"/>
      <c r="BK596" s="794"/>
      <c r="BL596" s="794"/>
      <c r="BM596" s="794"/>
    </row>
    <row r="597" spans="5:65" s="795" customFormat="1" ht="12.75" customHeight="1">
      <c r="E597" s="4"/>
      <c r="F597" s="794"/>
      <c r="G597" s="794"/>
      <c r="H597" s="794"/>
      <c r="I597" s="794"/>
      <c r="J597" s="794"/>
      <c r="K597" s="794"/>
      <c r="L597" s="794"/>
      <c r="M597" s="794"/>
      <c r="N597" s="794"/>
      <c r="O597" s="794"/>
      <c r="P597" s="794"/>
      <c r="Q597" s="794"/>
      <c r="R597" s="794"/>
      <c r="S597" s="794"/>
      <c r="T597" s="794"/>
      <c r="U597" s="794"/>
      <c r="V597" s="794"/>
      <c r="W597" s="794"/>
      <c r="X597" s="794"/>
      <c r="Y597" s="794"/>
      <c r="Z597" s="794"/>
      <c r="AA597" s="794"/>
      <c r="AB597" s="794"/>
      <c r="AC597" s="794"/>
      <c r="AD597" s="794"/>
      <c r="AE597" s="794"/>
      <c r="AF597" s="794"/>
      <c r="AG597" s="794"/>
      <c r="AH597" s="794"/>
      <c r="AI597" s="794"/>
      <c r="AJ597" s="794"/>
      <c r="AK597" s="794"/>
      <c r="AL597" s="794"/>
      <c r="AM597" s="794"/>
      <c r="AN597" s="794"/>
      <c r="AO597" s="794"/>
      <c r="AP597" s="794"/>
      <c r="AQ597" s="794"/>
      <c r="AR597" s="794"/>
      <c r="AS597" s="794"/>
      <c r="AT597" s="794"/>
      <c r="AU597" s="794"/>
      <c r="AV597" s="794"/>
      <c r="AW597" s="794"/>
      <c r="AX597" s="794"/>
      <c r="AY597" s="794"/>
      <c r="AZ597" s="794"/>
      <c r="BA597" s="794"/>
      <c r="BB597" s="794"/>
      <c r="BC597" s="794"/>
      <c r="BD597" s="794"/>
      <c r="BE597" s="794"/>
      <c r="BF597" s="794"/>
      <c r="BG597" s="794"/>
      <c r="BH597" s="794"/>
      <c r="BI597" s="794"/>
      <c r="BJ597" s="794"/>
      <c r="BK597" s="794"/>
      <c r="BL597" s="794"/>
      <c r="BM597" s="794"/>
    </row>
    <row r="598" spans="5:65" s="795" customFormat="1" ht="12.75" customHeight="1">
      <c r="E598" s="4"/>
      <c r="F598" s="794"/>
      <c r="G598" s="794"/>
      <c r="H598" s="794"/>
      <c r="I598" s="794"/>
      <c r="J598" s="794"/>
      <c r="K598" s="794"/>
      <c r="L598" s="794"/>
      <c r="M598" s="794"/>
      <c r="N598" s="794"/>
      <c r="O598" s="794"/>
      <c r="P598" s="794"/>
      <c r="Q598" s="794"/>
      <c r="R598" s="794"/>
      <c r="S598" s="794"/>
      <c r="T598" s="794"/>
      <c r="U598" s="794"/>
      <c r="V598" s="794"/>
      <c r="W598" s="794"/>
      <c r="X598" s="794"/>
      <c r="Y598" s="794"/>
      <c r="Z598" s="794"/>
      <c r="AA598" s="794"/>
      <c r="AB598" s="794"/>
      <c r="AC598" s="794"/>
      <c r="AD598" s="794"/>
      <c r="AE598" s="794"/>
      <c r="AF598" s="794"/>
      <c r="AG598" s="794"/>
      <c r="AH598" s="794"/>
      <c r="AI598" s="794"/>
      <c r="AJ598" s="794"/>
      <c r="AK598" s="794"/>
      <c r="AL598" s="794"/>
      <c r="AM598" s="794"/>
      <c r="AN598" s="794"/>
      <c r="AO598" s="794"/>
      <c r="AP598" s="794"/>
      <c r="AQ598" s="794"/>
      <c r="AR598" s="794"/>
      <c r="AS598" s="794"/>
      <c r="AT598" s="794"/>
      <c r="AU598" s="794"/>
      <c r="AV598" s="794"/>
      <c r="AW598" s="794"/>
      <c r="AX598" s="794"/>
      <c r="AY598" s="794"/>
      <c r="AZ598" s="794"/>
      <c r="BA598" s="794"/>
      <c r="BB598" s="794"/>
      <c r="BC598" s="794"/>
      <c r="BD598" s="794"/>
      <c r="BE598" s="794"/>
      <c r="BF598" s="794"/>
      <c r="BG598" s="794"/>
      <c r="BH598" s="794"/>
      <c r="BI598" s="794"/>
      <c r="BJ598" s="794"/>
      <c r="BK598" s="794"/>
      <c r="BL598" s="794"/>
      <c r="BM598" s="794"/>
    </row>
    <row r="599" spans="5:65" s="795" customFormat="1" ht="11.1" customHeight="1">
      <c r="E599" s="4"/>
      <c r="F599" s="794"/>
      <c r="G599" s="794"/>
      <c r="H599" s="794"/>
      <c r="I599" s="794"/>
      <c r="J599" s="794"/>
      <c r="K599" s="794"/>
      <c r="L599" s="794"/>
      <c r="M599" s="794"/>
      <c r="N599" s="794"/>
      <c r="O599" s="794"/>
      <c r="P599" s="794"/>
      <c r="Q599" s="794"/>
      <c r="R599" s="794"/>
      <c r="S599" s="794"/>
      <c r="T599" s="794"/>
      <c r="U599" s="794"/>
      <c r="V599" s="794"/>
      <c r="W599" s="794"/>
      <c r="X599" s="794"/>
      <c r="Y599" s="794"/>
      <c r="Z599" s="794"/>
      <c r="AA599" s="794"/>
      <c r="AB599" s="794"/>
      <c r="AC599" s="794"/>
      <c r="AD599" s="794"/>
      <c r="AE599" s="794"/>
      <c r="AF599" s="794"/>
      <c r="AG599" s="794"/>
      <c r="AH599" s="794"/>
      <c r="AI599" s="794"/>
      <c r="AJ599" s="794"/>
      <c r="AK599" s="794"/>
      <c r="AL599" s="794"/>
      <c r="AM599" s="794"/>
      <c r="AN599" s="794"/>
      <c r="AO599" s="794"/>
      <c r="AP599" s="794"/>
      <c r="AQ599" s="794"/>
      <c r="AR599" s="794"/>
      <c r="AS599" s="794"/>
      <c r="AT599" s="794"/>
      <c r="AU599" s="794"/>
      <c r="AV599" s="794"/>
      <c r="AW599" s="794"/>
      <c r="AX599" s="794"/>
      <c r="AY599" s="794"/>
      <c r="AZ599" s="794"/>
      <c r="BA599" s="794"/>
      <c r="BB599" s="794"/>
      <c r="BC599" s="794"/>
      <c r="BD599" s="794"/>
      <c r="BE599" s="794"/>
      <c r="BF599" s="794"/>
      <c r="BG599" s="794"/>
      <c r="BH599" s="794"/>
      <c r="BI599" s="794"/>
      <c r="BJ599" s="794"/>
      <c r="BK599" s="794"/>
      <c r="BL599" s="794"/>
      <c r="BM599" s="794"/>
    </row>
    <row r="600" spans="5:65" s="795" customFormat="1" ht="24" customHeight="1">
      <c r="E600" s="4"/>
      <c r="F600" s="794"/>
      <c r="G600" s="794"/>
      <c r="H600" s="794"/>
      <c r="I600" s="794"/>
      <c r="J600" s="794"/>
      <c r="K600" s="794"/>
      <c r="L600" s="794"/>
      <c r="M600" s="794"/>
      <c r="N600" s="794"/>
      <c r="O600" s="794"/>
      <c r="P600" s="794"/>
      <c r="Q600" s="794"/>
      <c r="R600" s="794"/>
      <c r="S600" s="794"/>
      <c r="T600" s="794"/>
      <c r="U600" s="794"/>
      <c r="V600" s="794"/>
      <c r="W600" s="794"/>
      <c r="X600" s="794"/>
      <c r="Y600" s="794"/>
      <c r="Z600" s="794"/>
      <c r="AA600" s="794"/>
      <c r="AB600" s="794"/>
      <c r="AC600" s="794"/>
      <c r="AD600" s="794"/>
      <c r="AE600" s="794"/>
      <c r="AF600" s="794"/>
      <c r="AG600" s="794"/>
      <c r="AH600" s="794"/>
      <c r="AI600" s="794"/>
      <c r="AJ600" s="794"/>
      <c r="AK600" s="794"/>
      <c r="AL600" s="794"/>
      <c r="AM600" s="794"/>
      <c r="AN600" s="794"/>
      <c r="AO600" s="794"/>
      <c r="AP600" s="794"/>
      <c r="AQ600" s="794"/>
      <c r="AR600" s="794"/>
      <c r="AS600" s="794"/>
      <c r="AT600" s="794"/>
      <c r="AU600" s="794"/>
      <c r="AV600" s="794"/>
      <c r="AW600" s="794"/>
      <c r="AX600" s="794"/>
      <c r="AY600" s="794"/>
      <c r="AZ600" s="794"/>
      <c r="BA600" s="794"/>
      <c r="BB600" s="794"/>
      <c r="BC600" s="794"/>
      <c r="BD600" s="794"/>
      <c r="BE600" s="794"/>
      <c r="BF600" s="794"/>
      <c r="BG600" s="794"/>
      <c r="BH600" s="794"/>
      <c r="BI600" s="794"/>
      <c r="BJ600" s="794"/>
      <c r="BK600" s="794"/>
      <c r="BL600" s="794"/>
      <c r="BM600" s="794"/>
    </row>
    <row r="601" spans="5:65" s="795" customFormat="1" ht="11.1" customHeight="1">
      <c r="E601" s="4"/>
      <c r="F601" s="794"/>
      <c r="G601" s="794"/>
      <c r="H601" s="794"/>
      <c r="I601" s="794"/>
      <c r="J601" s="794"/>
      <c r="K601" s="794"/>
      <c r="L601" s="794"/>
      <c r="M601" s="794"/>
      <c r="N601" s="794"/>
      <c r="O601" s="794"/>
      <c r="P601" s="794"/>
      <c r="Q601" s="794"/>
      <c r="R601" s="794"/>
      <c r="S601" s="794"/>
      <c r="T601" s="794"/>
      <c r="U601" s="794"/>
      <c r="V601" s="794"/>
      <c r="W601" s="794"/>
      <c r="X601" s="794"/>
      <c r="Y601" s="794"/>
      <c r="Z601" s="794"/>
      <c r="AA601" s="794"/>
      <c r="AB601" s="794"/>
      <c r="AC601" s="794"/>
      <c r="AD601" s="794"/>
      <c r="AE601" s="794"/>
      <c r="AF601" s="794"/>
      <c r="AG601" s="794"/>
      <c r="AH601" s="794"/>
      <c r="AI601" s="794"/>
      <c r="AJ601" s="794"/>
      <c r="AK601" s="794"/>
      <c r="AL601" s="794"/>
      <c r="AM601" s="794"/>
      <c r="AN601" s="794"/>
      <c r="AO601" s="794"/>
      <c r="AP601" s="794"/>
      <c r="AQ601" s="794"/>
      <c r="AR601" s="794"/>
      <c r="AS601" s="794"/>
      <c r="AT601" s="794"/>
      <c r="AU601" s="794"/>
      <c r="AV601" s="794"/>
      <c r="AW601" s="794"/>
      <c r="AX601" s="794"/>
      <c r="AY601" s="794"/>
      <c r="AZ601" s="794"/>
      <c r="BA601" s="794"/>
      <c r="BB601" s="794"/>
      <c r="BC601" s="794"/>
      <c r="BD601" s="794"/>
      <c r="BE601" s="794"/>
      <c r="BF601" s="794"/>
      <c r="BG601" s="794"/>
      <c r="BH601" s="794"/>
      <c r="BI601" s="794"/>
      <c r="BJ601" s="794"/>
      <c r="BK601" s="794"/>
      <c r="BL601" s="794"/>
      <c r="BM601" s="794"/>
    </row>
    <row r="602" spans="5:65" s="795" customFormat="1" ht="12.75" customHeight="1">
      <c r="E602" s="4"/>
      <c r="F602" s="794"/>
      <c r="G602" s="794"/>
      <c r="H602" s="794"/>
      <c r="I602" s="794"/>
      <c r="J602" s="794"/>
      <c r="K602" s="794"/>
      <c r="L602" s="794"/>
      <c r="M602" s="794"/>
      <c r="N602" s="794"/>
      <c r="O602" s="794"/>
      <c r="P602" s="794"/>
      <c r="Q602" s="794"/>
      <c r="R602" s="794"/>
      <c r="S602" s="794"/>
      <c r="T602" s="794"/>
      <c r="U602" s="794"/>
      <c r="V602" s="794"/>
      <c r="W602" s="794"/>
      <c r="X602" s="794"/>
      <c r="Y602" s="794"/>
      <c r="Z602" s="794"/>
      <c r="AA602" s="794"/>
      <c r="AB602" s="794"/>
      <c r="AC602" s="794"/>
      <c r="AD602" s="794"/>
      <c r="AE602" s="794"/>
      <c r="AF602" s="794"/>
      <c r="AG602" s="794"/>
      <c r="AH602" s="794"/>
      <c r="AI602" s="794"/>
      <c r="AJ602" s="794"/>
      <c r="AK602" s="794"/>
      <c r="AL602" s="794"/>
      <c r="AM602" s="794"/>
      <c r="AN602" s="794"/>
      <c r="AO602" s="794"/>
      <c r="AP602" s="794"/>
      <c r="AQ602" s="794"/>
      <c r="AR602" s="794"/>
      <c r="AS602" s="794"/>
      <c r="AT602" s="794"/>
      <c r="AU602" s="794"/>
      <c r="AV602" s="794"/>
      <c r="AW602" s="794"/>
      <c r="AX602" s="794"/>
      <c r="AY602" s="794"/>
      <c r="AZ602" s="794"/>
      <c r="BA602" s="794"/>
      <c r="BB602" s="794"/>
      <c r="BC602" s="794"/>
      <c r="BD602" s="794"/>
      <c r="BE602" s="794"/>
      <c r="BF602" s="794"/>
      <c r="BG602" s="794"/>
      <c r="BH602" s="794"/>
      <c r="BI602" s="794"/>
      <c r="BJ602" s="794"/>
      <c r="BK602" s="794"/>
      <c r="BL602" s="794"/>
      <c r="BM602" s="794"/>
    </row>
    <row r="603" spans="5:65" s="795" customFormat="1" ht="11.1" customHeight="1">
      <c r="E603" s="4"/>
      <c r="F603" s="794"/>
      <c r="G603" s="794"/>
      <c r="H603" s="794"/>
      <c r="I603" s="794"/>
      <c r="J603" s="794"/>
      <c r="K603" s="794"/>
      <c r="L603" s="794"/>
      <c r="M603" s="794"/>
      <c r="N603" s="794"/>
      <c r="O603" s="794"/>
      <c r="P603" s="794"/>
      <c r="Q603" s="794"/>
      <c r="R603" s="794"/>
      <c r="S603" s="794"/>
      <c r="T603" s="794"/>
      <c r="U603" s="794"/>
      <c r="V603" s="794"/>
      <c r="W603" s="794"/>
      <c r="X603" s="794"/>
      <c r="Y603" s="794"/>
      <c r="Z603" s="794"/>
      <c r="AA603" s="794"/>
      <c r="AB603" s="794"/>
      <c r="AC603" s="794"/>
      <c r="AD603" s="794"/>
      <c r="AE603" s="794"/>
      <c r="AF603" s="794"/>
      <c r="AG603" s="794"/>
      <c r="AH603" s="794"/>
      <c r="AI603" s="794"/>
      <c r="AJ603" s="794"/>
      <c r="AK603" s="794"/>
      <c r="AL603" s="794"/>
      <c r="AM603" s="794"/>
      <c r="AN603" s="794"/>
      <c r="AO603" s="794"/>
      <c r="AP603" s="794"/>
      <c r="AQ603" s="794"/>
      <c r="AR603" s="794"/>
      <c r="AS603" s="794"/>
      <c r="AT603" s="794"/>
      <c r="AU603" s="794"/>
      <c r="AV603" s="794"/>
      <c r="AW603" s="794"/>
      <c r="AX603" s="794"/>
      <c r="AY603" s="794"/>
      <c r="AZ603" s="794"/>
      <c r="BA603" s="794"/>
      <c r="BB603" s="794"/>
      <c r="BC603" s="794"/>
      <c r="BD603" s="794"/>
      <c r="BE603" s="794"/>
      <c r="BF603" s="794"/>
      <c r="BG603" s="794"/>
      <c r="BH603" s="794"/>
      <c r="BI603" s="794"/>
      <c r="BJ603" s="794"/>
      <c r="BK603" s="794"/>
      <c r="BL603" s="794"/>
      <c r="BM603" s="794"/>
    </row>
    <row r="604" spans="5:65" s="795" customFormat="1" ht="12.75" customHeight="1">
      <c r="E604" s="4"/>
      <c r="F604" s="794"/>
      <c r="G604" s="794"/>
      <c r="H604" s="794"/>
      <c r="I604" s="794"/>
      <c r="J604" s="794"/>
      <c r="K604" s="794"/>
      <c r="L604" s="794"/>
      <c r="M604" s="794"/>
      <c r="N604" s="794"/>
      <c r="O604" s="794"/>
      <c r="P604" s="794"/>
      <c r="Q604" s="794"/>
      <c r="R604" s="794"/>
      <c r="S604" s="794"/>
      <c r="T604" s="794"/>
      <c r="U604" s="794"/>
      <c r="V604" s="794"/>
      <c r="W604" s="794"/>
      <c r="X604" s="794"/>
      <c r="Y604" s="794"/>
      <c r="Z604" s="794"/>
      <c r="AA604" s="794"/>
      <c r="AB604" s="794"/>
      <c r="AC604" s="794"/>
      <c r="AD604" s="794"/>
      <c r="AE604" s="794"/>
      <c r="AF604" s="794"/>
      <c r="AG604" s="794"/>
      <c r="AH604" s="794"/>
      <c r="AI604" s="794"/>
      <c r="AJ604" s="794"/>
      <c r="AK604" s="794"/>
      <c r="AL604" s="794"/>
      <c r="AM604" s="794"/>
      <c r="AN604" s="794"/>
      <c r="AO604" s="794"/>
      <c r="AP604" s="794"/>
      <c r="AQ604" s="794"/>
      <c r="AR604" s="794"/>
      <c r="AS604" s="794"/>
      <c r="AT604" s="794"/>
      <c r="AU604" s="794"/>
      <c r="AV604" s="794"/>
      <c r="AW604" s="794"/>
      <c r="AX604" s="794"/>
      <c r="AY604" s="794"/>
      <c r="AZ604" s="794"/>
      <c r="BA604" s="794"/>
      <c r="BB604" s="794"/>
      <c r="BC604" s="794"/>
      <c r="BD604" s="794"/>
      <c r="BE604" s="794"/>
      <c r="BF604" s="794"/>
      <c r="BG604" s="794"/>
      <c r="BH604" s="794"/>
      <c r="BI604" s="794"/>
      <c r="BJ604" s="794"/>
      <c r="BK604" s="794"/>
      <c r="BL604" s="794"/>
      <c r="BM604" s="794"/>
    </row>
    <row r="605" spans="5:65" s="795" customFormat="1" ht="12.75" customHeight="1">
      <c r="E605" s="4"/>
      <c r="F605" s="794"/>
      <c r="G605" s="794"/>
      <c r="H605" s="794"/>
      <c r="I605" s="794"/>
      <c r="J605" s="794"/>
      <c r="K605" s="794"/>
      <c r="L605" s="794"/>
      <c r="M605" s="794"/>
      <c r="N605" s="794"/>
      <c r="O605" s="794"/>
      <c r="P605" s="794"/>
      <c r="Q605" s="794"/>
      <c r="R605" s="794"/>
      <c r="S605" s="794"/>
      <c r="T605" s="794"/>
      <c r="U605" s="794"/>
      <c r="V605" s="794"/>
      <c r="W605" s="794"/>
      <c r="X605" s="794"/>
      <c r="Y605" s="794"/>
      <c r="Z605" s="794"/>
      <c r="AA605" s="794"/>
      <c r="AB605" s="794"/>
      <c r="AC605" s="794"/>
      <c r="AD605" s="794"/>
      <c r="AE605" s="794"/>
      <c r="AF605" s="794"/>
      <c r="AG605" s="794"/>
      <c r="AH605" s="794"/>
      <c r="AI605" s="794"/>
      <c r="AJ605" s="794"/>
      <c r="AK605" s="794"/>
      <c r="AL605" s="794"/>
      <c r="AM605" s="794"/>
      <c r="AN605" s="794"/>
      <c r="AO605" s="794"/>
      <c r="AP605" s="794"/>
      <c r="AQ605" s="794"/>
      <c r="AR605" s="794"/>
      <c r="AS605" s="794"/>
      <c r="AT605" s="794"/>
      <c r="AU605" s="794"/>
      <c r="AV605" s="794"/>
      <c r="AW605" s="794"/>
      <c r="AX605" s="794"/>
      <c r="AY605" s="794"/>
      <c r="AZ605" s="794"/>
      <c r="BA605" s="794"/>
      <c r="BB605" s="794"/>
      <c r="BC605" s="794"/>
      <c r="BD605" s="794"/>
      <c r="BE605" s="794"/>
      <c r="BF605" s="794"/>
      <c r="BG605" s="794"/>
      <c r="BH605" s="794"/>
      <c r="BI605" s="794"/>
      <c r="BJ605" s="794"/>
      <c r="BK605" s="794"/>
      <c r="BL605" s="794"/>
      <c r="BM605" s="794"/>
    </row>
    <row r="606" spans="5:65" s="795" customFormat="1" ht="12.75" customHeight="1">
      <c r="E606" s="4"/>
      <c r="F606" s="794"/>
      <c r="G606" s="794"/>
      <c r="H606" s="794"/>
      <c r="I606" s="794"/>
      <c r="J606" s="794"/>
      <c r="K606" s="794"/>
      <c r="L606" s="794"/>
      <c r="M606" s="794"/>
      <c r="N606" s="794"/>
      <c r="O606" s="794"/>
      <c r="P606" s="794"/>
      <c r="Q606" s="794"/>
      <c r="R606" s="794"/>
      <c r="S606" s="794"/>
      <c r="T606" s="794"/>
      <c r="U606" s="794"/>
      <c r="V606" s="794"/>
      <c r="W606" s="794"/>
      <c r="X606" s="794"/>
      <c r="Y606" s="794"/>
      <c r="Z606" s="794"/>
      <c r="AA606" s="794"/>
      <c r="AB606" s="794"/>
      <c r="AC606" s="794"/>
      <c r="AD606" s="794"/>
      <c r="AE606" s="794"/>
      <c r="AF606" s="794"/>
      <c r="AG606" s="794"/>
      <c r="AH606" s="794"/>
      <c r="AI606" s="794"/>
      <c r="AJ606" s="794"/>
      <c r="AK606" s="794"/>
      <c r="AL606" s="794"/>
      <c r="AM606" s="794"/>
      <c r="AN606" s="794"/>
      <c r="AO606" s="794"/>
      <c r="AP606" s="794"/>
      <c r="AQ606" s="794"/>
      <c r="AR606" s="794"/>
      <c r="AS606" s="794"/>
      <c r="AT606" s="794"/>
      <c r="AU606" s="794"/>
      <c r="AV606" s="794"/>
      <c r="AW606" s="794"/>
      <c r="AX606" s="794"/>
      <c r="AY606" s="794"/>
      <c r="AZ606" s="794"/>
      <c r="BA606" s="794"/>
      <c r="BB606" s="794"/>
      <c r="BC606" s="794"/>
      <c r="BD606" s="794"/>
      <c r="BE606" s="794"/>
      <c r="BF606" s="794"/>
      <c r="BG606" s="794"/>
      <c r="BH606" s="794"/>
      <c r="BI606" s="794"/>
      <c r="BJ606" s="794"/>
      <c r="BK606" s="794"/>
      <c r="BL606" s="794"/>
      <c r="BM606" s="794"/>
    </row>
    <row r="607" spans="5:65" s="795" customFormat="1" ht="12.75" customHeight="1">
      <c r="E607" s="4"/>
      <c r="F607" s="794"/>
      <c r="G607" s="794"/>
      <c r="H607" s="794"/>
      <c r="I607" s="794"/>
      <c r="J607" s="794"/>
      <c r="K607" s="794"/>
      <c r="L607" s="794"/>
      <c r="M607" s="794"/>
      <c r="N607" s="794"/>
      <c r="O607" s="794"/>
      <c r="P607" s="794"/>
      <c r="Q607" s="794"/>
      <c r="R607" s="794"/>
      <c r="S607" s="794"/>
      <c r="T607" s="794"/>
      <c r="U607" s="794"/>
      <c r="V607" s="794"/>
      <c r="W607" s="794"/>
      <c r="X607" s="794"/>
      <c r="Y607" s="794"/>
      <c r="Z607" s="794"/>
      <c r="AA607" s="794"/>
      <c r="AB607" s="794"/>
      <c r="AC607" s="794"/>
      <c r="AD607" s="794"/>
      <c r="AE607" s="794"/>
      <c r="AF607" s="794"/>
      <c r="AG607" s="794"/>
      <c r="AH607" s="794"/>
      <c r="AI607" s="794"/>
      <c r="AJ607" s="794"/>
      <c r="AK607" s="794"/>
      <c r="AL607" s="794"/>
      <c r="AM607" s="794"/>
      <c r="AN607" s="794"/>
      <c r="AO607" s="794"/>
      <c r="AP607" s="794"/>
      <c r="AQ607" s="794"/>
      <c r="AR607" s="794"/>
      <c r="AS607" s="794"/>
      <c r="AT607" s="794"/>
      <c r="AU607" s="794"/>
      <c r="AV607" s="794"/>
      <c r="AW607" s="794"/>
      <c r="AX607" s="794"/>
      <c r="AY607" s="794"/>
      <c r="AZ607" s="794"/>
      <c r="BA607" s="794"/>
      <c r="BB607" s="794"/>
      <c r="BC607" s="794"/>
      <c r="BD607" s="794"/>
      <c r="BE607" s="794"/>
      <c r="BF607" s="794"/>
      <c r="BG607" s="794"/>
      <c r="BH607" s="794"/>
      <c r="BI607" s="794"/>
      <c r="BJ607" s="794"/>
      <c r="BK607" s="794"/>
      <c r="BL607" s="794"/>
      <c r="BM607" s="794"/>
    </row>
    <row r="608" spans="5:65" s="795" customFormat="1" ht="12.75" customHeight="1">
      <c r="E608" s="4"/>
      <c r="F608" s="794"/>
      <c r="G608" s="794"/>
      <c r="H608" s="794"/>
      <c r="I608" s="794"/>
      <c r="J608" s="794"/>
      <c r="K608" s="794"/>
      <c r="L608" s="794"/>
      <c r="M608" s="794"/>
      <c r="N608" s="794"/>
      <c r="O608" s="794"/>
      <c r="P608" s="794"/>
      <c r="Q608" s="794"/>
      <c r="R608" s="794"/>
      <c r="S608" s="794"/>
      <c r="T608" s="794"/>
      <c r="U608" s="794"/>
      <c r="V608" s="794"/>
      <c r="W608" s="794"/>
      <c r="X608" s="794"/>
      <c r="Y608" s="794"/>
      <c r="Z608" s="794"/>
      <c r="AA608" s="794"/>
      <c r="AB608" s="794"/>
      <c r="AC608" s="794"/>
      <c r="AD608" s="794"/>
      <c r="AE608" s="794"/>
      <c r="AF608" s="794"/>
      <c r="AG608" s="794"/>
      <c r="AH608" s="794"/>
      <c r="AI608" s="794"/>
      <c r="AJ608" s="794"/>
      <c r="AK608" s="794"/>
      <c r="AL608" s="794"/>
      <c r="AM608" s="794"/>
      <c r="AN608" s="794"/>
      <c r="AO608" s="794"/>
      <c r="AP608" s="794"/>
      <c r="AQ608" s="794"/>
      <c r="AR608" s="794"/>
      <c r="AS608" s="794"/>
      <c r="AT608" s="794"/>
      <c r="AU608" s="794"/>
      <c r="AV608" s="794"/>
      <c r="AW608" s="794"/>
      <c r="AX608" s="794"/>
      <c r="AY608" s="794"/>
      <c r="AZ608" s="794"/>
      <c r="BA608" s="794"/>
      <c r="BB608" s="794"/>
      <c r="BC608" s="794"/>
      <c r="BD608" s="794"/>
      <c r="BE608" s="794"/>
      <c r="BF608" s="794"/>
      <c r="BG608" s="794"/>
      <c r="BH608" s="794"/>
      <c r="BI608" s="794"/>
      <c r="BJ608" s="794"/>
      <c r="BK608" s="794"/>
      <c r="BL608" s="794"/>
      <c r="BM608" s="794"/>
    </row>
    <row r="609" spans="5:65" s="795" customFormat="1" ht="11.1" customHeight="1">
      <c r="E609" s="4"/>
      <c r="F609" s="794"/>
      <c r="G609" s="794"/>
      <c r="H609" s="794"/>
      <c r="I609" s="794"/>
      <c r="J609" s="794"/>
      <c r="K609" s="794"/>
      <c r="L609" s="794"/>
      <c r="M609" s="794"/>
      <c r="N609" s="794"/>
      <c r="O609" s="794"/>
      <c r="P609" s="794"/>
      <c r="Q609" s="794"/>
      <c r="R609" s="794"/>
      <c r="S609" s="794"/>
      <c r="T609" s="794"/>
      <c r="U609" s="794"/>
      <c r="V609" s="794"/>
      <c r="W609" s="794"/>
      <c r="X609" s="794"/>
      <c r="Y609" s="794"/>
      <c r="Z609" s="794"/>
      <c r="AA609" s="794"/>
      <c r="AB609" s="794"/>
      <c r="AC609" s="794"/>
      <c r="AD609" s="794"/>
      <c r="AE609" s="794"/>
      <c r="AF609" s="794"/>
      <c r="AG609" s="794"/>
      <c r="AH609" s="794"/>
      <c r="AI609" s="794"/>
      <c r="AJ609" s="794"/>
      <c r="AK609" s="794"/>
      <c r="AL609" s="794"/>
      <c r="AM609" s="794"/>
      <c r="AN609" s="794"/>
      <c r="AO609" s="794"/>
      <c r="AP609" s="794"/>
      <c r="AQ609" s="794"/>
      <c r="AR609" s="794"/>
      <c r="AS609" s="794"/>
      <c r="AT609" s="794"/>
      <c r="AU609" s="794"/>
      <c r="AV609" s="794"/>
      <c r="AW609" s="794"/>
      <c r="AX609" s="794"/>
      <c r="AY609" s="794"/>
      <c r="AZ609" s="794"/>
      <c r="BA609" s="794"/>
      <c r="BB609" s="794"/>
      <c r="BC609" s="794"/>
      <c r="BD609" s="794"/>
      <c r="BE609" s="794"/>
      <c r="BF609" s="794"/>
      <c r="BG609" s="794"/>
      <c r="BH609" s="794"/>
      <c r="BI609" s="794"/>
      <c r="BJ609" s="794"/>
      <c r="BK609" s="794"/>
      <c r="BL609" s="794"/>
      <c r="BM609" s="794"/>
    </row>
    <row r="610" spans="5:65" s="795" customFormat="1" ht="12.75" customHeight="1">
      <c r="E610" s="4"/>
      <c r="F610" s="794"/>
      <c r="G610" s="794"/>
      <c r="H610" s="794"/>
      <c r="I610" s="794"/>
      <c r="J610" s="794"/>
      <c r="K610" s="794"/>
      <c r="L610" s="794"/>
      <c r="M610" s="794"/>
      <c r="N610" s="794"/>
      <c r="O610" s="794"/>
      <c r="P610" s="794"/>
      <c r="Q610" s="794"/>
      <c r="R610" s="794"/>
      <c r="S610" s="794"/>
      <c r="T610" s="794"/>
      <c r="U610" s="794"/>
      <c r="V610" s="794"/>
      <c r="W610" s="794"/>
      <c r="X610" s="794"/>
      <c r="Y610" s="794"/>
      <c r="Z610" s="794"/>
      <c r="AA610" s="794"/>
      <c r="AB610" s="794"/>
      <c r="AC610" s="794"/>
      <c r="AD610" s="794"/>
      <c r="AE610" s="794"/>
      <c r="AF610" s="794"/>
      <c r="AG610" s="794"/>
      <c r="AH610" s="794"/>
      <c r="AI610" s="794"/>
      <c r="AJ610" s="794"/>
      <c r="AK610" s="794"/>
      <c r="AL610" s="794"/>
      <c r="AM610" s="794"/>
      <c r="AN610" s="794"/>
      <c r="AO610" s="794"/>
      <c r="AP610" s="794"/>
      <c r="AQ610" s="794"/>
      <c r="AR610" s="794"/>
      <c r="AS610" s="794"/>
      <c r="AT610" s="794"/>
      <c r="AU610" s="794"/>
      <c r="AV610" s="794"/>
      <c r="AW610" s="794"/>
      <c r="AX610" s="794"/>
      <c r="AY610" s="794"/>
      <c r="AZ610" s="794"/>
      <c r="BA610" s="794"/>
      <c r="BB610" s="794"/>
      <c r="BC610" s="794"/>
      <c r="BD610" s="794"/>
      <c r="BE610" s="794"/>
      <c r="BF610" s="794"/>
      <c r="BG610" s="794"/>
      <c r="BH610" s="794"/>
      <c r="BI610" s="794"/>
      <c r="BJ610" s="794"/>
      <c r="BK610" s="794"/>
      <c r="BL610" s="794"/>
      <c r="BM610" s="794"/>
    </row>
    <row r="611" spans="5:65" s="795" customFormat="1" ht="12.75" customHeight="1">
      <c r="E611" s="4"/>
      <c r="F611" s="794"/>
      <c r="G611" s="794"/>
      <c r="H611" s="794"/>
      <c r="I611" s="794"/>
      <c r="J611" s="794"/>
      <c r="K611" s="794"/>
      <c r="L611" s="794"/>
      <c r="M611" s="794"/>
      <c r="N611" s="794"/>
      <c r="O611" s="794"/>
      <c r="P611" s="794"/>
      <c r="Q611" s="794"/>
      <c r="R611" s="794"/>
      <c r="S611" s="794"/>
      <c r="T611" s="794"/>
      <c r="U611" s="794"/>
      <c r="V611" s="794"/>
      <c r="W611" s="794"/>
      <c r="X611" s="794"/>
      <c r="Y611" s="794"/>
      <c r="Z611" s="794"/>
      <c r="AA611" s="794"/>
      <c r="AB611" s="794"/>
      <c r="AC611" s="794"/>
      <c r="AD611" s="794"/>
      <c r="AE611" s="794"/>
      <c r="AF611" s="794"/>
      <c r="AG611" s="794"/>
      <c r="AH611" s="794"/>
      <c r="AI611" s="794"/>
      <c r="AJ611" s="794"/>
      <c r="AK611" s="794"/>
      <c r="AL611" s="794"/>
      <c r="AM611" s="794"/>
      <c r="AN611" s="794"/>
      <c r="AO611" s="794"/>
      <c r="AP611" s="794"/>
      <c r="AQ611" s="794"/>
      <c r="AR611" s="794"/>
      <c r="AS611" s="794"/>
      <c r="AT611" s="794"/>
      <c r="AU611" s="794"/>
      <c r="AV611" s="794"/>
      <c r="AW611" s="794"/>
      <c r="AX611" s="794"/>
      <c r="AY611" s="794"/>
      <c r="AZ611" s="794"/>
      <c r="BA611" s="794"/>
      <c r="BB611" s="794"/>
      <c r="BC611" s="794"/>
      <c r="BD611" s="794"/>
      <c r="BE611" s="794"/>
      <c r="BF611" s="794"/>
      <c r="BG611" s="794"/>
      <c r="BH611" s="794"/>
      <c r="BI611" s="794"/>
      <c r="BJ611" s="794"/>
      <c r="BK611" s="794"/>
      <c r="BL611" s="794"/>
      <c r="BM611" s="794"/>
    </row>
    <row r="612" spans="5:65" s="795" customFormat="1" ht="12.75" customHeight="1">
      <c r="E612" s="4"/>
      <c r="F612" s="794"/>
      <c r="G612" s="794"/>
      <c r="H612" s="794"/>
      <c r="I612" s="794"/>
      <c r="J612" s="794"/>
      <c r="K612" s="794"/>
      <c r="L612" s="794"/>
      <c r="M612" s="794"/>
      <c r="N612" s="794"/>
      <c r="O612" s="794"/>
      <c r="P612" s="794"/>
      <c r="Q612" s="794"/>
      <c r="R612" s="794"/>
      <c r="S612" s="794"/>
      <c r="T612" s="794"/>
      <c r="U612" s="794"/>
      <c r="V612" s="794"/>
      <c r="W612" s="794"/>
      <c r="X612" s="794"/>
      <c r="Y612" s="794"/>
      <c r="Z612" s="794"/>
      <c r="AA612" s="794"/>
      <c r="AB612" s="794"/>
      <c r="AC612" s="794"/>
      <c r="AD612" s="794"/>
      <c r="AE612" s="794"/>
      <c r="AF612" s="794"/>
      <c r="AG612" s="794"/>
      <c r="AH612" s="794"/>
      <c r="AI612" s="794"/>
      <c r="AJ612" s="794"/>
      <c r="AK612" s="794"/>
      <c r="AL612" s="794"/>
      <c r="AM612" s="794"/>
      <c r="AN612" s="794"/>
      <c r="AO612" s="794"/>
      <c r="AP612" s="794"/>
      <c r="AQ612" s="794"/>
      <c r="AR612" s="794"/>
      <c r="AS612" s="794"/>
      <c r="AT612" s="794"/>
      <c r="AU612" s="794"/>
      <c r="AV612" s="794"/>
      <c r="AW612" s="794"/>
      <c r="AX612" s="794"/>
      <c r="AY612" s="794"/>
      <c r="AZ612" s="794"/>
      <c r="BA612" s="794"/>
      <c r="BB612" s="794"/>
      <c r="BC612" s="794"/>
      <c r="BD612" s="794"/>
      <c r="BE612" s="794"/>
      <c r="BF612" s="794"/>
      <c r="BG612" s="794"/>
      <c r="BH612" s="794"/>
      <c r="BI612" s="794"/>
      <c r="BJ612" s="794"/>
      <c r="BK612" s="794"/>
      <c r="BL612" s="794"/>
      <c r="BM612" s="794"/>
    </row>
    <row r="613" spans="5:65" s="795" customFormat="1" ht="12.75" customHeight="1">
      <c r="E613" s="4"/>
      <c r="F613" s="794"/>
      <c r="G613" s="794"/>
      <c r="H613" s="794"/>
      <c r="I613" s="794"/>
      <c r="J613" s="794"/>
      <c r="K613" s="794"/>
      <c r="L613" s="794"/>
      <c r="M613" s="794"/>
      <c r="N613" s="794"/>
      <c r="O613" s="794"/>
      <c r="P613" s="794"/>
      <c r="Q613" s="794"/>
      <c r="R613" s="794"/>
      <c r="S613" s="794"/>
      <c r="T613" s="794"/>
      <c r="U613" s="794"/>
      <c r="V613" s="794"/>
      <c r="W613" s="794"/>
      <c r="X613" s="794"/>
      <c r="Y613" s="794"/>
      <c r="Z613" s="794"/>
      <c r="AA613" s="794"/>
      <c r="AB613" s="794"/>
      <c r="AC613" s="794"/>
      <c r="AD613" s="794"/>
      <c r="AE613" s="794"/>
      <c r="AF613" s="794"/>
      <c r="AG613" s="794"/>
      <c r="AH613" s="794"/>
      <c r="AI613" s="794"/>
      <c r="AJ613" s="794"/>
      <c r="AK613" s="794"/>
      <c r="AL613" s="794"/>
      <c r="AM613" s="794"/>
      <c r="AN613" s="794"/>
      <c r="AO613" s="794"/>
      <c r="AP613" s="794"/>
      <c r="AQ613" s="794"/>
      <c r="AR613" s="794"/>
      <c r="AS613" s="794"/>
      <c r="AT613" s="794"/>
      <c r="AU613" s="794"/>
      <c r="AV613" s="794"/>
      <c r="AW613" s="794"/>
      <c r="AX613" s="794"/>
      <c r="AY613" s="794"/>
      <c r="AZ613" s="794"/>
      <c r="BA613" s="794"/>
      <c r="BB613" s="794"/>
      <c r="BC613" s="794"/>
      <c r="BD613" s="794"/>
      <c r="BE613" s="794"/>
      <c r="BF613" s="794"/>
      <c r="BG613" s="794"/>
      <c r="BH613" s="794"/>
      <c r="BI613" s="794"/>
      <c r="BJ613" s="794"/>
      <c r="BK613" s="794"/>
      <c r="BL613" s="794"/>
      <c r="BM613" s="794"/>
    </row>
    <row r="614" spans="5:65" s="795" customFormat="1" ht="12.75" customHeight="1">
      <c r="E614" s="4"/>
      <c r="F614" s="794"/>
      <c r="G614" s="794"/>
      <c r="H614" s="794"/>
      <c r="I614" s="794"/>
      <c r="J614" s="794"/>
      <c r="K614" s="794"/>
      <c r="L614" s="794"/>
      <c r="M614" s="794"/>
      <c r="N614" s="794"/>
      <c r="O614" s="794"/>
      <c r="P614" s="794"/>
      <c r="Q614" s="794"/>
      <c r="R614" s="794"/>
      <c r="S614" s="794"/>
      <c r="T614" s="794"/>
      <c r="U614" s="794"/>
      <c r="V614" s="794"/>
      <c r="W614" s="794"/>
      <c r="X614" s="794"/>
      <c r="Y614" s="794"/>
      <c r="Z614" s="794"/>
      <c r="AA614" s="794"/>
      <c r="AB614" s="794"/>
      <c r="AC614" s="794"/>
      <c r="AD614" s="794"/>
      <c r="AE614" s="794"/>
      <c r="AF614" s="794"/>
      <c r="AG614" s="794"/>
      <c r="AH614" s="794"/>
      <c r="AI614" s="794"/>
      <c r="AJ614" s="794"/>
      <c r="AK614" s="794"/>
      <c r="AL614" s="794"/>
      <c r="AM614" s="794"/>
      <c r="AN614" s="794"/>
      <c r="AO614" s="794"/>
      <c r="AP614" s="794"/>
      <c r="AQ614" s="794"/>
      <c r="AR614" s="794"/>
      <c r="AS614" s="794"/>
      <c r="AT614" s="794"/>
      <c r="AU614" s="794"/>
      <c r="AV614" s="794"/>
      <c r="AW614" s="794"/>
      <c r="AX614" s="794"/>
      <c r="AY614" s="794"/>
      <c r="AZ614" s="794"/>
      <c r="BA614" s="794"/>
      <c r="BB614" s="794"/>
      <c r="BC614" s="794"/>
      <c r="BD614" s="794"/>
      <c r="BE614" s="794"/>
      <c r="BF614" s="794"/>
      <c r="BG614" s="794"/>
      <c r="BH614" s="794"/>
      <c r="BI614" s="794"/>
      <c r="BJ614" s="794"/>
      <c r="BK614" s="794"/>
      <c r="BL614" s="794"/>
      <c r="BM614" s="794"/>
    </row>
    <row r="615" spans="5:65" s="795" customFormat="1" ht="11.1" customHeight="1">
      <c r="E615" s="4"/>
      <c r="F615" s="794"/>
      <c r="G615" s="794"/>
      <c r="H615" s="794"/>
      <c r="I615" s="794"/>
      <c r="J615" s="794"/>
      <c r="K615" s="794"/>
      <c r="L615" s="794"/>
      <c r="M615" s="794"/>
      <c r="N615" s="794"/>
      <c r="O615" s="794"/>
      <c r="P615" s="794"/>
      <c r="Q615" s="794"/>
      <c r="R615" s="794"/>
      <c r="S615" s="794"/>
      <c r="T615" s="794"/>
      <c r="U615" s="794"/>
      <c r="V615" s="794"/>
      <c r="W615" s="794"/>
      <c r="X615" s="794"/>
      <c r="Y615" s="794"/>
      <c r="Z615" s="794"/>
      <c r="AA615" s="794"/>
      <c r="AB615" s="794"/>
      <c r="AC615" s="794"/>
      <c r="AD615" s="794"/>
      <c r="AE615" s="794"/>
      <c r="AF615" s="794"/>
      <c r="AG615" s="794"/>
      <c r="AH615" s="794"/>
      <c r="AI615" s="794"/>
      <c r="AJ615" s="794"/>
      <c r="AK615" s="794"/>
      <c r="AL615" s="794"/>
      <c r="AM615" s="794"/>
      <c r="AN615" s="794"/>
      <c r="AO615" s="794"/>
      <c r="AP615" s="794"/>
      <c r="AQ615" s="794"/>
      <c r="AR615" s="794"/>
      <c r="AS615" s="794"/>
      <c r="AT615" s="794"/>
      <c r="AU615" s="794"/>
      <c r="AV615" s="794"/>
      <c r="AW615" s="794"/>
      <c r="AX615" s="794"/>
      <c r="AY615" s="794"/>
      <c r="AZ615" s="794"/>
      <c r="BA615" s="794"/>
      <c r="BB615" s="794"/>
      <c r="BC615" s="794"/>
      <c r="BD615" s="794"/>
      <c r="BE615" s="794"/>
      <c r="BF615" s="794"/>
      <c r="BG615" s="794"/>
      <c r="BH615" s="794"/>
      <c r="BI615" s="794"/>
      <c r="BJ615" s="794"/>
      <c r="BK615" s="794"/>
      <c r="BL615" s="794"/>
      <c r="BM615" s="794"/>
    </row>
    <row r="616" spans="5:65" s="795" customFormat="1" ht="12.75" customHeight="1">
      <c r="E616" s="4"/>
      <c r="F616" s="794"/>
      <c r="G616" s="794"/>
      <c r="H616" s="794"/>
      <c r="I616" s="794"/>
      <c r="J616" s="794"/>
      <c r="K616" s="794"/>
      <c r="L616" s="794"/>
      <c r="M616" s="794"/>
      <c r="N616" s="794"/>
      <c r="O616" s="794"/>
      <c r="P616" s="794"/>
      <c r="Q616" s="794"/>
      <c r="R616" s="794"/>
      <c r="S616" s="794"/>
      <c r="T616" s="794"/>
      <c r="U616" s="794"/>
      <c r="V616" s="794"/>
      <c r="W616" s="794"/>
      <c r="X616" s="794"/>
      <c r="Y616" s="794"/>
      <c r="Z616" s="794"/>
      <c r="AA616" s="794"/>
      <c r="AB616" s="794"/>
      <c r="AC616" s="794"/>
      <c r="AD616" s="794"/>
      <c r="AE616" s="794"/>
      <c r="AF616" s="794"/>
      <c r="AG616" s="794"/>
      <c r="AH616" s="794"/>
      <c r="AI616" s="794"/>
      <c r="AJ616" s="794"/>
      <c r="AK616" s="794"/>
      <c r="AL616" s="794"/>
      <c r="AM616" s="794"/>
      <c r="AN616" s="794"/>
      <c r="AO616" s="794"/>
      <c r="AP616" s="794"/>
      <c r="AQ616" s="794"/>
      <c r="AR616" s="794"/>
      <c r="AS616" s="794"/>
      <c r="AT616" s="794"/>
      <c r="AU616" s="794"/>
      <c r="AV616" s="794"/>
      <c r="AW616" s="794"/>
      <c r="AX616" s="794"/>
      <c r="AY616" s="794"/>
      <c r="AZ616" s="794"/>
      <c r="BA616" s="794"/>
      <c r="BB616" s="794"/>
      <c r="BC616" s="794"/>
      <c r="BD616" s="794"/>
      <c r="BE616" s="794"/>
      <c r="BF616" s="794"/>
      <c r="BG616" s="794"/>
      <c r="BH616" s="794"/>
      <c r="BI616" s="794"/>
      <c r="BJ616" s="794"/>
      <c r="BK616" s="794"/>
      <c r="BL616" s="794"/>
      <c r="BM616" s="794"/>
    </row>
    <row r="617" spans="5:65" s="795" customFormat="1" ht="12.75" customHeight="1">
      <c r="E617" s="4"/>
      <c r="F617" s="794"/>
      <c r="G617" s="794"/>
      <c r="H617" s="794"/>
      <c r="I617" s="794"/>
      <c r="J617" s="794"/>
      <c r="K617" s="794"/>
      <c r="L617" s="794"/>
      <c r="M617" s="794"/>
      <c r="N617" s="794"/>
      <c r="O617" s="794"/>
      <c r="P617" s="794"/>
      <c r="Q617" s="794"/>
      <c r="R617" s="794"/>
      <c r="S617" s="794"/>
      <c r="T617" s="794"/>
      <c r="U617" s="794"/>
      <c r="V617" s="794"/>
      <c r="W617" s="794"/>
      <c r="X617" s="794"/>
      <c r="Y617" s="794"/>
      <c r="Z617" s="794"/>
      <c r="AA617" s="794"/>
      <c r="AB617" s="794"/>
      <c r="AC617" s="794"/>
      <c r="AD617" s="794"/>
      <c r="AE617" s="794"/>
      <c r="AF617" s="794"/>
      <c r="AG617" s="794"/>
      <c r="AH617" s="794"/>
      <c r="AI617" s="794"/>
      <c r="AJ617" s="794"/>
      <c r="AK617" s="794"/>
      <c r="AL617" s="794"/>
      <c r="AM617" s="794"/>
      <c r="AN617" s="794"/>
      <c r="AO617" s="794"/>
      <c r="AP617" s="794"/>
      <c r="AQ617" s="794"/>
      <c r="AR617" s="794"/>
      <c r="AS617" s="794"/>
      <c r="AT617" s="794"/>
      <c r="AU617" s="794"/>
      <c r="AV617" s="794"/>
      <c r="AW617" s="794"/>
      <c r="AX617" s="794"/>
      <c r="AY617" s="794"/>
      <c r="AZ617" s="794"/>
      <c r="BA617" s="794"/>
      <c r="BB617" s="794"/>
      <c r="BC617" s="794"/>
      <c r="BD617" s="794"/>
      <c r="BE617" s="794"/>
      <c r="BF617" s="794"/>
      <c r="BG617" s="794"/>
      <c r="BH617" s="794"/>
      <c r="BI617" s="794"/>
      <c r="BJ617" s="794"/>
      <c r="BK617" s="794"/>
      <c r="BL617" s="794"/>
      <c r="BM617" s="794"/>
    </row>
    <row r="618" spans="5:65" s="795" customFormat="1" ht="12.75" customHeight="1">
      <c r="E618" s="4"/>
      <c r="F618" s="794"/>
      <c r="G618" s="794"/>
      <c r="H618" s="794"/>
      <c r="I618" s="794"/>
      <c r="J618" s="794"/>
      <c r="K618" s="794"/>
      <c r="L618" s="794"/>
      <c r="M618" s="794"/>
      <c r="N618" s="794"/>
      <c r="O618" s="794"/>
      <c r="P618" s="794"/>
      <c r="Q618" s="794"/>
      <c r="R618" s="794"/>
      <c r="S618" s="794"/>
      <c r="T618" s="794"/>
      <c r="U618" s="794"/>
      <c r="V618" s="794"/>
      <c r="W618" s="794"/>
      <c r="X618" s="794"/>
      <c r="Y618" s="794"/>
      <c r="Z618" s="794"/>
      <c r="AA618" s="794"/>
      <c r="AB618" s="794"/>
      <c r="AC618" s="794"/>
      <c r="AD618" s="794"/>
      <c r="AE618" s="794"/>
      <c r="AF618" s="794"/>
      <c r="AG618" s="794"/>
      <c r="AH618" s="794"/>
      <c r="AI618" s="794"/>
      <c r="AJ618" s="794"/>
      <c r="AK618" s="794"/>
      <c r="AL618" s="794"/>
      <c r="AM618" s="794"/>
      <c r="AN618" s="794"/>
      <c r="AO618" s="794"/>
      <c r="AP618" s="794"/>
      <c r="AQ618" s="794"/>
      <c r="AR618" s="794"/>
      <c r="AS618" s="794"/>
      <c r="AT618" s="794"/>
      <c r="AU618" s="794"/>
      <c r="AV618" s="794"/>
      <c r="AW618" s="794"/>
      <c r="AX618" s="794"/>
      <c r="AY618" s="794"/>
      <c r="AZ618" s="794"/>
      <c r="BA618" s="794"/>
      <c r="BB618" s="794"/>
      <c r="BC618" s="794"/>
      <c r="BD618" s="794"/>
      <c r="BE618" s="794"/>
      <c r="BF618" s="794"/>
      <c r="BG618" s="794"/>
      <c r="BH618" s="794"/>
      <c r="BI618" s="794"/>
      <c r="BJ618" s="794"/>
      <c r="BK618" s="794"/>
      <c r="BL618" s="794"/>
      <c r="BM618" s="794"/>
    </row>
    <row r="619" spans="5:65" s="795" customFormat="1" ht="12.75" customHeight="1">
      <c r="E619" s="4"/>
      <c r="F619" s="794"/>
      <c r="G619" s="794"/>
      <c r="H619" s="794"/>
      <c r="I619" s="794"/>
      <c r="J619" s="794"/>
      <c r="K619" s="794"/>
      <c r="L619" s="794"/>
      <c r="M619" s="794"/>
      <c r="N619" s="794"/>
      <c r="O619" s="794"/>
      <c r="P619" s="794"/>
      <c r="Q619" s="794"/>
      <c r="R619" s="794"/>
      <c r="S619" s="794"/>
      <c r="T619" s="794"/>
      <c r="U619" s="794"/>
      <c r="V619" s="794"/>
      <c r="W619" s="794"/>
      <c r="X619" s="794"/>
      <c r="Y619" s="794"/>
      <c r="Z619" s="794"/>
      <c r="AA619" s="794"/>
      <c r="AB619" s="794"/>
      <c r="AC619" s="794"/>
      <c r="AD619" s="794"/>
      <c r="AE619" s="794"/>
      <c r="AF619" s="794"/>
      <c r="AG619" s="794"/>
      <c r="AH619" s="794"/>
      <c r="AI619" s="794"/>
      <c r="AJ619" s="794"/>
      <c r="AK619" s="794"/>
      <c r="AL619" s="794"/>
      <c r="AM619" s="794"/>
      <c r="AN619" s="794"/>
      <c r="AO619" s="794"/>
      <c r="AP619" s="794"/>
      <c r="AQ619" s="794"/>
      <c r="AR619" s="794"/>
      <c r="AS619" s="794"/>
      <c r="AT619" s="794"/>
      <c r="AU619" s="794"/>
      <c r="AV619" s="794"/>
      <c r="AW619" s="794"/>
      <c r="AX619" s="794"/>
      <c r="AY619" s="794"/>
      <c r="AZ619" s="794"/>
      <c r="BA619" s="794"/>
      <c r="BB619" s="794"/>
      <c r="BC619" s="794"/>
      <c r="BD619" s="794"/>
      <c r="BE619" s="794"/>
      <c r="BF619" s="794"/>
      <c r="BG619" s="794"/>
      <c r="BH619" s="794"/>
      <c r="BI619" s="794"/>
      <c r="BJ619" s="794"/>
      <c r="BK619" s="794"/>
      <c r="BL619" s="794"/>
      <c r="BM619" s="794"/>
    </row>
    <row r="620" spans="5:65" s="795" customFormat="1" ht="12.75" customHeight="1">
      <c r="E620" s="4"/>
      <c r="F620" s="794"/>
      <c r="G620" s="794"/>
      <c r="H620" s="794"/>
      <c r="I620" s="794"/>
      <c r="J620" s="794"/>
      <c r="K620" s="794"/>
      <c r="L620" s="794"/>
      <c r="M620" s="794"/>
      <c r="N620" s="794"/>
      <c r="O620" s="794"/>
      <c r="P620" s="794"/>
      <c r="Q620" s="794"/>
      <c r="R620" s="794"/>
      <c r="S620" s="794"/>
      <c r="T620" s="794"/>
      <c r="U620" s="794"/>
      <c r="V620" s="794"/>
      <c r="W620" s="794"/>
      <c r="X620" s="794"/>
      <c r="Y620" s="794"/>
      <c r="Z620" s="794"/>
      <c r="AA620" s="794"/>
      <c r="AB620" s="794"/>
      <c r="AC620" s="794"/>
      <c r="AD620" s="794"/>
      <c r="AE620" s="794"/>
      <c r="AF620" s="794"/>
      <c r="AG620" s="794"/>
      <c r="AH620" s="794"/>
      <c r="AI620" s="794"/>
      <c r="AJ620" s="794"/>
      <c r="AK620" s="794"/>
      <c r="AL620" s="794"/>
      <c r="AM620" s="794"/>
      <c r="AN620" s="794"/>
      <c r="AO620" s="794"/>
      <c r="AP620" s="794"/>
      <c r="AQ620" s="794"/>
      <c r="AR620" s="794"/>
      <c r="AS620" s="794"/>
      <c r="AT620" s="794"/>
      <c r="AU620" s="794"/>
      <c r="AV620" s="794"/>
      <c r="AW620" s="794"/>
      <c r="AX620" s="794"/>
      <c r="AY620" s="794"/>
      <c r="AZ620" s="794"/>
      <c r="BA620" s="794"/>
      <c r="BB620" s="794"/>
      <c r="BC620" s="794"/>
      <c r="BD620" s="794"/>
      <c r="BE620" s="794"/>
      <c r="BF620" s="794"/>
      <c r="BG620" s="794"/>
      <c r="BH620" s="794"/>
      <c r="BI620" s="794"/>
      <c r="BJ620" s="794"/>
      <c r="BK620" s="794"/>
      <c r="BL620" s="794"/>
      <c r="BM620" s="794"/>
    </row>
    <row r="621" spans="5:65" s="795" customFormat="1" ht="11.1" customHeight="1">
      <c r="E621" s="4"/>
      <c r="F621" s="794"/>
      <c r="G621" s="794"/>
      <c r="H621" s="794"/>
      <c r="I621" s="794"/>
      <c r="J621" s="794"/>
      <c r="K621" s="794"/>
      <c r="L621" s="794"/>
      <c r="M621" s="794"/>
      <c r="N621" s="794"/>
      <c r="O621" s="794"/>
      <c r="P621" s="794"/>
      <c r="Q621" s="794"/>
      <c r="R621" s="794"/>
      <c r="S621" s="794"/>
      <c r="T621" s="794"/>
      <c r="U621" s="794"/>
      <c r="V621" s="794"/>
      <c r="W621" s="794"/>
      <c r="X621" s="794"/>
      <c r="Y621" s="794"/>
      <c r="Z621" s="794"/>
      <c r="AA621" s="794"/>
      <c r="AB621" s="794"/>
      <c r="AC621" s="794"/>
      <c r="AD621" s="794"/>
      <c r="AE621" s="794"/>
      <c r="AF621" s="794"/>
      <c r="AG621" s="794"/>
      <c r="AH621" s="794"/>
      <c r="AI621" s="794"/>
      <c r="AJ621" s="794"/>
      <c r="AK621" s="794"/>
      <c r="AL621" s="794"/>
      <c r="AM621" s="794"/>
      <c r="AN621" s="794"/>
      <c r="AO621" s="794"/>
      <c r="AP621" s="794"/>
      <c r="AQ621" s="794"/>
      <c r="AR621" s="794"/>
      <c r="AS621" s="794"/>
      <c r="AT621" s="794"/>
      <c r="AU621" s="794"/>
      <c r="AV621" s="794"/>
      <c r="AW621" s="794"/>
      <c r="AX621" s="794"/>
      <c r="AY621" s="794"/>
      <c r="AZ621" s="794"/>
      <c r="BA621" s="794"/>
      <c r="BB621" s="794"/>
      <c r="BC621" s="794"/>
      <c r="BD621" s="794"/>
      <c r="BE621" s="794"/>
      <c r="BF621" s="794"/>
      <c r="BG621" s="794"/>
      <c r="BH621" s="794"/>
      <c r="BI621" s="794"/>
      <c r="BJ621" s="794"/>
      <c r="BK621" s="794"/>
      <c r="BL621" s="794"/>
      <c r="BM621" s="794"/>
    </row>
    <row r="622" spans="5:65" s="795" customFormat="1" ht="12.75" customHeight="1">
      <c r="E622" s="4"/>
      <c r="F622" s="794"/>
      <c r="G622" s="794"/>
      <c r="H622" s="794"/>
      <c r="I622" s="794"/>
      <c r="J622" s="794"/>
      <c r="K622" s="794"/>
      <c r="L622" s="794"/>
      <c r="M622" s="794"/>
      <c r="N622" s="794"/>
      <c r="O622" s="794"/>
      <c r="P622" s="794"/>
      <c r="Q622" s="794"/>
      <c r="R622" s="794"/>
      <c r="S622" s="794"/>
      <c r="T622" s="794"/>
      <c r="U622" s="794"/>
      <c r="V622" s="794"/>
      <c r="W622" s="794"/>
      <c r="X622" s="794"/>
      <c r="Y622" s="794"/>
      <c r="Z622" s="794"/>
      <c r="AA622" s="794"/>
      <c r="AB622" s="794"/>
      <c r="AC622" s="794"/>
      <c r="AD622" s="794"/>
      <c r="AE622" s="794"/>
      <c r="AF622" s="794"/>
      <c r="AG622" s="794"/>
      <c r="AH622" s="794"/>
      <c r="AI622" s="794"/>
      <c r="AJ622" s="794"/>
      <c r="AK622" s="794"/>
      <c r="AL622" s="794"/>
      <c r="AM622" s="794"/>
      <c r="AN622" s="794"/>
      <c r="AO622" s="794"/>
      <c r="AP622" s="794"/>
      <c r="AQ622" s="794"/>
      <c r="AR622" s="794"/>
      <c r="AS622" s="794"/>
      <c r="AT622" s="794"/>
      <c r="AU622" s="794"/>
      <c r="AV622" s="794"/>
      <c r="AW622" s="794"/>
      <c r="AX622" s="794"/>
      <c r="AY622" s="794"/>
      <c r="AZ622" s="794"/>
      <c r="BA622" s="794"/>
      <c r="BB622" s="794"/>
      <c r="BC622" s="794"/>
      <c r="BD622" s="794"/>
      <c r="BE622" s="794"/>
      <c r="BF622" s="794"/>
      <c r="BG622" s="794"/>
      <c r="BH622" s="794"/>
      <c r="BI622" s="794"/>
      <c r="BJ622" s="794"/>
      <c r="BK622" s="794"/>
      <c r="BL622" s="794"/>
      <c r="BM622" s="794"/>
    </row>
    <row r="623" spans="5:65" s="795" customFormat="1" ht="12.75" customHeight="1">
      <c r="E623" s="4"/>
      <c r="F623" s="794"/>
      <c r="G623" s="794"/>
      <c r="H623" s="794"/>
      <c r="I623" s="794"/>
      <c r="J623" s="794"/>
      <c r="K623" s="794"/>
      <c r="L623" s="794"/>
      <c r="M623" s="794"/>
      <c r="N623" s="794"/>
      <c r="O623" s="794"/>
      <c r="P623" s="794"/>
      <c r="Q623" s="794"/>
      <c r="R623" s="794"/>
      <c r="S623" s="794"/>
      <c r="T623" s="794"/>
      <c r="U623" s="794"/>
      <c r="V623" s="794"/>
      <c r="W623" s="794"/>
      <c r="X623" s="794"/>
      <c r="Y623" s="794"/>
      <c r="Z623" s="794"/>
      <c r="AA623" s="794"/>
      <c r="AB623" s="794"/>
      <c r="AC623" s="794"/>
      <c r="AD623" s="794"/>
      <c r="AE623" s="794"/>
      <c r="AF623" s="794"/>
      <c r="AG623" s="794"/>
      <c r="AH623" s="794"/>
      <c r="AI623" s="794"/>
      <c r="AJ623" s="794"/>
      <c r="AK623" s="794"/>
      <c r="AL623" s="794"/>
      <c r="AM623" s="794"/>
      <c r="AN623" s="794"/>
      <c r="AO623" s="794"/>
      <c r="AP623" s="794"/>
      <c r="AQ623" s="794"/>
      <c r="AR623" s="794"/>
      <c r="AS623" s="794"/>
      <c r="AT623" s="794"/>
      <c r="AU623" s="794"/>
      <c r="AV623" s="794"/>
      <c r="AW623" s="794"/>
      <c r="AX623" s="794"/>
      <c r="AY623" s="794"/>
      <c r="AZ623" s="794"/>
      <c r="BA623" s="794"/>
      <c r="BB623" s="794"/>
      <c r="BC623" s="794"/>
      <c r="BD623" s="794"/>
      <c r="BE623" s="794"/>
      <c r="BF623" s="794"/>
      <c r="BG623" s="794"/>
      <c r="BH623" s="794"/>
      <c r="BI623" s="794"/>
      <c r="BJ623" s="794"/>
      <c r="BK623" s="794"/>
      <c r="BL623" s="794"/>
      <c r="BM623" s="794"/>
    </row>
    <row r="624" spans="5:65" s="795" customFormat="1" ht="12.75" customHeight="1">
      <c r="E624" s="4"/>
      <c r="F624" s="794"/>
      <c r="G624" s="794"/>
      <c r="H624" s="794"/>
      <c r="I624" s="794"/>
      <c r="J624" s="794"/>
      <c r="K624" s="794"/>
      <c r="L624" s="794"/>
      <c r="M624" s="794"/>
      <c r="N624" s="794"/>
      <c r="O624" s="794"/>
      <c r="P624" s="794"/>
      <c r="Q624" s="794"/>
      <c r="R624" s="794"/>
      <c r="S624" s="794"/>
      <c r="T624" s="794"/>
      <c r="U624" s="794"/>
      <c r="V624" s="794"/>
      <c r="W624" s="794"/>
      <c r="X624" s="794"/>
      <c r="Y624" s="794"/>
      <c r="Z624" s="794"/>
      <c r="AA624" s="794"/>
      <c r="AB624" s="794"/>
      <c r="AC624" s="794"/>
      <c r="AD624" s="794"/>
      <c r="AE624" s="794"/>
      <c r="AF624" s="794"/>
      <c r="AG624" s="794"/>
      <c r="AH624" s="794"/>
      <c r="AI624" s="794"/>
      <c r="AJ624" s="794"/>
      <c r="AK624" s="794"/>
      <c r="AL624" s="794"/>
      <c r="AM624" s="794"/>
      <c r="AN624" s="794"/>
      <c r="AO624" s="794"/>
      <c r="AP624" s="794"/>
      <c r="AQ624" s="794"/>
      <c r="AR624" s="794"/>
      <c r="AS624" s="794"/>
      <c r="AT624" s="794"/>
      <c r="AU624" s="794"/>
      <c r="AV624" s="794"/>
      <c r="AW624" s="794"/>
      <c r="AX624" s="794"/>
      <c r="AY624" s="794"/>
      <c r="AZ624" s="794"/>
      <c r="BA624" s="794"/>
      <c r="BB624" s="794"/>
      <c r="BC624" s="794"/>
      <c r="BD624" s="794"/>
      <c r="BE624" s="794"/>
      <c r="BF624" s="794"/>
      <c r="BG624" s="794"/>
      <c r="BH624" s="794"/>
      <c r="BI624" s="794"/>
      <c r="BJ624" s="794"/>
      <c r="BK624" s="794"/>
      <c r="BL624" s="794"/>
      <c r="BM624" s="794"/>
    </row>
    <row r="625" spans="5:65" s="795" customFormat="1" ht="12.75" customHeight="1">
      <c r="E625" s="4"/>
      <c r="F625" s="794"/>
      <c r="G625" s="794"/>
      <c r="H625" s="794"/>
      <c r="I625" s="794"/>
      <c r="J625" s="794"/>
      <c r="K625" s="794"/>
      <c r="L625" s="794"/>
      <c r="M625" s="794"/>
      <c r="N625" s="794"/>
      <c r="O625" s="794"/>
      <c r="P625" s="794"/>
      <c r="Q625" s="794"/>
      <c r="R625" s="794"/>
      <c r="S625" s="794"/>
      <c r="T625" s="794"/>
      <c r="U625" s="794"/>
      <c r="V625" s="794"/>
      <c r="W625" s="794"/>
      <c r="X625" s="794"/>
      <c r="Y625" s="794"/>
      <c r="Z625" s="794"/>
      <c r="AA625" s="794"/>
      <c r="AB625" s="794"/>
      <c r="AC625" s="794"/>
      <c r="AD625" s="794"/>
      <c r="AE625" s="794"/>
      <c r="AF625" s="794"/>
      <c r="AG625" s="794"/>
      <c r="AH625" s="794"/>
      <c r="AI625" s="794"/>
      <c r="AJ625" s="794"/>
      <c r="AK625" s="794"/>
      <c r="AL625" s="794"/>
      <c r="AM625" s="794"/>
      <c r="AN625" s="794"/>
      <c r="AO625" s="794"/>
      <c r="AP625" s="794"/>
      <c r="AQ625" s="794"/>
      <c r="AR625" s="794"/>
      <c r="AS625" s="794"/>
      <c r="AT625" s="794"/>
      <c r="AU625" s="794"/>
      <c r="AV625" s="794"/>
      <c r="AW625" s="794"/>
      <c r="AX625" s="794"/>
      <c r="AY625" s="794"/>
      <c r="AZ625" s="794"/>
      <c r="BA625" s="794"/>
      <c r="BB625" s="794"/>
      <c r="BC625" s="794"/>
      <c r="BD625" s="794"/>
      <c r="BE625" s="794"/>
      <c r="BF625" s="794"/>
      <c r="BG625" s="794"/>
      <c r="BH625" s="794"/>
      <c r="BI625" s="794"/>
      <c r="BJ625" s="794"/>
      <c r="BK625" s="794"/>
      <c r="BL625" s="794"/>
      <c r="BM625" s="794"/>
    </row>
    <row r="626" spans="5:65" s="795" customFormat="1" ht="11.1" customHeight="1">
      <c r="E626" s="4"/>
      <c r="F626" s="794"/>
      <c r="G626" s="794"/>
      <c r="H626" s="794"/>
      <c r="I626" s="794"/>
      <c r="J626" s="794"/>
      <c r="K626" s="794"/>
      <c r="L626" s="794"/>
      <c r="M626" s="794"/>
      <c r="N626" s="794"/>
      <c r="O626" s="794"/>
      <c r="P626" s="794"/>
      <c r="Q626" s="794"/>
      <c r="R626" s="794"/>
      <c r="S626" s="794"/>
      <c r="T626" s="794"/>
      <c r="U626" s="794"/>
      <c r="V626" s="794"/>
      <c r="W626" s="794"/>
      <c r="X626" s="794"/>
      <c r="Y626" s="794"/>
      <c r="Z626" s="794"/>
      <c r="AA626" s="794"/>
      <c r="AB626" s="794"/>
      <c r="AC626" s="794"/>
      <c r="AD626" s="794"/>
      <c r="AE626" s="794"/>
      <c r="AF626" s="794"/>
      <c r="AG626" s="794"/>
      <c r="AH626" s="794"/>
      <c r="AI626" s="794"/>
      <c r="AJ626" s="794"/>
      <c r="AK626" s="794"/>
      <c r="AL626" s="794"/>
      <c r="AM626" s="794"/>
      <c r="AN626" s="794"/>
      <c r="AO626" s="794"/>
      <c r="AP626" s="794"/>
      <c r="AQ626" s="794"/>
      <c r="AR626" s="794"/>
      <c r="AS626" s="794"/>
      <c r="AT626" s="794"/>
      <c r="AU626" s="794"/>
      <c r="AV626" s="794"/>
      <c r="AW626" s="794"/>
      <c r="AX626" s="794"/>
      <c r="AY626" s="794"/>
      <c r="AZ626" s="794"/>
      <c r="BA626" s="794"/>
      <c r="BB626" s="794"/>
      <c r="BC626" s="794"/>
      <c r="BD626" s="794"/>
      <c r="BE626" s="794"/>
      <c r="BF626" s="794"/>
      <c r="BG626" s="794"/>
      <c r="BH626" s="794"/>
      <c r="BI626" s="794"/>
      <c r="BJ626" s="794"/>
      <c r="BK626" s="794"/>
      <c r="BL626" s="794"/>
      <c r="BM626" s="794"/>
    </row>
    <row r="627" spans="5:65" s="795" customFormat="1" ht="13.5" customHeight="1">
      <c r="E627" s="4"/>
      <c r="F627" s="794"/>
      <c r="G627" s="794"/>
      <c r="H627" s="794"/>
      <c r="I627" s="794"/>
      <c r="J627" s="794"/>
      <c r="K627" s="794"/>
      <c r="L627" s="794"/>
      <c r="M627" s="794"/>
      <c r="N627" s="794"/>
      <c r="O627" s="794"/>
      <c r="P627" s="794"/>
      <c r="Q627" s="794"/>
      <c r="R627" s="794"/>
      <c r="S627" s="794"/>
      <c r="T627" s="794"/>
      <c r="U627" s="794"/>
      <c r="V627" s="794"/>
      <c r="W627" s="794"/>
      <c r="X627" s="794"/>
      <c r="Y627" s="794"/>
      <c r="Z627" s="794"/>
      <c r="AA627" s="794"/>
      <c r="AB627" s="794"/>
      <c r="AC627" s="794"/>
      <c r="AD627" s="794"/>
      <c r="AE627" s="794"/>
      <c r="AF627" s="794"/>
      <c r="AG627" s="794"/>
      <c r="AH627" s="794"/>
      <c r="AI627" s="794"/>
      <c r="AJ627" s="794"/>
      <c r="AK627" s="794"/>
      <c r="AL627" s="794"/>
      <c r="AM627" s="794"/>
      <c r="AN627" s="794"/>
      <c r="AO627" s="794"/>
      <c r="AP627" s="794"/>
      <c r="AQ627" s="794"/>
      <c r="AR627" s="794"/>
      <c r="AS627" s="794"/>
      <c r="AT627" s="794"/>
      <c r="AU627" s="794"/>
      <c r="AV627" s="794"/>
      <c r="AW627" s="794"/>
      <c r="AX627" s="794"/>
      <c r="AY627" s="794"/>
      <c r="AZ627" s="794"/>
      <c r="BA627" s="794"/>
      <c r="BB627" s="794"/>
      <c r="BC627" s="794"/>
      <c r="BD627" s="794"/>
      <c r="BE627" s="794"/>
      <c r="BF627" s="794"/>
      <c r="BG627" s="794"/>
      <c r="BH627" s="794"/>
      <c r="BI627" s="794"/>
      <c r="BJ627" s="794"/>
      <c r="BK627" s="794"/>
      <c r="BL627" s="794"/>
      <c r="BM627" s="794"/>
    </row>
    <row r="628" spans="5:65" s="795" customFormat="1" ht="12.75" customHeight="1">
      <c r="E628" s="4"/>
      <c r="F628" s="794"/>
      <c r="G628" s="794"/>
      <c r="H628" s="794"/>
      <c r="I628" s="794"/>
      <c r="J628" s="794"/>
      <c r="K628" s="794"/>
      <c r="L628" s="794"/>
      <c r="M628" s="794"/>
      <c r="N628" s="794"/>
      <c r="O628" s="794"/>
      <c r="P628" s="794"/>
      <c r="Q628" s="794"/>
      <c r="R628" s="794"/>
      <c r="S628" s="794"/>
      <c r="T628" s="794"/>
      <c r="U628" s="794"/>
      <c r="V628" s="794"/>
      <c r="W628" s="794"/>
      <c r="X628" s="794"/>
      <c r="Y628" s="794"/>
      <c r="Z628" s="794"/>
      <c r="AA628" s="794"/>
      <c r="AB628" s="794"/>
      <c r="AC628" s="794"/>
      <c r="AD628" s="794"/>
      <c r="AE628" s="794"/>
      <c r="AF628" s="794"/>
      <c r="AG628" s="794"/>
      <c r="AH628" s="794"/>
      <c r="AI628" s="794"/>
      <c r="AJ628" s="794"/>
      <c r="AK628" s="794"/>
      <c r="AL628" s="794"/>
      <c r="AM628" s="794"/>
      <c r="AN628" s="794"/>
      <c r="AO628" s="794"/>
      <c r="AP628" s="794"/>
      <c r="AQ628" s="794"/>
      <c r="AR628" s="794"/>
      <c r="AS628" s="794"/>
      <c r="AT628" s="794"/>
      <c r="AU628" s="794"/>
      <c r="AV628" s="794"/>
      <c r="AW628" s="794"/>
      <c r="AX628" s="794"/>
      <c r="AY628" s="794"/>
      <c r="AZ628" s="794"/>
      <c r="BA628" s="794"/>
      <c r="BB628" s="794"/>
      <c r="BC628" s="794"/>
      <c r="BD628" s="794"/>
      <c r="BE628" s="794"/>
      <c r="BF628" s="794"/>
      <c r="BG628" s="794"/>
      <c r="BH628" s="794"/>
      <c r="BI628" s="794"/>
      <c r="BJ628" s="794"/>
      <c r="BK628" s="794"/>
      <c r="BL628" s="794"/>
      <c r="BM628" s="794"/>
    </row>
    <row r="629" spans="5:65" s="795" customFormat="1" ht="12.75" customHeight="1">
      <c r="E629" s="4"/>
      <c r="F629" s="794"/>
      <c r="G629" s="794"/>
      <c r="H629" s="794"/>
      <c r="I629" s="794"/>
      <c r="J629" s="794"/>
      <c r="K629" s="794"/>
      <c r="L629" s="794"/>
      <c r="M629" s="794"/>
      <c r="N629" s="794"/>
      <c r="O629" s="794"/>
      <c r="P629" s="794"/>
      <c r="Q629" s="794"/>
      <c r="R629" s="794"/>
      <c r="S629" s="794"/>
      <c r="T629" s="794"/>
      <c r="U629" s="794"/>
      <c r="V629" s="794"/>
      <c r="W629" s="794"/>
      <c r="X629" s="794"/>
      <c r="Y629" s="794"/>
      <c r="Z629" s="794"/>
      <c r="AA629" s="794"/>
      <c r="AB629" s="794"/>
      <c r="AC629" s="794"/>
      <c r="AD629" s="794"/>
      <c r="AE629" s="794"/>
      <c r="AF629" s="794"/>
      <c r="AG629" s="794"/>
      <c r="AH629" s="794"/>
      <c r="AI629" s="794"/>
      <c r="AJ629" s="794"/>
      <c r="AK629" s="794"/>
      <c r="AL629" s="794"/>
      <c r="AM629" s="794"/>
      <c r="AN629" s="794"/>
      <c r="AO629" s="794"/>
      <c r="AP629" s="794"/>
      <c r="AQ629" s="794"/>
      <c r="AR629" s="794"/>
      <c r="AS629" s="794"/>
      <c r="AT629" s="794"/>
      <c r="AU629" s="794"/>
      <c r="AV629" s="794"/>
      <c r="AW629" s="794"/>
      <c r="AX629" s="794"/>
      <c r="AY629" s="794"/>
      <c r="AZ629" s="794"/>
      <c r="BA629" s="794"/>
      <c r="BB629" s="794"/>
      <c r="BC629" s="794"/>
      <c r="BD629" s="794"/>
      <c r="BE629" s="794"/>
      <c r="BF629" s="794"/>
      <c r="BG629" s="794"/>
      <c r="BH629" s="794"/>
      <c r="BI629" s="794"/>
      <c r="BJ629" s="794"/>
      <c r="BK629" s="794"/>
      <c r="BL629" s="794"/>
      <c r="BM629" s="794"/>
    </row>
    <row r="630" spans="5:65" s="795" customFormat="1" ht="12.75" customHeight="1">
      <c r="E630" s="4"/>
      <c r="F630" s="794"/>
      <c r="G630" s="794"/>
      <c r="H630" s="794"/>
      <c r="I630" s="794"/>
      <c r="J630" s="794"/>
      <c r="K630" s="794"/>
      <c r="L630" s="794"/>
      <c r="M630" s="794"/>
      <c r="N630" s="794"/>
      <c r="O630" s="794"/>
      <c r="P630" s="794"/>
      <c r="Q630" s="794"/>
      <c r="R630" s="794"/>
      <c r="S630" s="794"/>
      <c r="T630" s="794"/>
      <c r="U630" s="794"/>
      <c r="V630" s="794"/>
      <c r="W630" s="794"/>
      <c r="X630" s="794"/>
      <c r="Y630" s="794"/>
      <c r="Z630" s="794"/>
      <c r="AA630" s="794"/>
      <c r="AB630" s="794"/>
      <c r="AC630" s="794"/>
      <c r="AD630" s="794"/>
      <c r="AE630" s="794"/>
      <c r="AF630" s="794"/>
      <c r="AG630" s="794"/>
      <c r="AH630" s="794"/>
      <c r="AI630" s="794"/>
      <c r="AJ630" s="794"/>
      <c r="AK630" s="794"/>
      <c r="AL630" s="794"/>
      <c r="AM630" s="794"/>
      <c r="AN630" s="794"/>
      <c r="AO630" s="794"/>
      <c r="AP630" s="794"/>
      <c r="AQ630" s="794"/>
      <c r="AR630" s="794"/>
      <c r="AS630" s="794"/>
      <c r="AT630" s="794"/>
      <c r="AU630" s="794"/>
      <c r="AV630" s="794"/>
      <c r="AW630" s="794"/>
      <c r="AX630" s="794"/>
      <c r="AY630" s="794"/>
      <c r="AZ630" s="794"/>
      <c r="BA630" s="794"/>
      <c r="BB630" s="794"/>
      <c r="BC630" s="794"/>
      <c r="BD630" s="794"/>
      <c r="BE630" s="794"/>
      <c r="BF630" s="794"/>
      <c r="BG630" s="794"/>
      <c r="BH630" s="794"/>
      <c r="BI630" s="794"/>
      <c r="BJ630" s="794"/>
      <c r="BK630" s="794"/>
      <c r="BL630" s="794"/>
      <c r="BM630" s="794"/>
    </row>
    <row r="631" spans="5:65" s="795" customFormat="1" ht="11.1" customHeight="1">
      <c r="E631" s="4"/>
      <c r="F631" s="794"/>
      <c r="G631" s="794"/>
      <c r="H631" s="794"/>
      <c r="I631" s="794"/>
      <c r="J631" s="794"/>
      <c r="K631" s="794"/>
      <c r="L631" s="794"/>
      <c r="M631" s="794"/>
      <c r="N631" s="794"/>
      <c r="O631" s="794"/>
      <c r="P631" s="794"/>
      <c r="Q631" s="794"/>
      <c r="R631" s="794"/>
      <c r="S631" s="794"/>
      <c r="T631" s="794"/>
      <c r="U631" s="794"/>
      <c r="V631" s="794"/>
      <c r="W631" s="794"/>
      <c r="X631" s="794"/>
      <c r="Y631" s="794"/>
      <c r="Z631" s="794"/>
      <c r="AA631" s="794"/>
      <c r="AB631" s="794"/>
      <c r="AC631" s="794"/>
      <c r="AD631" s="794"/>
      <c r="AE631" s="794"/>
      <c r="AF631" s="794"/>
      <c r="AG631" s="794"/>
      <c r="AH631" s="794"/>
      <c r="AI631" s="794"/>
      <c r="AJ631" s="794"/>
      <c r="AK631" s="794"/>
      <c r="AL631" s="794"/>
      <c r="AM631" s="794"/>
      <c r="AN631" s="794"/>
      <c r="AO631" s="794"/>
      <c r="AP631" s="794"/>
      <c r="AQ631" s="794"/>
      <c r="AR631" s="794"/>
      <c r="AS631" s="794"/>
      <c r="AT631" s="794"/>
      <c r="AU631" s="794"/>
      <c r="AV631" s="794"/>
      <c r="AW631" s="794"/>
      <c r="AX631" s="794"/>
      <c r="AY631" s="794"/>
      <c r="AZ631" s="794"/>
      <c r="BA631" s="794"/>
      <c r="BB631" s="794"/>
      <c r="BC631" s="794"/>
      <c r="BD631" s="794"/>
      <c r="BE631" s="794"/>
      <c r="BF631" s="794"/>
      <c r="BG631" s="794"/>
      <c r="BH631" s="794"/>
      <c r="BI631" s="794"/>
      <c r="BJ631" s="794"/>
      <c r="BK631" s="794"/>
      <c r="BL631" s="794"/>
      <c r="BM631" s="794"/>
    </row>
    <row r="632" spans="5:65" s="795" customFormat="1" ht="11.1" customHeight="1">
      <c r="E632" s="4"/>
      <c r="F632" s="794"/>
      <c r="G632" s="794"/>
      <c r="H632" s="794"/>
      <c r="I632" s="794"/>
      <c r="J632" s="794"/>
      <c r="K632" s="794"/>
      <c r="L632" s="794"/>
      <c r="M632" s="794"/>
      <c r="N632" s="794"/>
      <c r="O632" s="794"/>
      <c r="P632" s="794"/>
      <c r="Q632" s="794"/>
      <c r="R632" s="794"/>
      <c r="S632" s="794"/>
      <c r="T632" s="794"/>
      <c r="U632" s="794"/>
      <c r="V632" s="794"/>
      <c r="W632" s="794"/>
      <c r="X632" s="794"/>
      <c r="Y632" s="794"/>
      <c r="Z632" s="794"/>
      <c r="AA632" s="794"/>
      <c r="AB632" s="794"/>
      <c r="AC632" s="794"/>
      <c r="AD632" s="794"/>
      <c r="AE632" s="794"/>
      <c r="AF632" s="794"/>
      <c r="AG632" s="794"/>
      <c r="AH632" s="794"/>
      <c r="AI632" s="794"/>
      <c r="AJ632" s="794"/>
      <c r="AK632" s="794"/>
      <c r="AL632" s="794"/>
      <c r="AM632" s="794"/>
      <c r="AN632" s="794"/>
      <c r="AO632" s="794"/>
      <c r="AP632" s="794"/>
      <c r="AQ632" s="794"/>
      <c r="AR632" s="794"/>
      <c r="AS632" s="794"/>
      <c r="AT632" s="794"/>
      <c r="AU632" s="794"/>
      <c r="AV632" s="794"/>
      <c r="AW632" s="794"/>
      <c r="AX632" s="794"/>
      <c r="AY632" s="794"/>
      <c r="AZ632" s="794"/>
      <c r="BA632" s="794"/>
      <c r="BB632" s="794"/>
      <c r="BC632" s="794"/>
      <c r="BD632" s="794"/>
      <c r="BE632" s="794"/>
      <c r="BF632" s="794"/>
      <c r="BG632" s="794"/>
      <c r="BH632" s="794"/>
      <c r="BI632" s="794"/>
      <c r="BJ632" s="794"/>
      <c r="BK632" s="794"/>
      <c r="BL632" s="794"/>
      <c r="BM632" s="794"/>
    </row>
    <row r="633" spans="5:65" s="795" customFormat="1" ht="13.5" customHeight="1">
      <c r="E633" s="4"/>
      <c r="F633" s="794"/>
      <c r="G633" s="794"/>
      <c r="H633" s="794"/>
      <c r="I633" s="794"/>
      <c r="J633" s="794"/>
      <c r="K633" s="794"/>
      <c r="L633" s="794"/>
      <c r="M633" s="794"/>
      <c r="N633" s="794"/>
      <c r="O633" s="794"/>
      <c r="P633" s="794"/>
      <c r="Q633" s="794"/>
      <c r="R633" s="794"/>
      <c r="S633" s="794"/>
      <c r="T633" s="794"/>
      <c r="U633" s="794"/>
      <c r="V633" s="794"/>
      <c r="W633" s="794"/>
      <c r="X633" s="794"/>
      <c r="Y633" s="794"/>
      <c r="Z633" s="794"/>
      <c r="AA633" s="794"/>
      <c r="AB633" s="794"/>
      <c r="AC633" s="794"/>
      <c r="AD633" s="794"/>
      <c r="AE633" s="794"/>
      <c r="AF633" s="794"/>
      <c r="AG633" s="794"/>
      <c r="AH633" s="794"/>
      <c r="AI633" s="794"/>
      <c r="AJ633" s="794"/>
      <c r="AK633" s="794"/>
      <c r="AL633" s="794"/>
      <c r="AM633" s="794"/>
      <c r="AN633" s="794"/>
      <c r="AO633" s="794"/>
      <c r="AP633" s="794"/>
      <c r="AQ633" s="794"/>
      <c r="AR633" s="794"/>
      <c r="AS633" s="794"/>
      <c r="AT633" s="794"/>
      <c r="AU633" s="794"/>
      <c r="AV633" s="794"/>
      <c r="AW633" s="794"/>
      <c r="AX633" s="794"/>
      <c r="AY633" s="794"/>
      <c r="AZ633" s="794"/>
      <c r="BA633" s="794"/>
      <c r="BB633" s="794"/>
      <c r="BC633" s="794"/>
      <c r="BD633" s="794"/>
      <c r="BE633" s="794"/>
      <c r="BF633" s="794"/>
      <c r="BG633" s="794"/>
      <c r="BH633" s="794"/>
      <c r="BI633" s="794"/>
      <c r="BJ633" s="794"/>
      <c r="BK633" s="794"/>
      <c r="BL633" s="794"/>
      <c r="BM633" s="794"/>
    </row>
    <row r="634" spans="5:65" s="795" customFormat="1" ht="13.5" customHeight="1">
      <c r="E634" s="4"/>
      <c r="F634" s="794"/>
      <c r="G634" s="794"/>
      <c r="H634" s="794"/>
      <c r="I634" s="794"/>
      <c r="J634" s="794"/>
      <c r="K634" s="794"/>
      <c r="L634" s="794"/>
      <c r="M634" s="794"/>
      <c r="N634" s="794"/>
      <c r="O634" s="794"/>
      <c r="P634" s="794"/>
      <c r="Q634" s="794"/>
      <c r="R634" s="794"/>
      <c r="S634" s="794"/>
      <c r="T634" s="794"/>
      <c r="U634" s="794"/>
      <c r="V634" s="794"/>
      <c r="W634" s="794"/>
      <c r="X634" s="794"/>
      <c r="Y634" s="794"/>
      <c r="Z634" s="794"/>
      <c r="AA634" s="794"/>
      <c r="AB634" s="794"/>
      <c r="AC634" s="794"/>
      <c r="AD634" s="794"/>
      <c r="AE634" s="794"/>
      <c r="AF634" s="794"/>
      <c r="AG634" s="794"/>
      <c r="AH634" s="794"/>
      <c r="AI634" s="794"/>
      <c r="AJ634" s="794"/>
      <c r="AK634" s="794"/>
      <c r="AL634" s="794"/>
      <c r="AM634" s="794"/>
      <c r="AN634" s="794"/>
      <c r="AO634" s="794"/>
      <c r="AP634" s="794"/>
      <c r="AQ634" s="794"/>
      <c r="AR634" s="794"/>
      <c r="AS634" s="794"/>
      <c r="AT634" s="794"/>
      <c r="AU634" s="794"/>
      <c r="AV634" s="794"/>
      <c r="AW634" s="794"/>
      <c r="AX634" s="794"/>
      <c r="AY634" s="794"/>
      <c r="AZ634" s="794"/>
      <c r="BA634" s="794"/>
      <c r="BB634" s="794"/>
      <c r="BC634" s="794"/>
      <c r="BD634" s="794"/>
      <c r="BE634" s="794"/>
      <c r="BF634" s="794"/>
      <c r="BG634" s="794"/>
      <c r="BH634" s="794"/>
      <c r="BI634" s="794"/>
      <c r="BJ634" s="794"/>
      <c r="BK634" s="794"/>
      <c r="BL634" s="794"/>
      <c r="BM634" s="794"/>
    </row>
    <row r="635" spans="5:65" s="795" customFormat="1" ht="13.5" customHeight="1">
      <c r="E635" s="4"/>
      <c r="F635" s="794"/>
      <c r="G635" s="794"/>
      <c r="H635" s="794"/>
      <c r="I635" s="794"/>
      <c r="J635" s="794"/>
      <c r="K635" s="794"/>
      <c r="L635" s="794"/>
      <c r="M635" s="794"/>
      <c r="N635" s="794"/>
      <c r="O635" s="794"/>
      <c r="P635" s="794"/>
      <c r="Q635" s="794"/>
      <c r="R635" s="794"/>
      <c r="S635" s="794"/>
      <c r="T635" s="794"/>
      <c r="U635" s="794"/>
      <c r="V635" s="794"/>
      <c r="W635" s="794"/>
      <c r="X635" s="794"/>
      <c r="Y635" s="794"/>
      <c r="Z635" s="794"/>
      <c r="AA635" s="794"/>
      <c r="AB635" s="794"/>
      <c r="AC635" s="794"/>
      <c r="AD635" s="794"/>
      <c r="AE635" s="794"/>
      <c r="AF635" s="794"/>
      <c r="AG635" s="794"/>
      <c r="AH635" s="794"/>
      <c r="AI635" s="794"/>
      <c r="AJ635" s="794"/>
      <c r="AK635" s="794"/>
      <c r="AL635" s="794"/>
      <c r="AM635" s="794"/>
      <c r="AN635" s="794"/>
      <c r="AO635" s="794"/>
      <c r="AP635" s="794"/>
      <c r="AQ635" s="794"/>
      <c r="AR635" s="794"/>
      <c r="AS635" s="794"/>
      <c r="AT635" s="794"/>
      <c r="AU635" s="794"/>
      <c r="AV635" s="794"/>
      <c r="AW635" s="794"/>
      <c r="AX635" s="794"/>
      <c r="AY635" s="794"/>
      <c r="AZ635" s="794"/>
      <c r="BA635" s="794"/>
      <c r="BB635" s="794"/>
      <c r="BC635" s="794"/>
      <c r="BD635" s="794"/>
      <c r="BE635" s="794"/>
      <c r="BF635" s="794"/>
      <c r="BG635" s="794"/>
      <c r="BH635" s="794"/>
      <c r="BI635" s="794"/>
      <c r="BJ635" s="794"/>
      <c r="BK635" s="794"/>
      <c r="BL635" s="794"/>
      <c r="BM635" s="794"/>
    </row>
    <row r="636" spans="5:65" s="795" customFormat="1" ht="13.5" customHeight="1">
      <c r="E636" s="4"/>
      <c r="F636" s="794"/>
      <c r="G636" s="794"/>
      <c r="H636" s="794"/>
      <c r="I636" s="794"/>
      <c r="J636" s="794"/>
      <c r="K636" s="794"/>
      <c r="L636" s="794"/>
      <c r="M636" s="794"/>
      <c r="N636" s="794"/>
      <c r="O636" s="794"/>
      <c r="P636" s="794"/>
      <c r="Q636" s="794"/>
      <c r="R636" s="794"/>
      <c r="S636" s="794"/>
      <c r="T636" s="794"/>
      <c r="U636" s="794"/>
      <c r="V636" s="794"/>
      <c r="W636" s="794"/>
      <c r="X636" s="794"/>
      <c r="Y636" s="794"/>
      <c r="Z636" s="794"/>
      <c r="AA636" s="794"/>
      <c r="AB636" s="794"/>
      <c r="AC636" s="794"/>
      <c r="AD636" s="794"/>
      <c r="AE636" s="794"/>
      <c r="AF636" s="794"/>
      <c r="AG636" s="794"/>
      <c r="AH636" s="794"/>
      <c r="AI636" s="794"/>
      <c r="AJ636" s="794"/>
      <c r="AK636" s="794"/>
      <c r="AL636" s="794"/>
      <c r="AM636" s="794"/>
      <c r="AN636" s="794"/>
      <c r="AO636" s="794"/>
      <c r="AP636" s="794"/>
      <c r="AQ636" s="794"/>
      <c r="AR636" s="794"/>
      <c r="AS636" s="794"/>
      <c r="AT636" s="794"/>
      <c r="AU636" s="794"/>
      <c r="AV636" s="794"/>
      <c r="AW636" s="794"/>
      <c r="AX636" s="794"/>
      <c r="AY636" s="794"/>
      <c r="AZ636" s="794"/>
      <c r="BA636" s="794"/>
      <c r="BB636" s="794"/>
      <c r="BC636" s="794"/>
      <c r="BD636" s="794"/>
      <c r="BE636" s="794"/>
      <c r="BF636" s="794"/>
      <c r="BG636" s="794"/>
      <c r="BH636" s="794"/>
      <c r="BI636" s="794"/>
      <c r="BJ636" s="794"/>
      <c r="BK636" s="794"/>
      <c r="BL636" s="794"/>
      <c r="BM636" s="794"/>
    </row>
    <row r="637" spans="5:65" s="795" customFormat="1" ht="3.75" customHeight="1">
      <c r="E637" s="4"/>
      <c r="F637" s="794"/>
      <c r="G637" s="794"/>
      <c r="H637" s="794"/>
      <c r="I637" s="794"/>
      <c r="J637" s="794"/>
      <c r="K637" s="794"/>
      <c r="L637" s="794"/>
      <c r="M637" s="794"/>
      <c r="N637" s="794"/>
      <c r="O637" s="794"/>
      <c r="P637" s="794"/>
      <c r="Q637" s="794"/>
      <c r="R637" s="794"/>
      <c r="S637" s="794"/>
      <c r="T637" s="794"/>
      <c r="U637" s="794"/>
      <c r="V637" s="794"/>
      <c r="W637" s="794"/>
      <c r="X637" s="794"/>
      <c r="Y637" s="794"/>
      <c r="Z637" s="794"/>
      <c r="AA637" s="794"/>
      <c r="AB637" s="794"/>
      <c r="AC637" s="794"/>
      <c r="AD637" s="794"/>
      <c r="AE637" s="794"/>
      <c r="AF637" s="794"/>
      <c r="AG637" s="794"/>
      <c r="AH637" s="794"/>
      <c r="AI637" s="794"/>
      <c r="AJ637" s="794"/>
      <c r="AK637" s="794"/>
      <c r="AL637" s="794"/>
      <c r="AM637" s="794"/>
      <c r="AN637" s="794"/>
      <c r="AO637" s="794"/>
      <c r="AP637" s="794"/>
      <c r="AQ637" s="794"/>
      <c r="AR637" s="794"/>
      <c r="AS637" s="794"/>
      <c r="AT637" s="794"/>
      <c r="AU637" s="794"/>
      <c r="AV637" s="794"/>
      <c r="AW637" s="794"/>
      <c r="AX637" s="794"/>
      <c r="AY637" s="794"/>
      <c r="AZ637" s="794"/>
      <c r="BA637" s="794"/>
      <c r="BB637" s="794"/>
      <c r="BC637" s="794"/>
      <c r="BD637" s="794"/>
      <c r="BE637" s="794"/>
      <c r="BF637" s="794"/>
      <c r="BG637" s="794"/>
      <c r="BH637" s="794"/>
      <c r="BI637" s="794"/>
      <c r="BJ637" s="794"/>
      <c r="BK637" s="794"/>
      <c r="BL637" s="794"/>
      <c r="BM637" s="794"/>
    </row>
    <row r="638" spans="5:65" s="795" customFormat="1" ht="10.5" customHeight="1">
      <c r="E638" s="4"/>
      <c r="F638" s="794"/>
      <c r="G638" s="794"/>
      <c r="H638" s="794"/>
      <c r="I638" s="794"/>
      <c r="J638" s="794"/>
      <c r="K638" s="794"/>
      <c r="L638" s="794"/>
      <c r="M638" s="794"/>
      <c r="N638" s="794"/>
      <c r="O638" s="794"/>
      <c r="P638" s="794"/>
      <c r="Q638" s="794"/>
      <c r="R638" s="794"/>
      <c r="S638" s="794"/>
      <c r="T638" s="794"/>
      <c r="U638" s="794"/>
      <c r="V638" s="794"/>
      <c r="W638" s="794"/>
      <c r="X638" s="794"/>
      <c r="Y638" s="794"/>
      <c r="Z638" s="794"/>
      <c r="AA638" s="794"/>
      <c r="AB638" s="794"/>
      <c r="AC638" s="794"/>
      <c r="AD638" s="794"/>
      <c r="AE638" s="794"/>
      <c r="AF638" s="794"/>
      <c r="AG638" s="794"/>
      <c r="AH638" s="794"/>
      <c r="AI638" s="794"/>
      <c r="AJ638" s="794"/>
      <c r="AK638" s="794"/>
      <c r="AL638" s="794"/>
      <c r="AM638" s="794"/>
      <c r="AN638" s="794"/>
      <c r="AO638" s="794"/>
      <c r="AP638" s="794"/>
      <c r="AQ638" s="794"/>
      <c r="AR638" s="794"/>
      <c r="AS638" s="794"/>
      <c r="AT638" s="794"/>
      <c r="AU638" s="794"/>
      <c r="AV638" s="794"/>
      <c r="AW638" s="794"/>
      <c r="AX638" s="794"/>
      <c r="AY638" s="794"/>
      <c r="AZ638" s="794"/>
      <c r="BA638" s="794"/>
      <c r="BB638" s="794"/>
      <c r="BC638" s="794"/>
      <c r="BD638" s="794"/>
      <c r="BE638" s="794"/>
      <c r="BF638" s="794"/>
      <c r="BG638" s="794"/>
      <c r="BH638" s="794"/>
      <c r="BI638" s="794"/>
      <c r="BJ638" s="794"/>
      <c r="BK638" s="794"/>
      <c r="BL638" s="794"/>
      <c r="BM638" s="794"/>
    </row>
    <row r="639" spans="5:65" s="795" customFormat="1" ht="17.25" customHeight="1">
      <c r="E639" s="4"/>
      <c r="F639" s="794"/>
      <c r="G639" s="794"/>
      <c r="H639" s="794"/>
      <c r="I639" s="794"/>
      <c r="J639" s="794"/>
      <c r="K639" s="794"/>
      <c r="L639" s="794"/>
      <c r="M639" s="794"/>
      <c r="N639" s="794"/>
      <c r="O639" s="794"/>
      <c r="P639" s="794"/>
      <c r="Q639" s="794"/>
      <c r="R639" s="794"/>
      <c r="S639" s="794"/>
      <c r="T639" s="794"/>
      <c r="U639" s="794"/>
      <c r="V639" s="794"/>
      <c r="W639" s="794"/>
      <c r="X639" s="794"/>
      <c r="Y639" s="794"/>
      <c r="Z639" s="794"/>
      <c r="AA639" s="794"/>
      <c r="AB639" s="794"/>
      <c r="AC639" s="794"/>
      <c r="AD639" s="794"/>
      <c r="AE639" s="794"/>
      <c r="AF639" s="794"/>
      <c r="AG639" s="794"/>
      <c r="AH639" s="794"/>
      <c r="AI639" s="794"/>
      <c r="AJ639" s="794"/>
      <c r="AK639" s="794"/>
      <c r="AL639" s="794"/>
      <c r="AM639" s="794"/>
      <c r="AN639" s="794"/>
      <c r="AO639" s="794"/>
      <c r="AP639" s="794"/>
      <c r="AQ639" s="794"/>
      <c r="AR639" s="794"/>
      <c r="AS639" s="794"/>
      <c r="AT639" s="794"/>
      <c r="AU639" s="794"/>
      <c r="AV639" s="794"/>
      <c r="AW639" s="794"/>
      <c r="AX639" s="794"/>
      <c r="AY639" s="794"/>
      <c r="AZ639" s="794"/>
      <c r="BA639" s="794"/>
      <c r="BB639" s="794"/>
      <c r="BC639" s="794"/>
      <c r="BD639" s="794"/>
      <c r="BE639" s="794"/>
      <c r="BF639" s="794"/>
      <c r="BG639" s="794"/>
      <c r="BH639" s="794"/>
      <c r="BI639" s="794"/>
      <c r="BJ639" s="794"/>
      <c r="BK639" s="794"/>
      <c r="BL639" s="794"/>
      <c r="BM639" s="794"/>
    </row>
    <row r="640" spans="5:65" s="795" customFormat="1" ht="17.25" customHeight="1">
      <c r="E640" s="4"/>
      <c r="F640" s="794"/>
      <c r="G640" s="794"/>
      <c r="H640" s="794"/>
      <c r="I640" s="794"/>
      <c r="J640" s="794"/>
      <c r="K640" s="794"/>
      <c r="L640" s="794"/>
      <c r="M640" s="794"/>
      <c r="N640" s="794"/>
      <c r="O640" s="794"/>
      <c r="P640" s="794"/>
      <c r="Q640" s="794"/>
      <c r="R640" s="794"/>
      <c r="S640" s="794"/>
      <c r="T640" s="794"/>
      <c r="U640" s="794"/>
      <c r="V640" s="794"/>
      <c r="W640" s="794"/>
      <c r="X640" s="794"/>
      <c r="Y640" s="794"/>
      <c r="Z640" s="794"/>
      <c r="AA640" s="794"/>
      <c r="AB640" s="794"/>
      <c r="AC640" s="794"/>
      <c r="AD640" s="794"/>
      <c r="AE640" s="794"/>
      <c r="AF640" s="794"/>
      <c r="AG640" s="794"/>
      <c r="AH640" s="794"/>
      <c r="AI640" s="794"/>
      <c r="AJ640" s="794"/>
      <c r="AK640" s="794"/>
      <c r="AL640" s="794"/>
      <c r="AM640" s="794"/>
      <c r="AN640" s="794"/>
      <c r="AO640" s="794"/>
      <c r="AP640" s="794"/>
      <c r="AQ640" s="794"/>
      <c r="AR640" s="794"/>
      <c r="AS640" s="794"/>
      <c r="AT640" s="794"/>
      <c r="AU640" s="794"/>
      <c r="AV640" s="794"/>
      <c r="AW640" s="794"/>
      <c r="AX640" s="794"/>
      <c r="AY640" s="794"/>
      <c r="AZ640" s="794"/>
      <c r="BA640" s="794"/>
      <c r="BB640" s="794"/>
      <c r="BC640" s="794"/>
      <c r="BD640" s="794"/>
      <c r="BE640" s="794"/>
      <c r="BF640" s="794"/>
      <c r="BG640" s="794"/>
      <c r="BH640" s="794"/>
      <c r="BI640" s="794"/>
      <c r="BJ640" s="794"/>
      <c r="BK640" s="794"/>
      <c r="BL640" s="794"/>
      <c r="BM640" s="794"/>
    </row>
    <row r="641" spans="5:65" s="795" customFormat="1" ht="17.25" customHeight="1">
      <c r="E641" s="4"/>
      <c r="F641" s="794"/>
      <c r="G641" s="794"/>
      <c r="H641" s="794"/>
      <c r="I641" s="794"/>
      <c r="J641" s="794"/>
      <c r="K641" s="794"/>
      <c r="L641" s="794"/>
      <c r="M641" s="794"/>
      <c r="N641" s="794"/>
      <c r="O641" s="794"/>
      <c r="P641" s="794"/>
      <c r="Q641" s="794"/>
      <c r="R641" s="794"/>
      <c r="S641" s="794"/>
      <c r="T641" s="794"/>
      <c r="U641" s="794"/>
      <c r="V641" s="794"/>
      <c r="W641" s="794"/>
      <c r="X641" s="794"/>
      <c r="Y641" s="794"/>
      <c r="Z641" s="794"/>
      <c r="AA641" s="794"/>
      <c r="AB641" s="794"/>
      <c r="AC641" s="794"/>
      <c r="AD641" s="794"/>
      <c r="AE641" s="794"/>
      <c r="AF641" s="794"/>
      <c r="AG641" s="794"/>
      <c r="AH641" s="794"/>
      <c r="AI641" s="794"/>
      <c r="AJ641" s="794"/>
      <c r="AK641" s="794"/>
      <c r="AL641" s="794"/>
      <c r="AM641" s="794"/>
      <c r="AN641" s="794"/>
      <c r="AO641" s="794"/>
      <c r="AP641" s="794"/>
      <c r="AQ641" s="794"/>
      <c r="AR641" s="794"/>
      <c r="AS641" s="794"/>
      <c r="AT641" s="794"/>
      <c r="AU641" s="794"/>
      <c r="AV641" s="794"/>
      <c r="AW641" s="794"/>
      <c r="AX641" s="794"/>
      <c r="AY641" s="794"/>
      <c r="AZ641" s="794"/>
      <c r="BA641" s="794"/>
      <c r="BB641" s="794"/>
      <c r="BC641" s="794"/>
      <c r="BD641" s="794"/>
      <c r="BE641" s="794"/>
      <c r="BF641" s="794"/>
      <c r="BG641" s="794"/>
      <c r="BH641" s="794"/>
      <c r="BI641" s="794"/>
      <c r="BJ641" s="794"/>
      <c r="BK641" s="794"/>
      <c r="BL641" s="794"/>
      <c r="BM641" s="794"/>
    </row>
    <row r="642" spans="5:65" s="795" customFormat="1" ht="17.25" customHeight="1">
      <c r="E642" s="4"/>
      <c r="F642" s="794"/>
      <c r="G642" s="794"/>
      <c r="H642" s="794"/>
      <c r="I642" s="794"/>
      <c r="J642" s="794"/>
      <c r="K642" s="794"/>
      <c r="L642" s="794"/>
      <c r="M642" s="794"/>
      <c r="N642" s="794"/>
      <c r="O642" s="794"/>
      <c r="P642" s="794"/>
      <c r="Q642" s="794"/>
      <c r="R642" s="794"/>
      <c r="S642" s="794"/>
      <c r="T642" s="794"/>
      <c r="U642" s="794"/>
      <c r="V642" s="794"/>
      <c r="W642" s="794"/>
      <c r="X642" s="794"/>
      <c r="Y642" s="794"/>
      <c r="Z642" s="794"/>
      <c r="AA642" s="794"/>
      <c r="AB642" s="794"/>
      <c r="AC642" s="794"/>
      <c r="AD642" s="794"/>
      <c r="AE642" s="794"/>
      <c r="AF642" s="794"/>
      <c r="AG642" s="794"/>
      <c r="AH642" s="794"/>
      <c r="AI642" s="794"/>
      <c r="AJ642" s="794"/>
      <c r="AK642" s="794"/>
      <c r="AL642" s="794"/>
      <c r="AM642" s="794"/>
      <c r="AN642" s="794"/>
      <c r="AO642" s="794"/>
      <c r="AP642" s="794"/>
      <c r="AQ642" s="794"/>
      <c r="AR642" s="794"/>
      <c r="AS642" s="794"/>
      <c r="AT642" s="794"/>
      <c r="AU642" s="794"/>
      <c r="AV642" s="794"/>
      <c r="AW642" s="794"/>
      <c r="AX642" s="794"/>
      <c r="AY642" s="794"/>
      <c r="AZ642" s="794"/>
      <c r="BA642" s="794"/>
      <c r="BB642" s="794"/>
      <c r="BC642" s="794"/>
      <c r="BD642" s="794"/>
      <c r="BE642" s="794"/>
      <c r="BF642" s="794"/>
      <c r="BG642" s="794"/>
      <c r="BH642" s="794"/>
      <c r="BI642" s="794"/>
      <c r="BJ642" s="794"/>
      <c r="BK642" s="794"/>
      <c r="BL642" s="794"/>
      <c r="BM642" s="794"/>
    </row>
    <row r="643" spans="5:65" s="795" customFormat="1" ht="12" customHeight="1">
      <c r="E643" s="4"/>
      <c r="F643" s="794"/>
      <c r="G643" s="794"/>
      <c r="H643" s="794"/>
      <c r="I643" s="794"/>
      <c r="J643" s="794"/>
      <c r="K643" s="794"/>
      <c r="L643" s="794"/>
      <c r="M643" s="794"/>
      <c r="N643" s="794"/>
      <c r="O643" s="794"/>
      <c r="P643" s="794"/>
      <c r="Q643" s="794"/>
      <c r="R643" s="794"/>
      <c r="S643" s="794"/>
      <c r="T643" s="794"/>
      <c r="U643" s="794"/>
      <c r="V643" s="794"/>
      <c r="W643" s="794"/>
      <c r="X643" s="794"/>
      <c r="Y643" s="794"/>
      <c r="Z643" s="794"/>
      <c r="AA643" s="794"/>
      <c r="AB643" s="794"/>
      <c r="AC643" s="794"/>
      <c r="AD643" s="794"/>
      <c r="AE643" s="794"/>
      <c r="AF643" s="794"/>
      <c r="AG643" s="794"/>
      <c r="AH643" s="794"/>
      <c r="AI643" s="794"/>
      <c r="AJ643" s="794"/>
      <c r="AK643" s="794"/>
      <c r="AL643" s="794"/>
      <c r="AM643" s="794"/>
      <c r="AN643" s="794"/>
      <c r="AO643" s="794"/>
      <c r="AP643" s="794"/>
      <c r="AQ643" s="794"/>
      <c r="AR643" s="794"/>
      <c r="AS643" s="794"/>
      <c r="AT643" s="794"/>
      <c r="AU643" s="794"/>
      <c r="AV643" s="794"/>
      <c r="AW643" s="794"/>
      <c r="AX643" s="794"/>
      <c r="AY643" s="794"/>
      <c r="AZ643" s="794"/>
      <c r="BA643" s="794"/>
      <c r="BB643" s="794"/>
      <c r="BC643" s="794"/>
      <c r="BD643" s="794"/>
      <c r="BE643" s="794"/>
      <c r="BF643" s="794"/>
      <c r="BG643" s="794"/>
      <c r="BH643" s="794"/>
      <c r="BI643" s="794"/>
      <c r="BJ643" s="794"/>
      <c r="BK643" s="794"/>
      <c r="BL643" s="794"/>
      <c r="BM643" s="794"/>
    </row>
    <row r="644" spans="5:65" s="795" customFormat="1" ht="15" customHeight="1">
      <c r="E644" s="4"/>
      <c r="F644" s="794"/>
      <c r="G644" s="794"/>
      <c r="H644" s="794"/>
      <c r="I644" s="794"/>
      <c r="J644" s="794"/>
      <c r="K644" s="794"/>
      <c r="L644" s="794"/>
      <c r="M644" s="794"/>
      <c r="N644" s="794"/>
      <c r="O644" s="794"/>
      <c r="P644" s="794"/>
      <c r="Q644" s="794"/>
      <c r="R644" s="794"/>
      <c r="S644" s="794"/>
      <c r="T644" s="794"/>
      <c r="U644" s="794"/>
      <c r="V644" s="794"/>
      <c r="W644" s="794"/>
      <c r="X644" s="794"/>
      <c r="Y644" s="794"/>
      <c r="Z644" s="794"/>
      <c r="AA644" s="794"/>
      <c r="AB644" s="794"/>
      <c r="AC644" s="794"/>
      <c r="AD644" s="794"/>
      <c r="AE644" s="794"/>
      <c r="AF644" s="794"/>
      <c r="AG644" s="794"/>
      <c r="AH644" s="794"/>
      <c r="AI644" s="794"/>
      <c r="AJ644" s="794"/>
      <c r="AK644" s="794"/>
      <c r="AL644" s="794"/>
      <c r="AM644" s="794"/>
      <c r="AN644" s="794"/>
      <c r="AO644" s="794"/>
      <c r="AP644" s="794"/>
      <c r="AQ644" s="794"/>
      <c r="AR644" s="794"/>
      <c r="AS644" s="794"/>
      <c r="AT644" s="794"/>
      <c r="AU644" s="794"/>
      <c r="AV644" s="794"/>
      <c r="AW644" s="794"/>
      <c r="AX644" s="794"/>
      <c r="AY644" s="794"/>
      <c r="AZ644" s="794"/>
      <c r="BA644" s="794"/>
      <c r="BB644" s="794"/>
      <c r="BC644" s="794"/>
      <c r="BD644" s="794"/>
      <c r="BE644" s="794"/>
      <c r="BF644" s="794"/>
      <c r="BG644" s="794"/>
      <c r="BH644" s="794"/>
      <c r="BI644" s="794"/>
      <c r="BJ644" s="794"/>
      <c r="BK644" s="794"/>
      <c r="BL644" s="794"/>
      <c r="BM644" s="794"/>
    </row>
    <row r="645" spans="5:65" s="795" customFormat="1" ht="15" customHeight="1">
      <c r="E645" s="4"/>
      <c r="F645" s="794"/>
      <c r="G645" s="794"/>
      <c r="H645" s="794"/>
      <c r="I645" s="794"/>
      <c r="J645" s="794"/>
      <c r="K645" s="794"/>
      <c r="L645" s="794"/>
      <c r="M645" s="794"/>
      <c r="N645" s="794"/>
      <c r="O645" s="794"/>
      <c r="P645" s="794"/>
      <c r="Q645" s="794"/>
      <c r="R645" s="794"/>
      <c r="S645" s="794"/>
      <c r="T645" s="794"/>
      <c r="U645" s="794"/>
      <c r="V645" s="794"/>
      <c r="W645" s="794"/>
      <c r="X645" s="794"/>
      <c r="Y645" s="794"/>
      <c r="Z645" s="794"/>
      <c r="AA645" s="794"/>
      <c r="AB645" s="794"/>
      <c r="AC645" s="794"/>
      <c r="AD645" s="794"/>
      <c r="AE645" s="794"/>
      <c r="AF645" s="794"/>
      <c r="AG645" s="794"/>
      <c r="AH645" s="794"/>
      <c r="AI645" s="794"/>
      <c r="AJ645" s="794"/>
      <c r="AK645" s="794"/>
      <c r="AL645" s="794"/>
      <c r="AM645" s="794"/>
      <c r="AN645" s="794"/>
      <c r="AO645" s="794"/>
      <c r="AP645" s="794"/>
      <c r="AQ645" s="794"/>
      <c r="AR645" s="794"/>
      <c r="AS645" s="794"/>
      <c r="AT645" s="794"/>
      <c r="AU645" s="794"/>
      <c r="AV645" s="794"/>
      <c r="AW645" s="794"/>
      <c r="AX645" s="794"/>
      <c r="AY645" s="794"/>
      <c r="AZ645" s="794"/>
      <c r="BA645" s="794"/>
      <c r="BB645" s="794"/>
      <c r="BC645" s="794"/>
      <c r="BD645" s="794"/>
      <c r="BE645" s="794"/>
      <c r="BF645" s="794"/>
      <c r="BG645" s="794"/>
      <c r="BH645" s="794"/>
      <c r="BI645" s="794"/>
      <c r="BJ645" s="794"/>
      <c r="BK645" s="794"/>
      <c r="BL645" s="794"/>
      <c r="BM645" s="794"/>
    </row>
    <row r="646" spans="5:65" s="795" customFormat="1" ht="45.75" customHeight="1">
      <c r="E646" s="4"/>
      <c r="F646" s="794"/>
      <c r="G646" s="794"/>
      <c r="H646" s="794"/>
      <c r="I646" s="794"/>
      <c r="J646" s="794"/>
      <c r="K646" s="794"/>
      <c r="L646" s="794"/>
      <c r="M646" s="794"/>
      <c r="N646" s="794"/>
      <c r="O646" s="794"/>
      <c r="P646" s="794"/>
      <c r="Q646" s="794"/>
      <c r="R646" s="794"/>
      <c r="S646" s="794"/>
      <c r="T646" s="794"/>
      <c r="U646" s="794"/>
      <c r="V646" s="794"/>
      <c r="W646" s="794"/>
      <c r="X646" s="794"/>
      <c r="Y646" s="794"/>
      <c r="Z646" s="794"/>
      <c r="AA646" s="794"/>
      <c r="AB646" s="794"/>
      <c r="AC646" s="794"/>
      <c r="AD646" s="794"/>
      <c r="AE646" s="794"/>
      <c r="AF646" s="794"/>
      <c r="AG646" s="794"/>
      <c r="AH646" s="794"/>
      <c r="AI646" s="794"/>
      <c r="AJ646" s="794"/>
      <c r="AK646" s="794"/>
      <c r="AL646" s="794"/>
      <c r="AM646" s="794"/>
      <c r="AN646" s="794"/>
      <c r="AO646" s="794"/>
      <c r="AP646" s="794"/>
      <c r="AQ646" s="794"/>
      <c r="AR646" s="794"/>
      <c r="AS646" s="794"/>
      <c r="AT646" s="794"/>
      <c r="AU646" s="794"/>
      <c r="AV646" s="794"/>
      <c r="AW646" s="794"/>
      <c r="AX646" s="794"/>
      <c r="AY646" s="794"/>
      <c r="AZ646" s="794"/>
      <c r="BA646" s="794"/>
      <c r="BB646" s="794"/>
      <c r="BC646" s="794"/>
      <c r="BD646" s="794"/>
      <c r="BE646" s="794"/>
      <c r="BF646" s="794"/>
      <c r="BG646" s="794"/>
      <c r="BH646" s="794"/>
      <c r="BI646" s="794"/>
      <c r="BJ646" s="794"/>
      <c r="BK646" s="794"/>
      <c r="BL646" s="794"/>
      <c r="BM646" s="794"/>
    </row>
    <row r="647" spans="5:65" s="795" customFormat="1" ht="49.5" customHeight="1">
      <c r="E647" s="4"/>
      <c r="F647" s="794"/>
      <c r="G647" s="794"/>
      <c r="H647" s="794"/>
      <c r="I647" s="794"/>
      <c r="J647" s="794"/>
      <c r="K647" s="794"/>
      <c r="L647" s="794"/>
      <c r="M647" s="794"/>
      <c r="N647" s="794"/>
      <c r="O647" s="794"/>
      <c r="P647" s="794"/>
      <c r="Q647" s="794"/>
      <c r="R647" s="794"/>
      <c r="S647" s="794"/>
      <c r="T647" s="794"/>
      <c r="U647" s="794"/>
      <c r="V647" s="794"/>
      <c r="W647" s="794"/>
      <c r="X647" s="794"/>
      <c r="Y647" s="794"/>
      <c r="Z647" s="794"/>
      <c r="AA647" s="794"/>
      <c r="AB647" s="794"/>
      <c r="AC647" s="794"/>
      <c r="AD647" s="794"/>
      <c r="AE647" s="794"/>
      <c r="AF647" s="794"/>
      <c r="AG647" s="794"/>
      <c r="AH647" s="794"/>
      <c r="AI647" s="794"/>
      <c r="AJ647" s="794"/>
      <c r="AK647" s="794"/>
      <c r="AL647" s="794"/>
      <c r="AM647" s="794"/>
      <c r="AN647" s="794"/>
      <c r="AO647" s="794"/>
      <c r="AP647" s="794"/>
      <c r="AQ647" s="794"/>
      <c r="AR647" s="794"/>
      <c r="AS647" s="794"/>
      <c r="AT647" s="794"/>
      <c r="AU647" s="794"/>
      <c r="AV647" s="794"/>
      <c r="AW647" s="794"/>
      <c r="AX647" s="794"/>
      <c r="AY647" s="794"/>
      <c r="AZ647" s="794"/>
      <c r="BA647" s="794"/>
      <c r="BB647" s="794"/>
      <c r="BC647" s="794"/>
      <c r="BD647" s="794"/>
      <c r="BE647" s="794"/>
      <c r="BF647" s="794"/>
      <c r="BG647" s="794"/>
      <c r="BH647" s="794"/>
      <c r="BI647" s="794"/>
      <c r="BJ647" s="794"/>
      <c r="BK647" s="794"/>
      <c r="BL647" s="794"/>
      <c r="BM647" s="794"/>
    </row>
    <row r="648" spans="5:65" s="795" customFormat="1" ht="12.75" customHeight="1">
      <c r="E648" s="4"/>
      <c r="F648" s="794"/>
      <c r="G648" s="794"/>
      <c r="H648" s="794"/>
      <c r="I648" s="794"/>
      <c r="J648" s="794"/>
      <c r="K648" s="794"/>
      <c r="L648" s="794"/>
      <c r="M648" s="794"/>
      <c r="N648" s="794"/>
      <c r="O648" s="794"/>
      <c r="P648" s="794"/>
      <c r="Q648" s="794"/>
      <c r="R648" s="794"/>
      <c r="S648" s="794"/>
      <c r="T648" s="794"/>
      <c r="U648" s="794"/>
      <c r="V648" s="794"/>
      <c r="W648" s="794"/>
      <c r="X648" s="794"/>
      <c r="Y648" s="794"/>
      <c r="Z648" s="794"/>
      <c r="AA648" s="794"/>
      <c r="AB648" s="794"/>
      <c r="AC648" s="794"/>
      <c r="AD648" s="794"/>
      <c r="AE648" s="794"/>
      <c r="AF648" s="794"/>
      <c r="AG648" s="794"/>
      <c r="AH648" s="794"/>
      <c r="AI648" s="794"/>
      <c r="AJ648" s="794"/>
      <c r="AK648" s="794"/>
      <c r="AL648" s="794"/>
      <c r="AM648" s="794"/>
      <c r="AN648" s="794"/>
      <c r="AO648" s="794"/>
      <c r="AP648" s="794"/>
      <c r="AQ648" s="794"/>
      <c r="AR648" s="794"/>
      <c r="AS648" s="794"/>
      <c r="AT648" s="794"/>
      <c r="AU648" s="794"/>
      <c r="AV648" s="794"/>
      <c r="AW648" s="794"/>
      <c r="AX648" s="794"/>
      <c r="AY648" s="794"/>
      <c r="AZ648" s="794"/>
      <c r="BA648" s="794"/>
      <c r="BB648" s="794"/>
      <c r="BC648" s="794"/>
      <c r="BD648" s="794"/>
      <c r="BE648" s="794"/>
      <c r="BF648" s="794"/>
      <c r="BG648" s="794"/>
      <c r="BH648" s="794"/>
      <c r="BI648" s="794"/>
      <c r="BJ648" s="794"/>
      <c r="BK648" s="794"/>
      <c r="BL648" s="794"/>
      <c r="BM648" s="794"/>
    </row>
    <row r="649" spans="5:65" s="795" customFormat="1" ht="11.1" customHeight="1">
      <c r="E649" s="4"/>
      <c r="F649" s="794"/>
      <c r="G649" s="794"/>
      <c r="H649" s="794"/>
      <c r="I649" s="794"/>
      <c r="J649" s="794"/>
      <c r="K649" s="794"/>
      <c r="L649" s="794"/>
      <c r="M649" s="794"/>
      <c r="N649" s="794"/>
      <c r="O649" s="794"/>
      <c r="P649" s="794"/>
      <c r="Q649" s="794"/>
      <c r="R649" s="794"/>
      <c r="S649" s="794"/>
      <c r="T649" s="794"/>
      <c r="U649" s="794"/>
      <c r="V649" s="794"/>
      <c r="W649" s="794"/>
      <c r="X649" s="794"/>
      <c r="Y649" s="794"/>
      <c r="Z649" s="794"/>
      <c r="AA649" s="794"/>
      <c r="AB649" s="794"/>
      <c r="AC649" s="794"/>
      <c r="AD649" s="794"/>
      <c r="AE649" s="794"/>
      <c r="AF649" s="794"/>
      <c r="AG649" s="794"/>
      <c r="AH649" s="794"/>
      <c r="AI649" s="794"/>
      <c r="AJ649" s="794"/>
      <c r="AK649" s="794"/>
      <c r="AL649" s="794"/>
      <c r="AM649" s="794"/>
      <c r="AN649" s="794"/>
      <c r="AO649" s="794"/>
      <c r="AP649" s="794"/>
      <c r="AQ649" s="794"/>
      <c r="AR649" s="794"/>
      <c r="AS649" s="794"/>
      <c r="AT649" s="794"/>
      <c r="AU649" s="794"/>
      <c r="AV649" s="794"/>
      <c r="AW649" s="794"/>
      <c r="AX649" s="794"/>
      <c r="AY649" s="794"/>
      <c r="AZ649" s="794"/>
      <c r="BA649" s="794"/>
      <c r="BB649" s="794"/>
      <c r="BC649" s="794"/>
      <c r="BD649" s="794"/>
      <c r="BE649" s="794"/>
      <c r="BF649" s="794"/>
      <c r="BG649" s="794"/>
      <c r="BH649" s="794"/>
      <c r="BI649" s="794"/>
      <c r="BJ649" s="794"/>
      <c r="BK649" s="794"/>
      <c r="BL649" s="794"/>
      <c r="BM649" s="794"/>
    </row>
    <row r="650" spans="5:65" s="795" customFormat="1" ht="24" customHeight="1">
      <c r="E650" s="4"/>
      <c r="F650" s="794"/>
      <c r="G650" s="794"/>
      <c r="H650" s="794"/>
      <c r="I650" s="794"/>
      <c r="J650" s="794"/>
      <c r="K650" s="794"/>
      <c r="L650" s="794"/>
      <c r="M650" s="794"/>
      <c r="N650" s="794"/>
      <c r="O650" s="794"/>
      <c r="P650" s="794"/>
      <c r="Q650" s="794"/>
      <c r="R650" s="794"/>
      <c r="S650" s="794"/>
      <c r="T650" s="794"/>
      <c r="U650" s="794"/>
      <c r="V650" s="794"/>
      <c r="W650" s="794"/>
      <c r="X650" s="794"/>
      <c r="Y650" s="794"/>
      <c r="Z650" s="794"/>
      <c r="AA650" s="794"/>
      <c r="AB650" s="794"/>
      <c r="AC650" s="794"/>
      <c r="AD650" s="794"/>
      <c r="AE650" s="794"/>
      <c r="AF650" s="794"/>
      <c r="AG650" s="794"/>
      <c r="AH650" s="794"/>
      <c r="AI650" s="794"/>
      <c r="AJ650" s="794"/>
      <c r="AK650" s="794"/>
      <c r="AL650" s="794"/>
      <c r="AM650" s="794"/>
      <c r="AN650" s="794"/>
      <c r="AO650" s="794"/>
      <c r="AP650" s="794"/>
      <c r="AQ650" s="794"/>
      <c r="AR650" s="794"/>
      <c r="AS650" s="794"/>
      <c r="AT650" s="794"/>
      <c r="AU650" s="794"/>
      <c r="AV650" s="794"/>
      <c r="AW650" s="794"/>
      <c r="AX650" s="794"/>
      <c r="AY650" s="794"/>
      <c r="AZ650" s="794"/>
      <c r="BA650" s="794"/>
      <c r="BB650" s="794"/>
      <c r="BC650" s="794"/>
      <c r="BD650" s="794"/>
      <c r="BE650" s="794"/>
      <c r="BF650" s="794"/>
      <c r="BG650" s="794"/>
      <c r="BH650" s="794"/>
      <c r="BI650" s="794"/>
      <c r="BJ650" s="794"/>
      <c r="BK650" s="794"/>
      <c r="BL650" s="794"/>
      <c r="BM650" s="794"/>
    </row>
    <row r="651" spans="5:65" s="795" customFormat="1" ht="11.1" customHeight="1">
      <c r="E651" s="4"/>
      <c r="F651" s="794"/>
      <c r="G651" s="794"/>
      <c r="H651" s="794"/>
      <c r="I651" s="794"/>
      <c r="J651" s="794"/>
      <c r="K651" s="794"/>
      <c r="L651" s="794"/>
      <c r="M651" s="794"/>
      <c r="N651" s="794"/>
      <c r="O651" s="794"/>
      <c r="P651" s="794"/>
      <c r="Q651" s="794"/>
      <c r="R651" s="794"/>
      <c r="S651" s="794"/>
      <c r="T651" s="794"/>
      <c r="U651" s="794"/>
      <c r="V651" s="794"/>
      <c r="W651" s="794"/>
      <c r="X651" s="794"/>
      <c r="Y651" s="794"/>
      <c r="Z651" s="794"/>
      <c r="AA651" s="794"/>
      <c r="AB651" s="794"/>
      <c r="AC651" s="794"/>
      <c r="AD651" s="794"/>
      <c r="AE651" s="794"/>
      <c r="AF651" s="794"/>
      <c r="AG651" s="794"/>
      <c r="AH651" s="794"/>
      <c r="AI651" s="794"/>
      <c r="AJ651" s="794"/>
      <c r="AK651" s="794"/>
      <c r="AL651" s="794"/>
      <c r="AM651" s="794"/>
      <c r="AN651" s="794"/>
      <c r="AO651" s="794"/>
      <c r="AP651" s="794"/>
      <c r="AQ651" s="794"/>
      <c r="AR651" s="794"/>
      <c r="AS651" s="794"/>
      <c r="AT651" s="794"/>
      <c r="AU651" s="794"/>
      <c r="AV651" s="794"/>
      <c r="AW651" s="794"/>
      <c r="AX651" s="794"/>
      <c r="AY651" s="794"/>
      <c r="AZ651" s="794"/>
      <c r="BA651" s="794"/>
      <c r="BB651" s="794"/>
      <c r="BC651" s="794"/>
      <c r="BD651" s="794"/>
      <c r="BE651" s="794"/>
      <c r="BF651" s="794"/>
      <c r="BG651" s="794"/>
      <c r="BH651" s="794"/>
      <c r="BI651" s="794"/>
      <c r="BJ651" s="794"/>
      <c r="BK651" s="794"/>
      <c r="BL651" s="794"/>
      <c r="BM651" s="794"/>
    </row>
    <row r="652" spans="5:65" s="795" customFormat="1" ht="12.75" customHeight="1">
      <c r="E652" s="4"/>
      <c r="F652" s="794"/>
      <c r="G652" s="794"/>
      <c r="H652" s="794"/>
      <c r="I652" s="794"/>
      <c r="J652" s="794"/>
      <c r="K652" s="794"/>
      <c r="L652" s="794"/>
      <c r="M652" s="794"/>
      <c r="N652" s="794"/>
      <c r="O652" s="794"/>
      <c r="P652" s="794"/>
      <c r="Q652" s="794"/>
      <c r="R652" s="794"/>
      <c r="S652" s="794"/>
      <c r="T652" s="794"/>
      <c r="U652" s="794"/>
      <c r="V652" s="794"/>
      <c r="W652" s="794"/>
      <c r="X652" s="794"/>
      <c r="Y652" s="794"/>
      <c r="Z652" s="794"/>
      <c r="AA652" s="794"/>
      <c r="AB652" s="794"/>
      <c r="AC652" s="794"/>
      <c r="AD652" s="794"/>
      <c r="AE652" s="794"/>
      <c r="AF652" s="794"/>
      <c r="AG652" s="794"/>
      <c r="AH652" s="794"/>
      <c r="AI652" s="794"/>
      <c r="AJ652" s="794"/>
      <c r="AK652" s="794"/>
      <c r="AL652" s="794"/>
      <c r="AM652" s="794"/>
      <c r="AN652" s="794"/>
      <c r="AO652" s="794"/>
      <c r="AP652" s="794"/>
      <c r="AQ652" s="794"/>
      <c r="AR652" s="794"/>
      <c r="AS652" s="794"/>
      <c r="AT652" s="794"/>
      <c r="AU652" s="794"/>
      <c r="AV652" s="794"/>
      <c r="AW652" s="794"/>
      <c r="AX652" s="794"/>
      <c r="AY652" s="794"/>
      <c r="AZ652" s="794"/>
      <c r="BA652" s="794"/>
      <c r="BB652" s="794"/>
      <c r="BC652" s="794"/>
      <c r="BD652" s="794"/>
      <c r="BE652" s="794"/>
      <c r="BF652" s="794"/>
      <c r="BG652" s="794"/>
      <c r="BH652" s="794"/>
      <c r="BI652" s="794"/>
      <c r="BJ652" s="794"/>
      <c r="BK652" s="794"/>
      <c r="BL652" s="794"/>
      <c r="BM652" s="794"/>
    </row>
    <row r="653" spans="5:65" s="795" customFormat="1" ht="11.1" customHeight="1">
      <c r="E653" s="4"/>
      <c r="F653" s="794"/>
      <c r="G653" s="794"/>
      <c r="H653" s="794"/>
      <c r="I653" s="794"/>
      <c r="J653" s="794"/>
      <c r="K653" s="794"/>
      <c r="L653" s="794"/>
      <c r="M653" s="794"/>
      <c r="N653" s="794"/>
      <c r="O653" s="794"/>
      <c r="P653" s="794"/>
      <c r="Q653" s="794"/>
      <c r="R653" s="794"/>
      <c r="S653" s="794"/>
      <c r="T653" s="794"/>
      <c r="U653" s="794"/>
      <c r="V653" s="794"/>
      <c r="W653" s="794"/>
      <c r="X653" s="794"/>
      <c r="Y653" s="794"/>
      <c r="Z653" s="794"/>
      <c r="AA653" s="794"/>
      <c r="AB653" s="794"/>
      <c r="AC653" s="794"/>
      <c r="AD653" s="794"/>
      <c r="AE653" s="794"/>
      <c r="AF653" s="794"/>
      <c r="AG653" s="794"/>
      <c r="AH653" s="794"/>
      <c r="AI653" s="794"/>
      <c r="AJ653" s="794"/>
      <c r="AK653" s="794"/>
      <c r="AL653" s="794"/>
      <c r="AM653" s="794"/>
      <c r="AN653" s="794"/>
      <c r="AO653" s="794"/>
      <c r="AP653" s="794"/>
      <c r="AQ653" s="794"/>
      <c r="AR653" s="794"/>
      <c r="AS653" s="794"/>
      <c r="AT653" s="794"/>
      <c r="AU653" s="794"/>
      <c r="AV653" s="794"/>
      <c r="AW653" s="794"/>
      <c r="AX653" s="794"/>
      <c r="AY653" s="794"/>
      <c r="AZ653" s="794"/>
      <c r="BA653" s="794"/>
      <c r="BB653" s="794"/>
      <c r="BC653" s="794"/>
      <c r="BD653" s="794"/>
      <c r="BE653" s="794"/>
      <c r="BF653" s="794"/>
      <c r="BG653" s="794"/>
      <c r="BH653" s="794"/>
      <c r="BI653" s="794"/>
      <c r="BJ653" s="794"/>
      <c r="BK653" s="794"/>
      <c r="BL653" s="794"/>
      <c r="BM653" s="794"/>
    </row>
    <row r="654" spans="5:65" s="795" customFormat="1" ht="12.75" customHeight="1">
      <c r="E654" s="4"/>
      <c r="F654" s="794"/>
      <c r="G654" s="794"/>
      <c r="H654" s="794"/>
      <c r="I654" s="794"/>
      <c r="J654" s="794"/>
      <c r="K654" s="794"/>
      <c r="L654" s="794"/>
      <c r="M654" s="794"/>
      <c r="N654" s="794"/>
      <c r="O654" s="794"/>
      <c r="P654" s="794"/>
      <c r="Q654" s="794"/>
      <c r="R654" s="794"/>
      <c r="S654" s="794"/>
      <c r="T654" s="794"/>
      <c r="U654" s="794"/>
      <c r="V654" s="794"/>
      <c r="W654" s="794"/>
      <c r="X654" s="794"/>
      <c r="Y654" s="794"/>
      <c r="Z654" s="794"/>
      <c r="AA654" s="794"/>
      <c r="AB654" s="794"/>
      <c r="AC654" s="794"/>
      <c r="AD654" s="794"/>
      <c r="AE654" s="794"/>
      <c r="AF654" s="794"/>
      <c r="AG654" s="794"/>
      <c r="AH654" s="794"/>
      <c r="AI654" s="794"/>
      <c r="AJ654" s="794"/>
      <c r="AK654" s="794"/>
      <c r="AL654" s="794"/>
      <c r="AM654" s="794"/>
      <c r="AN654" s="794"/>
      <c r="AO654" s="794"/>
      <c r="AP654" s="794"/>
      <c r="AQ654" s="794"/>
      <c r="AR654" s="794"/>
      <c r="AS654" s="794"/>
      <c r="AT654" s="794"/>
      <c r="AU654" s="794"/>
      <c r="AV654" s="794"/>
      <c r="AW654" s="794"/>
      <c r="AX654" s="794"/>
      <c r="AY654" s="794"/>
      <c r="AZ654" s="794"/>
      <c r="BA654" s="794"/>
      <c r="BB654" s="794"/>
      <c r="BC654" s="794"/>
      <c r="BD654" s="794"/>
      <c r="BE654" s="794"/>
      <c r="BF654" s="794"/>
      <c r="BG654" s="794"/>
      <c r="BH654" s="794"/>
      <c r="BI654" s="794"/>
      <c r="BJ654" s="794"/>
      <c r="BK654" s="794"/>
      <c r="BL654" s="794"/>
      <c r="BM654" s="794"/>
    </row>
    <row r="655" spans="5:65" s="795" customFormat="1" ht="12.75" customHeight="1">
      <c r="E655" s="4"/>
      <c r="F655" s="794"/>
      <c r="G655" s="794"/>
      <c r="H655" s="794"/>
      <c r="I655" s="794"/>
      <c r="J655" s="794"/>
      <c r="K655" s="794"/>
      <c r="L655" s="794"/>
      <c r="M655" s="794"/>
      <c r="N655" s="794"/>
      <c r="O655" s="794"/>
      <c r="P655" s="794"/>
      <c r="Q655" s="794"/>
      <c r="R655" s="794"/>
      <c r="S655" s="794"/>
      <c r="T655" s="794"/>
      <c r="U655" s="794"/>
      <c r="V655" s="794"/>
      <c r="W655" s="794"/>
      <c r="X655" s="794"/>
      <c r="Y655" s="794"/>
      <c r="Z655" s="794"/>
      <c r="AA655" s="794"/>
      <c r="AB655" s="794"/>
      <c r="AC655" s="794"/>
      <c r="AD655" s="794"/>
      <c r="AE655" s="794"/>
      <c r="AF655" s="794"/>
      <c r="AG655" s="794"/>
      <c r="AH655" s="794"/>
      <c r="AI655" s="794"/>
      <c r="AJ655" s="794"/>
      <c r="AK655" s="794"/>
      <c r="AL655" s="794"/>
      <c r="AM655" s="794"/>
      <c r="AN655" s="794"/>
      <c r="AO655" s="794"/>
      <c r="AP655" s="794"/>
      <c r="AQ655" s="794"/>
      <c r="AR655" s="794"/>
      <c r="AS655" s="794"/>
      <c r="AT655" s="794"/>
      <c r="AU655" s="794"/>
      <c r="AV655" s="794"/>
      <c r="AW655" s="794"/>
      <c r="AX655" s="794"/>
      <c r="AY655" s="794"/>
      <c r="AZ655" s="794"/>
      <c r="BA655" s="794"/>
      <c r="BB655" s="794"/>
      <c r="BC655" s="794"/>
      <c r="BD655" s="794"/>
      <c r="BE655" s="794"/>
      <c r="BF655" s="794"/>
      <c r="BG655" s="794"/>
      <c r="BH655" s="794"/>
      <c r="BI655" s="794"/>
      <c r="BJ655" s="794"/>
      <c r="BK655" s="794"/>
      <c r="BL655" s="794"/>
      <c r="BM655" s="794"/>
    </row>
    <row r="656" spans="5:65" s="795" customFormat="1" ht="12.75" customHeight="1">
      <c r="E656" s="4"/>
      <c r="F656" s="794"/>
      <c r="G656" s="794"/>
      <c r="H656" s="794"/>
      <c r="I656" s="794"/>
      <c r="J656" s="794"/>
      <c r="K656" s="794"/>
      <c r="L656" s="794"/>
      <c r="M656" s="794"/>
      <c r="N656" s="794"/>
      <c r="O656" s="794"/>
      <c r="P656" s="794"/>
      <c r="Q656" s="794"/>
      <c r="R656" s="794"/>
      <c r="S656" s="794"/>
      <c r="T656" s="794"/>
      <c r="U656" s="794"/>
      <c r="V656" s="794"/>
      <c r="W656" s="794"/>
      <c r="X656" s="794"/>
      <c r="Y656" s="794"/>
      <c r="Z656" s="794"/>
      <c r="AA656" s="794"/>
      <c r="AB656" s="794"/>
      <c r="AC656" s="794"/>
      <c r="AD656" s="794"/>
      <c r="AE656" s="794"/>
      <c r="AF656" s="794"/>
      <c r="AG656" s="794"/>
      <c r="AH656" s="794"/>
      <c r="AI656" s="794"/>
      <c r="AJ656" s="794"/>
      <c r="AK656" s="794"/>
      <c r="AL656" s="794"/>
      <c r="AM656" s="794"/>
      <c r="AN656" s="794"/>
      <c r="AO656" s="794"/>
      <c r="AP656" s="794"/>
      <c r="AQ656" s="794"/>
      <c r="AR656" s="794"/>
      <c r="AS656" s="794"/>
      <c r="AT656" s="794"/>
      <c r="AU656" s="794"/>
      <c r="AV656" s="794"/>
      <c r="AW656" s="794"/>
      <c r="AX656" s="794"/>
      <c r="AY656" s="794"/>
      <c r="AZ656" s="794"/>
      <c r="BA656" s="794"/>
      <c r="BB656" s="794"/>
      <c r="BC656" s="794"/>
      <c r="BD656" s="794"/>
      <c r="BE656" s="794"/>
      <c r="BF656" s="794"/>
      <c r="BG656" s="794"/>
      <c r="BH656" s="794"/>
      <c r="BI656" s="794"/>
      <c r="BJ656" s="794"/>
      <c r="BK656" s="794"/>
      <c r="BL656" s="794"/>
      <c r="BM656" s="794"/>
    </row>
    <row r="657" spans="5:65" s="795" customFormat="1" ht="12.75" customHeight="1">
      <c r="E657" s="4"/>
      <c r="F657" s="794"/>
      <c r="G657" s="794"/>
      <c r="H657" s="794"/>
      <c r="I657" s="794"/>
      <c r="J657" s="794"/>
      <c r="K657" s="794"/>
      <c r="L657" s="794"/>
      <c r="M657" s="794"/>
      <c r="N657" s="794"/>
      <c r="O657" s="794"/>
      <c r="P657" s="794"/>
      <c r="Q657" s="794"/>
      <c r="R657" s="794"/>
      <c r="S657" s="794"/>
      <c r="T657" s="794"/>
      <c r="U657" s="794"/>
      <c r="V657" s="794"/>
      <c r="W657" s="794"/>
      <c r="X657" s="794"/>
      <c r="Y657" s="794"/>
      <c r="Z657" s="794"/>
      <c r="AA657" s="794"/>
      <c r="AB657" s="794"/>
      <c r="AC657" s="794"/>
      <c r="AD657" s="794"/>
      <c r="AE657" s="794"/>
      <c r="AF657" s="794"/>
      <c r="AG657" s="794"/>
      <c r="AH657" s="794"/>
      <c r="AI657" s="794"/>
      <c r="AJ657" s="794"/>
      <c r="AK657" s="794"/>
      <c r="AL657" s="794"/>
      <c r="AM657" s="794"/>
      <c r="AN657" s="794"/>
      <c r="AO657" s="794"/>
      <c r="AP657" s="794"/>
      <c r="AQ657" s="794"/>
      <c r="AR657" s="794"/>
      <c r="AS657" s="794"/>
      <c r="AT657" s="794"/>
      <c r="AU657" s="794"/>
      <c r="AV657" s="794"/>
      <c r="AW657" s="794"/>
      <c r="AX657" s="794"/>
      <c r="AY657" s="794"/>
      <c r="AZ657" s="794"/>
      <c r="BA657" s="794"/>
      <c r="BB657" s="794"/>
      <c r="BC657" s="794"/>
      <c r="BD657" s="794"/>
      <c r="BE657" s="794"/>
      <c r="BF657" s="794"/>
      <c r="BG657" s="794"/>
      <c r="BH657" s="794"/>
      <c r="BI657" s="794"/>
      <c r="BJ657" s="794"/>
      <c r="BK657" s="794"/>
      <c r="BL657" s="794"/>
      <c r="BM657" s="794"/>
    </row>
    <row r="658" spans="5:65" s="795" customFormat="1" ht="12.75" customHeight="1">
      <c r="E658" s="4"/>
      <c r="F658" s="794"/>
      <c r="G658" s="794"/>
      <c r="H658" s="794"/>
      <c r="I658" s="794"/>
      <c r="J658" s="794"/>
      <c r="K658" s="794"/>
      <c r="L658" s="794"/>
      <c r="M658" s="794"/>
      <c r="N658" s="794"/>
      <c r="O658" s="794"/>
      <c r="P658" s="794"/>
      <c r="Q658" s="794"/>
      <c r="R658" s="794"/>
      <c r="S658" s="794"/>
      <c r="T658" s="794"/>
      <c r="U658" s="794"/>
      <c r="V658" s="794"/>
      <c r="W658" s="794"/>
      <c r="X658" s="794"/>
      <c r="Y658" s="794"/>
      <c r="Z658" s="794"/>
      <c r="AA658" s="794"/>
      <c r="AB658" s="794"/>
      <c r="AC658" s="794"/>
      <c r="AD658" s="794"/>
      <c r="AE658" s="794"/>
      <c r="AF658" s="794"/>
      <c r="AG658" s="794"/>
      <c r="AH658" s="794"/>
      <c r="AI658" s="794"/>
      <c r="AJ658" s="794"/>
      <c r="AK658" s="794"/>
      <c r="AL658" s="794"/>
      <c r="AM658" s="794"/>
      <c r="AN658" s="794"/>
      <c r="AO658" s="794"/>
      <c r="AP658" s="794"/>
      <c r="AQ658" s="794"/>
      <c r="AR658" s="794"/>
      <c r="AS658" s="794"/>
      <c r="AT658" s="794"/>
      <c r="AU658" s="794"/>
      <c r="AV658" s="794"/>
      <c r="AW658" s="794"/>
      <c r="AX658" s="794"/>
      <c r="AY658" s="794"/>
      <c r="AZ658" s="794"/>
      <c r="BA658" s="794"/>
      <c r="BB658" s="794"/>
      <c r="BC658" s="794"/>
      <c r="BD658" s="794"/>
      <c r="BE658" s="794"/>
      <c r="BF658" s="794"/>
      <c r="BG658" s="794"/>
      <c r="BH658" s="794"/>
      <c r="BI658" s="794"/>
      <c r="BJ658" s="794"/>
      <c r="BK658" s="794"/>
      <c r="BL658" s="794"/>
      <c r="BM658" s="794"/>
    </row>
    <row r="659" spans="5:65" s="795" customFormat="1" ht="11.1" customHeight="1">
      <c r="E659" s="4"/>
      <c r="F659" s="794"/>
      <c r="G659" s="794"/>
      <c r="H659" s="794"/>
      <c r="I659" s="794"/>
      <c r="J659" s="794"/>
      <c r="K659" s="794"/>
      <c r="L659" s="794"/>
      <c r="M659" s="794"/>
      <c r="N659" s="794"/>
      <c r="O659" s="794"/>
      <c r="P659" s="794"/>
      <c r="Q659" s="794"/>
      <c r="R659" s="794"/>
      <c r="S659" s="794"/>
      <c r="T659" s="794"/>
      <c r="U659" s="794"/>
      <c r="V659" s="794"/>
      <c r="W659" s="794"/>
      <c r="X659" s="794"/>
      <c r="Y659" s="794"/>
      <c r="Z659" s="794"/>
      <c r="AA659" s="794"/>
      <c r="AB659" s="794"/>
      <c r="AC659" s="794"/>
      <c r="AD659" s="794"/>
      <c r="AE659" s="794"/>
      <c r="AF659" s="794"/>
      <c r="AG659" s="794"/>
      <c r="AH659" s="794"/>
      <c r="AI659" s="794"/>
      <c r="AJ659" s="794"/>
      <c r="AK659" s="794"/>
      <c r="AL659" s="794"/>
      <c r="AM659" s="794"/>
      <c r="AN659" s="794"/>
      <c r="AO659" s="794"/>
      <c r="AP659" s="794"/>
      <c r="AQ659" s="794"/>
      <c r="AR659" s="794"/>
      <c r="AS659" s="794"/>
      <c r="AT659" s="794"/>
      <c r="AU659" s="794"/>
      <c r="AV659" s="794"/>
      <c r="AW659" s="794"/>
      <c r="AX659" s="794"/>
      <c r="AY659" s="794"/>
      <c r="AZ659" s="794"/>
      <c r="BA659" s="794"/>
      <c r="BB659" s="794"/>
      <c r="BC659" s="794"/>
      <c r="BD659" s="794"/>
      <c r="BE659" s="794"/>
      <c r="BF659" s="794"/>
      <c r="BG659" s="794"/>
      <c r="BH659" s="794"/>
      <c r="BI659" s="794"/>
      <c r="BJ659" s="794"/>
      <c r="BK659" s="794"/>
      <c r="BL659" s="794"/>
      <c r="BM659" s="794"/>
    </row>
    <row r="660" spans="5:65" s="795" customFormat="1" ht="12.75" customHeight="1">
      <c r="E660" s="4"/>
      <c r="F660" s="794"/>
      <c r="G660" s="794"/>
      <c r="H660" s="794"/>
      <c r="I660" s="794"/>
      <c r="J660" s="794"/>
      <c r="K660" s="794"/>
      <c r="L660" s="794"/>
      <c r="M660" s="794"/>
      <c r="N660" s="794"/>
      <c r="O660" s="794"/>
      <c r="P660" s="794"/>
      <c r="Q660" s="794"/>
      <c r="R660" s="794"/>
      <c r="S660" s="794"/>
      <c r="T660" s="794"/>
      <c r="U660" s="794"/>
      <c r="V660" s="794"/>
      <c r="W660" s="794"/>
      <c r="X660" s="794"/>
      <c r="Y660" s="794"/>
      <c r="Z660" s="794"/>
      <c r="AA660" s="794"/>
      <c r="AB660" s="794"/>
      <c r="AC660" s="794"/>
      <c r="AD660" s="794"/>
      <c r="AE660" s="794"/>
      <c r="AF660" s="794"/>
      <c r="AG660" s="794"/>
      <c r="AH660" s="794"/>
      <c r="AI660" s="794"/>
      <c r="AJ660" s="794"/>
      <c r="AK660" s="794"/>
      <c r="AL660" s="794"/>
      <c r="AM660" s="794"/>
      <c r="AN660" s="794"/>
      <c r="AO660" s="794"/>
      <c r="AP660" s="794"/>
      <c r="AQ660" s="794"/>
      <c r="AR660" s="794"/>
      <c r="AS660" s="794"/>
      <c r="AT660" s="794"/>
      <c r="AU660" s="794"/>
      <c r="AV660" s="794"/>
      <c r="AW660" s="794"/>
      <c r="AX660" s="794"/>
      <c r="AY660" s="794"/>
      <c r="AZ660" s="794"/>
      <c r="BA660" s="794"/>
      <c r="BB660" s="794"/>
      <c r="BC660" s="794"/>
      <c r="BD660" s="794"/>
      <c r="BE660" s="794"/>
      <c r="BF660" s="794"/>
      <c r="BG660" s="794"/>
      <c r="BH660" s="794"/>
      <c r="BI660" s="794"/>
      <c r="BJ660" s="794"/>
      <c r="BK660" s="794"/>
      <c r="BL660" s="794"/>
      <c r="BM660" s="794"/>
    </row>
    <row r="661" spans="5:65" s="795" customFormat="1" ht="12.75" customHeight="1">
      <c r="E661" s="4"/>
      <c r="F661" s="794"/>
      <c r="G661" s="794"/>
      <c r="H661" s="794"/>
      <c r="I661" s="794"/>
      <c r="J661" s="794"/>
      <c r="K661" s="794"/>
      <c r="L661" s="794"/>
      <c r="M661" s="794"/>
      <c r="N661" s="794"/>
      <c r="O661" s="794"/>
      <c r="P661" s="794"/>
      <c r="Q661" s="794"/>
      <c r="R661" s="794"/>
      <c r="S661" s="794"/>
      <c r="T661" s="794"/>
      <c r="U661" s="794"/>
      <c r="V661" s="794"/>
      <c r="W661" s="794"/>
      <c r="X661" s="794"/>
      <c r="Y661" s="794"/>
      <c r="Z661" s="794"/>
      <c r="AA661" s="794"/>
      <c r="AB661" s="794"/>
      <c r="AC661" s="794"/>
      <c r="AD661" s="794"/>
      <c r="AE661" s="794"/>
      <c r="AF661" s="794"/>
      <c r="AG661" s="794"/>
      <c r="AH661" s="794"/>
      <c r="AI661" s="794"/>
      <c r="AJ661" s="794"/>
      <c r="AK661" s="794"/>
      <c r="AL661" s="794"/>
      <c r="AM661" s="794"/>
      <c r="AN661" s="794"/>
      <c r="AO661" s="794"/>
      <c r="AP661" s="794"/>
      <c r="AQ661" s="794"/>
      <c r="AR661" s="794"/>
      <c r="AS661" s="794"/>
      <c r="AT661" s="794"/>
      <c r="AU661" s="794"/>
      <c r="AV661" s="794"/>
      <c r="AW661" s="794"/>
      <c r="AX661" s="794"/>
      <c r="AY661" s="794"/>
      <c r="AZ661" s="794"/>
      <c r="BA661" s="794"/>
      <c r="BB661" s="794"/>
      <c r="BC661" s="794"/>
      <c r="BD661" s="794"/>
      <c r="BE661" s="794"/>
      <c r="BF661" s="794"/>
      <c r="BG661" s="794"/>
      <c r="BH661" s="794"/>
      <c r="BI661" s="794"/>
      <c r="BJ661" s="794"/>
      <c r="BK661" s="794"/>
      <c r="BL661" s="794"/>
      <c r="BM661" s="794"/>
    </row>
    <row r="662" spans="5:65" s="795" customFormat="1" ht="12.75" customHeight="1">
      <c r="E662" s="4"/>
      <c r="F662" s="794"/>
      <c r="G662" s="794"/>
      <c r="H662" s="794"/>
      <c r="I662" s="794"/>
      <c r="J662" s="794"/>
      <c r="K662" s="794"/>
      <c r="L662" s="794"/>
      <c r="M662" s="794"/>
      <c r="N662" s="794"/>
      <c r="O662" s="794"/>
      <c r="P662" s="794"/>
      <c r="Q662" s="794"/>
      <c r="R662" s="794"/>
      <c r="S662" s="794"/>
      <c r="T662" s="794"/>
      <c r="U662" s="794"/>
      <c r="V662" s="794"/>
      <c r="W662" s="794"/>
      <c r="X662" s="794"/>
      <c r="Y662" s="794"/>
      <c r="Z662" s="794"/>
      <c r="AA662" s="794"/>
      <c r="AB662" s="794"/>
      <c r="AC662" s="794"/>
      <c r="AD662" s="794"/>
      <c r="AE662" s="794"/>
      <c r="AF662" s="794"/>
      <c r="AG662" s="794"/>
      <c r="AH662" s="794"/>
      <c r="AI662" s="794"/>
      <c r="AJ662" s="794"/>
      <c r="AK662" s="794"/>
      <c r="AL662" s="794"/>
      <c r="AM662" s="794"/>
      <c r="AN662" s="794"/>
      <c r="AO662" s="794"/>
      <c r="AP662" s="794"/>
      <c r="AQ662" s="794"/>
      <c r="AR662" s="794"/>
      <c r="AS662" s="794"/>
      <c r="AT662" s="794"/>
      <c r="AU662" s="794"/>
      <c r="AV662" s="794"/>
      <c r="AW662" s="794"/>
      <c r="AX662" s="794"/>
      <c r="AY662" s="794"/>
      <c r="AZ662" s="794"/>
      <c r="BA662" s="794"/>
      <c r="BB662" s="794"/>
      <c r="BC662" s="794"/>
      <c r="BD662" s="794"/>
      <c r="BE662" s="794"/>
      <c r="BF662" s="794"/>
      <c r="BG662" s="794"/>
      <c r="BH662" s="794"/>
      <c r="BI662" s="794"/>
      <c r="BJ662" s="794"/>
      <c r="BK662" s="794"/>
      <c r="BL662" s="794"/>
      <c r="BM662" s="794"/>
    </row>
    <row r="663" spans="5:65" s="795" customFormat="1" ht="12.75" customHeight="1">
      <c r="E663" s="4"/>
      <c r="F663" s="794"/>
      <c r="G663" s="794"/>
      <c r="H663" s="794"/>
      <c r="I663" s="794"/>
      <c r="J663" s="794"/>
      <c r="K663" s="794"/>
      <c r="L663" s="794"/>
      <c r="M663" s="794"/>
      <c r="N663" s="794"/>
      <c r="O663" s="794"/>
      <c r="P663" s="794"/>
      <c r="Q663" s="794"/>
      <c r="R663" s="794"/>
      <c r="S663" s="794"/>
      <c r="T663" s="794"/>
      <c r="U663" s="794"/>
      <c r="V663" s="794"/>
      <c r="W663" s="794"/>
      <c r="X663" s="794"/>
      <c r="Y663" s="794"/>
      <c r="Z663" s="794"/>
      <c r="AA663" s="794"/>
      <c r="AB663" s="794"/>
      <c r="AC663" s="794"/>
      <c r="AD663" s="794"/>
      <c r="AE663" s="794"/>
      <c r="AF663" s="794"/>
      <c r="AG663" s="794"/>
      <c r="AH663" s="794"/>
      <c r="AI663" s="794"/>
      <c r="AJ663" s="794"/>
      <c r="AK663" s="794"/>
      <c r="AL663" s="794"/>
      <c r="AM663" s="794"/>
      <c r="AN663" s="794"/>
      <c r="AO663" s="794"/>
      <c r="AP663" s="794"/>
      <c r="AQ663" s="794"/>
      <c r="AR663" s="794"/>
      <c r="AS663" s="794"/>
      <c r="AT663" s="794"/>
      <c r="AU663" s="794"/>
      <c r="AV663" s="794"/>
      <c r="AW663" s="794"/>
      <c r="AX663" s="794"/>
      <c r="AY663" s="794"/>
      <c r="AZ663" s="794"/>
      <c r="BA663" s="794"/>
      <c r="BB663" s="794"/>
      <c r="BC663" s="794"/>
      <c r="BD663" s="794"/>
      <c r="BE663" s="794"/>
      <c r="BF663" s="794"/>
      <c r="BG663" s="794"/>
      <c r="BH663" s="794"/>
      <c r="BI663" s="794"/>
      <c r="BJ663" s="794"/>
      <c r="BK663" s="794"/>
      <c r="BL663" s="794"/>
      <c r="BM663" s="794"/>
    </row>
    <row r="664" spans="5:65" s="795" customFormat="1" ht="12.75" customHeight="1">
      <c r="E664" s="4"/>
      <c r="F664" s="794"/>
      <c r="G664" s="794"/>
      <c r="H664" s="794"/>
      <c r="I664" s="794"/>
      <c r="J664" s="794"/>
      <c r="K664" s="794"/>
      <c r="L664" s="794"/>
      <c r="M664" s="794"/>
      <c r="N664" s="794"/>
      <c r="O664" s="794"/>
      <c r="P664" s="794"/>
      <c r="Q664" s="794"/>
      <c r="R664" s="794"/>
      <c r="S664" s="794"/>
      <c r="T664" s="794"/>
      <c r="U664" s="794"/>
      <c r="V664" s="794"/>
      <c r="W664" s="794"/>
      <c r="X664" s="794"/>
      <c r="Y664" s="794"/>
      <c r="Z664" s="794"/>
      <c r="AA664" s="794"/>
      <c r="AB664" s="794"/>
      <c r="AC664" s="794"/>
      <c r="AD664" s="794"/>
      <c r="AE664" s="794"/>
      <c r="AF664" s="794"/>
      <c r="AG664" s="794"/>
      <c r="AH664" s="794"/>
      <c r="AI664" s="794"/>
      <c r="AJ664" s="794"/>
      <c r="AK664" s="794"/>
      <c r="AL664" s="794"/>
      <c r="AM664" s="794"/>
      <c r="AN664" s="794"/>
      <c r="AO664" s="794"/>
      <c r="AP664" s="794"/>
      <c r="AQ664" s="794"/>
      <c r="AR664" s="794"/>
      <c r="AS664" s="794"/>
      <c r="AT664" s="794"/>
      <c r="AU664" s="794"/>
      <c r="AV664" s="794"/>
      <c r="AW664" s="794"/>
      <c r="AX664" s="794"/>
      <c r="AY664" s="794"/>
      <c r="AZ664" s="794"/>
      <c r="BA664" s="794"/>
      <c r="BB664" s="794"/>
      <c r="BC664" s="794"/>
      <c r="BD664" s="794"/>
      <c r="BE664" s="794"/>
      <c r="BF664" s="794"/>
      <c r="BG664" s="794"/>
      <c r="BH664" s="794"/>
      <c r="BI664" s="794"/>
      <c r="BJ664" s="794"/>
      <c r="BK664" s="794"/>
      <c r="BL664" s="794"/>
      <c r="BM664" s="794"/>
    </row>
    <row r="665" spans="5:65" s="795" customFormat="1" ht="11.1" customHeight="1">
      <c r="E665" s="4"/>
      <c r="F665" s="794"/>
      <c r="G665" s="794"/>
      <c r="H665" s="794"/>
      <c r="I665" s="794"/>
      <c r="J665" s="794"/>
      <c r="K665" s="794"/>
      <c r="L665" s="794"/>
      <c r="M665" s="794"/>
      <c r="N665" s="794"/>
      <c r="O665" s="794"/>
      <c r="P665" s="794"/>
      <c r="Q665" s="794"/>
      <c r="R665" s="794"/>
      <c r="S665" s="794"/>
      <c r="T665" s="794"/>
      <c r="U665" s="794"/>
      <c r="V665" s="794"/>
      <c r="W665" s="794"/>
      <c r="X665" s="794"/>
      <c r="Y665" s="794"/>
      <c r="Z665" s="794"/>
      <c r="AA665" s="794"/>
      <c r="AB665" s="794"/>
      <c r="AC665" s="794"/>
      <c r="AD665" s="794"/>
      <c r="AE665" s="794"/>
      <c r="AF665" s="794"/>
      <c r="AG665" s="794"/>
      <c r="AH665" s="794"/>
      <c r="AI665" s="794"/>
      <c r="AJ665" s="794"/>
      <c r="AK665" s="794"/>
      <c r="AL665" s="794"/>
      <c r="AM665" s="794"/>
      <c r="AN665" s="794"/>
      <c r="AO665" s="794"/>
      <c r="AP665" s="794"/>
      <c r="AQ665" s="794"/>
      <c r="AR665" s="794"/>
      <c r="AS665" s="794"/>
      <c r="AT665" s="794"/>
      <c r="AU665" s="794"/>
      <c r="AV665" s="794"/>
      <c r="AW665" s="794"/>
      <c r="AX665" s="794"/>
      <c r="AY665" s="794"/>
      <c r="AZ665" s="794"/>
      <c r="BA665" s="794"/>
      <c r="BB665" s="794"/>
      <c r="BC665" s="794"/>
      <c r="BD665" s="794"/>
      <c r="BE665" s="794"/>
      <c r="BF665" s="794"/>
      <c r="BG665" s="794"/>
      <c r="BH665" s="794"/>
      <c r="BI665" s="794"/>
      <c r="BJ665" s="794"/>
      <c r="BK665" s="794"/>
      <c r="BL665" s="794"/>
      <c r="BM665" s="794"/>
    </row>
    <row r="666" spans="5:65" s="795" customFormat="1" ht="12.75" customHeight="1">
      <c r="E666" s="4"/>
      <c r="F666" s="794"/>
      <c r="G666" s="794"/>
      <c r="H666" s="794"/>
      <c r="I666" s="794"/>
      <c r="J666" s="794"/>
      <c r="K666" s="794"/>
      <c r="L666" s="794"/>
      <c r="M666" s="794"/>
      <c r="N666" s="794"/>
      <c r="O666" s="794"/>
      <c r="P666" s="794"/>
      <c r="Q666" s="794"/>
      <c r="R666" s="794"/>
      <c r="S666" s="794"/>
      <c r="T666" s="794"/>
      <c r="U666" s="794"/>
      <c r="V666" s="794"/>
      <c r="W666" s="794"/>
      <c r="X666" s="794"/>
      <c r="Y666" s="794"/>
      <c r="Z666" s="794"/>
      <c r="AA666" s="794"/>
      <c r="AB666" s="794"/>
      <c r="AC666" s="794"/>
      <c r="AD666" s="794"/>
      <c r="AE666" s="794"/>
      <c r="AF666" s="794"/>
      <c r="AG666" s="794"/>
      <c r="AH666" s="794"/>
      <c r="AI666" s="794"/>
      <c r="AJ666" s="794"/>
      <c r="AK666" s="794"/>
      <c r="AL666" s="794"/>
      <c r="AM666" s="794"/>
      <c r="AN666" s="794"/>
      <c r="AO666" s="794"/>
      <c r="AP666" s="794"/>
      <c r="AQ666" s="794"/>
      <c r="AR666" s="794"/>
      <c r="AS666" s="794"/>
      <c r="AT666" s="794"/>
      <c r="AU666" s="794"/>
      <c r="AV666" s="794"/>
      <c r="AW666" s="794"/>
      <c r="AX666" s="794"/>
      <c r="AY666" s="794"/>
      <c r="AZ666" s="794"/>
      <c r="BA666" s="794"/>
      <c r="BB666" s="794"/>
      <c r="BC666" s="794"/>
      <c r="BD666" s="794"/>
      <c r="BE666" s="794"/>
      <c r="BF666" s="794"/>
      <c r="BG666" s="794"/>
      <c r="BH666" s="794"/>
      <c r="BI666" s="794"/>
      <c r="BJ666" s="794"/>
      <c r="BK666" s="794"/>
      <c r="BL666" s="794"/>
      <c r="BM666" s="794"/>
    </row>
    <row r="667" spans="5:65" s="795" customFormat="1" ht="12.75" customHeight="1">
      <c r="E667" s="4"/>
      <c r="F667" s="794"/>
      <c r="G667" s="794"/>
      <c r="H667" s="794"/>
      <c r="I667" s="794"/>
      <c r="J667" s="794"/>
      <c r="K667" s="794"/>
      <c r="L667" s="794"/>
      <c r="M667" s="794"/>
      <c r="N667" s="794"/>
      <c r="O667" s="794"/>
      <c r="P667" s="794"/>
      <c r="Q667" s="794"/>
      <c r="R667" s="794"/>
      <c r="S667" s="794"/>
      <c r="T667" s="794"/>
      <c r="U667" s="794"/>
      <c r="V667" s="794"/>
      <c r="W667" s="794"/>
      <c r="X667" s="794"/>
      <c r="Y667" s="794"/>
      <c r="Z667" s="794"/>
      <c r="AA667" s="794"/>
      <c r="AB667" s="794"/>
      <c r="AC667" s="794"/>
      <c r="AD667" s="794"/>
      <c r="AE667" s="794"/>
      <c r="AF667" s="794"/>
      <c r="AG667" s="794"/>
      <c r="AH667" s="794"/>
      <c r="AI667" s="794"/>
      <c r="AJ667" s="794"/>
      <c r="AK667" s="794"/>
      <c r="AL667" s="794"/>
      <c r="AM667" s="794"/>
      <c r="AN667" s="794"/>
      <c r="AO667" s="794"/>
      <c r="AP667" s="794"/>
      <c r="AQ667" s="794"/>
      <c r="AR667" s="794"/>
      <c r="AS667" s="794"/>
      <c r="AT667" s="794"/>
      <c r="AU667" s="794"/>
      <c r="AV667" s="794"/>
      <c r="AW667" s="794"/>
      <c r="AX667" s="794"/>
      <c r="AY667" s="794"/>
      <c r="AZ667" s="794"/>
      <c r="BA667" s="794"/>
      <c r="BB667" s="794"/>
      <c r="BC667" s="794"/>
      <c r="BD667" s="794"/>
      <c r="BE667" s="794"/>
      <c r="BF667" s="794"/>
      <c r="BG667" s="794"/>
      <c r="BH667" s="794"/>
      <c r="BI667" s="794"/>
      <c r="BJ667" s="794"/>
      <c r="BK667" s="794"/>
      <c r="BL667" s="794"/>
      <c r="BM667" s="794"/>
    </row>
    <row r="668" spans="5:65" s="795" customFormat="1" ht="12.75" customHeight="1">
      <c r="E668" s="4"/>
      <c r="F668" s="794"/>
      <c r="G668" s="794"/>
      <c r="H668" s="794"/>
      <c r="I668" s="794"/>
      <c r="J668" s="794"/>
      <c r="K668" s="794"/>
      <c r="L668" s="794"/>
      <c r="M668" s="794"/>
      <c r="N668" s="794"/>
      <c r="O668" s="794"/>
      <c r="P668" s="794"/>
      <c r="Q668" s="794"/>
      <c r="R668" s="794"/>
      <c r="S668" s="794"/>
      <c r="T668" s="794"/>
      <c r="U668" s="794"/>
      <c r="V668" s="794"/>
      <c r="W668" s="794"/>
      <c r="X668" s="794"/>
      <c r="Y668" s="794"/>
      <c r="Z668" s="794"/>
      <c r="AA668" s="794"/>
      <c r="AB668" s="794"/>
      <c r="AC668" s="794"/>
      <c r="AD668" s="794"/>
      <c r="AE668" s="794"/>
      <c r="AF668" s="794"/>
      <c r="AG668" s="794"/>
      <c r="AH668" s="794"/>
      <c r="AI668" s="794"/>
      <c r="AJ668" s="794"/>
      <c r="AK668" s="794"/>
      <c r="AL668" s="794"/>
      <c r="AM668" s="794"/>
      <c r="AN668" s="794"/>
      <c r="AO668" s="794"/>
      <c r="AP668" s="794"/>
      <c r="AQ668" s="794"/>
      <c r="AR668" s="794"/>
      <c r="AS668" s="794"/>
      <c r="AT668" s="794"/>
      <c r="AU668" s="794"/>
      <c r="AV668" s="794"/>
      <c r="AW668" s="794"/>
      <c r="AX668" s="794"/>
      <c r="AY668" s="794"/>
      <c r="AZ668" s="794"/>
      <c r="BA668" s="794"/>
      <c r="BB668" s="794"/>
      <c r="BC668" s="794"/>
      <c r="BD668" s="794"/>
      <c r="BE668" s="794"/>
      <c r="BF668" s="794"/>
      <c r="BG668" s="794"/>
      <c r="BH668" s="794"/>
      <c r="BI668" s="794"/>
      <c r="BJ668" s="794"/>
      <c r="BK668" s="794"/>
      <c r="BL668" s="794"/>
      <c r="BM668" s="794"/>
    </row>
    <row r="669" spans="5:65" s="795" customFormat="1" ht="12.75" customHeight="1">
      <c r="E669" s="4"/>
      <c r="F669" s="794"/>
      <c r="G669" s="794"/>
      <c r="H669" s="794"/>
      <c r="I669" s="794"/>
      <c r="J669" s="794"/>
      <c r="K669" s="794"/>
      <c r="L669" s="794"/>
      <c r="M669" s="794"/>
      <c r="N669" s="794"/>
      <c r="O669" s="794"/>
      <c r="P669" s="794"/>
      <c r="Q669" s="794"/>
      <c r="R669" s="794"/>
      <c r="S669" s="794"/>
      <c r="T669" s="794"/>
      <c r="U669" s="794"/>
      <c r="V669" s="794"/>
      <c r="W669" s="794"/>
      <c r="X669" s="794"/>
      <c r="Y669" s="794"/>
      <c r="Z669" s="794"/>
      <c r="AA669" s="794"/>
      <c r="AB669" s="794"/>
      <c r="AC669" s="794"/>
      <c r="AD669" s="794"/>
      <c r="AE669" s="794"/>
      <c r="AF669" s="794"/>
      <c r="AG669" s="794"/>
      <c r="AH669" s="794"/>
      <c r="AI669" s="794"/>
      <c r="AJ669" s="794"/>
      <c r="AK669" s="794"/>
      <c r="AL669" s="794"/>
      <c r="AM669" s="794"/>
      <c r="AN669" s="794"/>
      <c r="AO669" s="794"/>
      <c r="AP669" s="794"/>
      <c r="AQ669" s="794"/>
      <c r="AR669" s="794"/>
      <c r="AS669" s="794"/>
      <c r="AT669" s="794"/>
      <c r="AU669" s="794"/>
      <c r="AV669" s="794"/>
      <c r="AW669" s="794"/>
      <c r="AX669" s="794"/>
      <c r="AY669" s="794"/>
      <c r="AZ669" s="794"/>
      <c r="BA669" s="794"/>
      <c r="BB669" s="794"/>
      <c r="BC669" s="794"/>
      <c r="BD669" s="794"/>
      <c r="BE669" s="794"/>
      <c r="BF669" s="794"/>
      <c r="BG669" s="794"/>
      <c r="BH669" s="794"/>
      <c r="BI669" s="794"/>
      <c r="BJ669" s="794"/>
      <c r="BK669" s="794"/>
      <c r="BL669" s="794"/>
      <c r="BM669" s="794"/>
    </row>
    <row r="670" spans="5:65" s="795" customFormat="1" ht="12.75" customHeight="1">
      <c r="E670" s="4"/>
      <c r="F670" s="794"/>
      <c r="G670" s="794"/>
      <c r="H670" s="794"/>
      <c r="I670" s="794"/>
      <c r="J670" s="794"/>
      <c r="K670" s="794"/>
      <c r="L670" s="794"/>
      <c r="M670" s="794"/>
      <c r="N670" s="794"/>
      <c r="O670" s="794"/>
      <c r="P670" s="794"/>
      <c r="Q670" s="794"/>
      <c r="R670" s="794"/>
      <c r="S670" s="794"/>
      <c r="T670" s="794"/>
      <c r="U670" s="794"/>
      <c r="V670" s="794"/>
      <c r="W670" s="794"/>
      <c r="X670" s="794"/>
      <c r="Y670" s="794"/>
      <c r="Z670" s="794"/>
      <c r="AA670" s="794"/>
      <c r="AB670" s="794"/>
      <c r="AC670" s="794"/>
      <c r="AD670" s="794"/>
      <c r="AE670" s="794"/>
      <c r="AF670" s="794"/>
      <c r="AG670" s="794"/>
      <c r="AH670" s="794"/>
      <c r="AI670" s="794"/>
      <c r="AJ670" s="794"/>
      <c r="AK670" s="794"/>
      <c r="AL670" s="794"/>
      <c r="AM670" s="794"/>
      <c r="AN670" s="794"/>
      <c r="AO670" s="794"/>
      <c r="AP670" s="794"/>
      <c r="AQ670" s="794"/>
      <c r="AR670" s="794"/>
      <c r="AS670" s="794"/>
      <c r="AT670" s="794"/>
      <c r="AU670" s="794"/>
      <c r="AV670" s="794"/>
      <c r="AW670" s="794"/>
      <c r="AX670" s="794"/>
      <c r="AY670" s="794"/>
      <c r="AZ670" s="794"/>
      <c r="BA670" s="794"/>
      <c r="BB670" s="794"/>
      <c r="BC670" s="794"/>
      <c r="BD670" s="794"/>
      <c r="BE670" s="794"/>
      <c r="BF670" s="794"/>
      <c r="BG670" s="794"/>
      <c r="BH670" s="794"/>
      <c r="BI670" s="794"/>
      <c r="BJ670" s="794"/>
      <c r="BK670" s="794"/>
      <c r="BL670" s="794"/>
      <c r="BM670" s="794"/>
    </row>
    <row r="671" spans="5:65" s="795" customFormat="1" ht="11.1" customHeight="1">
      <c r="E671" s="4"/>
      <c r="F671" s="794"/>
      <c r="G671" s="794"/>
      <c r="H671" s="794"/>
      <c r="I671" s="794"/>
      <c r="J671" s="794"/>
      <c r="K671" s="794"/>
      <c r="L671" s="794"/>
      <c r="M671" s="794"/>
      <c r="N671" s="794"/>
      <c r="O671" s="794"/>
      <c r="P671" s="794"/>
      <c r="Q671" s="794"/>
      <c r="R671" s="794"/>
      <c r="S671" s="794"/>
      <c r="T671" s="794"/>
      <c r="U671" s="794"/>
      <c r="V671" s="794"/>
      <c r="W671" s="794"/>
      <c r="X671" s="794"/>
      <c r="Y671" s="794"/>
      <c r="Z671" s="794"/>
      <c r="AA671" s="794"/>
      <c r="AB671" s="794"/>
      <c r="AC671" s="794"/>
      <c r="AD671" s="794"/>
      <c r="AE671" s="794"/>
      <c r="AF671" s="794"/>
      <c r="AG671" s="794"/>
      <c r="AH671" s="794"/>
      <c r="AI671" s="794"/>
      <c r="AJ671" s="794"/>
      <c r="AK671" s="794"/>
      <c r="AL671" s="794"/>
      <c r="AM671" s="794"/>
      <c r="AN671" s="794"/>
      <c r="AO671" s="794"/>
      <c r="AP671" s="794"/>
      <c r="AQ671" s="794"/>
      <c r="AR671" s="794"/>
      <c r="AS671" s="794"/>
      <c r="AT671" s="794"/>
      <c r="AU671" s="794"/>
      <c r="AV671" s="794"/>
      <c r="AW671" s="794"/>
      <c r="AX671" s="794"/>
      <c r="AY671" s="794"/>
      <c r="AZ671" s="794"/>
      <c r="BA671" s="794"/>
      <c r="BB671" s="794"/>
      <c r="BC671" s="794"/>
      <c r="BD671" s="794"/>
      <c r="BE671" s="794"/>
      <c r="BF671" s="794"/>
      <c r="BG671" s="794"/>
      <c r="BH671" s="794"/>
      <c r="BI671" s="794"/>
      <c r="BJ671" s="794"/>
      <c r="BK671" s="794"/>
      <c r="BL671" s="794"/>
      <c r="BM671" s="794"/>
    </row>
    <row r="672" spans="5:65" s="795" customFormat="1" ht="12.75" customHeight="1">
      <c r="E672" s="4"/>
      <c r="F672" s="794"/>
      <c r="G672" s="794"/>
      <c r="H672" s="794"/>
      <c r="I672" s="794"/>
      <c r="J672" s="794"/>
      <c r="K672" s="794"/>
      <c r="L672" s="794"/>
      <c r="M672" s="794"/>
      <c r="N672" s="794"/>
      <c r="O672" s="794"/>
      <c r="P672" s="794"/>
      <c r="Q672" s="794"/>
      <c r="R672" s="794"/>
      <c r="S672" s="794"/>
      <c r="T672" s="794"/>
      <c r="U672" s="794"/>
      <c r="V672" s="794"/>
      <c r="W672" s="794"/>
      <c r="X672" s="794"/>
      <c r="Y672" s="794"/>
      <c r="Z672" s="794"/>
      <c r="AA672" s="794"/>
      <c r="AB672" s="794"/>
      <c r="AC672" s="794"/>
      <c r="AD672" s="794"/>
      <c r="AE672" s="794"/>
      <c r="AF672" s="794"/>
      <c r="AG672" s="794"/>
      <c r="AH672" s="794"/>
      <c r="AI672" s="794"/>
      <c r="AJ672" s="794"/>
      <c r="AK672" s="794"/>
      <c r="AL672" s="794"/>
      <c r="AM672" s="794"/>
      <c r="AN672" s="794"/>
      <c r="AO672" s="794"/>
      <c r="AP672" s="794"/>
      <c r="AQ672" s="794"/>
      <c r="AR672" s="794"/>
      <c r="AS672" s="794"/>
      <c r="AT672" s="794"/>
      <c r="AU672" s="794"/>
      <c r="AV672" s="794"/>
      <c r="AW672" s="794"/>
      <c r="AX672" s="794"/>
      <c r="AY672" s="794"/>
      <c r="AZ672" s="794"/>
      <c r="BA672" s="794"/>
      <c r="BB672" s="794"/>
      <c r="BC672" s="794"/>
      <c r="BD672" s="794"/>
      <c r="BE672" s="794"/>
      <c r="BF672" s="794"/>
      <c r="BG672" s="794"/>
      <c r="BH672" s="794"/>
      <c r="BI672" s="794"/>
      <c r="BJ672" s="794"/>
      <c r="BK672" s="794"/>
      <c r="BL672" s="794"/>
      <c r="BM672" s="794"/>
    </row>
    <row r="673" spans="5:65" s="795" customFormat="1" ht="12.75" customHeight="1">
      <c r="E673" s="4"/>
      <c r="F673" s="794"/>
      <c r="G673" s="794"/>
      <c r="H673" s="794"/>
      <c r="I673" s="794"/>
      <c r="J673" s="794"/>
      <c r="K673" s="794"/>
      <c r="L673" s="794"/>
      <c r="M673" s="794"/>
      <c r="N673" s="794"/>
      <c r="O673" s="794"/>
      <c r="P673" s="794"/>
      <c r="Q673" s="794"/>
      <c r="R673" s="794"/>
      <c r="S673" s="794"/>
      <c r="T673" s="794"/>
      <c r="U673" s="794"/>
      <c r="V673" s="794"/>
      <c r="W673" s="794"/>
      <c r="X673" s="794"/>
      <c r="Y673" s="794"/>
      <c r="Z673" s="794"/>
      <c r="AA673" s="794"/>
      <c r="AB673" s="794"/>
      <c r="AC673" s="794"/>
      <c r="AD673" s="794"/>
      <c r="AE673" s="794"/>
      <c r="AF673" s="794"/>
      <c r="AG673" s="794"/>
      <c r="AH673" s="794"/>
      <c r="AI673" s="794"/>
      <c r="AJ673" s="794"/>
      <c r="AK673" s="794"/>
      <c r="AL673" s="794"/>
      <c r="AM673" s="794"/>
      <c r="AN673" s="794"/>
      <c r="AO673" s="794"/>
      <c r="AP673" s="794"/>
      <c r="AQ673" s="794"/>
      <c r="AR673" s="794"/>
      <c r="AS673" s="794"/>
      <c r="AT673" s="794"/>
      <c r="AU673" s="794"/>
      <c r="AV673" s="794"/>
      <c r="AW673" s="794"/>
      <c r="AX673" s="794"/>
      <c r="AY673" s="794"/>
      <c r="AZ673" s="794"/>
      <c r="BA673" s="794"/>
      <c r="BB673" s="794"/>
      <c r="BC673" s="794"/>
      <c r="BD673" s="794"/>
      <c r="BE673" s="794"/>
      <c r="BF673" s="794"/>
      <c r="BG673" s="794"/>
      <c r="BH673" s="794"/>
      <c r="BI673" s="794"/>
      <c r="BJ673" s="794"/>
      <c r="BK673" s="794"/>
      <c r="BL673" s="794"/>
      <c r="BM673" s="794"/>
    </row>
    <row r="674" spans="5:65" s="795" customFormat="1" ht="12.75" customHeight="1">
      <c r="E674" s="4"/>
      <c r="F674" s="794"/>
      <c r="G674" s="794"/>
      <c r="H674" s="794"/>
      <c r="I674" s="794"/>
      <c r="J674" s="794"/>
      <c r="K674" s="794"/>
      <c r="L674" s="794"/>
      <c r="M674" s="794"/>
      <c r="N674" s="794"/>
      <c r="O674" s="794"/>
      <c r="P674" s="794"/>
      <c r="Q674" s="794"/>
      <c r="R674" s="794"/>
      <c r="S674" s="794"/>
      <c r="T674" s="794"/>
      <c r="U674" s="794"/>
      <c r="V674" s="794"/>
      <c r="W674" s="794"/>
      <c r="X674" s="794"/>
      <c r="Y674" s="794"/>
      <c r="Z674" s="794"/>
      <c r="AA674" s="794"/>
      <c r="AB674" s="794"/>
      <c r="AC674" s="794"/>
      <c r="AD674" s="794"/>
      <c r="AE674" s="794"/>
      <c r="AF674" s="794"/>
      <c r="AG674" s="794"/>
      <c r="AH674" s="794"/>
      <c r="AI674" s="794"/>
      <c r="AJ674" s="794"/>
      <c r="AK674" s="794"/>
      <c r="AL674" s="794"/>
      <c r="AM674" s="794"/>
      <c r="AN674" s="794"/>
      <c r="AO674" s="794"/>
      <c r="AP674" s="794"/>
      <c r="AQ674" s="794"/>
      <c r="AR674" s="794"/>
      <c r="AS674" s="794"/>
      <c r="AT674" s="794"/>
      <c r="AU674" s="794"/>
      <c r="AV674" s="794"/>
      <c r="AW674" s="794"/>
      <c r="AX674" s="794"/>
      <c r="AY674" s="794"/>
      <c r="AZ674" s="794"/>
      <c r="BA674" s="794"/>
      <c r="BB674" s="794"/>
      <c r="BC674" s="794"/>
      <c r="BD674" s="794"/>
      <c r="BE674" s="794"/>
      <c r="BF674" s="794"/>
      <c r="BG674" s="794"/>
      <c r="BH674" s="794"/>
      <c r="BI674" s="794"/>
      <c r="BJ674" s="794"/>
      <c r="BK674" s="794"/>
      <c r="BL674" s="794"/>
      <c r="BM674" s="794"/>
    </row>
    <row r="675" spans="5:65" s="795" customFormat="1" ht="12.75" customHeight="1">
      <c r="E675" s="4"/>
      <c r="F675" s="794"/>
      <c r="G675" s="794"/>
      <c r="H675" s="794"/>
      <c r="I675" s="794"/>
      <c r="J675" s="794"/>
      <c r="K675" s="794"/>
      <c r="L675" s="794"/>
      <c r="M675" s="794"/>
      <c r="N675" s="794"/>
      <c r="O675" s="794"/>
      <c r="P675" s="794"/>
      <c r="Q675" s="794"/>
      <c r="R675" s="794"/>
      <c r="S675" s="794"/>
      <c r="T675" s="794"/>
      <c r="U675" s="794"/>
      <c r="V675" s="794"/>
      <c r="W675" s="794"/>
      <c r="X675" s="794"/>
      <c r="Y675" s="794"/>
      <c r="Z675" s="794"/>
      <c r="AA675" s="794"/>
      <c r="AB675" s="794"/>
      <c r="AC675" s="794"/>
      <c r="AD675" s="794"/>
      <c r="AE675" s="794"/>
      <c r="AF675" s="794"/>
      <c r="AG675" s="794"/>
      <c r="AH675" s="794"/>
      <c r="AI675" s="794"/>
      <c r="AJ675" s="794"/>
      <c r="AK675" s="794"/>
      <c r="AL675" s="794"/>
      <c r="AM675" s="794"/>
      <c r="AN675" s="794"/>
      <c r="AO675" s="794"/>
      <c r="AP675" s="794"/>
      <c r="AQ675" s="794"/>
      <c r="AR675" s="794"/>
      <c r="AS675" s="794"/>
      <c r="AT675" s="794"/>
      <c r="AU675" s="794"/>
      <c r="AV675" s="794"/>
      <c r="AW675" s="794"/>
      <c r="AX675" s="794"/>
      <c r="AY675" s="794"/>
      <c r="AZ675" s="794"/>
      <c r="BA675" s="794"/>
      <c r="BB675" s="794"/>
      <c r="BC675" s="794"/>
      <c r="BD675" s="794"/>
      <c r="BE675" s="794"/>
      <c r="BF675" s="794"/>
      <c r="BG675" s="794"/>
      <c r="BH675" s="794"/>
      <c r="BI675" s="794"/>
      <c r="BJ675" s="794"/>
      <c r="BK675" s="794"/>
      <c r="BL675" s="794"/>
      <c r="BM675" s="794"/>
    </row>
    <row r="676" spans="5:65" s="795" customFormat="1" ht="11.1" customHeight="1">
      <c r="E676" s="4"/>
      <c r="F676" s="794"/>
      <c r="G676" s="794"/>
      <c r="H676" s="794"/>
      <c r="I676" s="794"/>
      <c r="J676" s="794"/>
      <c r="K676" s="794"/>
      <c r="L676" s="794"/>
      <c r="M676" s="794"/>
      <c r="N676" s="794"/>
      <c r="O676" s="794"/>
      <c r="P676" s="794"/>
      <c r="Q676" s="794"/>
      <c r="R676" s="794"/>
      <c r="S676" s="794"/>
      <c r="T676" s="794"/>
      <c r="U676" s="794"/>
      <c r="V676" s="794"/>
      <c r="W676" s="794"/>
      <c r="X676" s="794"/>
      <c r="Y676" s="794"/>
      <c r="Z676" s="794"/>
      <c r="AA676" s="794"/>
      <c r="AB676" s="794"/>
      <c r="AC676" s="794"/>
      <c r="AD676" s="794"/>
      <c r="AE676" s="794"/>
      <c r="AF676" s="794"/>
      <c r="AG676" s="794"/>
      <c r="AH676" s="794"/>
      <c r="AI676" s="794"/>
      <c r="AJ676" s="794"/>
      <c r="AK676" s="794"/>
      <c r="AL676" s="794"/>
      <c r="AM676" s="794"/>
      <c r="AN676" s="794"/>
      <c r="AO676" s="794"/>
      <c r="AP676" s="794"/>
      <c r="AQ676" s="794"/>
      <c r="AR676" s="794"/>
      <c r="AS676" s="794"/>
      <c r="AT676" s="794"/>
      <c r="AU676" s="794"/>
      <c r="AV676" s="794"/>
      <c r="AW676" s="794"/>
      <c r="AX676" s="794"/>
      <c r="AY676" s="794"/>
      <c r="AZ676" s="794"/>
      <c r="BA676" s="794"/>
      <c r="BB676" s="794"/>
      <c r="BC676" s="794"/>
      <c r="BD676" s="794"/>
      <c r="BE676" s="794"/>
      <c r="BF676" s="794"/>
      <c r="BG676" s="794"/>
      <c r="BH676" s="794"/>
      <c r="BI676" s="794"/>
      <c r="BJ676" s="794"/>
      <c r="BK676" s="794"/>
      <c r="BL676" s="794"/>
      <c r="BM676" s="794"/>
    </row>
    <row r="677" spans="5:65" s="795" customFormat="1" ht="13.5" customHeight="1">
      <c r="E677" s="4"/>
      <c r="F677" s="794"/>
      <c r="G677" s="794"/>
      <c r="H677" s="794"/>
      <c r="I677" s="794"/>
      <c r="J677" s="794"/>
      <c r="K677" s="794"/>
      <c r="L677" s="794"/>
      <c r="M677" s="794"/>
      <c r="N677" s="794"/>
      <c r="O677" s="794"/>
      <c r="P677" s="794"/>
      <c r="Q677" s="794"/>
      <c r="R677" s="794"/>
      <c r="S677" s="794"/>
      <c r="T677" s="794"/>
      <c r="U677" s="794"/>
      <c r="V677" s="794"/>
      <c r="W677" s="794"/>
      <c r="X677" s="794"/>
      <c r="Y677" s="794"/>
      <c r="Z677" s="794"/>
      <c r="AA677" s="794"/>
      <c r="AB677" s="794"/>
      <c r="AC677" s="794"/>
      <c r="AD677" s="794"/>
      <c r="AE677" s="794"/>
      <c r="AF677" s="794"/>
      <c r="AG677" s="794"/>
      <c r="AH677" s="794"/>
      <c r="AI677" s="794"/>
      <c r="AJ677" s="794"/>
      <c r="AK677" s="794"/>
      <c r="AL677" s="794"/>
      <c r="AM677" s="794"/>
      <c r="AN677" s="794"/>
      <c r="AO677" s="794"/>
      <c r="AP677" s="794"/>
      <c r="AQ677" s="794"/>
      <c r="AR677" s="794"/>
      <c r="AS677" s="794"/>
      <c r="AT677" s="794"/>
      <c r="AU677" s="794"/>
      <c r="AV677" s="794"/>
      <c r="AW677" s="794"/>
      <c r="AX677" s="794"/>
      <c r="AY677" s="794"/>
      <c r="AZ677" s="794"/>
      <c r="BA677" s="794"/>
      <c r="BB677" s="794"/>
      <c r="BC677" s="794"/>
      <c r="BD677" s="794"/>
      <c r="BE677" s="794"/>
      <c r="BF677" s="794"/>
      <c r="BG677" s="794"/>
      <c r="BH677" s="794"/>
      <c r="BI677" s="794"/>
      <c r="BJ677" s="794"/>
      <c r="BK677" s="794"/>
      <c r="BL677" s="794"/>
      <c r="BM677" s="794"/>
    </row>
    <row r="678" spans="5:65" s="795" customFormat="1" ht="12.75" customHeight="1">
      <c r="E678" s="4"/>
      <c r="F678" s="794"/>
      <c r="G678" s="794"/>
      <c r="H678" s="794"/>
      <c r="I678" s="794"/>
      <c r="J678" s="794"/>
      <c r="K678" s="794"/>
      <c r="L678" s="794"/>
      <c r="M678" s="794"/>
      <c r="N678" s="794"/>
      <c r="O678" s="794"/>
      <c r="P678" s="794"/>
      <c r="Q678" s="794"/>
      <c r="R678" s="794"/>
      <c r="S678" s="794"/>
      <c r="T678" s="794"/>
      <c r="U678" s="794"/>
      <c r="V678" s="794"/>
      <c r="W678" s="794"/>
      <c r="X678" s="794"/>
      <c r="Y678" s="794"/>
      <c r="Z678" s="794"/>
      <c r="AA678" s="794"/>
      <c r="AB678" s="794"/>
      <c r="AC678" s="794"/>
      <c r="AD678" s="794"/>
      <c r="AE678" s="794"/>
      <c r="AF678" s="794"/>
      <c r="AG678" s="794"/>
      <c r="AH678" s="794"/>
      <c r="AI678" s="794"/>
      <c r="AJ678" s="794"/>
      <c r="AK678" s="794"/>
      <c r="AL678" s="794"/>
      <c r="AM678" s="794"/>
      <c r="AN678" s="794"/>
      <c r="AO678" s="794"/>
      <c r="AP678" s="794"/>
      <c r="AQ678" s="794"/>
      <c r="AR678" s="794"/>
      <c r="AS678" s="794"/>
      <c r="AT678" s="794"/>
      <c r="AU678" s="794"/>
      <c r="AV678" s="794"/>
      <c r="AW678" s="794"/>
      <c r="AX678" s="794"/>
      <c r="AY678" s="794"/>
      <c r="AZ678" s="794"/>
      <c r="BA678" s="794"/>
      <c r="BB678" s="794"/>
      <c r="BC678" s="794"/>
      <c r="BD678" s="794"/>
      <c r="BE678" s="794"/>
      <c r="BF678" s="794"/>
      <c r="BG678" s="794"/>
      <c r="BH678" s="794"/>
      <c r="BI678" s="794"/>
      <c r="BJ678" s="794"/>
      <c r="BK678" s="794"/>
      <c r="BL678" s="794"/>
      <c r="BM678" s="794"/>
    </row>
    <row r="679" spans="5:65" s="795" customFormat="1" ht="12.75" customHeight="1">
      <c r="E679" s="4"/>
      <c r="F679" s="794"/>
      <c r="G679" s="794"/>
      <c r="H679" s="794"/>
      <c r="I679" s="794"/>
      <c r="J679" s="794"/>
      <c r="K679" s="794"/>
      <c r="L679" s="794"/>
      <c r="M679" s="794"/>
      <c r="N679" s="794"/>
      <c r="O679" s="794"/>
      <c r="P679" s="794"/>
      <c r="Q679" s="794"/>
      <c r="R679" s="794"/>
      <c r="S679" s="794"/>
      <c r="T679" s="794"/>
      <c r="U679" s="794"/>
      <c r="V679" s="794"/>
      <c r="W679" s="794"/>
      <c r="X679" s="794"/>
      <c r="Y679" s="794"/>
      <c r="Z679" s="794"/>
      <c r="AA679" s="794"/>
      <c r="AB679" s="794"/>
      <c r="AC679" s="794"/>
      <c r="AD679" s="794"/>
      <c r="AE679" s="794"/>
      <c r="AF679" s="794"/>
      <c r="AG679" s="794"/>
      <c r="AH679" s="794"/>
      <c r="AI679" s="794"/>
      <c r="AJ679" s="794"/>
      <c r="AK679" s="794"/>
      <c r="AL679" s="794"/>
      <c r="AM679" s="794"/>
      <c r="AN679" s="794"/>
      <c r="AO679" s="794"/>
      <c r="AP679" s="794"/>
      <c r="AQ679" s="794"/>
      <c r="AR679" s="794"/>
      <c r="AS679" s="794"/>
      <c r="AT679" s="794"/>
      <c r="AU679" s="794"/>
      <c r="AV679" s="794"/>
      <c r="AW679" s="794"/>
      <c r="AX679" s="794"/>
      <c r="AY679" s="794"/>
      <c r="AZ679" s="794"/>
      <c r="BA679" s="794"/>
      <c r="BB679" s="794"/>
      <c r="BC679" s="794"/>
      <c r="BD679" s="794"/>
      <c r="BE679" s="794"/>
      <c r="BF679" s="794"/>
      <c r="BG679" s="794"/>
      <c r="BH679" s="794"/>
      <c r="BI679" s="794"/>
      <c r="BJ679" s="794"/>
      <c r="BK679" s="794"/>
      <c r="BL679" s="794"/>
      <c r="BM679" s="794"/>
    </row>
    <row r="680" spans="5:65" s="795" customFormat="1" ht="12.75" customHeight="1">
      <c r="E680" s="4"/>
      <c r="F680" s="794"/>
      <c r="G680" s="794"/>
      <c r="H680" s="794"/>
      <c r="I680" s="794"/>
      <c r="J680" s="794"/>
      <c r="K680" s="794"/>
      <c r="L680" s="794"/>
      <c r="M680" s="794"/>
      <c r="N680" s="794"/>
      <c r="O680" s="794"/>
      <c r="P680" s="794"/>
      <c r="Q680" s="794"/>
      <c r="R680" s="794"/>
      <c r="S680" s="794"/>
      <c r="T680" s="794"/>
      <c r="U680" s="794"/>
      <c r="V680" s="794"/>
      <c r="W680" s="794"/>
      <c r="X680" s="794"/>
      <c r="Y680" s="794"/>
      <c r="Z680" s="794"/>
      <c r="AA680" s="794"/>
      <c r="AB680" s="794"/>
      <c r="AC680" s="794"/>
      <c r="AD680" s="794"/>
      <c r="AE680" s="794"/>
      <c r="AF680" s="794"/>
      <c r="AG680" s="794"/>
      <c r="AH680" s="794"/>
      <c r="AI680" s="794"/>
      <c r="AJ680" s="794"/>
      <c r="AK680" s="794"/>
      <c r="AL680" s="794"/>
      <c r="AM680" s="794"/>
      <c r="AN680" s="794"/>
      <c r="AO680" s="794"/>
      <c r="AP680" s="794"/>
      <c r="AQ680" s="794"/>
      <c r="AR680" s="794"/>
      <c r="AS680" s="794"/>
      <c r="AT680" s="794"/>
      <c r="AU680" s="794"/>
      <c r="AV680" s="794"/>
      <c r="AW680" s="794"/>
      <c r="AX680" s="794"/>
      <c r="AY680" s="794"/>
      <c r="AZ680" s="794"/>
      <c r="BA680" s="794"/>
      <c r="BB680" s="794"/>
      <c r="BC680" s="794"/>
      <c r="BD680" s="794"/>
      <c r="BE680" s="794"/>
      <c r="BF680" s="794"/>
      <c r="BG680" s="794"/>
      <c r="BH680" s="794"/>
      <c r="BI680" s="794"/>
      <c r="BJ680" s="794"/>
      <c r="BK680" s="794"/>
      <c r="BL680" s="794"/>
      <c r="BM680" s="794"/>
    </row>
    <row r="681" spans="5:65" s="795" customFormat="1" ht="11.1" customHeight="1">
      <c r="E681" s="4"/>
      <c r="F681" s="794"/>
      <c r="G681" s="794"/>
      <c r="H681" s="794"/>
      <c r="I681" s="794"/>
      <c r="J681" s="794"/>
      <c r="K681" s="794"/>
      <c r="L681" s="794"/>
      <c r="M681" s="794"/>
      <c r="N681" s="794"/>
      <c r="O681" s="794"/>
      <c r="P681" s="794"/>
      <c r="Q681" s="794"/>
      <c r="R681" s="794"/>
      <c r="S681" s="794"/>
      <c r="T681" s="794"/>
      <c r="U681" s="794"/>
      <c r="V681" s="794"/>
      <c r="W681" s="794"/>
      <c r="X681" s="794"/>
      <c r="Y681" s="794"/>
      <c r="Z681" s="794"/>
      <c r="AA681" s="794"/>
      <c r="AB681" s="794"/>
      <c r="AC681" s="794"/>
      <c r="AD681" s="794"/>
      <c r="AE681" s="794"/>
      <c r="AF681" s="794"/>
      <c r="AG681" s="794"/>
      <c r="AH681" s="794"/>
      <c r="AI681" s="794"/>
      <c r="AJ681" s="794"/>
      <c r="AK681" s="794"/>
      <c r="AL681" s="794"/>
      <c r="AM681" s="794"/>
      <c r="AN681" s="794"/>
      <c r="AO681" s="794"/>
      <c r="AP681" s="794"/>
      <c r="AQ681" s="794"/>
      <c r="AR681" s="794"/>
      <c r="AS681" s="794"/>
      <c r="AT681" s="794"/>
      <c r="AU681" s="794"/>
      <c r="AV681" s="794"/>
      <c r="AW681" s="794"/>
      <c r="AX681" s="794"/>
      <c r="AY681" s="794"/>
      <c r="AZ681" s="794"/>
      <c r="BA681" s="794"/>
      <c r="BB681" s="794"/>
      <c r="BC681" s="794"/>
      <c r="BD681" s="794"/>
      <c r="BE681" s="794"/>
      <c r="BF681" s="794"/>
      <c r="BG681" s="794"/>
      <c r="BH681" s="794"/>
      <c r="BI681" s="794"/>
      <c r="BJ681" s="794"/>
      <c r="BK681" s="794"/>
      <c r="BL681" s="794"/>
      <c r="BM681" s="794"/>
    </row>
    <row r="682" spans="5:65" s="795" customFormat="1" ht="24" customHeight="1">
      <c r="E682" s="4"/>
      <c r="F682" s="794"/>
      <c r="G682" s="794"/>
      <c r="H682" s="794"/>
      <c r="I682" s="794"/>
      <c r="J682" s="794"/>
      <c r="K682" s="794"/>
      <c r="L682" s="794"/>
      <c r="M682" s="794"/>
      <c r="N682" s="794"/>
      <c r="O682" s="794"/>
      <c r="P682" s="794"/>
      <c r="Q682" s="794"/>
      <c r="R682" s="794"/>
      <c r="S682" s="794"/>
      <c r="T682" s="794"/>
      <c r="U682" s="794"/>
      <c r="V682" s="794"/>
      <c r="W682" s="794"/>
      <c r="X682" s="794"/>
      <c r="Y682" s="794"/>
      <c r="Z682" s="794"/>
      <c r="AA682" s="794"/>
      <c r="AB682" s="794"/>
      <c r="AC682" s="794"/>
      <c r="AD682" s="794"/>
      <c r="AE682" s="794"/>
      <c r="AF682" s="794"/>
      <c r="AG682" s="794"/>
      <c r="AH682" s="794"/>
      <c r="AI682" s="794"/>
      <c r="AJ682" s="794"/>
      <c r="AK682" s="794"/>
      <c r="AL682" s="794"/>
      <c r="AM682" s="794"/>
      <c r="AN682" s="794"/>
      <c r="AO682" s="794"/>
      <c r="AP682" s="794"/>
      <c r="AQ682" s="794"/>
      <c r="AR682" s="794"/>
      <c r="AS682" s="794"/>
      <c r="AT682" s="794"/>
      <c r="AU682" s="794"/>
      <c r="AV682" s="794"/>
      <c r="AW682" s="794"/>
      <c r="AX682" s="794"/>
      <c r="AY682" s="794"/>
      <c r="AZ682" s="794"/>
      <c r="BA682" s="794"/>
      <c r="BB682" s="794"/>
      <c r="BC682" s="794"/>
      <c r="BD682" s="794"/>
      <c r="BE682" s="794"/>
      <c r="BF682" s="794"/>
      <c r="BG682" s="794"/>
      <c r="BH682" s="794"/>
      <c r="BI682" s="794"/>
      <c r="BJ682" s="794"/>
      <c r="BK682" s="794"/>
      <c r="BL682" s="794"/>
      <c r="BM682" s="794"/>
    </row>
    <row r="683" spans="5:65" s="795" customFormat="1" ht="11.1" customHeight="1">
      <c r="E683" s="4"/>
      <c r="F683" s="794"/>
      <c r="G683" s="794"/>
      <c r="H683" s="794"/>
      <c r="I683" s="794"/>
      <c r="J683" s="794"/>
      <c r="K683" s="794"/>
      <c r="L683" s="794"/>
      <c r="M683" s="794"/>
      <c r="N683" s="794"/>
      <c r="O683" s="794"/>
      <c r="P683" s="794"/>
      <c r="Q683" s="794"/>
      <c r="R683" s="794"/>
      <c r="S683" s="794"/>
      <c r="T683" s="794"/>
      <c r="U683" s="794"/>
      <c r="V683" s="794"/>
      <c r="W683" s="794"/>
      <c r="X683" s="794"/>
      <c r="Y683" s="794"/>
      <c r="Z683" s="794"/>
      <c r="AA683" s="794"/>
      <c r="AB683" s="794"/>
      <c r="AC683" s="794"/>
      <c r="AD683" s="794"/>
      <c r="AE683" s="794"/>
      <c r="AF683" s="794"/>
      <c r="AG683" s="794"/>
      <c r="AH683" s="794"/>
      <c r="AI683" s="794"/>
      <c r="AJ683" s="794"/>
      <c r="AK683" s="794"/>
      <c r="AL683" s="794"/>
      <c r="AM683" s="794"/>
      <c r="AN683" s="794"/>
      <c r="AO683" s="794"/>
      <c r="AP683" s="794"/>
      <c r="AQ683" s="794"/>
      <c r="AR683" s="794"/>
      <c r="AS683" s="794"/>
      <c r="AT683" s="794"/>
      <c r="AU683" s="794"/>
      <c r="AV683" s="794"/>
      <c r="AW683" s="794"/>
      <c r="AX683" s="794"/>
      <c r="AY683" s="794"/>
      <c r="AZ683" s="794"/>
      <c r="BA683" s="794"/>
      <c r="BB683" s="794"/>
      <c r="BC683" s="794"/>
      <c r="BD683" s="794"/>
      <c r="BE683" s="794"/>
      <c r="BF683" s="794"/>
      <c r="BG683" s="794"/>
      <c r="BH683" s="794"/>
      <c r="BI683" s="794"/>
      <c r="BJ683" s="794"/>
      <c r="BK683" s="794"/>
      <c r="BL683" s="794"/>
      <c r="BM683" s="794"/>
    </row>
    <row r="684" spans="5:65" s="795" customFormat="1" ht="12.75" customHeight="1">
      <c r="E684" s="4"/>
      <c r="F684" s="794"/>
      <c r="G684" s="794"/>
      <c r="H684" s="794"/>
      <c r="I684" s="794"/>
      <c r="J684" s="794"/>
      <c r="K684" s="794"/>
      <c r="L684" s="794"/>
      <c r="M684" s="794"/>
      <c r="N684" s="794"/>
      <c r="O684" s="794"/>
      <c r="P684" s="794"/>
      <c r="Q684" s="794"/>
      <c r="R684" s="794"/>
      <c r="S684" s="794"/>
      <c r="T684" s="794"/>
      <c r="U684" s="794"/>
      <c r="V684" s="794"/>
      <c r="W684" s="794"/>
      <c r="X684" s="794"/>
      <c r="Y684" s="794"/>
      <c r="Z684" s="794"/>
      <c r="AA684" s="794"/>
      <c r="AB684" s="794"/>
      <c r="AC684" s="794"/>
      <c r="AD684" s="794"/>
      <c r="AE684" s="794"/>
      <c r="AF684" s="794"/>
      <c r="AG684" s="794"/>
      <c r="AH684" s="794"/>
      <c r="AI684" s="794"/>
      <c r="AJ684" s="794"/>
      <c r="AK684" s="794"/>
      <c r="AL684" s="794"/>
      <c r="AM684" s="794"/>
      <c r="AN684" s="794"/>
      <c r="AO684" s="794"/>
      <c r="AP684" s="794"/>
      <c r="AQ684" s="794"/>
      <c r="AR684" s="794"/>
      <c r="AS684" s="794"/>
      <c r="AT684" s="794"/>
      <c r="AU684" s="794"/>
      <c r="AV684" s="794"/>
      <c r="AW684" s="794"/>
      <c r="AX684" s="794"/>
      <c r="AY684" s="794"/>
      <c r="AZ684" s="794"/>
      <c r="BA684" s="794"/>
      <c r="BB684" s="794"/>
      <c r="BC684" s="794"/>
      <c r="BD684" s="794"/>
      <c r="BE684" s="794"/>
      <c r="BF684" s="794"/>
      <c r="BG684" s="794"/>
      <c r="BH684" s="794"/>
      <c r="BI684" s="794"/>
      <c r="BJ684" s="794"/>
      <c r="BK684" s="794"/>
      <c r="BL684" s="794"/>
      <c r="BM684" s="794"/>
    </row>
    <row r="685" spans="5:65" s="795" customFormat="1" ht="11.1" customHeight="1">
      <c r="E685" s="4"/>
      <c r="F685" s="794"/>
      <c r="G685" s="794"/>
      <c r="H685" s="794"/>
      <c r="I685" s="794"/>
      <c r="J685" s="794"/>
      <c r="K685" s="794"/>
      <c r="L685" s="794"/>
      <c r="M685" s="794"/>
      <c r="N685" s="794"/>
      <c r="O685" s="794"/>
      <c r="P685" s="794"/>
      <c r="Q685" s="794"/>
      <c r="R685" s="794"/>
      <c r="S685" s="794"/>
      <c r="T685" s="794"/>
      <c r="U685" s="794"/>
      <c r="V685" s="794"/>
      <c r="W685" s="794"/>
      <c r="X685" s="794"/>
      <c r="Y685" s="794"/>
      <c r="Z685" s="794"/>
      <c r="AA685" s="794"/>
      <c r="AB685" s="794"/>
      <c r="AC685" s="794"/>
      <c r="AD685" s="794"/>
      <c r="AE685" s="794"/>
      <c r="AF685" s="794"/>
      <c r="AG685" s="794"/>
      <c r="AH685" s="794"/>
      <c r="AI685" s="794"/>
      <c r="AJ685" s="794"/>
      <c r="AK685" s="794"/>
      <c r="AL685" s="794"/>
      <c r="AM685" s="794"/>
      <c r="AN685" s="794"/>
      <c r="AO685" s="794"/>
      <c r="AP685" s="794"/>
      <c r="AQ685" s="794"/>
      <c r="AR685" s="794"/>
      <c r="AS685" s="794"/>
      <c r="AT685" s="794"/>
      <c r="AU685" s="794"/>
      <c r="AV685" s="794"/>
      <c r="AW685" s="794"/>
      <c r="AX685" s="794"/>
      <c r="AY685" s="794"/>
      <c r="AZ685" s="794"/>
      <c r="BA685" s="794"/>
      <c r="BB685" s="794"/>
      <c r="BC685" s="794"/>
      <c r="BD685" s="794"/>
      <c r="BE685" s="794"/>
      <c r="BF685" s="794"/>
      <c r="BG685" s="794"/>
      <c r="BH685" s="794"/>
      <c r="BI685" s="794"/>
      <c r="BJ685" s="794"/>
      <c r="BK685" s="794"/>
      <c r="BL685" s="794"/>
      <c r="BM685" s="794"/>
    </row>
    <row r="686" spans="5:65" s="795" customFormat="1" ht="12.75" customHeight="1">
      <c r="E686" s="4"/>
      <c r="F686" s="794"/>
      <c r="G686" s="794"/>
      <c r="H686" s="794"/>
      <c r="I686" s="794"/>
      <c r="J686" s="794"/>
      <c r="K686" s="794"/>
      <c r="L686" s="794"/>
      <c r="M686" s="794"/>
      <c r="N686" s="794"/>
      <c r="O686" s="794"/>
      <c r="P686" s="794"/>
      <c r="Q686" s="794"/>
      <c r="R686" s="794"/>
      <c r="S686" s="794"/>
      <c r="T686" s="794"/>
      <c r="U686" s="794"/>
      <c r="V686" s="794"/>
      <c r="W686" s="794"/>
      <c r="X686" s="794"/>
      <c r="Y686" s="794"/>
      <c r="Z686" s="794"/>
      <c r="AA686" s="794"/>
      <c r="AB686" s="794"/>
      <c r="AC686" s="794"/>
      <c r="AD686" s="794"/>
      <c r="AE686" s="794"/>
      <c r="AF686" s="794"/>
      <c r="AG686" s="794"/>
      <c r="AH686" s="794"/>
      <c r="AI686" s="794"/>
      <c r="AJ686" s="794"/>
      <c r="AK686" s="794"/>
      <c r="AL686" s="794"/>
      <c r="AM686" s="794"/>
      <c r="AN686" s="794"/>
      <c r="AO686" s="794"/>
      <c r="AP686" s="794"/>
      <c r="AQ686" s="794"/>
      <c r="AR686" s="794"/>
      <c r="AS686" s="794"/>
      <c r="AT686" s="794"/>
      <c r="AU686" s="794"/>
      <c r="AV686" s="794"/>
      <c r="AW686" s="794"/>
      <c r="AX686" s="794"/>
      <c r="AY686" s="794"/>
      <c r="AZ686" s="794"/>
      <c r="BA686" s="794"/>
      <c r="BB686" s="794"/>
      <c r="BC686" s="794"/>
      <c r="BD686" s="794"/>
      <c r="BE686" s="794"/>
      <c r="BF686" s="794"/>
      <c r="BG686" s="794"/>
      <c r="BH686" s="794"/>
      <c r="BI686" s="794"/>
      <c r="BJ686" s="794"/>
      <c r="BK686" s="794"/>
      <c r="BL686" s="794"/>
      <c r="BM686" s="794"/>
    </row>
    <row r="687" spans="5:65" s="795" customFormat="1" ht="12.75" customHeight="1">
      <c r="E687" s="4"/>
      <c r="F687" s="794"/>
      <c r="G687" s="794"/>
      <c r="H687" s="794"/>
      <c r="I687" s="794"/>
      <c r="J687" s="794"/>
      <c r="K687" s="794"/>
      <c r="L687" s="794"/>
      <c r="M687" s="794"/>
      <c r="N687" s="794"/>
      <c r="O687" s="794"/>
      <c r="P687" s="794"/>
      <c r="Q687" s="794"/>
      <c r="R687" s="794"/>
      <c r="S687" s="794"/>
      <c r="T687" s="794"/>
      <c r="U687" s="794"/>
      <c r="V687" s="794"/>
      <c r="W687" s="794"/>
      <c r="X687" s="794"/>
      <c r="Y687" s="794"/>
      <c r="Z687" s="794"/>
      <c r="AA687" s="794"/>
      <c r="AB687" s="794"/>
      <c r="AC687" s="794"/>
      <c r="AD687" s="794"/>
      <c r="AE687" s="794"/>
      <c r="AF687" s="794"/>
      <c r="AG687" s="794"/>
      <c r="AH687" s="794"/>
      <c r="AI687" s="794"/>
      <c r="AJ687" s="794"/>
      <c r="AK687" s="794"/>
      <c r="AL687" s="794"/>
      <c r="AM687" s="794"/>
      <c r="AN687" s="794"/>
      <c r="AO687" s="794"/>
      <c r="AP687" s="794"/>
      <c r="AQ687" s="794"/>
      <c r="AR687" s="794"/>
      <c r="AS687" s="794"/>
      <c r="AT687" s="794"/>
      <c r="AU687" s="794"/>
      <c r="AV687" s="794"/>
      <c r="AW687" s="794"/>
      <c r="AX687" s="794"/>
      <c r="AY687" s="794"/>
      <c r="AZ687" s="794"/>
      <c r="BA687" s="794"/>
      <c r="BB687" s="794"/>
      <c r="BC687" s="794"/>
      <c r="BD687" s="794"/>
      <c r="BE687" s="794"/>
      <c r="BF687" s="794"/>
      <c r="BG687" s="794"/>
      <c r="BH687" s="794"/>
      <c r="BI687" s="794"/>
      <c r="BJ687" s="794"/>
      <c r="BK687" s="794"/>
      <c r="BL687" s="794"/>
      <c r="BM687" s="794"/>
    </row>
    <row r="688" spans="5:65" s="795" customFormat="1" ht="12.75" customHeight="1">
      <c r="E688" s="4"/>
      <c r="F688" s="794"/>
      <c r="G688" s="794"/>
      <c r="H688" s="794"/>
      <c r="I688" s="794"/>
      <c r="J688" s="794"/>
      <c r="K688" s="794"/>
      <c r="L688" s="794"/>
      <c r="M688" s="794"/>
      <c r="N688" s="794"/>
      <c r="O688" s="794"/>
      <c r="P688" s="794"/>
      <c r="Q688" s="794"/>
      <c r="R688" s="794"/>
      <c r="S688" s="794"/>
      <c r="T688" s="794"/>
      <c r="U688" s="794"/>
      <c r="V688" s="794"/>
      <c r="W688" s="794"/>
      <c r="X688" s="794"/>
      <c r="Y688" s="794"/>
      <c r="Z688" s="794"/>
      <c r="AA688" s="794"/>
      <c r="AB688" s="794"/>
      <c r="AC688" s="794"/>
      <c r="AD688" s="794"/>
      <c r="AE688" s="794"/>
      <c r="AF688" s="794"/>
      <c r="AG688" s="794"/>
      <c r="AH688" s="794"/>
      <c r="AI688" s="794"/>
      <c r="AJ688" s="794"/>
      <c r="AK688" s="794"/>
      <c r="AL688" s="794"/>
      <c r="AM688" s="794"/>
      <c r="AN688" s="794"/>
      <c r="AO688" s="794"/>
      <c r="AP688" s="794"/>
      <c r="AQ688" s="794"/>
      <c r="AR688" s="794"/>
      <c r="AS688" s="794"/>
      <c r="AT688" s="794"/>
      <c r="AU688" s="794"/>
      <c r="AV688" s="794"/>
      <c r="AW688" s="794"/>
      <c r="AX688" s="794"/>
      <c r="AY688" s="794"/>
      <c r="AZ688" s="794"/>
      <c r="BA688" s="794"/>
      <c r="BB688" s="794"/>
      <c r="BC688" s="794"/>
      <c r="BD688" s="794"/>
      <c r="BE688" s="794"/>
      <c r="BF688" s="794"/>
      <c r="BG688" s="794"/>
      <c r="BH688" s="794"/>
      <c r="BI688" s="794"/>
      <c r="BJ688" s="794"/>
      <c r="BK688" s="794"/>
      <c r="BL688" s="794"/>
      <c r="BM688" s="794"/>
    </row>
    <row r="689" spans="5:65" s="795" customFormat="1" ht="12.75" customHeight="1">
      <c r="E689" s="4"/>
      <c r="F689" s="794"/>
      <c r="G689" s="794"/>
      <c r="H689" s="794"/>
      <c r="I689" s="794"/>
      <c r="J689" s="794"/>
      <c r="K689" s="794"/>
      <c r="L689" s="794"/>
      <c r="M689" s="794"/>
      <c r="N689" s="794"/>
      <c r="O689" s="794"/>
      <c r="P689" s="794"/>
      <c r="Q689" s="794"/>
      <c r="R689" s="794"/>
      <c r="S689" s="794"/>
      <c r="T689" s="794"/>
      <c r="U689" s="794"/>
      <c r="V689" s="794"/>
      <c r="W689" s="794"/>
      <c r="X689" s="794"/>
      <c r="Y689" s="794"/>
      <c r="Z689" s="794"/>
      <c r="AA689" s="794"/>
      <c r="AB689" s="794"/>
      <c r="AC689" s="794"/>
      <c r="AD689" s="794"/>
      <c r="AE689" s="794"/>
      <c r="AF689" s="794"/>
      <c r="AG689" s="794"/>
      <c r="AH689" s="794"/>
      <c r="AI689" s="794"/>
      <c r="AJ689" s="794"/>
      <c r="AK689" s="794"/>
      <c r="AL689" s="794"/>
      <c r="AM689" s="794"/>
      <c r="AN689" s="794"/>
      <c r="AO689" s="794"/>
      <c r="AP689" s="794"/>
      <c r="AQ689" s="794"/>
      <c r="AR689" s="794"/>
      <c r="AS689" s="794"/>
      <c r="AT689" s="794"/>
      <c r="AU689" s="794"/>
      <c r="AV689" s="794"/>
      <c r="AW689" s="794"/>
      <c r="AX689" s="794"/>
      <c r="AY689" s="794"/>
      <c r="AZ689" s="794"/>
      <c r="BA689" s="794"/>
      <c r="BB689" s="794"/>
      <c r="BC689" s="794"/>
      <c r="BD689" s="794"/>
      <c r="BE689" s="794"/>
      <c r="BF689" s="794"/>
      <c r="BG689" s="794"/>
      <c r="BH689" s="794"/>
      <c r="BI689" s="794"/>
      <c r="BJ689" s="794"/>
      <c r="BK689" s="794"/>
      <c r="BL689" s="794"/>
      <c r="BM689" s="794"/>
    </row>
    <row r="690" spans="5:65" s="795" customFormat="1" ht="12.75" customHeight="1">
      <c r="E690" s="4"/>
      <c r="F690" s="794"/>
      <c r="G690" s="794"/>
      <c r="H690" s="794"/>
      <c r="I690" s="794"/>
      <c r="J690" s="794"/>
      <c r="K690" s="794"/>
      <c r="L690" s="794"/>
      <c r="M690" s="794"/>
      <c r="N690" s="794"/>
      <c r="O690" s="794"/>
      <c r="P690" s="794"/>
      <c r="Q690" s="794"/>
      <c r="R690" s="794"/>
      <c r="S690" s="794"/>
      <c r="T690" s="794"/>
      <c r="U690" s="794"/>
      <c r="V690" s="794"/>
      <c r="W690" s="794"/>
      <c r="X690" s="794"/>
      <c r="Y690" s="794"/>
      <c r="Z690" s="794"/>
      <c r="AA690" s="794"/>
      <c r="AB690" s="794"/>
      <c r="AC690" s="794"/>
      <c r="AD690" s="794"/>
      <c r="AE690" s="794"/>
      <c r="AF690" s="794"/>
      <c r="AG690" s="794"/>
      <c r="AH690" s="794"/>
      <c r="AI690" s="794"/>
      <c r="AJ690" s="794"/>
      <c r="AK690" s="794"/>
      <c r="AL690" s="794"/>
      <c r="AM690" s="794"/>
      <c r="AN690" s="794"/>
      <c r="AO690" s="794"/>
      <c r="AP690" s="794"/>
      <c r="AQ690" s="794"/>
      <c r="AR690" s="794"/>
      <c r="AS690" s="794"/>
      <c r="AT690" s="794"/>
      <c r="AU690" s="794"/>
      <c r="AV690" s="794"/>
      <c r="AW690" s="794"/>
      <c r="AX690" s="794"/>
      <c r="AY690" s="794"/>
      <c r="AZ690" s="794"/>
      <c r="BA690" s="794"/>
      <c r="BB690" s="794"/>
      <c r="BC690" s="794"/>
      <c r="BD690" s="794"/>
      <c r="BE690" s="794"/>
      <c r="BF690" s="794"/>
      <c r="BG690" s="794"/>
      <c r="BH690" s="794"/>
      <c r="BI690" s="794"/>
      <c r="BJ690" s="794"/>
      <c r="BK690" s="794"/>
      <c r="BL690" s="794"/>
      <c r="BM690" s="794"/>
    </row>
    <row r="691" spans="5:65" s="795" customFormat="1" ht="11.1" customHeight="1">
      <c r="E691" s="4"/>
      <c r="F691" s="794"/>
      <c r="G691" s="794"/>
      <c r="H691" s="794"/>
      <c r="I691" s="794"/>
      <c r="J691" s="794"/>
      <c r="K691" s="794"/>
      <c r="L691" s="794"/>
      <c r="M691" s="794"/>
      <c r="N691" s="794"/>
      <c r="O691" s="794"/>
      <c r="P691" s="794"/>
      <c r="Q691" s="794"/>
      <c r="R691" s="794"/>
      <c r="S691" s="794"/>
      <c r="T691" s="794"/>
      <c r="U691" s="794"/>
      <c r="V691" s="794"/>
      <c r="W691" s="794"/>
      <c r="X691" s="794"/>
      <c r="Y691" s="794"/>
      <c r="Z691" s="794"/>
      <c r="AA691" s="794"/>
      <c r="AB691" s="794"/>
      <c r="AC691" s="794"/>
      <c r="AD691" s="794"/>
      <c r="AE691" s="794"/>
      <c r="AF691" s="794"/>
      <c r="AG691" s="794"/>
      <c r="AH691" s="794"/>
      <c r="AI691" s="794"/>
      <c r="AJ691" s="794"/>
      <c r="AK691" s="794"/>
      <c r="AL691" s="794"/>
      <c r="AM691" s="794"/>
      <c r="AN691" s="794"/>
      <c r="AO691" s="794"/>
      <c r="AP691" s="794"/>
      <c r="AQ691" s="794"/>
      <c r="AR691" s="794"/>
      <c r="AS691" s="794"/>
      <c r="AT691" s="794"/>
      <c r="AU691" s="794"/>
      <c r="AV691" s="794"/>
      <c r="AW691" s="794"/>
      <c r="AX691" s="794"/>
      <c r="AY691" s="794"/>
      <c r="AZ691" s="794"/>
      <c r="BA691" s="794"/>
      <c r="BB691" s="794"/>
      <c r="BC691" s="794"/>
      <c r="BD691" s="794"/>
      <c r="BE691" s="794"/>
      <c r="BF691" s="794"/>
      <c r="BG691" s="794"/>
      <c r="BH691" s="794"/>
      <c r="BI691" s="794"/>
      <c r="BJ691" s="794"/>
      <c r="BK691" s="794"/>
      <c r="BL691" s="794"/>
      <c r="BM691" s="794"/>
    </row>
    <row r="692" spans="5:65" s="795" customFormat="1" ht="12.75" customHeight="1">
      <c r="E692" s="4"/>
      <c r="F692" s="794"/>
      <c r="G692" s="794"/>
      <c r="H692" s="794"/>
      <c r="I692" s="794"/>
      <c r="J692" s="794"/>
      <c r="K692" s="794"/>
      <c r="L692" s="794"/>
      <c r="M692" s="794"/>
      <c r="N692" s="794"/>
      <c r="O692" s="794"/>
      <c r="P692" s="794"/>
      <c r="Q692" s="794"/>
      <c r="R692" s="794"/>
      <c r="S692" s="794"/>
      <c r="T692" s="794"/>
      <c r="U692" s="794"/>
      <c r="V692" s="794"/>
      <c r="W692" s="794"/>
      <c r="X692" s="794"/>
      <c r="Y692" s="794"/>
      <c r="Z692" s="794"/>
      <c r="AA692" s="794"/>
      <c r="AB692" s="794"/>
      <c r="AC692" s="794"/>
      <c r="AD692" s="794"/>
      <c r="AE692" s="794"/>
      <c r="AF692" s="794"/>
      <c r="AG692" s="794"/>
      <c r="AH692" s="794"/>
      <c r="AI692" s="794"/>
      <c r="AJ692" s="794"/>
      <c r="AK692" s="794"/>
      <c r="AL692" s="794"/>
      <c r="AM692" s="794"/>
      <c r="AN692" s="794"/>
      <c r="AO692" s="794"/>
      <c r="AP692" s="794"/>
      <c r="AQ692" s="794"/>
      <c r="AR692" s="794"/>
      <c r="AS692" s="794"/>
      <c r="AT692" s="794"/>
      <c r="AU692" s="794"/>
      <c r="AV692" s="794"/>
      <c r="AW692" s="794"/>
      <c r="AX692" s="794"/>
      <c r="AY692" s="794"/>
      <c r="AZ692" s="794"/>
      <c r="BA692" s="794"/>
      <c r="BB692" s="794"/>
      <c r="BC692" s="794"/>
      <c r="BD692" s="794"/>
      <c r="BE692" s="794"/>
      <c r="BF692" s="794"/>
      <c r="BG692" s="794"/>
      <c r="BH692" s="794"/>
      <c r="BI692" s="794"/>
      <c r="BJ692" s="794"/>
      <c r="BK692" s="794"/>
      <c r="BL692" s="794"/>
      <c r="BM692" s="794"/>
    </row>
    <row r="693" spans="5:65" s="795" customFormat="1" ht="12.75" customHeight="1">
      <c r="E693" s="4"/>
      <c r="F693" s="794"/>
      <c r="G693" s="794"/>
      <c r="H693" s="794"/>
      <c r="I693" s="794"/>
      <c r="J693" s="794"/>
      <c r="K693" s="794"/>
      <c r="L693" s="794"/>
      <c r="M693" s="794"/>
      <c r="N693" s="794"/>
      <c r="O693" s="794"/>
      <c r="P693" s="794"/>
      <c r="Q693" s="794"/>
      <c r="R693" s="794"/>
      <c r="S693" s="794"/>
      <c r="T693" s="794"/>
      <c r="U693" s="794"/>
      <c r="V693" s="794"/>
      <c r="W693" s="794"/>
      <c r="X693" s="794"/>
      <c r="Y693" s="794"/>
      <c r="Z693" s="794"/>
      <c r="AA693" s="794"/>
      <c r="AB693" s="794"/>
      <c r="AC693" s="794"/>
      <c r="AD693" s="794"/>
      <c r="AE693" s="794"/>
      <c r="AF693" s="794"/>
      <c r="AG693" s="794"/>
      <c r="AH693" s="794"/>
      <c r="AI693" s="794"/>
      <c r="AJ693" s="794"/>
      <c r="AK693" s="794"/>
      <c r="AL693" s="794"/>
      <c r="AM693" s="794"/>
      <c r="AN693" s="794"/>
      <c r="AO693" s="794"/>
      <c r="AP693" s="794"/>
      <c r="AQ693" s="794"/>
      <c r="AR693" s="794"/>
      <c r="AS693" s="794"/>
      <c r="AT693" s="794"/>
      <c r="AU693" s="794"/>
      <c r="AV693" s="794"/>
      <c r="AW693" s="794"/>
      <c r="AX693" s="794"/>
      <c r="AY693" s="794"/>
      <c r="AZ693" s="794"/>
      <c r="BA693" s="794"/>
      <c r="BB693" s="794"/>
      <c r="BC693" s="794"/>
      <c r="BD693" s="794"/>
      <c r="BE693" s="794"/>
      <c r="BF693" s="794"/>
      <c r="BG693" s="794"/>
      <c r="BH693" s="794"/>
      <c r="BI693" s="794"/>
      <c r="BJ693" s="794"/>
      <c r="BK693" s="794"/>
      <c r="BL693" s="794"/>
      <c r="BM693" s="794"/>
    </row>
    <row r="694" spans="5:65" s="795" customFormat="1" ht="12.75" customHeight="1">
      <c r="E694" s="4"/>
      <c r="F694" s="794"/>
      <c r="G694" s="794"/>
      <c r="H694" s="794"/>
      <c r="I694" s="794"/>
      <c r="J694" s="794"/>
      <c r="K694" s="794"/>
      <c r="L694" s="794"/>
      <c r="M694" s="794"/>
      <c r="N694" s="794"/>
      <c r="O694" s="794"/>
      <c r="P694" s="794"/>
      <c r="Q694" s="794"/>
      <c r="R694" s="794"/>
      <c r="S694" s="794"/>
      <c r="T694" s="794"/>
      <c r="U694" s="794"/>
      <c r="V694" s="794"/>
      <c r="W694" s="794"/>
      <c r="X694" s="794"/>
      <c r="Y694" s="794"/>
      <c r="Z694" s="794"/>
      <c r="AA694" s="794"/>
      <c r="AB694" s="794"/>
      <c r="AC694" s="794"/>
      <c r="AD694" s="794"/>
      <c r="AE694" s="794"/>
      <c r="AF694" s="794"/>
      <c r="AG694" s="794"/>
      <c r="AH694" s="794"/>
      <c r="AI694" s="794"/>
      <c r="AJ694" s="794"/>
      <c r="AK694" s="794"/>
      <c r="AL694" s="794"/>
      <c r="AM694" s="794"/>
      <c r="AN694" s="794"/>
      <c r="AO694" s="794"/>
      <c r="AP694" s="794"/>
      <c r="AQ694" s="794"/>
      <c r="AR694" s="794"/>
      <c r="AS694" s="794"/>
      <c r="AT694" s="794"/>
      <c r="AU694" s="794"/>
      <c r="AV694" s="794"/>
      <c r="AW694" s="794"/>
      <c r="AX694" s="794"/>
      <c r="AY694" s="794"/>
      <c r="AZ694" s="794"/>
      <c r="BA694" s="794"/>
      <c r="BB694" s="794"/>
      <c r="BC694" s="794"/>
      <c r="BD694" s="794"/>
      <c r="BE694" s="794"/>
      <c r="BF694" s="794"/>
      <c r="BG694" s="794"/>
      <c r="BH694" s="794"/>
      <c r="BI694" s="794"/>
      <c r="BJ694" s="794"/>
      <c r="BK694" s="794"/>
      <c r="BL694" s="794"/>
      <c r="BM694" s="794"/>
    </row>
    <row r="695" spans="5:65" s="795" customFormat="1" ht="12.75" customHeight="1">
      <c r="E695" s="4"/>
      <c r="F695" s="794"/>
      <c r="G695" s="794"/>
      <c r="H695" s="794"/>
      <c r="I695" s="794"/>
      <c r="J695" s="794"/>
      <c r="K695" s="794"/>
      <c r="L695" s="794"/>
      <c r="M695" s="794"/>
      <c r="N695" s="794"/>
      <c r="O695" s="794"/>
      <c r="P695" s="794"/>
      <c r="Q695" s="794"/>
      <c r="R695" s="794"/>
      <c r="S695" s="794"/>
      <c r="T695" s="794"/>
      <c r="U695" s="794"/>
      <c r="V695" s="794"/>
      <c r="W695" s="794"/>
      <c r="X695" s="794"/>
      <c r="Y695" s="794"/>
      <c r="Z695" s="794"/>
      <c r="AA695" s="794"/>
      <c r="AB695" s="794"/>
      <c r="AC695" s="794"/>
      <c r="AD695" s="794"/>
      <c r="AE695" s="794"/>
      <c r="AF695" s="794"/>
      <c r="AG695" s="794"/>
      <c r="AH695" s="794"/>
      <c r="AI695" s="794"/>
      <c r="AJ695" s="794"/>
      <c r="AK695" s="794"/>
      <c r="AL695" s="794"/>
      <c r="AM695" s="794"/>
      <c r="AN695" s="794"/>
      <c r="AO695" s="794"/>
      <c r="AP695" s="794"/>
      <c r="AQ695" s="794"/>
      <c r="AR695" s="794"/>
      <c r="AS695" s="794"/>
      <c r="AT695" s="794"/>
      <c r="AU695" s="794"/>
      <c r="AV695" s="794"/>
      <c r="AW695" s="794"/>
      <c r="AX695" s="794"/>
      <c r="AY695" s="794"/>
      <c r="AZ695" s="794"/>
      <c r="BA695" s="794"/>
      <c r="BB695" s="794"/>
      <c r="BC695" s="794"/>
      <c r="BD695" s="794"/>
      <c r="BE695" s="794"/>
      <c r="BF695" s="794"/>
      <c r="BG695" s="794"/>
      <c r="BH695" s="794"/>
      <c r="BI695" s="794"/>
      <c r="BJ695" s="794"/>
      <c r="BK695" s="794"/>
      <c r="BL695" s="794"/>
      <c r="BM695" s="794"/>
    </row>
    <row r="696" spans="5:65" s="795" customFormat="1" ht="12.75" customHeight="1">
      <c r="E696" s="4"/>
      <c r="F696" s="794"/>
      <c r="G696" s="794"/>
      <c r="H696" s="794"/>
      <c r="I696" s="794"/>
      <c r="J696" s="794"/>
      <c r="K696" s="794"/>
      <c r="L696" s="794"/>
      <c r="M696" s="794"/>
      <c r="N696" s="794"/>
      <c r="O696" s="794"/>
      <c r="P696" s="794"/>
      <c r="Q696" s="794"/>
      <c r="R696" s="794"/>
      <c r="S696" s="794"/>
      <c r="T696" s="794"/>
      <c r="U696" s="794"/>
      <c r="V696" s="794"/>
      <c r="W696" s="794"/>
      <c r="X696" s="794"/>
      <c r="Y696" s="794"/>
      <c r="Z696" s="794"/>
      <c r="AA696" s="794"/>
      <c r="AB696" s="794"/>
      <c r="AC696" s="794"/>
      <c r="AD696" s="794"/>
      <c r="AE696" s="794"/>
      <c r="AF696" s="794"/>
      <c r="AG696" s="794"/>
      <c r="AH696" s="794"/>
      <c r="AI696" s="794"/>
      <c r="AJ696" s="794"/>
      <c r="AK696" s="794"/>
      <c r="AL696" s="794"/>
      <c r="AM696" s="794"/>
      <c r="AN696" s="794"/>
      <c r="AO696" s="794"/>
      <c r="AP696" s="794"/>
      <c r="AQ696" s="794"/>
      <c r="AR696" s="794"/>
      <c r="AS696" s="794"/>
      <c r="AT696" s="794"/>
      <c r="AU696" s="794"/>
      <c r="AV696" s="794"/>
      <c r="AW696" s="794"/>
      <c r="AX696" s="794"/>
      <c r="AY696" s="794"/>
      <c r="AZ696" s="794"/>
      <c r="BA696" s="794"/>
      <c r="BB696" s="794"/>
      <c r="BC696" s="794"/>
      <c r="BD696" s="794"/>
      <c r="BE696" s="794"/>
      <c r="BF696" s="794"/>
      <c r="BG696" s="794"/>
      <c r="BH696" s="794"/>
      <c r="BI696" s="794"/>
      <c r="BJ696" s="794"/>
      <c r="BK696" s="794"/>
      <c r="BL696" s="794"/>
      <c r="BM696" s="794"/>
    </row>
    <row r="697" spans="5:65" s="795" customFormat="1" ht="11.1" customHeight="1">
      <c r="E697" s="4"/>
      <c r="F697" s="794"/>
      <c r="G697" s="794"/>
      <c r="H697" s="794"/>
      <c r="I697" s="794"/>
      <c r="J697" s="794"/>
      <c r="K697" s="794"/>
      <c r="L697" s="794"/>
      <c r="M697" s="794"/>
      <c r="N697" s="794"/>
      <c r="O697" s="794"/>
      <c r="P697" s="794"/>
      <c r="Q697" s="794"/>
      <c r="R697" s="794"/>
      <c r="S697" s="794"/>
      <c r="T697" s="794"/>
      <c r="U697" s="794"/>
      <c r="V697" s="794"/>
      <c r="W697" s="794"/>
      <c r="X697" s="794"/>
      <c r="Y697" s="794"/>
      <c r="Z697" s="794"/>
      <c r="AA697" s="794"/>
      <c r="AB697" s="794"/>
      <c r="AC697" s="794"/>
      <c r="AD697" s="794"/>
      <c r="AE697" s="794"/>
      <c r="AF697" s="794"/>
      <c r="AG697" s="794"/>
      <c r="AH697" s="794"/>
      <c r="AI697" s="794"/>
      <c r="AJ697" s="794"/>
      <c r="AK697" s="794"/>
      <c r="AL697" s="794"/>
      <c r="AM697" s="794"/>
      <c r="AN697" s="794"/>
      <c r="AO697" s="794"/>
      <c r="AP697" s="794"/>
      <c r="AQ697" s="794"/>
      <c r="AR697" s="794"/>
      <c r="AS697" s="794"/>
      <c r="AT697" s="794"/>
      <c r="AU697" s="794"/>
      <c r="AV697" s="794"/>
      <c r="AW697" s="794"/>
      <c r="AX697" s="794"/>
      <c r="AY697" s="794"/>
      <c r="AZ697" s="794"/>
      <c r="BA697" s="794"/>
      <c r="BB697" s="794"/>
      <c r="BC697" s="794"/>
      <c r="BD697" s="794"/>
      <c r="BE697" s="794"/>
      <c r="BF697" s="794"/>
      <c r="BG697" s="794"/>
      <c r="BH697" s="794"/>
      <c r="BI697" s="794"/>
      <c r="BJ697" s="794"/>
      <c r="BK697" s="794"/>
      <c r="BL697" s="794"/>
      <c r="BM697" s="794"/>
    </row>
    <row r="698" spans="5:65" s="795" customFormat="1" ht="12.75" customHeight="1">
      <c r="E698" s="4"/>
      <c r="F698" s="794"/>
      <c r="G698" s="794"/>
      <c r="H698" s="794"/>
      <c r="I698" s="794"/>
      <c r="J698" s="794"/>
      <c r="K698" s="794"/>
      <c r="L698" s="794"/>
      <c r="M698" s="794"/>
      <c r="N698" s="794"/>
      <c r="O698" s="794"/>
      <c r="P698" s="794"/>
      <c r="Q698" s="794"/>
      <c r="R698" s="794"/>
      <c r="S698" s="794"/>
      <c r="T698" s="794"/>
      <c r="U698" s="794"/>
      <c r="V698" s="794"/>
      <c r="W698" s="794"/>
      <c r="X698" s="794"/>
      <c r="Y698" s="794"/>
      <c r="Z698" s="794"/>
      <c r="AA698" s="794"/>
      <c r="AB698" s="794"/>
      <c r="AC698" s="794"/>
      <c r="AD698" s="794"/>
      <c r="AE698" s="794"/>
      <c r="AF698" s="794"/>
      <c r="AG698" s="794"/>
      <c r="AH698" s="794"/>
      <c r="AI698" s="794"/>
      <c r="AJ698" s="794"/>
      <c r="AK698" s="794"/>
      <c r="AL698" s="794"/>
      <c r="AM698" s="794"/>
      <c r="AN698" s="794"/>
      <c r="AO698" s="794"/>
      <c r="AP698" s="794"/>
      <c r="AQ698" s="794"/>
      <c r="AR698" s="794"/>
      <c r="AS698" s="794"/>
      <c r="AT698" s="794"/>
      <c r="AU698" s="794"/>
      <c r="AV698" s="794"/>
      <c r="AW698" s="794"/>
      <c r="AX698" s="794"/>
      <c r="AY698" s="794"/>
      <c r="AZ698" s="794"/>
      <c r="BA698" s="794"/>
      <c r="BB698" s="794"/>
      <c r="BC698" s="794"/>
      <c r="BD698" s="794"/>
      <c r="BE698" s="794"/>
      <c r="BF698" s="794"/>
      <c r="BG698" s="794"/>
      <c r="BH698" s="794"/>
      <c r="BI698" s="794"/>
      <c r="BJ698" s="794"/>
      <c r="BK698" s="794"/>
      <c r="BL698" s="794"/>
      <c r="BM698" s="794"/>
    </row>
    <row r="699" spans="5:65" s="795" customFormat="1" ht="12.75" customHeight="1">
      <c r="E699" s="4"/>
      <c r="F699" s="794"/>
      <c r="G699" s="794"/>
      <c r="H699" s="794"/>
      <c r="I699" s="794"/>
      <c r="J699" s="794"/>
      <c r="K699" s="794"/>
      <c r="L699" s="794"/>
      <c r="M699" s="794"/>
      <c r="N699" s="794"/>
      <c r="O699" s="794"/>
      <c r="P699" s="794"/>
      <c r="Q699" s="794"/>
      <c r="R699" s="794"/>
      <c r="S699" s="794"/>
      <c r="T699" s="794"/>
      <c r="U699" s="794"/>
      <c r="V699" s="794"/>
      <c r="W699" s="794"/>
      <c r="X699" s="794"/>
      <c r="Y699" s="794"/>
      <c r="Z699" s="794"/>
      <c r="AA699" s="794"/>
      <c r="AB699" s="794"/>
      <c r="AC699" s="794"/>
      <c r="AD699" s="794"/>
      <c r="AE699" s="794"/>
      <c r="AF699" s="794"/>
      <c r="AG699" s="794"/>
      <c r="AH699" s="794"/>
      <c r="AI699" s="794"/>
      <c r="AJ699" s="794"/>
      <c r="AK699" s="794"/>
      <c r="AL699" s="794"/>
      <c r="AM699" s="794"/>
      <c r="AN699" s="794"/>
      <c r="AO699" s="794"/>
      <c r="AP699" s="794"/>
      <c r="AQ699" s="794"/>
      <c r="AR699" s="794"/>
      <c r="AS699" s="794"/>
      <c r="AT699" s="794"/>
      <c r="AU699" s="794"/>
      <c r="AV699" s="794"/>
      <c r="AW699" s="794"/>
      <c r="AX699" s="794"/>
      <c r="AY699" s="794"/>
      <c r="AZ699" s="794"/>
      <c r="BA699" s="794"/>
      <c r="BB699" s="794"/>
      <c r="BC699" s="794"/>
      <c r="BD699" s="794"/>
      <c r="BE699" s="794"/>
      <c r="BF699" s="794"/>
      <c r="BG699" s="794"/>
      <c r="BH699" s="794"/>
      <c r="BI699" s="794"/>
      <c r="BJ699" s="794"/>
      <c r="BK699" s="794"/>
      <c r="BL699" s="794"/>
      <c r="BM699" s="794"/>
    </row>
    <row r="700" spans="5:65" s="795" customFormat="1" ht="12.75" customHeight="1">
      <c r="E700" s="4"/>
      <c r="F700" s="794"/>
      <c r="G700" s="794"/>
      <c r="H700" s="794"/>
      <c r="I700" s="794"/>
      <c r="J700" s="794"/>
      <c r="K700" s="794"/>
      <c r="L700" s="794"/>
      <c r="M700" s="794"/>
      <c r="N700" s="794"/>
      <c r="O700" s="794"/>
      <c r="P700" s="794"/>
      <c r="Q700" s="794"/>
      <c r="R700" s="794"/>
      <c r="S700" s="794"/>
      <c r="T700" s="794"/>
      <c r="U700" s="794"/>
      <c r="V700" s="794"/>
      <c r="W700" s="794"/>
      <c r="X700" s="794"/>
      <c r="Y700" s="794"/>
      <c r="Z700" s="794"/>
      <c r="AA700" s="794"/>
      <c r="AB700" s="794"/>
      <c r="AC700" s="794"/>
      <c r="AD700" s="794"/>
      <c r="AE700" s="794"/>
      <c r="AF700" s="794"/>
      <c r="AG700" s="794"/>
      <c r="AH700" s="794"/>
      <c r="AI700" s="794"/>
      <c r="AJ700" s="794"/>
      <c r="AK700" s="794"/>
      <c r="AL700" s="794"/>
      <c r="AM700" s="794"/>
      <c r="AN700" s="794"/>
      <c r="AO700" s="794"/>
      <c r="AP700" s="794"/>
      <c r="AQ700" s="794"/>
      <c r="AR700" s="794"/>
      <c r="AS700" s="794"/>
      <c r="AT700" s="794"/>
      <c r="AU700" s="794"/>
      <c r="AV700" s="794"/>
      <c r="AW700" s="794"/>
      <c r="AX700" s="794"/>
      <c r="AY700" s="794"/>
      <c r="AZ700" s="794"/>
      <c r="BA700" s="794"/>
      <c r="BB700" s="794"/>
      <c r="BC700" s="794"/>
      <c r="BD700" s="794"/>
      <c r="BE700" s="794"/>
      <c r="BF700" s="794"/>
      <c r="BG700" s="794"/>
      <c r="BH700" s="794"/>
      <c r="BI700" s="794"/>
      <c r="BJ700" s="794"/>
      <c r="BK700" s="794"/>
      <c r="BL700" s="794"/>
      <c r="BM700" s="794"/>
    </row>
    <row r="701" spans="5:65" s="795" customFormat="1" ht="12.75" customHeight="1">
      <c r="E701" s="4"/>
      <c r="F701" s="794"/>
      <c r="G701" s="794"/>
      <c r="H701" s="794"/>
      <c r="I701" s="794"/>
      <c r="J701" s="794"/>
      <c r="K701" s="794"/>
      <c r="L701" s="794"/>
      <c r="M701" s="794"/>
      <c r="N701" s="794"/>
      <c r="O701" s="794"/>
      <c r="P701" s="794"/>
      <c r="Q701" s="794"/>
      <c r="R701" s="794"/>
      <c r="S701" s="794"/>
      <c r="T701" s="794"/>
      <c r="U701" s="794"/>
      <c r="V701" s="794"/>
      <c r="W701" s="794"/>
      <c r="X701" s="794"/>
      <c r="Y701" s="794"/>
      <c r="Z701" s="794"/>
      <c r="AA701" s="794"/>
      <c r="AB701" s="794"/>
      <c r="AC701" s="794"/>
      <c r="AD701" s="794"/>
      <c r="AE701" s="794"/>
      <c r="AF701" s="794"/>
      <c r="AG701" s="794"/>
      <c r="AH701" s="794"/>
      <c r="AI701" s="794"/>
      <c r="AJ701" s="794"/>
      <c r="AK701" s="794"/>
      <c r="AL701" s="794"/>
      <c r="AM701" s="794"/>
      <c r="AN701" s="794"/>
      <c r="AO701" s="794"/>
      <c r="AP701" s="794"/>
      <c r="AQ701" s="794"/>
      <c r="AR701" s="794"/>
      <c r="AS701" s="794"/>
      <c r="AT701" s="794"/>
      <c r="AU701" s="794"/>
      <c r="AV701" s="794"/>
      <c r="AW701" s="794"/>
      <c r="AX701" s="794"/>
      <c r="AY701" s="794"/>
      <c r="AZ701" s="794"/>
      <c r="BA701" s="794"/>
      <c r="BB701" s="794"/>
      <c r="BC701" s="794"/>
      <c r="BD701" s="794"/>
      <c r="BE701" s="794"/>
      <c r="BF701" s="794"/>
      <c r="BG701" s="794"/>
      <c r="BH701" s="794"/>
      <c r="BI701" s="794"/>
      <c r="BJ701" s="794"/>
      <c r="BK701" s="794"/>
      <c r="BL701" s="794"/>
      <c r="BM701" s="794"/>
    </row>
    <row r="702" spans="5:65" s="795" customFormat="1" ht="12.75" customHeight="1">
      <c r="E702" s="4"/>
      <c r="F702" s="794"/>
      <c r="G702" s="794"/>
      <c r="H702" s="794"/>
      <c r="I702" s="794"/>
      <c r="J702" s="794"/>
      <c r="K702" s="794"/>
      <c r="L702" s="794"/>
      <c r="M702" s="794"/>
      <c r="N702" s="794"/>
      <c r="O702" s="794"/>
      <c r="P702" s="794"/>
      <c r="Q702" s="794"/>
      <c r="R702" s="794"/>
      <c r="S702" s="794"/>
      <c r="T702" s="794"/>
      <c r="U702" s="794"/>
      <c r="V702" s="794"/>
      <c r="W702" s="794"/>
      <c r="X702" s="794"/>
      <c r="Y702" s="794"/>
      <c r="Z702" s="794"/>
      <c r="AA702" s="794"/>
      <c r="AB702" s="794"/>
      <c r="AC702" s="794"/>
      <c r="AD702" s="794"/>
      <c r="AE702" s="794"/>
      <c r="AF702" s="794"/>
      <c r="AG702" s="794"/>
      <c r="AH702" s="794"/>
      <c r="AI702" s="794"/>
      <c r="AJ702" s="794"/>
      <c r="AK702" s="794"/>
      <c r="AL702" s="794"/>
      <c r="AM702" s="794"/>
      <c r="AN702" s="794"/>
      <c r="AO702" s="794"/>
      <c r="AP702" s="794"/>
      <c r="AQ702" s="794"/>
      <c r="AR702" s="794"/>
      <c r="AS702" s="794"/>
      <c r="AT702" s="794"/>
      <c r="AU702" s="794"/>
      <c r="AV702" s="794"/>
      <c r="AW702" s="794"/>
      <c r="AX702" s="794"/>
      <c r="AY702" s="794"/>
      <c r="AZ702" s="794"/>
      <c r="BA702" s="794"/>
      <c r="BB702" s="794"/>
      <c r="BC702" s="794"/>
      <c r="BD702" s="794"/>
      <c r="BE702" s="794"/>
      <c r="BF702" s="794"/>
      <c r="BG702" s="794"/>
      <c r="BH702" s="794"/>
      <c r="BI702" s="794"/>
      <c r="BJ702" s="794"/>
      <c r="BK702" s="794"/>
      <c r="BL702" s="794"/>
      <c r="BM702" s="794"/>
    </row>
    <row r="703" spans="5:65" s="795" customFormat="1" ht="11.1" customHeight="1">
      <c r="E703" s="4"/>
      <c r="F703" s="794"/>
      <c r="G703" s="794"/>
      <c r="H703" s="794"/>
      <c r="I703" s="794"/>
      <c r="J703" s="794"/>
      <c r="K703" s="794"/>
      <c r="L703" s="794"/>
      <c r="M703" s="794"/>
      <c r="N703" s="794"/>
      <c r="O703" s="794"/>
      <c r="P703" s="794"/>
      <c r="Q703" s="794"/>
      <c r="R703" s="794"/>
      <c r="S703" s="794"/>
      <c r="T703" s="794"/>
      <c r="U703" s="794"/>
      <c r="V703" s="794"/>
      <c r="W703" s="794"/>
      <c r="X703" s="794"/>
      <c r="Y703" s="794"/>
      <c r="Z703" s="794"/>
      <c r="AA703" s="794"/>
      <c r="AB703" s="794"/>
      <c r="AC703" s="794"/>
      <c r="AD703" s="794"/>
      <c r="AE703" s="794"/>
      <c r="AF703" s="794"/>
      <c r="AG703" s="794"/>
      <c r="AH703" s="794"/>
      <c r="AI703" s="794"/>
      <c r="AJ703" s="794"/>
      <c r="AK703" s="794"/>
      <c r="AL703" s="794"/>
      <c r="AM703" s="794"/>
      <c r="AN703" s="794"/>
      <c r="AO703" s="794"/>
      <c r="AP703" s="794"/>
      <c r="AQ703" s="794"/>
      <c r="AR703" s="794"/>
      <c r="AS703" s="794"/>
      <c r="AT703" s="794"/>
      <c r="AU703" s="794"/>
      <c r="AV703" s="794"/>
      <c r="AW703" s="794"/>
      <c r="AX703" s="794"/>
      <c r="AY703" s="794"/>
      <c r="AZ703" s="794"/>
      <c r="BA703" s="794"/>
      <c r="BB703" s="794"/>
      <c r="BC703" s="794"/>
      <c r="BD703" s="794"/>
      <c r="BE703" s="794"/>
      <c r="BF703" s="794"/>
      <c r="BG703" s="794"/>
      <c r="BH703" s="794"/>
      <c r="BI703" s="794"/>
      <c r="BJ703" s="794"/>
      <c r="BK703" s="794"/>
      <c r="BL703" s="794"/>
      <c r="BM703" s="794"/>
    </row>
    <row r="704" spans="5:65" s="795" customFormat="1" ht="12.75" customHeight="1">
      <c r="E704" s="4"/>
      <c r="F704" s="794"/>
      <c r="G704" s="794"/>
      <c r="H704" s="794"/>
      <c r="I704" s="794"/>
      <c r="J704" s="794"/>
      <c r="K704" s="794"/>
      <c r="L704" s="794"/>
      <c r="M704" s="794"/>
      <c r="N704" s="794"/>
      <c r="O704" s="794"/>
      <c r="P704" s="794"/>
      <c r="Q704" s="794"/>
      <c r="R704" s="794"/>
      <c r="S704" s="794"/>
      <c r="T704" s="794"/>
      <c r="U704" s="794"/>
      <c r="V704" s="794"/>
      <c r="W704" s="794"/>
      <c r="X704" s="794"/>
      <c r="Y704" s="794"/>
      <c r="Z704" s="794"/>
      <c r="AA704" s="794"/>
      <c r="AB704" s="794"/>
      <c r="AC704" s="794"/>
      <c r="AD704" s="794"/>
      <c r="AE704" s="794"/>
      <c r="AF704" s="794"/>
      <c r="AG704" s="794"/>
      <c r="AH704" s="794"/>
      <c r="AI704" s="794"/>
      <c r="AJ704" s="794"/>
      <c r="AK704" s="794"/>
      <c r="AL704" s="794"/>
      <c r="AM704" s="794"/>
      <c r="AN704" s="794"/>
      <c r="AO704" s="794"/>
      <c r="AP704" s="794"/>
      <c r="AQ704" s="794"/>
      <c r="AR704" s="794"/>
      <c r="AS704" s="794"/>
      <c r="AT704" s="794"/>
      <c r="AU704" s="794"/>
      <c r="AV704" s="794"/>
      <c r="AW704" s="794"/>
      <c r="AX704" s="794"/>
      <c r="AY704" s="794"/>
      <c r="AZ704" s="794"/>
      <c r="BA704" s="794"/>
      <c r="BB704" s="794"/>
      <c r="BC704" s="794"/>
      <c r="BD704" s="794"/>
      <c r="BE704" s="794"/>
      <c r="BF704" s="794"/>
      <c r="BG704" s="794"/>
      <c r="BH704" s="794"/>
      <c r="BI704" s="794"/>
      <c r="BJ704" s="794"/>
      <c r="BK704" s="794"/>
      <c r="BL704" s="794"/>
      <c r="BM704" s="794"/>
    </row>
    <row r="705" spans="5:65" s="795" customFormat="1" ht="12.75" customHeight="1">
      <c r="E705" s="4"/>
      <c r="F705" s="794"/>
      <c r="G705" s="794"/>
      <c r="H705" s="794"/>
      <c r="I705" s="794"/>
      <c r="J705" s="794"/>
      <c r="K705" s="794"/>
      <c r="L705" s="794"/>
      <c r="M705" s="794"/>
      <c r="N705" s="794"/>
      <c r="O705" s="794"/>
      <c r="P705" s="794"/>
      <c r="Q705" s="794"/>
      <c r="R705" s="794"/>
      <c r="S705" s="794"/>
      <c r="T705" s="794"/>
      <c r="U705" s="794"/>
      <c r="V705" s="794"/>
      <c r="W705" s="794"/>
      <c r="X705" s="794"/>
      <c r="Y705" s="794"/>
      <c r="Z705" s="794"/>
      <c r="AA705" s="794"/>
      <c r="AB705" s="794"/>
      <c r="AC705" s="794"/>
      <c r="AD705" s="794"/>
      <c r="AE705" s="794"/>
      <c r="AF705" s="794"/>
      <c r="AG705" s="794"/>
      <c r="AH705" s="794"/>
      <c r="AI705" s="794"/>
      <c r="AJ705" s="794"/>
      <c r="AK705" s="794"/>
      <c r="AL705" s="794"/>
      <c r="AM705" s="794"/>
      <c r="AN705" s="794"/>
      <c r="AO705" s="794"/>
      <c r="AP705" s="794"/>
      <c r="AQ705" s="794"/>
      <c r="AR705" s="794"/>
      <c r="AS705" s="794"/>
      <c r="AT705" s="794"/>
      <c r="AU705" s="794"/>
      <c r="AV705" s="794"/>
      <c r="AW705" s="794"/>
      <c r="AX705" s="794"/>
      <c r="AY705" s="794"/>
      <c r="AZ705" s="794"/>
      <c r="BA705" s="794"/>
      <c r="BB705" s="794"/>
      <c r="BC705" s="794"/>
      <c r="BD705" s="794"/>
      <c r="BE705" s="794"/>
      <c r="BF705" s="794"/>
      <c r="BG705" s="794"/>
      <c r="BH705" s="794"/>
      <c r="BI705" s="794"/>
      <c r="BJ705" s="794"/>
      <c r="BK705" s="794"/>
      <c r="BL705" s="794"/>
      <c r="BM705" s="794"/>
    </row>
    <row r="706" spans="5:65" s="795" customFormat="1" ht="12.75" customHeight="1">
      <c r="E706" s="4"/>
      <c r="F706" s="794"/>
      <c r="G706" s="794"/>
      <c r="H706" s="794"/>
      <c r="I706" s="794"/>
      <c r="J706" s="794"/>
      <c r="K706" s="794"/>
      <c r="L706" s="794"/>
      <c r="M706" s="794"/>
      <c r="N706" s="794"/>
      <c r="O706" s="794"/>
      <c r="P706" s="794"/>
      <c r="Q706" s="794"/>
      <c r="R706" s="794"/>
      <c r="S706" s="794"/>
      <c r="T706" s="794"/>
      <c r="U706" s="794"/>
      <c r="V706" s="794"/>
      <c r="W706" s="794"/>
      <c r="X706" s="794"/>
      <c r="Y706" s="794"/>
      <c r="Z706" s="794"/>
      <c r="AA706" s="794"/>
      <c r="AB706" s="794"/>
      <c r="AC706" s="794"/>
      <c r="AD706" s="794"/>
      <c r="AE706" s="794"/>
      <c r="AF706" s="794"/>
      <c r="AG706" s="794"/>
      <c r="AH706" s="794"/>
      <c r="AI706" s="794"/>
      <c r="AJ706" s="794"/>
      <c r="AK706" s="794"/>
      <c r="AL706" s="794"/>
      <c r="AM706" s="794"/>
      <c r="AN706" s="794"/>
      <c r="AO706" s="794"/>
      <c r="AP706" s="794"/>
      <c r="AQ706" s="794"/>
      <c r="AR706" s="794"/>
      <c r="AS706" s="794"/>
      <c r="AT706" s="794"/>
      <c r="AU706" s="794"/>
      <c r="AV706" s="794"/>
      <c r="AW706" s="794"/>
      <c r="AX706" s="794"/>
      <c r="AY706" s="794"/>
      <c r="AZ706" s="794"/>
      <c r="BA706" s="794"/>
      <c r="BB706" s="794"/>
      <c r="BC706" s="794"/>
      <c r="BD706" s="794"/>
      <c r="BE706" s="794"/>
      <c r="BF706" s="794"/>
      <c r="BG706" s="794"/>
      <c r="BH706" s="794"/>
      <c r="BI706" s="794"/>
      <c r="BJ706" s="794"/>
      <c r="BK706" s="794"/>
      <c r="BL706" s="794"/>
      <c r="BM706" s="794"/>
    </row>
    <row r="707" spans="5:65" s="795" customFormat="1" ht="12.75" customHeight="1">
      <c r="E707" s="4"/>
      <c r="F707" s="794"/>
      <c r="G707" s="794"/>
      <c r="H707" s="794"/>
      <c r="I707" s="794"/>
      <c r="J707" s="794"/>
      <c r="K707" s="794"/>
      <c r="L707" s="794"/>
      <c r="M707" s="794"/>
      <c r="N707" s="794"/>
      <c r="O707" s="794"/>
      <c r="P707" s="794"/>
      <c r="Q707" s="794"/>
      <c r="R707" s="794"/>
      <c r="S707" s="794"/>
      <c r="T707" s="794"/>
      <c r="U707" s="794"/>
      <c r="V707" s="794"/>
      <c r="W707" s="794"/>
      <c r="X707" s="794"/>
      <c r="Y707" s="794"/>
      <c r="Z707" s="794"/>
      <c r="AA707" s="794"/>
      <c r="AB707" s="794"/>
      <c r="AC707" s="794"/>
      <c r="AD707" s="794"/>
      <c r="AE707" s="794"/>
      <c r="AF707" s="794"/>
      <c r="AG707" s="794"/>
      <c r="AH707" s="794"/>
      <c r="AI707" s="794"/>
      <c r="AJ707" s="794"/>
      <c r="AK707" s="794"/>
      <c r="AL707" s="794"/>
      <c r="AM707" s="794"/>
      <c r="AN707" s="794"/>
      <c r="AO707" s="794"/>
      <c r="AP707" s="794"/>
      <c r="AQ707" s="794"/>
      <c r="AR707" s="794"/>
      <c r="AS707" s="794"/>
      <c r="AT707" s="794"/>
      <c r="AU707" s="794"/>
      <c r="AV707" s="794"/>
      <c r="AW707" s="794"/>
      <c r="AX707" s="794"/>
      <c r="AY707" s="794"/>
      <c r="AZ707" s="794"/>
      <c r="BA707" s="794"/>
      <c r="BB707" s="794"/>
      <c r="BC707" s="794"/>
      <c r="BD707" s="794"/>
      <c r="BE707" s="794"/>
      <c r="BF707" s="794"/>
      <c r="BG707" s="794"/>
      <c r="BH707" s="794"/>
      <c r="BI707" s="794"/>
      <c r="BJ707" s="794"/>
      <c r="BK707" s="794"/>
      <c r="BL707" s="794"/>
      <c r="BM707" s="794"/>
    </row>
    <row r="708" spans="5:65" s="795" customFormat="1" ht="11.1" customHeight="1">
      <c r="E708" s="4"/>
      <c r="F708" s="794"/>
      <c r="G708" s="794"/>
      <c r="H708" s="794"/>
      <c r="I708" s="794"/>
      <c r="J708" s="794"/>
      <c r="K708" s="794"/>
      <c r="L708" s="794"/>
      <c r="M708" s="794"/>
      <c r="N708" s="794"/>
      <c r="O708" s="794"/>
      <c r="P708" s="794"/>
      <c r="Q708" s="794"/>
      <c r="R708" s="794"/>
      <c r="S708" s="794"/>
      <c r="T708" s="794"/>
      <c r="U708" s="794"/>
      <c r="V708" s="794"/>
      <c r="W708" s="794"/>
      <c r="X708" s="794"/>
      <c r="Y708" s="794"/>
      <c r="Z708" s="794"/>
      <c r="AA708" s="794"/>
      <c r="AB708" s="794"/>
      <c r="AC708" s="794"/>
      <c r="AD708" s="794"/>
      <c r="AE708" s="794"/>
      <c r="AF708" s="794"/>
      <c r="AG708" s="794"/>
      <c r="AH708" s="794"/>
      <c r="AI708" s="794"/>
      <c r="AJ708" s="794"/>
      <c r="AK708" s="794"/>
      <c r="AL708" s="794"/>
      <c r="AM708" s="794"/>
      <c r="AN708" s="794"/>
      <c r="AO708" s="794"/>
      <c r="AP708" s="794"/>
      <c r="AQ708" s="794"/>
      <c r="AR708" s="794"/>
      <c r="AS708" s="794"/>
      <c r="AT708" s="794"/>
      <c r="AU708" s="794"/>
      <c r="AV708" s="794"/>
      <c r="AW708" s="794"/>
      <c r="AX708" s="794"/>
      <c r="AY708" s="794"/>
      <c r="AZ708" s="794"/>
      <c r="BA708" s="794"/>
      <c r="BB708" s="794"/>
      <c r="BC708" s="794"/>
      <c r="BD708" s="794"/>
      <c r="BE708" s="794"/>
      <c r="BF708" s="794"/>
      <c r="BG708" s="794"/>
      <c r="BH708" s="794"/>
      <c r="BI708" s="794"/>
      <c r="BJ708" s="794"/>
      <c r="BK708" s="794"/>
      <c r="BL708" s="794"/>
      <c r="BM708" s="794"/>
    </row>
    <row r="709" spans="5:65" s="795" customFormat="1" ht="13.5" customHeight="1">
      <c r="E709" s="4"/>
      <c r="F709" s="794"/>
      <c r="G709" s="794"/>
      <c r="H709" s="794"/>
      <c r="I709" s="794"/>
      <c r="J709" s="794"/>
      <c r="K709" s="794"/>
      <c r="L709" s="794"/>
      <c r="M709" s="794"/>
      <c r="N709" s="794"/>
      <c r="O709" s="794"/>
      <c r="P709" s="794"/>
      <c r="Q709" s="794"/>
      <c r="R709" s="794"/>
      <c r="S709" s="794"/>
      <c r="T709" s="794"/>
      <c r="U709" s="794"/>
      <c r="V709" s="794"/>
      <c r="W709" s="794"/>
      <c r="X709" s="794"/>
      <c r="Y709" s="794"/>
      <c r="Z709" s="794"/>
      <c r="AA709" s="794"/>
      <c r="AB709" s="794"/>
      <c r="AC709" s="794"/>
      <c r="AD709" s="794"/>
      <c r="AE709" s="794"/>
      <c r="AF709" s="794"/>
      <c r="AG709" s="794"/>
      <c r="AH709" s="794"/>
      <c r="AI709" s="794"/>
      <c r="AJ709" s="794"/>
      <c r="AK709" s="794"/>
      <c r="AL709" s="794"/>
      <c r="AM709" s="794"/>
      <c r="AN709" s="794"/>
      <c r="AO709" s="794"/>
      <c r="AP709" s="794"/>
      <c r="AQ709" s="794"/>
      <c r="AR709" s="794"/>
      <c r="AS709" s="794"/>
      <c r="AT709" s="794"/>
      <c r="AU709" s="794"/>
      <c r="AV709" s="794"/>
      <c r="AW709" s="794"/>
      <c r="AX709" s="794"/>
      <c r="AY709" s="794"/>
      <c r="AZ709" s="794"/>
      <c r="BA709" s="794"/>
      <c r="BB709" s="794"/>
      <c r="BC709" s="794"/>
      <c r="BD709" s="794"/>
      <c r="BE709" s="794"/>
      <c r="BF709" s="794"/>
      <c r="BG709" s="794"/>
      <c r="BH709" s="794"/>
      <c r="BI709" s="794"/>
      <c r="BJ709" s="794"/>
      <c r="BK709" s="794"/>
      <c r="BL709" s="794"/>
      <c r="BM709" s="794"/>
    </row>
    <row r="710" spans="5:65" s="795" customFormat="1" ht="12.75" customHeight="1">
      <c r="E710" s="4"/>
      <c r="F710" s="794"/>
      <c r="G710" s="794"/>
      <c r="H710" s="794"/>
      <c r="I710" s="794"/>
      <c r="J710" s="794"/>
      <c r="K710" s="794"/>
      <c r="L710" s="794"/>
      <c r="M710" s="794"/>
      <c r="N710" s="794"/>
      <c r="O710" s="794"/>
      <c r="P710" s="794"/>
      <c r="Q710" s="794"/>
      <c r="R710" s="794"/>
      <c r="S710" s="794"/>
      <c r="T710" s="794"/>
      <c r="U710" s="794"/>
      <c r="V710" s="794"/>
      <c r="W710" s="794"/>
      <c r="X710" s="794"/>
      <c r="Y710" s="794"/>
      <c r="Z710" s="794"/>
      <c r="AA710" s="794"/>
      <c r="AB710" s="794"/>
      <c r="AC710" s="794"/>
      <c r="AD710" s="794"/>
      <c r="AE710" s="794"/>
      <c r="AF710" s="794"/>
      <c r="AG710" s="794"/>
      <c r="AH710" s="794"/>
      <c r="AI710" s="794"/>
      <c r="AJ710" s="794"/>
      <c r="AK710" s="794"/>
      <c r="AL710" s="794"/>
      <c r="AM710" s="794"/>
      <c r="AN710" s="794"/>
      <c r="AO710" s="794"/>
      <c r="AP710" s="794"/>
      <c r="AQ710" s="794"/>
      <c r="AR710" s="794"/>
      <c r="AS710" s="794"/>
      <c r="AT710" s="794"/>
      <c r="AU710" s="794"/>
      <c r="AV710" s="794"/>
      <c r="AW710" s="794"/>
      <c r="AX710" s="794"/>
      <c r="AY710" s="794"/>
      <c r="AZ710" s="794"/>
      <c r="BA710" s="794"/>
      <c r="BB710" s="794"/>
      <c r="BC710" s="794"/>
      <c r="BD710" s="794"/>
      <c r="BE710" s="794"/>
      <c r="BF710" s="794"/>
      <c r="BG710" s="794"/>
      <c r="BH710" s="794"/>
      <c r="BI710" s="794"/>
      <c r="BJ710" s="794"/>
      <c r="BK710" s="794"/>
      <c r="BL710" s="794"/>
      <c r="BM710" s="794"/>
    </row>
    <row r="711" spans="5:65" s="795" customFormat="1" ht="12.75" customHeight="1">
      <c r="E711" s="4"/>
      <c r="F711" s="794"/>
      <c r="G711" s="794"/>
      <c r="H711" s="794"/>
      <c r="I711" s="794"/>
      <c r="J711" s="794"/>
      <c r="K711" s="794"/>
      <c r="L711" s="794"/>
      <c r="M711" s="794"/>
      <c r="N711" s="794"/>
      <c r="O711" s="794"/>
      <c r="P711" s="794"/>
      <c r="Q711" s="794"/>
      <c r="R711" s="794"/>
      <c r="S711" s="794"/>
      <c r="T711" s="794"/>
      <c r="U711" s="794"/>
      <c r="V711" s="794"/>
      <c r="W711" s="794"/>
      <c r="X711" s="794"/>
      <c r="Y711" s="794"/>
      <c r="Z711" s="794"/>
      <c r="AA711" s="794"/>
      <c r="AB711" s="794"/>
      <c r="AC711" s="794"/>
      <c r="AD711" s="794"/>
      <c r="AE711" s="794"/>
      <c r="AF711" s="794"/>
      <c r="AG711" s="794"/>
      <c r="AH711" s="794"/>
      <c r="AI711" s="794"/>
      <c r="AJ711" s="794"/>
      <c r="AK711" s="794"/>
      <c r="AL711" s="794"/>
      <c r="AM711" s="794"/>
      <c r="AN711" s="794"/>
      <c r="AO711" s="794"/>
      <c r="AP711" s="794"/>
      <c r="AQ711" s="794"/>
      <c r="AR711" s="794"/>
      <c r="AS711" s="794"/>
      <c r="AT711" s="794"/>
      <c r="AU711" s="794"/>
      <c r="AV711" s="794"/>
      <c r="AW711" s="794"/>
      <c r="AX711" s="794"/>
      <c r="AY711" s="794"/>
      <c r="AZ711" s="794"/>
      <c r="BA711" s="794"/>
      <c r="BB711" s="794"/>
      <c r="BC711" s="794"/>
      <c r="BD711" s="794"/>
      <c r="BE711" s="794"/>
      <c r="BF711" s="794"/>
      <c r="BG711" s="794"/>
      <c r="BH711" s="794"/>
      <c r="BI711" s="794"/>
      <c r="BJ711" s="794"/>
      <c r="BK711" s="794"/>
      <c r="BL711" s="794"/>
      <c r="BM711" s="794"/>
    </row>
    <row r="712" spans="5:65" s="795" customFormat="1" ht="12.75" customHeight="1">
      <c r="E712" s="4"/>
      <c r="F712" s="794"/>
      <c r="G712" s="794"/>
      <c r="H712" s="794"/>
      <c r="I712" s="794"/>
      <c r="J712" s="794"/>
      <c r="K712" s="794"/>
      <c r="L712" s="794"/>
      <c r="M712" s="794"/>
      <c r="N712" s="794"/>
      <c r="O712" s="794"/>
      <c r="P712" s="794"/>
      <c r="Q712" s="794"/>
      <c r="R712" s="794"/>
      <c r="S712" s="794"/>
      <c r="T712" s="794"/>
      <c r="U712" s="794"/>
      <c r="V712" s="794"/>
      <c r="W712" s="794"/>
      <c r="X712" s="794"/>
      <c r="Y712" s="794"/>
      <c r="Z712" s="794"/>
      <c r="AA712" s="794"/>
      <c r="AB712" s="794"/>
      <c r="AC712" s="794"/>
      <c r="AD712" s="794"/>
      <c r="AE712" s="794"/>
      <c r="AF712" s="794"/>
      <c r="AG712" s="794"/>
      <c r="AH712" s="794"/>
      <c r="AI712" s="794"/>
      <c r="AJ712" s="794"/>
      <c r="AK712" s="794"/>
      <c r="AL712" s="794"/>
      <c r="AM712" s="794"/>
      <c r="AN712" s="794"/>
      <c r="AO712" s="794"/>
      <c r="AP712" s="794"/>
      <c r="AQ712" s="794"/>
      <c r="AR712" s="794"/>
      <c r="AS712" s="794"/>
      <c r="AT712" s="794"/>
      <c r="AU712" s="794"/>
      <c r="AV712" s="794"/>
      <c r="AW712" s="794"/>
      <c r="AX712" s="794"/>
      <c r="AY712" s="794"/>
      <c r="AZ712" s="794"/>
      <c r="BA712" s="794"/>
      <c r="BB712" s="794"/>
      <c r="BC712" s="794"/>
      <c r="BD712" s="794"/>
      <c r="BE712" s="794"/>
      <c r="BF712" s="794"/>
      <c r="BG712" s="794"/>
      <c r="BH712" s="794"/>
      <c r="BI712" s="794"/>
      <c r="BJ712" s="794"/>
      <c r="BK712" s="794"/>
      <c r="BL712" s="794"/>
      <c r="BM712" s="794"/>
    </row>
    <row r="713" spans="5:65" s="795" customFormat="1" ht="11.1" customHeight="1">
      <c r="E713" s="4"/>
      <c r="F713" s="794"/>
      <c r="G713" s="794"/>
      <c r="H713" s="794"/>
      <c r="I713" s="794"/>
      <c r="J713" s="794"/>
      <c r="K713" s="794"/>
      <c r="L713" s="794"/>
      <c r="M713" s="794"/>
      <c r="N713" s="794"/>
      <c r="O713" s="794"/>
      <c r="P713" s="794"/>
      <c r="Q713" s="794"/>
      <c r="R713" s="794"/>
      <c r="S713" s="794"/>
      <c r="T713" s="794"/>
      <c r="U713" s="794"/>
      <c r="V713" s="794"/>
      <c r="W713" s="794"/>
      <c r="X713" s="794"/>
      <c r="Y713" s="794"/>
      <c r="Z713" s="794"/>
      <c r="AA713" s="794"/>
      <c r="AB713" s="794"/>
      <c r="AC713" s="794"/>
      <c r="AD713" s="794"/>
      <c r="AE713" s="794"/>
      <c r="AF713" s="794"/>
      <c r="AG713" s="794"/>
      <c r="AH713" s="794"/>
      <c r="AI713" s="794"/>
      <c r="AJ713" s="794"/>
      <c r="AK713" s="794"/>
      <c r="AL713" s="794"/>
      <c r="AM713" s="794"/>
      <c r="AN713" s="794"/>
      <c r="AO713" s="794"/>
      <c r="AP713" s="794"/>
      <c r="AQ713" s="794"/>
      <c r="AR713" s="794"/>
      <c r="AS713" s="794"/>
      <c r="AT713" s="794"/>
      <c r="AU713" s="794"/>
      <c r="AV713" s="794"/>
      <c r="AW713" s="794"/>
      <c r="AX713" s="794"/>
      <c r="AY713" s="794"/>
      <c r="AZ713" s="794"/>
      <c r="BA713" s="794"/>
      <c r="BB713" s="794"/>
      <c r="BC713" s="794"/>
      <c r="BD713" s="794"/>
      <c r="BE713" s="794"/>
      <c r="BF713" s="794"/>
      <c r="BG713" s="794"/>
      <c r="BH713" s="794"/>
      <c r="BI713" s="794"/>
      <c r="BJ713" s="794"/>
      <c r="BK713" s="794"/>
      <c r="BL713" s="794"/>
      <c r="BM713" s="794"/>
    </row>
    <row r="714" spans="5:65" s="795" customFormat="1" ht="11.1" customHeight="1">
      <c r="E714" s="4"/>
      <c r="F714" s="794"/>
      <c r="G714" s="794"/>
      <c r="H714" s="794"/>
      <c r="I714" s="794"/>
      <c r="J714" s="794"/>
      <c r="K714" s="794"/>
      <c r="L714" s="794"/>
      <c r="M714" s="794"/>
      <c r="N714" s="794"/>
      <c r="O714" s="794"/>
      <c r="P714" s="794"/>
      <c r="Q714" s="794"/>
      <c r="R714" s="794"/>
      <c r="S714" s="794"/>
      <c r="T714" s="794"/>
      <c r="U714" s="794"/>
      <c r="V714" s="794"/>
      <c r="W714" s="794"/>
      <c r="X714" s="794"/>
      <c r="Y714" s="794"/>
      <c r="Z714" s="794"/>
      <c r="AA714" s="794"/>
      <c r="AB714" s="794"/>
      <c r="AC714" s="794"/>
      <c r="AD714" s="794"/>
      <c r="AE714" s="794"/>
      <c r="AF714" s="794"/>
      <c r="AG714" s="794"/>
      <c r="AH714" s="794"/>
      <c r="AI714" s="794"/>
      <c r="AJ714" s="794"/>
      <c r="AK714" s="794"/>
      <c r="AL714" s="794"/>
      <c r="AM714" s="794"/>
      <c r="AN714" s="794"/>
      <c r="AO714" s="794"/>
      <c r="AP714" s="794"/>
      <c r="AQ714" s="794"/>
      <c r="AR714" s="794"/>
      <c r="AS714" s="794"/>
      <c r="AT714" s="794"/>
      <c r="AU714" s="794"/>
      <c r="AV714" s="794"/>
      <c r="AW714" s="794"/>
      <c r="AX714" s="794"/>
      <c r="AY714" s="794"/>
      <c r="AZ714" s="794"/>
      <c r="BA714" s="794"/>
      <c r="BB714" s="794"/>
      <c r="BC714" s="794"/>
      <c r="BD714" s="794"/>
      <c r="BE714" s="794"/>
      <c r="BF714" s="794"/>
      <c r="BG714" s="794"/>
      <c r="BH714" s="794"/>
      <c r="BI714" s="794"/>
      <c r="BJ714" s="794"/>
      <c r="BK714" s="794"/>
      <c r="BL714" s="794"/>
      <c r="BM714" s="794"/>
    </row>
    <row r="715" spans="5:65" s="795" customFormat="1" ht="13.5" customHeight="1">
      <c r="E715" s="4"/>
      <c r="F715" s="794"/>
      <c r="G715" s="794"/>
      <c r="H715" s="794"/>
      <c r="I715" s="794"/>
      <c r="J715" s="794"/>
      <c r="K715" s="794"/>
      <c r="L715" s="794"/>
      <c r="M715" s="794"/>
      <c r="N715" s="794"/>
      <c r="O715" s="794"/>
      <c r="P715" s="794"/>
      <c r="Q715" s="794"/>
      <c r="R715" s="794"/>
      <c r="S715" s="794"/>
      <c r="T715" s="794"/>
      <c r="U715" s="794"/>
      <c r="V715" s="794"/>
      <c r="W715" s="794"/>
      <c r="X715" s="794"/>
      <c r="Y715" s="794"/>
      <c r="Z715" s="794"/>
      <c r="AA715" s="794"/>
      <c r="AB715" s="794"/>
      <c r="AC715" s="794"/>
      <c r="AD715" s="794"/>
      <c r="AE715" s="794"/>
      <c r="AF715" s="794"/>
      <c r="AG715" s="794"/>
      <c r="AH715" s="794"/>
      <c r="AI715" s="794"/>
      <c r="AJ715" s="794"/>
      <c r="AK715" s="794"/>
      <c r="AL715" s="794"/>
      <c r="AM715" s="794"/>
      <c r="AN715" s="794"/>
      <c r="AO715" s="794"/>
      <c r="AP715" s="794"/>
      <c r="AQ715" s="794"/>
      <c r="AR715" s="794"/>
      <c r="AS715" s="794"/>
      <c r="AT715" s="794"/>
      <c r="AU715" s="794"/>
      <c r="AV715" s="794"/>
      <c r="AW715" s="794"/>
      <c r="AX715" s="794"/>
      <c r="AY715" s="794"/>
      <c r="AZ715" s="794"/>
      <c r="BA715" s="794"/>
      <c r="BB715" s="794"/>
      <c r="BC715" s="794"/>
      <c r="BD715" s="794"/>
      <c r="BE715" s="794"/>
      <c r="BF715" s="794"/>
      <c r="BG715" s="794"/>
      <c r="BH715" s="794"/>
      <c r="BI715" s="794"/>
      <c r="BJ715" s="794"/>
      <c r="BK715" s="794"/>
      <c r="BL715" s="794"/>
      <c r="BM715" s="794"/>
    </row>
    <row r="716" spans="5:65" s="795" customFormat="1" ht="13.5" customHeight="1">
      <c r="E716" s="4"/>
      <c r="F716" s="794"/>
      <c r="G716" s="794"/>
      <c r="H716" s="794"/>
      <c r="I716" s="794"/>
      <c r="J716" s="794"/>
      <c r="K716" s="794"/>
      <c r="L716" s="794"/>
      <c r="M716" s="794"/>
      <c r="N716" s="794"/>
      <c r="O716" s="794"/>
      <c r="P716" s="794"/>
      <c r="Q716" s="794"/>
      <c r="R716" s="794"/>
      <c r="S716" s="794"/>
      <c r="T716" s="794"/>
      <c r="U716" s="794"/>
      <c r="V716" s="794"/>
      <c r="W716" s="794"/>
      <c r="X716" s="794"/>
      <c r="Y716" s="794"/>
      <c r="Z716" s="794"/>
      <c r="AA716" s="794"/>
      <c r="AB716" s="794"/>
      <c r="AC716" s="794"/>
      <c r="AD716" s="794"/>
      <c r="AE716" s="794"/>
      <c r="AF716" s="794"/>
      <c r="AG716" s="794"/>
      <c r="AH716" s="794"/>
      <c r="AI716" s="794"/>
      <c r="AJ716" s="794"/>
      <c r="AK716" s="794"/>
      <c r="AL716" s="794"/>
      <c r="AM716" s="794"/>
      <c r="AN716" s="794"/>
      <c r="AO716" s="794"/>
      <c r="AP716" s="794"/>
      <c r="AQ716" s="794"/>
      <c r="AR716" s="794"/>
      <c r="AS716" s="794"/>
      <c r="AT716" s="794"/>
      <c r="AU716" s="794"/>
      <c r="AV716" s="794"/>
      <c r="AW716" s="794"/>
      <c r="AX716" s="794"/>
      <c r="AY716" s="794"/>
      <c r="AZ716" s="794"/>
      <c r="BA716" s="794"/>
      <c r="BB716" s="794"/>
      <c r="BC716" s="794"/>
      <c r="BD716" s="794"/>
      <c r="BE716" s="794"/>
      <c r="BF716" s="794"/>
      <c r="BG716" s="794"/>
      <c r="BH716" s="794"/>
      <c r="BI716" s="794"/>
      <c r="BJ716" s="794"/>
      <c r="BK716" s="794"/>
      <c r="BL716" s="794"/>
      <c r="BM716" s="794"/>
    </row>
    <row r="717" spans="5:65" s="795" customFormat="1" ht="13.5" customHeight="1">
      <c r="E717" s="4"/>
      <c r="F717" s="794"/>
      <c r="G717" s="794"/>
      <c r="H717" s="794"/>
      <c r="I717" s="794"/>
      <c r="J717" s="794"/>
      <c r="K717" s="794"/>
      <c r="L717" s="794"/>
      <c r="M717" s="794"/>
      <c r="N717" s="794"/>
      <c r="O717" s="794"/>
      <c r="P717" s="794"/>
      <c r="Q717" s="794"/>
      <c r="R717" s="794"/>
      <c r="S717" s="794"/>
      <c r="T717" s="794"/>
      <c r="U717" s="794"/>
      <c r="V717" s="794"/>
      <c r="W717" s="794"/>
      <c r="X717" s="794"/>
      <c r="Y717" s="794"/>
      <c r="Z717" s="794"/>
      <c r="AA717" s="794"/>
      <c r="AB717" s="794"/>
      <c r="AC717" s="794"/>
      <c r="AD717" s="794"/>
      <c r="AE717" s="794"/>
      <c r="AF717" s="794"/>
      <c r="AG717" s="794"/>
      <c r="AH717" s="794"/>
      <c r="AI717" s="794"/>
      <c r="AJ717" s="794"/>
      <c r="AK717" s="794"/>
      <c r="AL717" s="794"/>
      <c r="AM717" s="794"/>
      <c r="AN717" s="794"/>
      <c r="AO717" s="794"/>
      <c r="AP717" s="794"/>
      <c r="AQ717" s="794"/>
      <c r="AR717" s="794"/>
      <c r="AS717" s="794"/>
      <c r="AT717" s="794"/>
      <c r="AU717" s="794"/>
      <c r="AV717" s="794"/>
      <c r="AW717" s="794"/>
      <c r="AX717" s="794"/>
      <c r="AY717" s="794"/>
      <c r="AZ717" s="794"/>
      <c r="BA717" s="794"/>
      <c r="BB717" s="794"/>
      <c r="BC717" s="794"/>
      <c r="BD717" s="794"/>
      <c r="BE717" s="794"/>
      <c r="BF717" s="794"/>
      <c r="BG717" s="794"/>
      <c r="BH717" s="794"/>
      <c r="BI717" s="794"/>
      <c r="BJ717" s="794"/>
      <c r="BK717" s="794"/>
      <c r="BL717" s="794"/>
      <c r="BM717" s="794"/>
    </row>
    <row r="718" spans="5:65" s="795" customFormat="1" ht="13.5" customHeight="1">
      <c r="E718" s="4"/>
      <c r="F718" s="794"/>
      <c r="G718" s="794"/>
      <c r="H718" s="794"/>
      <c r="I718" s="794"/>
      <c r="J718" s="794"/>
      <c r="K718" s="794"/>
      <c r="L718" s="794"/>
      <c r="M718" s="794"/>
      <c r="N718" s="794"/>
      <c r="O718" s="794"/>
      <c r="P718" s="794"/>
      <c r="Q718" s="794"/>
      <c r="R718" s="794"/>
      <c r="S718" s="794"/>
      <c r="T718" s="794"/>
      <c r="U718" s="794"/>
      <c r="V718" s="794"/>
      <c r="W718" s="794"/>
      <c r="X718" s="794"/>
      <c r="Y718" s="794"/>
      <c r="Z718" s="794"/>
      <c r="AA718" s="794"/>
      <c r="AB718" s="794"/>
      <c r="AC718" s="794"/>
      <c r="AD718" s="794"/>
      <c r="AE718" s="794"/>
      <c r="AF718" s="794"/>
      <c r="AG718" s="794"/>
      <c r="AH718" s="794"/>
      <c r="AI718" s="794"/>
      <c r="AJ718" s="794"/>
      <c r="AK718" s="794"/>
      <c r="AL718" s="794"/>
      <c r="AM718" s="794"/>
      <c r="AN718" s="794"/>
      <c r="AO718" s="794"/>
      <c r="AP718" s="794"/>
      <c r="AQ718" s="794"/>
      <c r="AR718" s="794"/>
      <c r="AS718" s="794"/>
      <c r="AT718" s="794"/>
      <c r="AU718" s="794"/>
      <c r="AV718" s="794"/>
      <c r="AW718" s="794"/>
      <c r="AX718" s="794"/>
      <c r="AY718" s="794"/>
      <c r="AZ718" s="794"/>
      <c r="BA718" s="794"/>
      <c r="BB718" s="794"/>
      <c r="BC718" s="794"/>
      <c r="BD718" s="794"/>
      <c r="BE718" s="794"/>
      <c r="BF718" s="794"/>
      <c r="BG718" s="794"/>
      <c r="BH718" s="794"/>
      <c r="BI718" s="794"/>
      <c r="BJ718" s="794"/>
      <c r="BK718" s="794"/>
      <c r="BL718" s="794"/>
      <c r="BM718" s="794"/>
    </row>
    <row r="719" spans="5:65" s="795" customFormat="1" ht="3.75" customHeight="1">
      <c r="E719" s="4"/>
      <c r="F719" s="794"/>
      <c r="G719" s="794"/>
      <c r="H719" s="794"/>
      <c r="I719" s="794"/>
      <c r="J719" s="794"/>
      <c r="K719" s="794"/>
      <c r="L719" s="794"/>
      <c r="M719" s="794"/>
      <c r="N719" s="794"/>
      <c r="O719" s="794"/>
      <c r="P719" s="794"/>
      <c r="Q719" s="794"/>
      <c r="R719" s="794"/>
      <c r="S719" s="794"/>
      <c r="T719" s="794"/>
      <c r="U719" s="794"/>
      <c r="V719" s="794"/>
      <c r="W719" s="794"/>
      <c r="X719" s="794"/>
      <c r="Y719" s="794"/>
      <c r="Z719" s="794"/>
      <c r="AA719" s="794"/>
      <c r="AB719" s="794"/>
      <c r="AC719" s="794"/>
      <c r="AD719" s="794"/>
      <c r="AE719" s="794"/>
      <c r="AF719" s="794"/>
      <c r="AG719" s="794"/>
      <c r="AH719" s="794"/>
      <c r="AI719" s="794"/>
      <c r="AJ719" s="794"/>
      <c r="AK719" s="794"/>
      <c r="AL719" s="794"/>
      <c r="AM719" s="794"/>
      <c r="AN719" s="794"/>
      <c r="AO719" s="794"/>
      <c r="AP719" s="794"/>
      <c r="AQ719" s="794"/>
      <c r="AR719" s="794"/>
      <c r="AS719" s="794"/>
      <c r="AT719" s="794"/>
      <c r="AU719" s="794"/>
      <c r="AV719" s="794"/>
      <c r="AW719" s="794"/>
      <c r="AX719" s="794"/>
      <c r="AY719" s="794"/>
      <c r="AZ719" s="794"/>
      <c r="BA719" s="794"/>
      <c r="BB719" s="794"/>
      <c r="BC719" s="794"/>
      <c r="BD719" s="794"/>
      <c r="BE719" s="794"/>
      <c r="BF719" s="794"/>
      <c r="BG719" s="794"/>
      <c r="BH719" s="794"/>
      <c r="BI719" s="794"/>
      <c r="BJ719" s="794"/>
      <c r="BK719" s="794"/>
      <c r="BL719" s="794"/>
      <c r="BM719" s="794"/>
    </row>
  </sheetData>
  <mergeCells count="10">
    <mergeCell ref="B1:R1"/>
    <mergeCell ref="B3:E6"/>
    <mergeCell ref="F3:O3"/>
    <mergeCell ref="Z3:AI3"/>
    <mergeCell ref="G4:J4"/>
    <mergeCell ref="AA4:AD4"/>
    <mergeCell ref="I5:I6"/>
    <mergeCell ref="J5:J6"/>
    <mergeCell ref="AC5:AC6"/>
    <mergeCell ref="AD5:AD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41" pageOrder="overThenDown" orientation="landscape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7504E-00A9-4C8D-BF91-9712965162D4}">
  <sheetPr>
    <pageSetUpPr fitToPage="1"/>
  </sheetPr>
  <dimension ref="A1:BM719"/>
  <sheetViews>
    <sheetView showGridLines="0" view="pageBreakPreview" topLeftCell="B1" zoomScale="75" zoomScaleNormal="60" zoomScaleSheetLayoutView="75" workbookViewId="0">
      <selection activeCell="Q16" sqref="Q16"/>
    </sheetView>
  </sheetViews>
  <sheetFormatPr defaultColWidth="9.875" defaultRowHeight="14.65" customHeight="1"/>
  <cols>
    <col min="1" max="1" width="34.5" style="794" hidden="1" customWidth="1"/>
    <col min="2" max="3" width="0.625" style="795" customWidth="1"/>
    <col min="4" max="4" width="4.75" style="795" hidden="1" customWidth="1"/>
    <col min="5" max="5" width="30.125" style="4" customWidth="1"/>
    <col min="6" max="35" width="7.625" style="794" customWidth="1"/>
    <col min="36" max="37" width="10.75" style="794" customWidth="1"/>
    <col min="38" max="47" width="9.375" style="794" customWidth="1"/>
    <col min="48" max="16384" width="9.875" style="794"/>
  </cols>
  <sheetData>
    <row r="1" spans="1:35" s="110" customFormat="1" ht="19.5" customHeight="1">
      <c r="B1" s="1096" t="s">
        <v>883</v>
      </c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740"/>
      <c r="T1" s="740"/>
      <c r="U1" s="742"/>
      <c r="V1" s="739"/>
      <c r="W1" s="108"/>
      <c r="X1" s="108"/>
      <c r="Y1" s="739"/>
      <c r="Z1" s="740"/>
      <c r="AA1" s="741"/>
      <c r="AB1" s="743"/>
      <c r="AC1" s="740"/>
      <c r="AD1" s="741"/>
      <c r="AE1" s="293"/>
      <c r="AF1" s="293"/>
      <c r="AG1" s="293"/>
    </row>
    <row r="2" spans="1:35" s="110" customFormat="1" ht="6" customHeight="1">
      <c r="E2" s="5"/>
      <c r="F2" s="744"/>
      <c r="G2" s="744"/>
      <c r="H2" s="744"/>
      <c r="I2" s="744"/>
      <c r="J2" s="745"/>
      <c r="K2" s="745"/>
      <c r="L2" s="745"/>
      <c r="M2" s="745"/>
      <c r="N2" s="746"/>
      <c r="R2" s="744"/>
      <c r="S2" s="745"/>
      <c r="T2" s="745"/>
      <c r="U2" s="745"/>
      <c r="V2" s="745"/>
      <c r="W2" s="747"/>
      <c r="X2" s="744"/>
      <c r="AA2" s="744"/>
      <c r="AB2" s="745"/>
      <c r="AC2" s="746"/>
      <c r="AD2" s="746"/>
      <c r="AE2" s="745"/>
      <c r="AF2" s="746"/>
    </row>
    <row r="3" spans="1:35" s="348" customFormat="1" ht="15" customHeight="1">
      <c r="B3" s="1097" t="s">
        <v>884</v>
      </c>
      <c r="C3" s="1097"/>
      <c r="D3" s="1097"/>
      <c r="E3" s="1098"/>
      <c r="F3" s="1014" t="s">
        <v>885</v>
      </c>
      <c r="G3" s="1015"/>
      <c r="H3" s="1015"/>
      <c r="I3" s="1015"/>
      <c r="J3" s="1015"/>
      <c r="K3" s="1015"/>
      <c r="L3" s="1015"/>
      <c r="M3" s="1015"/>
      <c r="N3" s="1015"/>
      <c r="O3" s="1016"/>
      <c r="P3" s="571"/>
      <c r="Q3" s="574"/>
      <c r="R3" s="574"/>
      <c r="S3" s="749"/>
      <c r="T3" s="749" t="s">
        <v>817</v>
      </c>
      <c r="U3" s="750"/>
      <c r="V3" s="751"/>
      <c r="W3" s="750"/>
      <c r="X3" s="750"/>
      <c r="Y3" s="752"/>
      <c r="Z3" s="1091" t="s">
        <v>818</v>
      </c>
      <c r="AA3" s="1092"/>
      <c r="AB3" s="1092"/>
      <c r="AC3" s="1092"/>
      <c r="AD3" s="1092"/>
      <c r="AE3" s="1092"/>
      <c r="AF3" s="1092"/>
      <c r="AG3" s="1092"/>
      <c r="AH3" s="1092"/>
      <c r="AI3" s="1092"/>
    </row>
    <row r="4" spans="1:35" s="761" customFormat="1" ht="15" customHeight="1">
      <c r="B4" s="1099"/>
      <c r="C4" s="1099"/>
      <c r="D4" s="1099"/>
      <c r="E4" s="1100"/>
      <c r="F4" s="753" t="s">
        <v>212</v>
      </c>
      <c r="G4" s="1103" t="s">
        <v>819</v>
      </c>
      <c r="H4" s="1104"/>
      <c r="I4" s="1104"/>
      <c r="J4" s="1105"/>
      <c r="K4" s="754" t="s">
        <v>212</v>
      </c>
      <c r="L4" s="754" t="s">
        <v>212</v>
      </c>
      <c r="M4" s="754" t="s">
        <v>212</v>
      </c>
      <c r="N4" s="754" t="s">
        <v>212</v>
      </c>
      <c r="O4" s="755" t="s">
        <v>212</v>
      </c>
      <c r="P4" s="543" t="s">
        <v>212</v>
      </c>
      <c r="Q4" s="718"/>
      <c r="R4" s="756" t="s">
        <v>886</v>
      </c>
      <c r="S4" s="757" t="s">
        <v>887</v>
      </c>
      <c r="T4" s="758"/>
      <c r="U4" s="754" t="s">
        <v>212</v>
      </c>
      <c r="V4" s="754" t="s">
        <v>212</v>
      </c>
      <c r="W4" s="754" t="s">
        <v>212</v>
      </c>
      <c r="X4" s="754" t="s">
        <v>212</v>
      </c>
      <c r="Y4" s="759" t="s">
        <v>212</v>
      </c>
      <c r="Z4" s="753" t="s">
        <v>212</v>
      </c>
      <c r="AA4" s="1091" t="s">
        <v>819</v>
      </c>
      <c r="AB4" s="1092"/>
      <c r="AC4" s="1092"/>
      <c r="AD4" s="1093"/>
      <c r="AE4" s="754" t="s">
        <v>212</v>
      </c>
      <c r="AF4" s="755" t="s">
        <v>212</v>
      </c>
      <c r="AG4" s="755" t="s">
        <v>212</v>
      </c>
      <c r="AH4" s="754" t="s">
        <v>212</v>
      </c>
      <c r="AI4" s="760" t="s">
        <v>212</v>
      </c>
    </row>
    <row r="5" spans="1:35" s="761" customFormat="1" ht="63.75" customHeight="1">
      <c r="B5" s="1099"/>
      <c r="C5" s="1099"/>
      <c r="D5" s="1099"/>
      <c r="E5" s="1100"/>
      <c r="F5" s="762" t="s">
        <v>751</v>
      </c>
      <c r="G5" s="763" t="s">
        <v>751</v>
      </c>
      <c r="H5" s="753" t="s">
        <v>822</v>
      </c>
      <c r="I5" s="1094" t="s">
        <v>888</v>
      </c>
      <c r="J5" s="1094" t="s">
        <v>889</v>
      </c>
      <c r="K5" s="754" t="s">
        <v>825</v>
      </c>
      <c r="L5" s="754" t="s">
        <v>826</v>
      </c>
      <c r="M5" s="754" t="s">
        <v>827</v>
      </c>
      <c r="N5" s="754" t="s">
        <v>828</v>
      </c>
      <c r="O5" s="755" t="s">
        <v>829</v>
      </c>
      <c r="P5" s="721" t="s">
        <v>751</v>
      </c>
      <c r="Q5" s="720" t="s">
        <v>751</v>
      </c>
      <c r="R5" s="753" t="s">
        <v>890</v>
      </c>
      <c r="S5" s="753" t="s">
        <v>888</v>
      </c>
      <c r="T5" s="753" t="s">
        <v>891</v>
      </c>
      <c r="U5" s="754" t="s">
        <v>825</v>
      </c>
      <c r="V5" s="754" t="s">
        <v>826</v>
      </c>
      <c r="W5" s="754" t="s">
        <v>827</v>
      </c>
      <c r="X5" s="754" t="s">
        <v>828</v>
      </c>
      <c r="Y5" s="759" t="s">
        <v>829</v>
      </c>
      <c r="Z5" s="762" t="s">
        <v>751</v>
      </c>
      <c r="AA5" s="720" t="s">
        <v>751</v>
      </c>
      <c r="AB5" s="753" t="s">
        <v>822</v>
      </c>
      <c r="AC5" s="1094" t="s">
        <v>888</v>
      </c>
      <c r="AD5" s="1094" t="s">
        <v>889</v>
      </c>
      <c r="AE5" s="754" t="s">
        <v>825</v>
      </c>
      <c r="AF5" s="754" t="s">
        <v>826</v>
      </c>
      <c r="AG5" s="754" t="s">
        <v>827</v>
      </c>
      <c r="AH5" s="754" t="s">
        <v>828</v>
      </c>
      <c r="AI5" s="760" t="s">
        <v>831</v>
      </c>
    </row>
    <row r="6" spans="1:35" s="761" customFormat="1" ht="12.75" customHeight="1">
      <c r="B6" s="1101"/>
      <c r="C6" s="1101"/>
      <c r="D6" s="1101"/>
      <c r="E6" s="1102"/>
      <c r="F6" s="764" t="s">
        <v>833</v>
      </c>
      <c r="G6" s="764"/>
      <c r="H6" s="764"/>
      <c r="I6" s="1095"/>
      <c r="J6" s="1095"/>
      <c r="K6" s="765"/>
      <c r="L6" s="765"/>
      <c r="M6" s="765"/>
      <c r="N6" s="765"/>
      <c r="O6" s="766"/>
      <c r="P6" s="767" t="s">
        <v>833</v>
      </c>
      <c r="Q6" s="767"/>
      <c r="R6" s="768"/>
      <c r="S6" s="764"/>
      <c r="T6" s="764"/>
      <c r="U6" s="765"/>
      <c r="V6" s="765"/>
      <c r="W6" s="765"/>
      <c r="X6" s="765"/>
      <c r="Y6" s="769"/>
      <c r="Z6" s="764" t="s">
        <v>833</v>
      </c>
      <c r="AA6" s="767"/>
      <c r="AB6" s="764"/>
      <c r="AC6" s="1095"/>
      <c r="AD6" s="1095"/>
      <c r="AE6" s="765"/>
      <c r="AF6" s="766"/>
      <c r="AG6" s="766"/>
      <c r="AH6" s="765"/>
      <c r="AI6" s="770"/>
    </row>
    <row r="7" spans="1:35" s="797" customFormat="1" ht="30" customHeight="1">
      <c r="B7" s="824"/>
      <c r="C7" s="824"/>
      <c r="D7" s="824"/>
      <c r="E7" s="800" t="s">
        <v>917</v>
      </c>
      <c r="F7" s="801"/>
      <c r="G7" s="801"/>
      <c r="H7" s="801"/>
      <c r="I7" s="801"/>
      <c r="J7" s="801"/>
      <c r="K7" s="801"/>
      <c r="L7" s="801"/>
      <c r="M7" s="801"/>
      <c r="N7" s="801"/>
      <c r="O7" s="802"/>
      <c r="P7" s="801"/>
      <c r="Q7" s="801"/>
      <c r="R7" s="801"/>
      <c r="S7" s="801"/>
      <c r="T7" s="801"/>
      <c r="U7" s="801"/>
      <c r="V7" s="801"/>
      <c r="W7" s="801"/>
      <c r="X7" s="801"/>
      <c r="Y7" s="802"/>
      <c r="Z7" s="801"/>
      <c r="AA7" s="801"/>
      <c r="AB7" s="801"/>
      <c r="AC7" s="801"/>
      <c r="AD7" s="801"/>
      <c r="AE7" s="801"/>
      <c r="AF7" s="801"/>
      <c r="AG7" s="801"/>
      <c r="AH7" s="801"/>
      <c r="AI7" s="801"/>
    </row>
    <row r="8" spans="1:35" s="143" customFormat="1" ht="20.100000000000001" customHeight="1">
      <c r="A8" s="772" t="s">
        <v>256</v>
      </c>
      <c r="B8" s="132"/>
      <c r="C8" s="132"/>
      <c r="D8" s="803"/>
      <c r="E8" s="774" t="s">
        <v>757</v>
      </c>
      <c r="F8" s="804">
        <f>VLOOKUP($A8,[23]旧琴海町!$B$6:$M$30,2,FALSE)</f>
        <v>5666</v>
      </c>
      <c r="G8" s="804">
        <f>VLOOKUP($A8,[23]旧琴海町!$B$6:$M$30,3,FALSE)</f>
        <v>4247</v>
      </c>
      <c r="H8" s="804">
        <f>VLOOKUP($A8,[23]旧琴海町!$B$6:$M$30,4,FALSE)</f>
        <v>2782</v>
      </c>
      <c r="I8" s="804">
        <f>VLOOKUP($A8,[23]旧琴海町!$B$6:$M$30,5,FALSE)</f>
        <v>59</v>
      </c>
      <c r="J8" s="804">
        <f>VLOOKUP($A8,[23]旧琴海町!$B$6:$M$30,6,FALSE)</f>
        <v>1406</v>
      </c>
      <c r="K8" s="804">
        <f>VLOOKUP($A8,[23]旧琴海町!$B$6:$M$30,7,FALSE)</f>
        <v>247</v>
      </c>
      <c r="L8" s="804">
        <f>VLOOKUP($A8,[23]旧琴海町!$B$6:$M$30,8,FALSE)</f>
        <v>152</v>
      </c>
      <c r="M8" s="804">
        <f>VLOOKUP($A8,[23]旧琴海町!$B$6:$M$30,9,FALSE)</f>
        <v>543</v>
      </c>
      <c r="N8" s="804">
        <f>VLOOKUP($A8,[23]旧琴海町!$B$6:$M$30,10,FALSE)</f>
        <v>283</v>
      </c>
      <c r="O8" s="805">
        <f>VLOOKUP($A8,[23]旧琴海町!$B$6:$M$30,11,FALSE)</f>
        <v>5</v>
      </c>
      <c r="P8" s="804">
        <f>VLOOKUP($A8,[23]旧琴海町!$B$35:$M$59,2,FALSE)</f>
        <v>2968</v>
      </c>
      <c r="Q8" s="804">
        <f>VLOOKUP($A8,[23]旧琴海町!$B$35:$M$59,3,FALSE)</f>
        <v>2054</v>
      </c>
      <c r="R8" s="804">
        <f>VLOOKUP($A8,[23]旧琴海町!$B$35:$M$59,4,FALSE)</f>
        <v>1719</v>
      </c>
      <c r="S8" s="804">
        <f>VLOOKUP($A8,[23]旧琴海町!$B$35:$M$59,5,FALSE)</f>
        <v>28</v>
      </c>
      <c r="T8" s="804">
        <f>VLOOKUP($A8,[23]旧琴海町!$B$35:$M$59,6,FALSE)</f>
        <v>307</v>
      </c>
      <c r="U8" s="804">
        <f>VLOOKUP($A8,[23]旧琴海町!$B$35:$M$59,7,FALSE)</f>
        <v>174</v>
      </c>
      <c r="V8" s="804">
        <f>VLOOKUP($A8,[23]旧琴海町!$B$35:$M$59,8,FALSE)</f>
        <v>132</v>
      </c>
      <c r="W8" s="804">
        <f>VLOOKUP($A8,[23]旧琴海町!$B$35:$M$59,9,FALSE)</f>
        <v>438</v>
      </c>
      <c r="X8" s="804">
        <f>VLOOKUP($A8,[23]旧琴海町!$B$35:$M$59,10,FALSE)</f>
        <v>62</v>
      </c>
      <c r="Y8" s="805">
        <f>VLOOKUP($A8,[23]旧琴海町!$B$35:$M$59,11,FALSE)</f>
        <v>3</v>
      </c>
      <c r="Z8" s="804">
        <f>VLOOKUP($A8,[23]旧琴海町!$B$64:$M$88,2,FALSE)</f>
        <v>2698</v>
      </c>
      <c r="AA8" s="804">
        <f>VLOOKUP($A8,[23]旧琴海町!$B$64:$M$88,3,FALSE)</f>
        <v>2193</v>
      </c>
      <c r="AB8" s="804">
        <f>VLOOKUP($A8,[23]旧琴海町!$B$64:$M$88,4,FALSE)</f>
        <v>1063</v>
      </c>
      <c r="AC8" s="804">
        <f>VLOOKUP($A8,[23]旧琴海町!$B$64:$M$88,5,FALSE)</f>
        <v>31</v>
      </c>
      <c r="AD8" s="804">
        <f>VLOOKUP($A8,[23]旧琴海町!$B$64:$M$88,6,FALSE)</f>
        <v>1099</v>
      </c>
      <c r="AE8" s="804">
        <f>VLOOKUP($A8,[23]旧琴海町!$B$64:$M$88,7,FALSE)</f>
        <v>73</v>
      </c>
      <c r="AF8" s="804">
        <f>VLOOKUP($A8,[23]旧琴海町!$B$64:$M$88,8,FALSE)</f>
        <v>20</v>
      </c>
      <c r="AG8" s="804">
        <f>VLOOKUP($A8,[23]旧琴海町!$B$64:$M$88,9,FALSE)</f>
        <v>105</v>
      </c>
      <c r="AH8" s="804">
        <f>VLOOKUP($A8,[23]旧琴海町!$B$64:$M$88,10,FALSE)</f>
        <v>221</v>
      </c>
      <c r="AI8" s="804">
        <f>VLOOKUP($A8,[23]旧琴海町!$B$64:$M$88,11,FALSE)</f>
        <v>2</v>
      </c>
    </row>
    <row r="9" spans="1:35" s="143" customFormat="1" ht="15.95" customHeight="1">
      <c r="A9" s="772" t="s">
        <v>834</v>
      </c>
      <c r="B9" s="132"/>
      <c r="C9" s="132"/>
      <c r="D9" s="803" t="s">
        <v>443</v>
      </c>
      <c r="E9" s="777" t="s">
        <v>835</v>
      </c>
      <c r="F9" s="804">
        <f>VLOOKUP($A9,[23]旧琴海町!$B$6:$M$30,2,FALSE)</f>
        <v>384</v>
      </c>
      <c r="G9" s="804">
        <f>VLOOKUP($A9,[23]旧琴海町!$B$6:$M$30,3,FALSE)</f>
        <v>76</v>
      </c>
      <c r="H9" s="804">
        <f>VLOOKUP($A9,[23]旧琴海町!$B$6:$M$30,4,FALSE)</f>
        <v>37</v>
      </c>
      <c r="I9" s="804" t="str">
        <f>VLOOKUP($A9,[23]旧琴海町!$B$6:$M$30,5,FALSE)</f>
        <v>-</v>
      </c>
      <c r="J9" s="804">
        <f>VLOOKUP($A9,[23]旧琴海町!$B$6:$M$30,6,FALSE)</f>
        <v>39</v>
      </c>
      <c r="K9" s="804">
        <f>VLOOKUP($A9,[23]旧琴海町!$B$6:$M$30,7,FALSE)</f>
        <v>7</v>
      </c>
      <c r="L9" s="804">
        <f>VLOOKUP($A9,[23]旧琴海町!$B$6:$M$30,8,FALSE)</f>
        <v>31</v>
      </c>
      <c r="M9" s="804">
        <f>VLOOKUP($A9,[23]旧琴海町!$B$6:$M$30,9,FALSE)</f>
        <v>136</v>
      </c>
      <c r="N9" s="804">
        <f>VLOOKUP($A9,[23]旧琴海町!$B$6:$M$30,10,FALSE)</f>
        <v>132</v>
      </c>
      <c r="O9" s="805" t="str">
        <f>VLOOKUP($A9,[23]旧琴海町!$B$6:$M$30,11,FALSE)</f>
        <v>-</v>
      </c>
      <c r="P9" s="804">
        <f>VLOOKUP($A9,[23]旧琴海町!$B$35:$M$59,2,FALSE)</f>
        <v>225</v>
      </c>
      <c r="Q9" s="804">
        <f>VLOOKUP($A9,[23]旧琴海町!$B$35:$M$59,3,FALSE)</f>
        <v>38</v>
      </c>
      <c r="R9" s="804">
        <f>VLOOKUP($A9,[23]旧琴海町!$B$35:$M$59,4,FALSE)</f>
        <v>28</v>
      </c>
      <c r="S9" s="804" t="str">
        <f>VLOOKUP($A9,[23]旧琴海町!$B$35:$M$59,5,FALSE)</f>
        <v>-</v>
      </c>
      <c r="T9" s="804">
        <f>VLOOKUP($A9,[23]旧琴海町!$B$35:$M$59,6,FALSE)</f>
        <v>10</v>
      </c>
      <c r="U9" s="804">
        <f>VLOOKUP($A9,[23]旧琴海町!$B$35:$M$59,7,FALSE)</f>
        <v>5</v>
      </c>
      <c r="V9" s="804">
        <f>VLOOKUP($A9,[23]旧琴海町!$B$35:$M$59,8,FALSE)</f>
        <v>30</v>
      </c>
      <c r="W9" s="804">
        <f>VLOOKUP($A9,[23]旧琴海町!$B$35:$M$59,9,FALSE)</f>
        <v>123</v>
      </c>
      <c r="X9" s="804">
        <f>VLOOKUP($A9,[23]旧琴海町!$B$35:$M$59,10,FALSE)</f>
        <v>27</v>
      </c>
      <c r="Y9" s="805" t="str">
        <f>VLOOKUP($A9,[23]旧琴海町!$B$35:$M$59,11,FALSE)</f>
        <v>-</v>
      </c>
      <c r="Z9" s="804">
        <f>VLOOKUP($A9,[23]旧琴海町!$B$64:$M$88,2,FALSE)</f>
        <v>159</v>
      </c>
      <c r="AA9" s="804">
        <f>VLOOKUP($A9,[23]旧琴海町!$B$64:$M$88,3,FALSE)</f>
        <v>38</v>
      </c>
      <c r="AB9" s="804">
        <f>VLOOKUP($A9,[23]旧琴海町!$B$64:$M$88,4,FALSE)</f>
        <v>9</v>
      </c>
      <c r="AC9" s="804" t="str">
        <f>VLOOKUP($A9,[23]旧琴海町!$B$64:$M$88,5,FALSE)</f>
        <v>-</v>
      </c>
      <c r="AD9" s="804">
        <f>VLOOKUP($A9,[23]旧琴海町!$B$64:$M$88,6,FALSE)</f>
        <v>29</v>
      </c>
      <c r="AE9" s="804">
        <f>VLOOKUP($A9,[23]旧琴海町!$B$64:$M$88,7,FALSE)</f>
        <v>2</v>
      </c>
      <c r="AF9" s="804">
        <f>VLOOKUP($A9,[23]旧琴海町!$B$64:$M$88,8,FALSE)</f>
        <v>1</v>
      </c>
      <c r="AG9" s="804">
        <f>VLOOKUP($A9,[23]旧琴海町!$B$64:$M$88,9,FALSE)</f>
        <v>13</v>
      </c>
      <c r="AH9" s="804">
        <f>VLOOKUP($A9,[23]旧琴海町!$B$64:$M$88,10,FALSE)</f>
        <v>105</v>
      </c>
      <c r="AI9" s="804" t="str">
        <f>VLOOKUP($A9,[23]旧琴海町!$B$64:$M$88,11,FALSE)</f>
        <v>-</v>
      </c>
    </row>
    <row r="10" spans="1:35" s="143" customFormat="1" ht="15.95" customHeight="1">
      <c r="A10" s="772" t="s">
        <v>836</v>
      </c>
      <c r="B10" s="132"/>
      <c r="C10" s="132"/>
      <c r="D10" s="803"/>
      <c r="E10" s="777" t="s">
        <v>836</v>
      </c>
      <c r="F10" s="804">
        <f>VLOOKUP($A10,[23]旧琴海町!$B$6:$M$30,2,FALSE)</f>
        <v>368</v>
      </c>
      <c r="G10" s="804">
        <f>VLOOKUP($A10,[23]旧琴海町!$B$6:$M$30,3,FALSE)</f>
        <v>63</v>
      </c>
      <c r="H10" s="804">
        <f>VLOOKUP($A10,[23]旧琴海町!$B$6:$M$30,4,FALSE)</f>
        <v>24</v>
      </c>
      <c r="I10" s="804" t="str">
        <f>VLOOKUP($A10,[23]旧琴海町!$B$6:$M$30,5,FALSE)</f>
        <v>-</v>
      </c>
      <c r="J10" s="804">
        <f>VLOOKUP($A10,[23]旧琴海町!$B$6:$M$30,6,FALSE)</f>
        <v>39</v>
      </c>
      <c r="K10" s="804">
        <f>VLOOKUP($A10,[23]旧琴海町!$B$6:$M$30,7,FALSE)</f>
        <v>6</v>
      </c>
      <c r="L10" s="804">
        <f>VLOOKUP($A10,[23]旧琴海町!$B$6:$M$30,8,FALSE)</f>
        <v>31</v>
      </c>
      <c r="M10" s="804">
        <f>VLOOKUP($A10,[23]旧琴海町!$B$6:$M$30,9,FALSE)</f>
        <v>135</v>
      </c>
      <c r="N10" s="804">
        <f>VLOOKUP($A10,[23]旧琴海町!$B$6:$M$30,10,FALSE)</f>
        <v>132</v>
      </c>
      <c r="O10" s="805" t="str">
        <f>VLOOKUP($A10,[23]旧琴海町!$B$6:$M$30,11,FALSE)</f>
        <v>-</v>
      </c>
      <c r="P10" s="804">
        <f>VLOOKUP($A10,[23]旧琴海町!$B$35:$M$59,2,FALSE)</f>
        <v>210</v>
      </c>
      <c r="Q10" s="804">
        <f>VLOOKUP($A10,[23]旧琴海町!$B$35:$M$59,3,FALSE)</f>
        <v>26</v>
      </c>
      <c r="R10" s="804">
        <f>VLOOKUP($A10,[23]旧琴海町!$B$35:$M$59,4,FALSE)</f>
        <v>16</v>
      </c>
      <c r="S10" s="804" t="str">
        <f>VLOOKUP($A10,[23]旧琴海町!$B$35:$M$59,5,FALSE)</f>
        <v>-</v>
      </c>
      <c r="T10" s="804">
        <f>VLOOKUP($A10,[23]旧琴海町!$B$35:$M$59,6,FALSE)</f>
        <v>10</v>
      </c>
      <c r="U10" s="804">
        <f>VLOOKUP($A10,[23]旧琴海町!$B$35:$M$59,7,FALSE)</f>
        <v>4</v>
      </c>
      <c r="V10" s="804">
        <f>VLOOKUP($A10,[23]旧琴海町!$B$35:$M$59,8,FALSE)</f>
        <v>30</v>
      </c>
      <c r="W10" s="804">
        <f>VLOOKUP($A10,[23]旧琴海町!$B$35:$M$59,9,FALSE)</f>
        <v>122</v>
      </c>
      <c r="X10" s="804">
        <f>VLOOKUP($A10,[23]旧琴海町!$B$35:$M$59,10,FALSE)</f>
        <v>27</v>
      </c>
      <c r="Y10" s="805" t="str">
        <f>VLOOKUP($A10,[23]旧琴海町!$B$35:$M$59,11,FALSE)</f>
        <v>-</v>
      </c>
      <c r="Z10" s="804">
        <f>VLOOKUP($A10,[23]旧琴海町!$B$64:$M$88,2,FALSE)</f>
        <v>158</v>
      </c>
      <c r="AA10" s="804">
        <f>VLOOKUP($A10,[23]旧琴海町!$B$64:$M$88,3,FALSE)</f>
        <v>37</v>
      </c>
      <c r="AB10" s="804">
        <f>VLOOKUP($A10,[23]旧琴海町!$B$64:$M$88,4,FALSE)</f>
        <v>8</v>
      </c>
      <c r="AC10" s="804" t="str">
        <f>VLOOKUP($A10,[23]旧琴海町!$B$64:$M$88,5,FALSE)</f>
        <v>-</v>
      </c>
      <c r="AD10" s="804">
        <f>VLOOKUP($A10,[23]旧琴海町!$B$64:$M$88,6,FALSE)</f>
        <v>29</v>
      </c>
      <c r="AE10" s="804">
        <f>VLOOKUP($A10,[23]旧琴海町!$B$64:$M$88,7,FALSE)</f>
        <v>2</v>
      </c>
      <c r="AF10" s="804">
        <f>VLOOKUP($A10,[23]旧琴海町!$B$64:$M$88,8,FALSE)</f>
        <v>1</v>
      </c>
      <c r="AG10" s="804">
        <f>VLOOKUP($A10,[23]旧琴海町!$B$64:$M$88,9,FALSE)</f>
        <v>13</v>
      </c>
      <c r="AH10" s="804">
        <f>VLOOKUP($A10,[23]旧琴海町!$B$64:$M$88,10,FALSE)</f>
        <v>105</v>
      </c>
      <c r="AI10" s="804" t="str">
        <f>VLOOKUP($A10,[23]旧琴海町!$B$64:$M$88,11,FALSE)</f>
        <v>-</v>
      </c>
    </row>
    <row r="11" spans="1:35" s="143" customFormat="1" ht="15.95" customHeight="1">
      <c r="A11" s="772" t="s">
        <v>837</v>
      </c>
      <c r="B11" s="132" t="s">
        <v>212</v>
      </c>
      <c r="C11" s="132"/>
      <c r="D11" s="803" t="s">
        <v>493</v>
      </c>
      <c r="E11" s="777" t="s">
        <v>838</v>
      </c>
      <c r="F11" s="804">
        <f>VLOOKUP($A11,[23]旧琴海町!$B$6:$M$30,2,FALSE)</f>
        <v>62</v>
      </c>
      <c r="G11" s="804">
        <f>VLOOKUP($A11,[23]旧琴海町!$B$6:$M$30,3,FALSE)</f>
        <v>31</v>
      </c>
      <c r="H11" s="804">
        <f>VLOOKUP($A11,[23]旧琴海町!$B$6:$M$30,4,FALSE)</f>
        <v>26</v>
      </c>
      <c r="I11" s="804" t="str">
        <f>VLOOKUP($A11,[23]旧琴海町!$B$6:$M$30,5,FALSE)</f>
        <v>-</v>
      </c>
      <c r="J11" s="804">
        <f>VLOOKUP($A11,[23]旧琴海町!$B$6:$M$30,6,FALSE)</f>
        <v>5</v>
      </c>
      <c r="K11" s="804">
        <f>VLOOKUP($A11,[23]旧琴海町!$B$6:$M$30,7,FALSE)</f>
        <v>9</v>
      </c>
      <c r="L11" s="804" t="str">
        <f>VLOOKUP($A11,[23]旧琴海町!$B$6:$M$30,8,FALSE)</f>
        <v>-</v>
      </c>
      <c r="M11" s="804">
        <f>VLOOKUP($A11,[23]旧琴海町!$B$6:$M$30,9,FALSE)</f>
        <v>9</v>
      </c>
      <c r="N11" s="804">
        <f>VLOOKUP($A11,[23]旧琴海町!$B$6:$M$30,10,FALSE)</f>
        <v>13</v>
      </c>
      <c r="O11" s="805" t="str">
        <f>VLOOKUP($A11,[23]旧琴海町!$B$6:$M$30,11,FALSE)</f>
        <v>-</v>
      </c>
      <c r="P11" s="804">
        <f>VLOOKUP($A11,[23]旧琴海町!$B$35:$M$59,2,FALSE)</f>
        <v>45</v>
      </c>
      <c r="Q11" s="804">
        <f>VLOOKUP($A11,[23]旧琴海町!$B$35:$M$59,3,FALSE)</f>
        <v>26</v>
      </c>
      <c r="R11" s="804">
        <f>VLOOKUP($A11,[23]旧琴海町!$B$35:$M$59,4,FALSE)</f>
        <v>24</v>
      </c>
      <c r="S11" s="804" t="str">
        <f>VLOOKUP($A11,[23]旧琴海町!$B$35:$M$59,5,FALSE)</f>
        <v>-</v>
      </c>
      <c r="T11" s="804">
        <f>VLOOKUP($A11,[23]旧琴海町!$B$35:$M$59,6,FALSE)</f>
        <v>2</v>
      </c>
      <c r="U11" s="804">
        <f>VLOOKUP($A11,[23]旧琴海町!$B$35:$M$59,7,FALSE)</f>
        <v>5</v>
      </c>
      <c r="V11" s="804" t="str">
        <f>VLOOKUP($A11,[23]旧琴海町!$B$35:$M$59,8,FALSE)</f>
        <v>-</v>
      </c>
      <c r="W11" s="804">
        <f>VLOOKUP($A11,[23]旧琴海町!$B$35:$M$59,9,FALSE)</f>
        <v>9</v>
      </c>
      <c r="X11" s="804">
        <f>VLOOKUP($A11,[23]旧琴海町!$B$35:$M$59,10,FALSE)</f>
        <v>5</v>
      </c>
      <c r="Y11" s="805" t="str">
        <f>VLOOKUP($A11,[23]旧琴海町!$B$35:$M$59,11,FALSE)</f>
        <v>-</v>
      </c>
      <c r="Z11" s="804">
        <f>VLOOKUP($A11,[23]旧琴海町!$B$64:$M$88,2,FALSE)</f>
        <v>17</v>
      </c>
      <c r="AA11" s="804">
        <f>VLOOKUP($A11,[23]旧琴海町!$B$64:$M$88,3,FALSE)</f>
        <v>5</v>
      </c>
      <c r="AB11" s="804">
        <f>VLOOKUP($A11,[23]旧琴海町!$B$64:$M$88,4,FALSE)</f>
        <v>2</v>
      </c>
      <c r="AC11" s="804" t="str">
        <f>VLOOKUP($A11,[23]旧琴海町!$B$64:$M$88,5,FALSE)</f>
        <v>-</v>
      </c>
      <c r="AD11" s="804">
        <f>VLOOKUP($A11,[23]旧琴海町!$B$64:$M$88,6,FALSE)</f>
        <v>3</v>
      </c>
      <c r="AE11" s="804">
        <f>VLOOKUP($A11,[23]旧琴海町!$B$64:$M$88,7,FALSE)</f>
        <v>4</v>
      </c>
      <c r="AF11" s="804" t="str">
        <f>VLOOKUP($A11,[23]旧琴海町!$B$64:$M$88,8,FALSE)</f>
        <v>-</v>
      </c>
      <c r="AG11" s="804" t="str">
        <f>VLOOKUP($A11,[23]旧琴海町!$B$64:$M$88,9,FALSE)</f>
        <v>-</v>
      </c>
      <c r="AH11" s="804">
        <f>VLOOKUP($A11,[23]旧琴海町!$B$64:$M$88,10,FALSE)</f>
        <v>8</v>
      </c>
      <c r="AI11" s="804" t="str">
        <f>VLOOKUP($A11,[23]旧琴海町!$B$64:$M$88,11,FALSE)</f>
        <v>-</v>
      </c>
    </row>
    <row r="12" spans="1:35" s="143" customFormat="1" ht="15.95" customHeight="1">
      <c r="A12" s="772" t="s">
        <v>839</v>
      </c>
      <c r="B12" s="132" t="s">
        <v>212</v>
      </c>
      <c r="C12" s="132"/>
      <c r="D12" s="803" t="s">
        <v>495</v>
      </c>
      <c r="E12" s="777" t="s">
        <v>840</v>
      </c>
      <c r="F12" s="804">
        <f>VLOOKUP($A12,[23]旧琴海町!$B$6:$M$30,2,FALSE)</f>
        <v>6</v>
      </c>
      <c r="G12" s="804">
        <f>VLOOKUP($A12,[23]旧琴海町!$B$6:$M$30,3,FALSE)</f>
        <v>6</v>
      </c>
      <c r="H12" s="804">
        <f>VLOOKUP($A12,[23]旧琴海町!$B$6:$M$30,4,FALSE)</f>
        <v>5</v>
      </c>
      <c r="I12" s="804" t="str">
        <f>VLOOKUP($A12,[23]旧琴海町!$B$6:$M$30,5,FALSE)</f>
        <v>-</v>
      </c>
      <c r="J12" s="804">
        <f>VLOOKUP($A12,[23]旧琴海町!$B$6:$M$30,6,FALSE)</f>
        <v>1</v>
      </c>
      <c r="K12" s="804" t="str">
        <f>VLOOKUP($A12,[23]旧琴海町!$B$6:$M$30,7,FALSE)</f>
        <v>-</v>
      </c>
      <c r="L12" s="804" t="str">
        <f>VLOOKUP($A12,[23]旧琴海町!$B$6:$M$30,8,FALSE)</f>
        <v>-</v>
      </c>
      <c r="M12" s="804" t="str">
        <f>VLOOKUP($A12,[23]旧琴海町!$B$6:$M$30,9,FALSE)</f>
        <v>-</v>
      </c>
      <c r="N12" s="804" t="str">
        <f>VLOOKUP($A12,[23]旧琴海町!$B$6:$M$30,10,FALSE)</f>
        <v>-</v>
      </c>
      <c r="O12" s="805" t="str">
        <f>VLOOKUP($A12,[23]旧琴海町!$B$6:$M$30,11,FALSE)</f>
        <v>-</v>
      </c>
      <c r="P12" s="804">
        <f>VLOOKUP($A12,[23]旧琴海町!$B$35:$M$59,2,FALSE)</f>
        <v>6</v>
      </c>
      <c r="Q12" s="804">
        <f>VLOOKUP($A12,[23]旧琴海町!$B$35:$M$59,3,FALSE)</f>
        <v>6</v>
      </c>
      <c r="R12" s="804">
        <f>VLOOKUP($A12,[23]旧琴海町!$B$35:$M$59,4,FALSE)</f>
        <v>5</v>
      </c>
      <c r="S12" s="804" t="str">
        <f>VLOOKUP($A12,[23]旧琴海町!$B$35:$M$59,5,FALSE)</f>
        <v>-</v>
      </c>
      <c r="T12" s="804">
        <f>VLOOKUP($A12,[23]旧琴海町!$B$35:$M$59,6,FALSE)</f>
        <v>1</v>
      </c>
      <c r="U12" s="804" t="str">
        <f>VLOOKUP($A12,[23]旧琴海町!$B$35:$M$59,7,FALSE)</f>
        <v>-</v>
      </c>
      <c r="V12" s="804" t="str">
        <f>VLOOKUP($A12,[23]旧琴海町!$B$35:$M$59,8,FALSE)</f>
        <v>-</v>
      </c>
      <c r="W12" s="804" t="str">
        <f>VLOOKUP($A12,[23]旧琴海町!$B$35:$M$59,9,FALSE)</f>
        <v>-</v>
      </c>
      <c r="X12" s="804" t="str">
        <f>VLOOKUP($A12,[23]旧琴海町!$B$35:$M$59,10,FALSE)</f>
        <v>-</v>
      </c>
      <c r="Y12" s="805" t="str">
        <f>VLOOKUP($A12,[23]旧琴海町!$B$35:$M$59,11,FALSE)</f>
        <v>-</v>
      </c>
      <c r="Z12" s="804" t="str">
        <f>VLOOKUP($A12,[23]旧琴海町!$B$64:$M$88,2,FALSE)</f>
        <v>-</v>
      </c>
      <c r="AA12" s="804" t="str">
        <f>VLOOKUP($A12,[23]旧琴海町!$B$64:$M$88,3,FALSE)</f>
        <v>-</v>
      </c>
      <c r="AB12" s="804" t="str">
        <f>VLOOKUP($A12,[23]旧琴海町!$B$64:$M$88,4,FALSE)</f>
        <v>-</v>
      </c>
      <c r="AC12" s="804" t="str">
        <f>VLOOKUP($A12,[23]旧琴海町!$B$64:$M$88,5,FALSE)</f>
        <v>-</v>
      </c>
      <c r="AD12" s="804" t="str">
        <f>VLOOKUP($A12,[23]旧琴海町!$B$64:$M$88,6,FALSE)</f>
        <v>-</v>
      </c>
      <c r="AE12" s="804" t="str">
        <f>VLOOKUP($A12,[23]旧琴海町!$B$64:$M$88,7,FALSE)</f>
        <v>-</v>
      </c>
      <c r="AF12" s="804" t="str">
        <f>VLOOKUP($A12,[23]旧琴海町!$B$64:$M$88,8,FALSE)</f>
        <v>-</v>
      </c>
      <c r="AG12" s="804" t="str">
        <f>VLOOKUP($A12,[23]旧琴海町!$B$64:$M$88,9,FALSE)</f>
        <v>-</v>
      </c>
      <c r="AH12" s="804" t="str">
        <f>VLOOKUP($A12,[23]旧琴海町!$B$64:$M$88,10,FALSE)</f>
        <v>-</v>
      </c>
      <c r="AI12" s="804" t="str">
        <f>VLOOKUP($A12,[23]旧琴海町!$B$64:$M$88,11,FALSE)</f>
        <v>-</v>
      </c>
    </row>
    <row r="13" spans="1:35" s="143" customFormat="1" ht="15.95" customHeight="1">
      <c r="A13" s="772" t="s">
        <v>841</v>
      </c>
      <c r="B13" s="132" t="s">
        <v>212</v>
      </c>
      <c r="C13" s="132"/>
      <c r="D13" s="803" t="s">
        <v>893</v>
      </c>
      <c r="E13" s="777" t="s">
        <v>842</v>
      </c>
      <c r="F13" s="804">
        <f>VLOOKUP($A13,[23]旧琴海町!$B$6:$M$30,2,FALSE)</f>
        <v>695</v>
      </c>
      <c r="G13" s="804">
        <f>VLOOKUP($A13,[23]旧琴海町!$B$6:$M$30,3,FALSE)</f>
        <v>401</v>
      </c>
      <c r="H13" s="804">
        <f>VLOOKUP($A13,[23]旧琴海町!$B$6:$M$30,4,FALSE)</f>
        <v>343</v>
      </c>
      <c r="I13" s="804">
        <f>VLOOKUP($A13,[23]旧琴海町!$B$6:$M$30,5,FALSE)</f>
        <v>1</v>
      </c>
      <c r="J13" s="804">
        <f>VLOOKUP($A13,[23]旧琴海町!$B$6:$M$30,6,FALSE)</f>
        <v>57</v>
      </c>
      <c r="K13" s="804">
        <f>VLOOKUP($A13,[23]旧琴海町!$B$6:$M$30,7,FALSE)</f>
        <v>75</v>
      </c>
      <c r="L13" s="804">
        <f>VLOOKUP($A13,[23]旧琴海町!$B$6:$M$30,8,FALSE)</f>
        <v>44</v>
      </c>
      <c r="M13" s="804">
        <f>VLOOKUP($A13,[23]旧琴海町!$B$6:$M$30,9,FALSE)</f>
        <v>127</v>
      </c>
      <c r="N13" s="804">
        <f>VLOOKUP($A13,[23]旧琴海町!$B$6:$M$30,10,FALSE)</f>
        <v>31</v>
      </c>
      <c r="O13" s="805" t="str">
        <f>VLOOKUP($A13,[23]旧琴海町!$B$6:$M$30,11,FALSE)</f>
        <v>-</v>
      </c>
      <c r="P13" s="804">
        <f>VLOOKUP($A13,[23]旧琴海町!$B$35:$M$59,2,FALSE)</f>
        <v>608</v>
      </c>
      <c r="Q13" s="804">
        <f>VLOOKUP($A13,[23]旧琴海町!$B$35:$M$59,3,FALSE)</f>
        <v>348</v>
      </c>
      <c r="R13" s="804">
        <f>VLOOKUP($A13,[23]旧琴海町!$B$35:$M$59,4,FALSE)</f>
        <v>312</v>
      </c>
      <c r="S13" s="804">
        <f>VLOOKUP($A13,[23]旧琴海町!$B$35:$M$59,5,FALSE)</f>
        <v>1</v>
      </c>
      <c r="T13" s="804">
        <f>VLOOKUP($A13,[23]旧琴海町!$B$35:$M$59,6,FALSE)</f>
        <v>35</v>
      </c>
      <c r="U13" s="804">
        <f>VLOOKUP($A13,[23]旧琴海町!$B$35:$M$59,7,FALSE)</f>
        <v>60</v>
      </c>
      <c r="V13" s="804">
        <f>VLOOKUP($A13,[23]旧琴海町!$B$35:$M$59,8,FALSE)</f>
        <v>43</v>
      </c>
      <c r="W13" s="804">
        <f>VLOOKUP($A13,[23]旧琴海町!$B$35:$M$59,9,FALSE)</f>
        <v>127</v>
      </c>
      <c r="X13" s="804">
        <f>VLOOKUP($A13,[23]旧琴海町!$B$35:$M$59,10,FALSE)</f>
        <v>14</v>
      </c>
      <c r="Y13" s="805" t="str">
        <f>VLOOKUP($A13,[23]旧琴海町!$B$35:$M$59,11,FALSE)</f>
        <v>-</v>
      </c>
      <c r="Z13" s="804">
        <f>VLOOKUP($A13,[23]旧琴海町!$B$64:$M$88,2,FALSE)</f>
        <v>87</v>
      </c>
      <c r="AA13" s="804">
        <f>VLOOKUP($A13,[23]旧琴海町!$B$64:$M$88,3,FALSE)</f>
        <v>53</v>
      </c>
      <c r="AB13" s="804">
        <f>VLOOKUP($A13,[23]旧琴海町!$B$64:$M$88,4,FALSE)</f>
        <v>31</v>
      </c>
      <c r="AC13" s="804" t="str">
        <f>VLOOKUP($A13,[23]旧琴海町!$B$64:$M$88,5,FALSE)</f>
        <v>-</v>
      </c>
      <c r="AD13" s="804">
        <f>VLOOKUP($A13,[23]旧琴海町!$B$64:$M$88,6,FALSE)</f>
        <v>22</v>
      </c>
      <c r="AE13" s="804">
        <f>VLOOKUP($A13,[23]旧琴海町!$B$64:$M$88,7,FALSE)</f>
        <v>15</v>
      </c>
      <c r="AF13" s="804">
        <f>VLOOKUP($A13,[23]旧琴海町!$B$64:$M$88,8,FALSE)</f>
        <v>1</v>
      </c>
      <c r="AG13" s="804" t="str">
        <f>VLOOKUP($A13,[23]旧琴海町!$B$64:$M$88,9,FALSE)</f>
        <v>-</v>
      </c>
      <c r="AH13" s="804">
        <f>VLOOKUP($A13,[23]旧琴海町!$B$64:$M$88,10,FALSE)</f>
        <v>17</v>
      </c>
      <c r="AI13" s="804" t="str">
        <f>VLOOKUP($A13,[23]旧琴海町!$B$64:$M$88,11,FALSE)</f>
        <v>-</v>
      </c>
    </row>
    <row r="14" spans="1:35" s="143" customFormat="1" ht="15.95" customHeight="1">
      <c r="A14" s="772" t="s">
        <v>843</v>
      </c>
      <c r="B14" s="132" t="s">
        <v>212</v>
      </c>
      <c r="C14" s="132"/>
      <c r="D14" s="803" t="s">
        <v>894</v>
      </c>
      <c r="E14" s="777" t="s">
        <v>844</v>
      </c>
      <c r="F14" s="804">
        <f>VLOOKUP($A14,[23]旧琴海町!$B$6:$M$30,2,FALSE)</f>
        <v>632</v>
      </c>
      <c r="G14" s="804">
        <f>VLOOKUP($A14,[23]旧琴海町!$B$6:$M$30,3,FALSE)</f>
        <v>558</v>
      </c>
      <c r="H14" s="804">
        <f>VLOOKUP($A14,[23]旧琴海町!$B$6:$M$30,4,FALSE)</f>
        <v>399</v>
      </c>
      <c r="I14" s="804">
        <f>VLOOKUP($A14,[23]旧琴海町!$B$6:$M$30,5,FALSE)</f>
        <v>16</v>
      </c>
      <c r="J14" s="804">
        <f>VLOOKUP($A14,[23]旧琴海町!$B$6:$M$30,6,FALSE)</f>
        <v>143</v>
      </c>
      <c r="K14" s="804">
        <f>VLOOKUP($A14,[23]旧琴海町!$B$6:$M$30,7,FALSE)</f>
        <v>27</v>
      </c>
      <c r="L14" s="804">
        <f>VLOOKUP($A14,[23]旧琴海町!$B$6:$M$30,8,FALSE)</f>
        <v>10</v>
      </c>
      <c r="M14" s="804">
        <f>VLOOKUP($A14,[23]旧琴海町!$B$6:$M$30,9,FALSE)</f>
        <v>20</v>
      </c>
      <c r="N14" s="804">
        <f>VLOOKUP($A14,[23]旧琴海町!$B$6:$M$30,10,FALSE)</f>
        <v>5</v>
      </c>
      <c r="O14" s="805">
        <f>VLOOKUP($A14,[23]旧琴海町!$B$6:$M$30,11,FALSE)</f>
        <v>5</v>
      </c>
      <c r="P14" s="804">
        <f>VLOOKUP($A14,[23]旧琴海町!$B$35:$M$59,2,FALSE)</f>
        <v>415</v>
      </c>
      <c r="Q14" s="804">
        <f>VLOOKUP($A14,[23]旧琴海町!$B$35:$M$59,3,FALSE)</f>
        <v>365</v>
      </c>
      <c r="R14" s="804">
        <f>VLOOKUP($A14,[23]旧琴海町!$B$35:$M$59,4,FALSE)</f>
        <v>323</v>
      </c>
      <c r="S14" s="804">
        <f>VLOOKUP($A14,[23]旧琴海町!$B$35:$M$59,5,FALSE)</f>
        <v>10</v>
      </c>
      <c r="T14" s="804">
        <f>VLOOKUP($A14,[23]旧琴海町!$B$35:$M$59,6,FALSE)</f>
        <v>32</v>
      </c>
      <c r="U14" s="804">
        <f>VLOOKUP($A14,[23]旧琴海町!$B$35:$M$59,7,FALSE)</f>
        <v>16</v>
      </c>
      <c r="V14" s="804">
        <f>VLOOKUP($A14,[23]旧琴海町!$B$35:$M$59,8,FALSE)</f>
        <v>9</v>
      </c>
      <c r="W14" s="804">
        <f>VLOOKUP($A14,[23]旧琴海町!$B$35:$M$59,9,FALSE)</f>
        <v>14</v>
      </c>
      <c r="X14" s="804">
        <f>VLOOKUP($A14,[23]旧琴海町!$B$35:$M$59,10,FALSE)</f>
        <v>2</v>
      </c>
      <c r="Y14" s="805">
        <f>VLOOKUP($A14,[23]旧琴海町!$B$35:$M$59,11,FALSE)</f>
        <v>3</v>
      </c>
      <c r="Z14" s="804">
        <f>VLOOKUP($A14,[23]旧琴海町!$B$64:$M$88,2,FALSE)</f>
        <v>217</v>
      </c>
      <c r="AA14" s="804">
        <f>VLOOKUP($A14,[23]旧琴海町!$B$64:$M$88,3,FALSE)</f>
        <v>193</v>
      </c>
      <c r="AB14" s="804">
        <f>VLOOKUP($A14,[23]旧琴海町!$B$64:$M$88,4,FALSE)</f>
        <v>76</v>
      </c>
      <c r="AC14" s="804">
        <f>VLOOKUP($A14,[23]旧琴海町!$B$64:$M$88,5,FALSE)</f>
        <v>6</v>
      </c>
      <c r="AD14" s="804">
        <f>VLOOKUP($A14,[23]旧琴海町!$B$64:$M$88,6,FALSE)</f>
        <v>111</v>
      </c>
      <c r="AE14" s="804">
        <f>VLOOKUP($A14,[23]旧琴海町!$B$64:$M$88,7,FALSE)</f>
        <v>11</v>
      </c>
      <c r="AF14" s="804">
        <f>VLOOKUP($A14,[23]旧琴海町!$B$64:$M$88,8,FALSE)</f>
        <v>1</v>
      </c>
      <c r="AG14" s="804">
        <f>VLOOKUP($A14,[23]旧琴海町!$B$64:$M$88,9,FALSE)</f>
        <v>6</v>
      </c>
      <c r="AH14" s="804">
        <f>VLOOKUP($A14,[23]旧琴海町!$B$64:$M$88,10,FALSE)</f>
        <v>3</v>
      </c>
      <c r="AI14" s="804">
        <f>VLOOKUP($A14,[23]旧琴海町!$B$64:$M$88,11,FALSE)</f>
        <v>2</v>
      </c>
    </row>
    <row r="15" spans="1:35" s="143" customFormat="1" ht="15.95" customHeight="1">
      <c r="A15" s="772" t="s">
        <v>845</v>
      </c>
      <c r="B15" s="132" t="s">
        <v>212</v>
      </c>
      <c r="C15" s="132"/>
      <c r="D15" s="803" t="s">
        <v>895</v>
      </c>
      <c r="E15" s="777" t="s">
        <v>846</v>
      </c>
      <c r="F15" s="804">
        <f>VLOOKUP($A15,[23]旧琴海町!$B$6:$M$30,2,FALSE)</f>
        <v>15</v>
      </c>
      <c r="G15" s="804">
        <f>VLOOKUP($A15,[23]旧琴海町!$B$6:$M$30,3,FALSE)</f>
        <v>14</v>
      </c>
      <c r="H15" s="804">
        <f>VLOOKUP($A15,[23]旧琴海町!$B$6:$M$30,4,FALSE)</f>
        <v>11</v>
      </c>
      <c r="I15" s="804">
        <f>VLOOKUP($A15,[23]旧琴海町!$B$6:$M$30,5,FALSE)</f>
        <v>1</v>
      </c>
      <c r="J15" s="804">
        <f>VLOOKUP($A15,[23]旧琴海町!$B$6:$M$30,6,FALSE)</f>
        <v>2</v>
      </c>
      <c r="K15" s="804" t="str">
        <f>VLOOKUP($A15,[23]旧琴海町!$B$6:$M$30,7,FALSE)</f>
        <v>-</v>
      </c>
      <c r="L15" s="804" t="str">
        <f>VLOOKUP($A15,[23]旧琴海町!$B$6:$M$30,8,FALSE)</f>
        <v>-</v>
      </c>
      <c r="M15" s="804" t="str">
        <f>VLOOKUP($A15,[23]旧琴海町!$B$6:$M$30,9,FALSE)</f>
        <v>-</v>
      </c>
      <c r="N15" s="804" t="str">
        <f>VLOOKUP($A15,[23]旧琴海町!$B$6:$M$30,10,FALSE)</f>
        <v>-</v>
      </c>
      <c r="O15" s="805" t="str">
        <f>VLOOKUP($A15,[23]旧琴海町!$B$6:$M$30,11,FALSE)</f>
        <v>-</v>
      </c>
      <c r="P15" s="804">
        <f>VLOOKUP($A15,[23]旧琴海町!$B$35:$M$59,2,FALSE)</f>
        <v>12</v>
      </c>
      <c r="Q15" s="804">
        <f>VLOOKUP($A15,[23]旧琴海町!$B$35:$M$59,3,FALSE)</f>
        <v>11</v>
      </c>
      <c r="R15" s="804">
        <f>VLOOKUP($A15,[23]旧琴海町!$B$35:$M$59,4,FALSE)</f>
        <v>9</v>
      </c>
      <c r="S15" s="804" t="str">
        <f>VLOOKUP($A15,[23]旧琴海町!$B$35:$M$59,5,FALSE)</f>
        <v>-</v>
      </c>
      <c r="T15" s="804">
        <f>VLOOKUP($A15,[23]旧琴海町!$B$35:$M$59,6,FALSE)</f>
        <v>2</v>
      </c>
      <c r="U15" s="804" t="str">
        <f>VLOOKUP($A15,[23]旧琴海町!$B$35:$M$59,7,FALSE)</f>
        <v>-</v>
      </c>
      <c r="V15" s="804" t="str">
        <f>VLOOKUP($A15,[23]旧琴海町!$B$35:$M$59,8,FALSE)</f>
        <v>-</v>
      </c>
      <c r="W15" s="804" t="str">
        <f>VLOOKUP($A15,[23]旧琴海町!$B$35:$M$59,9,FALSE)</f>
        <v>-</v>
      </c>
      <c r="X15" s="804" t="str">
        <f>VLOOKUP($A15,[23]旧琴海町!$B$35:$M$59,10,FALSE)</f>
        <v>-</v>
      </c>
      <c r="Y15" s="805" t="str">
        <f>VLOOKUP($A15,[23]旧琴海町!$B$35:$M$59,11,FALSE)</f>
        <v>-</v>
      </c>
      <c r="Z15" s="804">
        <f>VLOOKUP($A15,[23]旧琴海町!$B$64:$M$88,2,FALSE)</f>
        <v>3</v>
      </c>
      <c r="AA15" s="804">
        <f>VLOOKUP($A15,[23]旧琴海町!$B$64:$M$88,3,FALSE)</f>
        <v>3</v>
      </c>
      <c r="AB15" s="804">
        <f>VLOOKUP($A15,[23]旧琴海町!$B$64:$M$88,4,FALSE)</f>
        <v>2</v>
      </c>
      <c r="AC15" s="804">
        <f>VLOOKUP($A15,[23]旧琴海町!$B$64:$M$88,5,FALSE)</f>
        <v>1</v>
      </c>
      <c r="AD15" s="804" t="str">
        <f>VLOOKUP($A15,[23]旧琴海町!$B$64:$M$88,6,FALSE)</f>
        <v>-</v>
      </c>
      <c r="AE15" s="804" t="str">
        <f>VLOOKUP($A15,[23]旧琴海町!$B$64:$M$88,7,FALSE)</f>
        <v>-</v>
      </c>
      <c r="AF15" s="804" t="str">
        <f>VLOOKUP($A15,[23]旧琴海町!$B$64:$M$88,8,FALSE)</f>
        <v>-</v>
      </c>
      <c r="AG15" s="804" t="str">
        <f>VLOOKUP($A15,[23]旧琴海町!$B$64:$M$88,9,FALSE)</f>
        <v>-</v>
      </c>
      <c r="AH15" s="804" t="str">
        <f>VLOOKUP($A15,[23]旧琴海町!$B$64:$M$88,10,FALSE)</f>
        <v>-</v>
      </c>
      <c r="AI15" s="804" t="str">
        <f>VLOOKUP($A15,[23]旧琴海町!$B$64:$M$88,11,FALSE)</f>
        <v>-</v>
      </c>
    </row>
    <row r="16" spans="1:35" s="143" customFormat="1" ht="15.95" customHeight="1">
      <c r="A16" s="772" t="s">
        <v>847</v>
      </c>
      <c r="B16" s="132" t="s">
        <v>212</v>
      </c>
      <c r="C16" s="132"/>
      <c r="D16" s="803" t="s">
        <v>896</v>
      </c>
      <c r="E16" s="777" t="s">
        <v>848</v>
      </c>
      <c r="F16" s="804">
        <f>VLOOKUP($A16,[23]旧琴海町!$B$6:$M$30,2,FALSE)</f>
        <v>34</v>
      </c>
      <c r="G16" s="804">
        <f>VLOOKUP($A16,[23]旧琴海町!$B$6:$M$30,3,FALSE)</f>
        <v>29</v>
      </c>
      <c r="H16" s="804">
        <f>VLOOKUP($A16,[23]旧琴海町!$B$6:$M$30,4,FALSE)</f>
        <v>24</v>
      </c>
      <c r="I16" s="804">
        <f>VLOOKUP($A16,[23]旧琴海町!$B$6:$M$30,5,FALSE)</f>
        <v>1</v>
      </c>
      <c r="J16" s="804">
        <f>VLOOKUP($A16,[23]旧琴海町!$B$6:$M$30,6,FALSE)</f>
        <v>4</v>
      </c>
      <c r="K16" s="804" t="str">
        <f>VLOOKUP($A16,[23]旧琴海町!$B$6:$M$30,7,FALSE)</f>
        <v>-</v>
      </c>
      <c r="L16" s="804" t="str">
        <f>VLOOKUP($A16,[23]旧琴海町!$B$6:$M$30,8,FALSE)</f>
        <v>-</v>
      </c>
      <c r="M16" s="804">
        <f>VLOOKUP($A16,[23]旧琴海町!$B$6:$M$30,9,FALSE)</f>
        <v>5</v>
      </c>
      <c r="N16" s="804" t="str">
        <f>VLOOKUP($A16,[23]旧琴海町!$B$6:$M$30,10,FALSE)</f>
        <v>-</v>
      </c>
      <c r="O16" s="805" t="str">
        <f>VLOOKUP($A16,[23]旧琴海町!$B$6:$M$30,11,FALSE)</f>
        <v>-</v>
      </c>
      <c r="P16" s="804">
        <f>VLOOKUP($A16,[23]旧琴海町!$B$35:$M$59,2,FALSE)</f>
        <v>24</v>
      </c>
      <c r="Q16" s="804">
        <f>VLOOKUP($A16,[23]旧琴海町!$B$35:$M$59,3,FALSE)</f>
        <v>21</v>
      </c>
      <c r="R16" s="804">
        <f>VLOOKUP($A16,[23]旧琴海町!$B$35:$M$59,4,FALSE)</f>
        <v>18</v>
      </c>
      <c r="S16" s="804" t="str">
        <f>VLOOKUP($A16,[23]旧琴海町!$B$35:$M$59,5,FALSE)</f>
        <v>-</v>
      </c>
      <c r="T16" s="804">
        <f>VLOOKUP($A16,[23]旧琴海町!$B$35:$M$59,6,FALSE)</f>
        <v>3</v>
      </c>
      <c r="U16" s="804" t="str">
        <f>VLOOKUP($A16,[23]旧琴海町!$B$35:$M$59,7,FALSE)</f>
        <v>-</v>
      </c>
      <c r="V16" s="804" t="str">
        <f>VLOOKUP($A16,[23]旧琴海町!$B$35:$M$59,8,FALSE)</f>
        <v>-</v>
      </c>
      <c r="W16" s="804">
        <f>VLOOKUP($A16,[23]旧琴海町!$B$35:$M$59,9,FALSE)</f>
        <v>3</v>
      </c>
      <c r="X16" s="804" t="str">
        <f>VLOOKUP($A16,[23]旧琴海町!$B$35:$M$59,10,FALSE)</f>
        <v>-</v>
      </c>
      <c r="Y16" s="805" t="str">
        <f>VLOOKUP($A16,[23]旧琴海町!$B$35:$M$59,11,FALSE)</f>
        <v>-</v>
      </c>
      <c r="Z16" s="804">
        <f>VLOOKUP($A16,[23]旧琴海町!$B$64:$M$88,2,FALSE)</f>
        <v>10</v>
      </c>
      <c r="AA16" s="804">
        <f>VLOOKUP($A16,[23]旧琴海町!$B$64:$M$88,3,FALSE)</f>
        <v>8</v>
      </c>
      <c r="AB16" s="804">
        <f>VLOOKUP($A16,[23]旧琴海町!$B$64:$M$88,4,FALSE)</f>
        <v>6</v>
      </c>
      <c r="AC16" s="804">
        <f>VLOOKUP($A16,[23]旧琴海町!$B$64:$M$88,5,FALSE)</f>
        <v>1</v>
      </c>
      <c r="AD16" s="804">
        <f>VLOOKUP($A16,[23]旧琴海町!$B$64:$M$88,6,FALSE)</f>
        <v>1</v>
      </c>
      <c r="AE16" s="804" t="str">
        <f>VLOOKUP($A16,[23]旧琴海町!$B$64:$M$88,7,FALSE)</f>
        <v>-</v>
      </c>
      <c r="AF16" s="804" t="str">
        <f>VLOOKUP($A16,[23]旧琴海町!$B$64:$M$88,8,FALSE)</f>
        <v>-</v>
      </c>
      <c r="AG16" s="804">
        <f>VLOOKUP($A16,[23]旧琴海町!$B$64:$M$88,9,FALSE)</f>
        <v>2</v>
      </c>
      <c r="AH16" s="804" t="str">
        <f>VLOOKUP($A16,[23]旧琴海町!$B$64:$M$88,10,FALSE)</f>
        <v>-</v>
      </c>
      <c r="AI16" s="804" t="str">
        <f>VLOOKUP($A16,[23]旧琴海町!$B$64:$M$88,11,FALSE)</f>
        <v>-</v>
      </c>
    </row>
    <row r="17" spans="1:35" s="143" customFormat="1" ht="15.95" customHeight="1">
      <c r="A17" s="772" t="s">
        <v>849</v>
      </c>
      <c r="B17" s="132" t="s">
        <v>212</v>
      </c>
      <c r="C17" s="132"/>
      <c r="D17" s="803" t="s">
        <v>897</v>
      </c>
      <c r="E17" s="777" t="s">
        <v>850</v>
      </c>
      <c r="F17" s="804">
        <f>VLOOKUP($A17,[23]旧琴海町!$B$6:$M$30,2,FALSE)</f>
        <v>273</v>
      </c>
      <c r="G17" s="804">
        <f>VLOOKUP($A17,[23]旧琴海町!$B$6:$M$30,3,FALSE)</f>
        <v>246</v>
      </c>
      <c r="H17" s="804">
        <f>VLOOKUP($A17,[23]旧琴海町!$B$6:$M$30,4,FALSE)</f>
        <v>206</v>
      </c>
      <c r="I17" s="804">
        <f>VLOOKUP($A17,[23]旧琴海町!$B$6:$M$30,5,FALSE)</f>
        <v>5</v>
      </c>
      <c r="J17" s="804">
        <f>VLOOKUP($A17,[23]旧琴海町!$B$6:$M$30,6,FALSE)</f>
        <v>35</v>
      </c>
      <c r="K17" s="804">
        <f>VLOOKUP($A17,[23]旧琴海町!$B$6:$M$30,7,FALSE)</f>
        <v>7</v>
      </c>
      <c r="L17" s="804">
        <f>VLOOKUP($A17,[23]旧琴海町!$B$6:$M$30,8,FALSE)</f>
        <v>1</v>
      </c>
      <c r="M17" s="804">
        <f>VLOOKUP($A17,[23]旧琴海町!$B$6:$M$30,9,FALSE)</f>
        <v>13</v>
      </c>
      <c r="N17" s="804">
        <f>VLOOKUP($A17,[23]旧琴海町!$B$6:$M$30,10,FALSE)</f>
        <v>2</v>
      </c>
      <c r="O17" s="805" t="str">
        <f>VLOOKUP($A17,[23]旧琴海町!$B$6:$M$30,11,FALSE)</f>
        <v>-</v>
      </c>
      <c r="P17" s="804">
        <f>VLOOKUP($A17,[23]旧琴海町!$B$35:$M$59,2,FALSE)</f>
        <v>249</v>
      </c>
      <c r="Q17" s="804">
        <f>VLOOKUP($A17,[23]旧琴海町!$B$35:$M$59,3,FALSE)</f>
        <v>228</v>
      </c>
      <c r="R17" s="804">
        <f>VLOOKUP($A17,[23]旧琴海町!$B$35:$M$59,4,FALSE)</f>
        <v>196</v>
      </c>
      <c r="S17" s="804">
        <f>VLOOKUP($A17,[23]旧琴海町!$B$35:$M$59,5,FALSE)</f>
        <v>4</v>
      </c>
      <c r="T17" s="804">
        <f>VLOOKUP($A17,[23]旧琴海町!$B$35:$M$59,6,FALSE)</f>
        <v>28</v>
      </c>
      <c r="U17" s="804">
        <f>VLOOKUP($A17,[23]旧琴海町!$B$35:$M$59,7,FALSE)</f>
        <v>6</v>
      </c>
      <c r="V17" s="804">
        <f>VLOOKUP($A17,[23]旧琴海町!$B$35:$M$59,8,FALSE)</f>
        <v>1</v>
      </c>
      <c r="W17" s="804">
        <f>VLOOKUP($A17,[23]旧琴海町!$B$35:$M$59,9,FALSE)</f>
        <v>12</v>
      </c>
      <c r="X17" s="804" t="str">
        <f>VLOOKUP($A17,[23]旧琴海町!$B$35:$M$59,10,FALSE)</f>
        <v>-</v>
      </c>
      <c r="Y17" s="805" t="str">
        <f>VLOOKUP($A17,[23]旧琴海町!$B$35:$M$59,11,FALSE)</f>
        <v>-</v>
      </c>
      <c r="Z17" s="804">
        <f>VLOOKUP($A17,[23]旧琴海町!$B$64:$M$88,2,FALSE)</f>
        <v>24</v>
      </c>
      <c r="AA17" s="804">
        <f>VLOOKUP($A17,[23]旧琴海町!$B$64:$M$88,3,FALSE)</f>
        <v>18</v>
      </c>
      <c r="AB17" s="804">
        <f>VLOOKUP($A17,[23]旧琴海町!$B$64:$M$88,4,FALSE)</f>
        <v>10</v>
      </c>
      <c r="AC17" s="804">
        <f>VLOOKUP($A17,[23]旧琴海町!$B$64:$M$88,5,FALSE)</f>
        <v>1</v>
      </c>
      <c r="AD17" s="804">
        <f>VLOOKUP($A17,[23]旧琴海町!$B$64:$M$88,6,FALSE)</f>
        <v>7</v>
      </c>
      <c r="AE17" s="804">
        <f>VLOOKUP($A17,[23]旧琴海町!$B$64:$M$88,7,FALSE)</f>
        <v>1</v>
      </c>
      <c r="AF17" s="804" t="str">
        <f>VLOOKUP($A17,[23]旧琴海町!$B$64:$M$88,8,FALSE)</f>
        <v>-</v>
      </c>
      <c r="AG17" s="804">
        <f>VLOOKUP($A17,[23]旧琴海町!$B$64:$M$88,9,FALSE)</f>
        <v>1</v>
      </c>
      <c r="AH17" s="804">
        <f>VLOOKUP($A17,[23]旧琴海町!$B$64:$M$88,10,FALSE)</f>
        <v>2</v>
      </c>
      <c r="AI17" s="804" t="str">
        <f>VLOOKUP($A17,[23]旧琴海町!$B$64:$M$88,11,FALSE)</f>
        <v>-</v>
      </c>
    </row>
    <row r="18" spans="1:35" s="143" customFormat="1" ht="15.95" customHeight="1">
      <c r="A18" s="772" t="s">
        <v>851</v>
      </c>
      <c r="B18" s="132" t="s">
        <v>212</v>
      </c>
      <c r="C18" s="132"/>
      <c r="D18" s="803" t="s">
        <v>898</v>
      </c>
      <c r="E18" s="777" t="s">
        <v>852</v>
      </c>
      <c r="F18" s="804">
        <f>VLOOKUP($A18,[23]旧琴海町!$B$6:$M$30,2,FALSE)</f>
        <v>835</v>
      </c>
      <c r="G18" s="804">
        <f>VLOOKUP($A18,[23]旧琴海町!$B$6:$M$30,3,FALSE)</f>
        <v>674</v>
      </c>
      <c r="H18" s="804">
        <f>VLOOKUP($A18,[23]旧琴海町!$B$6:$M$30,4,FALSE)</f>
        <v>328</v>
      </c>
      <c r="I18" s="804">
        <f>VLOOKUP($A18,[23]旧琴海町!$B$6:$M$30,5,FALSE)</f>
        <v>6</v>
      </c>
      <c r="J18" s="804">
        <f>VLOOKUP($A18,[23]旧琴海町!$B$6:$M$30,6,FALSE)</f>
        <v>340</v>
      </c>
      <c r="K18" s="804">
        <f>VLOOKUP($A18,[23]旧琴海町!$B$6:$M$30,7,FALSE)</f>
        <v>52</v>
      </c>
      <c r="L18" s="804">
        <f>VLOOKUP($A18,[23]旧琴海町!$B$6:$M$30,8,FALSE)</f>
        <v>18</v>
      </c>
      <c r="M18" s="804">
        <f>VLOOKUP($A18,[23]旧琴海町!$B$6:$M$30,9,FALSE)</f>
        <v>56</v>
      </c>
      <c r="N18" s="804">
        <f>VLOOKUP($A18,[23]旧琴海町!$B$6:$M$30,10,FALSE)</f>
        <v>31</v>
      </c>
      <c r="O18" s="805" t="str">
        <f>VLOOKUP($A18,[23]旧琴海町!$B$6:$M$30,11,FALSE)</f>
        <v>-</v>
      </c>
      <c r="P18" s="804">
        <f>VLOOKUP($A18,[23]旧琴海町!$B$35:$M$59,2,FALSE)</f>
        <v>363</v>
      </c>
      <c r="Q18" s="804">
        <f>VLOOKUP($A18,[23]旧琴海町!$B$35:$M$59,3,FALSE)</f>
        <v>270</v>
      </c>
      <c r="R18" s="804">
        <f>VLOOKUP($A18,[23]旧琴海町!$B$35:$M$59,4,FALSE)</f>
        <v>211</v>
      </c>
      <c r="S18" s="804">
        <f>VLOOKUP($A18,[23]旧琴海町!$B$35:$M$59,5,FALSE)</f>
        <v>2</v>
      </c>
      <c r="T18" s="804">
        <f>VLOOKUP($A18,[23]旧琴海町!$B$35:$M$59,6,FALSE)</f>
        <v>57</v>
      </c>
      <c r="U18" s="804">
        <f>VLOOKUP($A18,[23]旧琴海町!$B$35:$M$59,7,FALSE)</f>
        <v>35</v>
      </c>
      <c r="V18" s="804">
        <f>VLOOKUP($A18,[23]旧琴海町!$B$35:$M$59,8,FALSE)</f>
        <v>14</v>
      </c>
      <c r="W18" s="804">
        <f>VLOOKUP($A18,[23]旧琴海町!$B$35:$M$59,9,FALSE)</f>
        <v>36</v>
      </c>
      <c r="X18" s="804">
        <f>VLOOKUP($A18,[23]旧琴海町!$B$35:$M$59,10,FALSE)</f>
        <v>7</v>
      </c>
      <c r="Y18" s="805" t="str">
        <f>VLOOKUP($A18,[23]旧琴海町!$B$35:$M$59,11,FALSE)</f>
        <v>-</v>
      </c>
      <c r="Z18" s="804">
        <f>VLOOKUP($A18,[23]旧琴海町!$B$64:$M$88,2,FALSE)</f>
        <v>472</v>
      </c>
      <c r="AA18" s="804">
        <f>VLOOKUP($A18,[23]旧琴海町!$B$64:$M$88,3,FALSE)</f>
        <v>404</v>
      </c>
      <c r="AB18" s="804">
        <f>VLOOKUP($A18,[23]旧琴海町!$B$64:$M$88,4,FALSE)</f>
        <v>117</v>
      </c>
      <c r="AC18" s="804">
        <f>VLOOKUP($A18,[23]旧琴海町!$B$64:$M$88,5,FALSE)</f>
        <v>4</v>
      </c>
      <c r="AD18" s="804">
        <f>VLOOKUP($A18,[23]旧琴海町!$B$64:$M$88,6,FALSE)</f>
        <v>283</v>
      </c>
      <c r="AE18" s="804">
        <f>VLOOKUP($A18,[23]旧琴海町!$B$64:$M$88,7,FALSE)</f>
        <v>17</v>
      </c>
      <c r="AF18" s="804">
        <f>VLOOKUP($A18,[23]旧琴海町!$B$64:$M$88,8,FALSE)</f>
        <v>4</v>
      </c>
      <c r="AG18" s="804">
        <f>VLOOKUP($A18,[23]旧琴海町!$B$64:$M$88,9,FALSE)</f>
        <v>20</v>
      </c>
      <c r="AH18" s="804">
        <f>VLOOKUP($A18,[23]旧琴海町!$B$64:$M$88,10,FALSE)</f>
        <v>24</v>
      </c>
      <c r="AI18" s="804" t="str">
        <f>VLOOKUP($A18,[23]旧琴海町!$B$64:$M$88,11,FALSE)</f>
        <v>-</v>
      </c>
    </row>
    <row r="19" spans="1:35" s="143" customFormat="1" ht="15.95" customHeight="1">
      <c r="A19" s="772" t="s">
        <v>853</v>
      </c>
      <c r="B19" s="132" t="s">
        <v>212</v>
      </c>
      <c r="C19" s="132"/>
      <c r="D19" s="803" t="s">
        <v>899</v>
      </c>
      <c r="E19" s="777" t="s">
        <v>854</v>
      </c>
      <c r="F19" s="804">
        <f>VLOOKUP($A19,[23]旧琴海町!$B$6:$M$30,2,FALSE)</f>
        <v>70</v>
      </c>
      <c r="G19" s="804">
        <f>VLOOKUP($A19,[23]旧琴海町!$B$6:$M$30,3,FALSE)</f>
        <v>64</v>
      </c>
      <c r="H19" s="804">
        <f>VLOOKUP($A19,[23]旧琴海町!$B$6:$M$30,4,FALSE)</f>
        <v>55</v>
      </c>
      <c r="I19" s="804">
        <f>VLOOKUP($A19,[23]旧琴海町!$B$6:$M$30,5,FALSE)</f>
        <v>1</v>
      </c>
      <c r="J19" s="804">
        <f>VLOOKUP($A19,[23]旧琴海町!$B$6:$M$30,6,FALSE)</f>
        <v>8</v>
      </c>
      <c r="K19" s="804">
        <f>VLOOKUP($A19,[23]旧琴海町!$B$6:$M$30,7,FALSE)</f>
        <v>4</v>
      </c>
      <c r="L19" s="804" t="str">
        <f>VLOOKUP($A19,[23]旧琴海町!$B$6:$M$30,8,FALSE)</f>
        <v>-</v>
      </c>
      <c r="M19" s="804">
        <f>VLOOKUP($A19,[23]旧琴海町!$B$6:$M$30,9,FALSE)</f>
        <v>1</v>
      </c>
      <c r="N19" s="804" t="str">
        <f>VLOOKUP($A19,[23]旧琴海町!$B$6:$M$30,10,FALSE)</f>
        <v>-</v>
      </c>
      <c r="O19" s="805" t="str">
        <f>VLOOKUP($A19,[23]旧琴海町!$B$6:$M$30,11,FALSE)</f>
        <v>-</v>
      </c>
      <c r="P19" s="804">
        <f>VLOOKUP($A19,[23]旧琴海町!$B$35:$M$59,2,FALSE)</f>
        <v>22</v>
      </c>
      <c r="Q19" s="804">
        <f>VLOOKUP($A19,[23]旧琴海町!$B$35:$M$59,3,FALSE)</f>
        <v>18</v>
      </c>
      <c r="R19" s="804">
        <f>VLOOKUP($A19,[23]旧琴海町!$B$35:$M$59,4,FALSE)</f>
        <v>17</v>
      </c>
      <c r="S19" s="804" t="str">
        <f>VLOOKUP($A19,[23]旧琴海町!$B$35:$M$59,5,FALSE)</f>
        <v>-</v>
      </c>
      <c r="T19" s="804">
        <f>VLOOKUP($A19,[23]旧琴海町!$B$35:$M$59,6,FALSE)</f>
        <v>1</v>
      </c>
      <c r="U19" s="804">
        <f>VLOOKUP($A19,[23]旧琴海町!$B$35:$M$59,7,FALSE)</f>
        <v>3</v>
      </c>
      <c r="V19" s="804" t="str">
        <f>VLOOKUP($A19,[23]旧琴海町!$B$35:$M$59,8,FALSE)</f>
        <v>-</v>
      </c>
      <c r="W19" s="804" t="str">
        <f>VLOOKUP($A19,[23]旧琴海町!$B$35:$M$59,9,FALSE)</f>
        <v>-</v>
      </c>
      <c r="X19" s="804" t="str">
        <f>VLOOKUP($A19,[23]旧琴海町!$B$35:$M$59,10,FALSE)</f>
        <v>-</v>
      </c>
      <c r="Y19" s="805" t="str">
        <f>VLOOKUP($A19,[23]旧琴海町!$B$35:$M$59,11,FALSE)</f>
        <v>-</v>
      </c>
      <c r="Z19" s="804">
        <f>VLOOKUP($A19,[23]旧琴海町!$B$64:$M$88,2,FALSE)</f>
        <v>48</v>
      </c>
      <c r="AA19" s="804">
        <f>VLOOKUP($A19,[23]旧琴海町!$B$64:$M$88,3,FALSE)</f>
        <v>46</v>
      </c>
      <c r="AB19" s="804">
        <f>VLOOKUP($A19,[23]旧琴海町!$B$64:$M$88,4,FALSE)</f>
        <v>38</v>
      </c>
      <c r="AC19" s="804">
        <f>VLOOKUP($A19,[23]旧琴海町!$B$64:$M$88,5,FALSE)</f>
        <v>1</v>
      </c>
      <c r="AD19" s="804">
        <f>VLOOKUP($A19,[23]旧琴海町!$B$64:$M$88,6,FALSE)</f>
        <v>7</v>
      </c>
      <c r="AE19" s="804">
        <f>VLOOKUP($A19,[23]旧琴海町!$B$64:$M$88,7,FALSE)</f>
        <v>1</v>
      </c>
      <c r="AF19" s="804" t="str">
        <f>VLOOKUP($A19,[23]旧琴海町!$B$64:$M$88,8,FALSE)</f>
        <v>-</v>
      </c>
      <c r="AG19" s="804">
        <f>VLOOKUP($A19,[23]旧琴海町!$B$64:$M$88,9,FALSE)</f>
        <v>1</v>
      </c>
      <c r="AH19" s="804" t="str">
        <f>VLOOKUP($A19,[23]旧琴海町!$B$64:$M$88,10,FALSE)</f>
        <v>-</v>
      </c>
      <c r="AI19" s="804" t="str">
        <f>VLOOKUP($A19,[23]旧琴海町!$B$64:$M$88,11,FALSE)</f>
        <v>-</v>
      </c>
    </row>
    <row r="20" spans="1:35" s="143" customFormat="1" ht="15.95" customHeight="1">
      <c r="A20" s="772" t="s">
        <v>855</v>
      </c>
      <c r="B20" s="132" t="s">
        <v>212</v>
      </c>
      <c r="C20" s="132"/>
      <c r="D20" s="803" t="s">
        <v>900</v>
      </c>
      <c r="E20" s="777" t="s">
        <v>856</v>
      </c>
      <c r="F20" s="804">
        <f>VLOOKUP($A20,[23]旧琴海町!$B$6:$M$30,2,FALSE)</f>
        <v>46</v>
      </c>
      <c r="G20" s="804">
        <f>VLOOKUP($A20,[23]旧琴海町!$B$6:$M$30,3,FALSE)</f>
        <v>31</v>
      </c>
      <c r="H20" s="804">
        <f>VLOOKUP($A20,[23]旧琴海町!$B$6:$M$30,4,FALSE)</f>
        <v>18</v>
      </c>
      <c r="I20" s="804" t="str">
        <f>VLOOKUP($A20,[23]旧琴海町!$B$6:$M$30,5,FALSE)</f>
        <v>-</v>
      </c>
      <c r="J20" s="804">
        <f>VLOOKUP($A20,[23]旧琴海町!$B$6:$M$30,6,FALSE)</f>
        <v>13</v>
      </c>
      <c r="K20" s="804">
        <f>VLOOKUP($A20,[23]旧琴海町!$B$6:$M$30,7,FALSE)</f>
        <v>5</v>
      </c>
      <c r="L20" s="804">
        <f>VLOOKUP($A20,[23]旧琴海町!$B$6:$M$30,8,FALSE)</f>
        <v>2</v>
      </c>
      <c r="M20" s="804">
        <f>VLOOKUP($A20,[23]旧琴海町!$B$6:$M$30,9,FALSE)</f>
        <v>5</v>
      </c>
      <c r="N20" s="804">
        <f>VLOOKUP($A20,[23]旧琴海町!$B$6:$M$30,10,FALSE)</f>
        <v>1</v>
      </c>
      <c r="O20" s="805" t="str">
        <f>VLOOKUP($A20,[23]旧琴海町!$B$6:$M$30,11,FALSE)</f>
        <v>-</v>
      </c>
      <c r="P20" s="804">
        <f>VLOOKUP($A20,[23]旧琴海町!$B$35:$M$59,2,FALSE)</f>
        <v>25</v>
      </c>
      <c r="Q20" s="804">
        <f>VLOOKUP($A20,[23]旧琴海町!$B$35:$M$59,3,FALSE)</f>
        <v>13</v>
      </c>
      <c r="R20" s="804">
        <f>VLOOKUP($A20,[23]旧琴海町!$B$35:$M$59,4,FALSE)</f>
        <v>10</v>
      </c>
      <c r="S20" s="804" t="str">
        <f>VLOOKUP($A20,[23]旧琴海町!$B$35:$M$59,5,FALSE)</f>
        <v>-</v>
      </c>
      <c r="T20" s="804">
        <f>VLOOKUP($A20,[23]旧琴海町!$B$35:$M$59,6,FALSE)</f>
        <v>3</v>
      </c>
      <c r="U20" s="804">
        <f>VLOOKUP($A20,[23]旧琴海町!$B$35:$M$59,7,FALSE)</f>
        <v>4</v>
      </c>
      <c r="V20" s="804">
        <f>VLOOKUP($A20,[23]旧琴海町!$B$35:$M$59,8,FALSE)</f>
        <v>2</v>
      </c>
      <c r="W20" s="804">
        <f>VLOOKUP($A20,[23]旧琴海町!$B$35:$M$59,9,FALSE)</f>
        <v>5</v>
      </c>
      <c r="X20" s="804" t="str">
        <f>VLOOKUP($A20,[23]旧琴海町!$B$35:$M$59,10,FALSE)</f>
        <v>-</v>
      </c>
      <c r="Y20" s="805" t="str">
        <f>VLOOKUP($A20,[23]旧琴海町!$B$35:$M$59,11,FALSE)</f>
        <v>-</v>
      </c>
      <c r="Z20" s="804">
        <f>VLOOKUP($A20,[23]旧琴海町!$B$64:$M$88,2,FALSE)</f>
        <v>21</v>
      </c>
      <c r="AA20" s="804">
        <f>VLOOKUP($A20,[23]旧琴海町!$B$64:$M$88,3,FALSE)</f>
        <v>18</v>
      </c>
      <c r="AB20" s="804">
        <f>VLOOKUP($A20,[23]旧琴海町!$B$64:$M$88,4,FALSE)</f>
        <v>8</v>
      </c>
      <c r="AC20" s="804" t="str">
        <f>VLOOKUP($A20,[23]旧琴海町!$B$64:$M$88,5,FALSE)</f>
        <v>-</v>
      </c>
      <c r="AD20" s="804">
        <f>VLOOKUP($A20,[23]旧琴海町!$B$64:$M$88,6,FALSE)</f>
        <v>10</v>
      </c>
      <c r="AE20" s="804">
        <f>VLOOKUP($A20,[23]旧琴海町!$B$64:$M$88,7,FALSE)</f>
        <v>1</v>
      </c>
      <c r="AF20" s="804" t="str">
        <f>VLOOKUP($A20,[23]旧琴海町!$B$64:$M$88,8,FALSE)</f>
        <v>-</v>
      </c>
      <c r="AG20" s="804" t="str">
        <f>VLOOKUP($A20,[23]旧琴海町!$B$64:$M$88,9,FALSE)</f>
        <v>-</v>
      </c>
      <c r="AH20" s="804">
        <f>VLOOKUP($A20,[23]旧琴海町!$B$64:$M$88,10,FALSE)</f>
        <v>1</v>
      </c>
      <c r="AI20" s="804" t="str">
        <f>VLOOKUP($A20,[23]旧琴海町!$B$64:$M$88,11,FALSE)</f>
        <v>-</v>
      </c>
    </row>
    <row r="21" spans="1:35" s="143" customFormat="1" ht="15.95" customHeight="1">
      <c r="A21" s="772" t="s">
        <v>857</v>
      </c>
      <c r="B21" s="132" t="s">
        <v>212</v>
      </c>
      <c r="C21" s="132"/>
      <c r="D21" s="803" t="s">
        <v>901</v>
      </c>
      <c r="E21" s="777" t="s">
        <v>858</v>
      </c>
      <c r="F21" s="804">
        <f>VLOOKUP($A21,[23]旧琴海町!$B$6:$M$30,2,FALSE)</f>
        <v>98</v>
      </c>
      <c r="G21" s="804">
        <f>VLOOKUP($A21,[23]旧琴海町!$B$6:$M$30,3,FALSE)</f>
        <v>68</v>
      </c>
      <c r="H21" s="804">
        <f>VLOOKUP($A21,[23]旧琴海町!$B$6:$M$30,4,FALSE)</f>
        <v>52</v>
      </c>
      <c r="I21" s="804">
        <f>VLOOKUP($A21,[23]旧琴海町!$B$6:$M$30,5,FALSE)</f>
        <v>1</v>
      </c>
      <c r="J21" s="804">
        <f>VLOOKUP($A21,[23]旧琴海町!$B$6:$M$30,6,FALSE)</f>
        <v>15</v>
      </c>
      <c r="K21" s="804">
        <f>VLOOKUP($A21,[23]旧琴海町!$B$6:$M$30,7,FALSE)</f>
        <v>3</v>
      </c>
      <c r="L21" s="804">
        <f>VLOOKUP($A21,[23]旧琴海町!$B$6:$M$30,8,FALSE)</f>
        <v>4</v>
      </c>
      <c r="M21" s="804">
        <f>VLOOKUP($A21,[23]旧琴海町!$B$6:$M$30,9,FALSE)</f>
        <v>20</v>
      </c>
      <c r="N21" s="804">
        <f>VLOOKUP($A21,[23]旧琴海町!$B$6:$M$30,10,FALSE)</f>
        <v>3</v>
      </c>
      <c r="O21" s="805" t="str">
        <f>VLOOKUP($A21,[23]旧琴海町!$B$6:$M$30,11,FALSE)</f>
        <v>-</v>
      </c>
      <c r="P21" s="804">
        <f>VLOOKUP($A21,[23]旧琴海町!$B$35:$M$59,2,FALSE)</f>
        <v>56</v>
      </c>
      <c r="Q21" s="804">
        <f>VLOOKUP($A21,[23]旧琴海町!$B$35:$M$59,3,FALSE)</f>
        <v>35</v>
      </c>
      <c r="R21" s="804">
        <f>VLOOKUP($A21,[23]旧琴海町!$B$35:$M$59,4,FALSE)</f>
        <v>32</v>
      </c>
      <c r="S21" s="804">
        <f>VLOOKUP($A21,[23]旧琴海町!$B$35:$M$59,5,FALSE)</f>
        <v>1</v>
      </c>
      <c r="T21" s="804">
        <f>VLOOKUP($A21,[23]旧琴海町!$B$35:$M$59,6,FALSE)</f>
        <v>2</v>
      </c>
      <c r="U21" s="804">
        <f>VLOOKUP($A21,[23]旧琴海町!$B$35:$M$59,7,FALSE)</f>
        <v>3</v>
      </c>
      <c r="V21" s="804">
        <f>VLOOKUP($A21,[23]旧琴海町!$B$35:$M$59,8,FALSE)</f>
        <v>3</v>
      </c>
      <c r="W21" s="804">
        <f>VLOOKUP($A21,[23]旧琴海町!$B$35:$M$59,9,FALSE)</f>
        <v>15</v>
      </c>
      <c r="X21" s="804" t="str">
        <f>VLOOKUP($A21,[23]旧琴海町!$B$35:$M$59,10,FALSE)</f>
        <v>-</v>
      </c>
      <c r="Y21" s="805" t="str">
        <f>VLOOKUP($A21,[23]旧琴海町!$B$35:$M$59,11,FALSE)</f>
        <v>-</v>
      </c>
      <c r="Z21" s="804">
        <f>VLOOKUP($A21,[23]旧琴海町!$B$64:$M$88,2,FALSE)</f>
        <v>42</v>
      </c>
      <c r="AA21" s="804">
        <f>VLOOKUP($A21,[23]旧琴海町!$B$64:$M$88,3,FALSE)</f>
        <v>33</v>
      </c>
      <c r="AB21" s="804">
        <f>VLOOKUP($A21,[23]旧琴海町!$B$64:$M$88,4,FALSE)</f>
        <v>20</v>
      </c>
      <c r="AC21" s="804" t="str">
        <f>VLOOKUP($A21,[23]旧琴海町!$B$64:$M$88,5,FALSE)</f>
        <v>-</v>
      </c>
      <c r="AD21" s="804">
        <f>VLOOKUP($A21,[23]旧琴海町!$B$64:$M$88,6,FALSE)</f>
        <v>13</v>
      </c>
      <c r="AE21" s="804" t="str">
        <f>VLOOKUP($A21,[23]旧琴海町!$B$64:$M$88,7,FALSE)</f>
        <v>-</v>
      </c>
      <c r="AF21" s="804">
        <f>VLOOKUP($A21,[23]旧琴海町!$B$64:$M$88,8,FALSE)</f>
        <v>1</v>
      </c>
      <c r="AG21" s="804">
        <f>VLOOKUP($A21,[23]旧琴海町!$B$64:$M$88,9,FALSE)</f>
        <v>5</v>
      </c>
      <c r="AH21" s="804">
        <f>VLOOKUP($A21,[23]旧琴海町!$B$64:$M$88,10,FALSE)</f>
        <v>3</v>
      </c>
      <c r="AI21" s="804" t="str">
        <f>VLOOKUP($A21,[23]旧琴海町!$B$64:$M$88,11,FALSE)</f>
        <v>-</v>
      </c>
    </row>
    <row r="22" spans="1:35" s="143" customFormat="1" ht="15.95" customHeight="1">
      <c r="A22" s="772" t="s">
        <v>859</v>
      </c>
      <c r="B22" s="132" t="s">
        <v>212</v>
      </c>
      <c r="C22" s="132"/>
      <c r="D22" s="803" t="s">
        <v>902</v>
      </c>
      <c r="E22" s="777" t="s">
        <v>860</v>
      </c>
      <c r="F22" s="804">
        <f>VLOOKUP($A22,[23]旧琴海町!$B$6:$M$30,2,FALSE)</f>
        <v>265</v>
      </c>
      <c r="G22" s="804">
        <f>VLOOKUP($A22,[23]旧琴海町!$B$6:$M$30,3,FALSE)</f>
        <v>220</v>
      </c>
      <c r="H22" s="804">
        <f>VLOOKUP($A22,[23]旧琴海町!$B$6:$M$30,4,FALSE)</f>
        <v>76</v>
      </c>
      <c r="I22" s="804">
        <f>VLOOKUP($A22,[23]旧琴海町!$B$6:$M$30,5,FALSE)</f>
        <v>3</v>
      </c>
      <c r="J22" s="804">
        <f>VLOOKUP($A22,[23]旧琴海町!$B$6:$M$30,6,FALSE)</f>
        <v>141</v>
      </c>
      <c r="K22" s="804">
        <f>VLOOKUP($A22,[23]旧琴海町!$B$6:$M$30,7,FALSE)</f>
        <v>9</v>
      </c>
      <c r="L22" s="804">
        <f>VLOOKUP($A22,[23]旧琴海町!$B$6:$M$30,8,FALSE)</f>
        <v>13</v>
      </c>
      <c r="M22" s="804">
        <f>VLOOKUP($A22,[23]旧琴海町!$B$6:$M$30,9,FALSE)</f>
        <v>11</v>
      </c>
      <c r="N22" s="804">
        <f>VLOOKUP($A22,[23]旧琴海町!$B$6:$M$30,10,FALSE)</f>
        <v>11</v>
      </c>
      <c r="O22" s="805" t="str">
        <f>VLOOKUP($A22,[23]旧琴海町!$B$6:$M$30,11,FALSE)</f>
        <v>-</v>
      </c>
      <c r="P22" s="804">
        <f>VLOOKUP($A22,[23]旧琴海町!$B$35:$M$59,2,FALSE)</f>
        <v>83</v>
      </c>
      <c r="Q22" s="804">
        <f>VLOOKUP($A22,[23]旧琴海町!$B$35:$M$59,3,FALSE)</f>
        <v>64</v>
      </c>
      <c r="R22" s="804">
        <f>VLOOKUP($A22,[23]旧琴海町!$B$35:$M$59,4,FALSE)</f>
        <v>44</v>
      </c>
      <c r="S22" s="804" t="str">
        <f>VLOOKUP($A22,[23]旧琴海町!$B$35:$M$59,5,FALSE)</f>
        <v>-</v>
      </c>
      <c r="T22" s="804">
        <f>VLOOKUP($A22,[23]旧琴海町!$B$35:$M$59,6,FALSE)</f>
        <v>20</v>
      </c>
      <c r="U22" s="804">
        <f>VLOOKUP($A22,[23]旧琴海町!$B$35:$M$59,7,FALSE)</f>
        <v>3</v>
      </c>
      <c r="V22" s="804">
        <f>VLOOKUP($A22,[23]旧琴海町!$B$35:$M$59,8,FALSE)</f>
        <v>8</v>
      </c>
      <c r="W22" s="804">
        <f>VLOOKUP($A22,[23]旧琴海町!$B$35:$M$59,9,FALSE)</f>
        <v>7</v>
      </c>
      <c r="X22" s="804">
        <f>VLOOKUP($A22,[23]旧琴海町!$B$35:$M$59,10,FALSE)</f>
        <v>1</v>
      </c>
      <c r="Y22" s="805" t="str">
        <f>VLOOKUP($A22,[23]旧琴海町!$B$35:$M$59,11,FALSE)</f>
        <v>-</v>
      </c>
      <c r="Z22" s="804">
        <f>VLOOKUP($A22,[23]旧琴海町!$B$64:$M$88,2,FALSE)</f>
        <v>182</v>
      </c>
      <c r="AA22" s="804">
        <f>VLOOKUP($A22,[23]旧琴海町!$B$64:$M$88,3,FALSE)</f>
        <v>156</v>
      </c>
      <c r="AB22" s="804">
        <f>VLOOKUP($A22,[23]旧琴海町!$B$64:$M$88,4,FALSE)</f>
        <v>32</v>
      </c>
      <c r="AC22" s="804">
        <f>VLOOKUP($A22,[23]旧琴海町!$B$64:$M$88,5,FALSE)</f>
        <v>3</v>
      </c>
      <c r="AD22" s="804">
        <f>VLOOKUP($A22,[23]旧琴海町!$B$64:$M$88,6,FALSE)</f>
        <v>121</v>
      </c>
      <c r="AE22" s="804">
        <f>VLOOKUP($A22,[23]旧琴海町!$B$64:$M$88,7,FALSE)</f>
        <v>6</v>
      </c>
      <c r="AF22" s="804">
        <f>VLOOKUP($A22,[23]旧琴海町!$B$64:$M$88,8,FALSE)</f>
        <v>5</v>
      </c>
      <c r="AG22" s="804">
        <f>VLOOKUP($A22,[23]旧琴海町!$B$64:$M$88,9,FALSE)</f>
        <v>4</v>
      </c>
      <c r="AH22" s="804">
        <f>VLOOKUP($A22,[23]旧琴海町!$B$64:$M$88,10,FALSE)</f>
        <v>10</v>
      </c>
      <c r="AI22" s="804" t="str">
        <f>VLOOKUP($A22,[23]旧琴海町!$B$64:$M$88,11,FALSE)</f>
        <v>-</v>
      </c>
    </row>
    <row r="23" spans="1:35" s="143" customFormat="1" ht="15.95" customHeight="1">
      <c r="A23" s="772" t="s">
        <v>861</v>
      </c>
      <c r="B23" s="132" t="s">
        <v>212</v>
      </c>
      <c r="C23" s="132"/>
      <c r="D23" s="803" t="s">
        <v>903</v>
      </c>
      <c r="E23" s="777" t="s">
        <v>862</v>
      </c>
      <c r="F23" s="804">
        <f>VLOOKUP($A23,[23]旧琴海町!$B$6:$M$30,2,FALSE)</f>
        <v>223</v>
      </c>
      <c r="G23" s="804">
        <f>VLOOKUP($A23,[23]旧琴海町!$B$6:$M$30,3,FALSE)</f>
        <v>173</v>
      </c>
      <c r="H23" s="804">
        <f>VLOOKUP($A23,[23]旧琴海町!$B$6:$M$30,4,FALSE)</f>
        <v>98</v>
      </c>
      <c r="I23" s="804" t="str">
        <f>VLOOKUP($A23,[23]旧琴海町!$B$6:$M$30,5,FALSE)</f>
        <v>-</v>
      </c>
      <c r="J23" s="804">
        <f>VLOOKUP($A23,[23]旧琴海町!$B$6:$M$30,6,FALSE)</f>
        <v>75</v>
      </c>
      <c r="K23" s="804">
        <f>VLOOKUP($A23,[23]旧琴海町!$B$6:$M$30,7,FALSE)</f>
        <v>3</v>
      </c>
      <c r="L23" s="804">
        <f>VLOOKUP($A23,[23]旧琴海町!$B$6:$M$30,8,FALSE)</f>
        <v>3</v>
      </c>
      <c r="M23" s="804">
        <f>VLOOKUP($A23,[23]旧琴海町!$B$6:$M$30,9,FALSE)</f>
        <v>28</v>
      </c>
      <c r="N23" s="804">
        <f>VLOOKUP($A23,[23]旧琴海町!$B$6:$M$30,10,FALSE)</f>
        <v>9</v>
      </c>
      <c r="O23" s="805" t="str">
        <f>VLOOKUP($A23,[23]旧琴海町!$B$6:$M$30,11,FALSE)</f>
        <v>-</v>
      </c>
      <c r="P23" s="804">
        <f>VLOOKUP($A23,[23]旧琴海町!$B$35:$M$59,2,FALSE)</f>
        <v>85</v>
      </c>
      <c r="Q23" s="804">
        <f>VLOOKUP($A23,[23]旧琴海町!$B$35:$M$59,3,FALSE)</f>
        <v>72</v>
      </c>
      <c r="R23" s="804">
        <f>VLOOKUP($A23,[23]旧琴海町!$B$35:$M$59,4,FALSE)</f>
        <v>55</v>
      </c>
      <c r="S23" s="804" t="str">
        <f>VLOOKUP($A23,[23]旧琴海町!$B$35:$M$59,5,FALSE)</f>
        <v>-</v>
      </c>
      <c r="T23" s="804">
        <f>VLOOKUP($A23,[23]旧琴海町!$B$35:$M$59,6,FALSE)</f>
        <v>17</v>
      </c>
      <c r="U23" s="804">
        <f>VLOOKUP($A23,[23]旧琴海町!$B$35:$M$59,7,FALSE)</f>
        <v>2</v>
      </c>
      <c r="V23" s="804">
        <f>VLOOKUP($A23,[23]旧琴海町!$B$35:$M$59,8,FALSE)</f>
        <v>2</v>
      </c>
      <c r="W23" s="804">
        <f>VLOOKUP($A23,[23]旧琴海町!$B$35:$M$59,9,FALSE)</f>
        <v>6</v>
      </c>
      <c r="X23" s="804">
        <f>VLOOKUP($A23,[23]旧琴海町!$B$35:$M$59,10,FALSE)</f>
        <v>2</v>
      </c>
      <c r="Y23" s="805" t="str">
        <f>VLOOKUP($A23,[23]旧琴海町!$B$35:$M$59,11,FALSE)</f>
        <v>-</v>
      </c>
      <c r="Z23" s="804">
        <f>VLOOKUP($A23,[23]旧琴海町!$B$64:$M$88,2,FALSE)</f>
        <v>138</v>
      </c>
      <c r="AA23" s="804">
        <f>VLOOKUP($A23,[23]旧琴海町!$B$64:$M$88,3,FALSE)</f>
        <v>101</v>
      </c>
      <c r="AB23" s="804">
        <f>VLOOKUP($A23,[23]旧琴海町!$B$64:$M$88,4,FALSE)</f>
        <v>43</v>
      </c>
      <c r="AC23" s="804" t="str">
        <f>VLOOKUP($A23,[23]旧琴海町!$B$64:$M$88,5,FALSE)</f>
        <v>-</v>
      </c>
      <c r="AD23" s="804">
        <f>VLOOKUP($A23,[23]旧琴海町!$B$64:$M$88,6,FALSE)</f>
        <v>58</v>
      </c>
      <c r="AE23" s="804">
        <f>VLOOKUP($A23,[23]旧琴海町!$B$64:$M$88,7,FALSE)</f>
        <v>1</v>
      </c>
      <c r="AF23" s="804">
        <f>VLOOKUP($A23,[23]旧琴海町!$B$64:$M$88,8,FALSE)</f>
        <v>1</v>
      </c>
      <c r="AG23" s="804">
        <f>VLOOKUP($A23,[23]旧琴海町!$B$64:$M$88,9,FALSE)</f>
        <v>22</v>
      </c>
      <c r="AH23" s="804">
        <f>VLOOKUP($A23,[23]旧琴海町!$B$64:$M$88,10,FALSE)</f>
        <v>7</v>
      </c>
      <c r="AI23" s="804" t="str">
        <f>VLOOKUP($A23,[23]旧琴海町!$B$64:$M$88,11,FALSE)</f>
        <v>-</v>
      </c>
    </row>
    <row r="24" spans="1:35" s="143" customFormat="1" ht="15.95" customHeight="1">
      <c r="A24" s="772" t="s">
        <v>863</v>
      </c>
      <c r="B24" s="132" t="s">
        <v>212</v>
      </c>
      <c r="C24" s="132"/>
      <c r="D24" s="803" t="s">
        <v>904</v>
      </c>
      <c r="E24" s="777" t="s">
        <v>864</v>
      </c>
      <c r="F24" s="804">
        <f>VLOOKUP($A24,[23]旧琴海町!$B$6:$M$30,2,FALSE)</f>
        <v>184</v>
      </c>
      <c r="G24" s="804">
        <f>VLOOKUP($A24,[23]旧琴海町!$B$6:$M$30,3,FALSE)</f>
        <v>161</v>
      </c>
      <c r="H24" s="804">
        <f>VLOOKUP($A24,[23]旧琴海町!$B$6:$M$30,4,FALSE)</f>
        <v>100</v>
      </c>
      <c r="I24" s="804">
        <f>VLOOKUP($A24,[23]旧琴海町!$B$6:$M$30,5,FALSE)</f>
        <v>1</v>
      </c>
      <c r="J24" s="804">
        <f>VLOOKUP($A24,[23]旧琴海町!$B$6:$M$30,6,FALSE)</f>
        <v>60</v>
      </c>
      <c r="K24" s="804">
        <f>VLOOKUP($A24,[23]旧琴海町!$B$6:$M$30,7,FALSE)</f>
        <v>2</v>
      </c>
      <c r="L24" s="804">
        <f>VLOOKUP($A24,[23]旧琴海町!$B$6:$M$30,8,FALSE)</f>
        <v>3</v>
      </c>
      <c r="M24" s="804">
        <f>VLOOKUP($A24,[23]旧琴海町!$B$6:$M$30,9,FALSE)</f>
        <v>13</v>
      </c>
      <c r="N24" s="804">
        <f>VLOOKUP($A24,[23]旧琴海町!$B$6:$M$30,10,FALSE)</f>
        <v>1</v>
      </c>
      <c r="O24" s="805" t="str">
        <f>VLOOKUP($A24,[23]旧琴海町!$B$6:$M$30,11,FALSE)</f>
        <v>-</v>
      </c>
      <c r="P24" s="804">
        <f>VLOOKUP($A24,[23]旧琴海町!$B$35:$M$59,2,FALSE)</f>
        <v>60</v>
      </c>
      <c r="Q24" s="804">
        <f>VLOOKUP($A24,[23]旧琴海町!$B$35:$M$59,3,FALSE)</f>
        <v>58</v>
      </c>
      <c r="R24" s="804">
        <f>VLOOKUP($A24,[23]旧琴海町!$B$35:$M$59,4,FALSE)</f>
        <v>49</v>
      </c>
      <c r="S24" s="804" t="str">
        <f>VLOOKUP($A24,[23]旧琴海町!$B$35:$M$59,5,FALSE)</f>
        <v>-</v>
      </c>
      <c r="T24" s="804">
        <f>VLOOKUP($A24,[23]旧琴海町!$B$35:$M$59,6,FALSE)</f>
        <v>9</v>
      </c>
      <c r="U24" s="804">
        <f>VLOOKUP($A24,[23]旧琴海町!$B$35:$M$59,7,FALSE)</f>
        <v>1</v>
      </c>
      <c r="V24" s="804" t="str">
        <f>VLOOKUP($A24,[23]旧琴海町!$B$35:$M$59,8,FALSE)</f>
        <v>-</v>
      </c>
      <c r="W24" s="804">
        <f>VLOOKUP($A24,[23]旧琴海町!$B$35:$M$59,9,FALSE)</f>
        <v>1</v>
      </c>
      <c r="X24" s="804" t="str">
        <f>VLOOKUP($A24,[23]旧琴海町!$B$35:$M$59,10,FALSE)</f>
        <v>-</v>
      </c>
      <c r="Y24" s="805" t="str">
        <f>VLOOKUP($A24,[23]旧琴海町!$B$35:$M$59,11,FALSE)</f>
        <v>-</v>
      </c>
      <c r="Z24" s="804">
        <f>VLOOKUP($A24,[23]旧琴海町!$B$64:$M$88,2,FALSE)</f>
        <v>124</v>
      </c>
      <c r="AA24" s="804">
        <f>VLOOKUP($A24,[23]旧琴海町!$B$64:$M$88,3,FALSE)</f>
        <v>103</v>
      </c>
      <c r="AB24" s="804">
        <f>VLOOKUP($A24,[23]旧琴海町!$B$64:$M$88,4,FALSE)</f>
        <v>51</v>
      </c>
      <c r="AC24" s="804">
        <f>VLOOKUP($A24,[23]旧琴海町!$B$64:$M$88,5,FALSE)</f>
        <v>1</v>
      </c>
      <c r="AD24" s="804">
        <f>VLOOKUP($A24,[23]旧琴海町!$B$64:$M$88,6,FALSE)</f>
        <v>51</v>
      </c>
      <c r="AE24" s="804">
        <f>VLOOKUP($A24,[23]旧琴海町!$B$64:$M$88,7,FALSE)</f>
        <v>1</v>
      </c>
      <c r="AF24" s="804">
        <f>VLOOKUP($A24,[23]旧琴海町!$B$64:$M$88,8,FALSE)</f>
        <v>3</v>
      </c>
      <c r="AG24" s="804">
        <f>VLOOKUP($A24,[23]旧琴海町!$B$64:$M$88,9,FALSE)</f>
        <v>12</v>
      </c>
      <c r="AH24" s="804">
        <f>VLOOKUP($A24,[23]旧琴海町!$B$64:$M$88,10,FALSE)</f>
        <v>1</v>
      </c>
      <c r="AI24" s="804" t="str">
        <f>VLOOKUP($A24,[23]旧琴海町!$B$64:$M$88,11,FALSE)</f>
        <v>-</v>
      </c>
    </row>
    <row r="25" spans="1:35" s="143" customFormat="1" ht="15.95" customHeight="1">
      <c r="A25" s="772" t="s">
        <v>865</v>
      </c>
      <c r="B25" s="132" t="s">
        <v>212</v>
      </c>
      <c r="C25" s="132"/>
      <c r="D25" s="803" t="s">
        <v>905</v>
      </c>
      <c r="E25" s="777" t="s">
        <v>866</v>
      </c>
      <c r="F25" s="804">
        <f>VLOOKUP($A25,[23]旧琴海町!$B$6:$M$30,2,FALSE)</f>
        <v>1092</v>
      </c>
      <c r="G25" s="804">
        <f>VLOOKUP($A25,[23]旧琴海町!$B$6:$M$30,3,FALSE)</f>
        <v>1028</v>
      </c>
      <c r="H25" s="804">
        <f>VLOOKUP($A25,[23]旧琴海町!$B$6:$M$30,4,FALSE)</f>
        <v>691</v>
      </c>
      <c r="I25" s="804">
        <f>VLOOKUP($A25,[23]旧琴海町!$B$6:$M$30,5,FALSE)</f>
        <v>6</v>
      </c>
      <c r="J25" s="804">
        <f>VLOOKUP($A25,[23]旧琴海町!$B$6:$M$30,6,FALSE)</f>
        <v>331</v>
      </c>
      <c r="K25" s="804">
        <f>VLOOKUP($A25,[23]旧琴海町!$B$6:$M$30,7,FALSE)</f>
        <v>20</v>
      </c>
      <c r="L25" s="804">
        <f>VLOOKUP($A25,[23]旧琴海町!$B$6:$M$30,8,FALSE)</f>
        <v>8</v>
      </c>
      <c r="M25" s="804">
        <f>VLOOKUP($A25,[23]旧琴海町!$B$6:$M$30,9,FALSE)</f>
        <v>15</v>
      </c>
      <c r="N25" s="804">
        <f>VLOOKUP($A25,[23]旧琴海町!$B$6:$M$30,10,FALSE)</f>
        <v>7</v>
      </c>
      <c r="O25" s="805" t="str">
        <f>VLOOKUP($A25,[23]旧琴海町!$B$6:$M$30,11,FALSE)</f>
        <v>-</v>
      </c>
      <c r="P25" s="804">
        <f>VLOOKUP($A25,[23]旧琴海町!$B$35:$M$59,2,FALSE)</f>
        <v>239</v>
      </c>
      <c r="Q25" s="804">
        <f>VLOOKUP($A25,[23]旧琴海町!$B$35:$M$59,3,FALSE)</f>
        <v>200</v>
      </c>
      <c r="R25" s="804">
        <f>VLOOKUP($A25,[23]旧琴海町!$B$35:$M$59,4,FALSE)</f>
        <v>158</v>
      </c>
      <c r="S25" s="804">
        <f>VLOOKUP($A25,[23]旧琴海町!$B$35:$M$59,5,FALSE)</f>
        <v>2</v>
      </c>
      <c r="T25" s="804">
        <f>VLOOKUP($A25,[23]旧琴海町!$B$35:$M$59,6,FALSE)</f>
        <v>40</v>
      </c>
      <c r="U25" s="804">
        <f>VLOOKUP($A25,[23]旧琴海町!$B$35:$M$59,7,FALSE)</f>
        <v>15</v>
      </c>
      <c r="V25" s="804">
        <f>VLOOKUP($A25,[23]旧琴海町!$B$35:$M$59,8,FALSE)</f>
        <v>7</v>
      </c>
      <c r="W25" s="804">
        <f>VLOOKUP($A25,[23]旧琴海町!$B$35:$M$59,9,FALSE)</f>
        <v>11</v>
      </c>
      <c r="X25" s="804">
        <f>VLOOKUP($A25,[23]旧琴海町!$B$35:$M$59,10,FALSE)</f>
        <v>1</v>
      </c>
      <c r="Y25" s="805" t="str">
        <f>VLOOKUP($A25,[23]旧琴海町!$B$35:$M$59,11,FALSE)</f>
        <v>-</v>
      </c>
      <c r="Z25" s="804">
        <f>VLOOKUP($A25,[23]旧琴海町!$B$64:$M$88,2,FALSE)</f>
        <v>853</v>
      </c>
      <c r="AA25" s="804">
        <f>VLOOKUP($A25,[23]旧琴海町!$B$64:$M$88,3,FALSE)</f>
        <v>828</v>
      </c>
      <c r="AB25" s="804">
        <f>VLOOKUP($A25,[23]旧琴海町!$B$64:$M$88,4,FALSE)</f>
        <v>533</v>
      </c>
      <c r="AC25" s="804">
        <f>VLOOKUP($A25,[23]旧琴海町!$B$64:$M$88,5,FALSE)</f>
        <v>4</v>
      </c>
      <c r="AD25" s="804">
        <f>VLOOKUP($A25,[23]旧琴海町!$B$64:$M$88,6,FALSE)</f>
        <v>291</v>
      </c>
      <c r="AE25" s="804">
        <f>VLOOKUP($A25,[23]旧琴海町!$B$64:$M$88,7,FALSE)</f>
        <v>5</v>
      </c>
      <c r="AF25" s="804">
        <f>VLOOKUP($A25,[23]旧琴海町!$B$64:$M$88,8,FALSE)</f>
        <v>1</v>
      </c>
      <c r="AG25" s="804">
        <f>VLOOKUP($A25,[23]旧琴海町!$B$64:$M$88,9,FALSE)</f>
        <v>4</v>
      </c>
      <c r="AH25" s="804">
        <f>VLOOKUP($A25,[23]旧琴海町!$B$64:$M$88,10,FALSE)</f>
        <v>6</v>
      </c>
      <c r="AI25" s="804" t="str">
        <f>VLOOKUP($A25,[23]旧琴海町!$B$64:$M$88,11,FALSE)</f>
        <v>-</v>
      </c>
    </row>
    <row r="26" spans="1:35" s="143" customFormat="1" ht="15.95" customHeight="1">
      <c r="A26" s="772" t="s">
        <v>867</v>
      </c>
      <c r="B26" s="132" t="s">
        <v>212</v>
      </c>
      <c r="C26" s="132"/>
      <c r="D26" s="803" t="s">
        <v>906</v>
      </c>
      <c r="E26" s="777" t="s">
        <v>868</v>
      </c>
      <c r="F26" s="804">
        <f>VLOOKUP($A26,[23]旧琴海町!$B$6:$M$30,2,FALSE)</f>
        <v>48</v>
      </c>
      <c r="G26" s="804">
        <f>VLOOKUP($A26,[23]旧琴海町!$B$6:$M$30,3,FALSE)</f>
        <v>46</v>
      </c>
      <c r="H26" s="804">
        <f>VLOOKUP($A26,[23]旧琴海町!$B$6:$M$30,4,FALSE)</f>
        <v>31</v>
      </c>
      <c r="I26" s="804" t="str">
        <f>VLOOKUP($A26,[23]旧琴海町!$B$6:$M$30,5,FALSE)</f>
        <v>-</v>
      </c>
      <c r="J26" s="804">
        <f>VLOOKUP($A26,[23]旧琴海町!$B$6:$M$30,6,FALSE)</f>
        <v>15</v>
      </c>
      <c r="K26" s="804">
        <f>VLOOKUP($A26,[23]旧琴海町!$B$6:$M$30,7,FALSE)</f>
        <v>1</v>
      </c>
      <c r="L26" s="804" t="str">
        <f>VLOOKUP($A26,[23]旧琴海町!$B$6:$M$30,8,FALSE)</f>
        <v>-</v>
      </c>
      <c r="M26" s="804" t="str">
        <f>VLOOKUP($A26,[23]旧琴海町!$B$6:$M$30,9,FALSE)</f>
        <v>-</v>
      </c>
      <c r="N26" s="804" t="str">
        <f>VLOOKUP($A26,[23]旧琴海町!$B$6:$M$30,10,FALSE)</f>
        <v>-</v>
      </c>
      <c r="O26" s="805" t="str">
        <f>VLOOKUP($A26,[23]旧琴海町!$B$6:$M$30,11,FALSE)</f>
        <v>-</v>
      </c>
      <c r="P26" s="804">
        <f>VLOOKUP($A26,[23]旧琴海町!$B$35:$M$59,2,FALSE)</f>
        <v>29</v>
      </c>
      <c r="Q26" s="804">
        <f>VLOOKUP($A26,[23]旧琴海町!$B$35:$M$59,3,FALSE)</f>
        <v>27</v>
      </c>
      <c r="R26" s="804">
        <f>VLOOKUP($A26,[23]旧琴海町!$B$35:$M$59,4,FALSE)</f>
        <v>21</v>
      </c>
      <c r="S26" s="804" t="str">
        <f>VLOOKUP($A26,[23]旧琴海町!$B$35:$M$59,5,FALSE)</f>
        <v>-</v>
      </c>
      <c r="T26" s="804">
        <f>VLOOKUP($A26,[23]旧琴海町!$B$35:$M$59,6,FALSE)</f>
        <v>6</v>
      </c>
      <c r="U26" s="804">
        <f>VLOOKUP($A26,[23]旧琴海町!$B$35:$M$59,7,FALSE)</f>
        <v>1</v>
      </c>
      <c r="V26" s="804" t="str">
        <f>VLOOKUP($A26,[23]旧琴海町!$B$35:$M$59,8,FALSE)</f>
        <v>-</v>
      </c>
      <c r="W26" s="804" t="str">
        <f>VLOOKUP($A26,[23]旧琴海町!$B$35:$M$59,9,FALSE)</f>
        <v>-</v>
      </c>
      <c r="X26" s="804" t="str">
        <f>VLOOKUP($A26,[23]旧琴海町!$B$35:$M$59,10,FALSE)</f>
        <v>-</v>
      </c>
      <c r="Y26" s="805" t="str">
        <f>VLOOKUP($A26,[23]旧琴海町!$B$35:$M$59,11,FALSE)</f>
        <v>-</v>
      </c>
      <c r="Z26" s="804">
        <f>VLOOKUP($A26,[23]旧琴海町!$B$64:$M$88,2,FALSE)</f>
        <v>19</v>
      </c>
      <c r="AA26" s="804">
        <f>VLOOKUP($A26,[23]旧琴海町!$B$64:$M$88,3,FALSE)</f>
        <v>19</v>
      </c>
      <c r="AB26" s="804">
        <f>VLOOKUP($A26,[23]旧琴海町!$B$64:$M$88,4,FALSE)</f>
        <v>10</v>
      </c>
      <c r="AC26" s="804" t="str">
        <f>VLOOKUP($A26,[23]旧琴海町!$B$64:$M$88,5,FALSE)</f>
        <v>-</v>
      </c>
      <c r="AD26" s="804">
        <f>VLOOKUP($A26,[23]旧琴海町!$B$64:$M$88,6,FALSE)</f>
        <v>9</v>
      </c>
      <c r="AE26" s="804" t="str">
        <f>VLOOKUP($A26,[23]旧琴海町!$B$64:$M$88,7,FALSE)</f>
        <v>-</v>
      </c>
      <c r="AF26" s="804" t="str">
        <f>VLOOKUP($A26,[23]旧琴海町!$B$64:$M$88,8,FALSE)</f>
        <v>-</v>
      </c>
      <c r="AG26" s="804" t="str">
        <f>VLOOKUP($A26,[23]旧琴海町!$B$64:$M$88,9,FALSE)</f>
        <v>-</v>
      </c>
      <c r="AH26" s="804" t="str">
        <f>VLOOKUP($A26,[23]旧琴海町!$B$64:$M$88,10,FALSE)</f>
        <v>-</v>
      </c>
      <c r="AI26" s="804" t="str">
        <f>VLOOKUP($A26,[23]旧琴海町!$B$64:$M$88,11,FALSE)</f>
        <v>-</v>
      </c>
    </row>
    <row r="27" spans="1:35" s="143" customFormat="1" ht="15.95" customHeight="1">
      <c r="A27" s="772" t="s">
        <v>869</v>
      </c>
      <c r="B27" s="132" t="s">
        <v>212</v>
      </c>
      <c r="C27" s="132"/>
      <c r="D27" s="803" t="s">
        <v>907</v>
      </c>
      <c r="E27" s="777" t="s">
        <v>870</v>
      </c>
      <c r="F27" s="804">
        <f>VLOOKUP($A27,[23]旧琴海町!$B$6:$M$30,2,FALSE)</f>
        <v>362</v>
      </c>
      <c r="G27" s="804">
        <f>VLOOKUP($A27,[23]旧琴海町!$B$6:$M$30,3,FALSE)</f>
        <v>277</v>
      </c>
      <c r="H27" s="804">
        <f>VLOOKUP($A27,[23]旧琴海町!$B$6:$M$30,4,FALSE)</f>
        <v>187</v>
      </c>
      <c r="I27" s="804">
        <f>VLOOKUP($A27,[23]旧琴海町!$B$6:$M$30,5,FALSE)</f>
        <v>9</v>
      </c>
      <c r="J27" s="804">
        <f>VLOOKUP($A27,[23]旧琴海町!$B$6:$M$30,6,FALSE)</f>
        <v>81</v>
      </c>
      <c r="K27" s="804">
        <f>VLOOKUP($A27,[23]旧琴海町!$B$6:$M$30,7,FALSE)</f>
        <v>23</v>
      </c>
      <c r="L27" s="804">
        <f>VLOOKUP($A27,[23]旧琴海町!$B$6:$M$30,8,FALSE)</f>
        <v>8</v>
      </c>
      <c r="M27" s="804">
        <f>VLOOKUP($A27,[23]旧琴海町!$B$6:$M$30,9,FALSE)</f>
        <v>35</v>
      </c>
      <c r="N27" s="804">
        <f>VLOOKUP($A27,[23]旧琴海町!$B$6:$M$30,10,FALSE)</f>
        <v>14</v>
      </c>
      <c r="O27" s="805" t="str">
        <f>VLOOKUP($A27,[23]旧琴海町!$B$6:$M$30,11,FALSE)</f>
        <v>-</v>
      </c>
      <c r="P27" s="804">
        <f>VLOOKUP($A27,[23]旧琴海町!$B$35:$M$59,2,FALSE)</f>
        <v>220</v>
      </c>
      <c r="Q27" s="804">
        <f>VLOOKUP($A27,[23]旧琴海町!$B$35:$M$59,3,FALSE)</f>
        <v>167</v>
      </c>
      <c r="R27" s="804">
        <f>VLOOKUP($A27,[23]旧琴海町!$B$35:$M$59,4,FALSE)</f>
        <v>139</v>
      </c>
      <c r="S27" s="804">
        <f>VLOOKUP($A27,[23]旧琴海町!$B$35:$M$59,5,FALSE)</f>
        <v>5</v>
      </c>
      <c r="T27" s="804">
        <f>VLOOKUP($A27,[23]旧琴海町!$B$35:$M$59,6,FALSE)</f>
        <v>23</v>
      </c>
      <c r="U27" s="804">
        <f>VLOOKUP($A27,[23]旧琴海町!$B$35:$M$59,7,FALSE)</f>
        <v>15</v>
      </c>
      <c r="V27" s="804">
        <f>VLOOKUP($A27,[23]旧琴海町!$B$35:$M$59,8,FALSE)</f>
        <v>8</v>
      </c>
      <c r="W27" s="804">
        <f>VLOOKUP($A27,[23]旧琴海町!$B$35:$M$59,9,FALSE)</f>
        <v>28</v>
      </c>
      <c r="X27" s="804" t="str">
        <f>VLOOKUP($A27,[23]旧琴海町!$B$35:$M$59,10,FALSE)</f>
        <v>-</v>
      </c>
      <c r="Y27" s="805" t="str">
        <f>VLOOKUP($A27,[23]旧琴海町!$B$35:$M$59,11,FALSE)</f>
        <v>-</v>
      </c>
      <c r="Z27" s="804">
        <f>VLOOKUP($A27,[23]旧琴海町!$B$64:$M$88,2,FALSE)</f>
        <v>142</v>
      </c>
      <c r="AA27" s="804">
        <f>VLOOKUP($A27,[23]旧琴海町!$B$64:$M$88,3,FALSE)</f>
        <v>110</v>
      </c>
      <c r="AB27" s="804">
        <f>VLOOKUP($A27,[23]旧琴海町!$B$64:$M$88,4,FALSE)</f>
        <v>48</v>
      </c>
      <c r="AC27" s="804">
        <f>VLOOKUP($A27,[23]旧琴海町!$B$64:$M$88,5,FALSE)</f>
        <v>4</v>
      </c>
      <c r="AD27" s="804">
        <f>VLOOKUP($A27,[23]旧琴海町!$B$64:$M$88,6,FALSE)</f>
        <v>58</v>
      </c>
      <c r="AE27" s="804">
        <f>VLOOKUP($A27,[23]旧琴海町!$B$64:$M$88,7,FALSE)</f>
        <v>8</v>
      </c>
      <c r="AF27" s="804" t="str">
        <f>VLOOKUP($A27,[23]旧琴海町!$B$64:$M$88,8,FALSE)</f>
        <v>-</v>
      </c>
      <c r="AG27" s="804">
        <f>VLOOKUP($A27,[23]旧琴海町!$B$64:$M$88,9,FALSE)</f>
        <v>7</v>
      </c>
      <c r="AH27" s="804">
        <f>VLOOKUP($A27,[23]旧琴海町!$B$64:$M$88,10,FALSE)</f>
        <v>14</v>
      </c>
      <c r="AI27" s="804" t="str">
        <f>VLOOKUP($A27,[23]旧琴海町!$B$64:$M$88,11,FALSE)</f>
        <v>-</v>
      </c>
    </row>
    <row r="28" spans="1:35" s="143" customFormat="1" ht="15.95" customHeight="1">
      <c r="A28" s="772" t="s">
        <v>871</v>
      </c>
      <c r="B28" s="132" t="s">
        <v>212</v>
      </c>
      <c r="C28" s="132"/>
      <c r="D28" s="803" t="s">
        <v>908</v>
      </c>
      <c r="E28" s="777" t="s">
        <v>872</v>
      </c>
      <c r="F28" s="804">
        <f>VLOOKUP($A28,[23]旧琴海町!$B$6:$M$30,2,FALSE)</f>
        <v>75</v>
      </c>
      <c r="G28" s="804">
        <f>VLOOKUP($A28,[23]旧琴海町!$B$6:$M$30,3,FALSE)</f>
        <v>75</v>
      </c>
      <c r="H28" s="804">
        <f>VLOOKUP($A28,[23]旧琴海町!$B$6:$M$30,4,FALSE)</f>
        <v>63</v>
      </c>
      <c r="I28" s="804" t="str">
        <f>VLOOKUP($A28,[23]旧琴海町!$B$6:$M$30,5,FALSE)</f>
        <v>-</v>
      </c>
      <c r="J28" s="804">
        <f>VLOOKUP($A28,[23]旧琴海町!$B$6:$M$30,6,FALSE)</f>
        <v>12</v>
      </c>
      <c r="K28" s="804" t="str">
        <f>VLOOKUP($A28,[23]旧琴海町!$B$6:$M$30,7,FALSE)</f>
        <v>-</v>
      </c>
      <c r="L28" s="804" t="str">
        <f>VLOOKUP($A28,[23]旧琴海町!$B$6:$M$30,8,FALSE)</f>
        <v>-</v>
      </c>
      <c r="M28" s="804" t="str">
        <f>VLOOKUP($A28,[23]旧琴海町!$B$6:$M$30,9,FALSE)</f>
        <v>-</v>
      </c>
      <c r="N28" s="804" t="str">
        <f>VLOOKUP($A28,[23]旧琴海町!$B$6:$M$30,10,FALSE)</f>
        <v>-</v>
      </c>
      <c r="O28" s="805" t="str">
        <f>VLOOKUP($A28,[23]旧琴海町!$B$6:$M$30,11,FALSE)</f>
        <v>-</v>
      </c>
      <c r="P28" s="804">
        <f>VLOOKUP($A28,[23]旧琴海町!$B$35:$M$59,2,FALSE)</f>
        <v>48</v>
      </c>
      <c r="Q28" s="804">
        <f>VLOOKUP($A28,[23]旧琴海町!$B$35:$M$59,3,FALSE)</f>
        <v>48</v>
      </c>
      <c r="R28" s="804">
        <f>VLOOKUP($A28,[23]旧琴海町!$B$35:$M$59,4,FALSE)</f>
        <v>46</v>
      </c>
      <c r="S28" s="804" t="str">
        <f>VLOOKUP($A28,[23]旧琴海町!$B$35:$M$59,5,FALSE)</f>
        <v>-</v>
      </c>
      <c r="T28" s="804">
        <f>VLOOKUP($A28,[23]旧琴海町!$B$35:$M$59,6,FALSE)</f>
        <v>2</v>
      </c>
      <c r="U28" s="804" t="str">
        <f>VLOOKUP($A28,[23]旧琴海町!$B$35:$M$59,7,FALSE)</f>
        <v>-</v>
      </c>
      <c r="V28" s="804" t="str">
        <f>VLOOKUP($A28,[23]旧琴海町!$B$35:$M$59,8,FALSE)</f>
        <v>-</v>
      </c>
      <c r="W28" s="804" t="str">
        <f>VLOOKUP($A28,[23]旧琴海町!$B$35:$M$59,9,FALSE)</f>
        <v>-</v>
      </c>
      <c r="X28" s="804" t="str">
        <f>VLOOKUP($A28,[23]旧琴海町!$B$35:$M$59,10,FALSE)</f>
        <v>-</v>
      </c>
      <c r="Y28" s="805" t="str">
        <f>VLOOKUP($A28,[23]旧琴海町!$B$35:$M$59,11,FALSE)</f>
        <v>-</v>
      </c>
      <c r="Z28" s="804">
        <f>VLOOKUP($A28,[23]旧琴海町!$B$64:$M$88,2,FALSE)</f>
        <v>27</v>
      </c>
      <c r="AA28" s="804">
        <f>VLOOKUP($A28,[23]旧琴海町!$B$64:$M$88,3,FALSE)</f>
        <v>27</v>
      </c>
      <c r="AB28" s="804">
        <f>VLOOKUP($A28,[23]旧琴海町!$B$64:$M$88,4,FALSE)</f>
        <v>17</v>
      </c>
      <c r="AC28" s="804" t="str">
        <f>VLOOKUP($A28,[23]旧琴海町!$B$64:$M$88,5,FALSE)</f>
        <v>-</v>
      </c>
      <c r="AD28" s="804">
        <f>VLOOKUP($A28,[23]旧琴海町!$B$64:$M$88,6,FALSE)</f>
        <v>10</v>
      </c>
      <c r="AE28" s="804" t="str">
        <f>VLOOKUP($A28,[23]旧琴海町!$B$64:$M$88,7,FALSE)</f>
        <v>-</v>
      </c>
      <c r="AF28" s="804" t="str">
        <f>VLOOKUP($A28,[23]旧琴海町!$B$64:$M$88,8,FALSE)</f>
        <v>-</v>
      </c>
      <c r="AG28" s="804" t="str">
        <f>VLOOKUP($A28,[23]旧琴海町!$B$64:$M$88,9,FALSE)</f>
        <v>-</v>
      </c>
      <c r="AH28" s="804" t="str">
        <f>VLOOKUP($A28,[23]旧琴海町!$B$64:$M$88,10,FALSE)</f>
        <v>-</v>
      </c>
      <c r="AI28" s="804" t="str">
        <f>VLOOKUP($A28,[23]旧琴海町!$B$64:$M$88,11,FALSE)</f>
        <v>-</v>
      </c>
    </row>
    <row r="29" spans="1:35" s="143" customFormat="1" ht="15.95" customHeight="1">
      <c r="A29" s="772" t="s">
        <v>873</v>
      </c>
      <c r="B29" s="132" t="s">
        <v>212</v>
      </c>
      <c r="C29" s="132"/>
      <c r="D29" s="803" t="s">
        <v>909</v>
      </c>
      <c r="E29" s="777" t="s">
        <v>874</v>
      </c>
      <c r="F29" s="804">
        <f>VLOOKUP($A29,[23]旧琴海町!$B$6:$M$30,2,FALSE)</f>
        <v>267</v>
      </c>
      <c r="G29" s="804">
        <f>VLOOKUP($A29,[23]旧琴海町!$B$6:$M$30,3,FALSE)</f>
        <v>69</v>
      </c>
      <c r="H29" s="804">
        <f>VLOOKUP($A29,[23]旧琴海町!$B$6:$M$30,4,FALSE)</f>
        <v>32</v>
      </c>
      <c r="I29" s="804">
        <f>VLOOKUP($A29,[23]旧琴海町!$B$6:$M$30,5,FALSE)</f>
        <v>8</v>
      </c>
      <c r="J29" s="804">
        <f>VLOOKUP($A29,[23]旧琴海町!$B$6:$M$30,6,FALSE)</f>
        <v>29</v>
      </c>
      <c r="K29" s="804" t="str">
        <f>VLOOKUP($A29,[23]旧琴海町!$B$6:$M$30,7,FALSE)</f>
        <v>-</v>
      </c>
      <c r="L29" s="804">
        <f>VLOOKUP($A29,[23]旧琴海町!$B$6:$M$30,8,FALSE)</f>
        <v>7</v>
      </c>
      <c r="M29" s="804">
        <f>VLOOKUP($A29,[23]旧琴海町!$B$6:$M$30,9,FALSE)</f>
        <v>49</v>
      </c>
      <c r="N29" s="804">
        <f>VLOOKUP($A29,[23]旧琴海町!$B$6:$M$30,10,FALSE)</f>
        <v>23</v>
      </c>
      <c r="O29" s="805" t="str">
        <f>VLOOKUP($A29,[23]旧琴海町!$B$6:$M$30,11,FALSE)</f>
        <v>-</v>
      </c>
      <c r="P29" s="804">
        <f>VLOOKUP($A29,[23]旧琴海町!$B$35:$M$59,2,FALSE)</f>
        <v>154</v>
      </c>
      <c r="Q29" s="804">
        <f>VLOOKUP($A29,[23]旧琴海町!$B$35:$M$59,3,FALSE)</f>
        <v>39</v>
      </c>
      <c r="R29" s="804">
        <f>VLOOKUP($A29,[23]旧琴海町!$B$35:$M$59,4,FALSE)</f>
        <v>22</v>
      </c>
      <c r="S29" s="804">
        <f>VLOOKUP($A29,[23]旧琴海町!$B$35:$M$59,5,FALSE)</f>
        <v>3</v>
      </c>
      <c r="T29" s="804">
        <f>VLOOKUP($A29,[23]旧琴海町!$B$35:$M$59,6,FALSE)</f>
        <v>14</v>
      </c>
      <c r="U29" s="804" t="str">
        <f>VLOOKUP($A29,[23]旧琴海町!$B$35:$M$59,7,FALSE)</f>
        <v>-</v>
      </c>
      <c r="V29" s="804">
        <f>VLOOKUP($A29,[23]旧琴海町!$B$35:$M$59,8,FALSE)</f>
        <v>5</v>
      </c>
      <c r="W29" s="804">
        <f>VLOOKUP($A29,[23]旧琴海町!$B$35:$M$59,9,FALSE)</f>
        <v>41</v>
      </c>
      <c r="X29" s="804">
        <f>VLOOKUP($A29,[23]旧琴海町!$B$35:$M$59,10,FALSE)</f>
        <v>3</v>
      </c>
      <c r="Y29" s="805" t="str">
        <f>VLOOKUP($A29,[23]旧琴海町!$B$35:$M$59,11,FALSE)</f>
        <v>-</v>
      </c>
      <c r="Z29" s="804">
        <f>VLOOKUP($A29,[23]旧琴海町!$B$64:$M$88,2,FALSE)</f>
        <v>113</v>
      </c>
      <c r="AA29" s="804">
        <f>VLOOKUP($A29,[23]旧琴海町!$B$64:$M$88,3,FALSE)</f>
        <v>30</v>
      </c>
      <c r="AB29" s="804">
        <f>VLOOKUP($A29,[23]旧琴海町!$B$64:$M$88,4,FALSE)</f>
        <v>10</v>
      </c>
      <c r="AC29" s="804">
        <f>VLOOKUP($A29,[23]旧琴海町!$B$64:$M$88,5,FALSE)</f>
        <v>5</v>
      </c>
      <c r="AD29" s="804">
        <f>VLOOKUP($A29,[23]旧琴海町!$B$64:$M$88,6,FALSE)</f>
        <v>15</v>
      </c>
      <c r="AE29" s="804" t="str">
        <f>VLOOKUP($A29,[23]旧琴海町!$B$64:$M$88,7,FALSE)</f>
        <v>-</v>
      </c>
      <c r="AF29" s="804">
        <f>VLOOKUP($A29,[23]旧琴海町!$B$64:$M$88,8,FALSE)</f>
        <v>2</v>
      </c>
      <c r="AG29" s="804">
        <f>VLOOKUP($A29,[23]旧琴海町!$B$64:$M$88,9,FALSE)</f>
        <v>8</v>
      </c>
      <c r="AH29" s="804">
        <f>VLOOKUP($A29,[23]旧琴海町!$B$64:$M$88,10,FALSE)</f>
        <v>20</v>
      </c>
      <c r="AI29" s="804" t="str">
        <f>VLOOKUP($A29,[23]旧琴海町!$B$64:$M$88,11,FALSE)</f>
        <v>-</v>
      </c>
    </row>
    <row r="30" spans="1:35" s="143" customFormat="1" ht="15.95" customHeight="1">
      <c r="A30" s="772"/>
      <c r="B30" s="132"/>
      <c r="C30" s="132"/>
      <c r="D30" s="803"/>
      <c r="E30" s="777" t="s">
        <v>875</v>
      </c>
      <c r="F30" s="804"/>
      <c r="G30" s="804"/>
      <c r="H30" s="804"/>
      <c r="I30" s="804"/>
      <c r="J30" s="804"/>
      <c r="K30" s="804"/>
      <c r="L30" s="804"/>
      <c r="M30" s="804"/>
      <c r="N30" s="804"/>
      <c r="O30" s="805"/>
      <c r="P30" s="804"/>
      <c r="Q30" s="804"/>
      <c r="R30" s="804"/>
      <c r="S30" s="804"/>
      <c r="T30" s="804"/>
      <c r="U30" s="804"/>
      <c r="V30" s="804"/>
      <c r="W30" s="804"/>
      <c r="X30" s="804"/>
      <c r="Y30" s="805"/>
      <c r="Z30" s="804"/>
      <c r="AA30" s="804"/>
      <c r="AB30" s="804"/>
      <c r="AC30" s="804"/>
      <c r="AD30" s="804"/>
      <c r="AE30" s="804"/>
      <c r="AF30" s="804"/>
      <c r="AG30" s="804"/>
      <c r="AH30" s="804"/>
      <c r="AI30" s="804"/>
    </row>
    <row r="31" spans="1:35" s="143" customFormat="1" ht="15.95" customHeight="1">
      <c r="A31" s="772" t="s">
        <v>876</v>
      </c>
      <c r="B31" s="132" t="s">
        <v>212</v>
      </c>
      <c r="C31" s="132"/>
      <c r="D31" s="132"/>
      <c r="E31" s="778" t="s">
        <v>910</v>
      </c>
      <c r="F31" s="804">
        <f>VLOOKUP($A31,[23]旧琴海町!$B$6:$M$30,2,FALSE)</f>
        <v>446</v>
      </c>
      <c r="G31" s="804">
        <f>VLOOKUP($A31,[23]旧琴海町!$B$6:$M$30,3,FALSE)</f>
        <v>107</v>
      </c>
      <c r="H31" s="804">
        <f>VLOOKUP($A31,[23]旧琴海町!$B$6:$M$30,4,FALSE)</f>
        <v>63</v>
      </c>
      <c r="I31" s="804" t="str">
        <f>VLOOKUP($A31,[23]旧琴海町!$B$6:$M$30,5,FALSE)</f>
        <v>-</v>
      </c>
      <c r="J31" s="804">
        <f>VLOOKUP($A31,[23]旧琴海町!$B$6:$M$30,6,FALSE)</f>
        <v>44</v>
      </c>
      <c r="K31" s="804">
        <f>VLOOKUP($A31,[23]旧琴海町!$B$6:$M$30,7,FALSE)</f>
        <v>16</v>
      </c>
      <c r="L31" s="804">
        <f>VLOOKUP($A31,[23]旧琴海町!$B$6:$M$30,8,FALSE)</f>
        <v>31</v>
      </c>
      <c r="M31" s="804">
        <f>VLOOKUP($A31,[23]旧琴海町!$B$6:$M$30,9,FALSE)</f>
        <v>145</v>
      </c>
      <c r="N31" s="804">
        <f>VLOOKUP($A31,[23]旧琴海町!$B$6:$M$30,10,FALSE)</f>
        <v>145</v>
      </c>
      <c r="O31" s="805" t="str">
        <f>VLOOKUP($A31,[23]旧琴海町!$B$6:$M$30,11,FALSE)</f>
        <v>-</v>
      </c>
      <c r="P31" s="804">
        <f>VLOOKUP($A31,[23]旧琴海町!$B$35:$M$59,2,FALSE)</f>
        <v>270</v>
      </c>
      <c r="Q31" s="804">
        <f>VLOOKUP($A31,[23]旧琴海町!$B$35:$M$59,3,FALSE)</f>
        <v>64</v>
      </c>
      <c r="R31" s="804">
        <f>VLOOKUP($A31,[23]旧琴海町!$B$35:$M$59,4,FALSE)</f>
        <v>52</v>
      </c>
      <c r="S31" s="804" t="str">
        <f>VLOOKUP($A31,[23]旧琴海町!$B$35:$M$59,5,FALSE)</f>
        <v>-</v>
      </c>
      <c r="T31" s="804">
        <f>VLOOKUP($A31,[23]旧琴海町!$B$35:$M$59,6,FALSE)</f>
        <v>12</v>
      </c>
      <c r="U31" s="804">
        <f>VLOOKUP($A31,[23]旧琴海町!$B$35:$M$59,7,FALSE)</f>
        <v>10</v>
      </c>
      <c r="V31" s="804">
        <f>VLOOKUP($A31,[23]旧琴海町!$B$35:$M$59,8,FALSE)</f>
        <v>30</v>
      </c>
      <c r="W31" s="804">
        <f>VLOOKUP($A31,[23]旧琴海町!$B$35:$M$59,9,FALSE)</f>
        <v>132</v>
      </c>
      <c r="X31" s="804">
        <f>VLOOKUP($A31,[23]旧琴海町!$B$35:$M$59,10,FALSE)</f>
        <v>32</v>
      </c>
      <c r="Y31" s="805" t="str">
        <f>VLOOKUP($A31,[23]旧琴海町!$B$35:$M$59,11,FALSE)</f>
        <v>-</v>
      </c>
      <c r="Z31" s="804">
        <f>VLOOKUP($A31,[23]旧琴海町!$B$64:$M$88,2,FALSE)</f>
        <v>176</v>
      </c>
      <c r="AA31" s="804">
        <f>VLOOKUP($A31,[23]旧琴海町!$B$64:$M$88,3,FALSE)</f>
        <v>43</v>
      </c>
      <c r="AB31" s="804">
        <f>VLOOKUP($A31,[23]旧琴海町!$B$64:$M$88,4,FALSE)</f>
        <v>11</v>
      </c>
      <c r="AC31" s="804" t="str">
        <f>VLOOKUP($A31,[23]旧琴海町!$B$64:$M$88,5,FALSE)</f>
        <v>-</v>
      </c>
      <c r="AD31" s="804">
        <f>VLOOKUP($A31,[23]旧琴海町!$B$64:$M$88,6,FALSE)</f>
        <v>32</v>
      </c>
      <c r="AE31" s="804">
        <f>VLOOKUP($A31,[23]旧琴海町!$B$64:$M$88,7,FALSE)</f>
        <v>6</v>
      </c>
      <c r="AF31" s="804">
        <f>VLOOKUP($A31,[23]旧琴海町!$B$64:$M$88,8,FALSE)</f>
        <v>1</v>
      </c>
      <c r="AG31" s="804">
        <f>VLOOKUP($A31,[23]旧琴海町!$B$64:$M$88,9,FALSE)</f>
        <v>13</v>
      </c>
      <c r="AH31" s="804">
        <f>VLOOKUP($A31,[23]旧琴海町!$B$64:$M$88,10,FALSE)</f>
        <v>113</v>
      </c>
      <c r="AI31" s="804" t="str">
        <f>VLOOKUP($A31,[23]旧琴海町!$B$64:$M$88,11,FALSE)</f>
        <v>-</v>
      </c>
    </row>
    <row r="32" spans="1:35" s="143" customFormat="1" ht="15.95" customHeight="1">
      <c r="A32" s="772" t="s">
        <v>878</v>
      </c>
      <c r="B32" s="132" t="s">
        <v>212</v>
      </c>
      <c r="C32" s="132"/>
      <c r="D32" s="132"/>
      <c r="E32" s="778" t="s">
        <v>879</v>
      </c>
      <c r="F32" s="804">
        <f>VLOOKUP($A32,[23]旧琴海町!$B$6:$M$30,2,FALSE)</f>
        <v>1333</v>
      </c>
      <c r="G32" s="804">
        <f>VLOOKUP($A32,[23]旧琴海町!$B$6:$M$30,3,FALSE)</f>
        <v>965</v>
      </c>
      <c r="H32" s="804">
        <f>VLOOKUP($A32,[23]旧琴海町!$B$6:$M$30,4,FALSE)</f>
        <v>747</v>
      </c>
      <c r="I32" s="804">
        <f>VLOOKUP($A32,[23]旧琴海町!$B$6:$M$30,5,FALSE)</f>
        <v>17</v>
      </c>
      <c r="J32" s="804">
        <f>VLOOKUP($A32,[23]旧琴海町!$B$6:$M$30,6,FALSE)</f>
        <v>201</v>
      </c>
      <c r="K32" s="804">
        <f>VLOOKUP($A32,[23]旧琴海町!$B$6:$M$30,7,FALSE)</f>
        <v>102</v>
      </c>
      <c r="L32" s="804">
        <f>VLOOKUP($A32,[23]旧琴海町!$B$6:$M$30,8,FALSE)</f>
        <v>54</v>
      </c>
      <c r="M32" s="804">
        <f>VLOOKUP($A32,[23]旧琴海町!$B$6:$M$30,9,FALSE)</f>
        <v>147</v>
      </c>
      <c r="N32" s="804">
        <f>VLOOKUP($A32,[23]旧琴海町!$B$6:$M$30,10,FALSE)</f>
        <v>36</v>
      </c>
      <c r="O32" s="805">
        <f>VLOOKUP($A32,[23]旧琴海町!$B$6:$M$30,11,FALSE)</f>
        <v>5</v>
      </c>
      <c r="P32" s="804">
        <f>VLOOKUP($A32,[23]旧琴海町!$B$35:$M$59,2,FALSE)</f>
        <v>1029</v>
      </c>
      <c r="Q32" s="804">
        <f>VLOOKUP($A32,[23]旧琴海町!$B$35:$M$59,3,FALSE)</f>
        <v>719</v>
      </c>
      <c r="R32" s="804">
        <f>VLOOKUP($A32,[23]旧琴海町!$B$35:$M$59,4,FALSE)</f>
        <v>640</v>
      </c>
      <c r="S32" s="804">
        <f>VLOOKUP($A32,[23]旧琴海町!$B$35:$M$59,5,FALSE)</f>
        <v>11</v>
      </c>
      <c r="T32" s="804">
        <f>VLOOKUP($A32,[23]旧琴海町!$B$35:$M$59,6,FALSE)</f>
        <v>68</v>
      </c>
      <c r="U32" s="804">
        <f>VLOOKUP($A32,[23]旧琴海町!$B$35:$M$59,7,FALSE)</f>
        <v>76</v>
      </c>
      <c r="V32" s="804">
        <f>VLOOKUP($A32,[23]旧琴海町!$B$35:$M$59,8,FALSE)</f>
        <v>52</v>
      </c>
      <c r="W32" s="804">
        <f>VLOOKUP($A32,[23]旧琴海町!$B$35:$M$59,9,FALSE)</f>
        <v>141</v>
      </c>
      <c r="X32" s="804">
        <f>VLOOKUP($A32,[23]旧琴海町!$B$35:$M$59,10,FALSE)</f>
        <v>16</v>
      </c>
      <c r="Y32" s="805">
        <f>VLOOKUP($A32,[23]旧琴海町!$B$35:$M$59,11,FALSE)</f>
        <v>3</v>
      </c>
      <c r="Z32" s="804">
        <f>VLOOKUP($A32,[23]旧琴海町!$B$64:$M$88,2,FALSE)</f>
        <v>304</v>
      </c>
      <c r="AA32" s="804">
        <f>VLOOKUP($A32,[23]旧琴海町!$B$64:$M$88,3,FALSE)</f>
        <v>246</v>
      </c>
      <c r="AB32" s="804">
        <f>VLOOKUP($A32,[23]旧琴海町!$B$64:$M$88,4,FALSE)</f>
        <v>107</v>
      </c>
      <c r="AC32" s="804">
        <f>VLOOKUP($A32,[23]旧琴海町!$B$64:$M$88,5,FALSE)</f>
        <v>6</v>
      </c>
      <c r="AD32" s="804">
        <f>VLOOKUP($A32,[23]旧琴海町!$B$64:$M$88,6,FALSE)</f>
        <v>133</v>
      </c>
      <c r="AE32" s="804">
        <f>VLOOKUP($A32,[23]旧琴海町!$B$64:$M$88,7,FALSE)</f>
        <v>26</v>
      </c>
      <c r="AF32" s="804">
        <f>VLOOKUP($A32,[23]旧琴海町!$B$64:$M$88,8,FALSE)</f>
        <v>2</v>
      </c>
      <c r="AG32" s="804">
        <f>VLOOKUP($A32,[23]旧琴海町!$B$64:$M$88,9,FALSE)</f>
        <v>6</v>
      </c>
      <c r="AH32" s="804">
        <f>VLOOKUP($A32,[23]旧琴海町!$B$64:$M$88,10,FALSE)</f>
        <v>20</v>
      </c>
      <c r="AI32" s="804">
        <f>VLOOKUP($A32,[23]旧琴海町!$B$64:$M$88,11,FALSE)</f>
        <v>2</v>
      </c>
    </row>
    <row r="33" spans="1:35" s="143" customFormat="1" ht="15.95" customHeight="1">
      <c r="A33" s="772" t="s">
        <v>880</v>
      </c>
      <c r="B33" s="132" t="s">
        <v>212</v>
      </c>
      <c r="C33" s="132"/>
      <c r="D33" s="132"/>
      <c r="E33" s="778" t="s">
        <v>881</v>
      </c>
      <c r="F33" s="804">
        <f>VLOOKUP($A33,[23]旧琴海町!$B$6:$M$30,2,FALSE)</f>
        <v>3620</v>
      </c>
      <c r="G33" s="804">
        <f>VLOOKUP($A33,[23]旧琴海町!$B$6:$M$30,3,FALSE)</f>
        <v>3106</v>
      </c>
      <c r="H33" s="804">
        <f>VLOOKUP($A33,[23]旧琴海町!$B$6:$M$30,4,FALSE)</f>
        <v>1940</v>
      </c>
      <c r="I33" s="804">
        <f>VLOOKUP($A33,[23]旧琴海町!$B$6:$M$30,5,FALSE)</f>
        <v>34</v>
      </c>
      <c r="J33" s="804">
        <f>VLOOKUP($A33,[23]旧琴海町!$B$6:$M$30,6,FALSE)</f>
        <v>1132</v>
      </c>
      <c r="K33" s="804">
        <f>VLOOKUP($A33,[23]旧琴海町!$B$6:$M$30,7,FALSE)</f>
        <v>129</v>
      </c>
      <c r="L33" s="804">
        <f>VLOOKUP($A33,[23]旧琴海町!$B$6:$M$30,8,FALSE)</f>
        <v>60</v>
      </c>
      <c r="M33" s="804">
        <f>VLOOKUP($A33,[23]旧琴海町!$B$6:$M$30,9,FALSE)</f>
        <v>202</v>
      </c>
      <c r="N33" s="804">
        <f>VLOOKUP($A33,[23]旧琴海町!$B$6:$M$30,10,FALSE)</f>
        <v>79</v>
      </c>
      <c r="O33" s="805" t="str">
        <f>VLOOKUP($A33,[23]旧琴海町!$B$6:$M$30,11,FALSE)</f>
        <v>-</v>
      </c>
      <c r="P33" s="804">
        <f>VLOOKUP($A33,[23]旧琴海町!$B$35:$M$59,2,FALSE)</f>
        <v>1515</v>
      </c>
      <c r="Q33" s="804">
        <f>VLOOKUP($A33,[23]旧琴海町!$B$35:$M$59,3,FALSE)</f>
        <v>1232</v>
      </c>
      <c r="R33" s="804">
        <f>VLOOKUP($A33,[23]旧琴海町!$B$35:$M$59,4,FALSE)</f>
        <v>1005</v>
      </c>
      <c r="S33" s="804">
        <f>VLOOKUP($A33,[23]旧琴海町!$B$35:$M$59,5,FALSE)</f>
        <v>14</v>
      </c>
      <c r="T33" s="804">
        <f>VLOOKUP($A33,[23]旧琴海町!$B$35:$M$59,6,FALSE)</f>
        <v>213</v>
      </c>
      <c r="U33" s="804">
        <f>VLOOKUP($A33,[23]旧琴海町!$B$35:$M$59,7,FALSE)</f>
        <v>88</v>
      </c>
      <c r="V33" s="804">
        <f>VLOOKUP($A33,[23]旧琴海町!$B$35:$M$59,8,FALSE)</f>
        <v>45</v>
      </c>
      <c r="W33" s="804">
        <f>VLOOKUP($A33,[23]旧琴海町!$B$35:$M$59,9,FALSE)</f>
        <v>124</v>
      </c>
      <c r="X33" s="804">
        <f>VLOOKUP($A33,[23]旧琴海町!$B$35:$M$59,10,FALSE)</f>
        <v>11</v>
      </c>
      <c r="Y33" s="805" t="str">
        <f>VLOOKUP($A33,[23]旧琴海町!$B$35:$M$59,11,FALSE)</f>
        <v>-</v>
      </c>
      <c r="Z33" s="804">
        <f>VLOOKUP($A33,[23]旧琴海町!$B$64:$M$88,2,FALSE)</f>
        <v>2105</v>
      </c>
      <c r="AA33" s="804">
        <f>VLOOKUP($A33,[23]旧琴海町!$B$64:$M$88,3,FALSE)</f>
        <v>1874</v>
      </c>
      <c r="AB33" s="804">
        <f>VLOOKUP($A33,[23]旧琴海町!$B$64:$M$88,4,FALSE)</f>
        <v>935</v>
      </c>
      <c r="AC33" s="804">
        <f>VLOOKUP($A33,[23]旧琴海町!$B$64:$M$88,5,FALSE)</f>
        <v>20</v>
      </c>
      <c r="AD33" s="804">
        <f>VLOOKUP($A33,[23]旧琴海町!$B$64:$M$88,6,FALSE)</f>
        <v>919</v>
      </c>
      <c r="AE33" s="804">
        <f>VLOOKUP($A33,[23]旧琴海町!$B$64:$M$88,7,FALSE)</f>
        <v>41</v>
      </c>
      <c r="AF33" s="804">
        <f>VLOOKUP($A33,[23]旧琴海町!$B$64:$M$88,8,FALSE)</f>
        <v>15</v>
      </c>
      <c r="AG33" s="804">
        <f>VLOOKUP($A33,[23]旧琴海町!$B$64:$M$88,9,FALSE)</f>
        <v>78</v>
      </c>
      <c r="AH33" s="804">
        <f>VLOOKUP($A33,[23]旧琴海町!$B$64:$M$88,10,FALSE)</f>
        <v>68</v>
      </c>
      <c r="AI33" s="804" t="str">
        <f>VLOOKUP($A33,[23]旧琴海町!$B$64:$M$88,11,FALSE)</f>
        <v>-</v>
      </c>
    </row>
    <row r="34" spans="1:35" s="785" customFormat="1" ht="6" customHeight="1">
      <c r="B34" s="825"/>
      <c r="C34" s="825"/>
      <c r="D34" s="825"/>
      <c r="E34" s="826"/>
      <c r="F34" s="807"/>
      <c r="G34" s="807"/>
      <c r="H34" s="807"/>
      <c r="I34" s="807"/>
      <c r="J34" s="808"/>
      <c r="K34" s="808"/>
      <c r="L34" s="808"/>
      <c r="M34" s="808"/>
      <c r="N34" s="809"/>
      <c r="O34" s="810"/>
      <c r="P34" s="807"/>
      <c r="Q34" s="807"/>
      <c r="R34" s="807"/>
      <c r="S34" s="808"/>
      <c r="T34" s="808"/>
      <c r="U34" s="808"/>
      <c r="V34" s="808"/>
      <c r="W34" s="811"/>
      <c r="X34" s="807"/>
      <c r="Y34" s="810"/>
      <c r="Z34" s="807"/>
      <c r="AA34" s="807"/>
      <c r="AB34" s="808"/>
      <c r="AC34" s="809"/>
      <c r="AD34" s="809"/>
      <c r="AE34" s="808"/>
      <c r="AF34" s="809"/>
      <c r="AG34" s="809"/>
      <c r="AH34" s="809"/>
      <c r="AI34" s="809"/>
    </row>
    <row r="35" spans="1:35" s="785" customFormat="1" ht="5.25" customHeight="1">
      <c r="B35" s="132"/>
      <c r="C35" s="132"/>
      <c r="D35" s="132"/>
      <c r="E35" s="827"/>
      <c r="F35" s="814"/>
      <c r="G35" s="814"/>
      <c r="H35" s="814"/>
      <c r="I35" s="814"/>
      <c r="J35" s="815"/>
      <c r="K35" s="815"/>
      <c r="L35" s="815"/>
      <c r="M35" s="815"/>
      <c r="N35" s="816"/>
      <c r="O35" s="828"/>
      <c r="P35" s="814"/>
      <c r="Q35" s="814"/>
      <c r="R35" s="814"/>
      <c r="S35" s="815"/>
      <c r="T35" s="815"/>
      <c r="U35" s="815"/>
      <c r="V35" s="815"/>
      <c r="W35" s="818"/>
      <c r="X35" s="814"/>
      <c r="Y35" s="828"/>
      <c r="Z35" s="814"/>
      <c r="AA35" s="814"/>
      <c r="AB35" s="815"/>
      <c r="AC35" s="816"/>
      <c r="AD35" s="816"/>
      <c r="AE35" s="815"/>
      <c r="AF35" s="816"/>
      <c r="AG35" s="819"/>
      <c r="AH35" s="819"/>
      <c r="AI35" s="819"/>
    </row>
    <row r="36" spans="1:35" s="797" customFormat="1" ht="30" customHeight="1">
      <c r="B36" s="824"/>
      <c r="C36" s="824"/>
      <c r="D36" s="824"/>
      <c r="E36" s="820" t="s">
        <v>918</v>
      </c>
      <c r="F36" s="821"/>
      <c r="G36" s="821"/>
      <c r="H36" s="821"/>
      <c r="I36" s="821"/>
      <c r="J36" s="821"/>
      <c r="K36" s="821"/>
      <c r="L36" s="821"/>
      <c r="M36" s="821"/>
      <c r="N36" s="821"/>
      <c r="O36" s="822"/>
      <c r="P36" s="821"/>
      <c r="Q36" s="821"/>
      <c r="R36" s="821"/>
      <c r="S36" s="821"/>
      <c r="T36" s="821"/>
      <c r="U36" s="821"/>
      <c r="V36" s="821"/>
      <c r="W36" s="821"/>
      <c r="X36" s="821"/>
      <c r="Y36" s="822"/>
      <c r="Z36" s="821"/>
      <c r="AA36" s="821"/>
      <c r="AB36" s="821"/>
      <c r="AC36" s="821"/>
      <c r="AD36" s="821"/>
      <c r="AE36" s="821"/>
      <c r="AF36" s="821"/>
      <c r="AG36" s="821"/>
      <c r="AH36" s="821"/>
      <c r="AI36" s="821"/>
    </row>
    <row r="37" spans="1:35" s="143" customFormat="1" ht="20.100000000000001" customHeight="1">
      <c r="A37" s="772" t="s">
        <v>256</v>
      </c>
      <c r="B37" s="132"/>
      <c r="C37" s="132"/>
      <c r="D37" s="803"/>
      <c r="E37" s="774" t="s">
        <v>757</v>
      </c>
      <c r="F37" s="804">
        <f>VLOOKUP($A37,[23]旧外海町!$B$6:$M$30,2,FALSE)</f>
        <v>1314</v>
      </c>
      <c r="G37" s="804">
        <f>VLOOKUP($A37,[23]旧外海町!$B$6:$M$30,3,FALSE)</f>
        <v>1029</v>
      </c>
      <c r="H37" s="804">
        <f>VLOOKUP($A37,[23]旧外海町!$B$6:$M$30,4,FALSE)</f>
        <v>673</v>
      </c>
      <c r="I37" s="804">
        <f>VLOOKUP($A37,[23]旧外海町!$B$6:$M$30,5,FALSE)</f>
        <v>10</v>
      </c>
      <c r="J37" s="804">
        <f>VLOOKUP($A37,[23]旧外海町!$B$6:$M$30,6,FALSE)</f>
        <v>346</v>
      </c>
      <c r="K37" s="804">
        <f>VLOOKUP($A37,[23]旧外海町!$B$6:$M$30,7,FALSE)</f>
        <v>37</v>
      </c>
      <c r="L37" s="804">
        <f>VLOOKUP($A37,[23]旧外海町!$B$6:$M$30,8,FALSE)</f>
        <v>37</v>
      </c>
      <c r="M37" s="804">
        <f>VLOOKUP($A37,[23]旧外海町!$B$6:$M$30,9,FALSE)</f>
        <v>130</v>
      </c>
      <c r="N37" s="804">
        <f>VLOOKUP($A37,[23]旧外海町!$B$6:$M$30,10,FALSE)</f>
        <v>48</v>
      </c>
      <c r="O37" s="805">
        <f>VLOOKUP($A37,[23]旧外海町!$B$6:$M$30,11,FALSE)</f>
        <v>2</v>
      </c>
      <c r="P37" s="804">
        <f>VLOOKUP($A37,[23]旧外海町!$B$35:$M$59,2,FALSE)</f>
        <v>682</v>
      </c>
      <c r="Q37" s="804">
        <f>VLOOKUP($A37,[23]旧外海町!$B$35:$M$59,3,FALSE)</f>
        <v>494</v>
      </c>
      <c r="R37" s="804">
        <f>VLOOKUP($A37,[23]旧外海町!$B$35:$M$59,4,FALSE)</f>
        <v>378</v>
      </c>
      <c r="S37" s="804">
        <f>VLOOKUP($A37,[23]旧外海町!$B$35:$M$59,5,FALSE)</f>
        <v>4</v>
      </c>
      <c r="T37" s="804">
        <f>VLOOKUP($A37,[23]旧外海町!$B$35:$M$59,6,FALSE)</f>
        <v>112</v>
      </c>
      <c r="U37" s="804">
        <f>VLOOKUP($A37,[23]旧外海町!$B$35:$M$59,7,FALSE)</f>
        <v>26</v>
      </c>
      <c r="V37" s="804">
        <f>VLOOKUP($A37,[23]旧外海町!$B$35:$M$59,8,FALSE)</f>
        <v>30</v>
      </c>
      <c r="W37" s="804">
        <f>VLOOKUP($A37,[23]旧外海町!$B$35:$M$59,9,FALSE)</f>
        <v>102</v>
      </c>
      <c r="X37" s="804">
        <f>VLOOKUP($A37,[23]旧外海町!$B$35:$M$59,10,FALSE)</f>
        <v>11</v>
      </c>
      <c r="Y37" s="805" t="str">
        <f>VLOOKUP($A37,[23]旧外海町!$B$35:$M$59,11,FALSE)</f>
        <v>-</v>
      </c>
      <c r="Z37" s="804">
        <f>VLOOKUP($A37,[23]旧外海町!$B$64:$M$88,2,FALSE)</f>
        <v>632</v>
      </c>
      <c r="AA37" s="804">
        <f>VLOOKUP($A37,[23]旧外海町!$B$64:$M$88,3,FALSE)</f>
        <v>535</v>
      </c>
      <c r="AB37" s="804">
        <f>VLOOKUP($A37,[23]旧外海町!$B$64:$M$88,4,FALSE)</f>
        <v>295</v>
      </c>
      <c r="AC37" s="804">
        <f>VLOOKUP($A37,[23]旧外海町!$B$64:$M$88,5,FALSE)</f>
        <v>6</v>
      </c>
      <c r="AD37" s="804">
        <f>VLOOKUP($A37,[23]旧外海町!$B$64:$M$88,6,FALSE)</f>
        <v>234</v>
      </c>
      <c r="AE37" s="804">
        <f>VLOOKUP($A37,[23]旧外海町!$B$64:$M$88,7,FALSE)</f>
        <v>11</v>
      </c>
      <c r="AF37" s="804">
        <f>VLOOKUP($A37,[23]旧外海町!$B$64:$M$88,8,FALSE)</f>
        <v>7</v>
      </c>
      <c r="AG37" s="804">
        <f>VLOOKUP($A37,[23]旧外海町!$B$64:$M$88,9,FALSE)</f>
        <v>28</v>
      </c>
      <c r="AH37" s="804">
        <f>VLOOKUP($A37,[23]旧外海町!$B$64:$M$88,10,FALSE)</f>
        <v>37</v>
      </c>
      <c r="AI37" s="804">
        <f>VLOOKUP($A37,[23]旧外海町!$B$64:$M$88,11,FALSE)</f>
        <v>2</v>
      </c>
    </row>
    <row r="38" spans="1:35" s="143" customFormat="1" ht="15.95" customHeight="1">
      <c r="A38" s="772" t="s">
        <v>834</v>
      </c>
      <c r="B38" s="132"/>
      <c r="C38" s="132"/>
      <c r="D38" s="803" t="s">
        <v>443</v>
      </c>
      <c r="E38" s="777" t="s">
        <v>835</v>
      </c>
      <c r="F38" s="804">
        <f>VLOOKUP($A38,[23]旧外海町!$B$6:$M$30,2,FALSE)</f>
        <v>51</v>
      </c>
      <c r="G38" s="804">
        <f>VLOOKUP($A38,[23]旧外海町!$B$6:$M$30,3,FALSE)</f>
        <v>6</v>
      </c>
      <c r="H38" s="804">
        <f>VLOOKUP($A38,[23]旧外海町!$B$6:$M$30,4,FALSE)</f>
        <v>1</v>
      </c>
      <c r="I38" s="804" t="str">
        <f>VLOOKUP($A38,[23]旧外海町!$B$6:$M$30,5,FALSE)</f>
        <v>-</v>
      </c>
      <c r="J38" s="804">
        <f>VLOOKUP($A38,[23]旧外海町!$B$6:$M$30,6,FALSE)</f>
        <v>5</v>
      </c>
      <c r="K38" s="804">
        <f>VLOOKUP($A38,[23]旧外海町!$B$6:$M$30,7,FALSE)</f>
        <v>2</v>
      </c>
      <c r="L38" s="804">
        <f>VLOOKUP($A38,[23]旧外海町!$B$6:$M$30,8,FALSE)</f>
        <v>5</v>
      </c>
      <c r="M38" s="804">
        <f>VLOOKUP($A38,[23]旧外海町!$B$6:$M$30,9,FALSE)</f>
        <v>23</v>
      </c>
      <c r="N38" s="804">
        <f>VLOOKUP($A38,[23]旧外海町!$B$6:$M$30,10,FALSE)</f>
        <v>14</v>
      </c>
      <c r="O38" s="805" t="str">
        <f>VLOOKUP($A38,[23]旧外海町!$B$6:$M$30,11,FALSE)</f>
        <v>-</v>
      </c>
      <c r="P38" s="804">
        <f>VLOOKUP($A38,[23]旧外海町!$B$35:$M$59,2,FALSE)</f>
        <v>35</v>
      </c>
      <c r="Q38" s="804">
        <f>VLOOKUP($A38,[23]旧外海町!$B$35:$M$59,3,FALSE)</f>
        <v>5</v>
      </c>
      <c r="R38" s="804">
        <f>VLOOKUP($A38,[23]旧外海町!$B$35:$M$59,4,FALSE)</f>
        <v>1</v>
      </c>
      <c r="S38" s="804" t="str">
        <f>VLOOKUP($A38,[23]旧外海町!$B$35:$M$59,5,FALSE)</f>
        <v>-</v>
      </c>
      <c r="T38" s="804">
        <f>VLOOKUP($A38,[23]旧外海町!$B$35:$M$59,6,FALSE)</f>
        <v>4</v>
      </c>
      <c r="U38" s="804">
        <f>VLOOKUP($A38,[23]旧外海町!$B$35:$M$59,7,FALSE)</f>
        <v>1</v>
      </c>
      <c r="V38" s="804">
        <f>VLOOKUP($A38,[23]旧外海町!$B$35:$M$59,8,FALSE)</f>
        <v>5</v>
      </c>
      <c r="W38" s="804">
        <f>VLOOKUP($A38,[23]旧外海町!$B$35:$M$59,9,FALSE)</f>
        <v>22</v>
      </c>
      <c r="X38" s="804">
        <f>VLOOKUP($A38,[23]旧外海町!$B$35:$M$59,10,FALSE)</f>
        <v>2</v>
      </c>
      <c r="Y38" s="805" t="str">
        <f>VLOOKUP($A38,[23]旧外海町!$B$35:$M$59,11,FALSE)</f>
        <v>-</v>
      </c>
      <c r="Z38" s="804">
        <f>VLOOKUP($A38,[23]旧外海町!$B$64:$M$88,2,FALSE)</f>
        <v>16</v>
      </c>
      <c r="AA38" s="804">
        <f>VLOOKUP($A38,[23]旧外海町!$B$64:$M$88,3,FALSE)</f>
        <v>1</v>
      </c>
      <c r="AB38" s="804" t="str">
        <f>VLOOKUP($A38,[23]旧外海町!$B$64:$M$88,4,FALSE)</f>
        <v>-</v>
      </c>
      <c r="AC38" s="804" t="str">
        <f>VLOOKUP($A38,[23]旧外海町!$B$64:$M$88,5,FALSE)</f>
        <v>-</v>
      </c>
      <c r="AD38" s="804">
        <f>VLOOKUP($A38,[23]旧外海町!$B$64:$M$88,6,FALSE)</f>
        <v>1</v>
      </c>
      <c r="AE38" s="804">
        <f>VLOOKUP($A38,[23]旧外海町!$B$64:$M$88,7,FALSE)</f>
        <v>1</v>
      </c>
      <c r="AF38" s="804" t="str">
        <f>VLOOKUP($A38,[23]旧外海町!$B$64:$M$88,8,FALSE)</f>
        <v>-</v>
      </c>
      <c r="AG38" s="804">
        <f>VLOOKUP($A38,[23]旧外海町!$B$64:$M$88,9,FALSE)</f>
        <v>1</v>
      </c>
      <c r="AH38" s="804">
        <f>VLOOKUP($A38,[23]旧外海町!$B$64:$M$88,10,FALSE)</f>
        <v>12</v>
      </c>
      <c r="AI38" s="804" t="str">
        <f>VLOOKUP($A38,[23]旧外海町!$B$64:$M$88,11,FALSE)</f>
        <v>-</v>
      </c>
    </row>
    <row r="39" spans="1:35" s="143" customFormat="1" ht="15.95" customHeight="1">
      <c r="A39" s="772" t="s">
        <v>836</v>
      </c>
      <c r="B39" s="132"/>
      <c r="C39" s="132"/>
      <c r="D39" s="803"/>
      <c r="E39" s="777" t="s">
        <v>836</v>
      </c>
      <c r="F39" s="804">
        <f>VLOOKUP($A39,[23]旧外海町!$B$6:$M$30,2,FALSE)</f>
        <v>45</v>
      </c>
      <c r="G39" s="804">
        <f>VLOOKUP($A39,[23]旧外海町!$B$6:$M$30,3,FALSE)</f>
        <v>4</v>
      </c>
      <c r="H39" s="804" t="str">
        <f>VLOOKUP($A39,[23]旧外海町!$B$6:$M$30,4,FALSE)</f>
        <v>-</v>
      </c>
      <c r="I39" s="804" t="str">
        <f>VLOOKUP($A39,[23]旧外海町!$B$6:$M$30,5,FALSE)</f>
        <v>-</v>
      </c>
      <c r="J39" s="804">
        <f>VLOOKUP($A39,[23]旧外海町!$B$6:$M$30,6,FALSE)</f>
        <v>4</v>
      </c>
      <c r="K39" s="804" t="str">
        <f>VLOOKUP($A39,[23]旧外海町!$B$6:$M$30,7,FALSE)</f>
        <v>-</v>
      </c>
      <c r="L39" s="804">
        <f>VLOOKUP($A39,[23]旧外海町!$B$6:$M$30,8,FALSE)</f>
        <v>5</v>
      </c>
      <c r="M39" s="804">
        <f>VLOOKUP($A39,[23]旧外海町!$B$6:$M$30,9,FALSE)</f>
        <v>22</v>
      </c>
      <c r="N39" s="804">
        <f>VLOOKUP($A39,[23]旧外海町!$B$6:$M$30,10,FALSE)</f>
        <v>13</v>
      </c>
      <c r="O39" s="805" t="str">
        <f>VLOOKUP($A39,[23]旧外海町!$B$6:$M$30,11,FALSE)</f>
        <v>-</v>
      </c>
      <c r="P39" s="804">
        <f>VLOOKUP($A39,[23]旧外海町!$B$35:$M$59,2,FALSE)</f>
        <v>31</v>
      </c>
      <c r="Q39" s="804">
        <f>VLOOKUP($A39,[23]旧外海町!$B$35:$M$59,3,FALSE)</f>
        <v>3</v>
      </c>
      <c r="R39" s="804" t="str">
        <f>VLOOKUP($A39,[23]旧外海町!$B$35:$M$59,4,FALSE)</f>
        <v>-</v>
      </c>
      <c r="S39" s="804" t="str">
        <f>VLOOKUP($A39,[23]旧外海町!$B$35:$M$59,5,FALSE)</f>
        <v>-</v>
      </c>
      <c r="T39" s="804">
        <f>VLOOKUP($A39,[23]旧外海町!$B$35:$M$59,6,FALSE)</f>
        <v>3</v>
      </c>
      <c r="U39" s="804" t="str">
        <f>VLOOKUP($A39,[23]旧外海町!$B$35:$M$59,7,FALSE)</f>
        <v>-</v>
      </c>
      <c r="V39" s="804">
        <f>VLOOKUP($A39,[23]旧外海町!$B$35:$M$59,8,FALSE)</f>
        <v>5</v>
      </c>
      <c r="W39" s="804">
        <f>VLOOKUP($A39,[23]旧外海町!$B$35:$M$59,9,FALSE)</f>
        <v>21</v>
      </c>
      <c r="X39" s="804">
        <f>VLOOKUP($A39,[23]旧外海町!$B$35:$M$59,10,FALSE)</f>
        <v>2</v>
      </c>
      <c r="Y39" s="805" t="str">
        <f>VLOOKUP($A39,[23]旧外海町!$B$35:$M$59,11,FALSE)</f>
        <v>-</v>
      </c>
      <c r="Z39" s="804">
        <f>VLOOKUP($A39,[23]旧外海町!$B$64:$M$88,2,FALSE)</f>
        <v>14</v>
      </c>
      <c r="AA39" s="804">
        <f>VLOOKUP($A39,[23]旧外海町!$B$64:$M$88,3,FALSE)</f>
        <v>1</v>
      </c>
      <c r="AB39" s="804" t="str">
        <f>VLOOKUP($A39,[23]旧外海町!$B$64:$M$88,4,FALSE)</f>
        <v>-</v>
      </c>
      <c r="AC39" s="804" t="str">
        <f>VLOOKUP($A39,[23]旧外海町!$B$64:$M$88,5,FALSE)</f>
        <v>-</v>
      </c>
      <c r="AD39" s="804">
        <f>VLOOKUP($A39,[23]旧外海町!$B$64:$M$88,6,FALSE)</f>
        <v>1</v>
      </c>
      <c r="AE39" s="804" t="str">
        <f>VLOOKUP($A39,[23]旧外海町!$B$64:$M$88,7,FALSE)</f>
        <v>-</v>
      </c>
      <c r="AF39" s="804" t="str">
        <f>VLOOKUP($A39,[23]旧外海町!$B$64:$M$88,8,FALSE)</f>
        <v>-</v>
      </c>
      <c r="AG39" s="804">
        <f>VLOOKUP($A39,[23]旧外海町!$B$64:$M$88,9,FALSE)</f>
        <v>1</v>
      </c>
      <c r="AH39" s="804">
        <f>VLOOKUP($A39,[23]旧外海町!$B$64:$M$88,10,FALSE)</f>
        <v>11</v>
      </c>
      <c r="AI39" s="804" t="str">
        <f>VLOOKUP($A39,[23]旧外海町!$B$64:$M$88,11,FALSE)</f>
        <v>-</v>
      </c>
    </row>
    <row r="40" spans="1:35" s="143" customFormat="1" ht="15.95" customHeight="1">
      <c r="A40" s="772" t="s">
        <v>837</v>
      </c>
      <c r="B40" s="132" t="s">
        <v>212</v>
      </c>
      <c r="C40" s="132"/>
      <c r="D40" s="803" t="s">
        <v>493</v>
      </c>
      <c r="E40" s="777" t="s">
        <v>838</v>
      </c>
      <c r="F40" s="804">
        <f>VLOOKUP($A40,[23]旧外海町!$B$6:$M$30,2,FALSE)</f>
        <v>9</v>
      </c>
      <c r="G40" s="804">
        <f>VLOOKUP($A40,[23]旧外海町!$B$6:$M$30,3,FALSE)</f>
        <v>4</v>
      </c>
      <c r="H40" s="804">
        <f>VLOOKUP($A40,[23]旧外海町!$B$6:$M$30,4,FALSE)</f>
        <v>3</v>
      </c>
      <c r="I40" s="804" t="str">
        <f>VLOOKUP($A40,[23]旧外海町!$B$6:$M$30,5,FALSE)</f>
        <v>-</v>
      </c>
      <c r="J40" s="804">
        <f>VLOOKUP($A40,[23]旧外海町!$B$6:$M$30,6,FALSE)</f>
        <v>1</v>
      </c>
      <c r="K40" s="804" t="str">
        <f>VLOOKUP($A40,[23]旧外海町!$B$6:$M$30,7,FALSE)</f>
        <v>-</v>
      </c>
      <c r="L40" s="804" t="str">
        <f>VLOOKUP($A40,[23]旧外海町!$B$6:$M$30,8,FALSE)</f>
        <v>-</v>
      </c>
      <c r="M40" s="804">
        <f>VLOOKUP($A40,[23]旧外海町!$B$6:$M$30,9,FALSE)</f>
        <v>5</v>
      </c>
      <c r="N40" s="804" t="str">
        <f>VLOOKUP($A40,[23]旧外海町!$B$6:$M$30,10,FALSE)</f>
        <v>-</v>
      </c>
      <c r="O40" s="805" t="str">
        <f>VLOOKUP($A40,[23]旧外海町!$B$6:$M$30,11,FALSE)</f>
        <v>-</v>
      </c>
      <c r="P40" s="804">
        <f>VLOOKUP($A40,[23]旧外海町!$B$35:$M$59,2,FALSE)</f>
        <v>8</v>
      </c>
      <c r="Q40" s="804">
        <f>VLOOKUP($A40,[23]旧外海町!$B$35:$M$59,3,FALSE)</f>
        <v>3</v>
      </c>
      <c r="R40" s="804">
        <f>VLOOKUP($A40,[23]旧外海町!$B$35:$M$59,4,FALSE)</f>
        <v>2</v>
      </c>
      <c r="S40" s="804" t="str">
        <f>VLOOKUP($A40,[23]旧外海町!$B$35:$M$59,5,FALSE)</f>
        <v>-</v>
      </c>
      <c r="T40" s="804">
        <f>VLOOKUP($A40,[23]旧外海町!$B$35:$M$59,6,FALSE)</f>
        <v>1</v>
      </c>
      <c r="U40" s="804" t="str">
        <f>VLOOKUP($A40,[23]旧外海町!$B$35:$M$59,7,FALSE)</f>
        <v>-</v>
      </c>
      <c r="V40" s="804" t="str">
        <f>VLOOKUP($A40,[23]旧外海町!$B$35:$M$59,8,FALSE)</f>
        <v>-</v>
      </c>
      <c r="W40" s="804">
        <f>VLOOKUP($A40,[23]旧外海町!$B$35:$M$59,9,FALSE)</f>
        <v>5</v>
      </c>
      <c r="X40" s="804" t="str">
        <f>VLOOKUP($A40,[23]旧外海町!$B$35:$M$59,10,FALSE)</f>
        <v>-</v>
      </c>
      <c r="Y40" s="805" t="str">
        <f>VLOOKUP($A40,[23]旧外海町!$B$35:$M$59,11,FALSE)</f>
        <v>-</v>
      </c>
      <c r="Z40" s="804">
        <f>VLOOKUP($A40,[23]旧外海町!$B$64:$M$88,2,FALSE)</f>
        <v>1</v>
      </c>
      <c r="AA40" s="804">
        <f>VLOOKUP($A40,[23]旧外海町!$B$64:$M$88,3,FALSE)</f>
        <v>1</v>
      </c>
      <c r="AB40" s="804">
        <f>VLOOKUP($A40,[23]旧外海町!$B$64:$M$88,4,FALSE)</f>
        <v>1</v>
      </c>
      <c r="AC40" s="804" t="str">
        <f>VLOOKUP($A40,[23]旧外海町!$B$64:$M$88,5,FALSE)</f>
        <v>-</v>
      </c>
      <c r="AD40" s="804" t="str">
        <f>VLOOKUP($A40,[23]旧外海町!$B$64:$M$88,6,FALSE)</f>
        <v>-</v>
      </c>
      <c r="AE40" s="804" t="str">
        <f>VLOOKUP($A40,[23]旧外海町!$B$64:$M$88,7,FALSE)</f>
        <v>-</v>
      </c>
      <c r="AF40" s="804" t="str">
        <f>VLOOKUP($A40,[23]旧外海町!$B$64:$M$88,8,FALSE)</f>
        <v>-</v>
      </c>
      <c r="AG40" s="804" t="str">
        <f>VLOOKUP($A40,[23]旧外海町!$B$64:$M$88,9,FALSE)</f>
        <v>-</v>
      </c>
      <c r="AH40" s="804" t="str">
        <f>VLOOKUP($A40,[23]旧外海町!$B$64:$M$88,10,FALSE)</f>
        <v>-</v>
      </c>
      <c r="AI40" s="804" t="str">
        <f>VLOOKUP($A40,[23]旧外海町!$B$64:$M$88,11,FALSE)</f>
        <v>-</v>
      </c>
    </row>
    <row r="41" spans="1:35" s="143" customFormat="1" ht="15.95" customHeight="1">
      <c r="A41" s="772" t="s">
        <v>839</v>
      </c>
      <c r="B41" s="132" t="s">
        <v>212</v>
      </c>
      <c r="C41" s="132"/>
      <c r="D41" s="803" t="s">
        <v>495</v>
      </c>
      <c r="E41" s="777" t="s">
        <v>840</v>
      </c>
      <c r="F41" s="804">
        <f>VLOOKUP($A41,[23]旧外海町!$B$6:$M$30,2,FALSE)</f>
        <v>1</v>
      </c>
      <c r="G41" s="804">
        <f>VLOOKUP($A41,[23]旧外海町!$B$6:$M$30,3,FALSE)</f>
        <v>1</v>
      </c>
      <c r="H41" s="804">
        <f>VLOOKUP($A41,[23]旧外海町!$B$6:$M$30,4,FALSE)</f>
        <v>1</v>
      </c>
      <c r="I41" s="804" t="str">
        <f>VLOOKUP($A41,[23]旧外海町!$B$6:$M$30,5,FALSE)</f>
        <v>-</v>
      </c>
      <c r="J41" s="804" t="str">
        <f>VLOOKUP($A41,[23]旧外海町!$B$6:$M$30,6,FALSE)</f>
        <v>-</v>
      </c>
      <c r="K41" s="804" t="str">
        <f>VLOOKUP($A41,[23]旧外海町!$B$6:$M$30,7,FALSE)</f>
        <v>-</v>
      </c>
      <c r="L41" s="804" t="str">
        <f>VLOOKUP($A41,[23]旧外海町!$B$6:$M$30,8,FALSE)</f>
        <v>-</v>
      </c>
      <c r="M41" s="804" t="str">
        <f>VLOOKUP($A41,[23]旧外海町!$B$6:$M$30,9,FALSE)</f>
        <v>-</v>
      </c>
      <c r="N41" s="804" t="str">
        <f>VLOOKUP($A41,[23]旧外海町!$B$6:$M$30,10,FALSE)</f>
        <v>-</v>
      </c>
      <c r="O41" s="805" t="str">
        <f>VLOOKUP($A41,[23]旧外海町!$B$6:$M$30,11,FALSE)</f>
        <v>-</v>
      </c>
      <c r="P41" s="804">
        <f>VLOOKUP($A41,[23]旧外海町!$B$35:$M$59,2,FALSE)</f>
        <v>1</v>
      </c>
      <c r="Q41" s="804">
        <f>VLOOKUP($A41,[23]旧外海町!$B$35:$M$59,3,FALSE)</f>
        <v>1</v>
      </c>
      <c r="R41" s="804">
        <f>VLOOKUP($A41,[23]旧外海町!$B$35:$M$59,4,FALSE)</f>
        <v>1</v>
      </c>
      <c r="S41" s="804" t="str">
        <f>VLOOKUP($A41,[23]旧外海町!$B$35:$M$59,5,FALSE)</f>
        <v>-</v>
      </c>
      <c r="T41" s="804" t="str">
        <f>VLOOKUP($A41,[23]旧外海町!$B$35:$M$59,6,FALSE)</f>
        <v>-</v>
      </c>
      <c r="U41" s="804" t="str">
        <f>VLOOKUP($A41,[23]旧外海町!$B$35:$M$59,7,FALSE)</f>
        <v>-</v>
      </c>
      <c r="V41" s="804" t="str">
        <f>VLOOKUP($A41,[23]旧外海町!$B$35:$M$59,8,FALSE)</f>
        <v>-</v>
      </c>
      <c r="W41" s="804" t="str">
        <f>VLOOKUP($A41,[23]旧外海町!$B$35:$M$59,9,FALSE)</f>
        <v>-</v>
      </c>
      <c r="X41" s="804" t="str">
        <f>VLOOKUP($A41,[23]旧外海町!$B$35:$M$59,10,FALSE)</f>
        <v>-</v>
      </c>
      <c r="Y41" s="805" t="str">
        <f>VLOOKUP($A41,[23]旧外海町!$B$35:$M$59,11,FALSE)</f>
        <v>-</v>
      </c>
      <c r="Z41" s="804" t="str">
        <f>VLOOKUP($A41,[23]旧外海町!$B$64:$M$88,2,FALSE)</f>
        <v>-</v>
      </c>
      <c r="AA41" s="804" t="str">
        <f>VLOOKUP($A41,[23]旧外海町!$B$64:$M$88,3,FALSE)</f>
        <v>-</v>
      </c>
      <c r="AB41" s="804" t="str">
        <f>VLOOKUP($A41,[23]旧外海町!$B$64:$M$88,4,FALSE)</f>
        <v>-</v>
      </c>
      <c r="AC41" s="804" t="str">
        <f>VLOOKUP($A41,[23]旧外海町!$B$64:$M$88,5,FALSE)</f>
        <v>-</v>
      </c>
      <c r="AD41" s="804" t="str">
        <f>VLOOKUP($A41,[23]旧外海町!$B$64:$M$88,6,FALSE)</f>
        <v>-</v>
      </c>
      <c r="AE41" s="804" t="str">
        <f>VLOOKUP($A41,[23]旧外海町!$B$64:$M$88,7,FALSE)</f>
        <v>-</v>
      </c>
      <c r="AF41" s="804" t="str">
        <f>VLOOKUP($A41,[23]旧外海町!$B$64:$M$88,8,FALSE)</f>
        <v>-</v>
      </c>
      <c r="AG41" s="804" t="str">
        <f>VLOOKUP($A41,[23]旧外海町!$B$64:$M$88,9,FALSE)</f>
        <v>-</v>
      </c>
      <c r="AH41" s="804" t="str">
        <f>VLOOKUP($A41,[23]旧外海町!$B$64:$M$88,10,FALSE)</f>
        <v>-</v>
      </c>
      <c r="AI41" s="804" t="str">
        <f>VLOOKUP($A41,[23]旧外海町!$B$64:$M$88,11,FALSE)</f>
        <v>-</v>
      </c>
    </row>
    <row r="42" spans="1:35" s="143" customFormat="1" ht="15.95" customHeight="1">
      <c r="A42" s="772" t="s">
        <v>841</v>
      </c>
      <c r="B42" s="132" t="s">
        <v>212</v>
      </c>
      <c r="C42" s="132"/>
      <c r="D42" s="803" t="s">
        <v>893</v>
      </c>
      <c r="E42" s="777" t="s">
        <v>842</v>
      </c>
      <c r="F42" s="804">
        <f>VLOOKUP($A42,[23]旧外海町!$B$6:$M$30,2,FALSE)</f>
        <v>183</v>
      </c>
      <c r="G42" s="804">
        <f>VLOOKUP($A42,[23]旧外海町!$B$6:$M$30,3,FALSE)</f>
        <v>119</v>
      </c>
      <c r="H42" s="804">
        <f>VLOOKUP($A42,[23]旧外海町!$B$6:$M$30,4,FALSE)</f>
        <v>101</v>
      </c>
      <c r="I42" s="804">
        <f>VLOOKUP($A42,[23]旧外海町!$B$6:$M$30,5,FALSE)</f>
        <v>1</v>
      </c>
      <c r="J42" s="804">
        <f>VLOOKUP($A42,[23]旧外海町!$B$6:$M$30,6,FALSE)</f>
        <v>17</v>
      </c>
      <c r="K42" s="804">
        <f>VLOOKUP($A42,[23]旧外海町!$B$6:$M$30,7,FALSE)</f>
        <v>9</v>
      </c>
      <c r="L42" s="804">
        <f>VLOOKUP($A42,[23]旧外海町!$B$6:$M$30,8,FALSE)</f>
        <v>10</v>
      </c>
      <c r="M42" s="804">
        <f>VLOOKUP($A42,[23]旧外海町!$B$6:$M$30,9,FALSE)</f>
        <v>38</v>
      </c>
      <c r="N42" s="804">
        <f>VLOOKUP($A42,[23]旧外海町!$B$6:$M$30,10,FALSE)</f>
        <v>4</v>
      </c>
      <c r="O42" s="805" t="str">
        <f>VLOOKUP($A42,[23]旧外海町!$B$6:$M$30,11,FALSE)</f>
        <v>-</v>
      </c>
      <c r="P42" s="804">
        <f>VLOOKUP($A42,[23]旧外海町!$B$35:$M$59,2,FALSE)</f>
        <v>167</v>
      </c>
      <c r="Q42" s="804">
        <f>VLOOKUP($A42,[23]旧外海町!$B$35:$M$59,3,FALSE)</f>
        <v>104</v>
      </c>
      <c r="R42" s="804">
        <f>VLOOKUP($A42,[23]旧外海町!$B$35:$M$59,4,FALSE)</f>
        <v>93</v>
      </c>
      <c r="S42" s="804" t="str">
        <f>VLOOKUP($A42,[23]旧外海町!$B$35:$M$59,5,FALSE)</f>
        <v>-</v>
      </c>
      <c r="T42" s="804">
        <f>VLOOKUP($A42,[23]旧外海町!$B$35:$M$59,6,FALSE)</f>
        <v>11</v>
      </c>
      <c r="U42" s="804">
        <f>VLOOKUP($A42,[23]旧外海町!$B$35:$M$59,7,FALSE)</f>
        <v>9</v>
      </c>
      <c r="V42" s="804">
        <f>VLOOKUP($A42,[23]旧外海町!$B$35:$M$59,8,FALSE)</f>
        <v>10</v>
      </c>
      <c r="W42" s="804">
        <f>VLOOKUP($A42,[23]旧外海町!$B$35:$M$59,9,FALSE)</f>
        <v>38</v>
      </c>
      <c r="X42" s="804">
        <f>VLOOKUP($A42,[23]旧外海町!$B$35:$M$59,10,FALSE)</f>
        <v>3</v>
      </c>
      <c r="Y42" s="805" t="str">
        <f>VLOOKUP($A42,[23]旧外海町!$B$35:$M$59,11,FALSE)</f>
        <v>-</v>
      </c>
      <c r="Z42" s="804">
        <f>VLOOKUP($A42,[23]旧外海町!$B$64:$M$88,2,FALSE)</f>
        <v>16</v>
      </c>
      <c r="AA42" s="804">
        <f>VLOOKUP($A42,[23]旧外海町!$B$64:$M$88,3,FALSE)</f>
        <v>15</v>
      </c>
      <c r="AB42" s="804">
        <f>VLOOKUP($A42,[23]旧外海町!$B$64:$M$88,4,FALSE)</f>
        <v>8</v>
      </c>
      <c r="AC42" s="804">
        <f>VLOOKUP($A42,[23]旧外海町!$B$64:$M$88,5,FALSE)</f>
        <v>1</v>
      </c>
      <c r="AD42" s="804">
        <f>VLOOKUP($A42,[23]旧外海町!$B$64:$M$88,6,FALSE)</f>
        <v>6</v>
      </c>
      <c r="AE42" s="804" t="str">
        <f>VLOOKUP($A42,[23]旧外海町!$B$64:$M$88,7,FALSE)</f>
        <v>-</v>
      </c>
      <c r="AF42" s="804" t="str">
        <f>VLOOKUP($A42,[23]旧外海町!$B$64:$M$88,8,FALSE)</f>
        <v>-</v>
      </c>
      <c r="AG42" s="804" t="str">
        <f>VLOOKUP($A42,[23]旧外海町!$B$64:$M$88,9,FALSE)</f>
        <v>-</v>
      </c>
      <c r="AH42" s="804">
        <f>VLOOKUP($A42,[23]旧外海町!$B$64:$M$88,10,FALSE)</f>
        <v>1</v>
      </c>
      <c r="AI42" s="804" t="str">
        <f>VLOOKUP($A42,[23]旧外海町!$B$64:$M$88,11,FALSE)</f>
        <v>-</v>
      </c>
    </row>
    <row r="43" spans="1:35" s="143" customFormat="1" ht="15.95" customHeight="1">
      <c r="A43" s="772" t="s">
        <v>843</v>
      </c>
      <c r="B43" s="132" t="s">
        <v>212</v>
      </c>
      <c r="C43" s="132"/>
      <c r="D43" s="803" t="s">
        <v>894</v>
      </c>
      <c r="E43" s="777" t="s">
        <v>844</v>
      </c>
      <c r="F43" s="804">
        <f>VLOOKUP($A43,[23]旧外海町!$B$6:$M$30,2,FALSE)</f>
        <v>132</v>
      </c>
      <c r="G43" s="804">
        <f>VLOOKUP($A43,[23]旧外海町!$B$6:$M$30,3,FALSE)</f>
        <v>119</v>
      </c>
      <c r="H43" s="804">
        <f>VLOOKUP($A43,[23]旧外海町!$B$6:$M$30,4,FALSE)</f>
        <v>84</v>
      </c>
      <c r="I43" s="804">
        <f>VLOOKUP($A43,[23]旧外海町!$B$6:$M$30,5,FALSE)</f>
        <v>1</v>
      </c>
      <c r="J43" s="804">
        <f>VLOOKUP($A43,[23]旧外海町!$B$6:$M$30,6,FALSE)</f>
        <v>34</v>
      </c>
      <c r="K43" s="804">
        <f>VLOOKUP($A43,[23]旧外海町!$B$6:$M$30,7,FALSE)</f>
        <v>5</v>
      </c>
      <c r="L43" s="804">
        <f>VLOOKUP($A43,[23]旧外海町!$B$6:$M$30,8,FALSE)</f>
        <v>1</v>
      </c>
      <c r="M43" s="804">
        <f>VLOOKUP($A43,[23]旧外海町!$B$6:$M$30,9,FALSE)</f>
        <v>5</v>
      </c>
      <c r="N43" s="804" t="str">
        <f>VLOOKUP($A43,[23]旧外海町!$B$6:$M$30,10,FALSE)</f>
        <v>-</v>
      </c>
      <c r="O43" s="805">
        <f>VLOOKUP($A43,[23]旧外海町!$B$6:$M$30,11,FALSE)</f>
        <v>2</v>
      </c>
      <c r="P43" s="804">
        <f>VLOOKUP($A43,[23]旧外海町!$B$35:$M$59,2,FALSE)</f>
        <v>81</v>
      </c>
      <c r="Q43" s="804">
        <f>VLOOKUP($A43,[23]旧外海町!$B$35:$M$59,3,FALSE)</f>
        <v>74</v>
      </c>
      <c r="R43" s="804">
        <f>VLOOKUP($A43,[23]旧外海町!$B$35:$M$59,4,FALSE)</f>
        <v>62</v>
      </c>
      <c r="S43" s="804">
        <f>VLOOKUP($A43,[23]旧外海町!$B$35:$M$59,5,FALSE)</f>
        <v>1</v>
      </c>
      <c r="T43" s="804">
        <f>VLOOKUP($A43,[23]旧外海町!$B$35:$M$59,6,FALSE)</f>
        <v>11</v>
      </c>
      <c r="U43" s="804">
        <f>VLOOKUP($A43,[23]旧外海町!$B$35:$M$59,7,FALSE)</f>
        <v>4</v>
      </c>
      <c r="V43" s="804">
        <f>VLOOKUP($A43,[23]旧外海町!$B$35:$M$59,8,FALSE)</f>
        <v>1</v>
      </c>
      <c r="W43" s="804">
        <f>VLOOKUP($A43,[23]旧外海町!$B$35:$M$59,9,FALSE)</f>
        <v>2</v>
      </c>
      <c r="X43" s="804" t="str">
        <f>VLOOKUP($A43,[23]旧外海町!$B$35:$M$59,10,FALSE)</f>
        <v>-</v>
      </c>
      <c r="Y43" s="805" t="str">
        <f>VLOOKUP($A43,[23]旧外海町!$B$35:$M$59,11,FALSE)</f>
        <v>-</v>
      </c>
      <c r="Z43" s="804">
        <f>VLOOKUP($A43,[23]旧外海町!$B$64:$M$88,2,FALSE)</f>
        <v>51</v>
      </c>
      <c r="AA43" s="804">
        <f>VLOOKUP($A43,[23]旧外海町!$B$64:$M$88,3,FALSE)</f>
        <v>45</v>
      </c>
      <c r="AB43" s="804">
        <f>VLOOKUP($A43,[23]旧外海町!$B$64:$M$88,4,FALSE)</f>
        <v>22</v>
      </c>
      <c r="AC43" s="804" t="str">
        <f>VLOOKUP($A43,[23]旧外海町!$B$64:$M$88,5,FALSE)</f>
        <v>-</v>
      </c>
      <c r="AD43" s="804">
        <f>VLOOKUP($A43,[23]旧外海町!$B$64:$M$88,6,FALSE)</f>
        <v>23</v>
      </c>
      <c r="AE43" s="804">
        <f>VLOOKUP($A43,[23]旧外海町!$B$64:$M$88,7,FALSE)</f>
        <v>1</v>
      </c>
      <c r="AF43" s="804" t="str">
        <f>VLOOKUP($A43,[23]旧外海町!$B$64:$M$88,8,FALSE)</f>
        <v>-</v>
      </c>
      <c r="AG43" s="804">
        <f>VLOOKUP($A43,[23]旧外海町!$B$64:$M$88,9,FALSE)</f>
        <v>3</v>
      </c>
      <c r="AH43" s="804" t="str">
        <f>VLOOKUP($A43,[23]旧外海町!$B$64:$M$88,10,FALSE)</f>
        <v>-</v>
      </c>
      <c r="AI43" s="804">
        <f>VLOOKUP($A43,[23]旧外海町!$B$64:$M$88,11,FALSE)</f>
        <v>2</v>
      </c>
    </row>
    <row r="44" spans="1:35" s="143" customFormat="1" ht="15.95" customHeight="1">
      <c r="A44" s="772" t="s">
        <v>845</v>
      </c>
      <c r="B44" s="132" t="s">
        <v>212</v>
      </c>
      <c r="C44" s="132"/>
      <c r="D44" s="803" t="s">
        <v>895</v>
      </c>
      <c r="E44" s="777" t="s">
        <v>846</v>
      </c>
      <c r="F44" s="804">
        <f>VLOOKUP($A44,[23]旧外海町!$B$6:$M$30,2,FALSE)</f>
        <v>5</v>
      </c>
      <c r="G44" s="804">
        <f>VLOOKUP($A44,[23]旧外海町!$B$6:$M$30,3,FALSE)</f>
        <v>5</v>
      </c>
      <c r="H44" s="804">
        <f>VLOOKUP($A44,[23]旧外海町!$B$6:$M$30,4,FALSE)</f>
        <v>4</v>
      </c>
      <c r="I44" s="804" t="str">
        <f>VLOOKUP($A44,[23]旧外海町!$B$6:$M$30,5,FALSE)</f>
        <v>-</v>
      </c>
      <c r="J44" s="804">
        <f>VLOOKUP($A44,[23]旧外海町!$B$6:$M$30,6,FALSE)</f>
        <v>1</v>
      </c>
      <c r="K44" s="804" t="str">
        <f>VLOOKUP($A44,[23]旧外海町!$B$6:$M$30,7,FALSE)</f>
        <v>-</v>
      </c>
      <c r="L44" s="804" t="str">
        <f>VLOOKUP($A44,[23]旧外海町!$B$6:$M$30,8,FALSE)</f>
        <v>-</v>
      </c>
      <c r="M44" s="804" t="str">
        <f>VLOOKUP($A44,[23]旧外海町!$B$6:$M$30,9,FALSE)</f>
        <v>-</v>
      </c>
      <c r="N44" s="804" t="str">
        <f>VLOOKUP($A44,[23]旧外海町!$B$6:$M$30,10,FALSE)</f>
        <v>-</v>
      </c>
      <c r="O44" s="805" t="str">
        <f>VLOOKUP($A44,[23]旧外海町!$B$6:$M$30,11,FALSE)</f>
        <v>-</v>
      </c>
      <c r="P44" s="804">
        <f>VLOOKUP($A44,[23]旧外海町!$B$35:$M$59,2,FALSE)</f>
        <v>4</v>
      </c>
      <c r="Q44" s="804">
        <f>VLOOKUP($A44,[23]旧外海町!$B$35:$M$59,3,FALSE)</f>
        <v>4</v>
      </c>
      <c r="R44" s="804">
        <f>VLOOKUP($A44,[23]旧外海町!$B$35:$M$59,4,FALSE)</f>
        <v>3</v>
      </c>
      <c r="S44" s="804" t="str">
        <f>VLOOKUP($A44,[23]旧外海町!$B$35:$M$59,5,FALSE)</f>
        <v>-</v>
      </c>
      <c r="T44" s="804">
        <f>VLOOKUP($A44,[23]旧外海町!$B$35:$M$59,6,FALSE)</f>
        <v>1</v>
      </c>
      <c r="U44" s="804" t="str">
        <f>VLOOKUP($A44,[23]旧外海町!$B$35:$M$59,7,FALSE)</f>
        <v>-</v>
      </c>
      <c r="V44" s="804" t="str">
        <f>VLOOKUP($A44,[23]旧外海町!$B$35:$M$59,8,FALSE)</f>
        <v>-</v>
      </c>
      <c r="W44" s="804" t="str">
        <f>VLOOKUP($A44,[23]旧外海町!$B$35:$M$59,9,FALSE)</f>
        <v>-</v>
      </c>
      <c r="X44" s="804" t="str">
        <f>VLOOKUP($A44,[23]旧外海町!$B$35:$M$59,10,FALSE)</f>
        <v>-</v>
      </c>
      <c r="Y44" s="805" t="str">
        <f>VLOOKUP($A44,[23]旧外海町!$B$35:$M$59,11,FALSE)</f>
        <v>-</v>
      </c>
      <c r="Z44" s="804">
        <f>VLOOKUP($A44,[23]旧外海町!$B$64:$M$88,2,FALSE)</f>
        <v>1</v>
      </c>
      <c r="AA44" s="804">
        <f>VLOOKUP($A44,[23]旧外海町!$B$64:$M$88,3,FALSE)</f>
        <v>1</v>
      </c>
      <c r="AB44" s="804">
        <f>VLOOKUP($A44,[23]旧外海町!$B$64:$M$88,4,FALSE)</f>
        <v>1</v>
      </c>
      <c r="AC44" s="804" t="str">
        <f>VLOOKUP($A44,[23]旧外海町!$B$64:$M$88,5,FALSE)</f>
        <v>-</v>
      </c>
      <c r="AD44" s="804" t="str">
        <f>VLOOKUP($A44,[23]旧外海町!$B$64:$M$88,6,FALSE)</f>
        <v>-</v>
      </c>
      <c r="AE44" s="804" t="str">
        <f>VLOOKUP($A44,[23]旧外海町!$B$64:$M$88,7,FALSE)</f>
        <v>-</v>
      </c>
      <c r="AF44" s="804" t="str">
        <f>VLOOKUP($A44,[23]旧外海町!$B$64:$M$88,8,FALSE)</f>
        <v>-</v>
      </c>
      <c r="AG44" s="804" t="str">
        <f>VLOOKUP($A44,[23]旧外海町!$B$64:$M$88,9,FALSE)</f>
        <v>-</v>
      </c>
      <c r="AH44" s="804" t="str">
        <f>VLOOKUP($A44,[23]旧外海町!$B$64:$M$88,10,FALSE)</f>
        <v>-</v>
      </c>
      <c r="AI44" s="804" t="str">
        <f>VLOOKUP($A44,[23]旧外海町!$B$64:$M$88,11,FALSE)</f>
        <v>-</v>
      </c>
    </row>
    <row r="45" spans="1:35" s="143" customFormat="1" ht="15.95" customHeight="1">
      <c r="A45" s="772" t="s">
        <v>847</v>
      </c>
      <c r="B45" s="132" t="s">
        <v>212</v>
      </c>
      <c r="C45" s="132"/>
      <c r="D45" s="803" t="s">
        <v>896</v>
      </c>
      <c r="E45" s="777" t="s">
        <v>848</v>
      </c>
      <c r="F45" s="804">
        <f>VLOOKUP($A45,[23]旧外海町!$B$6:$M$30,2,FALSE)</f>
        <v>5</v>
      </c>
      <c r="G45" s="804">
        <f>VLOOKUP($A45,[23]旧外海町!$B$6:$M$30,3,FALSE)</f>
        <v>5</v>
      </c>
      <c r="H45" s="804">
        <f>VLOOKUP($A45,[23]旧外海町!$B$6:$M$30,4,FALSE)</f>
        <v>4</v>
      </c>
      <c r="I45" s="804" t="str">
        <f>VLOOKUP($A45,[23]旧外海町!$B$6:$M$30,5,FALSE)</f>
        <v>-</v>
      </c>
      <c r="J45" s="804">
        <f>VLOOKUP($A45,[23]旧外海町!$B$6:$M$30,6,FALSE)</f>
        <v>1</v>
      </c>
      <c r="K45" s="804" t="str">
        <f>VLOOKUP($A45,[23]旧外海町!$B$6:$M$30,7,FALSE)</f>
        <v>-</v>
      </c>
      <c r="L45" s="804" t="str">
        <f>VLOOKUP($A45,[23]旧外海町!$B$6:$M$30,8,FALSE)</f>
        <v>-</v>
      </c>
      <c r="M45" s="804" t="str">
        <f>VLOOKUP($A45,[23]旧外海町!$B$6:$M$30,9,FALSE)</f>
        <v>-</v>
      </c>
      <c r="N45" s="804" t="str">
        <f>VLOOKUP($A45,[23]旧外海町!$B$6:$M$30,10,FALSE)</f>
        <v>-</v>
      </c>
      <c r="O45" s="805" t="str">
        <f>VLOOKUP($A45,[23]旧外海町!$B$6:$M$30,11,FALSE)</f>
        <v>-</v>
      </c>
      <c r="P45" s="804">
        <f>VLOOKUP($A45,[23]旧外海町!$B$35:$M$59,2,FALSE)</f>
        <v>3</v>
      </c>
      <c r="Q45" s="804">
        <f>VLOOKUP($A45,[23]旧外海町!$B$35:$M$59,3,FALSE)</f>
        <v>3</v>
      </c>
      <c r="R45" s="804">
        <f>VLOOKUP($A45,[23]旧外海町!$B$35:$M$59,4,FALSE)</f>
        <v>2</v>
      </c>
      <c r="S45" s="804" t="str">
        <f>VLOOKUP($A45,[23]旧外海町!$B$35:$M$59,5,FALSE)</f>
        <v>-</v>
      </c>
      <c r="T45" s="804">
        <f>VLOOKUP($A45,[23]旧外海町!$B$35:$M$59,6,FALSE)</f>
        <v>1</v>
      </c>
      <c r="U45" s="804" t="str">
        <f>VLOOKUP($A45,[23]旧外海町!$B$35:$M$59,7,FALSE)</f>
        <v>-</v>
      </c>
      <c r="V45" s="804" t="str">
        <f>VLOOKUP($A45,[23]旧外海町!$B$35:$M$59,8,FALSE)</f>
        <v>-</v>
      </c>
      <c r="W45" s="804" t="str">
        <f>VLOOKUP($A45,[23]旧外海町!$B$35:$M$59,9,FALSE)</f>
        <v>-</v>
      </c>
      <c r="X45" s="804" t="str">
        <f>VLOOKUP($A45,[23]旧外海町!$B$35:$M$59,10,FALSE)</f>
        <v>-</v>
      </c>
      <c r="Y45" s="805" t="str">
        <f>VLOOKUP($A45,[23]旧外海町!$B$35:$M$59,11,FALSE)</f>
        <v>-</v>
      </c>
      <c r="Z45" s="804">
        <f>VLOOKUP($A45,[23]旧外海町!$B$64:$M$88,2,FALSE)</f>
        <v>2</v>
      </c>
      <c r="AA45" s="804">
        <f>VLOOKUP($A45,[23]旧外海町!$B$64:$M$88,3,FALSE)</f>
        <v>2</v>
      </c>
      <c r="AB45" s="804">
        <f>VLOOKUP($A45,[23]旧外海町!$B$64:$M$88,4,FALSE)</f>
        <v>2</v>
      </c>
      <c r="AC45" s="804" t="str">
        <f>VLOOKUP($A45,[23]旧外海町!$B$64:$M$88,5,FALSE)</f>
        <v>-</v>
      </c>
      <c r="AD45" s="804" t="str">
        <f>VLOOKUP($A45,[23]旧外海町!$B$64:$M$88,6,FALSE)</f>
        <v>-</v>
      </c>
      <c r="AE45" s="804" t="str">
        <f>VLOOKUP($A45,[23]旧外海町!$B$64:$M$88,7,FALSE)</f>
        <v>-</v>
      </c>
      <c r="AF45" s="804" t="str">
        <f>VLOOKUP($A45,[23]旧外海町!$B$64:$M$88,8,FALSE)</f>
        <v>-</v>
      </c>
      <c r="AG45" s="804" t="str">
        <f>VLOOKUP($A45,[23]旧外海町!$B$64:$M$88,9,FALSE)</f>
        <v>-</v>
      </c>
      <c r="AH45" s="804" t="str">
        <f>VLOOKUP($A45,[23]旧外海町!$B$64:$M$88,10,FALSE)</f>
        <v>-</v>
      </c>
      <c r="AI45" s="804" t="str">
        <f>VLOOKUP($A45,[23]旧外海町!$B$64:$M$88,11,FALSE)</f>
        <v>-</v>
      </c>
    </row>
    <row r="46" spans="1:35" s="143" customFormat="1" ht="15.95" customHeight="1">
      <c r="A46" s="772" t="s">
        <v>849</v>
      </c>
      <c r="B46" s="132" t="s">
        <v>212</v>
      </c>
      <c r="C46" s="132"/>
      <c r="D46" s="803" t="s">
        <v>897</v>
      </c>
      <c r="E46" s="777" t="s">
        <v>850</v>
      </c>
      <c r="F46" s="804">
        <f>VLOOKUP($A46,[23]旧外海町!$B$6:$M$30,2,FALSE)</f>
        <v>57</v>
      </c>
      <c r="G46" s="804">
        <f>VLOOKUP($A46,[23]旧外海町!$B$6:$M$30,3,FALSE)</f>
        <v>54</v>
      </c>
      <c r="H46" s="804">
        <f>VLOOKUP($A46,[23]旧外海町!$B$6:$M$30,4,FALSE)</f>
        <v>38</v>
      </c>
      <c r="I46" s="804">
        <f>VLOOKUP($A46,[23]旧外海町!$B$6:$M$30,5,FALSE)</f>
        <v>1</v>
      </c>
      <c r="J46" s="804">
        <f>VLOOKUP($A46,[23]旧外海町!$B$6:$M$30,6,FALSE)</f>
        <v>15</v>
      </c>
      <c r="K46" s="804" t="str">
        <f>VLOOKUP($A46,[23]旧外海町!$B$6:$M$30,7,FALSE)</f>
        <v>-</v>
      </c>
      <c r="L46" s="804">
        <f>VLOOKUP($A46,[23]旧外海町!$B$6:$M$30,8,FALSE)</f>
        <v>1</v>
      </c>
      <c r="M46" s="804">
        <f>VLOOKUP($A46,[23]旧外海町!$B$6:$M$30,9,FALSE)</f>
        <v>1</v>
      </c>
      <c r="N46" s="804" t="str">
        <f>VLOOKUP($A46,[23]旧外海町!$B$6:$M$30,10,FALSE)</f>
        <v>-</v>
      </c>
      <c r="O46" s="805" t="str">
        <f>VLOOKUP($A46,[23]旧外海町!$B$6:$M$30,11,FALSE)</f>
        <v>-</v>
      </c>
      <c r="P46" s="804">
        <f>VLOOKUP($A46,[23]旧外海町!$B$35:$M$59,2,FALSE)</f>
        <v>53</v>
      </c>
      <c r="Q46" s="804">
        <f>VLOOKUP($A46,[23]旧外海町!$B$35:$M$59,3,FALSE)</f>
        <v>50</v>
      </c>
      <c r="R46" s="804">
        <f>VLOOKUP($A46,[23]旧外海町!$B$35:$M$59,4,FALSE)</f>
        <v>36</v>
      </c>
      <c r="S46" s="804">
        <f>VLOOKUP($A46,[23]旧外海町!$B$35:$M$59,5,FALSE)</f>
        <v>1</v>
      </c>
      <c r="T46" s="804">
        <f>VLOOKUP($A46,[23]旧外海町!$B$35:$M$59,6,FALSE)</f>
        <v>13</v>
      </c>
      <c r="U46" s="804" t="str">
        <f>VLOOKUP($A46,[23]旧外海町!$B$35:$M$59,7,FALSE)</f>
        <v>-</v>
      </c>
      <c r="V46" s="804">
        <f>VLOOKUP($A46,[23]旧外海町!$B$35:$M$59,8,FALSE)</f>
        <v>1</v>
      </c>
      <c r="W46" s="804">
        <f>VLOOKUP($A46,[23]旧外海町!$B$35:$M$59,9,FALSE)</f>
        <v>1</v>
      </c>
      <c r="X46" s="804" t="str">
        <f>VLOOKUP($A46,[23]旧外海町!$B$35:$M$59,10,FALSE)</f>
        <v>-</v>
      </c>
      <c r="Y46" s="805" t="str">
        <f>VLOOKUP($A46,[23]旧外海町!$B$35:$M$59,11,FALSE)</f>
        <v>-</v>
      </c>
      <c r="Z46" s="804">
        <f>VLOOKUP($A46,[23]旧外海町!$B$64:$M$88,2,FALSE)</f>
        <v>4</v>
      </c>
      <c r="AA46" s="804">
        <f>VLOOKUP($A46,[23]旧外海町!$B$64:$M$88,3,FALSE)</f>
        <v>4</v>
      </c>
      <c r="AB46" s="804">
        <f>VLOOKUP($A46,[23]旧外海町!$B$64:$M$88,4,FALSE)</f>
        <v>2</v>
      </c>
      <c r="AC46" s="804" t="str">
        <f>VLOOKUP($A46,[23]旧外海町!$B$64:$M$88,5,FALSE)</f>
        <v>-</v>
      </c>
      <c r="AD46" s="804">
        <f>VLOOKUP($A46,[23]旧外海町!$B$64:$M$88,6,FALSE)</f>
        <v>2</v>
      </c>
      <c r="AE46" s="804" t="str">
        <f>VLOOKUP($A46,[23]旧外海町!$B$64:$M$88,7,FALSE)</f>
        <v>-</v>
      </c>
      <c r="AF46" s="804" t="str">
        <f>VLOOKUP($A46,[23]旧外海町!$B$64:$M$88,8,FALSE)</f>
        <v>-</v>
      </c>
      <c r="AG46" s="804" t="str">
        <f>VLOOKUP($A46,[23]旧外海町!$B$64:$M$88,9,FALSE)</f>
        <v>-</v>
      </c>
      <c r="AH46" s="804" t="str">
        <f>VLOOKUP($A46,[23]旧外海町!$B$64:$M$88,10,FALSE)</f>
        <v>-</v>
      </c>
      <c r="AI46" s="804" t="str">
        <f>VLOOKUP($A46,[23]旧外海町!$B$64:$M$88,11,FALSE)</f>
        <v>-</v>
      </c>
    </row>
    <row r="47" spans="1:35" s="143" customFormat="1" ht="15.95" customHeight="1">
      <c r="A47" s="772" t="s">
        <v>851</v>
      </c>
      <c r="B47" s="132" t="s">
        <v>212</v>
      </c>
      <c r="C47" s="132"/>
      <c r="D47" s="803" t="s">
        <v>898</v>
      </c>
      <c r="E47" s="777" t="s">
        <v>852</v>
      </c>
      <c r="F47" s="804">
        <f>VLOOKUP($A47,[23]旧外海町!$B$6:$M$30,2,FALSE)</f>
        <v>148</v>
      </c>
      <c r="G47" s="804">
        <f>VLOOKUP($A47,[23]旧外海町!$B$6:$M$30,3,FALSE)</f>
        <v>100</v>
      </c>
      <c r="H47" s="804">
        <f>VLOOKUP($A47,[23]旧外海町!$B$6:$M$30,4,FALSE)</f>
        <v>38</v>
      </c>
      <c r="I47" s="804">
        <f>VLOOKUP($A47,[23]旧外海町!$B$6:$M$30,5,FALSE)</f>
        <v>2</v>
      </c>
      <c r="J47" s="804">
        <f>VLOOKUP($A47,[23]旧外海町!$B$6:$M$30,6,FALSE)</f>
        <v>60</v>
      </c>
      <c r="K47" s="804">
        <f>VLOOKUP($A47,[23]旧外海町!$B$6:$M$30,7,FALSE)</f>
        <v>4</v>
      </c>
      <c r="L47" s="804">
        <f>VLOOKUP($A47,[23]旧外海町!$B$6:$M$30,8,FALSE)</f>
        <v>9</v>
      </c>
      <c r="M47" s="804">
        <f>VLOOKUP($A47,[23]旧外海町!$B$6:$M$30,9,FALSE)</f>
        <v>19</v>
      </c>
      <c r="N47" s="804">
        <f>VLOOKUP($A47,[23]旧外海町!$B$6:$M$30,10,FALSE)</f>
        <v>14</v>
      </c>
      <c r="O47" s="805" t="str">
        <f>VLOOKUP($A47,[23]旧外海町!$B$6:$M$30,11,FALSE)</f>
        <v>-</v>
      </c>
      <c r="P47" s="804">
        <f>VLOOKUP($A47,[23]旧外海町!$B$35:$M$59,2,FALSE)</f>
        <v>57</v>
      </c>
      <c r="Q47" s="804">
        <f>VLOOKUP($A47,[23]旧外海町!$B$35:$M$59,3,FALSE)</f>
        <v>32</v>
      </c>
      <c r="R47" s="804">
        <f>VLOOKUP($A47,[23]旧外海町!$B$35:$M$59,4,FALSE)</f>
        <v>20</v>
      </c>
      <c r="S47" s="804" t="str">
        <f>VLOOKUP($A47,[23]旧外海町!$B$35:$M$59,5,FALSE)</f>
        <v>-</v>
      </c>
      <c r="T47" s="804">
        <f>VLOOKUP($A47,[23]旧外海町!$B$35:$M$59,6,FALSE)</f>
        <v>12</v>
      </c>
      <c r="U47" s="804">
        <f>VLOOKUP($A47,[23]旧外海町!$B$35:$M$59,7,FALSE)</f>
        <v>3</v>
      </c>
      <c r="V47" s="804">
        <f>VLOOKUP($A47,[23]旧外海町!$B$35:$M$59,8,FALSE)</f>
        <v>8</v>
      </c>
      <c r="W47" s="804">
        <f>VLOOKUP($A47,[23]旧外海町!$B$35:$M$59,9,FALSE)</f>
        <v>9</v>
      </c>
      <c r="X47" s="804">
        <f>VLOOKUP($A47,[23]旧外海町!$B$35:$M$59,10,FALSE)</f>
        <v>3</v>
      </c>
      <c r="Y47" s="805" t="str">
        <f>VLOOKUP($A47,[23]旧外海町!$B$35:$M$59,11,FALSE)</f>
        <v>-</v>
      </c>
      <c r="Z47" s="804">
        <f>VLOOKUP($A47,[23]旧外海町!$B$64:$M$88,2,FALSE)</f>
        <v>91</v>
      </c>
      <c r="AA47" s="804">
        <f>VLOOKUP($A47,[23]旧外海町!$B$64:$M$88,3,FALSE)</f>
        <v>68</v>
      </c>
      <c r="AB47" s="804">
        <f>VLOOKUP($A47,[23]旧外海町!$B$64:$M$88,4,FALSE)</f>
        <v>18</v>
      </c>
      <c r="AC47" s="804">
        <f>VLOOKUP($A47,[23]旧外海町!$B$64:$M$88,5,FALSE)</f>
        <v>2</v>
      </c>
      <c r="AD47" s="804">
        <f>VLOOKUP($A47,[23]旧外海町!$B$64:$M$88,6,FALSE)</f>
        <v>48</v>
      </c>
      <c r="AE47" s="804">
        <f>VLOOKUP($A47,[23]旧外海町!$B$64:$M$88,7,FALSE)</f>
        <v>1</v>
      </c>
      <c r="AF47" s="804">
        <f>VLOOKUP($A47,[23]旧外海町!$B$64:$M$88,8,FALSE)</f>
        <v>1</v>
      </c>
      <c r="AG47" s="804">
        <f>VLOOKUP($A47,[23]旧外海町!$B$64:$M$88,9,FALSE)</f>
        <v>10</v>
      </c>
      <c r="AH47" s="804">
        <f>VLOOKUP($A47,[23]旧外海町!$B$64:$M$88,10,FALSE)</f>
        <v>11</v>
      </c>
      <c r="AI47" s="804" t="str">
        <f>VLOOKUP($A47,[23]旧外海町!$B$64:$M$88,11,FALSE)</f>
        <v>-</v>
      </c>
    </row>
    <row r="48" spans="1:35" s="143" customFormat="1" ht="15.95" customHeight="1">
      <c r="A48" s="772" t="s">
        <v>853</v>
      </c>
      <c r="B48" s="132" t="s">
        <v>212</v>
      </c>
      <c r="C48" s="132"/>
      <c r="D48" s="803" t="s">
        <v>899</v>
      </c>
      <c r="E48" s="777" t="s">
        <v>854</v>
      </c>
      <c r="F48" s="804">
        <f>VLOOKUP($A48,[23]旧外海町!$B$6:$M$30,2,FALSE)</f>
        <v>10</v>
      </c>
      <c r="G48" s="804">
        <f>VLOOKUP($A48,[23]旧外海町!$B$6:$M$30,3,FALSE)</f>
        <v>10</v>
      </c>
      <c r="H48" s="804">
        <f>VLOOKUP($A48,[23]旧外海町!$B$6:$M$30,4,FALSE)</f>
        <v>10</v>
      </c>
      <c r="I48" s="804" t="str">
        <f>VLOOKUP($A48,[23]旧外海町!$B$6:$M$30,5,FALSE)</f>
        <v>-</v>
      </c>
      <c r="J48" s="804" t="str">
        <f>VLOOKUP($A48,[23]旧外海町!$B$6:$M$30,6,FALSE)</f>
        <v>-</v>
      </c>
      <c r="K48" s="804" t="str">
        <f>VLOOKUP($A48,[23]旧外海町!$B$6:$M$30,7,FALSE)</f>
        <v>-</v>
      </c>
      <c r="L48" s="804" t="str">
        <f>VLOOKUP($A48,[23]旧外海町!$B$6:$M$30,8,FALSE)</f>
        <v>-</v>
      </c>
      <c r="M48" s="804" t="str">
        <f>VLOOKUP($A48,[23]旧外海町!$B$6:$M$30,9,FALSE)</f>
        <v>-</v>
      </c>
      <c r="N48" s="804" t="str">
        <f>VLOOKUP($A48,[23]旧外海町!$B$6:$M$30,10,FALSE)</f>
        <v>-</v>
      </c>
      <c r="O48" s="805" t="str">
        <f>VLOOKUP($A48,[23]旧外海町!$B$6:$M$30,11,FALSE)</f>
        <v>-</v>
      </c>
      <c r="P48" s="804">
        <f>VLOOKUP($A48,[23]旧外海町!$B$35:$M$59,2,FALSE)</f>
        <v>3</v>
      </c>
      <c r="Q48" s="804">
        <f>VLOOKUP($A48,[23]旧外海町!$B$35:$M$59,3,FALSE)</f>
        <v>3</v>
      </c>
      <c r="R48" s="804">
        <f>VLOOKUP($A48,[23]旧外海町!$B$35:$M$59,4,FALSE)</f>
        <v>3</v>
      </c>
      <c r="S48" s="804" t="str">
        <f>VLOOKUP($A48,[23]旧外海町!$B$35:$M$59,5,FALSE)</f>
        <v>-</v>
      </c>
      <c r="T48" s="804" t="str">
        <f>VLOOKUP($A48,[23]旧外海町!$B$35:$M$59,6,FALSE)</f>
        <v>-</v>
      </c>
      <c r="U48" s="804" t="str">
        <f>VLOOKUP($A48,[23]旧外海町!$B$35:$M$59,7,FALSE)</f>
        <v>-</v>
      </c>
      <c r="V48" s="804" t="str">
        <f>VLOOKUP($A48,[23]旧外海町!$B$35:$M$59,8,FALSE)</f>
        <v>-</v>
      </c>
      <c r="W48" s="804" t="str">
        <f>VLOOKUP($A48,[23]旧外海町!$B$35:$M$59,9,FALSE)</f>
        <v>-</v>
      </c>
      <c r="X48" s="804" t="str">
        <f>VLOOKUP($A48,[23]旧外海町!$B$35:$M$59,10,FALSE)</f>
        <v>-</v>
      </c>
      <c r="Y48" s="805" t="str">
        <f>VLOOKUP($A48,[23]旧外海町!$B$35:$M$59,11,FALSE)</f>
        <v>-</v>
      </c>
      <c r="Z48" s="804">
        <f>VLOOKUP($A48,[23]旧外海町!$B$64:$M$88,2,FALSE)</f>
        <v>7</v>
      </c>
      <c r="AA48" s="804">
        <f>VLOOKUP($A48,[23]旧外海町!$B$64:$M$88,3,FALSE)</f>
        <v>7</v>
      </c>
      <c r="AB48" s="804">
        <f>VLOOKUP($A48,[23]旧外海町!$B$64:$M$88,4,FALSE)</f>
        <v>7</v>
      </c>
      <c r="AC48" s="804" t="str">
        <f>VLOOKUP($A48,[23]旧外海町!$B$64:$M$88,5,FALSE)</f>
        <v>-</v>
      </c>
      <c r="AD48" s="804" t="str">
        <f>VLOOKUP($A48,[23]旧外海町!$B$64:$M$88,6,FALSE)</f>
        <v>-</v>
      </c>
      <c r="AE48" s="804" t="str">
        <f>VLOOKUP($A48,[23]旧外海町!$B$64:$M$88,7,FALSE)</f>
        <v>-</v>
      </c>
      <c r="AF48" s="804" t="str">
        <f>VLOOKUP($A48,[23]旧外海町!$B$64:$M$88,8,FALSE)</f>
        <v>-</v>
      </c>
      <c r="AG48" s="804" t="str">
        <f>VLOOKUP($A48,[23]旧外海町!$B$64:$M$88,9,FALSE)</f>
        <v>-</v>
      </c>
      <c r="AH48" s="804" t="str">
        <f>VLOOKUP($A48,[23]旧外海町!$B$64:$M$88,10,FALSE)</f>
        <v>-</v>
      </c>
      <c r="AI48" s="804" t="str">
        <f>VLOOKUP($A48,[23]旧外海町!$B$64:$M$88,11,FALSE)</f>
        <v>-</v>
      </c>
    </row>
    <row r="49" spans="1:35" s="143" customFormat="1" ht="15.95" customHeight="1">
      <c r="A49" s="772" t="s">
        <v>855</v>
      </c>
      <c r="B49" s="132" t="s">
        <v>212</v>
      </c>
      <c r="C49" s="132"/>
      <c r="D49" s="803" t="s">
        <v>900</v>
      </c>
      <c r="E49" s="777" t="s">
        <v>856</v>
      </c>
      <c r="F49" s="804">
        <f>VLOOKUP($A49,[23]旧外海町!$B$6:$M$30,2,FALSE)</f>
        <v>11</v>
      </c>
      <c r="G49" s="804">
        <f>VLOOKUP($A49,[23]旧外海町!$B$6:$M$30,3,FALSE)</f>
        <v>10</v>
      </c>
      <c r="H49" s="804">
        <f>VLOOKUP($A49,[23]旧外海町!$B$6:$M$30,4,FALSE)</f>
        <v>9</v>
      </c>
      <c r="I49" s="804" t="str">
        <f>VLOOKUP($A49,[23]旧外海町!$B$6:$M$30,5,FALSE)</f>
        <v>-</v>
      </c>
      <c r="J49" s="804">
        <f>VLOOKUP($A49,[23]旧外海町!$B$6:$M$30,6,FALSE)</f>
        <v>1</v>
      </c>
      <c r="K49" s="804" t="str">
        <f>VLOOKUP($A49,[23]旧外海町!$B$6:$M$30,7,FALSE)</f>
        <v>-</v>
      </c>
      <c r="L49" s="804" t="str">
        <f>VLOOKUP($A49,[23]旧外海町!$B$6:$M$30,8,FALSE)</f>
        <v>-</v>
      </c>
      <c r="M49" s="804">
        <f>VLOOKUP($A49,[23]旧外海町!$B$6:$M$30,9,FALSE)</f>
        <v>1</v>
      </c>
      <c r="N49" s="804" t="str">
        <f>VLOOKUP($A49,[23]旧外海町!$B$6:$M$30,10,FALSE)</f>
        <v>-</v>
      </c>
      <c r="O49" s="805" t="str">
        <f>VLOOKUP($A49,[23]旧外海町!$B$6:$M$30,11,FALSE)</f>
        <v>-</v>
      </c>
      <c r="P49" s="804">
        <f>VLOOKUP($A49,[23]旧外海町!$B$35:$M$59,2,FALSE)</f>
        <v>5</v>
      </c>
      <c r="Q49" s="804">
        <f>VLOOKUP($A49,[23]旧外海町!$B$35:$M$59,3,FALSE)</f>
        <v>5</v>
      </c>
      <c r="R49" s="804">
        <f>VLOOKUP($A49,[23]旧外海町!$B$35:$M$59,4,FALSE)</f>
        <v>5</v>
      </c>
      <c r="S49" s="804" t="str">
        <f>VLOOKUP($A49,[23]旧外海町!$B$35:$M$59,5,FALSE)</f>
        <v>-</v>
      </c>
      <c r="T49" s="804" t="str">
        <f>VLOOKUP($A49,[23]旧外海町!$B$35:$M$59,6,FALSE)</f>
        <v>-</v>
      </c>
      <c r="U49" s="804" t="str">
        <f>VLOOKUP($A49,[23]旧外海町!$B$35:$M$59,7,FALSE)</f>
        <v>-</v>
      </c>
      <c r="V49" s="804" t="str">
        <f>VLOOKUP($A49,[23]旧外海町!$B$35:$M$59,8,FALSE)</f>
        <v>-</v>
      </c>
      <c r="W49" s="804" t="str">
        <f>VLOOKUP($A49,[23]旧外海町!$B$35:$M$59,9,FALSE)</f>
        <v>-</v>
      </c>
      <c r="X49" s="804" t="str">
        <f>VLOOKUP($A49,[23]旧外海町!$B$35:$M$59,10,FALSE)</f>
        <v>-</v>
      </c>
      <c r="Y49" s="805" t="str">
        <f>VLOOKUP($A49,[23]旧外海町!$B$35:$M$59,11,FALSE)</f>
        <v>-</v>
      </c>
      <c r="Z49" s="804">
        <f>VLOOKUP($A49,[23]旧外海町!$B$64:$M$88,2,FALSE)</f>
        <v>6</v>
      </c>
      <c r="AA49" s="804">
        <f>VLOOKUP($A49,[23]旧外海町!$B$64:$M$88,3,FALSE)</f>
        <v>5</v>
      </c>
      <c r="AB49" s="804">
        <f>VLOOKUP($A49,[23]旧外海町!$B$64:$M$88,4,FALSE)</f>
        <v>4</v>
      </c>
      <c r="AC49" s="804" t="str">
        <f>VLOOKUP($A49,[23]旧外海町!$B$64:$M$88,5,FALSE)</f>
        <v>-</v>
      </c>
      <c r="AD49" s="804">
        <f>VLOOKUP($A49,[23]旧外海町!$B$64:$M$88,6,FALSE)</f>
        <v>1</v>
      </c>
      <c r="AE49" s="804" t="str">
        <f>VLOOKUP($A49,[23]旧外海町!$B$64:$M$88,7,FALSE)</f>
        <v>-</v>
      </c>
      <c r="AF49" s="804" t="str">
        <f>VLOOKUP($A49,[23]旧外海町!$B$64:$M$88,8,FALSE)</f>
        <v>-</v>
      </c>
      <c r="AG49" s="804">
        <f>VLOOKUP($A49,[23]旧外海町!$B$64:$M$88,9,FALSE)</f>
        <v>1</v>
      </c>
      <c r="AH49" s="804" t="str">
        <f>VLOOKUP($A49,[23]旧外海町!$B$64:$M$88,10,FALSE)</f>
        <v>-</v>
      </c>
      <c r="AI49" s="804" t="str">
        <f>VLOOKUP($A49,[23]旧外海町!$B$64:$M$88,11,FALSE)</f>
        <v>-</v>
      </c>
    </row>
    <row r="50" spans="1:35" s="143" customFormat="1" ht="15.95" customHeight="1">
      <c r="A50" s="772" t="s">
        <v>857</v>
      </c>
      <c r="B50" s="132" t="s">
        <v>212</v>
      </c>
      <c r="C50" s="132"/>
      <c r="D50" s="803" t="s">
        <v>901</v>
      </c>
      <c r="E50" s="777" t="s">
        <v>858</v>
      </c>
      <c r="F50" s="804">
        <f>VLOOKUP($A50,[23]旧外海町!$B$6:$M$30,2,FALSE)</f>
        <v>15</v>
      </c>
      <c r="G50" s="804">
        <f>VLOOKUP($A50,[23]旧外海町!$B$6:$M$30,3,FALSE)</f>
        <v>13</v>
      </c>
      <c r="H50" s="804">
        <f>VLOOKUP($A50,[23]旧外海町!$B$6:$M$30,4,FALSE)</f>
        <v>11</v>
      </c>
      <c r="I50" s="804" t="str">
        <f>VLOOKUP($A50,[23]旧外海町!$B$6:$M$30,5,FALSE)</f>
        <v>-</v>
      </c>
      <c r="J50" s="804">
        <f>VLOOKUP($A50,[23]旧外海町!$B$6:$M$30,6,FALSE)</f>
        <v>2</v>
      </c>
      <c r="K50" s="804">
        <f>VLOOKUP($A50,[23]旧外海町!$B$6:$M$30,7,FALSE)</f>
        <v>1</v>
      </c>
      <c r="L50" s="804" t="str">
        <f>VLOOKUP($A50,[23]旧外海町!$B$6:$M$30,8,FALSE)</f>
        <v>-</v>
      </c>
      <c r="M50" s="804">
        <f>VLOOKUP($A50,[23]旧外海町!$B$6:$M$30,9,FALSE)</f>
        <v>1</v>
      </c>
      <c r="N50" s="804" t="str">
        <f>VLOOKUP($A50,[23]旧外海町!$B$6:$M$30,10,FALSE)</f>
        <v>-</v>
      </c>
      <c r="O50" s="805" t="str">
        <f>VLOOKUP($A50,[23]旧外海町!$B$6:$M$30,11,FALSE)</f>
        <v>-</v>
      </c>
      <c r="P50" s="804">
        <f>VLOOKUP($A50,[23]旧外海町!$B$35:$M$59,2,FALSE)</f>
        <v>10</v>
      </c>
      <c r="Q50" s="804">
        <f>VLOOKUP($A50,[23]旧外海町!$B$35:$M$59,3,FALSE)</f>
        <v>8</v>
      </c>
      <c r="R50" s="804">
        <f>VLOOKUP($A50,[23]旧外海町!$B$35:$M$59,4,FALSE)</f>
        <v>8</v>
      </c>
      <c r="S50" s="804" t="str">
        <f>VLOOKUP($A50,[23]旧外海町!$B$35:$M$59,5,FALSE)</f>
        <v>-</v>
      </c>
      <c r="T50" s="804" t="str">
        <f>VLOOKUP($A50,[23]旧外海町!$B$35:$M$59,6,FALSE)</f>
        <v>-</v>
      </c>
      <c r="U50" s="804">
        <f>VLOOKUP($A50,[23]旧外海町!$B$35:$M$59,7,FALSE)</f>
        <v>1</v>
      </c>
      <c r="V50" s="804" t="str">
        <f>VLOOKUP($A50,[23]旧外海町!$B$35:$M$59,8,FALSE)</f>
        <v>-</v>
      </c>
      <c r="W50" s="804">
        <f>VLOOKUP($A50,[23]旧外海町!$B$35:$M$59,9,FALSE)</f>
        <v>1</v>
      </c>
      <c r="X50" s="804" t="str">
        <f>VLOOKUP($A50,[23]旧外海町!$B$35:$M$59,10,FALSE)</f>
        <v>-</v>
      </c>
      <c r="Y50" s="805" t="str">
        <f>VLOOKUP($A50,[23]旧外海町!$B$35:$M$59,11,FALSE)</f>
        <v>-</v>
      </c>
      <c r="Z50" s="804">
        <f>VLOOKUP($A50,[23]旧外海町!$B$64:$M$88,2,FALSE)</f>
        <v>5</v>
      </c>
      <c r="AA50" s="804">
        <f>VLOOKUP($A50,[23]旧外海町!$B$64:$M$88,3,FALSE)</f>
        <v>5</v>
      </c>
      <c r="AB50" s="804">
        <f>VLOOKUP($A50,[23]旧外海町!$B$64:$M$88,4,FALSE)</f>
        <v>3</v>
      </c>
      <c r="AC50" s="804" t="str">
        <f>VLOOKUP($A50,[23]旧外海町!$B$64:$M$88,5,FALSE)</f>
        <v>-</v>
      </c>
      <c r="AD50" s="804">
        <f>VLOOKUP($A50,[23]旧外海町!$B$64:$M$88,6,FALSE)</f>
        <v>2</v>
      </c>
      <c r="AE50" s="804" t="str">
        <f>VLOOKUP($A50,[23]旧外海町!$B$64:$M$88,7,FALSE)</f>
        <v>-</v>
      </c>
      <c r="AF50" s="804" t="str">
        <f>VLOOKUP($A50,[23]旧外海町!$B$64:$M$88,8,FALSE)</f>
        <v>-</v>
      </c>
      <c r="AG50" s="804" t="str">
        <f>VLOOKUP($A50,[23]旧外海町!$B$64:$M$88,9,FALSE)</f>
        <v>-</v>
      </c>
      <c r="AH50" s="804" t="str">
        <f>VLOOKUP($A50,[23]旧外海町!$B$64:$M$88,10,FALSE)</f>
        <v>-</v>
      </c>
      <c r="AI50" s="804" t="str">
        <f>VLOOKUP($A50,[23]旧外海町!$B$64:$M$88,11,FALSE)</f>
        <v>-</v>
      </c>
    </row>
    <row r="51" spans="1:35" s="143" customFormat="1" ht="15.95" customHeight="1">
      <c r="A51" s="772" t="s">
        <v>859</v>
      </c>
      <c r="B51" s="132" t="s">
        <v>212</v>
      </c>
      <c r="C51" s="132"/>
      <c r="D51" s="803" t="s">
        <v>902</v>
      </c>
      <c r="E51" s="777" t="s">
        <v>860</v>
      </c>
      <c r="F51" s="804">
        <f>VLOOKUP($A51,[23]旧外海町!$B$6:$M$30,2,FALSE)</f>
        <v>57</v>
      </c>
      <c r="G51" s="804">
        <f>VLOOKUP($A51,[23]旧外海町!$B$6:$M$30,3,FALSE)</f>
        <v>41</v>
      </c>
      <c r="H51" s="804">
        <f>VLOOKUP($A51,[23]旧外海町!$B$6:$M$30,4,FALSE)</f>
        <v>8</v>
      </c>
      <c r="I51" s="804">
        <f>VLOOKUP($A51,[23]旧外海町!$B$6:$M$30,5,FALSE)</f>
        <v>2</v>
      </c>
      <c r="J51" s="804">
        <f>VLOOKUP($A51,[23]旧外海町!$B$6:$M$30,6,FALSE)</f>
        <v>31</v>
      </c>
      <c r="K51" s="804" t="str">
        <f>VLOOKUP($A51,[23]旧外海町!$B$6:$M$30,7,FALSE)</f>
        <v>-</v>
      </c>
      <c r="L51" s="804">
        <f>VLOOKUP($A51,[23]旧外海町!$B$6:$M$30,8,FALSE)</f>
        <v>2</v>
      </c>
      <c r="M51" s="804">
        <f>VLOOKUP($A51,[23]旧外海町!$B$6:$M$30,9,FALSE)</f>
        <v>9</v>
      </c>
      <c r="N51" s="804">
        <f>VLOOKUP($A51,[23]旧外海町!$B$6:$M$30,10,FALSE)</f>
        <v>4</v>
      </c>
      <c r="O51" s="805" t="str">
        <f>VLOOKUP($A51,[23]旧外海町!$B$6:$M$30,11,FALSE)</f>
        <v>-</v>
      </c>
      <c r="P51" s="804">
        <f>VLOOKUP($A51,[23]旧外海町!$B$35:$M$59,2,FALSE)</f>
        <v>23</v>
      </c>
      <c r="Q51" s="804">
        <f>VLOOKUP($A51,[23]旧外海町!$B$35:$M$59,3,FALSE)</f>
        <v>15</v>
      </c>
      <c r="R51" s="804">
        <f>VLOOKUP($A51,[23]旧外海町!$B$35:$M$59,4,FALSE)</f>
        <v>3</v>
      </c>
      <c r="S51" s="804" t="str">
        <f>VLOOKUP($A51,[23]旧外海町!$B$35:$M$59,5,FALSE)</f>
        <v>-</v>
      </c>
      <c r="T51" s="804">
        <f>VLOOKUP($A51,[23]旧外海町!$B$35:$M$59,6,FALSE)</f>
        <v>12</v>
      </c>
      <c r="U51" s="804" t="str">
        <f>VLOOKUP($A51,[23]旧外海町!$B$35:$M$59,7,FALSE)</f>
        <v>-</v>
      </c>
      <c r="V51" s="804" t="str">
        <f>VLOOKUP($A51,[23]旧外海町!$B$35:$M$59,8,FALSE)</f>
        <v>-</v>
      </c>
      <c r="W51" s="804">
        <f>VLOOKUP($A51,[23]旧外海町!$B$35:$M$59,9,FALSE)</f>
        <v>6</v>
      </c>
      <c r="X51" s="804">
        <f>VLOOKUP($A51,[23]旧外海町!$B$35:$M$59,10,FALSE)</f>
        <v>1</v>
      </c>
      <c r="Y51" s="805" t="str">
        <f>VLOOKUP($A51,[23]旧外海町!$B$35:$M$59,11,FALSE)</f>
        <v>-</v>
      </c>
      <c r="Z51" s="804">
        <f>VLOOKUP($A51,[23]旧外海町!$B$64:$M$88,2,FALSE)</f>
        <v>34</v>
      </c>
      <c r="AA51" s="804">
        <f>VLOOKUP($A51,[23]旧外海町!$B$64:$M$88,3,FALSE)</f>
        <v>26</v>
      </c>
      <c r="AB51" s="804">
        <f>VLOOKUP($A51,[23]旧外海町!$B$64:$M$88,4,FALSE)</f>
        <v>5</v>
      </c>
      <c r="AC51" s="804">
        <f>VLOOKUP($A51,[23]旧外海町!$B$64:$M$88,5,FALSE)</f>
        <v>2</v>
      </c>
      <c r="AD51" s="804">
        <f>VLOOKUP($A51,[23]旧外海町!$B$64:$M$88,6,FALSE)</f>
        <v>19</v>
      </c>
      <c r="AE51" s="804" t="str">
        <f>VLOOKUP($A51,[23]旧外海町!$B$64:$M$88,7,FALSE)</f>
        <v>-</v>
      </c>
      <c r="AF51" s="804">
        <f>VLOOKUP($A51,[23]旧外海町!$B$64:$M$88,8,FALSE)</f>
        <v>2</v>
      </c>
      <c r="AG51" s="804">
        <f>VLOOKUP($A51,[23]旧外海町!$B$64:$M$88,9,FALSE)</f>
        <v>3</v>
      </c>
      <c r="AH51" s="804">
        <f>VLOOKUP($A51,[23]旧外海町!$B$64:$M$88,10,FALSE)</f>
        <v>3</v>
      </c>
      <c r="AI51" s="804" t="str">
        <f>VLOOKUP($A51,[23]旧外海町!$B$64:$M$88,11,FALSE)</f>
        <v>-</v>
      </c>
    </row>
    <row r="52" spans="1:35" s="143" customFormat="1" ht="15.95" customHeight="1">
      <c r="A52" s="772" t="s">
        <v>861</v>
      </c>
      <c r="B52" s="132" t="s">
        <v>212</v>
      </c>
      <c r="C52" s="132"/>
      <c r="D52" s="803" t="s">
        <v>903</v>
      </c>
      <c r="E52" s="777" t="s">
        <v>862</v>
      </c>
      <c r="F52" s="804">
        <f>VLOOKUP($A52,[23]旧外海町!$B$6:$M$30,2,FALSE)</f>
        <v>50</v>
      </c>
      <c r="G52" s="804">
        <f>VLOOKUP($A52,[23]旧外海町!$B$6:$M$30,3,FALSE)</f>
        <v>29</v>
      </c>
      <c r="H52" s="804">
        <f>VLOOKUP($A52,[23]旧外海町!$B$6:$M$30,4,FALSE)</f>
        <v>13</v>
      </c>
      <c r="I52" s="804" t="str">
        <f>VLOOKUP($A52,[23]旧外海町!$B$6:$M$30,5,FALSE)</f>
        <v>-</v>
      </c>
      <c r="J52" s="804">
        <f>VLOOKUP($A52,[23]旧外海町!$B$6:$M$30,6,FALSE)</f>
        <v>16</v>
      </c>
      <c r="K52" s="804" t="str">
        <f>VLOOKUP($A52,[23]旧外海町!$B$6:$M$30,7,FALSE)</f>
        <v>-</v>
      </c>
      <c r="L52" s="804">
        <f>VLOOKUP($A52,[23]旧外海町!$B$6:$M$30,8,FALSE)</f>
        <v>7</v>
      </c>
      <c r="M52" s="804">
        <f>VLOOKUP($A52,[23]旧外海町!$B$6:$M$30,9,FALSE)</f>
        <v>8</v>
      </c>
      <c r="N52" s="804">
        <f>VLOOKUP($A52,[23]旧外海町!$B$6:$M$30,10,FALSE)</f>
        <v>6</v>
      </c>
      <c r="O52" s="805" t="str">
        <f>VLOOKUP($A52,[23]旧外海町!$B$6:$M$30,11,FALSE)</f>
        <v>-</v>
      </c>
      <c r="P52" s="804">
        <f>VLOOKUP($A52,[23]旧外海町!$B$35:$M$59,2,FALSE)</f>
        <v>18</v>
      </c>
      <c r="Q52" s="804">
        <f>VLOOKUP($A52,[23]旧外海町!$B$35:$M$59,3,FALSE)</f>
        <v>11</v>
      </c>
      <c r="R52" s="804">
        <f>VLOOKUP($A52,[23]旧外海町!$B$35:$M$59,4,FALSE)</f>
        <v>5</v>
      </c>
      <c r="S52" s="804" t="str">
        <f>VLOOKUP($A52,[23]旧外海町!$B$35:$M$59,5,FALSE)</f>
        <v>-</v>
      </c>
      <c r="T52" s="804">
        <f>VLOOKUP($A52,[23]旧外海町!$B$35:$M$59,6,FALSE)</f>
        <v>6</v>
      </c>
      <c r="U52" s="804" t="str">
        <f>VLOOKUP($A52,[23]旧外海町!$B$35:$M$59,7,FALSE)</f>
        <v>-</v>
      </c>
      <c r="V52" s="804">
        <f>VLOOKUP($A52,[23]旧外海町!$B$35:$M$59,8,FALSE)</f>
        <v>3</v>
      </c>
      <c r="W52" s="804">
        <f>VLOOKUP($A52,[23]旧外海町!$B$35:$M$59,9,FALSE)</f>
        <v>3</v>
      </c>
      <c r="X52" s="804">
        <f>VLOOKUP($A52,[23]旧外海町!$B$35:$M$59,10,FALSE)</f>
        <v>1</v>
      </c>
      <c r="Y52" s="805" t="str">
        <f>VLOOKUP($A52,[23]旧外海町!$B$35:$M$59,11,FALSE)</f>
        <v>-</v>
      </c>
      <c r="Z52" s="804">
        <f>VLOOKUP($A52,[23]旧外海町!$B$64:$M$88,2,FALSE)</f>
        <v>32</v>
      </c>
      <c r="AA52" s="804">
        <f>VLOOKUP($A52,[23]旧外海町!$B$64:$M$88,3,FALSE)</f>
        <v>18</v>
      </c>
      <c r="AB52" s="804">
        <f>VLOOKUP($A52,[23]旧外海町!$B$64:$M$88,4,FALSE)</f>
        <v>8</v>
      </c>
      <c r="AC52" s="804" t="str">
        <f>VLOOKUP($A52,[23]旧外海町!$B$64:$M$88,5,FALSE)</f>
        <v>-</v>
      </c>
      <c r="AD52" s="804">
        <f>VLOOKUP($A52,[23]旧外海町!$B$64:$M$88,6,FALSE)</f>
        <v>10</v>
      </c>
      <c r="AE52" s="804" t="str">
        <f>VLOOKUP($A52,[23]旧外海町!$B$64:$M$88,7,FALSE)</f>
        <v>-</v>
      </c>
      <c r="AF52" s="804">
        <f>VLOOKUP($A52,[23]旧外海町!$B$64:$M$88,8,FALSE)</f>
        <v>4</v>
      </c>
      <c r="AG52" s="804">
        <f>VLOOKUP($A52,[23]旧外海町!$B$64:$M$88,9,FALSE)</f>
        <v>5</v>
      </c>
      <c r="AH52" s="804">
        <f>VLOOKUP($A52,[23]旧外海町!$B$64:$M$88,10,FALSE)</f>
        <v>5</v>
      </c>
      <c r="AI52" s="804" t="str">
        <f>VLOOKUP($A52,[23]旧外海町!$B$64:$M$88,11,FALSE)</f>
        <v>-</v>
      </c>
    </row>
    <row r="53" spans="1:35" s="143" customFormat="1" ht="15.95" customHeight="1">
      <c r="A53" s="772" t="s">
        <v>863</v>
      </c>
      <c r="B53" s="132" t="s">
        <v>212</v>
      </c>
      <c r="C53" s="132"/>
      <c r="D53" s="803" t="s">
        <v>904</v>
      </c>
      <c r="E53" s="777" t="s">
        <v>864</v>
      </c>
      <c r="F53" s="804">
        <f>VLOOKUP($A53,[23]旧外海町!$B$6:$M$30,2,FALSE)</f>
        <v>51</v>
      </c>
      <c r="G53" s="804">
        <f>VLOOKUP($A53,[23]旧外海町!$B$6:$M$30,3,FALSE)</f>
        <v>49</v>
      </c>
      <c r="H53" s="804">
        <f>VLOOKUP($A53,[23]旧外海町!$B$6:$M$30,4,FALSE)</f>
        <v>23</v>
      </c>
      <c r="I53" s="804">
        <f>VLOOKUP($A53,[23]旧外海町!$B$6:$M$30,5,FALSE)</f>
        <v>1</v>
      </c>
      <c r="J53" s="804">
        <f>VLOOKUP($A53,[23]旧外海町!$B$6:$M$30,6,FALSE)</f>
        <v>25</v>
      </c>
      <c r="K53" s="804" t="str">
        <f>VLOOKUP($A53,[23]旧外海町!$B$6:$M$30,7,FALSE)</f>
        <v>-</v>
      </c>
      <c r="L53" s="804" t="str">
        <f>VLOOKUP($A53,[23]旧外海町!$B$6:$M$30,8,FALSE)</f>
        <v>-</v>
      </c>
      <c r="M53" s="804">
        <f>VLOOKUP($A53,[23]旧外海町!$B$6:$M$30,9,FALSE)</f>
        <v>1</v>
      </c>
      <c r="N53" s="804" t="str">
        <f>VLOOKUP($A53,[23]旧外海町!$B$6:$M$30,10,FALSE)</f>
        <v>-</v>
      </c>
      <c r="O53" s="805" t="str">
        <f>VLOOKUP($A53,[23]旧外海町!$B$6:$M$30,11,FALSE)</f>
        <v>-</v>
      </c>
      <c r="P53" s="804">
        <f>VLOOKUP($A53,[23]旧外海町!$B$35:$M$59,2,FALSE)</f>
        <v>18</v>
      </c>
      <c r="Q53" s="804">
        <f>VLOOKUP($A53,[23]旧外海町!$B$35:$M$59,3,FALSE)</f>
        <v>18</v>
      </c>
      <c r="R53" s="804">
        <f>VLOOKUP($A53,[23]旧外海町!$B$35:$M$59,4,FALSE)</f>
        <v>12</v>
      </c>
      <c r="S53" s="804" t="str">
        <f>VLOOKUP($A53,[23]旧外海町!$B$35:$M$59,5,FALSE)</f>
        <v>-</v>
      </c>
      <c r="T53" s="804">
        <f>VLOOKUP($A53,[23]旧外海町!$B$35:$M$59,6,FALSE)</f>
        <v>6</v>
      </c>
      <c r="U53" s="804" t="str">
        <f>VLOOKUP($A53,[23]旧外海町!$B$35:$M$59,7,FALSE)</f>
        <v>-</v>
      </c>
      <c r="V53" s="804" t="str">
        <f>VLOOKUP($A53,[23]旧外海町!$B$35:$M$59,8,FALSE)</f>
        <v>-</v>
      </c>
      <c r="W53" s="804" t="str">
        <f>VLOOKUP($A53,[23]旧外海町!$B$35:$M$59,9,FALSE)</f>
        <v>-</v>
      </c>
      <c r="X53" s="804" t="str">
        <f>VLOOKUP($A53,[23]旧外海町!$B$35:$M$59,10,FALSE)</f>
        <v>-</v>
      </c>
      <c r="Y53" s="805" t="str">
        <f>VLOOKUP($A53,[23]旧外海町!$B$35:$M$59,11,FALSE)</f>
        <v>-</v>
      </c>
      <c r="Z53" s="804">
        <f>VLOOKUP($A53,[23]旧外海町!$B$64:$M$88,2,FALSE)</f>
        <v>33</v>
      </c>
      <c r="AA53" s="804">
        <f>VLOOKUP($A53,[23]旧外海町!$B$64:$M$88,3,FALSE)</f>
        <v>31</v>
      </c>
      <c r="AB53" s="804">
        <f>VLOOKUP($A53,[23]旧外海町!$B$64:$M$88,4,FALSE)</f>
        <v>11</v>
      </c>
      <c r="AC53" s="804">
        <f>VLOOKUP($A53,[23]旧外海町!$B$64:$M$88,5,FALSE)</f>
        <v>1</v>
      </c>
      <c r="AD53" s="804">
        <f>VLOOKUP($A53,[23]旧外海町!$B$64:$M$88,6,FALSE)</f>
        <v>19</v>
      </c>
      <c r="AE53" s="804" t="str">
        <f>VLOOKUP($A53,[23]旧外海町!$B$64:$M$88,7,FALSE)</f>
        <v>-</v>
      </c>
      <c r="AF53" s="804" t="str">
        <f>VLOOKUP($A53,[23]旧外海町!$B$64:$M$88,8,FALSE)</f>
        <v>-</v>
      </c>
      <c r="AG53" s="804">
        <f>VLOOKUP($A53,[23]旧外海町!$B$64:$M$88,9,FALSE)</f>
        <v>1</v>
      </c>
      <c r="AH53" s="804" t="str">
        <f>VLOOKUP($A53,[23]旧外海町!$B$64:$M$88,10,FALSE)</f>
        <v>-</v>
      </c>
      <c r="AI53" s="804" t="str">
        <f>VLOOKUP($A53,[23]旧外海町!$B$64:$M$88,11,FALSE)</f>
        <v>-</v>
      </c>
    </row>
    <row r="54" spans="1:35" s="143" customFormat="1" ht="15.95" customHeight="1">
      <c r="A54" s="772" t="s">
        <v>865</v>
      </c>
      <c r="B54" s="132" t="s">
        <v>212</v>
      </c>
      <c r="C54" s="132"/>
      <c r="D54" s="803" t="s">
        <v>905</v>
      </c>
      <c r="E54" s="777" t="s">
        <v>866</v>
      </c>
      <c r="F54" s="804">
        <f>VLOOKUP($A54,[23]旧外海町!$B$6:$M$30,2,FALSE)</f>
        <v>354</v>
      </c>
      <c r="G54" s="804">
        <f>VLOOKUP($A54,[23]旧外海町!$B$6:$M$30,3,FALSE)</f>
        <v>341</v>
      </c>
      <c r="H54" s="804">
        <f>VLOOKUP($A54,[23]旧外海町!$B$6:$M$30,4,FALSE)</f>
        <v>240</v>
      </c>
      <c r="I54" s="804" t="str">
        <f>VLOOKUP($A54,[23]旧外海町!$B$6:$M$30,5,FALSE)</f>
        <v>-</v>
      </c>
      <c r="J54" s="804">
        <f>VLOOKUP($A54,[23]旧外海町!$B$6:$M$30,6,FALSE)</f>
        <v>101</v>
      </c>
      <c r="K54" s="804">
        <f>VLOOKUP($A54,[23]旧外海町!$B$6:$M$30,7,FALSE)</f>
        <v>6</v>
      </c>
      <c r="L54" s="804">
        <f>VLOOKUP($A54,[23]旧外海町!$B$6:$M$30,8,FALSE)</f>
        <v>1</v>
      </c>
      <c r="M54" s="804">
        <f>VLOOKUP($A54,[23]旧外海町!$B$6:$M$30,9,FALSE)</f>
        <v>2</v>
      </c>
      <c r="N54" s="804">
        <f>VLOOKUP($A54,[23]旧外海町!$B$6:$M$30,10,FALSE)</f>
        <v>1</v>
      </c>
      <c r="O54" s="805" t="str">
        <f>VLOOKUP($A54,[23]旧外海町!$B$6:$M$30,11,FALSE)</f>
        <v>-</v>
      </c>
      <c r="P54" s="804">
        <f>VLOOKUP($A54,[23]旧外海町!$B$35:$M$59,2,FALSE)</f>
        <v>69</v>
      </c>
      <c r="Q54" s="804">
        <f>VLOOKUP($A54,[23]旧外海町!$B$35:$M$59,3,FALSE)</f>
        <v>63</v>
      </c>
      <c r="R54" s="804">
        <f>VLOOKUP($A54,[23]旧外海町!$B$35:$M$59,4,FALSE)</f>
        <v>52</v>
      </c>
      <c r="S54" s="804" t="str">
        <f>VLOOKUP($A54,[23]旧外海町!$B$35:$M$59,5,FALSE)</f>
        <v>-</v>
      </c>
      <c r="T54" s="804">
        <f>VLOOKUP($A54,[23]旧外海町!$B$35:$M$59,6,FALSE)</f>
        <v>11</v>
      </c>
      <c r="U54" s="804">
        <f>VLOOKUP($A54,[23]旧外海町!$B$35:$M$59,7,FALSE)</f>
        <v>3</v>
      </c>
      <c r="V54" s="804">
        <f>VLOOKUP($A54,[23]旧外海町!$B$35:$M$59,8,FALSE)</f>
        <v>1</v>
      </c>
      <c r="W54" s="804">
        <f>VLOOKUP($A54,[23]旧外海町!$B$35:$M$59,9,FALSE)</f>
        <v>2</v>
      </c>
      <c r="X54" s="804" t="str">
        <f>VLOOKUP($A54,[23]旧外海町!$B$35:$M$59,10,FALSE)</f>
        <v>-</v>
      </c>
      <c r="Y54" s="805" t="str">
        <f>VLOOKUP($A54,[23]旧外海町!$B$35:$M$59,11,FALSE)</f>
        <v>-</v>
      </c>
      <c r="Z54" s="804">
        <f>VLOOKUP($A54,[23]旧外海町!$B$64:$M$88,2,FALSE)</f>
        <v>285</v>
      </c>
      <c r="AA54" s="804">
        <f>VLOOKUP($A54,[23]旧外海町!$B$64:$M$88,3,FALSE)</f>
        <v>278</v>
      </c>
      <c r="AB54" s="804">
        <f>VLOOKUP($A54,[23]旧外海町!$B$64:$M$88,4,FALSE)</f>
        <v>188</v>
      </c>
      <c r="AC54" s="804" t="str">
        <f>VLOOKUP($A54,[23]旧外海町!$B$64:$M$88,5,FALSE)</f>
        <v>-</v>
      </c>
      <c r="AD54" s="804">
        <f>VLOOKUP($A54,[23]旧外海町!$B$64:$M$88,6,FALSE)</f>
        <v>90</v>
      </c>
      <c r="AE54" s="804">
        <f>VLOOKUP($A54,[23]旧外海町!$B$64:$M$88,7,FALSE)</f>
        <v>3</v>
      </c>
      <c r="AF54" s="804" t="str">
        <f>VLOOKUP($A54,[23]旧外海町!$B$64:$M$88,8,FALSE)</f>
        <v>-</v>
      </c>
      <c r="AG54" s="804" t="str">
        <f>VLOOKUP($A54,[23]旧外海町!$B$64:$M$88,9,FALSE)</f>
        <v>-</v>
      </c>
      <c r="AH54" s="804">
        <f>VLOOKUP($A54,[23]旧外海町!$B$64:$M$88,10,FALSE)</f>
        <v>1</v>
      </c>
      <c r="AI54" s="804" t="str">
        <f>VLOOKUP($A54,[23]旧外海町!$B$64:$M$88,11,FALSE)</f>
        <v>-</v>
      </c>
    </row>
    <row r="55" spans="1:35" s="143" customFormat="1" ht="15.95" customHeight="1">
      <c r="A55" s="772" t="s">
        <v>867</v>
      </c>
      <c r="B55" s="132" t="s">
        <v>212</v>
      </c>
      <c r="C55" s="132"/>
      <c r="D55" s="803" t="s">
        <v>906</v>
      </c>
      <c r="E55" s="777" t="s">
        <v>868</v>
      </c>
      <c r="F55" s="804">
        <f>VLOOKUP($A55,[23]旧外海町!$B$6:$M$30,2,FALSE)</f>
        <v>21</v>
      </c>
      <c r="G55" s="804">
        <f>VLOOKUP($A55,[23]旧外海町!$B$6:$M$30,3,FALSE)</f>
        <v>20</v>
      </c>
      <c r="H55" s="804">
        <f>VLOOKUP($A55,[23]旧外海町!$B$6:$M$30,4,FALSE)</f>
        <v>11</v>
      </c>
      <c r="I55" s="804">
        <f>VLOOKUP($A55,[23]旧外海町!$B$6:$M$30,5,FALSE)</f>
        <v>1</v>
      </c>
      <c r="J55" s="804">
        <f>VLOOKUP($A55,[23]旧外海町!$B$6:$M$30,6,FALSE)</f>
        <v>8</v>
      </c>
      <c r="K55" s="804">
        <f>VLOOKUP($A55,[23]旧外海町!$B$6:$M$30,7,FALSE)</f>
        <v>1</v>
      </c>
      <c r="L55" s="804" t="str">
        <f>VLOOKUP($A55,[23]旧外海町!$B$6:$M$30,8,FALSE)</f>
        <v>-</v>
      </c>
      <c r="M55" s="804" t="str">
        <f>VLOOKUP($A55,[23]旧外海町!$B$6:$M$30,9,FALSE)</f>
        <v>-</v>
      </c>
      <c r="N55" s="804" t="str">
        <f>VLOOKUP($A55,[23]旧外海町!$B$6:$M$30,10,FALSE)</f>
        <v>-</v>
      </c>
      <c r="O55" s="805" t="str">
        <f>VLOOKUP($A55,[23]旧外海町!$B$6:$M$30,11,FALSE)</f>
        <v>-</v>
      </c>
      <c r="P55" s="804">
        <f>VLOOKUP($A55,[23]旧外海町!$B$35:$M$59,2,FALSE)</f>
        <v>15</v>
      </c>
      <c r="Q55" s="804">
        <f>VLOOKUP($A55,[23]旧外海町!$B$35:$M$59,3,FALSE)</f>
        <v>15</v>
      </c>
      <c r="R55" s="804">
        <f>VLOOKUP($A55,[23]旧外海町!$B$35:$M$59,4,FALSE)</f>
        <v>9</v>
      </c>
      <c r="S55" s="804">
        <f>VLOOKUP($A55,[23]旧外海町!$B$35:$M$59,5,FALSE)</f>
        <v>1</v>
      </c>
      <c r="T55" s="804">
        <f>VLOOKUP($A55,[23]旧外海町!$B$35:$M$59,6,FALSE)</f>
        <v>5</v>
      </c>
      <c r="U55" s="804" t="str">
        <f>VLOOKUP($A55,[23]旧外海町!$B$35:$M$59,7,FALSE)</f>
        <v>-</v>
      </c>
      <c r="V55" s="804" t="str">
        <f>VLOOKUP($A55,[23]旧外海町!$B$35:$M$59,8,FALSE)</f>
        <v>-</v>
      </c>
      <c r="W55" s="804" t="str">
        <f>VLOOKUP($A55,[23]旧外海町!$B$35:$M$59,9,FALSE)</f>
        <v>-</v>
      </c>
      <c r="X55" s="804" t="str">
        <f>VLOOKUP($A55,[23]旧外海町!$B$35:$M$59,10,FALSE)</f>
        <v>-</v>
      </c>
      <c r="Y55" s="805" t="str">
        <f>VLOOKUP($A55,[23]旧外海町!$B$35:$M$59,11,FALSE)</f>
        <v>-</v>
      </c>
      <c r="Z55" s="804">
        <f>VLOOKUP($A55,[23]旧外海町!$B$64:$M$88,2,FALSE)</f>
        <v>6</v>
      </c>
      <c r="AA55" s="804">
        <f>VLOOKUP($A55,[23]旧外海町!$B$64:$M$88,3,FALSE)</f>
        <v>5</v>
      </c>
      <c r="AB55" s="804">
        <f>VLOOKUP($A55,[23]旧外海町!$B$64:$M$88,4,FALSE)</f>
        <v>2</v>
      </c>
      <c r="AC55" s="804" t="str">
        <f>VLOOKUP($A55,[23]旧外海町!$B$64:$M$88,5,FALSE)</f>
        <v>-</v>
      </c>
      <c r="AD55" s="804">
        <f>VLOOKUP($A55,[23]旧外海町!$B$64:$M$88,6,FALSE)</f>
        <v>3</v>
      </c>
      <c r="AE55" s="804">
        <f>VLOOKUP($A55,[23]旧外海町!$B$64:$M$88,7,FALSE)</f>
        <v>1</v>
      </c>
      <c r="AF55" s="804" t="str">
        <f>VLOOKUP($A55,[23]旧外海町!$B$64:$M$88,8,FALSE)</f>
        <v>-</v>
      </c>
      <c r="AG55" s="804" t="str">
        <f>VLOOKUP($A55,[23]旧外海町!$B$64:$M$88,9,FALSE)</f>
        <v>-</v>
      </c>
      <c r="AH55" s="804" t="str">
        <f>VLOOKUP($A55,[23]旧外海町!$B$64:$M$88,10,FALSE)</f>
        <v>-</v>
      </c>
      <c r="AI55" s="804" t="str">
        <f>VLOOKUP($A55,[23]旧外海町!$B$64:$M$88,11,FALSE)</f>
        <v>-</v>
      </c>
    </row>
    <row r="56" spans="1:35" s="143" customFormat="1" ht="15.95" customHeight="1">
      <c r="A56" s="772" t="s">
        <v>869</v>
      </c>
      <c r="B56" s="132" t="s">
        <v>212</v>
      </c>
      <c r="C56" s="132"/>
      <c r="D56" s="803" t="s">
        <v>907</v>
      </c>
      <c r="E56" s="777" t="s">
        <v>870</v>
      </c>
      <c r="F56" s="804">
        <f>VLOOKUP($A56,[23]旧外海町!$B$6:$M$30,2,FALSE)</f>
        <v>95</v>
      </c>
      <c r="G56" s="804">
        <f>VLOOKUP($A56,[23]旧外海町!$B$6:$M$30,3,FALSE)</f>
        <v>75</v>
      </c>
      <c r="H56" s="804">
        <f>VLOOKUP($A56,[23]旧外海町!$B$6:$M$30,4,FALSE)</f>
        <v>53</v>
      </c>
      <c r="I56" s="804">
        <f>VLOOKUP($A56,[23]旧外海町!$B$6:$M$30,5,FALSE)</f>
        <v>1</v>
      </c>
      <c r="J56" s="804">
        <f>VLOOKUP($A56,[23]旧外海町!$B$6:$M$30,6,FALSE)</f>
        <v>21</v>
      </c>
      <c r="K56" s="804">
        <f>VLOOKUP($A56,[23]旧外海町!$B$6:$M$30,7,FALSE)</f>
        <v>9</v>
      </c>
      <c r="L56" s="804">
        <f>VLOOKUP($A56,[23]旧外海町!$B$6:$M$30,8,FALSE)</f>
        <v>1</v>
      </c>
      <c r="M56" s="804">
        <f>VLOOKUP($A56,[23]旧外海町!$B$6:$M$30,9,FALSE)</f>
        <v>8</v>
      </c>
      <c r="N56" s="804">
        <f>VLOOKUP($A56,[23]旧外海町!$B$6:$M$30,10,FALSE)</f>
        <v>2</v>
      </c>
      <c r="O56" s="805" t="str">
        <f>VLOOKUP($A56,[23]旧外海町!$B$6:$M$30,11,FALSE)</f>
        <v>-</v>
      </c>
      <c r="P56" s="804">
        <f>VLOOKUP($A56,[23]旧外海町!$B$35:$M$59,2,FALSE)</f>
        <v>73</v>
      </c>
      <c r="Q56" s="804">
        <f>VLOOKUP($A56,[23]旧外海町!$B$35:$M$59,3,FALSE)</f>
        <v>60</v>
      </c>
      <c r="R56" s="804">
        <f>VLOOKUP($A56,[23]旧外海町!$B$35:$M$59,4,FALSE)</f>
        <v>45</v>
      </c>
      <c r="S56" s="804">
        <f>VLOOKUP($A56,[23]旧外海町!$B$35:$M$59,5,FALSE)</f>
        <v>1</v>
      </c>
      <c r="T56" s="804">
        <f>VLOOKUP($A56,[23]旧外海町!$B$35:$M$59,6,FALSE)</f>
        <v>14</v>
      </c>
      <c r="U56" s="804">
        <f>VLOOKUP($A56,[23]旧外海町!$B$35:$M$59,7,FALSE)</f>
        <v>5</v>
      </c>
      <c r="V56" s="804">
        <f>VLOOKUP($A56,[23]旧外海町!$B$35:$M$59,8,FALSE)</f>
        <v>1</v>
      </c>
      <c r="W56" s="804">
        <f>VLOOKUP($A56,[23]旧外海町!$B$35:$M$59,9,FALSE)</f>
        <v>7</v>
      </c>
      <c r="X56" s="804" t="str">
        <f>VLOOKUP($A56,[23]旧外海町!$B$35:$M$59,10,FALSE)</f>
        <v>-</v>
      </c>
      <c r="Y56" s="805" t="str">
        <f>VLOOKUP($A56,[23]旧外海町!$B$35:$M$59,11,FALSE)</f>
        <v>-</v>
      </c>
      <c r="Z56" s="804">
        <f>VLOOKUP($A56,[23]旧外海町!$B$64:$M$88,2,FALSE)</f>
        <v>22</v>
      </c>
      <c r="AA56" s="804">
        <f>VLOOKUP($A56,[23]旧外海町!$B$64:$M$88,3,FALSE)</f>
        <v>15</v>
      </c>
      <c r="AB56" s="804">
        <f>VLOOKUP($A56,[23]旧外海町!$B$64:$M$88,4,FALSE)</f>
        <v>8</v>
      </c>
      <c r="AC56" s="804" t="str">
        <f>VLOOKUP($A56,[23]旧外海町!$B$64:$M$88,5,FALSE)</f>
        <v>-</v>
      </c>
      <c r="AD56" s="804">
        <f>VLOOKUP($A56,[23]旧外海町!$B$64:$M$88,6,FALSE)</f>
        <v>7</v>
      </c>
      <c r="AE56" s="804">
        <f>VLOOKUP($A56,[23]旧外海町!$B$64:$M$88,7,FALSE)</f>
        <v>4</v>
      </c>
      <c r="AF56" s="804" t="str">
        <f>VLOOKUP($A56,[23]旧外海町!$B$64:$M$88,8,FALSE)</f>
        <v>-</v>
      </c>
      <c r="AG56" s="804">
        <f>VLOOKUP($A56,[23]旧外海町!$B$64:$M$88,9,FALSE)</f>
        <v>1</v>
      </c>
      <c r="AH56" s="804">
        <f>VLOOKUP($A56,[23]旧外海町!$B$64:$M$88,10,FALSE)</f>
        <v>2</v>
      </c>
      <c r="AI56" s="804" t="str">
        <f>VLOOKUP($A56,[23]旧外海町!$B$64:$M$88,11,FALSE)</f>
        <v>-</v>
      </c>
    </row>
    <row r="57" spans="1:35" s="143" customFormat="1" ht="15.95" customHeight="1">
      <c r="A57" s="772" t="s">
        <v>871</v>
      </c>
      <c r="B57" s="132" t="s">
        <v>212</v>
      </c>
      <c r="C57" s="132"/>
      <c r="D57" s="803" t="s">
        <v>908</v>
      </c>
      <c r="E57" s="777" t="s">
        <v>872</v>
      </c>
      <c r="F57" s="804">
        <f>VLOOKUP($A57,[23]旧外海町!$B$6:$M$30,2,FALSE)</f>
        <v>24</v>
      </c>
      <c r="G57" s="804">
        <f>VLOOKUP($A57,[23]旧外海町!$B$6:$M$30,3,FALSE)</f>
        <v>24</v>
      </c>
      <c r="H57" s="804">
        <f>VLOOKUP($A57,[23]旧外海町!$B$6:$M$30,4,FALSE)</f>
        <v>19</v>
      </c>
      <c r="I57" s="804" t="str">
        <f>VLOOKUP($A57,[23]旧外海町!$B$6:$M$30,5,FALSE)</f>
        <v>-</v>
      </c>
      <c r="J57" s="804">
        <f>VLOOKUP($A57,[23]旧外海町!$B$6:$M$30,6,FALSE)</f>
        <v>5</v>
      </c>
      <c r="K57" s="804" t="str">
        <f>VLOOKUP($A57,[23]旧外海町!$B$6:$M$30,7,FALSE)</f>
        <v>-</v>
      </c>
      <c r="L57" s="804" t="str">
        <f>VLOOKUP($A57,[23]旧外海町!$B$6:$M$30,8,FALSE)</f>
        <v>-</v>
      </c>
      <c r="M57" s="804" t="str">
        <f>VLOOKUP($A57,[23]旧外海町!$B$6:$M$30,9,FALSE)</f>
        <v>-</v>
      </c>
      <c r="N57" s="804" t="str">
        <f>VLOOKUP($A57,[23]旧外海町!$B$6:$M$30,10,FALSE)</f>
        <v>-</v>
      </c>
      <c r="O57" s="805" t="str">
        <f>VLOOKUP($A57,[23]旧外海町!$B$6:$M$30,11,FALSE)</f>
        <v>-</v>
      </c>
      <c r="P57" s="804">
        <f>VLOOKUP($A57,[23]旧外海町!$B$35:$M$59,2,FALSE)</f>
        <v>16</v>
      </c>
      <c r="Q57" s="804">
        <f>VLOOKUP($A57,[23]旧外海町!$B$35:$M$59,3,FALSE)</f>
        <v>16</v>
      </c>
      <c r="R57" s="804">
        <f>VLOOKUP($A57,[23]旧外海町!$B$35:$M$59,4,FALSE)</f>
        <v>14</v>
      </c>
      <c r="S57" s="804" t="str">
        <f>VLOOKUP($A57,[23]旧外海町!$B$35:$M$59,5,FALSE)</f>
        <v>-</v>
      </c>
      <c r="T57" s="804">
        <f>VLOOKUP($A57,[23]旧外海町!$B$35:$M$59,6,FALSE)</f>
        <v>2</v>
      </c>
      <c r="U57" s="804" t="str">
        <f>VLOOKUP($A57,[23]旧外海町!$B$35:$M$59,7,FALSE)</f>
        <v>-</v>
      </c>
      <c r="V57" s="804" t="str">
        <f>VLOOKUP($A57,[23]旧外海町!$B$35:$M$59,8,FALSE)</f>
        <v>-</v>
      </c>
      <c r="W57" s="804" t="str">
        <f>VLOOKUP($A57,[23]旧外海町!$B$35:$M$59,9,FALSE)</f>
        <v>-</v>
      </c>
      <c r="X57" s="804" t="str">
        <f>VLOOKUP($A57,[23]旧外海町!$B$35:$M$59,10,FALSE)</f>
        <v>-</v>
      </c>
      <c r="Y57" s="805" t="str">
        <f>VLOOKUP($A57,[23]旧外海町!$B$35:$M$59,11,FALSE)</f>
        <v>-</v>
      </c>
      <c r="Z57" s="804">
        <f>VLOOKUP($A57,[23]旧外海町!$B$64:$M$88,2,FALSE)</f>
        <v>8</v>
      </c>
      <c r="AA57" s="804">
        <f>VLOOKUP($A57,[23]旧外海町!$B$64:$M$88,3,FALSE)</f>
        <v>8</v>
      </c>
      <c r="AB57" s="804">
        <f>VLOOKUP($A57,[23]旧外海町!$B$64:$M$88,4,FALSE)</f>
        <v>5</v>
      </c>
      <c r="AC57" s="804" t="str">
        <f>VLOOKUP($A57,[23]旧外海町!$B$64:$M$88,5,FALSE)</f>
        <v>-</v>
      </c>
      <c r="AD57" s="804">
        <f>VLOOKUP($A57,[23]旧外海町!$B$64:$M$88,6,FALSE)</f>
        <v>3</v>
      </c>
      <c r="AE57" s="804" t="str">
        <f>VLOOKUP($A57,[23]旧外海町!$B$64:$M$88,7,FALSE)</f>
        <v>-</v>
      </c>
      <c r="AF57" s="804" t="str">
        <f>VLOOKUP($A57,[23]旧外海町!$B$64:$M$88,8,FALSE)</f>
        <v>-</v>
      </c>
      <c r="AG57" s="804" t="str">
        <f>VLOOKUP($A57,[23]旧外海町!$B$64:$M$88,9,FALSE)</f>
        <v>-</v>
      </c>
      <c r="AH57" s="804" t="str">
        <f>VLOOKUP($A57,[23]旧外海町!$B$64:$M$88,10,FALSE)</f>
        <v>-</v>
      </c>
      <c r="AI57" s="804" t="str">
        <f>VLOOKUP($A57,[23]旧外海町!$B$64:$M$88,11,FALSE)</f>
        <v>-</v>
      </c>
    </row>
    <row r="58" spans="1:35" s="143" customFormat="1" ht="15.95" customHeight="1">
      <c r="A58" s="772" t="s">
        <v>873</v>
      </c>
      <c r="B58" s="132" t="s">
        <v>212</v>
      </c>
      <c r="C58" s="132"/>
      <c r="D58" s="803" t="s">
        <v>909</v>
      </c>
      <c r="E58" s="777" t="s">
        <v>874</v>
      </c>
      <c r="F58" s="804">
        <f>VLOOKUP($A58,[23]旧外海町!$B$6:$M$30,2,FALSE)</f>
        <v>35</v>
      </c>
      <c r="G58" s="804">
        <f>VLOOKUP($A58,[23]旧外海町!$B$6:$M$30,3,FALSE)</f>
        <v>4</v>
      </c>
      <c r="H58" s="804">
        <f>VLOOKUP($A58,[23]旧外海町!$B$6:$M$30,4,FALSE)</f>
        <v>2</v>
      </c>
      <c r="I58" s="804" t="str">
        <f>VLOOKUP($A58,[23]旧外海町!$B$6:$M$30,5,FALSE)</f>
        <v>-</v>
      </c>
      <c r="J58" s="804">
        <f>VLOOKUP($A58,[23]旧外海町!$B$6:$M$30,6,FALSE)</f>
        <v>2</v>
      </c>
      <c r="K58" s="804" t="str">
        <f>VLOOKUP($A58,[23]旧外海町!$B$6:$M$30,7,FALSE)</f>
        <v>-</v>
      </c>
      <c r="L58" s="804" t="str">
        <f>VLOOKUP($A58,[23]旧外海町!$B$6:$M$30,8,FALSE)</f>
        <v>-</v>
      </c>
      <c r="M58" s="804">
        <f>VLOOKUP($A58,[23]旧外海町!$B$6:$M$30,9,FALSE)</f>
        <v>9</v>
      </c>
      <c r="N58" s="804">
        <f>VLOOKUP($A58,[23]旧外海町!$B$6:$M$30,10,FALSE)</f>
        <v>3</v>
      </c>
      <c r="O58" s="805" t="str">
        <f>VLOOKUP($A58,[23]旧外海町!$B$6:$M$30,11,FALSE)</f>
        <v>-</v>
      </c>
      <c r="P58" s="804">
        <f>VLOOKUP($A58,[23]旧外海町!$B$35:$M$59,2,FALSE)</f>
        <v>23</v>
      </c>
      <c r="Q58" s="804">
        <f>VLOOKUP($A58,[23]旧外海町!$B$35:$M$59,3,FALSE)</f>
        <v>4</v>
      </c>
      <c r="R58" s="804">
        <f>VLOOKUP($A58,[23]旧外海町!$B$35:$M$59,4,FALSE)</f>
        <v>2</v>
      </c>
      <c r="S58" s="804" t="str">
        <f>VLOOKUP($A58,[23]旧外海町!$B$35:$M$59,5,FALSE)</f>
        <v>-</v>
      </c>
      <c r="T58" s="804">
        <f>VLOOKUP($A58,[23]旧外海町!$B$35:$M$59,6,FALSE)</f>
        <v>2</v>
      </c>
      <c r="U58" s="804" t="str">
        <f>VLOOKUP($A58,[23]旧外海町!$B$35:$M$59,7,FALSE)</f>
        <v>-</v>
      </c>
      <c r="V58" s="804" t="str">
        <f>VLOOKUP($A58,[23]旧外海町!$B$35:$M$59,8,FALSE)</f>
        <v>-</v>
      </c>
      <c r="W58" s="804">
        <f>VLOOKUP($A58,[23]旧外海町!$B$35:$M$59,9,FALSE)</f>
        <v>6</v>
      </c>
      <c r="X58" s="804">
        <f>VLOOKUP($A58,[23]旧外海町!$B$35:$M$59,10,FALSE)</f>
        <v>1</v>
      </c>
      <c r="Y58" s="805" t="str">
        <f>VLOOKUP($A58,[23]旧外海町!$B$35:$M$59,11,FALSE)</f>
        <v>-</v>
      </c>
      <c r="Z58" s="804">
        <f>VLOOKUP($A58,[23]旧外海町!$B$64:$M$88,2,FALSE)</f>
        <v>12</v>
      </c>
      <c r="AA58" s="804" t="str">
        <f>VLOOKUP($A58,[23]旧外海町!$B$64:$M$88,3,FALSE)</f>
        <v>-</v>
      </c>
      <c r="AB58" s="804" t="str">
        <f>VLOOKUP($A58,[23]旧外海町!$B$64:$M$88,4,FALSE)</f>
        <v>-</v>
      </c>
      <c r="AC58" s="804" t="str">
        <f>VLOOKUP($A58,[23]旧外海町!$B$64:$M$88,5,FALSE)</f>
        <v>-</v>
      </c>
      <c r="AD58" s="804" t="str">
        <f>VLOOKUP($A58,[23]旧外海町!$B$64:$M$88,6,FALSE)</f>
        <v>-</v>
      </c>
      <c r="AE58" s="804" t="str">
        <f>VLOOKUP($A58,[23]旧外海町!$B$64:$M$88,7,FALSE)</f>
        <v>-</v>
      </c>
      <c r="AF58" s="804" t="str">
        <f>VLOOKUP($A58,[23]旧外海町!$B$64:$M$88,8,FALSE)</f>
        <v>-</v>
      </c>
      <c r="AG58" s="804">
        <f>VLOOKUP($A58,[23]旧外海町!$B$64:$M$88,9,FALSE)</f>
        <v>3</v>
      </c>
      <c r="AH58" s="804">
        <f>VLOOKUP($A58,[23]旧外海町!$B$64:$M$88,10,FALSE)</f>
        <v>2</v>
      </c>
      <c r="AI58" s="804" t="str">
        <f>VLOOKUP($A58,[23]旧外海町!$B$64:$M$88,11,FALSE)</f>
        <v>-</v>
      </c>
    </row>
    <row r="59" spans="1:35" s="143" customFormat="1" ht="15.95" customHeight="1">
      <c r="A59" s="772"/>
      <c r="B59" s="132"/>
      <c r="C59" s="132"/>
      <c r="D59" s="803"/>
      <c r="E59" s="777" t="s">
        <v>875</v>
      </c>
      <c r="F59" s="804"/>
      <c r="G59" s="804"/>
      <c r="H59" s="804"/>
      <c r="I59" s="804"/>
      <c r="J59" s="804"/>
      <c r="K59" s="804"/>
      <c r="L59" s="804"/>
      <c r="M59" s="804"/>
      <c r="N59" s="804"/>
      <c r="O59" s="805"/>
      <c r="P59" s="804"/>
      <c r="Q59" s="804"/>
      <c r="R59" s="804"/>
      <c r="S59" s="804"/>
      <c r="T59" s="804"/>
      <c r="U59" s="804"/>
      <c r="V59" s="804"/>
      <c r="W59" s="804"/>
      <c r="X59" s="804"/>
      <c r="Y59" s="805"/>
      <c r="Z59" s="804"/>
      <c r="AA59" s="804"/>
      <c r="AB59" s="804"/>
      <c r="AC59" s="804"/>
      <c r="AD59" s="804"/>
      <c r="AE59" s="804"/>
      <c r="AF59" s="804"/>
      <c r="AG59" s="804"/>
      <c r="AH59" s="804"/>
      <c r="AI59" s="804"/>
    </row>
    <row r="60" spans="1:35" s="143" customFormat="1" ht="15.95" customHeight="1">
      <c r="A60" s="772" t="s">
        <v>876</v>
      </c>
      <c r="B60" s="132" t="s">
        <v>212</v>
      </c>
      <c r="C60" s="132"/>
      <c r="D60" s="132"/>
      <c r="E60" s="778" t="s">
        <v>910</v>
      </c>
      <c r="F60" s="804">
        <f>VLOOKUP($A60,[23]旧外海町!$B$6:$M$30,2,FALSE)</f>
        <v>60</v>
      </c>
      <c r="G60" s="804">
        <f>VLOOKUP($A60,[23]旧外海町!$B$6:$M$30,3,FALSE)</f>
        <v>10</v>
      </c>
      <c r="H60" s="804">
        <f>VLOOKUP($A60,[23]旧外海町!$B$6:$M$30,4,FALSE)</f>
        <v>4</v>
      </c>
      <c r="I60" s="804" t="str">
        <f>VLOOKUP($A60,[23]旧外海町!$B$6:$M$30,5,FALSE)</f>
        <v>-</v>
      </c>
      <c r="J60" s="804">
        <f>VLOOKUP($A60,[23]旧外海町!$B$6:$M$30,6,FALSE)</f>
        <v>6</v>
      </c>
      <c r="K60" s="804">
        <f>VLOOKUP($A60,[23]旧外海町!$B$6:$M$30,7,FALSE)</f>
        <v>2</v>
      </c>
      <c r="L60" s="804">
        <f>VLOOKUP($A60,[23]旧外海町!$B$6:$M$30,8,FALSE)</f>
        <v>5</v>
      </c>
      <c r="M60" s="804">
        <f>VLOOKUP($A60,[23]旧外海町!$B$6:$M$30,9,FALSE)</f>
        <v>28</v>
      </c>
      <c r="N60" s="804">
        <f>VLOOKUP($A60,[23]旧外海町!$B$6:$M$30,10,FALSE)</f>
        <v>14</v>
      </c>
      <c r="O60" s="805" t="str">
        <f>VLOOKUP($A60,[23]旧外海町!$B$6:$M$30,11,FALSE)</f>
        <v>-</v>
      </c>
      <c r="P60" s="804">
        <f>VLOOKUP($A60,[23]旧外海町!$B$35:$M$59,2,FALSE)</f>
        <v>43</v>
      </c>
      <c r="Q60" s="804">
        <f>VLOOKUP($A60,[23]旧外海町!$B$35:$M$59,3,FALSE)</f>
        <v>8</v>
      </c>
      <c r="R60" s="804">
        <f>VLOOKUP($A60,[23]旧外海町!$B$35:$M$59,4,FALSE)</f>
        <v>3</v>
      </c>
      <c r="S60" s="804" t="str">
        <f>VLOOKUP($A60,[23]旧外海町!$B$35:$M$59,5,FALSE)</f>
        <v>-</v>
      </c>
      <c r="T60" s="804">
        <f>VLOOKUP($A60,[23]旧外海町!$B$35:$M$59,6,FALSE)</f>
        <v>5</v>
      </c>
      <c r="U60" s="804">
        <f>VLOOKUP($A60,[23]旧外海町!$B$35:$M$59,7,FALSE)</f>
        <v>1</v>
      </c>
      <c r="V60" s="804">
        <f>VLOOKUP($A60,[23]旧外海町!$B$35:$M$59,8,FALSE)</f>
        <v>5</v>
      </c>
      <c r="W60" s="804">
        <f>VLOOKUP($A60,[23]旧外海町!$B$35:$M$59,9,FALSE)</f>
        <v>27</v>
      </c>
      <c r="X60" s="804">
        <f>VLOOKUP($A60,[23]旧外海町!$B$35:$M$59,10,FALSE)</f>
        <v>2</v>
      </c>
      <c r="Y60" s="805" t="str">
        <f>VLOOKUP($A60,[23]旧外海町!$B$35:$M$59,11,FALSE)</f>
        <v>-</v>
      </c>
      <c r="Z60" s="804">
        <f>VLOOKUP($A60,[23]旧外海町!$B$64:$M$88,2,FALSE)</f>
        <v>17</v>
      </c>
      <c r="AA60" s="804">
        <f>VLOOKUP($A60,[23]旧外海町!$B$64:$M$88,3,FALSE)</f>
        <v>2</v>
      </c>
      <c r="AB60" s="804">
        <f>VLOOKUP($A60,[23]旧外海町!$B$64:$M$88,4,FALSE)</f>
        <v>1</v>
      </c>
      <c r="AC60" s="804" t="str">
        <f>VLOOKUP($A60,[23]旧外海町!$B$64:$M$88,5,FALSE)</f>
        <v>-</v>
      </c>
      <c r="AD60" s="804">
        <f>VLOOKUP($A60,[23]旧外海町!$B$64:$M$88,6,FALSE)</f>
        <v>1</v>
      </c>
      <c r="AE60" s="804">
        <f>VLOOKUP($A60,[23]旧外海町!$B$64:$M$88,7,FALSE)</f>
        <v>1</v>
      </c>
      <c r="AF60" s="804" t="str">
        <f>VLOOKUP($A60,[23]旧外海町!$B$64:$M$88,8,FALSE)</f>
        <v>-</v>
      </c>
      <c r="AG60" s="804">
        <f>VLOOKUP($A60,[23]旧外海町!$B$64:$M$88,9,FALSE)</f>
        <v>1</v>
      </c>
      <c r="AH60" s="804">
        <f>VLOOKUP($A60,[23]旧外海町!$B$64:$M$88,10,FALSE)</f>
        <v>12</v>
      </c>
      <c r="AI60" s="804" t="str">
        <f>VLOOKUP($A60,[23]旧外海町!$B$64:$M$88,11,FALSE)</f>
        <v>-</v>
      </c>
    </row>
    <row r="61" spans="1:35" s="143" customFormat="1" ht="15.95" customHeight="1">
      <c r="A61" s="772" t="s">
        <v>878</v>
      </c>
      <c r="B61" s="132" t="s">
        <v>212</v>
      </c>
      <c r="C61" s="132"/>
      <c r="D61" s="132"/>
      <c r="E61" s="778" t="s">
        <v>879</v>
      </c>
      <c r="F61" s="804">
        <f>VLOOKUP($A61,[23]旧外海町!$B$6:$M$30,2,FALSE)</f>
        <v>316</v>
      </c>
      <c r="G61" s="804">
        <f>VLOOKUP($A61,[23]旧外海町!$B$6:$M$30,3,FALSE)</f>
        <v>239</v>
      </c>
      <c r="H61" s="804">
        <f>VLOOKUP($A61,[23]旧外海町!$B$6:$M$30,4,FALSE)</f>
        <v>186</v>
      </c>
      <c r="I61" s="804">
        <f>VLOOKUP($A61,[23]旧外海町!$B$6:$M$30,5,FALSE)</f>
        <v>2</v>
      </c>
      <c r="J61" s="804">
        <f>VLOOKUP($A61,[23]旧外海町!$B$6:$M$30,6,FALSE)</f>
        <v>51</v>
      </c>
      <c r="K61" s="804">
        <f>VLOOKUP($A61,[23]旧外海町!$B$6:$M$30,7,FALSE)</f>
        <v>14</v>
      </c>
      <c r="L61" s="804">
        <f>VLOOKUP($A61,[23]旧外海町!$B$6:$M$30,8,FALSE)</f>
        <v>11</v>
      </c>
      <c r="M61" s="804">
        <f>VLOOKUP($A61,[23]旧外海町!$B$6:$M$30,9,FALSE)</f>
        <v>43</v>
      </c>
      <c r="N61" s="804">
        <f>VLOOKUP($A61,[23]旧外海町!$B$6:$M$30,10,FALSE)</f>
        <v>4</v>
      </c>
      <c r="O61" s="805">
        <f>VLOOKUP($A61,[23]旧外海町!$B$6:$M$30,11,FALSE)</f>
        <v>2</v>
      </c>
      <c r="P61" s="804">
        <f>VLOOKUP($A61,[23]旧外海町!$B$35:$M$59,2,FALSE)</f>
        <v>249</v>
      </c>
      <c r="Q61" s="804">
        <f>VLOOKUP($A61,[23]旧外海町!$B$35:$M$59,3,FALSE)</f>
        <v>179</v>
      </c>
      <c r="R61" s="804">
        <f>VLOOKUP($A61,[23]旧外海町!$B$35:$M$59,4,FALSE)</f>
        <v>156</v>
      </c>
      <c r="S61" s="804">
        <f>VLOOKUP($A61,[23]旧外海町!$B$35:$M$59,5,FALSE)</f>
        <v>1</v>
      </c>
      <c r="T61" s="804">
        <f>VLOOKUP($A61,[23]旧外海町!$B$35:$M$59,6,FALSE)</f>
        <v>22</v>
      </c>
      <c r="U61" s="804">
        <f>VLOOKUP($A61,[23]旧外海町!$B$35:$M$59,7,FALSE)</f>
        <v>13</v>
      </c>
      <c r="V61" s="804">
        <f>VLOOKUP($A61,[23]旧外海町!$B$35:$M$59,8,FALSE)</f>
        <v>11</v>
      </c>
      <c r="W61" s="804">
        <f>VLOOKUP($A61,[23]旧外海町!$B$35:$M$59,9,FALSE)</f>
        <v>40</v>
      </c>
      <c r="X61" s="804">
        <f>VLOOKUP($A61,[23]旧外海町!$B$35:$M$59,10,FALSE)</f>
        <v>3</v>
      </c>
      <c r="Y61" s="805" t="str">
        <f>VLOOKUP($A61,[23]旧外海町!$B$35:$M$59,11,FALSE)</f>
        <v>-</v>
      </c>
      <c r="Z61" s="804">
        <f>VLOOKUP($A61,[23]旧外海町!$B$64:$M$88,2,FALSE)</f>
        <v>67</v>
      </c>
      <c r="AA61" s="804">
        <f>VLOOKUP($A61,[23]旧外海町!$B$64:$M$88,3,FALSE)</f>
        <v>60</v>
      </c>
      <c r="AB61" s="804">
        <f>VLOOKUP($A61,[23]旧外海町!$B$64:$M$88,4,FALSE)</f>
        <v>30</v>
      </c>
      <c r="AC61" s="804">
        <f>VLOOKUP($A61,[23]旧外海町!$B$64:$M$88,5,FALSE)</f>
        <v>1</v>
      </c>
      <c r="AD61" s="804">
        <f>VLOOKUP($A61,[23]旧外海町!$B$64:$M$88,6,FALSE)</f>
        <v>29</v>
      </c>
      <c r="AE61" s="804">
        <f>VLOOKUP($A61,[23]旧外海町!$B$64:$M$88,7,FALSE)</f>
        <v>1</v>
      </c>
      <c r="AF61" s="804" t="str">
        <f>VLOOKUP($A61,[23]旧外海町!$B$64:$M$88,8,FALSE)</f>
        <v>-</v>
      </c>
      <c r="AG61" s="804">
        <f>VLOOKUP($A61,[23]旧外海町!$B$64:$M$88,9,FALSE)</f>
        <v>3</v>
      </c>
      <c r="AH61" s="804">
        <f>VLOOKUP($A61,[23]旧外海町!$B$64:$M$88,10,FALSE)</f>
        <v>1</v>
      </c>
      <c r="AI61" s="804">
        <f>VLOOKUP($A61,[23]旧外海町!$B$64:$M$88,11,FALSE)</f>
        <v>2</v>
      </c>
    </row>
    <row r="62" spans="1:35" s="143" customFormat="1" ht="15.95" customHeight="1">
      <c r="A62" s="772" t="s">
        <v>880</v>
      </c>
      <c r="B62" s="132" t="s">
        <v>212</v>
      </c>
      <c r="C62" s="132"/>
      <c r="D62" s="132"/>
      <c r="E62" s="778" t="s">
        <v>881</v>
      </c>
      <c r="F62" s="804">
        <f>VLOOKUP($A62,[23]旧外海町!$B$6:$M$30,2,FALSE)</f>
        <v>903</v>
      </c>
      <c r="G62" s="804">
        <f>VLOOKUP($A62,[23]旧外海町!$B$6:$M$30,3,FALSE)</f>
        <v>776</v>
      </c>
      <c r="H62" s="804">
        <f>VLOOKUP($A62,[23]旧外海町!$B$6:$M$30,4,FALSE)</f>
        <v>481</v>
      </c>
      <c r="I62" s="804">
        <f>VLOOKUP($A62,[23]旧外海町!$B$6:$M$30,5,FALSE)</f>
        <v>8</v>
      </c>
      <c r="J62" s="804">
        <f>VLOOKUP($A62,[23]旧外海町!$B$6:$M$30,6,FALSE)</f>
        <v>287</v>
      </c>
      <c r="K62" s="804">
        <f>VLOOKUP($A62,[23]旧外海町!$B$6:$M$30,7,FALSE)</f>
        <v>21</v>
      </c>
      <c r="L62" s="804">
        <f>VLOOKUP($A62,[23]旧外海町!$B$6:$M$30,8,FALSE)</f>
        <v>21</v>
      </c>
      <c r="M62" s="804">
        <f>VLOOKUP($A62,[23]旧外海町!$B$6:$M$30,9,FALSE)</f>
        <v>50</v>
      </c>
      <c r="N62" s="804">
        <f>VLOOKUP($A62,[23]旧外海町!$B$6:$M$30,10,FALSE)</f>
        <v>27</v>
      </c>
      <c r="O62" s="805" t="str">
        <f>VLOOKUP($A62,[23]旧外海町!$B$6:$M$30,11,FALSE)</f>
        <v>-</v>
      </c>
      <c r="P62" s="804">
        <f>VLOOKUP($A62,[23]旧外海町!$B$35:$M$59,2,FALSE)</f>
        <v>367</v>
      </c>
      <c r="Q62" s="804">
        <f>VLOOKUP($A62,[23]旧外海町!$B$35:$M$59,3,FALSE)</f>
        <v>303</v>
      </c>
      <c r="R62" s="804">
        <f>VLOOKUP($A62,[23]旧外海町!$B$35:$M$59,4,FALSE)</f>
        <v>217</v>
      </c>
      <c r="S62" s="804">
        <f>VLOOKUP($A62,[23]旧外海町!$B$35:$M$59,5,FALSE)</f>
        <v>3</v>
      </c>
      <c r="T62" s="804">
        <f>VLOOKUP($A62,[23]旧外海町!$B$35:$M$59,6,FALSE)</f>
        <v>83</v>
      </c>
      <c r="U62" s="804">
        <f>VLOOKUP($A62,[23]旧外海町!$B$35:$M$59,7,FALSE)</f>
        <v>12</v>
      </c>
      <c r="V62" s="804">
        <f>VLOOKUP($A62,[23]旧外海町!$B$35:$M$59,8,FALSE)</f>
        <v>14</v>
      </c>
      <c r="W62" s="804">
        <f>VLOOKUP($A62,[23]旧外海町!$B$35:$M$59,9,FALSE)</f>
        <v>29</v>
      </c>
      <c r="X62" s="804">
        <f>VLOOKUP($A62,[23]旧外海町!$B$35:$M$59,10,FALSE)</f>
        <v>5</v>
      </c>
      <c r="Y62" s="805" t="str">
        <f>VLOOKUP($A62,[23]旧外海町!$B$35:$M$59,11,FALSE)</f>
        <v>-</v>
      </c>
      <c r="Z62" s="804">
        <f>VLOOKUP($A62,[23]旧外海町!$B$64:$M$88,2,FALSE)</f>
        <v>536</v>
      </c>
      <c r="AA62" s="804">
        <f>VLOOKUP($A62,[23]旧外海町!$B$64:$M$88,3,FALSE)</f>
        <v>473</v>
      </c>
      <c r="AB62" s="804">
        <f>VLOOKUP($A62,[23]旧外海町!$B$64:$M$88,4,FALSE)</f>
        <v>264</v>
      </c>
      <c r="AC62" s="804">
        <f>VLOOKUP($A62,[23]旧外海町!$B$64:$M$88,5,FALSE)</f>
        <v>5</v>
      </c>
      <c r="AD62" s="804">
        <f>VLOOKUP($A62,[23]旧外海町!$B$64:$M$88,6,FALSE)</f>
        <v>204</v>
      </c>
      <c r="AE62" s="804">
        <f>VLOOKUP($A62,[23]旧外海町!$B$64:$M$88,7,FALSE)</f>
        <v>9</v>
      </c>
      <c r="AF62" s="804">
        <f>VLOOKUP($A62,[23]旧外海町!$B$64:$M$88,8,FALSE)</f>
        <v>7</v>
      </c>
      <c r="AG62" s="804">
        <f>VLOOKUP($A62,[23]旧外海町!$B$64:$M$88,9,FALSE)</f>
        <v>21</v>
      </c>
      <c r="AH62" s="804">
        <f>VLOOKUP($A62,[23]旧外海町!$B$64:$M$88,10,FALSE)</f>
        <v>22</v>
      </c>
      <c r="AI62" s="804" t="str">
        <f>VLOOKUP($A62,[23]旧外海町!$B$64:$M$88,11,FALSE)</f>
        <v>-</v>
      </c>
    </row>
    <row r="63" spans="1:35" s="785" customFormat="1" ht="6" customHeight="1">
      <c r="B63" s="825"/>
      <c r="C63" s="825"/>
      <c r="D63" s="825"/>
      <c r="E63" s="826"/>
      <c r="F63" s="807"/>
      <c r="G63" s="807"/>
      <c r="H63" s="807"/>
      <c r="I63" s="807"/>
      <c r="J63" s="808"/>
      <c r="K63" s="808"/>
      <c r="L63" s="808"/>
      <c r="M63" s="808"/>
      <c r="N63" s="809"/>
      <c r="O63" s="810"/>
      <c r="P63" s="807"/>
      <c r="Q63" s="807"/>
      <c r="R63" s="807"/>
      <c r="S63" s="808"/>
      <c r="T63" s="808"/>
      <c r="U63" s="808"/>
      <c r="V63" s="808"/>
      <c r="W63" s="811"/>
      <c r="X63" s="807"/>
      <c r="Y63" s="810"/>
      <c r="Z63" s="807"/>
      <c r="AA63" s="807"/>
      <c r="AB63" s="808"/>
      <c r="AC63" s="809"/>
      <c r="AD63" s="809"/>
      <c r="AE63" s="808"/>
      <c r="AF63" s="809"/>
      <c r="AG63" s="809"/>
      <c r="AH63" s="809"/>
      <c r="AI63" s="809"/>
    </row>
    <row r="64" spans="1:35" s="785" customFormat="1" ht="13.5" customHeight="1">
      <c r="B64" s="116"/>
      <c r="C64" s="116"/>
      <c r="D64" s="116" t="s">
        <v>912</v>
      </c>
      <c r="E64" s="748" t="s">
        <v>882</v>
      </c>
      <c r="F64" s="788"/>
      <c r="G64" s="792"/>
      <c r="H64" s="793"/>
      <c r="I64" s="788"/>
      <c r="J64" s="789"/>
      <c r="K64" s="789"/>
      <c r="L64" s="789"/>
      <c r="M64" s="789"/>
      <c r="N64" s="790"/>
      <c r="O64" s="788"/>
      <c r="P64" s="788"/>
      <c r="Q64" s="788"/>
      <c r="R64" s="788"/>
      <c r="S64" s="789"/>
      <c r="T64" s="789"/>
      <c r="U64" s="789"/>
      <c r="V64" s="789"/>
      <c r="W64" s="791"/>
      <c r="X64" s="788"/>
      <c r="Y64" s="788"/>
      <c r="Z64" s="788"/>
      <c r="AA64" s="788"/>
      <c r="AB64" s="789"/>
      <c r="AC64" s="790"/>
      <c r="AD64" s="790"/>
      <c r="AE64" s="789"/>
      <c r="AF64" s="790"/>
    </row>
    <row r="65" spans="5:65" ht="17.25" customHeight="1"/>
    <row r="66" spans="5:65" ht="17.25" customHeight="1"/>
    <row r="67" spans="5:65" s="795" customFormat="1" ht="17.25" customHeight="1">
      <c r="E67" s="4"/>
      <c r="F67" s="794"/>
      <c r="G67" s="794"/>
      <c r="H67" s="794"/>
      <c r="I67" s="794"/>
      <c r="J67" s="794"/>
      <c r="K67" s="794"/>
      <c r="L67" s="794"/>
      <c r="M67" s="794"/>
      <c r="N67" s="794"/>
      <c r="O67" s="794"/>
      <c r="P67" s="794"/>
      <c r="Q67" s="794"/>
      <c r="R67" s="794"/>
      <c r="S67" s="794"/>
      <c r="T67" s="794"/>
      <c r="U67" s="794"/>
      <c r="V67" s="794"/>
      <c r="W67" s="794"/>
      <c r="X67" s="794"/>
      <c r="Y67" s="794"/>
      <c r="Z67" s="794"/>
      <c r="AA67" s="794"/>
      <c r="AB67" s="794"/>
      <c r="AC67" s="794"/>
      <c r="AD67" s="794"/>
      <c r="AE67" s="794"/>
      <c r="AF67" s="794"/>
      <c r="AG67" s="794"/>
      <c r="AH67" s="794"/>
      <c r="AI67" s="794"/>
      <c r="AJ67" s="794"/>
      <c r="AK67" s="794"/>
      <c r="AL67" s="794"/>
      <c r="AM67" s="794"/>
      <c r="AN67" s="794"/>
      <c r="AO67" s="794"/>
      <c r="AP67" s="794"/>
      <c r="AQ67" s="794"/>
      <c r="AR67" s="794"/>
      <c r="AS67" s="794"/>
      <c r="AT67" s="794"/>
      <c r="AU67" s="794"/>
      <c r="AV67" s="794"/>
      <c r="AW67" s="794"/>
      <c r="AX67" s="794"/>
      <c r="AY67" s="794"/>
      <c r="AZ67" s="794"/>
      <c r="BA67" s="794"/>
      <c r="BB67" s="794"/>
      <c r="BC67" s="794"/>
      <c r="BD67" s="794"/>
      <c r="BE67" s="794"/>
      <c r="BF67" s="794"/>
      <c r="BG67" s="794"/>
      <c r="BH67" s="794"/>
      <c r="BI67" s="794"/>
      <c r="BJ67" s="794"/>
      <c r="BK67" s="794"/>
      <c r="BL67" s="794"/>
      <c r="BM67" s="794"/>
    </row>
    <row r="68" spans="5:65" s="795" customFormat="1" ht="17.25" customHeight="1">
      <c r="E68" s="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</row>
    <row r="69" spans="5:65" s="795" customFormat="1" ht="12" customHeight="1">
      <c r="E69" s="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</row>
    <row r="70" spans="5:65" s="795" customFormat="1" ht="15" customHeight="1">
      <c r="E70" s="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</row>
    <row r="71" spans="5:65" s="795" customFormat="1" ht="15" customHeight="1">
      <c r="E71" s="4"/>
      <c r="F71" s="794"/>
      <c r="G71" s="794"/>
      <c r="H71" s="794"/>
      <c r="I71" s="794"/>
      <c r="J71" s="794"/>
      <c r="K71" s="794"/>
      <c r="L71" s="794"/>
      <c r="M71" s="794"/>
      <c r="N71" s="794"/>
      <c r="O71" s="794"/>
      <c r="P71" s="794"/>
      <c r="Q71" s="794"/>
      <c r="R71" s="794"/>
      <c r="S71" s="794"/>
      <c r="T71" s="794"/>
      <c r="U71" s="794"/>
      <c r="V71" s="794"/>
      <c r="W71" s="794"/>
      <c r="X71" s="794"/>
      <c r="Y71" s="794"/>
      <c r="Z71" s="794"/>
      <c r="AA71" s="794"/>
      <c r="AB71" s="794"/>
      <c r="AC71" s="794"/>
      <c r="AD71" s="794"/>
      <c r="AE71" s="794"/>
      <c r="AF71" s="794"/>
      <c r="AG71" s="794"/>
      <c r="AH71" s="794"/>
      <c r="AI71" s="794"/>
      <c r="AJ71" s="794"/>
      <c r="AK71" s="794"/>
      <c r="AL71" s="794"/>
      <c r="AM71" s="794"/>
      <c r="AN71" s="794"/>
      <c r="AO71" s="794"/>
      <c r="AP71" s="794"/>
      <c r="AQ71" s="794"/>
      <c r="AR71" s="794"/>
      <c r="AS71" s="794"/>
      <c r="AT71" s="794"/>
      <c r="AU71" s="794"/>
      <c r="AV71" s="794"/>
      <c r="AW71" s="794"/>
      <c r="AX71" s="794"/>
      <c r="AY71" s="794"/>
      <c r="AZ71" s="794"/>
      <c r="BA71" s="794"/>
      <c r="BB71" s="794"/>
      <c r="BC71" s="794"/>
      <c r="BD71" s="794"/>
      <c r="BE71" s="794"/>
      <c r="BF71" s="794"/>
      <c r="BG71" s="794"/>
      <c r="BH71" s="794"/>
      <c r="BI71" s="794"/>
      <c r="BJ71" s="794"/>
      <c r="BK71" s="794"/>
      <c r="BL71" s="794"/>
      <c r="BM71" s="794"/>
    </row>
    <row r="72" spans="5:65" s="795" customFormat="1" ht="45.75" customHeight="1">
      <c r="E72" s="4"/>
      <c r="F72" s="794"/>
      <c r="G72" s="794"/>
      <c r="H72" s="794"/>
      <c r="I72" s="794"/>
      <c r="J72" s="794"/>
      <c r="K72" s="794"/>
      <c r="L72" s="794"/>
      <c r="M72" s="794"/>
      <c r="N72" s="794"/>
      <c r="O72" s="794"/>
      <c r="P72" s="794"/>
      <c r="Q72" s="794"/>
      <c r="R72" s="794"/>
      <c r="S72" s="794"/>
      <c r="T72" s="794"/>
      <c r="U72" s="794"/>
      <c r="V72" s="794"/>
      <c r="W72" s="794"/>
      <c r="X72" s="794"/>
      <c r="Y72" s="794"/>
      <c r="Z72" s="794"/>
      <c r="AA72" s="794"/>
      <c r="AB72" s="794"/>
      <c r="AC72" s="794"/>
      <c r="AD72" s="794"/>
      <c r="AE72" s="794"/>
      <c r="AF72" s="794"/>
      <c r="AG72" s="794"/>
      <c r="AH72" s="794"/>
      <c r="AI72" s="794"/>
      <c r="AJ72" s="794"/>
      <c r="AK72" s="794"/>
      <c r="AL72" s="794"/>
      <c r="AM72" s="794"/>
      <c r="AN72" s="794"/>
      <c r="AO72" s="794"/>
      <c r="AP72" s="794"/>
      <c r="AQ72" s="794"/>
      <c r="AR72" s="794"/>
      <c r="AS72" s="794"/>
      <c r="AT72" s="794"/>
      <c r="AU72" s="794"/>
      <c r="AV72" s="794"/>
      <c r="AW72" s="794"/>
      <c r="AX72" s="794"/>
      <c r="AY72" s="794"/>
      <c r="AZ72" s="794"/>
      <c r="BA72" s="794"/>
      <c r="BB72" s="794"/>
      <c r="BC72" s="794"/>
      <c r="BD72" s="794"/>
      <c r="BE72" s="794"/>
      <c r="BF72" s="794"/>
      <c r="BG72" s="794"/>
      <c r="BH72" s="794"/>
      <c r="BI72" s="794"/>
      <c r="BJ72" s="794"/>
      <c r="BK72" s="794"/>
      <c r="BL72" s="794"/>
      <c r="BM72" s="794"/>
    </row>
    <row r="73" spans="5:65" s="795" customFormat="1" ht="49.5" customHeight="1">
      <c r="E73" s="4"/>
      <c r="F73" s="794"/>
      <c r="G73" s="794"/>
      <c r="H73" s="794"/>
      <c r="I73" s="794"/>
      <c r="J73" s="794"/>
      <c r="K73" s="794"/>
      <c r="L73" s="794"/>
      <c r="M73" s="794"/>
      <c r="N73" s="794"/>
      <c r="O73" s="794"/>
      <c r="P73" s="794"/>
      <c r="Q73" s="794"/>
      <c r="R73" s="794"/>
      <c r="S73" s="794"/>
      <c r="T73" s="794"/>
      <c r="U73" s="794"/>
      <c r="V73" s="794"/>
      <c r="W73" s="794"/>
      <c r="X73" s="794"/>
      <c r="Y73" s="794"/>
      <c r="Z73" s="794"/>
      <c r="AA73" s="794"/>
      <c r="AB73" s="794"/>
      <c r="AC73" s="794"/>
      <c r="AD73" s="794"/>
      <c r="AE73" s="794"/>
      <c r="AF73" s="794"/>
      <c r="AG73" s="794"/>
      <c r="AH73" s="794"/>
      <c r="AI73" s="794"/>
      <c r="AJ73" s="794"/>
      <c r="AK73" s="794"/>
      <c r="AL73" s="794"/>
      <c r="AM73" s="794"/>
      <c r="AN73" s="794"/>
      <c r="AO73" s="794"/>
      <c r="AP73" s="794"/>
      <c r="AQ73" s="794"/>
      <c r="AR73" s="794"/>
      <c r="AS73" s="794"/>
      <c r="AT73" s="794"/>
      <c r="AU73" s="794"/>
      <c r="AV73" s="794"/>
      <c r="AW73" s="794"/>
      <c r="AX73" s="794"/>
      <c r="AY73" s="794"/>
      <c r="AZ73" s="794"/>
      <c r="BA73" s="794"/>
      <c r="BB73" s="794"/>
      <c r="BC73" s="794"/>
      <c r="BD73" s="794"/>
      <c r="BE73" s="794"/>
      <c r="BF73" s="794"/>
      <c r="BG73" s="794"/>
      <c r="BH73" s="794"/>
      <c r="BI73" s="794"/>
      <c r="BJ73" s="794"/>
      <c r="BK73" s="794"/>
      <c r="BL73" s="794"/>
      <c r="BM73" s="794"/>
    </row>
    <row r="74" spans="5:65" s="795" customFormat="1" ht="12.75" customHeight="1">
      <c r="E74" s="4"/>
      <c r="F74" s="794"/>
      <c r="G74" s="794"/>
      <c r="H74" s="794"/>
      <c r="I74" s="794"/>
      <c r="J74" s="794"/>
      <c r="K74" s="794"/>
      <c r="L74" s="794"/>
      <c r="M74" s="794"/>
      <c r="N74" s="794"/>
      <c r="O74" s="794"/>
      <c r="P74" s="794"/>
      <c r="Q74" s="794"/>
      <c r="R74" s="794"/>
      <c r="S74" s="794"/>
      <c r="T74" s="794"/>
      <c r="U74" s="794"/>
      <c r="V74" s="794"/>
      <c r="W74" s="794"/>
      <c r="X74" s="794"/>
      <c r="Y74" s="794"/>
      <c r="Z74" s="794"/>
      <c r="AA74" s="794"/>
      <c r="AB74" s="794"/>
      <c r="AC74" s="794"/>
      <c r="AD74" s="794"/>
      <c r="AE74" s="794"/>
      <c r="AF74" s="794"/>
      <c r="AG74" s="794"/>
      <c r="AH74" s="794"/>
      <c r="AI74" s="794"/>
      <c r="AJ74" s="794"/>
      <c r="AK74" s="794"/>
      <c r="AL74" s="794"/>
      <c r="AM74" s="794"/>
      <c r="AN74" s="794"/>
      <c r="AO74" s="794"/>
      <c r="AP74" s="794"/>
      <c r="AQ74" s="794"/>
      <c r="AR74" s="794"/>
      <c r="AS74" s="794"/>
      <c r="AT74" s="794"/>
      <c r="AU74" s="794"/>
      <c r="AV74" s="794"/>
      <c r="AW74" s="794"/>
      <c r="AX74" s="794"/>
      <c r="AY74" s="794"/>
      <c r="AZ74" s="794"/>
      <c r="BA74" s="794"/>
      <c r="BB74" s="794"/>
      <c r="BC74" s="794"/>
      <c r="BD74" s="794"/>
      <c r="BE74" s="794"/>
      <c r="BF74" s="794"/>
      <c r="BG74" s="794"/>
      <c r="BH74" s="794"/>
      <c r="BI74" s="794"/>
      <c r="BJ74" s="794"/>
      <c r="BK74" s="794"/>
      <c r="BL74" s="794"/>
      <c r="BM74" s="794"/>
    </row>
    <row r="75" spans="5:65" s="795" customFormat="1" ht="11.1" customHeight="1">
      <c r="E75" s="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794"/>
      <c r="AL75" s="794"/>
      <c r="AM75" s="794"/>
      <c r="AN75" s="794"/>
      <c r="AO75" s="794"/>
      <c r="AP75" s="794"/>
      <c r="AQ75" s="794"/>
      <c r="AR75" s="794"/>
      <c r="AS75" s="794"/>
      <c r="AT75" s="794"/>
      <c r="AU75" s="794"/>
      <c r="AV75" s="794"/>
      <c r="AW75" s="794"/>
      <c r="AX75" s="794"/>
      <c r="AY75" s="794"/>
      <c r="AZ75" s="794"/>
      <c r="BA75" s="794"/>
      <c r="BB75" s="794"/>
      <c r="BC75" s="794"/>
      <c r="BD75" s="794"/>
      <c r="BE75" s="794"/>
      <c r="BF75" s="794"/>
      <c r="BG75" s="794"/>
      <c r="BH75" s="794"/>
      <c r="BI75" s="794"/>
      <c r="BJ75" s="794"/>
      <c r="BK75" s="794"/>
      <c r="BL75" s="794"/>
      <c r="BM75" s="794"/>
    </row>
    <row r="76" spans="5:65" s="795" customFormat="1" ht="24" customHeight="1">
      <c r="E76" s="4"/>
      <c r="F76" s="794"/>
      <c r="G76" s="794"/>
      <c r="H76" s="794"/>
      <c r="I76" s="794"/>
      <c r="J76" s="794"/>
      <c r="K76" s="794"/>
      <c r="L76" s="794"/>
      <c r="M76" s="794"/>
      <c r="N76" s="794"/>
      <c r="O76" s="794"/>
      <c r="P76" s="794"/>
      <c r="Q76" s="794"/>
      <c r="R76" s="794"/>
      <c r="S76" s="794"/>
      <c r="T76" s="794"/>
      <c r="U76" s="794"/>
      <c r="V76" s="794"/>
      <c r="W76" s="794"/>
      <c r="X76" s="794"/>
      <c r="Y76" s="794"/>
      <c r="Z76" s="794"/>
      <c r="AA76" s="794"/>
      <c r="AB76" s="794"/>
      <c r="AC76" s="794"/>
      <c r="AD76" s="794"/>
      <c r="AE76" s="794"/>
      <c r="AF76" s="794"/>
      <c r="AG76" s="794"/>
      <c r="AH76" s="794"/>
      <c r="AI76" s="794"/>
      <c r="AJ76" s="794"/>
      <c r="AK76" s="794"/>
      <c r="AL76" s="794"/>
      <c r="AM76" s="794"/>
      <c r="AN76" s="794"/>
      <c r="AO76" s="794"/>
      <c r="AP76" s="794"/>
      <c r="AQ76" s="794"/>
      <c r="AR76" s="794"/>
      <c r="AS76" s="794"/>
      <c r="AT76" s="794"/>
      <c r="AU76" s="794"/>
      <c r="AV76" s="794"/>
      <c r="AW76" s="794"/>
      <c r="AX76" s="794"/>
      <c r="AY76" s="794"/>
      <c r="AZ76" s="794"/>
      <c r="BA76" s="794"/>
      <c r="BB76" s="794"/>
      <c r="BC76" s="794"/>
      <c r="BD76" s="794"/>
      <c r="BE76" s="794"/>
      <c r="BF76" s="794"/>
      <c r="BG76" s="794"/>
      <c r="BH76" s="794"/>
      <c r="BI76" s="794"/>
      <c r="BJ76" s="794"/>
      <c r="BK76" s="794"/>
      <c r="BL76" s="794"/>
      <c r="BM76" s="794"/>
    </row>
    <row r="77" spans="5:65" s="795" customFormat="1" ht="11.1" customHeight="1">
      <c r="E77" s="4"/>
      <c r="F77" s="794"/>
      <c r="G77" s="794"/>
      <c r="H77" s="794"/>
      <c r="I77" s="794"/>
      <c r="J77" s="794"/>
      <c r="K77" s="794"/>
      <c r="L77" s="794"/>
      <c r="M77" s="794"/>
      <c r="N77" s="794"/>
      <c r="O77" s="794"/>
      <c r="P77" s="794"/>
      <c r="Q77" s="794"/>
      <c r="R77" s="794"/>
      <c r="S77" s="794"/>
      <c r="T77" s="794"/>
      <c r="U77" s="794"/>
      <c r="V77" s="794"/>
      <c r="W77" s="794"/>
      <c r="X77" s="794"/>
      <c r="Y77" s="794"/>
      <c r="Z77" s="794"/>
      <c r="AA77" s="794"/>
      <c r="AB77" s="794"/>
      <c r="AC77" s="794"/>
      <c r="AD77" s="794"/>
      <c r="AE77" s="794"/>
      <c r="AF77" s="794"/>
      <c r="AG77" s="794"/>
      <c r="AH77" s="794"/>
      <c r="AI77" s="794"/>
      <c r="AJ77" s="794"/>
      <c r="AK77" s="794"/>
      <c r="AL77" s="794"/>
      <c r="AM77" s="794"/>
      <c r="AN77" s="794"/>
      <c r="AO77" s="794"/>
      <c r="AP77" s="794"/>
      <c r="AQ77" s="794"/>
      <c r="AR77" s="794"/>
      <c r="AS77" s="794"/>
      <c r="AT77" s="794"/>
      <c r="AU77" s="794"/>
      <c r="AV77" s="794"/>
      <c r="AW77" s="794"/>
      <c r="AX77" s="794"/>
      <c r="AY77" s="794"/>
      <c r="AZ77" s="794"/>
      <c r="BA77" s="794"/>
      <c r="BB77" s="794"/>
      <c r="BC77" s="794"/>
      <c r="BD77" s="794"/>
      <c r="BE77" s="794"/>
      <c r="BF77" s="794"/>
      <c r="BG77" s="794"/>
      <c r="BH77" s="794"/>
      <c r="BI77" s="794"/>
      <c r="BJ77" s="794"/>
      <c r="BK77" s="794"/>
      <c r="BL77" s="794"/>
      <c r="BM77" s="794"/>
    </row>
    <row r="78" spans="5:65" s="795" customFormat="1" ht="12.75" customHeight="1">
      <c r="E78" s="4"/>
      <c r="F78" s="794"/>
      <c r="G78" s="794"/>
      <c r="H78" s="794"/>
      <c r="I78" s="794"/>
      <c r="J78" s="794"/>
      <c r="K78" s="794"/>
      <c r="L78" s="794"/>
      <c r="M78" s="794"/>
      <c r="N78" s="794"/>
      <c r="O78" s="794"/>
      <c r="P78" s="794"/>
      <c r="Q78" s="794"/>
      <c r="R78" s="794"/>
      <c r="S78" s="794"/>
      <c r="T78" s="794"/>
      <c r="U78" s="794"/>
      <c r="V78" s="794"/>
      <c r="W78" s="794"/>
      <c r="X78" s="794"/>
      <c r="Y78" s="794"/>
      <c r="Z78" s="794"/>
      <c r="AA78" s="794"/>
      <c r="AB78" s="794"/>
      <c r="AC78" s="794"/>
      <c r="AD78" s="794"/>
      <c r="AE78" s="794"/>
      <c r="AF78" s="794"/>
      <c r="AG78" s="794"/>
      <c r="AH78" s="794"/>
      <c r="AI78" s="794"/>
      <c r="AJ78" s="794"/>
      <c r="AK78" s="794"/>
      <c r="AL78" s="794"/>
      <c r="AM78" s="794"/>
      <c r="AN78" s="794"/>
      <c r="AO78" s="794"/>
      <c r="AP78" s="794"/>
      <c r="AQ78" s="794"/>
      <c r="AR78" s="794"/>
      <c r="AS78" s="794"/>
      <c r="AT78" s="794"/>
      <c r="AU78" s="794"/>
      <c r="AV78" s="794"/>
      <c r="AW78" s="794"/>
      <c r="AX78" s="794"/>
      <c r="AY78" s="794"/>
      <c r="AZ78" s="794"/>
      <c r="BA78" s="794"/>
      <c r="BB78" s="794"/>
      <c r="BC78" s="794"/>
      <c r="BD78" s="794"/>
      <c r="BE78" s="794"/>
      <c r="BF78" s="794"/>
      <c r="BG78" s="794"/>
      <c r="BH78" s="794"/>
      <c r="BI78" s="794"/>
      <c r="BJ78" s="794"/>
      <c r="BK78" s="794"/>
      <c r="BL78" s="794"/>
      <c r="BM78" s="794"/>
    </row>
    <row r="79" spans="5:65" s="795" customFormat="1" ht="11.1" customHeight="1">
      <c r="E79" s="4"/>
      <c r="F79" s="794"/>
      <c r="G79" s="794"/>
      <c r="H79" s="794"/>
      <c r="I79" s="794"/>
      <c r="J79" s="794"/>
      <c r="K79" s="794"/>
      <c r="L79" s="794"/>
      <c r="M79" s="794"/>
      <c r="N79" s="794"/>
      <c r="O79" s="794"/>
      <c r="P79" s="794"/>
      <c r="Q79" s="794"/>
      <c r="R79" s="794"/>
      <c r="S79" s="794"/>
      <c r="T79" s="794"/>
      <c r="U79" s="794"/>
      <c r="V79" s="794"/>
      <c r="W79" s="794"/>
      <c r="X79" s="794"/>
      <c r="Y79" s="794"/>
      <c r="Z79" s="794"/>
      <c r="AA79" s="794"/>
      <c r="AB79" s="794"/>
      <c r="AC79" s="794"/>
      <c r="AD79" s="794"/>
      <c r="AE79" s="794"/>
      <c r="AF79" s="794"/>
      <c r="AG79" s="794"/>
      <c r="AH79" s="794"/>
      <c r="AI79" s="794"/>
      <c r="AJ79" s="794"/>
      <c r="AK79" s="794"/>
      <c r="AL79" s="794"/>
      <c r="AM79" s="794"/>
      <c r="AN79" s="794"/>
      <c r="AO79" s="794"/>
      <c r="AP79" s="794"/>
      <c r="AQ79" s="794"/>
      <c r="AR79" s="794"/>
      <c r="AS79" s="794"/>
      <c r="AT79" s="794"/>
      <c r="AU79" s="794"/>
      <c r="AV79" s="794"/>
      <c r="AW79" s="794"/>
      <c r="AX79" s="794"/>
      <c r="AY79" s="794"/>
      <c r="AZ79" s="794"/>
      <c r="BA79" s="794"/>
      <c r="BB79" s="794"/>
      <c r="BC79" s="794"/>
      <c r="BD79" s="794"/>
      <c r="BE79" s="794"/>
      <c r="BF79" s="794"/>
      <c r="BG79" s="794"/>
      <c r="BH79" s="794"/>
      <c r="BI79" s="794"/>
      <c r="BJ79" s="794"/>
      <c r="BK79" s="794"/>
      <c r="BL79" s="794"/>
      <c r="BM79" s="794"/>
    </row>
    <row r="80" spans="5:65" s="795" customFormat="1" ht="12.75" customHeight="1">
      <c r="E80" s="4"/>
      <c r="F80" s="794"/>
      <c r="G80" s="794"/>
      <c r="H80" s="794"/>
      <c r="I80" s="794"/>
      <c r="J80" s="794"/>
      <c r="K80" s="794"/>
      <c r="L80" s="794"/>
      <c r="M80" s="794"/>
      <c r="N80" s="794"/>
      <c r="O80" s="794"/>
      <c r="P80" s="794"/>
      <c r="Q80" s="794"/>
      <c r="R80" s="794"/>
      <c r="S80" s="794"/>
      <c r="T80" s="794"/>
      <c r="U80" s="794"/>
      <c r="V80" s="794"/>
      <c r="W80" s="794"/>
      <c r="X80" s="794"/>
      <c r="Y80" s="794"/>
      <c r="Z80" s="794"/>
      <c r="AA80" s="794"/>
      <c r="AB80" s="794"/>
      <c r="AC80" s="794"/>
      <c r="AD80" s="794"/>
      <c r="AE80" s="794"/>
      <c r="AF80" s="794"/>
      <c r="AG80" s="794"/>
      <c r="AH80" s="794"/>
      <c r="AI80" s="794"/>
      <c r="AJ80" s="794"/>
      <c r="AK80" s="794"/>
      <c r="AL80" s="794"/>
      <c r="AM80" s="794"/>
      <c r="AN80" s="794"/>
      <c r="AO80" s="794"/>
      <c r="AP80" s="794"/>
      <c r="AQ80" s="794"/>
      <c r="AR80" s="794"/>
      <c r="AS80" s="794"/>
      <c r="AT80" s="794"/>
      <c r="AU80" s="794"/>
      <c r="AV80" s="794"/>
      <c r="AW80" s="794"/>
      <c r="AX80" s="794"/>
      <c r="AY80" s="794"/>
      <c r="AZ80" s="794"/>
      <c r="BA80" s="794"/>
      <c r="BB80" s="794"/>
      <c r="BC80" s="794"/>
      <c r="BD80" s="794"/>
      <c r="BE80" s="794"/>
      <c r="BF80" s="794"/>
      <c r="BG80" s="794"/>
      <c r="BH80" s="794"/>
      <c r="BI80" s="794"/>
      <c r="BJ80" s="794"/>
      <c r="BK80" s="794"/>
      <c r="BL80" s="794"/>
      <c r="BM80" s="794"/>
    </row>
    <row r="81" spans="5:65" s="795" customFormat="1" ht="12.75" customHeight="1">
      <c r="E81" s="4"/>
      <c r="F81" s="794"/>
      <c r="G81" s="794"/>
      <c r="H81" s="794"/>
      <c r="I81" s="794"/>
      <c r="J81" s="794"/>
      <c r="K81" s="794"/>
      <c r="L81" s="794"/>
      <c r="M81" s="794"/>
      <c r="N81" s="794"/>
      <c r="O81" s="794"/>
      <c r="P81" s="794"/>
      <c r="Q81" s="794"/>
      <c r="R81" s="794"/>
      <c r="S81" s="794"/>
      <c r="T81" s="794"/>
      <c r="U81" s="794"/>
      <c r="V81" s="794"/>
      <c r="W81" s="794"/>
      <c r="X81" s="794"/>
      <c r="Y81" s="794"/>
      <c r="Z81" s="794"/>
      <c r="AA81" s="794"/>
      <c r="AB81" s="794"/>
      <c r="AC81" s="794"/>
      <c r="AD81" s="794"/>
      <c r="AE81" s="794"/>
      <c r="AF81" s="794"/>
      <c r="AG81" s="794"/>
      <c r="AH81" s="794"/>
      <c r="AI81" s="794"/>
      <c r="AJ81" s="794"/>
      <c r="AK81" s="794"/>
      <c r="AL81" s="794"/>
      <c r="AM81" s="794"/>
      <c r="AN81" s="794"/>
      <c r="AO81" s="794"/>
      <c r="AP81" s="794"/>
      <c r="AQ81" s="794"/>
      <c r="AR81" s="794"/>
      <c r="AS81" s="794"/>
      <c r="AT81" s="794"/>
      <c r="AU81" s="794"/>
      <c r="AV81" s="794"/>
      <c r="AW81" s="794"/>
      <c r="AX81" s="794"/>
      <c r="AY81" s="794"/>
      <c r="AZ81" s="794"/>
      <c r="BA81" s="794"/>
      <c r="BB81" s="794"/>
      <c r="BC81" s="794"/>
      <c r="BD81" s="794"/>
      <c r="BE81" s="794"/>
      <c r="BF81" s="794"/>
      <c r="BG81" s="794"/>
      <c r="BH81" s="794"/>
      <c r="BI81" s="794"/>
      <c r="BJ81" s="794"/>
      <c r="BK81" s="794"/>
      <c r="BL81" s="794"/>
      <c r="BM81" s="794"/>
    </row>
    <row r="82" spans="5:65" s="795" customFormat="1" ht="12.75" customHeight="1">
      <c r="E82" s="4"/>
      <c r="F82" s="794"/>
      <c r="G82" s="794"/>
      <c r="H82" s="794"/>
      <c r="I82" s="794"/>
      <c r="J82" s="794"/>
      <c r="K82" s="794"/>
      <c r="L82" s="794"/>
      <c r="M82" s="794"/>
      <c r="N82" s="794"/>
      <c r="O82" s="794"/>
      <c r="P82" s="794"/>
      <c r="Q82" s="794"/>
      <c r="R82" s="794"/>
      <c r="S82" s="794"/>
      <c r="T82" s="794"/>
      <c r="U82" s="794"/>
      <c r="V82" s="794"/>
      <c r="W82" s="794"/>
      <c r="X82" s="794"/>
      <c r="Y82" s="794"/>
      <c r="Z82" s="794"/>
      <c r="AA82" s="794"/>
      <c r="AB82" s="794"/>
      <c r="AC82" s="794"/>
      <c r="AD82" s="794"/>
      <c r="AE82" s="794"/>
      <c r="AF82" s="794"/>
      <c r="AG82" s="794"/>
      <c r="AH82" s="794"/>
      <c r="AI82" s="794"/>
      <c r="AJ82" s="794"/>
      <c r="AK82" s="794"/>
      <c r="AL82" s="794"/>
      <c r="AM82" s="794"/>
      <c r="AN82" s="794"/>
      <c r="AO82" s="794"/>
      <c r="AP82" s="794"/>
      <c r="AQ82" s="794"/>
      <c r="AR82" s="794"/>
      <c r="AS82" s="794"/>
      <c r="AT82" s="794"/>
      <c r="AU82" s="794"/>
      <c r="AV82" s="794"/>
      <c r="AW82" s="794"/>
      <c r="AX82" s="794"/>
      <c r="AY82" s="794"/>
      <c r="AZ82" s="794"/>
      <c r="BA82" s="794"/>
      <c r="BB82" s="794"/>
      <c r="BC82" s="794"/>
      <c r="BD82" s="794"/>
      <c r="BE82" s="794"/>
      <c r="BF82" s="794"/>
      <c r="BG82" s="794"/>
      <c r="BH82" s="794"/>
      <c r="BI82" s="794"/>
      <c r="BJ82" s="794"/>
      <c r="BK82" s="794"/>
      <c r="BL82" s="794"/>
      <c r="BM82" s="794"/>
    </row>
    <row r="83" spans="5:65" s="795" customFormat="1" ht="12.75" customHeight="1">
      <c r="E83" s="4"/>
      <c r="F83" s="794"/>
      <c r="G83" s="794"/>
      <c r="H83" s="794"/>
      <c r="I83" s="794"/>
      <c r="J83" s="794"/>
      <c r="K83" s="794"/>
      <c r="L83" s="794"/>
      <c r="M83" s="794"/>
      <c r="N83" s="794"/>
      <c r="O83" s="794"/>
      <c r="P83" s="794"/>
      <c r="Q83" s="794"/>
      <c r="R83" s="794"/>
      <c r="S83" s="794"/>
      <c r="T83" s="794"/>
      <c r="U83" s="794"/>
      <c r="V83" s="794"/>
      <c r="W83" s="794"/>
      <c r="X83" s="794"/>
      <c r="Y83" s="794"/>
      <c r="Z83" s="794"/>
      <c r="AA83" s="794"/>
      <c r="AB83" s="794"/>
      <c r="AC83" s="794"/>
      <c r="AD83" s="794"/>
      <c r="AE83" s="794"/>
      <c r="AF83" s="794"/>
      <c r="AG83" s="794"/>
      <c r="AH83" s="794"/>
      <c r="AI83" s="794"/>
      <c r="AJ83" s="794"/>
      <c r="AK83" s="794"/>
      <c r="AL83" s="794"/>
      <c r="AM83" s="794"/>
      <c r="AN83" s="794"/>
      <c r="AO83" s="794"/>
      <c r="AP83" s="794"/>
      <c r="AQ83" s="794"/>
      <c r="AR83" s="794"/>
      <c r="AS83" s="794"/>
      <c r="AT83" s="794"/>
      <c r="AU83" s="794"/>
      <c r="AV83" s="794"/>
      <c r="AW83" s="794"/>
      <c r="AX83" s="794"/>
      <c r="AY83" s="794"/>
      <c r="AZ83" s="794"/>
      <c r="BA83" s="794"/>
      <c r="BB83" s="794"/>
      <c r="BC83" s="794"/>
      <c r="BD83" s="794"/>
      <c r="BE83" s="794"/>
      <c r="BF83" s="794"/>
      <c r="BG83" s="794"/>
      <c r="BH83" s="794"/>
      <c r="BI83" s="794"/>
      <c r="BJ83" s="794"/>
      <c r="BK83" s="794"/>
      <c r="BL83" s="794"/>
      <c r="BM83" s="794"/>
    </row>
    <row r="84" spans="5:65" s="795" customFormat="1" ht="12.75" customHeight="1">
      <c r="E84" s="4"/>
      <c r="F84" s="794"/>
      <c r="G84" s="794"/>
      <c r="H84" s="794"/>
      <c r="I84" s="794"/>
      <c r="J84" s="794"/>
      <c r="K84" s="794"/>
      <c r="L84" s="794"/>
      <c r="M84" s="794"/>
      <c r="N84" s="794"/>
      <c r="O84" s="794"/>
      <c r="P84" s="794"/>
      <c r="Q84" s="794"/>
      <c r="R84" s="794"/>
      <c r="S84" s="794"/>
      <c r="T84" s="794"/>
      <c r="U84" s="794"/>
      <c r="V84" s="794"/>
      <c r="W84" s="794"/>
      <c r="X84" s="794"/>
      <c r="Y84" s="794"/>
      <c r="Z84" s="794"/>
      <c r="AA84" s="794"/>
      <c r="AB84" s="794"/>
      <c r="AC84" s="794"/>
      <c r="AD84" s="794"/>
      <c r="AE84" s="794"/>
      <c r="AF84" s="794"/>
      <c r="AG84" s="794"/>
      <c r="AH84" s="794"/>
      <c r="AI84" s="794"/>
      <c r="AJ84" s="794"/>
      <c r="AK84" s="794"/>
      <c r="AL84" s="794"/>
      <c r="AM84" s="794"/>
      <c r="AN84" s="794"/>
      <c r="AO84" s="794"/>
      <c r="AP84" s="794"/>
      <c r="AQ84" s="794"/>
      <c r="AR84" s="794"/>
      <c r="AS84" s="794"/>
      <c r="AT84" s="794"/>
      <c r="AU84" s="794"/>
      <c r="AV84" s="794"/>
      <c r="AW84" s="794"/>
      <c r="AX84" s="794"/>
      <c r="AY84" s="794"/>
      <c r="AZ84" s="794"/>
      <c r="BA84" s="794"/>
      <c r="BB84" s="794"/>
      <c r="BC84" s="794"/>
      <c r="BD84" s="794"/>
      <c r="BE84" s="794"/>
      <c r="BF84" s="794"/>
      <c r="BG84" s="794"/>
      <c r="BH84" s="794"/>
      <c r="BI84" s="794"/>
      <c r="BJ84" s="794"/>
      <c r="BK84" s="794"/>
      <c r="BL84" s="794"/>
      <c r="BM84" s="794"/>
    </row>
    <row r="85" spans="5:65" s="795" customFormat="1" ht="11.1" customHeight="1">
      <c r="E85" s="4"/>
      <c r="F85" s="794"/>
      <c r="G85" s="794"/>
      <c r="H85" s="794"/>
      <c r="I85" s="794"/>
      <c r="J85" s="794"/>
      <c r="K85" s="794"/>
      <c r="L85" s="794"/>
      <c r="M85" s="794"/>
      <c r="N85" s="794"/>
      <c r="O85" s="794"/>
      <c r="P85" s="794"/>
      <c r="Q85" s="794"/>
      <c r="R85" s="794"/>
      <c r="S85" s="794"/>
      <c r="T85" s="794"/>
      <c r="U85" s="794"/>
      <c r="V85" s="794"/>
      <c r="W85" s="794"/>
      <c r="X85" s="794"/>
      <c r="Y85" s="794"/>
      <c r="Z85" s="794"/>
      <c r="AA85" s="794"/>
      <c r="AB85" s="794"/>
      <c r="AC85" s="794"/>
      <c r="AD85" s="794"/>
      <c r="AE85" s="794"/>
      <c r="AF85" s="794"/>
      <c r="AG85" s="794"/>
      <c r="AH85" s="794"/>
      <c r="AI85" s="794"/>
      <c r="AJ85" s="794"/>
      <c r="AK85" s="794"/>
      <c r="AL85" s="794"/>
      <c r="AM85" s="794"/>
      <c r="AN85" s="794"/>
      <c r="AO85" s="794"/>
      <c r="AP85" s="794"/>
      <c r="AQ85" s="794"/>
      <c r="AR85" s="794"/>
      <c r="AS85" s="794"/>
      <c r="AT85" s="794"/>
      <c r="AU85" s="794"/>
      <c r="AV85" s="794"/>
      <c r="AW85" s="794"/>
      <c r="AX85" s="794"/>
      <c r="AY85" s="794"/>
      <c r="AZ85" s="794"/>
      <c r="BA85" s="794"/>
      <c r="BB85" s="794"/>
      <c r="BC85" s="794"/>
      <c r="BD85" s="794"/>
      <c r="BE85" s="794"/>
      <c r="BF85" s="794"/>
      <c r="BG85" s="794"/>
      <c r="BH85" s="794"/>
      <c r="BI85" s="794"/>
      <c r="BJ85" s="794"/>
      <c r="BK85" s="794"/>
      <c r="BL85" s="794"/>
      <c r="BM85" s="794"/>
    </row>
    <row r="86" spans="5:65" s="795" customFormat="1" ht="12.75" customHeight="1">
      <c r="E86" s="4"/>
      <c r="F86" s="794"/>
      <c r="G86" s="794"/>
      <c r="H86" s="794"/>
      <c r="I86" s="794"/>
      <c r="J86" s="794"/>
      <c r="K86" s="794"/>
      <c r="L86" s="794"/>
      <c r="M86" s="794"/>
      <c r="N86" s="794"/>
      <c r="O86" s="794"/>
      <c r="P86" s="794"/>
      <c r="Q86" s="794"/>
      <c r="R86" s="794"/>
      <c r="S86" s="794"/>
      <c r="T86" s="794"/>
      <c r="U86" s="794"/>
      <c r="V86" s="794"/>
      <c r="W86" s="794"/>
      <c r="X86" s="794"/>
      <c r="Y86" s="794"/>
      <c r="Z86" s="794"/>
      <c r="AA86" s="794"/>
      <c r="AB86" s="794"/>
      <c r="AC86" s="794"/>
      <c r="AD86" s="794"/>
      <c r="AE86" s="794"/>
      <c r="AF86" s="794"/>
      <c r="AG86" s="794"/>
      <c r="AH86" s="794"/>
      <c r="AI86" s="794"/>
      <c r="AJ86" s="794"/>
      <c r="AK86" s="794"/>
      <c r="AL86" s="794"/>
      <c r="AM86" s="794"/>
      <c r="AN86" s="794"/>
      <c r="AO86" s="794"/>
      <c r="AP86" s="794"/>
      <c r="AQ86" s="794"/>
      <c r="AR86" s="794"/>
      <c r="AS86" s="794"/>
      <c r="AT86" s="794"/>
      <c r="AU86" s="794"/>
      <c r="AV86" s="794"/>
      <c r="AW86" s="794"/>
      <c r="AX86" s="794"/>
      <c r="AY86" s="794"/>
      <c r="AZ86" s="794"/>
      <c r="BA86" s="794"/>
      <c r="BB86" s="794"/>
      <c r="BC86" s="794"/>
      <c r="BD86" s="794"/>
      <c r="BE86" s="794"/>
      <c r="BF86" s="794"/>
      <c r="BG86" s="794"/>
      <c r="BH86" s="794"/>
      <c r="BI86" s="794"/>
      <c r="BJ86" s="794"/>
      <c r="BK86" s="794"/>
      <c r="BL86" s="794"/>
      <c r="BM86" s="794"/>
    </row>
    <row r="87" spans="5:65" s="795" customFormat="1" ht="12.75" customHeight="1">
      <c r="E87" s="4"/>
      <c r="F87" s="794"/>
      <c r="G87" s="794"/>
      <c r="H87" s="794"/>
      <c r="I87" s="794"/>
      <c r="J87" s="794"/>
      <c r="K87" s="794"/>
      <c r="L87" s="794"/>
      <c r="M87" s="794"/>
      <c r="N87" s="794"/>
      <c r="O87" s="794"/>
      <c r="P87" s="794"/>
      <c r="Q87" s="794"/>
      <c r="R87" s="794"/>
      <c r="S87" s="794"/>
      <c r="T87" s="794"/>
      <c r="U87" s="794"/>
      <c r="V87" s="794"/>
      <c r="W87" s="794"/>
      <c r="X87" s="794"/>
      <c r="Y87" s="794"/>
      <c r="Z87" s="794"/>
      <c r="AA87" s="794"/>
      <c r="AB87" s="794"/>
      <c r="AC87" s="794"/>
      <c r="AD87" s="794"/>
      <c r="AE87" s="794"/>
      <c r="AF87" s="794"/>
      <c r="AG87" s="794"/>
      <c r="AH87" s="794"/>
      <c r="AI87" s="794"/>
      <c r="AJ87" s="794"/>
      <c r="AK87" s="794"/>
      <c r="AL87" s="794"/>
      <c r="AM87" s="794"/>
      <c r="AN87" s="794"/>
      <c r="AO87" s="794"/>
      <c r="AP87" s="794"/>
      <c r="AQ87" s="794"/>
      <c r="AR87" s="794"/>
      <c r="AS87" s="794"/>
      <c r="AT87" s="794"/>
      <c r="AU87" s="794"/>
      <c r="AV87" s="794"/>
      <c r="AW87" s="794"/>
      <c r="AX87" s="794"/>
      <c r="AY87" s="794"/>
      <c r="AZ87" s="794"/>
      <c r="BA87" s="794"/>
      <c r="BB87" s="794"/>
      <c r="BC87" s="794"/>
      <c r="BD87" s="794"/>
      <c r="BE87" s="794"/>
      <c r="BF87" s="794"/>
      <c r="BG87" s="794"/>
      <c r="BH87" s="794"/>
      <c r="BI87" s="794"/>
      <c r="BJ87" s="794"/>
      <c r="BK87" s="794"/>
      <c r="BL87" s="794"/>
      <c r="BM87" s="794"/>
    </row>
    <row r="88" spans="5:65" s="795" customFormat="1" ht="12.75" customHeight="1">
      <c r="E88" s="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794"/>
      <c r="AL88" s="794"/>
      <c r="AM88" s="794"/>
      <c r="AN88" s="794"/>
      <c r="AO88" s="794"/>
      <c r="AP88" s="794"/>
      <c r="AQ88" s="794"/>
      <c r="AR88" s="794"/>
      <c r="AS88" s="794"/>
      <c r="AT88" s="794"/>
      <c r="AU88" s="794"/>
      <c r="AV88" s="794"/>
      <c r="AW88" s="794"/>
      <c r="AX88" s="794"/>
      <c r="AY88" s="794"/>
      <c r="AZ88" s="794"/>
      <c r="BA88" s="794"/>
      <c r="BB88" s="794"/>
      <c r="BC88" s="794"/>
      <c r="BD88" s="794"/>
      <c r="BE88" s="794"/>
      <c r="BF88" s="794"/>
      <c r="BG88" s="794"/>
      <c r="BH88" s="794"/>
      <c r="BI88" s="794"/>
      <c r="BJ88" s="794"/>
      <c r="BK88" s="794"/>
      <c r="BL88" s="794"/>
      <c r="BM88" s="794"/>
    </row>
    <row r="89" spans="5:65" s="795" customFormat="1" ht="12.75" customHeight="1">
      <c r="E89" s="4"/>
      <c r="F89" s="794"/>
      <c r="G89" s="794"/>
      <c r="H89" s="794"/>
      <c r="I89" s="794"/>
      <c r="J89" s="794"/>
      <c r="K89" s="794"/>
      <c r="L89" s="794"/>
      <c r="M89" s="794"/>
      <c r="N89" s="794"/>
      <c r="O89" s="794"/>
      <c r="P89" s="794"/>
      <c r="Q89" s="794"/>
      <c r="R89" s="794"/>
      <c r="S89" s="794"/>
      <c r="T89" s="794"/>
      <c r="U89" s="794"/>
      <c r="V89" s="794"/>
      <c r="W89" s="794"/>
      <c r="X89" s="794"/>
      <c r="Y89" s="794"/>
      <c r="Z89" s="794"/>
      <c r="AA89" s="794"/>
      <c r="AB89" s="794"/>
      <c r="AC89" s="794"/>
      <c r="AD89" s="794"/>
      <c r="AE89" s="794"/>
      <c r="AF89" s="794"/>
      <c r="AG89" s="794"/>
      <c r="AH89" s="794"/>
      <c r="AI89" s="794"/>
      <c r="AJ89" s="794"/>
      <c r="AK89" s="794"/>
      <c r="AL89" s="794"/>
      <c r="AM89" s="794"/>
      <c r="AN89" s="794"/>
      <c r="AO89" s="794"/>
      <c r="AP89" s="794"/>
      <c r="AQ89" s="794"/>
      <c r="AR89" s="794"/>
      <c r="AS89" s="794"/>
      <c r="AT89" s="794"/>
      <c r="AU89" s="794"/>
      <c r="AV89" s="794"/>
      <c r="AW89" s="794"/>
      <c r="AX89" s="794"/>
      <c r="AY89" s="794"/>
      <c r="AZ89" s="794"/>
      <c r="BA89" s="794"/>
      <c r="BB89" s="794"/>
      <c r="BC89" s="794"/>
      <c r="BD89" s="794"/>
      <c r="BE89" s="794"/>
      <c r="BF89" s="794"/>
      <c r="BG89" s="794"/>
      <c r="BH89" s="794"/>
      <c r="BI89" s="794"/>
      <c r="BJ89" s="794"/>
      <c r="BK89" s="794"/>
      <c r="BL89" s="794"/>
      <c r="BM89" s="794"/>
    </row>
    <row r="90" spans="5:65" s="795" customFormat="1" ht="12.75" customHeight="1">
      <c r="E90" s="4"/>
      <c r="F90" s="794"/>
      <c r="G90" s="794"/>
      <c r="H90" s="794"/>
      <c r="I90" s="794"/>
      <c r="J90" s="794"/>
      <c r="K90" s="794"/>
      <c r="L90" s="794"/>
      <c r="M90" s="794"/>
      <c r="N90" s="794"/>
      <c r="O90" s="794"/>
      <c r="P90" s="794"/>
      <c r="Q90" s="794"/>
      <c r="R90" s="794"/>
      <c r="S90" s="794"/>
      <c r="T90" s="794"/>
      <c r="U90" s="794"/>
      <c r="V90" s="794"/>
      <c r="W90" s="794"/>
      <c r="X90" s="794"/>
      <c r="Y90" s="794"/>
      <c r="Z90" s="794"/>
      <c r="AA90" s="794"/>
      <c r="AB90" s="794"/>
      <c r="AC90" s="794"/>
      <c r="AD90" s="794"/>
      <c r="AE90" s="794"/>
      <c r="AF90" s="794"/>
      <c r="AG90" s="794"/>
      <c r="AH90" s="794"/>
      <c r="AI90" s="794"/>
      <c r="AJ90" s="794"/>
      <c r="AK90" s="794"/>
      <c r="AL90" s="794"/>
      <c r="AM90" s="794"/>
      <c r="AN90" s="794"/>
      <c r="AO90" s="794"/>
      <c r="AP90" s="794"/>
      <c r="AQ90" s="794"/>
      <c r="AR90" s="794"/>
      <c r="AS90" s="794"/>
      <c r="AT90" s="794"/>
      <c r="AU90" s="794"/>
      <c r="AV90" s="794"/>
      <c r="AW90" s="794"/>
      <c r="AX90" s="794"/>
      <c r="AY90" s="794"/>
      <c r="AZ90" s="794"/>
      <c r="BA90" s="794"/>
      <c r="BB90" s="794"/>
      <c r="BC90" s="794"/>
      <c r="BD90" s="794"/>
      <c r="BE90" s="794"/>
      <c r="BF90" s="794"/>
      <c r="BG90" s="794"/>
      <c r="BH90" s="794"/>
      <c r="BI90" s="794"/>
      <c r="BJ90" s="794"/>
      <c r="BK90" s="794"/>
      <c r="BL90" s="794"/>
      <c r="BM90" s="794"/>
    </row>
    <row r="91" spans="5:65" s="795" customFormat="1" ht="11.1" customHeight="1">
      <c r="E91" s="4"/>
      <c r="F91" s="794"/>
      <c r="G91" s="794"/>
      <c r="H91" s="794"/>
      <c r="I91" s="794"/>
      <c r="J91" s="794"/>
      <c r="K91" s="794"/>
      <c r="L91" s="794"/>
      <c r="M91" s="794"/>
      <c r="N91" s="794"/>
      <c r="O91" s="794"/>
      <c r="P91" s="794"/>
      <c r="Q91" s="794"/>
      <c r="R91" s="794"/>
      <c r="S91" s="794"/>
      <c r="T91" s="794"/>
      <c r="U91" s="794"/>
      <c r="V91" s="794"/>
      <c r="W91" s="794"/>
      <c r="X91" s="794"/>
      <c r="Y91" s="794"/>
      <c r="Z91" s="794"/>
      <c r="AA91" s="794"/>
      <c r="AB91" s="794"/>
      <c r="AC91" s="794"/>
      <c r="AD91" s="794"/>
      <c r="AE91" s="794"/>
      <c r="AF91" s="794"/>
      <c r="AG91" s="794"/>
      <c r="AH91" s="794"/>
      <c r="AI91" s="794"/>
      <c r="AJ91" s="794"/>
      <c r="AK91" s="794"/>
      <c r="AL91" s="794"/>
      <c r="AM91" s="794"/>
      <c r="AN91" s="794"/>
      <c r="AO91" s="794"/>
      <c r="AP91" s="794"/>
      <c r="AQ91" s="794"/>
      <c r="AR91" s="794"/>
      <c r="AS91" s="794"/>
      <c r="AT91" s="794"/>
      <c r="AU91" s="794"/>
      <c r="AV91" s="794"/>
      <c r="AW91" s="794"/>
      <c r="AX91" s="794"/>
      <c r="AY91" s="794"/>
      <c r="AZ91" s="794"/>
      <c r="BA91" s="794"/>
      <c r="BB91" s="794"/>
      <c r="BC91" s="794"/>
      <c r="BD91" s="794"/>
      <c r="BE91" s="794"/>
      <c r="BF91" s="794"/>
      <c r="BG91" s="794"/>
      <c r="BH91" s="794"/>
      <c r="BI91" s="794"/>
      <c r="BJ91" s="794"/>
      <c r="BK91" s="794"/>
      <c r="BL91" s="794"/>
      <c r="BM91" s="794"/>
    </row>
    <row r="92" spans="5:65" s="795" customFormat="1" ht="12.75" customHeight="1">
      <c r="E92" s="4"/>
      <c r="F92" s="794"/>
      <c r="G92" s="794"/>
      <c r="H92" s="794"/>
      <c r="I92" s="794"/>
      <c r="J92" s="794"/>
      <c r="K92" s="794"/>
      <c r="L92" s="794"/>
      <c r="M92" s="794"/>
      <c r="N92" s="794"/>
      <c r="O92" s="794"/>
      <c r="P92" s="794"/>
      <c r="Q92" s="794"/>
      <c r="R92" s="794"/>
      <c r="S92" s="794"/>
      <c r="T92" s="794"/>
      <c r="U92" s="794"/>
      <c r="V92" s="794"/>
      <c r="W92" s="794"/>
      <c r="X92" s="794"/>
      <c r="Y92" s="794"/>
      <c r="Z92" s="794"/>
      <c r="AA92" s="794"/>
      <c r="AB92" s="794"/>
      <c r="AC92" s="794"/>
      <c r="AD92" s="794"/>
      <c r="AE92" s="794"/>
      <c r="AF92" s="794"/>
      <c r="AG92" s="794"/>
      <c r="AH92" s="794"/>
      <c r="AI92" s="794"/>
      <c r="AJ92" s="794"/>
      <c r="AK92" s="794"/>
      <c r="AL92" s="794"/>
      <c r="AM92" s="794"/>
      <c r="AN92" s="794"/>
      <c r="AO92" s="794"/>
      <c r="AP92" s="794"/>
      <c r="AQ92" s="794"/>
      <c r="AR92" s="794"/>
      <c r="AS92" s="794"/>
      <c r="AT92" s="794"/>
      <c r="AU92" s="794"/>
      <c r="AV92" s="794"/>
      <c r="AW92" s="794"/>
      <c r="AX92" s="794"/>
      <c r="AY92" s="794"/>
      <c r="AZ92" s="794"/>
      <c r="BA92" s="794"/>
      <c r="BB92" s="794"/>
      <c r="BC92" s="794"/>
      <c r="BD92" s="794"/>
      <c r="BE92" s="794"/>
      <c r="BF92" s="794"/>
      <c r="BG92" s="794"/>
      <c r="BH92" s="794"/>
      <c r="BI92" s="794"/>
      <c r="BJ92" s="794"/>
      <c r="BK92" s="794"/>
      <c r="BL92" s="794"/>
      <c r="BM92" s="794"/>
    </row>
    <row r="93" spans="5:65" s="795" customFormat="1" ht="12.75" customHeight="1">
      <c r="E93" s="4"/>
      <c r="F93" s="794"/>
      <c r="G93" s="794"/>
      <c r="H93" s="794"/>
      <c r="I93" s="794"/>
      <c r="J93" s="794"/>
      <c r="K93" s="794"/>
      <c r="L93" s="794"/>
      <c r="M93" s="794"/>
      <c r="N93" s="794"/>
      <c r="O93" s="794"/>
      <c r="P93" s="794"/>
      <c r="Q93" s="794"/>
      <c r="R93" s="794"/>
      <c r="S93" s="794"/>
      <c r="T93" s="794"/>
      <c r="U93" s="794"/>
      <c r="V93" s="794"/>
      <c r="W93" s="794"/>
      <c r="X93" s="794"/>
      <c r="Y93" s="794"/>
      <c r="Z93" s="794"/>
      <c r="AA93" s="794"/>
      <c r="AB93" s="794"/>
      <c r="AC93" s="794"/>
      <c r="AD93" s="794"/>
      <c r="AE93" s="794"/>
      <c r="AF93" s="794"/>
      <c r="AG93" s="794"/>
      <c r="AH93" s="794"/>
      <c r="AI93" s="794"/>
      <c r="AJ93" s="794"/>
      <c r="AK93" s="794"/>
      <c r="AL93" s="794"/>
      <c r="AM93" s="794"/>
      <c r="AN93" s="794"/>
      <c r="AO93" s="794"/>
      <c r="AP93" s="794"/>
      <c r="AQ93" s="794"/>
      <c r="AR93" s="794"/>
      <c r="AS93" s="794"/>
      <c r="AT93" s="794"/>
      <c r="AU93" s="794"/>
      <c r="AV93" s="794"/>
      <c r="AW93" s="794"/>
      <c r="AX93" s="794"/>
      <c r="AY93" s="794"/>
      <c r="AZ93" s="794"/>
      <c r="BA93" s="794"/>
      <c r="BB93" s="794"/>
      <c r="BC93" s="794"/>
      <c r="BD93" s="794"/>
      <c r="BE93" s="794"/>
      <c r="BF93" s="794"/>
      <c r="BG93" s="794"/>
      <c r="BH93" s="794"/>
      <c r="BI93" s="794"/>
      <c r="BJ93" s="794"/>
      <c r="BK93" s="794"/>
      <c r="BL93" s="794"/>
      <c r="BM93" s="794"/>
    </row>
    <row r="94" spans="5:65" s="795" customFormat="1" ht="12.75" customHeight="1">
      <c r="E94" s="4"/>
      <c r="F94" s="794"/>
      <c r="G94" s="794"/>
      <c r="H94" s="794"/>
      <c r="I94" s="794"/>
      <c r="J94" s="794"/>
      <c r="K94" s="794"/>
      <c r="L94" s="794"/>
      <c r="M94" s="794"/>
      <c r="N94" s="794"/>
      <c r="O94" s="794"/>
      <c r="P94" s="794"/>
      <c r="Q94" s="794"/>
      <c r="R94" s="794"/>
      <c r="S94" s="794"/>
      <c r="T94" s="794"/>
      <c r="U94" s="794"/>
      <c r="V94" s="794"/>
      <c r="W94" s="794"/>
      <c r="X94" s="794"/>
      <c r="Y94" s="794"/>
      <c r="Z94" s="794"/>
      <c r="AA94" s="794"/>
      <c r="AB94" s="794"/>
      <c r="AC94" s="794"/>
      <c r="AD94" s="794"/>
      <c r="AE94" s="794"/>
      <c r="AF94" s="794"/>
      <c r="AG94" s="794"/>
      <c r="AH94" s="794"/>
      <c r="AI94" s="794"/>
      <c r="AJ94" s="794"/>
      <c r="AK94" s="794"/>
      <c r="AL94" s="794"/>
      <c r="AM94" s="794"/>
      <c r="AN94" s="794"/>
      <c r="AO94" s="794"/>
      <c r="AP94" s="794"/>
      <c r="AQ94" s="794"/>
      <c r="AR94" s="794"/>
      <c r="AS94" s="794"/>
      <c r="AT94" s="794"/>
      <c r="AU94" s="794"/>
      <c r="AV94" s="794"/>
      <c r="AW94" s="794"/>
      <c r="AX94" s="794"/>
      <c r="AY94" s="794"/>
      <c r="AZ94" s="794"/>
      <c r="BA94" s="794"/>
      <c r="BB94" s="794"/>
      <c r="BC94" s="794"/>
      <c r="BD94" s="794"/>
      <c r="BE94" s="794"/>
      <c r="BF94" s="794"/>
      <c r="BG94" s="794"/>
      <c r="BH94" s="794"/>
      <c r="BI94" s="794"/>
      <c r="BJ94" s="794"/>
      <c r="BK94" s="794"/>
      <c r="BL94" s="794"/>
      <c r="BM94" s="794"/>
    </row>
    <row r="95" spans="5:65" s="795" customFormat="1" ht="12.75" customHeight="1">
      <c r="E95" s="4"/>
      <c r="F95" s="794"/>
      <c r="G95" s="794"/>
      <c r="H95" s="794"/>
      <c r="I95" s="794"/>
      <c r="J95" s="794"/>
      <c r="K95" s="794"/>
      <c r="L95" s="794"/>
      <c r="M95" s="794"/>
      <c r="N95" s="794"/>
      <c r="O95" s="794"/>
      <c r="P95" s="794"/>
      <c r="Q95" s="794"/>
      <c r="R95" s="794"/>
      <c r="S95" s="794"/>
      <c r="T95" s="794"/>
      <c r="U95" s="794"/>
      <c r="V95" s="794"/>
      <c r="W95" s="794"/>
      <c r="X95" s="794"/>
      <c r="Y95" s="794"/>
      <c r="Z95" s="794"/>
      <c r="AA95" s="794"/>
      <c r="AB95" s="794"/>
      <c r="AC95" s="794"/>
      <c r="AD95" s="794"/>
      <c r="AE95" s="794"/>
      <c r="AF95" s="794"/>
      <c r="AG95" s="794"/>
      <c r="AH95" s="794"/>
      <c r="AI95" s="794"/>
      <c r="AJ95" s="794"/>
      <c r="AK95" s="794"/>
      <c r="AL95" s="794"/>
      <c r="AM95" s="794"/>
      <c r="AN95" s="794"/>
      <c r="AO95" s="794"/>
      <c r="AP95" s="794"/>
      <c r="AQ95" s="794"/>
      <c r="AR95" s="794"/>
      <c r="AS95" s="794"/>
      <c r="AT95" s="794"/>
      <c r="AU95" s="794"/>
      <c r="AV95" s="794"/>
      <c r="AW95" s="794"/>
      <c r="AX95" s="794"/>
      <c r="AY95" s="794"/>
      <c r="AZ95" s="794"/>
      <c r="BA95" s="794"/>
      <c r="BB95" s="794"/>
      <c r="BC95" s="794"/>
      <c r="BD95" s="794"/>
      <c r="BE95" s="794"/>
      <c r="BF95" s="794"/>
      <c r="BG95" s="794"/>
      <c r="BH95" s="794"/>
      <c r="BI95" s="794"/>
      <c r="BJ95" s="794"/>
      <c r="BK95" s="794"/>
      <c r="BL95" s="794"/>
      <c r="BM95" s="794"/>
    </row>
    <row r="96" spans="5:65" s="795" customFormat="1" ht="12.75" customHeight="1">
      <c r="E96" s="4"/>
      <c r="F96" s="794"/>
      <c r="G96" s="794"/>
      <c r="H96" s="794"/>
      <c r="I96" s="794"/>
      <c r="J96" s="794"/>
      <c r="K96" s="794"/>
      <c r="L96" s="794"/>
      <c r="M96" s="794"/>
      <c r="N96" s="794"/>
      <c r="O96" s="794"/>
      <c r="P96" s="794"/>
      <c r="Q96" s="794"/>
      <c r="R96" s="794"/>
      <c r="S96" s="794"/>
      <c r="T96" s="794"/>
      <c r="U96" s="794"/>
      <c r="V96" s="794"/>
      <c r="W96" s="794"/>
      <c r="X96" s="794"/>
      <c r="Y96" s="794"/>
      <c r="Z96" s="794"/>
      <c r="AA96" s="794"/>
      <c r="AB96" s="794"/>
      <c r="AC96" s="794"/>
      <c r="AD96" s="794"/>
      <c r="AE96" s="794"/>
      <c r="AF96" s="794"/>
      <c r="AG96" s="794"/>
      <c r="AH96" s="794"/>
      <c r="AI96" s="794"/>
      <c r="AJ96" s="794"/>
      <c r="AK96" s="794"/>
      <c r="AL96" s="794"/>
      <c r="AM96" s="794"/>
      <c r="AN96" s="794"/>
      <c r="AO96" s="794"/>
      <c r="AP96" s="794"/>
      <c r="AQ96" s="794"/>
      <c r="AR96" s="794"/>
      <c r="AS96" s="794"/>
      <c r="AT96" s="794"/>
      <c r="AU96" s="794"/>
      <c r="AV96" s="794"/>
      <c r="AW96" s="794"/>
      <c r="AX96" s="794"/>
      <c r="AY96" s="794"/>
      <c r="AZ96" s="794"/>
      <c r="BA96" s="794"/>
      <c r="BB96" s="794"/>
      <c r="BC96" s="794"/>
      <c r="BD96" s="794"/>
      <c r="BE96" s="794"/>
      <c r="BF96" s="794"/>
      <c r="BG96" s="794"/>
      <c r="BH96" s="794"/>
      <c r="BI96" s="794"/>
      <c r="BJ96" s="794"/>
      <c r="BK96" s="794"/>
      <c r="BL96" s="794"/>
      <c r="BM96" s="794"/>
    </row>
    <row r="97" spans="5:65" s="795" customFormat="1" ht="11.1" customHeight="1">
      <c r="E97" s="4"/>
      <c r="F97" s="794"/>
      <c r="G97" s="794"/>
      <c r="H97" s="794"/>
      <c r="I97" s="794"/>
      <c r="J97" s="794"/>
      <c r="K97" s="794"/>
      <c r="L97" s="794"/>
      <c r="M97" s="794"/>
      <c r="N97" s="794"/>
      <c r="O97" s="794"/>
      <c r="P97" s="794"/>
      <c r="Q97" s="794"/>
      <c r="R97" s="794"/>
      <c r="S97" s="794"/>
      <c r="T97" s="794"/>
      <c r="U97" s="794"/>
      <c r="V97" s="794"/>
      <c r="W97" s="794"/>
      <c r="X97" s="794"/>
      <c r="Y97" s="794"/>
      <c r="Z97" s="794"/>
      <c r="AA97" s="794"/>
      <c r="AB97" s="794"/>
      <c r="AC97" s="794"/>
      <c r="AD97" s="794"/>
      <c r="AE97" s="794"/>
      <c r="AF97" s="794"/>
      <c r="AG97" s="794"/>
      <c r="AH97" s="794"/>
      <c r="AI97" s="794"/>
      <c r="AJ97" s="794"/>
      <c r="AK97" s="794"/>
      <c r="AL97" s="794"/>
      <c r="AM97" s="794"/>
      <c r="AN97" s="794"/>
      <c r="AO97" s="794"/>
      <c r="AP97" s="794"/>
      <c r="AQ97" s="794"/>
      <c r="AR97" s="794"/>
      <c r="AS97" s="794"/>
      <c r="AT97" s="794"/>
      <c r="AU97" s="794"/>
      <c r="AV97" s="794"/>
      <c r="AW97" s="794"/>
      <c r="AX97" s="794"/>
      <c r="AY97" s="794"/>
      <c r="AZ97" s="794"/>
      <c r="BA97" s="794"/>
      <c r="BB97" s="794"/>
      <c r="BC97" s="794"/>
      <c r="BD97" s="794"/>
      <c r="BE97" s="794"/>
      <c r="BF97" s="794"/>
      <c r="BG97" s="794"/>
      <c r="BH97" s="794"/>
      <c r="BI97" s="794"/>
      <c r="BJ97" s="794"/>
      <c r="BK97" s="794"/>
      <c r="BL97" s="794"/>
      <c r="BM97" s="794"/>
    </row>
    <row r="98" spans="5:65" s="795" customFormat="1" ht="12.75" customHeight="1">
      <c r="E98" s="4"/>
      <c r="F98" s="794"/>
      <c r="G98" s="794"/>
      <c r="H98" s="794"/>
      <c r="I98" s="794"/>
      <c r="J98" s="794"/>
      <c r="K98" s="794"/>
      <c r="L98" s="794"/>
      <c r="M98" s="794"/>
      <c r="N98" s="794"/>
      <c r="O98" s="794"/>
      <c r="P98" s="794"/>
      <c r="Q98" s="794"/>
      <c r="R98" s="794"/>
      <c r="S98" s="794"/>
      <c r="T98" s="794"/>
      <c r="U98" s="794"/>
      <c r="V98" s="794"/>
      <c r="W98" s="794"/>
      <c r="X98" s="794"/>
      <c r="Y98" s="794"/>
      <c r="Z98" s="794"/>
      <c r="AA98" s="794"/>
      <c r="AB98" s="794"/>
      <c r="AC98" s="794"/>
      <c r="AD98" s="794"/>
      <c r="AE98" s="794"/>
      <c r="AF98" s="794"/>
      <c r="AG98" s="794"/>
      <c r="AH98" s="794"/>
      <c r="AI98" s="794"/>
      <c r="AJ98" s="794"/>
      <c r="AK98" s="794"/>
      <c r="AL98" s="794"/>
      <c r="AM98" s="794"/>
      <c r="AN98" s="794"/>
      <c r="AO98" s="794"/>
      <c r="AP98" s="794"/>
      <c r="AQ98" s="794"/>
      <c r="AR98" s="794"/>
      <c r="AS98" s="794"/>
      <c r="AT98" s="794"/>
      <c r="AU98" s="794"/>
      <c r="AV98" s="794"/>
      <c r="AW98" s="794"/>
      <c r="AX98" s="794"/>
      <c r="AY98" s="794"/>
      <c r="AZ98" s="794"/>
      <c r="BA98" s="794"/>
      <c r="BB98" s="794"/>
      <c r="BC98" s="794"/>
      <c r="BD98" s="794"/>
      <c r="BE98" s="794"/>
      <c r="BF98" s="794"/>
      <c r="BG98" s="794"/>
      <c r="BH98" s="794"/>
      <c r="BI98" s="794"/>
      <c r="BJ98" s="794"/>
      <c r="BK98" s="794"/>
      <c r="BL98" s="794"/>
      <c r="BM98" s="794"/>
    </row>
    <row r="99" spans="5:65" s="795" customFormat="1" ht="12.75" customHeight="1">
      <c r="E99" s="4"/>
      <c r="F99" s="794"/>
      <c r="G99" s="794"/>
      <c r="H99" s="794"/>
      <c r="I99" s="794"/>
      <c r="J99" s="794"/>
      <c r="K99" s="794"/>
      <c r="L99" s="794"/>
      <c r="M99" s="794"/>
      <c r="N99" s="794"/>
      <c r="O99" s="794"/>
      <c r="P99" s="794"/>
      <c r="Q99" s="794"/>
      <c r="R99" s="794"/>
      <c r="S99" s="794"/>
      <c r="T99" s="794"/>
      <c r="U99" s="794"/>
      <c r="V99" s="794"/>
      <c r="W99" s="794"/>
      <c r="X99" s="794"/>
      <c r="Y99" s="794"/>
      <c r="Z99" s="794"/>
      <c r="AA99" s="794"/>
      <c r="AB99" s="794"/>
      <c r="AC99" s="794"/>
      <c r="AD99" s="794"/>
      <c r="AE99" s="794"/>
      <c r="AF99" s="794"/>
      <c r="AG99" s="794"/>
      <c r="AH99" s="794"/>
      <c r="AI99" s="794"/>
      <c r="AJ99" s="794"/>
      <c r="AK99" s="794"/>
      <c r="AL99" s="794"/>
      <c r="AM99" s="794"/>
      <c r="AN99" s="794"/>
      <c r="AO99" s="794"/>
      <c r="AP99" s="794"/>
      <c r="AQ99" s="794"/>
      <c r="AR99" s="794"/>
      <c r="AS99" s="794"/>
      <c r="AT99" s="794"/>
      <c r="AU99" s="794"/>
      <c r="AV99" s="794"/>
      <c r="AW99" s="794"/>
      <c r="AX99" s="794"/>
      <c r="AY99" s="794"/>
      <c r="AZ99" s="794"/>
      <c r="BA99" s="794"/>
      <c r="BB99" s="794"/>
      <c r="BC99" s="794"/>
      <c r="BD99" s="794"/>
      <c r="BE99" s="794"/>
      <c r="BF99" s="794"/>
      <c r="BG99" s="794"/>
      <c r="BH99" s="794"/>
      <c r="BI99" s="794"/>
      <c r="BJ99" s="794"/>
      <c r="BK99" s="794"/>
      <c r="BL99" s="794"/>
      <c r="BM99" s="794"/>
    </row>
    <row r="100" spans="5:65" s="795" customFormat="1" ht="12.75" customHeight="1">
      <c r="E100" s="4"/>
      <c r="F100" s="794"/>
      <c r="G100" s="794"/>
      <c r="H100" s="794"/>
      <c r="I100" s="794"/>
      <c r="J100" s="794"/>
      <c r="K100" s="794"/>
      <c r="L100" s="794"/>
      <c r="M100" s="794"/>
      <c r="N100" s="794"/>
      <c r="O100" s="794"/>
      <c r="P100" s="794"/>
      <c r="Q100" s="794"/>
      <c r="R100" s="794"/>
      <c r="S100" s="794"/>
      <c r="T100" s="794"/>
      <c r="U100" s="794"/>
      <c r="V100" s="794"/>
      <c r="W100" s="794"/>
      <c r="X100" s="794"/>
      <c r="Y100" s="794"/>
      <c r="Z100" s="794"/>
      <c r="AA100" s="794"/>
      <c r="AB100" s="794"/>
      <c r="AC100" s="794"/>
      <c r="AD100" s="794"/>
      <c r="AE100" s="794"/>
      <c r="AF100" s="794"/>
      <c r="AG100" s="794"/>
      <c r="AH100" s="794"/>
      <c r="AI100" s="794"/>
      <c r="AJ100" s="794"/>
      <c r="AK100" s="794"/>
      <c r="AL100" s="794"/>
      <c r="AM100" s="794"/>
      <c r="AN100" s="794"/>
      <c r="AO100" s="794"/>
      <c r="AP100" s="794"/>
      <c r="AQ100" s="794"/>
      <c r="AR100" s="794"/>
      <c r="AS100" s="794"/>
      <c r="AT100" s="794"/>
      <c r="AU100" s="794"/>
      <c r="AV100" s="794"/>
      <c r="AW100" s="794"/>
      <c r="AX100" s="794"/>
      <c r="AY100" s="794"/>
      <c r="AZ100" s="794"/>
      <c r="BA100" s="794"/>
      <c r="BB100" s="794"/>
      <c r="BC100" s="794"/>
      <c r="BD100" s="794"/>
      <c r="BE100" s="794"/>
      <c r="BF100" s="794"/>
      <c r="BG100" s="794"/>
      <c r="BH100" s="794"/>
      <c r="BI100" s="794"/>
      <c r="BJ100" s="794"/>
      <c r="BK100" s="794"/>
      <c r="BL100" s="794"/>
      <c r="BM100" s="794"/>
    </row>
    <row r="101" spans="5:65" s="795" customFormat="1" ht="12.75" customHeight="1">
      <c r="E101" s="4"/>
      <c r="F101" s="794"/>
      <c r="G101" s="794"/>
      <c r="H101" s="794"/>
      <c r="I101" s="794"/>
      <c r="J101" s="794"/>
      <c r="K101" s="794"/>
      <c r="L101" s="794"/>
      <c r="M101" s="794"/>
      <c r="N101" s="794"/>
      <c r="O101" s="794"/>
      <c r="P101" s="794"/>
      <c r="Q101" s="794"/>
      <c r="R101" s="794"/>
      <c r="S101" s="794"/>
      <c r="T101" s="794"/>
      <c r="U101" s="794"/>
      <c r="V101" s="794"/>
      <c r="W101" s="794"/>
      <c r="X101" s="794"/>
      <c r="Y101" s="794"/>
      <c r="Z101" s="794"/>
      <c r="AA101" s="794"/>
      <c r="AB101" s="794"/>
      <c r="AC101" s="794"/>
      <c r="AD101" s="794"/>
      <c r="AE101" s="794"/>
      <c r="AF101" s="794"/>
      <c r="AG101" s="794"/>
      <c r="AH101" s="794"/>
      <c r="AI101" s="794"/>
      <c r="AJ101" s="794"/>
      <c r="AK101" s="794"/>
      <c r="AL101" s="794"/>
      <c r="AM101" s="794"/>
      <c r="AN101" s="794"/>
      <c r="AO101" s="794"/>
      <c r="AP101" s="794"/>
      <c r="AQ101" s="794"/>
      <c r="AR101" s="794"/>
      <c r="AS101" s="794"/>
      <c r="AT101" s="794"/>
      <c r="AU101" s="794"/>
      <c r="AV101" s="794"/>
      <c r="AW101" s="794"/>
      <c r="AX101" s="794"/>
      <c r="AY101" s="794"/>
      <c r="AZ101" s="794"/>
      <c r="BA101" s="794"/>
      <c r="BB101" s="794"/>
      <c r="BC101" s="794"/>
      <c r="BD101" s="794"/>
      <c r="BE101" s="794"/>
      <c r="BF101" s="794"/>
      <c r="BG101" s="794"/>
      <c r="BH101" s="794"/>
      <c r="BI101" s="794"/>
      <c r="BJ101" s="794"/>
      <c r="BK101" s="794"/>
      <c r="BL101" s="794"/>
      <c r="BM101" s="794"/>
    </row>
    <row r="102" spans="5:65" s="795" customFormat="1" ht="11.1" customHeight="1">
      <c r="E102" s="4"/>
      <c r="F102" s="794"/>
      <c r="G102" s="794"/>
      <c r="H102" s="794"/>
      <c r="I102" s="794"/>
      <c r="J102" s="794"/>
      <c r="K102" s="794"/>
      <c r="L102" s="794"/>
      <c r="M102" s="794"/>
      <c r="N102" s="794"/>
      <c r="O102" s="794"/>
      <c r="P102" s="794"/>
      <c r="Q102" s="794"/>
      <c r="R102" s="794"/>
      <c r="S102" s="794"/>
      <c r="T102" s="794"/>
      <c r="U102" s="794"/>
      <c r="V102" s="794"/>
      <c r="W102" s="794"/>
      <c r="X102" s="794"/>
      <c r="Y102" s="794"/>
      <c r="Z102" s="794"/>
      <c r="AA102" s="794"/>
      <c r="AB102" s="794"/>
      <c r="AC102" s="794"/>
      <c r="AD102" s="794"/>
      <c r="AE102" s="794"/>
      <c r="AF102" s="794"/>
      <c r="AG102" s="794"/>
      <c r="AH102" s="794"/>
      <c r="AI102" s="794"/>
      <c r="AJ102" s="794"/>
      <c r="AK102" s="794"/>
      <c r="AL102" s="794"/>
      <c r="AM102" s="794"/>
      <c r="AN102" s="794"/>
      <c r="AO102" s="794"/>
      <c r="AP102" s="794"/>
      <c r="AQ102" s="794"/>
      <c r="AR102" s="794"/>
      <c r="AS102" s="794"/>
      <c r="AT102" s="794"/>
      <c r="AU102" s="794"/>
      <c r="AV102" s="794"/>
      <c r="AW102" s="794"/>
      <c r="AX102" s="794"/>
      <c r="AY102" s="794"/>
      <c r="AZ102" s="794"/>
      <c r="BA102" s="794"/>
      <c r="BB102" s="794"/>
      <c r="BC102" s="794"/>
      <c r="BD102" s="794"/>
      <c r="BE102" s="794"/>
      <c r="BF102" s="794"/>
      <c r="BG102" s="794"/>
      <c r="BH102" s="794"/>
      <c r="BI102" s="794"/>
      <c r="BJ102" s="794"/>
      <c r="BK102" s="794"/>
      <c r="BL102" s="794"/>
      <c r="BM102" s="794"/>
    </row>
    <row r="103" spans="5:65" s="795" customFormat="1" ht="13.5" customHeight="1">
      <c r="E103" s="4"/>
      <c r="F103" s="794"/>
      <c r="G103" s="794"/>
      <c r="H103" s="794"/>
      <c r="I103" s="794"/>
      <c r="J103" s="794"/>
      <c r="K103" s="794"/>
      <c r="L103" s="794"/>
      <c r="M103" s="794"/>
      <c r="N103" s="794"/>
      <c r="O103" s="794"/>
      <c r="P103" s="794"/>
      <c r="Q103" s="794"/>
      <c r="R103" s="794"/>
      <c r="S103" s="794"/>
      <c r="T103" s="794"/>
      <c r="U103" s="794"/>
      <c r="V103" s="794"/>
      <c r="W103" s="794"/>
      <c r="X103" s="794"/>
      <c r="Y103" s="794"/>
      <c r="Z103" s="794"/>
      <c r="AA103" s="794"/>
      <c r="AB103" s="794"/>
      <c r="AC103" s="794"/>
      <c r="AD103" s="794"/>
      <c r="AE103" s="794"/>
      <c r="AF103" s="794"/>
      <c r="AG103" s="794"/>
      <c r="AH103" s="794"/>
      <c r="AI103" s="794"/>
      <c r="AJ103" s="794"/>
      <c r="AK103" s="794"/>
      <c r="AL103" s="794"/>
      <c r="AM103" s="794"/>
      <c r="AN103" s="794"/>
      <c r="AO103" s="794"/>
      <c r="AP103" s="794"/>
      <c r="AQ103" s="794"/>
      <c r="AR103" s="794"/>
      <c r="AS103" s="794"/>
      <c r="AT103" s="794"/>
      <c r="AU103" s="794"/>
      <c r="AV103" s="794"/>
      <c r="AW103" s="794"/>
      <c r="AX103" s="794"/>
      <c r="AY103" s="794"/>
      <c r="AZ103" s="794"/>
      <c r="BA103" s="794"/>
      <c r="BB103" s="794"/>
      <c r="BC103" s="794"/>
      <c r="BD103" s="794"/>
      <c r="BE103" s="794"/>
      <c r="BF103" s="794"/>
      <c r="BG103" s="794"/>
      <c r="BH103" s="794"/>
      <c r="BI103" s="794"/>
      <c r="BJ103" s="794"/>
      <c r="BK103" s="794"/>
      <c r="BL103" s="794"/>
      <c r="BM103" s="794"/>
    </row>
    <row r="104" spans="5:65" s="795" customFormat="1" ht="12.75" customHeight="1">
      <c r="E104" s="4"/>
      <c r="F104" s="794"/>
      <c r="G104" s="794"/>
      <c r="H104" s="794"/>
      <c r="I104" s="794"/>
      <c r="J104" s="794"/>
      <c r="K104" s="794"/>
      <c r="L104" s="794"/>
      <c r="M104" s="794"/>
      <c r="N104" s="794"/>
      <c r="O104" s="794"/>
      <c r="P104" s="794"/>
      <c r="Q104" s="794"/>
      <c r="R104" s="794"/>
      <c r="S104" s="794"/>
      <c r="T104" s="794"/>
      <c r="U104" s="794"/>
      <c r="V104" s="794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4"/>
      <c r="AX104" s="794"/>
      <c r="AY104" s="794"/>
      <c r="AZ104" s="794"/>
      <c r="BA104" s="794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</row>
    <row r="105" spans="5:65" s="795" customFormat="1" ht="12.75" customHeight="1">
      <c r="E105" s="4"/>
      <c r="F105" s="794"/>
      <c r="G105" s="794"/>
      <c r="H105" s="794"/>
      <c r="I105" s="794"/>
      <c r="J105" s="794"/>
      <c r="K105" s="794"/>
      <c r="L105" s="794"/>
      <c r="M105" s="794"/>
      <c r="N105" s="794"/>
      <c r="O105" s="794"/>
      <c r="P105" s="794"/>
      <c r="Q105" s="794"/>
      <c r="R105" s="794"/>
      <c r="S105" s="794"/>
      <c r="T105" s="794"/>
      <c r="U105" s="794"/>
      <c r="V105" s="794"/>
      <c r="W105" s="794"/>
      <c r="X105" s="794"/>
      <c r="Y105" s="794"/>
      <c r="Z105" s="794"/>
      <c r="AA105" s="794"/>
      <c r="AB105" s="794"/>
      <c r="AC105" s="794"/>
      <c r="AD105" s="794"/>
      <c r="AE105" s="794"/>
      <c r="AF105" s="794"/>
      <c r="AG105" s="794"/>
      <c r="AH105" s="794"/>
      <c r="AI105" s="794"/>
      <c r="AJ105" s="794"/>
      <c r="AK105" s="794"/>
      <c r="AL105" s="794"/>
      <c r="AM105" s="794"/>
      <c r="AN105" s="794"/>
      <c r="AO105" s="794"/>
      <c r="AP105" s="794"/>
      <c r="AQ105" s="794"/>
      <c r="AR105" s="794"/>
      <c r="AS105" s="794"/>
      <c r="AT105" s="794"/>
      <c r="AU105" s="794"/>
      <c r="AV105" s="794"/>
      <c r="AW105" s="794"/>
      <c r="AX105" s="794"/>
      <c r="AY105" s="794"/>
      <c r="AZ105" s="794"/>
      <c r="BA105" s="794"/>
      <c r="BB105" s="794"/>
      <c r="BC105" s="794"/>
      <c r="BD105" s="794"/>
      <c r="BE105" s="794"/>
      <c r="BF105" s="794"/>
      <c r="BG105" s="794"/>
      <c r="BH105" s="794"/>
      <c r="BI105" s="794"/>
      <c r="BJ105" s="794"/>
      <c r="BK105" s="794"/>
      <c r="BL105" s="794"/>
      <c r="BM105" s="794"/>
    </row>
    <row r="106" spans="5:65" s="795" customFormat="1" ht="12.75" customHeight="1">
      <c r="E106" s="4"/>
      <c r="F106" s="794"/>
      <c r="G106" s="794"/>
      <c r="H106" s="794"/>
      <c r="I106" s="794"/>
      <c r="J106" s="794"/>
      <c r="K106" s="794"/>
      <c r="L106" s="794"/>
      <c r="M106" s="794"/>
      <c r="N106" s="794"/>
      <c r="O106" s="794"/>
      <c r="P106" s="794"/>
      <c r="Q106" s="794"/>
      <c r="R106" s="794"/>
      <c r="S106" s="794"/>
      <c r="T106" s="794"/>
      <c r="U106" s="794"/>
      <c r="V106" s="794"/>
      <c r="W106" s="794"/>
      <c r="X106" s="794"/>
      <c r="Y106" s="794"/>
      <c r="Z106" s="794"/>
      <c r="AA106" s="794"/>
      <c r="AB106" s="794"/>
      <c r="AC106" s="794"/>
      <c r="AD106" s="794"/>
      <c r="AE106" s="794"/>
      <c r="AF106" s="794"/>
      <c r="AG106" s="794"/>
      <c r="AH106" s="794"/>
      <c r="AI106" s="794"/>
      <c r="AJ106" s="794"/>
      <c r="AK106" s="794"/>
      <c r="AL106" s="794"/>
      <c r="AM106" s="794"/>
      <c r="AN106" s="794"/>
      <c r="AO106" s="794"/>
      <c r="AP106" s="794"/>
      <c r="AQ106" s="794"/>
      <c r="AR106" s="794"/>
      <c r="AS106" s="794"/>
      <c r="AT106" s="794"/>
      <c r="AU106" s="794"/>
      <c r="AV106" s="794"/>
      <c r="AW106" s="794"/>
      <c r="AX106" s="794"/>
      <c r="AY106" s="794"/>
      <c r="AZ106" s="794"/>
      <c r="BA106" s="794"/>
      <c r="BB106" s="794"/>
      <c r="BC106" s="794"/>
      <c r="BD106" s="794"/>
      <c r="BE106" s="794"/>
      <c r="BF106" s="794"/>
      <c r="BG106" s="794"/>
      <c r="BH106" s="794"/>
      <c r="BI106" s="794"/>
      <c r="BJ106" s="794"/>
      <c r="BK106" s="794"/>
      <c r="BL106" s="794"/>
      <c r="BM106" s="794"/>
    </row>
    <row r="107" spans="5:65" s="795" customFormat="1" ht="11.1" customHeight="1">
      <c r="E107" s="4"/>
      <c r="F107" s="794"/>
      <c r="G107" s="794"/>
      <c r="H107" s="794"/>
      <c r="I107" s="794"/>
      <c r="J107" s="794"/>
      <c r="K107" s="794"/>
      <c r="L107" s="794"/>
      <c r="M107" s="794"/>
      <c r="N107" s="794"/>
      <c r="O107" s="794"/>
      <c r="P107" s="794"/>
      <c r="Q107" s="794"/>
      <c r="R107" s="794"/>
      <c r="S107" s="794"/>
      <c r="T107" s="794"/>
      <c r="U107" s="794"/>
      <c r="V107" s="794"/>
      <c r="W107" s="794"/>
      <c r="X107" s="794"/>
      <c r="Y107" s="794"/>
      <c r="Z107" s="794"/>
      <c r="AA107" s="794"/>
      <c r="AB107" s="794"/>
      <c r="AC107" s="794"/>
      <c r="AD107" s="794"/>
      <c r="AE107" s="794"/>
      <c r="AF107" s="794"/>
      <c r="AG107" s="794"/>
      <c r="AH107" s="794"/>
      <c r="AI107" s="794"/>
      <c r="AJ107" s="794"/>
      <c r="AK107" s="794"/>
      <c r="AL107" s="794"/>
      <c r="AM107" s="794"/>
      <c r="AN107" s="794"/>
      <c r="AO107" s="794"/>
      <c r="AP107" s="794"/>
      <c r="AQ107" s="794"/>
      <c r="AR107" s="794"/>
      <c r="AS107" s="794"/>
      <c r="AT107" s="794"/>
      <c r="AU107" s="794"/>
      <c r="AV107" s="794"/>
      <c r="AW107" s="794"/>
      <c r="AX107" s="794"/>
      <c r="AY107" s="794"/>
      <c r="AZ107" s="794"/>
      <c r="BA107" s="794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</row>
    <row r="108" spans="5:65" s="795" customFormat="1" ht="24" customHeight="1">
      <c r="E108" s="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</row>
    <row r="109" spans="5:65" s="795" customFormat="1" ht="11.1" customHeight="1">
      <c r="E109" s="4"/>
      <c r="F109" s="794"/>
      <c r="G109" s="794"/>
      <c r="H109" s="794"/>
      <c r="I109" s="794"/>
      <c r="J109" s="794"/>
      <c r="K109" s="794"/>
      <c r="L109" s="794"/>
      <c r="M109" s="794"/>
      <c r="N109" s="794"/>
      <c r="O109" s="794"/>
      <c r="P109" s="794"/>
      <c r="Q109" s="794"/>
      <c r="R109" s="794"/>
      <c r="S109" s="794"/>
      <c r="T109" s="794"/>
      <c r="U109" s="794"/>
      <c r="V109" s="794"/>
      <c r="W109" s="794"/>
      <c r="X109" s="794"/>
      <c r="Y109" s="794"/>
      <c r="Z109" s="794"/>
      <c r="AA109" s="794"/>
      <c r="AB109" s="794"/>
      <c r="AC109" s="794"/>
      <c r="AD109" s="794"/>
      <c r="AE109" s="794"/>
      <c r="AF109" s="794"/>
      <c r="AG109" s="794"/>
      <c r="AH109" s="794"/>
      <c r="AI109" s="794"/>
      <c r="AJ109" s="794"/>
      <c r="AK109" s="794"/>
      <c r="AL109" s="794"/>
      <c r="AM109" s="794"/>
      <c r="AN109" s="794"/>
      <c r="AO109" s="794"/>
      <c r="AP109" s="794"/>
      <c r="AQ109" s="794"/>
      <c r="AR109" s="794"/>
      <c r="AS109" s="794"/>
      <c r="AT109" s="794"/>
      <c r="AU109" s="794"/>
      <c r="AV109" s="794"/>
      <c r="AW109" s="794"/>
      <c r="AX109" s="794"/>
      <c r="AY109" s="794"/>
      <c r="AZ109" s="794"/>
      <c r="BA109" s="794"/>
      <c r="BB109" s="794"/>
      <c r="BC109" s="794"/>
      <c r="BD109" s="794"/>
      <c r="BE109" s="794"/>
      <c r="BF109" s="794"/>
      <c r="BG109" s="794"/>
      <c r="BH109" s="794"/>
      <c r="BI109" s="794"/>
      <c r="BJ109" s="794"/>
      <c r="BK109" s="794"/>
      <c r="BL109" s="794"/>
      <c r="BM109" s="794"/>
    </row>
    <row r="110" spans="5:65" s="795" customFormat="1" ht="12.75" customHeight="1">
      <c r="E110" s="4"/>
      <c r="F110" s="794"/>
      <c r="G110" s="794"/>
      <c r="H110" s="794"/>
      <c r="I110" s="794"/>
      <c r="J110" s="794"/>
      <c r="K110" s="794"/>
      <c r="L110" s="794"/>
      <c r="M110" s="794"/>
      <c r="N110" s="794"/>
      <c r="O110" s="794"/>
      <c r="P110" s="794"/>
      <c r="Q110" s="794"/>
      <c r="R110" s="794"/>
      <c r="S110" s="794"/>
      <c r="T110" s="794"/>
      <c r="U110" s="794"/>
      <c r="V110" s="794"/>
      <c r="W110" s="794"/>
      <c r="X110" s="794"/>
      <c r="Y110" s="794"/>
      <c r="Z110" s="794"/>
      <c r="AA110" s="794"/>
      <c r="AB110" s="794"/>
      <c r="AC110" s="794"/>
      <c r="AD110" s="794"/>
      <c r="AE110" s="794"/>
      <c r="AF110" s="794"/>
      <c r="AG110" s="794"/>
      <c r="AH110" s="794"/>
      <c r="AI110" s="794"/>
      <c r="AJ110" s="794"/>
      <c r="AK110" s="794"/>
      <c r="AL110" s="794"/>
      <c r="AM110" s="794"/>
      <c r="AN110" s="794"/>
      <c r="AO110" s="794"/>
      <c r="AP110" s="794"/>
      <c r="AQ110" s="794"/>
      <c r="AR110" s="794"/>
      <c r="AS110" s="794"/>
      <c r="AT110" s="794"/>
      <c r="AU110" s="794"/>
      <c r="AV110" s="794"/>
      <c r="AW110" s="794"/>
      <c r="AX110" s="794"/>
      <c r="AY110" s="794"/>
      <c r="AZ110" s="794"/>
      <c r="BA110" s="794"/>
      <c r="BB110" s="794"/>
      <c r="BC110" s="794"/>
      <c r="BD110" s="794"/>
      <c r="BE110" s="794"/>
      <c r="BF110" s="794"/>
      <c r="BG110" s="794"/>
      <c r="BH110" s="794"/>
      <c r="BI110" s="794"/>
      <c r="BJ110" s="794"/>
      <c r="BK110" s="794"/>
      <c r="BL110" s="794"/>
      <c r="BM110" s="794"/>
    </row>
    <row r="111" spans="5:65" s="795" customFormat="1" ht="11.1" customHeight="1">
      <c r="E111" s="4"/>
      <c r="F111" s="794"/>
      <c r="G111" s="794"/>
      <c r="H111" s="794"/>
      <c r="I111" s="794"/>
      <c r="J111" s="794"/>
      <c r="K111" s="794"/>
      <c r="L111" s="794"/>
      <c r="M111" s="794"/>
      <c r="N111" s="794"/>
      <c r="O111" s="794"/>
      <c r="P111" s="794"/>
      <c r="Q111" s="794"/>
      <c r="R111" s="794"/>
      <c r="S111" s="794"/>
      <c r="T111" s="794"/>
      <c r="U111" s="794"/>
      <c r="V111" s="794"/>
      <c r="W111" s="794"/>
      <c r="X111" s="794"/>
      <c r="Y111" s="794"/>
      <c r="Z111" s="794"/>
      <c r="AA111" s="794"/>
      <c r="AB111" s="794"/>
      <c r="AC111" s="794"/>
      <c r="AD111" s="794"/>
      <c r="AE111" s="794"/>
      <c r="AF111" s="794"/>
      <c r="AG111" s="794"/>
      <c r="AH111" s="794"/>
      <c r="AI111" s="794"/>
      <c r="AJ111" s="794"/>
      <c r="AK111" s="794"/>
      <c r="AL111" s="794"/>
      <c r="AM111" s="794"/>
      <c r="AN111" s="794"/>
      <c r="AO111" s="794"/>
      <c r="AP111" s="794"/>
      <c r="AQ111" s="794"/>
      <c r="AR111" s="794"/>
      <c r="AS111" s="794"/>
      <c r="AT111" s="794"/>
      <c r="AU111" s="794"/>
      <c r="AV111" s="794"/>
      <c r="AW111" s="794"/>
      <c r="AX111" s="794"/>
      <c r="AY111" s="794"/>
      <c r="AZ111" s="794"/>
      <c r="BA111" s="794"/>
      <c r="BB111" s="794"/>
      <c r="BC111" s="794"/>
      <c r="BD111" s="794"/>
      <c r="BE111" s="794"/>
      <c r="BF111" s="794"/>
      <c r="BG111" s="794"/>
      <c r="BH111" s="794"/>
      <c r="BI111" s="794"/>
      <c r="BJ111" s="794"/>
      <c r="BK111" s="794"/>
      <c r="BL111" s="794"/>
      <c r="BM111" s="794"/>
    </row>
    <row r="112" spans="5:65" s="795" customFormat="1" ht="12.75" customHeight="1">
      <c r="E112" s="4"/>
      <c r="F112" s="794"/>
      <c r="G112" s="794"/>
      <c r="H112" s="794"/>
      <c r="I112" s="794"/>
      <c r="J112" s="794"/>
      <c r="K112" s="794"/>
      <c r="L112" s="794"/>
      <c r="M112" s="794"/>
      <c r="N112" s="794"/>
      <c r="O112" s="794"/>
      <c r="P112" s="794"/>
      <c r="Q112" s="794"/>
      <c r="R112" s="794"/>
      <c r="S112" s="794"/>
      <c r="T112" s="794"/>
      <c r="U112" s="794"/>
      <c r="V112" s="794"/>
      <c r="W112" s="794"/>
      <c r="X112" s="794"/>
      <c r="Y112" s="794"/>
      <c r="Z112" s="794"/>
      <c r="AA112" s="794"/>
      <c r="AB112" s="794"/>
      <c r="AC112" s="794"/>
      <c r="AD112" s="794"/>
      <c r="AE112" s="794"/>
      <c r="AF112" s="794"/>
      <c r="AG112" s="794"/>
      <c r="AH112" s="794"/>
      <c r="AI112" s="794"/>
      <c r="AJ112" s="794"/>
      <c r="AK112" s="794"/>
      <c r="AL112" s="794"/>
      <c r="AM112" s="794"/>
      <c r="AN112" s="794"/>
      <c r="AO112" s="794"/>
      <c r="AP112" s="794"/>
      <c r="AQ112" s="794"/>
      <c r="AR112" s="794"/>
      <c r="AS112" s="794"/>
      <c r="AT112" s="794"/>
      <c r="AU112" s="794"/>
      <c r="AV112" s="794"/>
      <c r="AW112" s="794"/>
      <c r="AX112" s="794"/>
      <c r="AY112" s="794"/>
      <c r="AZ112" s="794"/>
      <c r="BA112" s="794"/>
      <c r="BB112" s="794"/>
      <c r="BC112" s="794"/>
      <c r="BD112" s="794"/>
      <c r="BE112" s="794"/>
      <c r="BF112" s="794"/>
      <c r="BG112" s="794"/>
      <c r="BH112" s="794"/>
      <c r="BI112" s="794"/>
      <c r="BJ112" s="794"/>
      <c r="BK112" s="794"/>
      <c r="BL112" s="794"/>
      <c r="BM112" s="794"/>
    </row>
    <row r="113" spans="5:65" s="795" customFormat="1" ht="12.75" customHeight="1">
      <c r="E113" s="4"/>
      <c r="F113" s="794"/>
      <c r="G113" s="794"/>
      <c r="H113" s="794"/>
      <c r="I113" s="794"/>
      <c r="J113" s="794"/>
      <c r="K113" s="794"/>
      <c r="L113" s="794"/>
      <c r="M113" s="794"/>
      <c r="N113" s="794"/>
      <c r="O113" s="794"/>
      <c r="P113" s="794"/>
      <c r="Q113" s="794"/>
      <c r="R113" s="794"/>
      <c r="S113" s="794"/>
      <c r="T113" s="794"/>
      <c r="U113" s="794"/>
      <c r="V113" s="794"/>
      <c r="W113" s="794"/>
      <c r="X113" s="794"/>
      <c r="Y113" s="794"/>
      <c r="Z113" s="794"/>
      <c r="AA113" s="794"/>
      <c r="AB113" s="794"/>
      <c r="AC113" s="794"/>
      <c r="AD113" s="794"/>
      <c r="AE113" s="794"/>
      <c r="AF113" s="794"/>
      <c r="AG113" s="794"/>
      <c r="AH113" s="794"/>
      <c r="AI113" s="794"/>
      <c r="AJ113" s="794"/>
      <c r="AK113" s="794"/>
      <c r="AL113" s="794"/>
      <c r="AM113" s="794"/>
      <c r="AN113" s="794"/>
      <c r="AO113" s="794"/>
      <c r="AP113" s="794"/>
      <c r="AQ113" s="794"/>
      <c r="AR113" s="794"/>
      <c r="AS113" s="794"/>
      <c r="AT113" s="794"/>
      <c r="AU113" s="794"/>
      <c r="AV113" s="794"/>
      <c r="AW113" s="794"/>
      <c r="AX113" s="794"/>
      <c r="AY113" s="794"/>
      <c r="AZ113" s="794"/>
      <c r="BA113" s="794"/>
      <c r="BB113" s="794"/>
      <c r="BC113" s="794"/>
      <c r="BD113" s="794"/>
      <c r="BE113" s="794"/>
      <c r="BF113" s="794"/>
      <c r="BG113" s="794"/>
      <c r="BH113" s="794"/>
      <c r="BI113" s="794"/>
      <c r="BJ113" s="794"/>
      <c r="BK113" s="794"/>
      <c r="BL113" s="794"/>
      <c r="BM113" s="794"/>
    </row>
    <row r="114" spans="5:65" s="795" customFormat="1" ht="12.75" customHeight="1">
      <c r="E114" s="4"/>
      <c r="F114" s="794"/>
      <c r="G114" s="794"/>
      <c r="H114" s="794"/>
      <c r="I114" s="794"/>
      <c r="J114" s="794"/>
      <c r="K114" s="794"/>
      <c r="L114" s="794"/>
      <c r="M114" s="794"/>
      <c r="N114" s="794"/>
      <c r="O114" s="794"/>
      <c r="P114" s="794"/>
      <c r="Q114" s="794"/>
      <c r="R114" s="794"/>
      <c r="S114" s="794"/>
      <c r="T114" s="794"/>
      <c r="U114" s="794"/>
      <c r="V114" s="794"/>
      <c r="W114" s="794"/>
      <c r="X114" s="794"/>
      <c r="Y114" s="794"/>
      <c r="Z114" s="794"/>
      <c r="AA114" s="794"/>
      <c r="AB114" s="794"/>
      <c r="AC114" s="794"/>
      <c r="AD114" s="794"/>
      <c r="AE114" s="794"/>
      <c r="AF114" s="794"/>
      <c r="AG114" s="794"/>
      <c r="AH114" s="794"/>
      <c r="AI114" s="794"/>
      <c r="AJ114" s="794"/>
      <c r="AK114" s="794"/>
      <c r="AL114" s="794"/>
      <c r="AM114" s="794"/>
      <c r="AN114" s="794"/>
      <c r="AO114" s="794"/>
      <c r="AP114" s="794"/>
      <c r="AQ114" s="794"/>
      <c r="AR114" s="794"/>
      <c r="AS114" s="794"/>
      <c r="AT114" s="794"/>
      <c r="AU114" s="794"/>
      <c r="AV114" s="794"/>
      <c r="AW114" s="794"/>
      <c r="AX114" s="794"/>
      <c r="AY114" s="794"/>
      <c r="AZ114" s="794"/>
      <c r="BA114" s="794"/>
      <c r="BB114" s="794"/>
      <c r="BC114" s="794"/>
      <c r="BD114" s="794"/>
      <c r="BE114" s="794"/>
      <c r="BF114" s="794"/>
      <c r="BG114" s="794"/>
      <c r="BH114" s="794"/>
      <c r="BI114" s="794"/>
      <c r="BJ114" s="794"/>
      <c r="BK114" s="794"/>
      <c r="BL114" s="794"/>
      <c r="BM114" s="794"/>
    </row>
    <row r="115" spans="5:65" s="795" customFormat="1" ht="12.75" customHeight="1">
      <c r="E115" s="4"/>
      <c r="F115" s="794"/>
      <c r="G115" s="794"/>
      <c r="H115" s="794"/>
      <c r="I115" s="794"/>
      <c r="J115" s="794"/>
      <c r="K115" s="794"/>
      <c r="L115" s="794"/>
      <c r="M115" s="794"/>
      <c r="N115" s="794"/>
      <c r="O115" s="794"/>
      <c r="P115" s="794"/>
      <c r="Q115" s="794"/>
      <c r="R115" s="794"/>
      <c r="S115" s="794"/>
      <c r="T115" s="794"/>
      <c r="U115" s="794"/>
      <c r="V115" s="794"/>
      <c r="W115" s="794"/>
      <c r="X115" s="794"/>
      <c r="Y115" s="794"/>
      <c r="Z115" s="794"/>
      <c r="AA115" s="794"/>
      <c r="AB115" s="794"/>
      <c r="AC115" s="794"/>
      <c r="AD115" s="794"/>
      <c r="AE115" s="794"/>
      <c r="AF115" s="794"/>
      <c r="AG115" s="794"/>
      <c r="AH115" s="794"/>
      <c r="AI115" s="794"/>
      <c r="AJ115" s="794"/>
      <c r="AK115" s="794"/>
      <c r="AL115" s="794"/>
      <c r="AM115" s="794"/>
      <c r="AN115" s="794"/>
      <c r="AO115" s="794"/>
      <c r="AP115" s="794"/>
      <c r="AQ115" s="794"/>
      <c r="AR115" s="794"/>
      <c r="AS115" s="794"/>
      <c r="AT115" s="794"/>
      <c r="AU115" s="794"/>
      <c r="AV115" s="794"/>
      <c r="AW115" s="794"/>
      <c r="AX115" s="794"/>
      <c r="AY115" s="794"/>
      <c r="AZ115" s="794"/>
      <c r="BA115" s="794"/>
      <c r="BB115" s="794"/>
      <c r="BC115" s="794"/>
      <c r="BD115" s="794"/>
      <c r="BE115" s="794"/>
      <c r="BF115" s="794"/>
      <c r="BG115" s="794"/>
      <c r="BH115" s="794"/>
      <c r="BI115" s="794"/>
      <c r="BJ115" s="794"/>
      <c r="BK115" s="794"/>
      <c r="BL115" s="794"/>
      <c r="BM115" s="794"/>
    </row>
    <row r="116" spans="5:65" s="795" customFormat="1" ht="12.75" customHeight="1">
      <c r="E116" s="4"/>
      <c r="F116" s="794"/>
      <c r="G116" s="794"/>
      <c r="H116" s="794"/>
      <c r="I116" s="794"/>
      <c r="J116" s="794"/>
      <c r="K116" s="794"/>
      <c r="L116" s="794"/>
      <c r="M116" s="794"/>
      <c r="N116" s="794"/>
      <c r="O116" s="794"/>
      <c r="P116" s="794"/>
      <c r="Q116" s="794"/>
      <c r="R116" s="794"/>
      <c r="S116" s="794"/>
      <c r="T116" s="794"/>
      <c r="U116" s="794"/>
      <c r="V116" s="794"/>
      <c r="W116" s="794"/>
      <c r="X116" s="794"/>
      <c r="Y116" s="794"/>
      <c r="Z116" s="794"/>
      <c r="AA116" s="794"/>
      <c r="AB116" s="794"/>
      <c r="AC116" s="794"/>
      <c r="AD116" s="794"/>
      <c r="AE116" s="794"/>
      <c r="AF116" s="794"/>
      <c r="AG116" s="794"/>
      <c r="AH116" s="794"/>
      <c r="AI116" s="794"/>
      <c r="AJ116" s="794"/>
      <c r="AK116" s="794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4"/>
      <c r="AX116" s="794"/>
      <c r="AY116" s="794"/>
      <c r="AZ116" s="794"/>
      <c r="BA116" s="794"/>
      <c r="BB116" s="794"/>
      <c r="BC116" s="794"/>
      <c r="BD116" s="794"/>
      <c r="BE116" s="794"/>
      <c r="BF116" s="794"/>
      <c r="BG116" s="794"/>
      <c r="BH116" s="794"/>
      <c r="BI116" s="794"/>
      <c r="BJ116" s="794"/>
      <c r="BK116" s="794"/>
      <c r="BL116" s="794"/>
      <c r="BM116" s="794"/>
    </row>
    <row r="117" spans="5:65" s="795" customFormat="1" ht="11.1" customHeight="1">
      <c r="E117" s="4"/>
      <c r="F117" s="794"/>
      <c r="G117" s="794"/>
      <c r="H117" s="794"/>
      <c r="I117" s="794"/>
      <c r="J117" s="794"/>
      <c r="K117" s="794"/>
      <c r="L117" s="794"/>
      <c r="M117" s="794"/>
      <c r="N117" s="794"/>
      <c r="O117" s="794"/>
      <c r="P117" s="794"/>
      <c r="Q117" s="794"/>
      <c r="R117" s="794"/>
      <c r="S117" s="794"/>
      <c r="T117" s="794"/>
      <c r="U117" s="794"/>
      <c r="V117" s="794"/>
      <c r="W117" s="794"/>
      <c r="X117" s="794"/>
      <c r="Y117" s="794"/>
      <c r="Z117" s="794"/>
      <c r="AA117" s="794"/>
      <c r="AB117" s="794"/>
      <c r="AC117" s="794"/>
      <c r="AD117" s="794"/>
      <c r="AE117" s="794"/>
      <c r="AF117" s="794"/>
      <c r="AG117" s="794"/>
      <c r="AH117" s="794"/>
      <c r="AI117" s="794"/>
      <c r="AJ117" s="794"/>
      <c r="AK117" s="794"/>
      <c r="AL117" s="794"/>
      <c r="AM117" s="794"/>
      <c r="AN117" s="794"/>
      <c r="AO117" s="794"/>
      <c r="AP117" s="794"/>
      <c r="AQ117" s="794"/>
      <c r="AR117" s="794"/>
      <c r="AS117" s="794"/>
      <c r="AT117" s="794"/>
      <c r="AU117" s="794"/>
      <c r="AV117" s="794"/>
      <c r="AW117" s="794"/>
      <c r="AX117" s="794"/>
      <c r="AY117" s="794"/>
      <c r="AZ117" s="794"/>
      <c r="BA117" s="794"/>
      <c r="BB117" s="794"/>
      <c r="BC117" s="794"/>
      <c r="BD117" s="794"/>
      <c r="BE117" s="794"/>
      <c r="BF117" s="794"/>
      <c r="BG117" s="794"/>
      <c r="BH117" s="794"/>
      <c r="BI117" s="794"/>
      <c r="BJ117" s="794"/>
      <c r="BK117" s="794"/>
      <c r="BL117" s="794"/>
      <c r="BM117" s="794"/>
    </row>
    <row r="118" spans="5:65" s="795" customFormat="1" ht="12.75" customHeight="1">
      <c r="E118" s="4"/>
      <c r="F118" s="794"/>
      <c r="G118" s="794"/>
      <c r="H118" s="794"/>
      <c r="I118" s="794"/>
      <c r="J118" s="794"/>
      <c r="K118" s="794"/>
      <c r="L118" s="794"/>
      <c r="M118" s="794"/>
      <c r="N118" s="794"/>
      <c r="O118" s="794"/>
      <c r="P118" s="794"/>
      <c r="Q118" s="794"/>
      <c r="R118" s="794"/>
      <c r="S118" s="794"/>
      <c r="T118" s="794"/>
      <c r="U118" s="794"/>
      <c r="V118" s="794"/>
      <c r="W118" s="794"/>
      <c r="X118" s="794"/>
      <c r="Y118" s="794"/>
      <c r="Z118" s="794"/>
      <c r="AA118" s="794"/>
      <c r="AB118" s="794"/>
      <c r="AC118" s="794"/>
      <c r="AD118" s="794"/>
      <c r="AE118" s="794"/>
      <c r="AF118" s="794"/>
      <c r="AG118" s="794"/>
      <c r="AH118" s="794"/>
      <c r="AI118" s="794"/>
      <c r="AJ118" s="794"/>
      <c r="AK118" s="794"/>
      <c r="AL118" s="794"/>
      <c r="AM118" s="794"/>
      <c r="AN118" s="794"/>
      <c r="AO118" s="794"/>
      <c r="AP118" s="794"/>
      <c r="AQ118" s="794"/>
      <c r="AR118" s="794"/>
      <c r="AS118" s="794"/>
      <c r="AT118" s="794"/>
      <c r="AU118" s="794"/>
      <c r="AV118" s="794"/>
      <c r="AW118" s="794"/>
      <c r="AX118" s="794"/>
      <c r="AY118" s="794"/>
      <c r="AZ118" s="794"/>
      <c r="BA118" s="794"/>
      <c r="BB118" s="794"/>
      <c r="BC118" s="794"/>
      <c r="BD118" s="794"/>
      <c r="BE118" s="794"/>
      <c r="BF118" s="794"/>
      <c r="BG118" s="794"/>
      <c r="BH118" s="794"/>
      <c r="BI118" s="794"/>
      <c r="BJ118" s="794"/>
      <c r="BK118" s="794"/>
      <c r="BL118" s="794"/>
      <c r="BM118" s="794"/>
    </row>
    <row r="119" spans="5:65" s="795" customFormat="1" ht="12.75" customHeight="1">
      <c r="E119" s="4"/>
      <c r="F119" s="794"/>
      <c r="G119" s="794"/>
      <c r="H119" s="794"/>
      <c r="I119" s="794"/>
      <c r="J119" s="794"/>
      <c r="K119" s="794"/>
      <c r="L119" s="794"/>
      <c r="M119" s="794"/>
      <c r="N119" s="794"/>
      <c r="O119" s="794"/>
      <c r="P119" s="794"/>
      <c r="Q119" s="794"/>
      <c r="R119" s="794"/>
      <c r="S119" s="794"/>
      <c r="T119" s="794"/>
      <c r="U119" s="794"/>
      <c r="V119" s="794"/>
      <c r="W119" s="794"/>
      <c r="X119" s="794"/>
      <c r="Y119" s="794"/>
      <c r="Z119" s="794"/>
      <c r="AA119" s="794"/>
      <c r="AB119" s="794"/>
      <c r="AC119" s="794"/>
      <c r="AD119" s="794"/>
      <c r="AE119" s="794"/>
      <c r="AF119" s="794"/>
      <c r="AG119" s="794"/>
      <c r="AH119" s="794"/>
      <c r="AI119" s="794"/>
      <c r="AJ119" s="794"/>
      <c r="AK119" s="794"/>
      <c r="AL119" s="794"/>
      <c r="AM119" s="794"/>
      <c r="AN119" s="794"/>
      <c r="AO119" s="794"/>
      <c r="AP119" s="794"/>
      <c r="AQ119" s="794"/>
      <c r="AR119" s="794"/>
      <c r="AS119" s="794"/>
      <c r="AT119" s="794"/>
      <c r="AU119" s="794"/>
      <c r="AV119" s="794"/>
      <c r="AW119" s="794"/>
      <c r="AX119" s="794"/>
      <c r="AY119" s="794"/>
      <c r="AZ119" s="794"/>
      <c r="BA119" s="794"/>
      <c r="BB119" s="794"/>
      <c r="BC119" s="794"/>
      <c r="BD119" s="794"/>
      <c r="BE119" s="794"/>
      <c r="BF119" s="794"/>
      <c r="BG119" s="794"/>
      <c r="BH119" s="794"/>
      <c r="BI119" s="794"/>
      <c r="BJ119" s="794"/>
      <c r="BK119" s="794"/>
      <c r="BL119" s="794"/>
      <c r="BM119" s="794"/>
    </row>
    <row r="120" spans="5:65" s="795" customFormat="1" ht="12.75" customHeight="1">
      <c r="E120" s="4"/>
      <c r="F120" s="794"/>
      <c r="G120" s="794"/>
      <c r="H120" s="794"/>
      <c r="I120" s="794"/>
      <c r="J120" s="794"/>
      <c r="K120" s="794"/>
      <c r="L120" s="794"/>
      <c r="M120" s="794"/>
      <c r="N120" s="794"/>
      <c r="O120" s="794"/>
      <c r="P120" s="794"/>
      <c r="Q120" s="794"/>
      <c r="R120" s="794"/>
      <c r="S120" s="794"/>
      <c r="T120" s="794"/>
      <c r="U120" s="794"/>
      <c r="V120" s="794"/>
      <c r="W120" s="794"/>
      <c r="X120" s="794"/>
      <c r="Y120" s="794"/>
      <c r="Z120" s="794"/>
      <c r="AA120" s="794"/>
      <c r="AB120" s="794"/>
      <c r="AC120" s="794"/>
      <c r="AD120" s="794"/>
      <c r="AE120" s="794"/>
      <c r="AF120" s="794"/>
      <c r="AG120" s="794"/>
      <c r="AH120" s="794"/>
      <c r="AI120" s="794"/>
      <c r="AJ120" s="794"/>
      <c r="AK120" s="794"/>
      <c r="AL120" s="794"/>
      <c r="AM120" s="794"/>
      <c r="AN120" s="794"/>
      <c r="AO120" s="794"/>
      <c r="AP120" s="794"/>
      <c r="AQ120" s="794"/>
      <c r="AR120" s="794"/>
      <c r="AS120" s="794"/>
      <c r="AT120" s="794"/>
      <c r="AU120" s="794"/>
      <c r="AV120" s="794"/>
      <c r="AW120" s="794"/>
      <c r="AX120" s="794"/>
      <c r="AY120" s="794"/>
      <c r="AZ120" s="794"/>
      <c r="BA120" s="794"/>
      <c r="BB120" s="794"/>
      <c r="BC120" s="794"/>
      <c r="BD120" s="794"/>
      <c r="BE120" s="794"/>
      <c r="BF120" s="794"/>
      <c r="BG120" s="794"/>
      <c r="BH120" s="794"/>
      <c r="BI120" s="794"/>
      <c r="BJ120" s="794"/>
      <c r="BK120" s="794"/>
      <c r="BL120" s="794"/>
      <c r="BM120" s="794"/>
    </row>
    <row r="121" spans="5:65" s="795" customFormat="1" ht="12.75" customHeight="1">
      <c r="E121" s="4"/>
      <c r="F121" s="794"/>
      <c r="G121" s="794"/>
      <c r="H121" s="794"/>
      <c r="I121" s="794"/>
      <c r="J121" s="794"/>
      <c r="K121" s="794"/>
      <c r="L121" s="794"/>
      <c r="M121" s="794"/>
      <c r="N121" s="794"/>
      <c r="O121" s="794"/>
      <c r="P121" s="794"/>
      <c r="Q121" s="794"/>
      <c r="R121" s="794"/>
      <c r="S121" s="794"/>
      <c r="T121" s="794"/>
      <c r="U121" s="794"/>
      <c r="V121" s="794"/>
      <c r="W121" s="794"/>
      <c r="X121" s="794"/>
      <c r="Y121" s="794"/>
      <c r="Z121" s="794"/>
      <c r="AA121" s="794"/>
      <c r="AB121" s="794"/>
      <c r="AC121" s="794"/>
      <c r="AD121" s="794"/>
      <c r="AE121" s="794"/>
      <c r="AF121" s="794"/>
      <c r="AG121" s="794"/>
      <c r="AH121" s="794"/>
      <c r="AI121" s="794"/>
      <c r="AJ121" s="794"/>
      <c r="AK121" s="794"/>
      <c r="AL121" s="794"/>
      <c r="AM121" s="794"/>
      <c r="AN121" s="794"/>
      <c r="AO121" s="794"/>
      <c r="AP121" s="794"/>
      <c r="AQ121" s="794"/>
      <c r="AR121" s="794"/>
      <c r="AS121" s="794"/>
      <c r="AT121" s="794"/>
      <c r="AU121" s="794"/>
      <c r="AV121" s="794"/>
      <c r="AW121" s="794"/>
      <c r="AX121" s="794"/>
      <c r="AY121" s="794"/>
      <c r="AZ121" s="794"/>
      <c r="BA121" s="794"/>
      <c r="BB121" s="794"/>
      <c r="BC121" s="794"/>
      <c r="BD121" s="794"/>
      <c r="BE121" s="794"/>
      <c r="BF121" s="794"/>
      <c r="BG121" s="794"/>
      <c r="BH121" s="794"/>
      <c r="BI121" s="794"/>
      <c r="BJ121" s="794"/>
      <c r="BK121" s="794"/>
      <c r="BL121" s="794"/>
      <c r="BM121" s="794"/>
    </row>
    <row r="122" spans="5:65" s="795" customFormat="1" ht="12.75" customHeight="1">
      <c r="E122" s="4"/>
      <c r="F122" s="794"/>
      <c r="G122" s="794"/>
      <c r="H122" s="794"/>
      <c r="I122" s="794"/>
      <c r="J122" s="794"/>
      <c r="K122" s="794"/>
      <c r="L122" s="794"/>
      <c r="M122" s="794"/>
      <c r="N122" s="794"/>
      <c r="O122" s="794"/>
      <c r="P122" s="794"/>
      <c r="Q122" s="794"/>
      <c r="R122" s="794"/>
      <c r="S122" s="794"/>
      <c r="T122" s="794"/>
      <c r="U122" s="794"/>
      <c r="V122" s="794"/>
      <c r="W122" s="794"/>
      <c r="X122" s="794"/>
      <c r="Y122" s="794"/>
      <c r="Z122" s="794"/>
      <c r="AA122" s="794"/>
      <c r="AB122" s="794"/>
      <c r="AC122" s="794"/>
      <c r="AD122" s="794"/>
      <c r="AE122" s="794"/>
      <c r="AF122" s="794"/>
      <c r="AG122" s="794"/>
      <c r="AH122" s="794"/>
      <c r="AI122" s="794"/>
      <c r="AJ122" s="794"/>
      <c r="AK122" s="794"/>
      <c r="AL122" s="794"/>
      <c r="AM122" s="794"/>
      <c r="AN122" s="794"/>
      <c r="AO122" s="794"/>
      <c r="AP122" s="794"/>
      <c r="AQ122" s="794"/>
      <c r="AR122" s="794"/>
      <c r="AS122" s="794"/>
      <c r="AT122" s="794"/>
      <c r="AU122" s="794"/>
      <c r="AV122" s="794"/>
      <c r="AW122" s="794"/>
      <c r="AX122" s="794"/>
      <c r="AY122" s="794"/>
      <c r="AZ122" s="794"/>
      <c r="BA122" s="794"/>
      <c r="BB122" s="794"/>
      <c r="BC122" s="794"/>
      <c r="BD122" s="794"/>
      <c r="BE122" s="794"/>
      <c r="BF122" s="794"/>
      <c r="BG122" s="794"/>
      <c r="BH122" s="794"/>
      <c r="BI122" s="794"/>
      <c r="BJ122" s="794"/>
      <c r="BK122" s="794"/>
      <c r="BL122" s="794"/>
      <c r="BM122" s="794"/>
    </row>
    <row r="123" spans="5:65" s="795" customFormat="1" ht="11.1" customHeight="1">
      <c r="E123" s="4"/>
      <c r="F123" s="794"/>
      <c r="G123" s="794"/>
      <c r="H123" s="794"/>
      <c r="I123" s="794"/>
      <c r="J123" s="794"/>
      <c r="K123" s="794"/>
      <c r="L123" s="794"/>
      <c r="M123" s="794"/>
      <c r="N123" s="794"/>
      <c r="O123" s="794"/>
      <c r="P123" s="794"/>
      <c r="Q123" s="794"/>
      <c r="R123" s="794"/>
      <c r="S123" s="794"/>
      <c r="T123" s="794"/>
      <c r="U123" s="794"/>
      <c r="V123" s="794"/>
      <c r="W123" s="794"/>
      <c r="X123" s="794"/>
      <c r="Y123" s="794"/>
      <c r="Z123" s="794"/>
      <c r="AA123" s="794"/>
      <c r="AB123" s="794"/>
      <c r="AC123" s="794"/>
      <c r="AD123" s="794"/>
      <c r="AE123" s="794"/>
      <c r="AF123" s="794"/>
      <c r="AG123" s="794"/>
      <c r="AH123" s="794"/>
      <c r="AI123" s="794"/>
      <c r="AJ123" s="794"/>
      <c r="AK123" s="794"/>
      <c r="AL123" s="794"/>
      <c r="AM123" s="794"/>
      <c r="AN123" s="794"/>
      <c r="AO123" s="794"/>
      <c r="AP123" s="794"/>
      <c r="AQ123" s="794"/>
      <c r="AR123" s="794"/>
      <c r="AS123" s="794"/>
      <c r="AT123" s="794"/>
      <c r="AU123" s="794"/>
      <c r="AV123" s="794"/>
      <c r="AW123" s="794"/>
      <c r="AX123" s="794"/>
      <c r="AY123" s="794"/>
      <c r="AZ123" s="794"/>
      <c r="BA123" s="794"/>
      <c r="BB123" s="794"/>
      <c r="BC123" s="794"/>
      <c r="BD123" s="794"/>
      <c r="BE123" s="794"/>
      <c r="BF123" s="794"/>
      <c r="BG123" s="794"/>
      <c r="BH123" s="794"/>
      <c r="BI123" s="794"/>
      <c r="BJ123" s="794"/>
      <c r="BK123" s="794"/>
      <c r="BL123" s="794"/>
      <c r="BM123" s="794"/>
    </row>
    <row r="124" spans="5:65" s="795" customFormat="1" ht="12.75" customHeight="1">
      <c r="E124" s="4"/>
      <c r="F124" s="794"/>
      <c r="G124" s="794"/>
      <c r="H124" s="794"/>
      <c r="I124" s="794"/>
      <c r="J124" s="794"/>
      <c r="K124" s="794"/>
      <c r="L124" s="794"/>
      <c r="M124" s="794"/>
      <c r="N124" s="794"/>
      <c r="O124" s="794"/>
      <c r="P124" s="794"/>
      <c r="Q124" s="794"/>
      <c r="R124" s="794"/>
      <c r="S124" s="794"/>
      <c r="T124" s="794"/>
      <c r="U124" s="794"/>
      <c r="V124" s="794"/>
      <c r="W124" s="794"/>
      <c r="X124" s="794"/>
      <c r="Y124" s="794"/>
      <c r="Z124" s="794"/>
      <c r="AA124" s="794"/>
      <c r="AB124" s="794"/>
      <c r="AC124" s="794"/>
      <c r="AD124" s="794"/>
      <c r="AE124" s="794"/>
      <c r="AF124" s="794"/>
      <c r="AG124" s="794"/>
      <c r="AH124" s="794"/>
      <c r="AI124" s="794"/>
      <c r="AJ124" s="794"/>
      <c r="AK124" s="794"/>
      <c r="AL124" s="794"/>
      <c r="AM124" s="794"/>
      <c r="AN124" s="794"/>
      <c r="AO124" s="794"/>
      <c r="AP124" s="794"/>
      <c r="AQ124" s="794"/>
      <c r="AR124" s="794"/>
      <c r="AS124" s="794"/>
      <c r="AT124" s="794"/>
      <c r="AU124" s="794"/>
      <c r="AV124" s="794"/>
      <c r="AW124" s="794"/>
      <c r="AX124" s="794"/>
      <c r="AY124" s="794"/>
      <c r="AZ124" s="794"/>
      <c r="BA124" s="794"/>
      <c r="BB124" s="794"/>
      <c r="BC124" s="794"/>
      <c r="BD124" s="794"/>
      <c r="BE124" s="794"/>
      <c r="BF124" s="794"/>
      <c r="BG124" s="794"/>
      <c r="BH124" s="794"/>
      <c r="BI124" s="794"/>
      <c r="BJ124" s="794"/>
      <c r="BK124" s="794"/>
      <c r="BL124" s="794"/>
      <c r="BM124" s="794"/>
    </row>
    <row r="125" spans="5:65" s="795" customFormat="1" ht="12.75" customHeight="1">
      <c r="E125" s="4"/>
      <c r="F125" s="794"/>
      <c r="G125" s="794"/>
      <c r="H125" s="794"/>
      <c r="I125" s="794"/>
      <c r="J125" s="794"/>
      <c r="K125" s="794"/>
      <c r="L125" s="794"/>
      <c r="M125" s="794"/>
      <c r="N125" s="794"/>
      <c r="O125" s="794"/>
      <c r="P125" s="794"/>
      <c r="Q125" s="794"/>
      <c r="R125" s="794"/>
      <c r="S125" s="794"/>
      <c r="T125" s="794"/>
      <c r="U125" s="794"/>
      <c r="V125" s="794"/>
      <c r="W125" s="794"/>
      <c r="X125" s="794"/>
      <c r="Y125" s="794"/>
      <c r="Z125" s="794"/>
      <c r="AA125" s="794"/>
      <c r="AB125" s="794"/>
      <c r="AC125" s="794"/>
      <c r="AD125" s="794"/>
      <c r="AE125" s="794"/>
      <c r="AF125" s="794"/>
      <c r="AG125" s="794"/>
      <c r="AH125" s="794"/>
      <c r="AI125" s="794"/>
      <c r="AJ125" s="794"/>
      <c r="AK125" s="794"/>
      <c r="AL125" s="794"/>
      <c r="AM125" s="794"/>
      <c r="AN125" s="794"/>
      <c r="AO125" s="794"/>
      <c r="AP125" s="794"/>
      <c r="AQ125" s="794"/>
      <c r="AR125" s="794"/>
      <c r="AS125" s="794"/>
      <c r="AT125" s="794"/>
      <c r="AU125" s="794"/>
      <c r="AV125" s="794"/>
      <c r="AW125" s="794"/>
      <c r="AX125" s="794"/>
      <c r="AY125" s="794"/>
      <c r="AZ125" s="794"/>
      <c r="BA125" s="794"/>
      <c r="BB125" s="794"/>
      <c r="BC125" s="794"/>
      <c r="BD125" s="794"/>
      <c r="BE125" s="794"/>
      <c r="BF125" s="794"/>
      <c r="BG125" s="794"/>
      <c r="BH125" s="794"/>
      <c r="BI125" s="794"/>
      <c r="BJ125" s="794"/>
      <c r="BK125" s="794"/>
      <c r="BL125" s="794"/>
      <c r="BM125" s="794"/>
    </row>
    <row r="126" spans="5:65" s="795" customFormat="1" ht="12.75" customHeight="1">
      <c r="E126" s="4"/>
      <c r="F126" s="794"/>
      <c r="G126" s="794"/>
      <c r="H126" s="794"/>
      <c r="I126" s="794"/>
      <c r="J126" s="794"/>
      <c r="K126" s="794"/>
      <c r="L126" s="794"/>
      <c r="M126" s="794"/>
      <c r="N126" s="794"/>
      <c r="O126" s="794"/>
      <c r="P126" s="794"/>
      <c r="Q126" s="794"/>
      <c r="R126" s="794"/>
      <c r="S126" s="794"/>
      <c r="T126" s="794"/>
      <c r="U126" s="794"/>
      <c r="V126" s="794"/>
      <c r="W126" s="794"/>
      <c r="X126" s="794"/>
      <c r="Y126" s="794"/>
      <c r="Z126" s="794"/>
      <c r="AA126" s="794"/>
      <c r="AB126" s="794"/>
      <c r="AC126" s="794"/>
      <c r="AD126" s="794"/>
      <c r="AE126" s="794"/>
      <c r="AF126" s="794"/>
      <c r="AG126" s="794"/>
      <c r="AH126" s="794"/>
      <c r="AI126" s="794"/>
      <c r="AJ126" s="794"/>
      <c r="AK126" s="794"/>
      <c r="AL126" s="794"/>
      <c r="AM126" s="794"/>
      <c r="AN126" s="794"/>
      <c r="AO126" s="794"/>
      <c r="AP126" s="794"/>
      <c r="AQ126" s="794"/>
      <c r="AR126" s="794"/>
      <c r="AS126" s="794"/>
      <c r="AT126" s="794"/>
      <c r="AU126" s="794"/>
      <c r="AV126" s="794"/>
      <c r="AW126" s="794"/>
      <c r="AX126" s="794"/>
      <c r="AY126" s="794"/>
      <c r="AZ126" s="794"/>
      <c r="BA126" s="794"/>
      <c r="BB126" s="794"/>
      <c r="BC126" s="794"/>
      <c r="BD126" s="794"/>
      <c r="BE126" s="794"/>
      <c r="BF126" s="794"/>
      <c r="BG126" s="794"/>
      <c r="BH126" s="794"/>
      <c r="BI126" s="794"/>
      <c r="BJ126" s="794"/>
      <c r="BK126" s="794"/>
      <c r="BL126" s="794"/>
      <c r="BM126" s="794"/>
    </row>
    <row r="127" spans="5:65" s="795" customFormat="1" ht="12.75" customHeight="1">
      <c r="E127" s="4"/>
      <c r="F127" s="794"/>
      <c r="G127" s="794"/>
      <c r="H127" s="794"/>
      <c r="I127" s="794"/>
      <c r="J127" s="794"/>
      <c r="K127" s="794"/>
      <c r="L127" s="794"/>
      <c r="M127" s="794"/>
      <c r="N127" s="794"/>
      <c r="O127" s="794"/>
      <c r="P127" s="794"/>
      <c r="Q127" s="794"/>
      <c r="R127" s="794"/>
      <c r="S127" s="794"/>
      <c r="T127" s="794"/>
      <c r="U127" s="794"/>
      <c r="V127" s="794"/>
      <c r="W127" s="794"/>
      <c r="X127" s="794"/>
      <c r="Y127" s="794"/>
      <c r="Z127" s="794"/>
      <c r="AA127" s="794"/>
      <c r="AB127" s="794"/>
      <c r="AC127" s="794"/>
      <c r="AD127" s="794"/>
      <c r="AE127" s="794"/>
      <c r="AF127" s="794"/>
      <c r="AG127" s="794"/>
      <c r="AH127" s="794"/>
      <c r="AI127" s="794"/>
      <c r="AJ127" s="794"/>
      <c r="AK127" s="794"/>
      <c r="AL127" s="794"/>
      <c r="AM127" s="794"/>
      <c r="AN127" s="794"/>
      <c r="AO127" s="794"/>
      <c r="AP127" s="794"/>
      <c r="AQ127" s="794"/>
      <c r="AR127" s="794"/>
      <c r="AS127" s="794"/>
      <c r="AT127" s="794"/>
      <c r="AU127" s="794"/>
      <c r="AV127" s="794"/>
      <c r="AW127" s="794"/>
      <c r="AX127" s="794"/>
      <c r="AY127" s="794"/>
      <c r="AZ127" s="794"/>
      <c r="BA127" s="794"/>
      <c r="BB127" s="794"/>
      <c r="BC127" s="794"/>
      <c r="BD127" s="794"/>
      <c r="BE127" s="794"/>
      <c r="BF127" s="794"/>
      <c r="BG127" s="794"/>
      <c r="BH127" s="794"/>
      <c r="BI127" s="794"/>
      <c r="BJ127" s="794"/>
      <c r="BK127" s="794"/>
      <c r="BL127" s="794"/>
      <c r="BM127" s="794"/>
    </row>
    <row r="128" spans="5:65" s="795" customFormat="1" ht="12.75" customHeight="1">
      <c r="E128" s="4"/>
      <c r="F128" s="794"/>
      <c r="G128" s="794"/>
      <c r="H128" s="794"/>
      <c r="I128" s="794"/>
      <c r="J128" s="794"/>
      <c r="K128" s="794"/>
      <c r="L128" s="794"/>
      <c r="M128" s="794"/>
      <c r="N128" s="794"/>
      <c r="O128" s="794"/>
      <c r="P128" s="794"/>
      <c r="Q128" s="794"/>
      <c r="R128" s="794"/>
      <c r="S128" s="794"/>
      <c r="T128" s="794"/>
      <c r="U128" s="794"/>
      <c r="V128" s="794"/>
      <c r="W128" s="794"/>
      <c r="X128" s="794"/>
      <c r="Y128" s="794"/>
      <c r="Z128" s="794"/>
      <c r="AA128" s="794"/>
      <c r="AB128" s="794"/>
      <c r="AC128" s="794"/>
      <c r="AD128" s="794"/>
      <c r="AE128" s="794"/>
      <c r="AF128" s="794"/>
      <c r="AG128" s="794"/>
      <c r="AH128" s="794"/>
      <c r="AI128" s="794"/>
      <c r="AJ128" s="794"/>
      <c r="AK128" s="794"/>
      <c r="AL128" s="794"/>
      <c r="AM128" s="794"/>
      <c r="AN128" s="794"/>
      <c r="AO128" s="794"/>
      <c r="AP128" s="794"/>
      <c r="AQ128" s="794"/>
      <c r="AR128" s="794"/>
      <c r="AS128" s="794"/>
      <c r="AT128" s="794"/>
      <c r="AU128" s="794"/>
      <c r="AV128" s="794"/>
      <c r="AW128" s="794"/>
      <c r="AX128" s="794"/>
      <c r="AY128" s="794"/>
      <c r="AZ128" s="794"/>
      <c r="BA128" s="794"/>
      <c r="BB128" s="794"/>
      <c r="BC128" s="794"/>
      <c r="BD128" s="794"/>
      <c r="BE128" s="794"/>
      <c r="BF128" s="794"/>
      <c r="BG128" s="794"/>
      <c r="BH128" s="794"/>
      <c r="BI128" s="794"/>
      <c r="BJ128" s="794"/>
      <c r="BK128" s="794"/>
      <c r="BL128" s="794"/>
      <c r="BM128" s="794"/>
    </row>
    <row r="129" spans="5:65" s="795" customFormat="1" ht="11.1" customHeight="1">
      <c r="E129" s="4"/>
      <c r="F129" s="794"/>
      <c r="G129" s="794"/>
      <c r="H129" s="794"/>
      <c r="I129" s="794"/>
      <c r="J129" s="794"/>
      <c r="K129" s="794"/>
      <c r="L129" s="794"/>
      <c r="M129" s="794"/>
      <c r="N129" s="794"/>
      <c r="O129" s="794"/>
      <c r="P129" s="794"/>
      <c r="Q129" s="794"/>
      <c r="R129" s="794"/>
      <c r="S129" s="794"/>
      <c r="T129" s="794"/>
      <c r="U129" s="794"/>
      <c r="V129" s="794"/>
      <c r="W129" s="794"/>
      <c r="X129" s="794"/>
      <c r="Y129" s="794"/>
      <c r="Z129" s="794"/>
      <c r="AA129" s="794"/>
      <c r="AB129" s="794"/>
      <c r="AC129" s="794"/>
      <c r="AD129" s="794"/>
      <c r="AE129" s="794"/>
      <c r="AF129" s="794"/>
      <c r="AG129" s="794"/>
      <c r="AH129" s="794"/>
      <c r="AI129" s="794"/>
      <c r="AJ129" s="794"/>
      <c r="AK129" s="794"/>
      <c r="AL129" s="794"/>
      <c r="AM129" s="794"/>
      <c r="AN129" s="794"/>
      <c r="AO129" s="794"/>
      <c r="AP129" s="794"/>
      <c r="AQ129" s="794"/>
      <c r="AR129" s="794"/>
      <c r="AS129" s="794"/>
      <c r="AT129" s="794"/>
      <c r="AU129" s="794"/>
      <c r="AV129" s="794"/>
      <c r="AW129" s="794"/>
      <c r="AX129" s="794"/>
      <c r="AY129" s="794"/>
      <c r="AZ129" s="794"/>
      <c r="BA129" s="794"/>
      <c r="BB129" s="794"/>
      <c r="BC129" s="794"/>
      <c r="BD129" s="794"/>
      <c r="BE129" s="794"/>
      <c r="BF129" s="794"/>
      <c r="BG129" s="794"/>
      <c r="BH129" s="794"/>
      <c r="BI129" s="794"/>
      <c r="BJ129" s="794"/>
      <c r="BK129" s="794"/>
      <c r="BL129" s="794"/>
      <c r="BM129" s="794"/>
    </row>
    <row r="130" spans="5:65" s="795" customFormat="1" ht="12.75" customHeight="1">
      <c r="E130" s="4"/>
      <c r="F130" s="794"/>
      <c r="G130" s="794"/>
      <c r="H130" s="794"/>
      <c r="I130" s="794"/>
      <c r="J130" s="794"/>
      <c r="K130" s="794"/>
      <c r="L130" s="794"/>
      <c r="M130" s="794"/>
      <c r="N130" s="794"/>
      <c r="O130" s="794"/>
      <c r="P130" s="794"/>
      <c r="Q130" s="794"/>
      <c r="R130" s="794"/>
      <c r="S130" s="794"/>
      <c r="T130" s="794"/>
      <c r="U130" s="794"/>
      <c r="V130" s="794"/>
      <c r="W130" s="794"/>
      <c r="X130" s="794"/>
      <c r="Y130" s="794"/>
      <c r="Z130" s="794"/>
      <c r="AA130" s="794"/>
      <c r="AB130" s="794"/>
      <c r="AC130" s="794"/>
      <c r="AD130" s="794"/>
      <c r="AE130" s="794"/>
      <c r="AF130" s="794"/>
      <c r="AG130" s="794"/>
      <c r="AH130" s="794"/>
      <c r="AI130" s="794"/>
      <c r="AJ130" s="794"/>
      <c r="AK130" s="794"/>
      <c r="AL130" s="794"/>
      <c r="AM130" s="794"/>
      <c r="AN130" s="794"/>
      <c r="AO130" s="794"/>
      <c r="AP130" s="794"/>
      <c r="AQ130" s="794"/>
      <c r="AR130" s="794"/>
      <c r="AS130" s="794"/>
      <c r="AT130" s="794"/>
      <c r="AU130" s="794"/>
      <c r="AV130" s="794"/>
      <c r="AW130" s="794"/>
      <c r="AX130" s="794"/>
      <c r="AY130" s="794"/>
      <c r="AZ130" s="794"/>
      <c r="BA130" s="794"/>
      <c r="BB130" s="794"/>
      <c r="BC130" s="794"/>
      <c r="BD130" s="794"/>
      <c r="BE130" s="794"/>
      <c r="BF130" s="794"/>
      <c r="BG130" s="794"/>
      <c r="BH130" s="794"/>
      <c r="BI130" s="794"/>
      <c r="BJ130" s="794"/>
      <c r="BK130" s="794"/>
      <c r="BL130" s="794"/>
      <c r="BM130" s="794"/>
    </row>
    <row r="131" spans="5:65" s="795" customFormat="1" ht="12.75" customHeight="1">
      <c r="E131" s="4"/>
      <c r="F131" s="794"/>
      <c r="G131" s="794"/>
      <c r="H131" s="794"/>
      <c r="I131" s="794"/>
      <c r="J131" s="794"/>
      <c r="K131" s="794"/>
      <c r="L131" s="794"/>
      <c r="M131" s="794"/>
      <c r="N131" s="794"/>
      <c r="O131" s="794"/>
      <c r="P131" s="794"/>
      <c r="Q131" s="794"/>
      <c r="R131" s="794"/>
      <c r="S131" s="794"/>
      <c r="T131" s="794"/>
      <c r="U131" s="794"/>
      <c r="V131" s="794"/>
      <c r="W131" s="794"/>
      <c r="X131" s="794"/>
      <c r="Y131" s="794"/>
      <c r="Z131" s="794"/>
      <c r="AA131" s="794"/>
      <c r="AB131" s="794"/>
      <c r="AC131" s="794"/>
      <c r="AD131" s="794"/>
      <c r="AE131" s="794"/>
      <c r="AF131" s="794"/>
      <c r="AG131" s="794"/>
      <c r="AH131" s="794"/>
      <c r="AI131" s="794"/>
      <c r="AJ131" s="794"/>
      <c r="AK131" s="794"/>
      <c r="AL131" s="794"/>
      <c r="AM131" s="794"/>
      <c r="AN131" s="794"/>
      <c r="AO131" s="794"/>
      <c r="AP131" s="794"/>
      <c r="AQ131" s="794"/>
      <c r="AR131" s="794"/>
      <c r="AS131" s="794"/>
      <c r="AT131" s="794"/>
      <c r="AU131" s="794"/>
      <c r="AV131" s="794"/>
      <c r="AW131" s="794"/>
      <c r="AX131" s="794"/>
      <c r="AY131" s="794"/>
      <c r="AZ131" s="794"/>
      <c r="BA131" s="794"/>
      <c r="BB131" s="794"/>
      <c r="BC131" s="794"/>
      <c r="BD131" s="794"/>
      <c r="BE131" s="794"/>
      <c r="BF131" s="794"/>
      <c r="BG131" s="794"/>
      <c r="BH131" s="794"/>
      <c r="BI131" s="794"/>
      <c r="BJ131" s="794"/>
      <c r="BK131" s="794"/>
      <c r="BL131" s="794"/>
      <c r="BM131" s="794"/>
    </row>
    <row r="132" spans="5:65" s="795" customFormat="1" ht="12.75" customHeight="1">
      <c r="E132" s="4"/>
      <c r="F132" s="794"/>
      <c r="G132" s="794"/>
      <c r="H132" s="794"/>
      <c r="I132" s="794"/>
      <c r="J132" s="794"/>
      <c r="K132" s="794"/>
      <c r="L132" s="794"/>
      <c r="M132" s="794"/>
      <c r="N132" s="794"/>
      <c r="O132" s="794"/>
      <c r="P132" s="794"/>
      <c r="Q132" s="794"/>
      <c r="R132" s="794"/>
      <c r="S132" s="794"/>
      <c r="T132" s="794"/>
      <c r="U132" s="794"/>
      <c r="V132" s="794"/>
      <c r="W132" s="794"/>
      <c r="X132" s="794"/>
      <c r="Y132" s="794"/>
      <c r="Z132" s="794"/>
      <c r="AA132" s="794"/>
      <c r="AB132" s="794"/>
      <c r="AC132" s="794"/>
      <c r="AD132" s="794"/>
      <c r="AE132" s="794"/>
      <c r="AF132" s="794"/>
      <c r="AG132" s="794"/>
      <c r="AH132" s="794"/>
      <c r="AI132" s="794"/>
      <c r="AJ132" s="794"/>
      <c r="AK132" s="794"/>
      <c r="AL132" s="794"/>
      <c r="AM132" s="794"/>
      <c r="AN132" s="794"/>
      <c r="AO132" s="794"/>
      <c r="AP132" s="794"/>
      <c r="AQ132" s="794"/>
      <c r="AR132" s="794"/>
      <c r="AS132" s="794"/>
      <c r="AT132" s="794"/>
      <c r="AU132" s="794"/>
      <c r="AV132" s="794"/>
      <c r="AW132" s="794"/>
      <c r="AX132" s="794"/>
      <c r="AY132" s="794"/>
      <c r="AZ132" s="794"/>
      <c r="BA132" s="794"/>
      <c r="BB132" s="794"/>
      <c r="BC132" s="794"/>
      <c r="BD132" s="794"/>
      <c r="BE132" s="794"/>
      <c r="BF132" s="794"/>
      <c r="BG132" s="794"/>
      <c r="BH132" s="794"/>
      <c r="BI132" s="794"/>
      <c r="BJ132" s="794"/>
      <c r="BK132" s="794"/>
      <c r="BL132" s="794"/>
      <c r="BM132" s="794"/>
    </row>
    <row r="133" spans="5:65" s="795" customFormat="1" ht="12.75" customHeight="1">
      <c r="E133" s="4"/>
      <c r="F133" s="794"/>
      <c r="G133" s="794"/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  <c r="W133" s="794"/>
      <c r="X133" s="794"/>
      <c r="Y133" s="794"/>
      <c r="Z133" s="794"/>
      <c r="AA133" s="794"/>
      <c r="AB133" s="794"/>
      <c r="AC133" s="794"/>
      <c r="AD133" s="794"/>
      <c r="AE133" s="794"/>
      <c r="AF133" s="794"/>
      <c r="AG133" s="794"/>
      <c r="AH133" s="794"/>
      <c r="AI133" s="794"/>
      <c r="AJ133" s="794"/>
      <c r="AK133" s="794"/>
      <c r="AL133" s="794"/>
      <c r="AM133" s="794"/>
      <c r="AN133" s="794"/>
      <c r="AO133" s="794"/>
      <c r="AP133" s="794"/>
      <c r="AQ133" s="794"/>
      <c r="AR133" s="794"/>
      <c r="AS133" s="794"/>
      <c r="AT133" s="794"/>
      <c r="AU133" s="794"/>
      <c r="AV133" s="794"/>
      <c r="AW133" s="794"/>
      <c r="AX133" s="794"/>
      <c r="AY133" s="794"/>
      <c r="AZ133" s="794"/>
      <c r="BA133" s="794"/>
      <c r="BB133" s="794"/>
      <c r="BC133" s="794"/>
      <c r="BD133" s="794"/>
      <c r="BE133" s="794"/>
      <c r="BF133" s="794"/>
      <c r="BG133" s="794"/>
      <c r="BH133" s="794"/>
      <c r="BI133" s="794"/>
      <c r="BJ133" s="794"/>
      <c r="BK133" s="794"/>
      <c r="BL133" s="794"/>
      <c r="BM133" s="794"/>
    </row>
    <row r="134" spans="5:65" s="795" customFormat="1" ht="11.1" customHeight="1">
      <c r="E134" s="4"/>
      <c r="F134" s="794"/>
      <c r="G134" s="794"/>
      <c r="H134" s="794"/>
      <c r="I134" s="794"/>
      <c r="J134" s="794"/>
      <c r="K134" s="794"/>
      <c r="L134" s="794"/>
      <c r="M134" s="794"/>
      <c r="N134" s="794"/>
      <c r="O134" s="794"/>
      <c r="P134" s="794"/>
      <c r="Q134" s="794"/>
      <c r="R134" s="794"/>
      <c r="S134" s="794"/>
      <c r="T134" s="794"/>
      <c r="U134" s="794"/>
      <c r="V134" s="794"/>
      <c r="W134" s="794"/>
      <c r="X134" s="794"/>
      <c r="Y134" s="794"/>
      <c r="Z134" s="794"/>
      <c r="AA134" s="794"/>
      <c r="AB134" s="794"/>
      <c r="AC134" s="794"/>
      <c r="AD134" s="794"/>
      <c r="AE134" s="794"/>
      <c r="AF134" s="794"/>
      <c r="AG134" s="794"/>
      <c r="AH134" s="794"/>
      <c r="AI134" s="794"/>
      <c r="AJ134" s="794"/>
      <c r="AK134" s="794"/>
      <c r="AL134" s="794"/>
      <c r="AM134" s="794"/>
      <c r="AN134" s="794"/>
      <c r="AO134" s="794"/>
      <c r="AP134" s="794"/>
      <c r="AQ134" s="794"/>
      <c r="AR134" s="794"/>
      <c r="AS134" s="794"/>
      <c r="AT134" s="794"/>
      <c r="AU134" s="794"/>
      <c r="AV134" s="794"/>
      <c r="AW134" s="794"/>
      <c r="AX134" s="794"/>
      <c r="AY134" s="794"/>
      <c r="AZ134" s="794"/>
      <c r="BA134" s="794"/>
      <c r="BB134" s="794"/>
      <c r="BC134" s="794"/>
      <c r="BD134" s="794"/>
      <c r="BE134" s="794"/>
      <c r="BF134" s="794"/>
      <c r="BG134" s="794"/>
      <c r="BH134" s="794"/>
      <c r="BI134" s="794"/>
      <c r="BJ134" s="794"/>
      <c r="BK134" s="794"/>
      <c r="BL134" s="794"/>
      <c r="BM134" s="794"/>
    </row>
    <row r="135" spans="5:65" s="795" customFormat="1" ht="13.5" customHeight="1">
      <c r="E135" s="4"/>
      <c r="F135" s="794"/>
      <c r="G135" s="794"/>
      <c r="H135" s="794"/>
      <c r="I135" s="794"/>
      <c r="J135" s="794"/>
      <c r="K135" s="794"/>
      <c r="L135" s="794"/>
      <c r="M135" s="794"/>
      <c r="N135" s="794"/>
      <c r="O135" s="794"/>
      <c r="P135" s="794"/>
      <c r="Q135" s="794"/>
      <c r="R135" s="794"/>
      <c r="S135" s="794"/>
      <c r="T135" s="794"/>
      <c r="U135" s="794"/>
      <c r="V135" s="794"/>
      <c r="W135" s="794"/>
      <c r="X135" s="794"/>
      <c r="Y135" s="794"/>
      <c r="Z135" s="794"/>
      <c r="AA135" s="794"/>
      <c r="AB135" s="794"/>
      <c r="AC135" s="794"/>
      <c r="AD135" s="794"/>
      <c r="AE135" s="794"/>
      <c r="AF135" s="794"/>
      <c r="AG135" s="794"/>
      <c r="AH135" s="794"/>
      <c r="AI135" s="794"/>
      <c r="AJ135" s="794"/>
      <c r="AK135" s="794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4"/>
      <c r="AX135" s="794"/>
      <c r="AY135" s="794"/>
      <c r="AZ135" s="794"/>
      <c r="BA135" s="794"/>
      <c r="BB135" s="794"/>
      <c r="BC135" s="794"/>
      <c r="BD135" s="794"/>
      <c r="BE135" s="794"/>
      <c r="BF135" s="794"/>
      <c r="BG135" s="794"/>
      <c r="BH135" s="794"/>
      <c r="BI135" s="794"/>
      <c r="BJ135" s="794"/>
      <c r="BK135" s="794"/>
      <c r="BL135" s="794"/>
      <c r="BM135" s="794"/>
    </row>
    <row r="136" spans="5:65" s="795" customFormat="1" ht="12.75" customHeight="1">
      <c r="E136" s="4"/>
      <c r="F136" s="794"/>
      <c r="G136" s="794"/>
      <c r="H136" s="794"/>
      <c r="I136" s="794"/>
      <c r="J136" s="794"/>
      <c r="K136" s="794"/>
      <c r="L136" s="794"/>
      <c r="M136" s="794"/>
      <c r="N136" s="794"/>
      <c r="O136" s="794"/>
      <c r="P136" s="794"/>
      <c r="Q136" s="794"/>
      <c r="R136" s="794"/>
      <c r="S136" s="794"/>
      <c r="T136" s="794"/>
      <c r="U136" s="794"/>
      <c r="V136" s="794"/>
      <c r="W136" s="794"/>
      <c r="X136" s="794"/>
      <c r="Y136" s="794"/>
      <c r="Z136" s="794"/>
      <c r="AA136" s="794"/>
      <c r="AB136" s="794"/>
      <c r="AC136" s="794"/>
      <c r="AD136" s="794"/>
      <c r="AE136" s="794"/>
      <c r="AF136" s="794"/>
      <c r="AG136" s="794"/>
      <c r="AH136" s="794"/>
      <c r="AI136" s="794"/>
      <c r="AJ136" s="794"/>
      <c r="AK136" s="794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4"/>
      <c r="AX136" s="794"/>
      <c r="AY136" s="794"/>
      <c r="AZ136" s="794"/>
      <c r="BA136" s="794"/>
      <c r="BB136" s="794"/>
      <c r="BC136" s="794"/>
      <c r="BD136" s="794"/>
      <c r="BE136" s="794"/>
      <c r="BF136" s="794"/>
      <c r="BG136" s="794"/>
      <c r="BH136" s="794"/>
      <c r="BI136" s="794"/>
      <c r="BJ136" s="794"/>
      <c r="BK136" s="794"/>
      <c r="BL136" s="794"/>
      <c r="BM136" s="794"/>
    </row>
    <row r="137" spans="5:65" s="795" customFormat="1" ht="12.75" customHeight="1">
      <c r="E137" s="4"/>
      <c r="F137" s="794"/>
      <c r="G137" s="794"/>
      <c r="H137" s="794"/>
      <c r="I137" s="794"/>
      <c r="J137" s="794"/>
      <c r="K137" s="794"/>
      <c r="L137" s="794"/>
      <c r="M137" s="794"/>
      <c r="N137" s="794"/>
      <c r="O137" s="794"/>
      <c r="P137" s="794"/>
      <c r="Q137" s="794"/>
      <c r="R137" s="794"/>
      <c r="S137" s="794"/>
      <c r="T137" s="794"/>
      <c r="U137" s="794"/>
      <c r="V137" s="794"/>
      <c r="W137" s="794"/>
      <c r="X137" s="794"/>
      <c r="Y137" s="794"/>
      <c r="Z137" s="794"/>
      <c r="AA137" s="794"/>
      <c r="AB137" s="794"/>
      <c r="AC137" s="794"/>
      <c r="AD137" s="794"/>
      <c r="AE137" s="794"/>
      <c r="AF137" s="794"/>
      <c r="AG137" s="794"/>
      <c r="AH137" s="794"/>
      <c r="AI137" s="794"/>
      <c r="AJ137" s="794"/>
      <c r="AK137" s="794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4"/>
      <c r="AX137" s="794"/>
      <c r="AY137" s="794"/>
      <c r="AZ137" s="794"/>
      <c r="BA137" s="794"/>
      <c r="BB137" s="794"/>
      <c r="BC137" s="794"/>
      <c r="BD137" s="794"/>
      <c r="BE137" s="794"/>
      <c r="BF137" s="794"/>
      <c r="BG137" s="794"/>
      <c r="BH137" s="794"/>
      <c r="BI137" s="794"/>
      <c r="BJ137" s="794"/>
      <c r="BK137" s="794"/>
      <c r="BL137" s="794"/>
      <c r="BM137" s="794"/>
    </row>
    <row r="138" spans="5:65" s="795" customFormat="1" ht="12.75" customHeight="1">
      <c r="E138" s="4"/>
      <c r="F138" s="794"/>
      <c r="G138" s="794"/>
      <c r="H138" s="794"/>
      <c r="I138" s="794"/>
      <c r="J138" s="794"/>
      <c r="K138" s="794"/>
      <c r="L138" s="794"/>
      <c r="M138" s="794"/>
      <c r="N138" s="794"/>
      <c r="O138" s="794"/>
      <c r="P138" s="794"/>
      <c r="Q138" s="794"/>
      <c r="R138" s="794"/>
      <c r="S138" s="794"/>
      <c r="T138" s="794"/>
      <c r="U138" s="794"/>
      <c r="V138" s="794"/>
      <c r="W138" s="794"/>
      <c r="X138" s="794"/>
      <c r="Y138" s="794"/>
      <c r="Z138" s="794"/>
      <c r="AA138" s="794"/>
      <c r="AB138" s="794"/>
      <c r="AC138" s="794"/>
      <c r="AD138" s="794"/>
      <c r="AE138" s="794"/>
      <c r="AF138" s="794"/>
      <c r="AG138" s="794"/>
      <c r="AH138" s="794"/>
      <c r="AI138" s="794"/>
      <c r="AJ138" s="794"/>
      <c r="AK138" s="794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4"/>
      <c r="AX138" s="794"/>
      <c r="AY138" s="794"/>
      <c r="AZ138" s="794"/>
      <c r="BA138" s="794"/>
      <c r="BB138" s="794"/>
      <c r="BC138" s="794"/>
      <c r="BD138" s="794"/>
      <c r="BE138" s="794"/>
      <c r="BF138" s="794"/>
      <c r="BG138" s="794"/>
      <c r="BH138" s="794"/>
      <c r="BI138" s="794"/>
      <c r="BJ138" s="794"/>
      <c r="BK138" s="794"/>
      <c r="BL138" s="794"/>
      <c r="BM138" s="794"/>
    </row>
    <row r="139" spans="5:65" s="795" customFormat="1" ht="11.1" customHeight="1">
      <c r="E139" s="4"/>
      <c r="F139" s="794"/>
      <c r="G139" s="794"/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  <c r="AQ139" s="794"/>
      <c r="AR139" s="794"/>
      <c r="AS139" s="794"/>
      <c r="AT139" s="794"/>
      <c r="AU139" s="794"/>
      <c r="AV139" s="794"/>
      <c r="AW139" s="794"/>
      <c r="AX139" s="794"/>
      <c r="AY139" s="794"/>
      <c r="AZ139" s="794"/>
      <c r="BA139" s="794"/>
      <c r="BB139" s="794"/>
      <c r="BC139" s="794"/>
      <c r="BD139" s="794"/>
      <c r="BE139" s="794"/>
      <c r="BF139" s="794"/>
      <c r="BG139" s="794"/>
      <c r="BH139" s="794"/>
      <c r="BI139" s="794"/>
      <c r="BJ139" s="794"/>
      <c r="BK139" s="794"/>
      <c r="BL139" s="794"/>
      <c r="BM139" s="794"/>
    </row>
    <row r="140" spans="5:65" s="795" customFormat="1" ht="11.1" customHeight="1">
      <c r="E140" s="4"/>
      <c r="F140" s="794"/>
      <c r="G140" s="794"/>
      <c r="H140" s="794"/>
      <c r="I140" s="794"/>
      <c r="J140" s="794"/>
      <c r="K140" s="794"/>
      <c r="L140" s="794"/>
      <c r="M140" s="794"/>
      <c r="N140" s="794"/>
      <c r="O140" s="794"/>
      <c r="P140" s="794"/>
      <c r="Q140" s="794"/>
      <c r="R140" s="794"/>
      <c r="S140" s="794"/>
      <c r="T140" s="794"/>
      <c r="U140" s="794"/>
      <c r="V140" s="794"/>
      <c r="W140" s="794"/>
      <c r="X140" s="794"/>
      <c r="Y140" s="794"/>
      <c r="Z140" s="794"/>
      <c r="AA140" s="794"/>
      <c r="AB140" s="794"/>
      <c r="AC140" s="794"/>
      <c r="AD140" s="794"/>
      <c r="AE140" s="794"/>
      <c r="AF140" s="794"/>
      <c r="AG140" s="794"/>
      <c r="AH140" s="794"/>
      <c r="AI140" s="794"/>
      <c r="AJ140" s="794"/>
      <c r="AK140" s="794"/>
      <c r="AL140" s="794"/>
      <c r="AM140" s="794"/>
      <c r="AN140" s="794"/>
      <c r="AO140" s="794"/>
      <c r="AP140" s="794"/>
      <c r="AQ140" s="794"/>
      <c r="AR140" s="794"/>
      <c r="AS140" s="794"/>
      <c r="AT140" s="794"/>
      <c r="AU140" s="794"/>
      <c r="AV140" s="794"/>
      <c r="AW140" s="794"/>
      <c r="AX140" s="794"/>
      <c r="AY140" s="794"/>
      <c r="AZ140" s="794"/>
      <c r="BA140" s="794"/>
      <c r="BB140" s="794"/>
      <c r="BC140" s="794"/>
      <c r="BD140" s="794"/>
      <c r="BE140" s="794"/>
      <c r="BF140" s="794"/>
      <c r="BG140" s="794"/>
      <c r="BH140" s="794"/>
      <c r="BI140" s="794"/>
      <c r="BJ140" s="794"/>
      <c r="BK140" s="794"/>
      <c r="BL140" s="794"/>
      <c r="BM140" s="794"/>
    </row>
    <row r="141" spans="5:65" s="795" customFormat="1" ht="13.5" customHeight="1">
      <c r="E141" s="4"/>
      <c r="F141" s="794"/>
      <c r="G141" s="794"/>
      <c r="H141" s="794"/>
      <c r="I141" s="794"/>
      <c r="J141" s="794"/>
      <c r="K141" s="794"/>
      <c r="L141" s="794"/>
      <c r="M141" s="794"/>
      <c r="N141" s="794"/>
      <c r="O141" s="794"/>
      <c r="P141" s="794"/>
      <c r="Q141" s="794"/>
      <c r="R141" s="794"/>
      <c r="S141" s="794"/>
      <c r="T141" s="794"/>
      <c r="U141" s="794"/>
      <c r="V141" s="794"/>
      <c r="W141" s="794"/>
      <c r="X141" s="794"/>
      <c r="Y141" s="794"/>
      <c r="Z141" s="794"/>
      <c r="AA141" s="794"/>
      <c r="AB141" s="794"/>
      <c r="AC141" s="794"/>
      <c r="AD141" s="794"/>
      <c r="AE141" s="794"/>
      <c r="AF141" s="794"/>
      <c r="AG141" s="794"/>
      <c r="AH141" s="794"/>
      <c r="AI141" s="794"/>
      <c r="AJ141" s="794"/>
      <c r="AK141" s="794"/>
      <c r="AL141" s="794"/>
      <c r="AM141" s="794"/>
      <c r="AN141" s="794"/>
      <c r="AO141" s="794"/>
      <c r="AP141" s="794"/>
      <c r="AQ141" s="794"/>
      <c r="AR141" s="794"/>
      <c r="AS141" s="794"/>
      <c r="AT141" s="794"/>
      <c r="AU141" s="794"/>
      <c r="AV141" s="794"/>
      <c r="AW141" s="794"/>
      <c r="AX141" s="794"/>
      <c r="AY141" s="794"/>
      <c r="AZ141" s="794"/>
      <c r="BA141" s="794"/>
      <c r="BB141" s="794"/>
      <c r="BC141" s="794"/>
      <c r="BD141" s="794"/>
      <c r="BE141" s="794"/>
      <c r="BF141" s="794"/>
      <c r="BG141" s="794"/>
      <c r="BH141" s="794"/>
      <c r="BI141" s="794"/>
      <c r="BJ141" s="794"/>
      <c r="BK141" s="794"/>
      <c r="BL141" s="794"/>
      <c r="BM141" s="794"/>
    </row>
    <row r="142" spans="5:65" s="795" customFormat="1" ht="13.5" customHeight="1">
      <c r="E142" s="4"/>
      <c r="F142" s="794"/>
      <c r="G142" s="794"/>
      <c r="H142" s="794"/>
      <c r="I142" s="794"/>
      <c r="J142" s="794"/>
      <c r="K142" s="794"/>
      <c r="L142" s="794"/>
      <c r="M142" s="794"/>
      <c r="N142" s="794"/>
      <c r="O142" s="794"/>
      <c r="P142" s="794"/>
      <c r="Q142" s="794"/>
      <c r="R142" s="794"/>
      <c r="S142" s="794"/>
      <c r="T142" s="794"/>
      <c r="U142" s="794"/>
      <c r="V142" s="794"/>
      <c r="W142" s="794"/>
      <c r="X142" s="794"/>
      <c r="Y142" s="794"/>
      <c r="Z142" s="794"/>
      <c r="AA142" s="794"/>
      <c r="AB142" s="794"/>
      <c r="AC142" s="794"/>
      <c r="AD142" s="794"/>
      <c r="AE142" s="794"/>
      <c r="AF142" s="794"/>
      <c r="AG142" s="794"/>
      <c r="AH142" s="794"/>
      <c r="AI142" s="794"/>
      <c r="AJ142" s="794"/>
      <c r="AK142" s="794"/>
      <c r="AL142" s="794"/>
      <c r="AM142" s="794"/>
      <c r="AN142" s="794"/>
      <c r="AO142" s="794"/>
      <c r="AP142" s="794"/>
      <c r="AQ142" s="794"/>
      <c r="AR142" s="794"/>
      <c r="AS142" s="794"/>
      <c r="AT142" s="794"/>
      <c r="AU142" s="794"/>
      <c r="AV142" s="794"/>
      <c r="AW142" s="794"/>
      <c r="AX142" s="794"/>
      <c r="AY142" s="794"/>
      <c r="AZ142" s="794"/>
      <c r="BA142" s="794"/>
      <c r="BB142" s="794"/>
      <c r="BC142" s="794"/>
      <c r="BD142" s="794"/>
      <c r="BE142" s="794"/>
      <c r="BF142" s="794"/>
      <c r="BG142" s="794"/>
      <c r="BH142" s="794"/>
      <c r="BI142" s="794"/>
      <c r="BJ142" s="794"/>
      <c r="BK142" s="794"/>
      <c r="BL142" s="794"/>
      <c r="BM142" s="794"/>
    </row>
    <row r="143" spans="5:65" s="795" customFormat="1" ht="13.5" customHeight="1">
      <c r="E143" s="4"/>
      <c r="F143" s="794"/>
      <c r="G143" s="794"/>
      <c r="H143" s="794"/>
      <c r="I143" s="794"/>
      <c r="J143" s="794"/>
      <c r="K143" s="794"/>
      <c r="L143" s="794"/>
      <c r="M143" s="794"/>
      <c r="N143" s="794"/>
      <c r="O143" s="794"/>
      <c r="P143" s="794"/>
      <c r="Q143" s="794"/>
      <c r="R143" s="794"/>
      <c r="S143" s="794"/>
      <c r="T143" s="794"/>
      <c r="U143" s="794"/>
      <c r="V143" s="794"/>
      <c r="W143" s="794"/>
      <c r="X143" s="794"/>
      <c r="Y143" s="794"/>
      <c r="Z143" s="794"/>
      <c r="AA143" s="794"/>
      <c r="AB143" s="794"/>
      <c r="AC143" s="794"/>
      <c r="AD143" s="794"/>
      <c r="AE143" s="794"/>
      <c r="AF143" s="794"/>
      <c r="AG143" s="794"/>
      <c r="AH143" s="794"/>
      <c r="AI143" s="794"/>
      <c r="AJ143" s="794"/>
      <c r="AK143" s="794"/>
      <c r="AL143" s="794"/>
      <c r="AM143" s="794"/>
      <c r="AN143" s="794"/>
      <c r="AO143" s="794"/>
      <c r="AP143" s="794"/>
      <c r="AQ143" s="794"/>
      <c r="AR143" s="794"/>
      <c r="AS143" s="794"/>
      <c r="AT143" s="794"/>
      <c r="AU143" s="794"/>
      <c r="AV143" s="794"/>
      <c r="AW143" s="794"/>
      <c r="AX143" s="794"/>
      <c r="AY143" s="794"/>
      <c r="AZ143" s="794"/>
      <c r="BA143" s="794"/>
      <c r="BB143" s="794"/>
      <c r="BC143" s="794"/>
      <c r="BD143" s="794"/>
      <c r="BE143" s="794"/>
      <c r="BF143" s="794"/>
      <c r="BG143" s="794"/>
      <c r="BH143" s="794"/>
      <c r="BI143" s="794"/>
      <c r="BJ143" s="794"/>
      <c r="BK143" s="794"/>
      <c r="BL143" s="794"/>
      <c r="BM143" s="794"/>
    </row>
    <row r="144" spans="5:65" s="795" customFormat="1" ht="13.5" customHeight="1">
      <c r="E144" s="4"/>
      <c r="F144" s="794"/>
      <c r="G144" s="794"/>
      <c r="H144" s="794"/>
      <c r="I144" s="794"/>
      <c r="J144" s="794"/>
      <c r="K144" s="794"/>
      <c r="L144" s="794"/>
      <c r="M144" s="794"/>
      <c r="N144" s="794"/>
      <c r="O144" s="794"/>
      <c r="P144" s="794"/>
      <c r="Q144" s="794"/>
      <c r="R144" s="794"/>
      <c r="S144" s="794"/>
      <c r="T144" s="794"/>
      <c r="U144" s="794"/>
      <c r="V144" s="794"/>
      <c r="W144" s="794"/>
      <c r="X144" s="794"/>
      <c r="Y144" s="794"/>
      <c r="Z144" s="794"/>
      <c r="AA144" s="794"/>
      <c r="AB144" s="794"/>
      <c r="AC144" s="794"/>
      <c r="AD144" s="794"/>
      <c r="AE144" s="794"/>
      <c r="AF144" s="794"/>
      <c r="AG144" s="794"/>
      <c r="AH144" s="794"/>
      <c r="AI144" s="794"/>
      <c r="AJ144" s="794"/>
      <c r="AK144" s="794"/>
      <c r="AL144" s="79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4"/>
      <c r="AX144" s="794"/>
      <c r="AY144" s="794"/>
      <c r="AZ144" s="794"/>
      <c r="BA144" s="794"/>
      <c r="BB144" s="794"/>
      <c r="BC144" s="794"/>
      <c r="BD144" s="794"/>
      <c r="BE144" s="794"/>
      <c r="BF144" s="794"/>
      <c r="BG144" s="794"/>
      <c r="BH144" s="794"/>
      <c r="BI144" s="794"/>
      <c r="BJ144" s="794"/>
      <c r="BK144" s="794"/>
      <c r="BL144" s="794"/>
      <c r="BM144" s="794"/>
    </row>
    <row r="145" spans="5:65" s="795" customFormat="1" ht="3.75" customHeight="1">
      <c r="E145" s="4"/>
      <c r="F145" s="794"/>
      <c r="G145" s="794"/>
      <c r="H145" s="794"/>
      <c r="I145" s="794"/>
      <c r="J145" s="794"/>
      <c r="K145" s="794"/>
      <c r="L145" s="794"/>
      <c r="M145" s="794"/>
      <c r="N145" s="794"/>
      <c r="O145" s="794"/>
      <c r="P145" s="794"/>
      <c r="Q145" s="794"/>
      <c r="R145" s="794"/>
      <c r="S145" s="794"/>
      <c r="T145" s="794"/>
      <c r="U145" s="794"/>
      <c r="V145" s="794"/>
      <c r="W145" s="794"/>
      <c r="X145" s="794"/>
      <c r="Y145" s="794"/>
      <c r="Z145" s="794"/>
      <c r="AA145" s="794"/>
      <c r="AB145" s="794"/>
      <c r="AC145" s="794"/>
      <c r="AD145" s="794"/>
      <c r="AE145" s="794"/>
      <c r="AF145" s="794"/>
      <c r="AG145" s="794"/>
      <c r="AH145" s="794"/>
      <c r="AI145" s="794"/>
      <c r="AJ145" s="794"/>
      <c r="AK145" s="794"/>
      <c r="AL145" s="794"/>
      <c r="AM145" s="794"/>
      <c r="AN145" s="794"/>
      <c r="AO145" s="794"/>
      <c r="AP145" s="794"/>
      <c r="AQ145" s="794"/>
      <c r="AR145" s="794"/>
      <c r="AS145" s="794"/>
      <c r="AT145" s="794"/>
      <c r="AU145" s="794"/>
      <c r="AV145" s="794"/>
      <c r="AW145" s="794"/>
      <c r="AX145" s="794"/>
      <c r="AY145" s="794"/>
      <c r="AZ145" s="794"/>
      <c r="BA145" s="794"/>
      <c r="BB145" s="794"/>
      <c r="BC145" s="794"/>
      <c r="BD145" s="794"/>
      <c r="BE145" s="794"/>
      <c r="BF145" s="794"/>
      <c r="BG145" s="794"/>
      <c r="BH145" s="794"/>
      <c r="BI145" s="794"/>
      <c r="BJ145" s="794"/>
      <c r="BK145" s="794"/>
      <c r="BL145" s="794"/>
      <c r="BM145" s="794"/>
    </row>
    <row r="146" spans="5:65" s="795" customFormat="1" ht="10.5" customHeight="1">
      <c r="E146" s="4"/>
      <c r="F146" s="794"/>
      <c r="G146" s="794"/>
      <c r="H146" s="794"/>
      <c r="I146" s="794"/>
      <c r="J146" s="794"/>
      <c r="K146" s="794"/>
      <c r="L146" s="794"/>
      <c r="M146" s="794"/>
      <c r="N146" s="794"/>
      <c r="O146" s="794"/>
      <c r="P146" s="794"/>
      <c r="Q146" s="794"/>
      <c r="R146" s="794"/>
      <c r="S146" s="794"/>
      <c r="T146" s="794"/>
      <c r="U146" s="794"/>
      <c r="V146" s="794"/>
      <c r="W146" s="794"/>
      <c r="X146" s="794"/>
      <c r="Y146" s="794"/>
      <c r="Z146" s="794"/>
      <c r="AA146" s="794"/>
      <c r="AB146" s="794"/>
      <c r="AC146" s="794"/>
      <c r="AD146" s="794"/>
      <c r="AE146" s="794"/>
      <c r="AF146" s="794"/>
      <c r="AG146" s="794"/>
      <c r="AH146" s="794"/>
      <c r="AI146" s="794"/>
      <c r="AJ146" s="794"/>
      <c r="AK146" s="794"/>
      <c r="AL146" s="794"/>
      <c r="AM146" s="794"/>
      <c r="AN146" s="794"/>
      <c r="AO146" s="794"/>
      <c r="AP146" s="794"/>
      <c r="AQ146" s="794"/>
      <c r="AR146" s="794"/>
      <c r="AS146" s="794"/>
      <c r="AT146" s="794"/>
      <c r="AU146" s="794"/>
      <c r="AV146" s="794"/>
      <c r="AW146" s="794"/>
      <c r="AX146" s="794"/>
      <c r="AY146" s="794"/>
      <c r="AZ146" s="794"/>
      <c r="BA146" s="794"/>
      <c r="BB146" s="794"/>
      <c r="BC146" s="794"/>
      <c r="BD146" s="794"/>
      <c r="BE146" s="794"/>
      <c r="BF146" s="794"/>
      <c r="BG146" s="794"/>
      <c r="BH146" s="794"/>
      <c r="BI146" s="794"/>
      <c r="BJ146" s="794"/>
      <c r="BK146" s="794"/>
      <c r="BL146" s="794"/>
      <c r="BM146" s="794"/>
    </row>
    <row r="147" spans="5:65" s="795" customFormat="1" ht="17.25" customHeight="1">
      <c r="E147" s="4"/>
      <c r="F147" s="794"/>
      <c r="G147" s="794"/>
      <c r="H147" s="794"/>
      <c r="I147" s="794"/>
      <c r="J147" s="794"/>
      <c r="K147" s="794"/>
      <c r="L147" s="794"/>
      <c r="M147" s="794"/>
      <c r="N147" s="794"/>
      <c r="O147" s="794"/>
      <c r="P147" s="794"/>
      <c r="Q147" s="794"/>
      <c r="R147" s="794"/>
      <c r="S147" s="794"/>
      <c r="T147" s="794"/>
      <c r="U147" s="794"/>
      <c r="V147" s="794"/>
      <c r="W147" s="794"/>
      <c r="X147" s="794"/>
      <c r="Y147" s="794"/>
      <c r="Z147" s="794"/>
      <c r="AA147" s="794"/>
      <c r="AB147" s="794"/>
      <c r="AC147" s="794"/>
      <c r="AD147" s="794"/>
      <c r="AE147" s="794"/>
      <c r="AF147" s="794"/>
      <c r="AG147" s="794"/>
      <c r="AH147" s="794"/>
      <c r="AI147" s="794"/>
      <c r="AJ147" s="794"/>
      <c r="AK147" s="794"/>
      <c r="AL147" s="794"/>
      <c r="AM147" s="794"/>
      <c r="AN147" s="794"/>
      <c r="AO147" s="794"/>
      <c r="AP147" s="794"/>
      <c r="AQ147" s="794"/>
      <c r="AR147" s="794"/>
      <c r="AS147" s="794"/>
      <c r="AT147" s="794"/>
      <c r="AU147" s="794"/>
      <c r="AV147" s="794"/>
      <c r="AW147" s="794"/>
      <c r="AX147" s="794"/>
      <c r="AY147" s="794"/>
      <c r="AZ147" s="794"/>
      <c r="BA147" s="794"/>
      <c r="BB147" s="794"/>
      <c r="BC147" s="794"/>
      <c r="BD147" s="794"/>
      <c r="BE147" s="794"/>
      <c r="BF147" s="794"/>
      <c r="BG147" s="794"/>
      <c r="BH147" s="794"/>
      <c r="BI147" s="794"/>
      <c r="BJ147" s="794"/>
      <c r="BK147" s="794"/>
      <c r="BL147" s="794"/>
      <c r="BM147" s="794"/>
    </row>
    <row r="148" spans="5:65" s="795" customFormat="1" ht="17.25" customHeight="1">
      <c r="E148" s="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  <c r="W148" s="794"/>
      <c r="X148" s="794"/>
      <c r="Y148" s="794"/>
      <c r="Z148" s="794"/>
      <c r="AA148" s="794"/>
      <c r="AB148" s="794"/>
      <c r="AC148" s="794"/>
      <c r="AD148" s="794"/>
      <c r="AE148" s="794"/>
      <c r="AF148" s="794"/>
      <c r="AG148" s="794"/>
      <c r="AH148" s="794"/>
      <c r="AI148" s="794"/>
      <c r="AJ148" s="794"/>
      <c r="AK148" s="794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4"/>
      <c r="AX148" s="794"/>
      <c r="AY148" s="794"/>
      <c r="AZ148" s="794"/>
      <c r="BA148" s="794"/>
      <c r="BB148" s="794"/>
      <c r="BC148" s="794"/>
      <c r="BD148" s="794"/>
      <c r="BE148" s="794"/>
      <c r="BF148" s="794"/>
      <c r="BG148" s="794"/>
      <c r="BH148" s="794"/>
      <c r="BI148" s="794"/>
      <c r="BJ148" s="794"/>
      <c r="BK148" s="794"/>
      <c r="BL148" s="794"/>
      <c r="BM148" s="794"/>
    </row>
    <row r="149" spans="5:65" s="795" customFormat="1" ht="17.25" customHeight="1">
      <c r="E149" s="4"/>
      <c r="F149" s="794"/>
      <c r="G149" s="794"/>
      <c r="H149" s="794"/>
      <c r="I149" s="794"/>
      <c r="J149" s="794"/>
      <c r="K149" s="794"/>
      <c r="L149" s="794"/>
      <c r="M149" s="794"/>
      <c r="N149" s="794"/>
      <c r="O149" s="794"/>
      <c r="P149" s="794"/>
      <c r="Q149" s="794"/>
      <c r="R149" s="794"/>
      <c r="S149" s="794"/>
      <c r="T149" s="794"/>
      <c r="U149" s="794"/>
      <c r="V149" s="794"/>
      <c r="W149" s="794"/>
      <c r="X149" s="794"/>
      <c r="Y149" s="794"/>
      <c r="Z149" s="794"/>
      <c r="AA149" s="794"/>
      <c r="AB149" s="794"/>
      <c r="AC149" s="794"/>
      <c r="AD149" s="794"/>
      <c r="AE149" s="794"/>
      <c r="AF149" s="794"/>
      <c r="AG149" s="794"/>
      <c r="AH149" s="794"/>
      <c r="AI149" s="794"/>
      <c r="AJ149" s="794"/>
      <c r="AK149" s="794"/>
      <c r="AL149" s="794"/>
      <c r="AM149" s="794"/>
      <c r="AN149" s="794"/>
      <c r="AO149" s="794"/>
      <c r="AP149" s="794"/>
      <c r="AQ149" s="794"/>
      <c r="AR149" s="794"/>
      <c r="AS149" s="794"/>
      <c r="AT149" s="794"/>
      <c r="AU149" s="794"/>
      <c r="AV149" s="794"/>
      <c r="AW149" s="794"/>
      <c r="AX149" s="794"/>
      <c r="AY149" s="794"/>
      <c r="AZ149" s="794"/>
      <c r="BA149" s="794"/>
      <c r="BB149" s="794"/>
      <c r="BC149" s="794"/>
      <c r="BD149" s="794"/>
      <c r="BE149" s="794"/>
      <c r="BF149" s="794"/>
      <c r="BG149" s="794"/>
      <c r="BH149" s="794"/>
      <c r="BI149" s="794"/>
      <c r="BJ149" s="794"/>
      <c r="BK149" s="794"/>
      <c r="BL149" s="794"/>
      <c r="BM149" s="794"/>
    </row>
    <row r="150" spans="5:65" s="795" customFormat="1" ht="17.25" customHeight="1">
      <c r="E150" s="4"/>
      <c r="F150" s="794"/>
      <c r="G150" s="794"/>
      <c r="H150" s="794"/>
      <c r="I150" s="794"/>
      <c r="J150" s="794"/>
      <c r="K150" s="794"/>
      <c r="L150" s="794"/>
      <c r="M150" s="794"/>
      <c r="N150" s="794"/>
      <c r="O150" s="794"/>
      <c r="P150" s="794"/>
      <c r="Q150" s="794"/>
      <c r="R150" s="794"/>
      <c r="S150" s="794"/>
      <c r="T150" s="794"/>
      <c r="U150" s="794"/>
      <c r="V150" s="794"/>
      <c r="W150" s="794"/>
      <c r="X150" s="794"/>
      <c r="Y150" s="794"/>
      <c r="Z150" s="794"/>
      <c r="AA150" s="794"/>
      <c r="AB150" s="794"/>
      <c r="AC150" s="794"/>
      <c r="AD150" s="794"/>
      <c r="AE150" s="794"/>
      <c r="AF150" s="794"/>
      <c r="AG150" s="794"/>
      <c r="AH150" s="794"/>
      <c r="AI150" s="794"/>
      <c r="AJ150" s="794"/>
      <c r="AK150" s="794"/>
      <c r="AL150" s="794"/>
      <c r="AM150" s="794"/>
      <c r="AN150" s="794"/>
      <c r="AO150" s="794"/>
      <c r="AP150" s="794"/>
      <c r="AQ150" s="794"/>
      <c r="AR150" s="794"/>
      <c r="AS150" s="794"/>
      <c r="AT150" s="794"/>
      <c r="AU150" s="794"/>
      <c r="AV150" s="794"/>
      <c r="AW150" s="794"/>
      <c r="AX150" s="794"/>
      <c r="AY150" s="794"/>
      <c r="AZ150" s="794"/>
      <c r="BA150" s="794"/>
      <c r="BB150" s="794"/>
      <c r="BC150" s="794"/>
      <c r="BD150" s="794"/>
      <c r="BE150" s="794"/>
      <c r="BF150" s="794"/>
      <c r="BG150" s="794"/>
      <c r="BH150" s="794"/>
      <c r="BI150" s="794"/>
      <c r="BJ150" s="794"/>
      <c r="BK150" s="794"/>
      <c r="BL150" s="794"/>
      <c r="BM150" s="794"/>
    </row>
    <row r="151" spans="5:65" s="795" customFormat="1" ht="12" customHeight="1">
      <c r="E151" s="4"/>
      <c r="F151" s="794"/>
      <c r="G151" s="794"/>
      <c r="H151" s="794"/>
      <c r="I151" s="794"/>
      <c r="J151" s="794"/>
      <c r="K151" s="794"/>
      <c r="L151" s="794"/>
      <c r="M151" s="794"/>
      <c r="N151" s="794"/>
      <c r="O151" s="794"/>
      <c r="P151" s="794"/>
      <c r="Q151" s="794"/>
      <c r="R151" s="794"/>
      <c r="S151" s="794"/>
      <c r="T151" s="794"/>
      <c r="U151" s="794"/>
      <c r="V151" s="794"/>
      <c r="W151" s="794"/>
      <c r="X151" s="794"/>
      <c r="Y151" s="794"/>
      <c r="Z151" s="794"/>
      <c r="AA151" s="794"/>
      <c r="AB151" s="794"/>
      <c r="AC151" s="794"/>
      <c r="AD151" s="794"/>
      <c r="AE151" s="794"/>
      <c r="AF151" s="794"/>
      <c r="AG151" s="794"/>
      <c r="AH151" s="794"/>
      <c r="AI151" s="794"/>
      <c r="AJ151" s="794"/>
      <c r="AK151" s="794"/>
      <c r="AL151" s="794"/>
      <c r="AM151" s="794"/>
      <c r="AN151" s="794"/>
      <c r="AO151" s="794"/>
      <c r="AP151" s="794"/>
      <c r="AQ151" s="794"/>
      <c r="AR151" s="794"/>
      <c r="AS151" s="794"/>
      <c r="AT151" s="794"/>
      <c r="AU151" s="794"/>
      <c r="AV151" s="794"/>
      <c r="AW151" s="794"/>
      <c r="AX151" s="794"/>
      <c r="AY151" s="794"/>
      <c r="AZ151" s="794"/>
      <c r="BA151" s="794"/>
      <c r="BB151" s="794"/>
      <c r="BC151" s="794"/>
      <c r="BD151" s="794"/>
      <c r="BE151" s="794"/>
      <c r="BF151" s="794"/>
      <c r="BG151" s="794"/>
      <c r="BH151" s="794"/>
      <c r="BI151" s="794"/>
      <c r="BJ151" s="794"/>
      <c r="BK151" s="794"/>
      <c r="BL151" s="794"/>
      <c r="BM151" s="794"/>
    </row>
    <row r="152" spans="5:65" s="795" customFormat="1" ht="15" customHeight="1">
      <c r="E152" s="4"/>
      <c r="F152" s="794"/>
      <c r="G152" s="794"/>
      <c r="H152" s="794"/>
      <c r="I152" s="794"/>
      <c r="J152" s="794"/>
      <c r="K152" s="794"/>
      <c r="L152" s="794"/>
      <c r="M152" s="794"/>
      <c r="N152" s="794"/>
      <c r="O152" s="794"/>
      <c r="P152" s="794"/>
      <c r="Q152" s="794"/>
      <c r="R152" s="794"/>
      <c r="S152" s="794"/>
      <c r="T152" s="794"/>
      <c r="U152" s="794"/>
      <c r="V152" s="794"/>
      <c r="W152" s="794"/>
      <c r="X152" s="794"/>
      <c r="Y152" s="794"/>
      <c r="Z152" s="794"/>
      <c r="AA152" s="794"/>
      <c r="AB152" s="794"/>
      <c r="AC152" s="794"/>
      <c r="AD152" s="794"/>
      <c r="AE152" s="794"/>
      <c r="AF152" s="794"/>
      <c r="AG152" s="794"/>
      <c r="AH152" s="794"/>
      <c r="AI152" s="794"/>
      <c r="AJ152" s="794"/>
      <c r="AK152" s="794"/>
      <c r="AL152" s="794"/>
      <c r="AM152" s="794"/>
      <c r="AN152" s="794"/>
      <c r="AO152" s="794"/>
      <c r="AP152" s="794"/>
      <c r="AQ152" s="794"/>
      <c r="AR152" s="794"/>
      <c r="AS152" s="794"/>
      <c r="AT152" s="794"/>
      <c r="AU152" s="794"/>
      <c r="AV152" s="794"/>
      <c r="AW152" s="794"/>
      <c r="AX152" s="794"/>
      <c r="AY152" s="794"/>
      <c r="AZ152" s="794"/>
      <c r="BA152" s="794"/>
      <c r="BB152" s="794"/>
      <c r="BC152" s="794"/>
      <c r="BD152" s="794"/>
      <c r="BE152" s="794"/>
      <c r="BF152" s="794"/>
      <c r="BG152" s="794"/>
      <c r="BH152" s="794"/>
      <c r="BI152" s="794"/>
      <c r="BJ152" s="794"/>
      <c r="BK152" s="794"/>
      <c r="BL152" s="794"/>
      <c r="BM152" s="794"/>
    </row>
    <row r="153" spans="5:65" s="795" customFormat="1" ht="15" customHeight="1">
      <c r="E153" s="4"/>
      <c r="F153" s="794"/>
      <c r="G153" s="794"/>
      <c r="H153" s="794"/>
      <c r="I153" s="794"/>
      <c r="J153" s="794"/>
      <c r="K153" s="794"/>
      <c r="L153" s="794"/>
      <c r="M153" s="794"/>
      <c r="N153" s="794"/>
      <c r="O153" s="794"/>
      <c r="P153" s="794"/>
      <c r="Q153" s="794"/>
      <c r="R153" s="794"/>
      <c r="S153" s="794"/>
      <c r="T153" s="794"/>
      <c r="U153" s="794"/>
      <c r="V153" s="794"/>
      <c r="W153" s="794"/>
      <c r="X153" s="794"/>
      <c r="Y153" s="794"/>
      <c r="Z153" s="794"/>
      <c r="AA153" s="794"/>
      <c r="AB153" s="794"/>
      <c r="AC153" s="794"/>
      <c r="AD153" s="794"/>
      <c r="AE153" s="794"/>
      <c r="AF153" s="794"/>
      <c r="AG153" s="794"/>
      <c r="AH153" s="794"/>
      <c r="AI153" s="794"/>
      <c r="AJ153" s="794"/>
      <c r="AK153" s="794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4"/>
      <c r="AX153" s="794"/>
      <c r="AY153" s="794"/>
      <c r="AZ153" s="794"/>
      <c r="BA153" s="794"/>
      <c r="BB153" s="794"/>
      <c r="BC153" s="794"/>
      <c r="BD153" s="794"/>
      <c r="BE153" s="794"/>
      <c r="BF153" s="794"/>
      <c r="BG153" s="794"/>
      <c r="BH153" s="794"/>
      <c r="BI153" s="794"/>
      <c r="BJ153" s="794"/>
      <c r="BK153" s="794"/>
      <c r="BL153" s="794"/>
      <c r="BM153" s="794"/>
    </row>
    <row r="154" spans="5:65" s="795" customFormat="1" ht="45.75" customHeight="1">
      <c r="E154" s="4"/>
      <c r="F154" s="794"/>
      <c r="G154" s="794"/>
      <c r="H154" s="794"/>
      <c r="I154" s="794"/>
      <c r="J154" s="794"/>
      <c r="K154" s="794"/>
      <c r="L154" s="794"/>
      <c r="M154" s="794"/>
      <c r="N154" s="794"/>
      <c r="O154" s="794"/>
      <c r="P154" s="794"/>
      <c r="Q154" s="794"/>
      <c r="R154" s="794"/>
      <c r="S154" s="794"/>
      <c r="T154" s="794"/>
      <c r="U154" s="794"/>
      <c r="V154" s="794"/>
      <c r="W154" s="794"/>
      <c r="X154" s="794"/>
      <c r="Y154" s="794"/>
      <c r="Z154" s="794"/>
      <c r="AA154" s="794"/>
      <c r="AB154" s="794"/>
      <c r="AC154" s="794"/>
      <c r="AD154" s="794"/>
      <c r="AE154" s="794"/>
      <c r="AF154" s="794"/>
      <c r="AG154" s="794"/>
      <c r="AH154" s="794"/>
      <c r="AI154" s="794"/>
      <c r="AJ154" s="794"/>
      <c r="AK154" s="794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4"/>
      <c r="AX154" s="794"/>
      <c r="AY154" s="794"/>
      <c r="AZ154" s="794"/>
      <c r="BA154" s="794"/>
      <c r="BB154" s="794"/>
      <c r="BC154" s="794"/>
      <c r="BD154" s="794"/>
      <c r="BE154" s="794"/>
      <c r="BF154" s="794"/>
      <c r="BG154" s="794"/>
      <c r="BH154" s="794"/>
      <c r="BI154" s="794"/>
      <c r="BJ154" s="794"/>
      <c r="BK154" s="794"/>
      <c r="BL154" s="794"/>
      <c r="BM154" s="794"/>
    </row>
    <row r="155" spans="5:65" s="795" customFormat="1" ht="49.5" customHeight="1">
      <c r="E155" s="4"/>
      <c r="F155" s="794"/>
      <c r="G155" s="794"/>
      <c r="H155" s="794"/>
      <c r="I155" s="794"/>
      <c r="J155" s="794"/>
      <c r="K155" s="794"/>
      <c r="L155" s="794"/>
      <c r="M155" s="794"/>
      <c r="N155" s="794"/>
      <c r="O155" s="794"/>
      <c r="P155" s="794"/>
      <c r="Q155" s="794"/>
      <c r="R155" s="794"/>
      <c r="S155" s="794"/>
      <c r="T155" s="794"/>
      <c r="U155" s="794"/>
      <c r="V155" s="794"/>
      <c r="W155" s="794"/>
      <c r="X155" s="794"/>
      <c r="Y155" s="794"/>
      <c r="Z155" s="794"/>
      <c r="AA155" s="794"/>
      <c r="AB155" s="794"/>
      <c r="AC155" s="794"/>
      <c r="AD155" s="794"/>
      <c r="AE155" s="794"/>
      <c r="AF155" s="794"/>
      <c r="AG155" s="794"/>
      <c r="AH155" s="794"/>
      <c r="AI155" s="794"/>
      <c r="AJ155" s="794"/>
      <c r="AK155" s="794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4"/>
      <c r="AX155" s="794"/>
      <c r="AY155" s="794"/>
      <c r="AZ155" s="794"/>
      <c r="BA155" s="794"/>
      <c r="BB155" s="794"/>
      <c r="BC155" s="794"/>
      <c r="BD155" s="794"/>
      <c r="BE155" s="794"/>
      <c r="BF155" s="794"/>
      <c r="BG155" s="794"/>
      <c r="BH155" s="794"/>
      <c r="BI155" s="794"/>
      <c r="BJ155" s="794"/>
      <c r="BK155" s="794"/>
      <c r="BL155" s="794"/>
      <c r="BM155" s="794"/>
    </row>
    <row r="156" spans="5:65" s="795" customFormat="1" ht="12.75" customHeight="1">
      <c r="E156" s="4"/>
      <c r="F156" s="794"/>
      <c r="G156" s="794"/>
      <c r="H156" s="794"/>
      <c r="I156" s="794"/>
      <c r="J156" s="794"/>
      <c r="K156" s="794"/>
      <c r="L156" s="794"/>
      <c r="M156" s="794"/>
      <c r="N156" s="794"/>
      <c r="O156" s="794"/>
      <c r="P156" s="794"/>
      <c r="Q156" s="794"/>
      <c r="R156" s="794"/>
      <c r="S156" s="794"/>
      <c r="T156" s="794"/>
      <c r="U156" s="794"/>
      <c r="V156" s="794"/>
      <c r="W156" s="794"/>
      <c r="X156" s="794"/>
      <c r="Y156" s="794"/>
      <c r="Z156" s="794"/>
      <c r="AA156" s="794"/>
      <c r="AB156" s="794"/>
      <c r="AC156" s="794"/>
      <c r="AD156" s="794"/>
      <c r="AE156" s="794"/>
      <c r="AF156" s="794"/>
      <c r="AG156" s="794"/>
      <c r="AH156" s="794"/>
      <c r="AI156" s="794"/>
      <c r="AJ156" s="794"/>
      <c r="AK156" s="794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4"/>
      <c r="AX156" s="794"/>
      <c r="AY156" s="794"/>
      <c r="AZ156" s="794"/>
      <c r="BA156" s="794"/>
      <c r="BB156" s="794"/>
      <c r="BC156" s="794"/>
      <c r="BD156" s="794"/>
      <c r="BE156" s="794"/>
      <c r="BF156" s="794"/>
      <c r="BG156" s="794"/>
      <c r="BH156" s="794"/>
      <c r="BI156" s="794"/>
      <c r="BJ156" s="794"/>
      <c r="BK156" s="794"/>
      <c r="BL156" s="794"/>
      <c r="BM156" s="794"/>
    </row>
    <row r="157" spans="5:65" s="795" customFormat="1" ht="11.1" customHeight="1">
      <c r="E157" s="4"/>
      <c r="F157" s="794"/>
      <c r="G157" s="794"/>
      <c r="H157" s="794"/>
      <c r="I157" s="794"/>
      <c r="J157" s="794"/>
      <c r="K157" s="794"/>
      <c r="L157" s="794"/>
      <c r="M157" s="794"/>
      <c r="N157" s="794"/>
      <c r="O157" s="794"/>
      <c r="P157" s="794"/>
      <c r="Q157" s="794"/>
      <c r="R157" s="794"/>
      <c r="S157" s="794"/>
      <c r="T157" s="794"/>
      <c r="U157" s="794"/>
      <c r="V157" s="794"/>
      <c r="W157" s="794"/>
      <c r="X157" s="794"/>
      <c r="Y157" s="794"/>
      <c r="Z157" s="794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</row>
    <row r="158" spans="5:65" s="795" customFormat="1" ht="24" customHeight="1">
      <c r="E158" s="4"/>
      <c r="F158" s="794"/>
      <c r="G158" s="794"/>
      <c r="H158" s="794"/>
      <c r="I158" s="794"/>
      <c r="J158" s="794"/>
      <c r="K158" s="794"/>
      <c r="L158" s="794"/>
      <c r="M158" s="794"/>
      <c r="N158" s="794"/>
      <c r="O158" s="794"/>
      <c r="P158" s="794"/>
      <c r="Q158" s="794"/>
      <c r="R158" s="794"/>
      <c r="S158" s="794"/>
      <c r="T158" s="794"/>
      <c r="U158" s="794"/>
      <c r="V158" s="794"/>
      <c r="W158" s="794"/>
      <c r="X158" s="794"/>
      <c r="Y158" s="794"/>
      <c r="Z158" s="794"/>
      <c r="AA158" s="794"/>
      <c r="AB158" s="794"/>
      <c r="AC158" s="794"/>
      <c r="AD158" s="794"/>
      <c r="AE158" s="794"/>
      <c r="AF158" s="794"/>
      <c r="AG158" s="794"/>
      <c r="AH158" s="794"/>
      <c r="AI158" s="794"/>
      <c r="AJ158" s="794"/>
      <c r="AK158" s="794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4"/>
      <c r="AX158" s="794"/>
      <c r="AY158" s="794"/>
      <c r="AZ158" s="794"/>
      <c r="BA158" s="794"/>
      <c r="BB158" s="794"/>
      <c r="BC158" s="794"/>
      <c r="BD158" s="794"/>
      <c r="BE158" s="794"/>
      <c r="BF158" s="794"/>
      <c r="BG158" s="794"/>
      <c r="BH158" s="794"/>
      <c r="BI158" s="794"/>
      <c r="BJ158" s="794"/>
      <c r="BK158" s="794"/>
      <c r="BL158" s="794"/>
      <c r="BM158" s="794"/>
    </row>
    <row r="159" spans="5:65" s="795" customFormat="1" ht="11.1" customHeight="1">
      <c r="E159" s="4"/>
      <c r="F159" s="794"/>
      <c r="G159" s="794"/>
      <c r="H159" s="794"/>
      <c r="I159" s="794"/>
      <c r="J159" s="794"/>
      <c r="K159" s="794"/>
      <c r="L159" s="794"/>
      <c r="M159" s="794"/>
      <c r="N159" s="794"/>
      <c r="O159" s="794"/>
      <c r="P159" s="794"/>
      <c r="Q159" s="794"/>
      <c r="R159" s="794"/>
      <c r="S159" s="794"/>
      <c r="T159" s="794"/>
      <c r="U159" s="794"/>
      <c r="V159" s="794"/>
      <c r="W159" s="794"/>
      <c r="X159" s="794"/>
      <c r="Y159" s="794"/>
      <c r="Z159" s="794"/>
      <c r="AA159" s="794"/>
      <c r="AB159" s="794"/>
      <c r="AC159" s="794"/>
      <c r="AD159" s="794"/>
      <c r="AE159" s="794"/>
      <c r="AF159" s="794"/>
      <c r="AG159" s="794"/>
      <c r="AH159" s="794"/>
      <c r="AI159" s="794"/>
      <c r="AJ159" s="794"/>
      <c r="AK159" s="794"/>
      <c r="AL159" s="794"/>
      <c r="AM159" s="794"/>
      <c r="AN159" s="794"/>
      <c r="AO159" s="794"/>
      <c r="AP159" s="794"/>
      <c r="AQ159" s="794"/>
      <c r="AR159" s="794"/>
      <c r="AS159" s="794"/>
      <c r="AT159" s="794"/>
      <c r="AU159" s="794"/>
      <c r="AV159" s="794"/>
      <c r="AW159" s="794"/>
      <c r="AX159" s="794"/>
      <c r="AY159" s="794"/>
      <c r="AZ159" s="794"/>
      <c r="BA159" s="794"/>
      <c r="BB159" s="794"/>
      <c r="BC159" s="794"/>
      <c r="BD159" s="794"/>
      <c r="BE159" s="794"/>
      <c r="BF159" s="794"/>
      <c r="BG159" s="794"/>
      <c r="BH159" s="794"/>
      <c r="BI159" s="794"/>
      <c r="BJ159" s="794"/>
      <c r="BK159" s="794"/>
      <c r="BL159" s="794"/>
      <c r="BM159" s="794"/>
    </row>
    <row r="160" spans="5:65" s="795" customFormat="1" ht="12.75" customHeight="1">
      <c r="E160" s="4"/>
      <c r="F160" s="794"/>
      <c r="G160" s="794"/>
      <c r="H160" s="794"/>
      <c r="I160" s="794"/>
      <c r="J160" s="794"/>
      <c r="K160" s="794"/>
      <c r="L160" s="794"/>
      <c r="M160" s="794"/>
      <c r="N160" s="794"/>
      <c r="O160" s="794"/>
      <c r="P160" s="794"/>
      <c r="Q160" s="794"/>
      <c r="R160" s="794"/>
      <c r="S160" s="794"/>
      <c r="T160" s="794"/>
      <c r="U160" s="794"/>
      <c r="V160" s="794"/>
      <c r="W160" s="794"/>
      <c r="X160" s="794"/>
      <c r="Y160" s="794"/>
      <c r="Z160" s="794"/>
      <c r="AA160" s="794"/>
      <c r="AB160" s="794"/>
      <c r="AC160" s="794"/>
      <c r="AD160" s="794"/>
      <c r="AE160" s="794"/>
      <c r="AF160" s="794"/>
      <c r="AG160" s="794"/>
      <c r="AH160" s="794"/>
      <c r="AI160" s="794"/>
      <c r="AJ160" s="794"/>
      <c r="AK160" s="794"/>
      <c r="AL160" s="794"/>
      <c r="AM160" s="794"/>
      <c r="AN160" s="794"/>
      <c r="AO160" s="794"/>
      <c r="AP160" s="794"/>
      <c r="AQ160" s="794"/>
      <c r="AR160" s="794"/>
      <c r="AS160" s="794"/>
      <c r="AT160" s="794"/>
      <c r="AU160" s="794"/>
      <c r="AV160" s="794"/>
      <c r="AW160" s="794"/>
      <c r="AX160" s="794"/>
      <c r="AY160" s="794"/>
      <c r="AZ160" s="794"/>
      <c r="BA160" s="794"/>
      <c r="BB160" s="794"/>
      <c r="BC160" s="794"/>
      <c r="BD160" s="794"/>
      <c r="BE160" s="794"/>
      <c r="BF160" s="794"/>
      <c r="BG160" s="794"/>
      <c r="BH160" s="794"/>
      <c r="BI160" s="794"/>
      <c r="BJ160" s="794"/>
      <c r="BK160" s="794"/>
      <c r="BL160" s="794"/>
      <c r="BM160" s="794"/>
    </row>
    <row r="161" spans="5:65" s="795" customFormat="1" ht="11.1" customHeight="1">
      <c r="E161" s="4"/>
      <c r="F161" s="794"/>
      <c r="G161" s="794"/>
      <c r="H161" s="794"/>
      <c r="I161" s="794"/>
      <c r="J161" s="794"/>
      <c r="K161" s="794"/>
      <c r="L161" s="794"/>
      <c r="M161" s="794"/>
      <c r="N161" s="794"/>
      <c r="O161" s="794"/>
      <c r="P161" s="794"/>
      <c r="Q161" s="794"/>
      <c r="R161" s="794"/>
      <c r="S161" s="794"/>
      <c r="T161" s="794"/>
      <c r="U161" s="794"/>
      <c r="V161" s="794"/>
      <c r="W161" s="794"/>
      <c r="X161" s="794"/>
      <c r="Y161" s="794"/>
      <c r="Z161" s="794"/>
      <c r="AA161" s="794"/>
      <c r="AB161" s="794"/>
      <c r="AC161" s="794"/>
      <c r="AD161" s="794"/>
      <c r="AE161" s="794"/>
      <c r="AF161" s="794"/>
      <c r="AG161" s="794"/>
      <c r="AH161" s="794"/>
      <c r="AI161" s="794"/>
      <c r="AJ161" s="794"/>
      <c r="AK161" s="794"/>
      <c r="AL161" s="794"/>
      <c r="AM161" s="794"/>
      <c r="AN161" s="794"/>
      <c r="AO161" s="794"/>
      <c r="AP161" s="794"/>
      <c r="AQ161" s="794"/>
      <c r="AR161" s="794"/>
      <c r="AS161" s="794"/>
      <c r="AT161" s="794"/>
      <c r="AU161" s="794"/>
      <c r="AV161" s="794"/>
      <c r="AW161" s="794"/>
      <c r="AX161" s="794"/>
      <c r="AY161" s="794"/>
      <c r="AZ161" s="794"/>
      <c r="BA161" s="794"/>
      <c r="BB161" s="794"/>
      <c r="BC161" s="794"/>
      <c r="BD161" s="794"/>
      <c r="BE161" s="794"/>
      <c r="BF161" s="794"/>
      <c r="BG161" s="794"/>
      <c r="BH161" s="794"/>
      <c r="BI161" s="794"/>
      <c r="BJ161" s="794"/>
      <c r="BK161" s="794"/>
      <c r="BL161" s="794"/>
      <c r="BM161" s="794"/>
    </row>
    <row r="162" spans="5:65" s="795" customFormat="1" ht="12.75" customHeight="1">
      <c r="E162" s="4"/>
      <c r="F162" s="794"/>
      <c r="G162" s="794"/>
      <c r="H162" s="794"/>
      <c r="I162" s="794"/>
      <c r="J162" s="794"/>
      <c r="K162" s="794"/>
      <c r="L162" s="794"/>
      <c r="M162" s="794"/>
      <c r="N162" s="794"/>
      <c r="O162" s="794"/>
      <c r="P162" s="794"/>
      <c r="Q162" s="794"/>
      <c r="R162" s="794"/>
      <c r="S162" s="794"/>
      <c r="T162" s="794"/>
      <c r="U162" s="794"/>
      <c r="V162" s="794"/>
      <c r="W162" s="794"/>
      <c r="X162" s="794"/>
      <c r="Y162" s="794"/>
      <c r="Z162" s="794"/>
      <c r="AA162" s="794"/>
      <c r="AB162" s="794"/>
      <c r="AC162" s="794"/>
      <c r="AD162" s="794"/>
      <c r="AE162" s="794"/>
      <c r="AF162" s="794"/>
      <c r="AG162" s="794"/>
      <c r="AH162" s="794"/>
      <c r="AI162" s="794"/>
      <c r="AJ162" s="794"/>
      <c r="AK162" s="794"/>
      <c r="AL162" s="794"/>
      <c r="AM162" s="794"/>
      <c r="AN162" s="794"/>
      <c r="AO162" s="794"/>
      <c r="AP162" s="794"/>
      <c r="AQ162" s="794"/>
      <c r="AR162" s="794"/>
      <c r="AS162" s="794"/>
      <c r="AT162" s="794"/>
      <c r="AU162" s="794"/>
      <c r="AV162" s="794"/>
      <c r="AW162" s="794"/>
      <c r="AX162" s="794"/>
      <c r="AY162" s="794"/>
      <c r="AZ162" s="794"/>
      <c r="BA162" s="794"/>
      <c r="BB162" s="794"/>
      <c r="BC162" s="794"/>
      <c r="BD162" s="794"/>
      <c r="BE162" s="794"/>
      <c r="BF162" s="794"/>
      <c r="BG162" s="794"/>
      <c r="BH162" s="794"/>
      <c r="BI162" s="794"/>
      <c r="BJ162" s="794"/>
      <c r="BK162" s="794"/>
      <c r="BL162" s="794"/>
      <c r="BM162" s="794"/>
    </row>
    <row r="163" spans="5:65" s="795" customFormat="1" ht="12.75" customHeight="1">
      <c r="E163" s="4"/>
      <c r="F163" s="794"/>
      <c r="G163" s="794"/>
      <c r="H163" s="794"/>
      <c r="I163" s="794"/>
      <c r="J163" s="794"/>
      <c r="K163" s="794"/>
      <c r="L163" s="794"/>
      <c r="M163" s="794"/>
      <c r="N163" s="794"/>
      <c r="O163" s="794"/>
      <c r="P163" s="794"/>
      <c r="Q163" s="794"/>
      <c r="R163" s="794"/>
      <c r="S163" s="794"/>
      <c r="T163" s="794"/>
      <c r="U163" s="794"/>
      <c r="V163" s="794"/>
      <c r="W163" s="794"/>
      <c r="X163" s="794"/>
      <c r="Y163" s="794"/>
      <c r="Z163" s="794"/>
      <c r="AA163" s="794"/>
      <c r="AB163" s="794"/>
      <c r="AC163" s="794"/>
      <c r="AD163" s="794"/>
      <c r="AE163" s="794"/>
      <c r="AF163" s="794"/>
      <c r="AG163" s="794"/>
      <c r="AH163" s="794"/>
      <c r="AI163" s="794"/>
      <c r="AJ163" s="794"/>
      <c r="AK163" s="794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4"/>
      <c r="AX163" s="794"/>
      <c r="AY163" s="794"/>
      <c r="AZ163" s="794"/>
      <c r="BA163" s="794"/>
      <c r="BB163" s="794"/>
      <c r="BC163" s="794"/>
      <c r="BD163" s="794"/>
      <c r="BE163" s="794"/>
      <c r="BF163" s="794"/>
      <c r="BG163" s="794"/>
      <c r="BH163" s="794"/>
      <c r="BI163" s="794"/>
      <c r="BJ163" s="794"/>
      <c r="BK163" s="794"/>
      <c r="BL163" s="794"/>
      <c r="BM163" s="794"/>
    </row>
    <row r="164" spans="5:65" s="795" customFormat="1" ht="12.75" customHeight="1">
      <c r="E164" s="4"/>
      <c r="F164" s="794"/>
      <c r="G164" s="794"/>
      <c r="H164" s="794"/>
      <c r="I164" s="794"/>
      <c r="J164" s="794"/>
      <c r="K164" s="794"/>
      <c r="L164" s="794"/>
      <c r="M164" s="794"/>
      <c r="N164" s="794"/>
      <c r="O164" s="794"/>
      <c r="P164" s="794"/>
      <c r="Q164" s="794"/>
      <c r="R164" s="794"/>
      <c r="S164" s="794"/>
      <c r="T164" s="794"/>
      <c r="U164" s="794"/>
      <c r="V164" s="794"/>
      <c r="W164" s="794"/>
      <c r="X164" s="794"/>
      <c r="Y164" s="794"/>
      <c r="Z164" s="794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</row>
    <row r="165" spans="5:65" s="795" customFormat="1" ht="12.75" customHeight="1">
      <c r="E165" s="4"/>
      <c r="F165" s="794"/>
      <c r="G165" s="794"/>
      <c r="H165" s="794"/>
      <c r="I165" s="794"/>
      <c r="J165" s="794"/>
      <c r="K165" s="794"/>
      <c r="L165" s="794"/>
      <c r="M165" s="794"/>
      <c r="N165" s="794"/>
      <c r="O165" s="794"/>
      <c r="P165" s="794"/>
      <c r="Q165" s="794"/>
      <c r="R165" s="794"/>
      <c r="S165" s="794"/>
      <c r="T165" s="794"/>
      <c r="U165" s="794"/>
      <c r="V165" s="794"/>
      <c r="W165" s="794"/>
      <c r="X165" s="794"/>
      <c r="Y165" s="794"/>
      <c r="Z165" s="794"/>
      <c r="AA165" s="794"/>
      <c r="AB165" s="794"/>
      <c r="AC165" s="794"/>
      <c r="AD165" s="794"/>
      <c r="AE165" s="794"/>
      <c r="AF165" s="794"/>
      <c r="AG165" s="794"/>
      <c r="AH165" s="794"/>
      <c r="AI165" s="794"/>
      <c r="AJ165" s="794"/>
      <c r="AK165" s="794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4"/>
      <c r="AX165" s="794"/>
      <c r="AY165" s="794"/>
      <c r="AZ165" s="794"/>
      <c r="BA165" s="794"/>
      <c r="BB165" s="794"/>
      <c r="BC165" s="794"/>
      <c r="BD165" s="794"/>
      <c r="BE165" s="794"/>
      <c r="BF165" s="794"/>
      <c r="BG165" s="794"/>
      <c r="BH165" s="794"/>
      <c r="BI165" s="794"/>
      <c r="BJ165" s="794"/>
      <c r="BK165" s="794"/>
      <c r="BL165" s="794"/>
      <c r="BM165" s="794"/>
    </row>
    <row r="166" spans="5:65" s="795" customFormat="1" ht="12.75" customHeight="1">
      <c r="E166" s="4"/>
      <c r="F166" s="794"/>
      <c r="G166" s="794"/>
      <c r="H166" s="794"/>
      <c r="I166" s="794"/>
      <c r="J166" s="794"/>
      <c r="K166" s="794"/>
      <c r="L166" s="794"/>
      <c r="M166" s="794"/>
      <c r="N166" s="794"/>
      <c r="O166" s="794"/>
      <c r="P166" s="794"/>
      <c r="Q166" s="794"/>
      <c r="R166" s="794"/>
      <c r="S166" s="794"/>
      <c r="T166" s="794"/>
      <c r="U166" s="794"/>
      <c r="V166" s="794"/>
      <c r="W166" s="794"/>
      <c r="X166" s="794"/>
      <c r="Y166" s="794"/>
      <c r="Z166" s="794"/>
      <c r="AA166" s="794"/>
      <c r="AB166" s="794"/>
      <c r="AC166" s="794"/>
      <c r="AD166" s="794"/>
      <c r="AE166" s="794"/>
      <c r="AF166" s="794"/>
      <c r="AG166" s="794"/>
      <c r="AH166" s="794"/>
      <c r="AI166" s="794"/>
      <c r="AJ166" s="794"/>
      <c r="AK166" s="794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4"/>
      <c r="AX166" s="794"/>
      <c r="AY166" s="794"/>
      <c r="AZ166" s="794"/>
      <c r="BA166" s="794"/>
      <c r="BB166" s="794"/>
      <c r="BC166" s="794"/>
      <c r="BD166" s="794"/>
      <c r="BE166" s="794"/>
      <c r="BF166" s="794"/>
      <c r="BG166" s="794"/>
      <c r="BH166" s="794"/>
      <c r="BI166" s="794"/>
      <c r="BJ166" s="794"/>
      <c r="BK166" s="794"/>
      <c r="BL166" s="794"/>
      <c r="BM166" s="794"/>
    </row>
    <row r="167" spans="5:65" s="795" customFormat="1" ht="11.1" customHeight="1">
      <c r="E167" s="4"/>
      <c r="F167" s="794"/>
      <c r="G167" s="794"/>
      <c r="H167" s="794"/>
      <c r="I167" s="794"/>
      <c r="J167" s="794"/>
      <c r="K167" s="794"/>
      <c r="L167" s="794"/>
      <c r="M167" s="794"/>
      <c r="N167" s="794"/>
      <c r="O167" s="794"/>
      <c r="P167" s="794"/>
      <c r="Q167" s="794"/>
      <c r="R167" s="794"/>
      <c r="S167" s="794"/>
      <c r="T167" s="794"/>
      <c r="U167" s="794"/>
      <c r="V167" s="794"/>
      <c r="W167" s="794"/>
      <c r="X167" s="794"/>
      <c r="Y167" s="794"/>
      <c r="Z167" s="794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</row>
    <row r="168" spans="5:65" s="795" customFormat="1" ht="12.75" customHeight="1">
      <c r="E168" s="4"/>
      <c r="F168" s="794"/>
      <c r="G168" s="794"/>
      <c r="H168" s="794"/>
      <c r="I168" s="794"/>
      <c r="J168" s="794"/>
      <c r="K168" s="794"/>
      <c r="L168" s="794"/>
      <c r="M168" s="794"/>
      <c r="N168" s="794"/>
      <c r="O168" s="794"/>
      <c r="P168" s="794"/>
      <c r="Q168" s="794"/>
      <c r="R168" s="794"/>
      <c r="S168" s="794"/>
      <c r="T168" s="794"/>
      <c r="U168" s="794"/>
      <c r="V168" s="794"/>
      <c r="W168" s="794"/>
      <c r="X168" s="794"/>
      <c r="Y168" s="794"/>
      <c r="Z168" s="794"/>
      <c r="AA168" s="794"/>
      <c r="AB168" s="794"/>
      <c r="AC168" s="794"/>
      <c r="AD168" s="794"/>
      <c r="AE168" s="794"/>
      <c r="AF168" s="794"/>
      <c r="AG168" s="794"/>
      <c r="AH168" s="794"/>
      <c r="AI168" s="794"/>
      <c r="AJ168" s="794"/>
      <c r="AK168" s="794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4"/>
      <c r="AX168" s="794"/>
      <c r="AY168" s="794"/>
      <c r="AZ168" s="794"/>
      <c r="BA168" s="794"/>
      <c r="BB168" s="794"/>
      <c r="BC168" s="794"/>
      <c r="BD168" s="794"/>
      <c r="BE168" s="794"/>
      <c r="BF168" s="794"/>
      <c r="BG168" s="794"/>
      <c r="BH168" s="794"/>
      <c r="BI168" s="794"/>
      <c r="BJ168" s="794"/>
      <c r="BK168" s="794"/>
      <c r="BL168" s="794"/>
      <c r="BM168" s="794"/>
    </row>
    <row r="169" spans="5:65" s="795" customFormat="1" ht="12.75" customHeight="1">
      <c r="E169" s="4"/>
      <c r="F169" s="794"/>
      <c r="G169" s="794"/>
      <c r="H169" s="794"/>
      <c r="I169" s="794"/>
      <c r="J169" s="794"/>
      <c r="K169" s="794"/>
      <c r="L169" s="794"/>
      <c r="M169" s="794"/>
      <c r="N169" s="794"/>
      <c r="O169" s="794"/>
      <c r="P169" s="794"/>
      <c r="Q169" s="794"/>
      <c r="R169" s="794"/>
      <c r="S169" s="794"/>
      <c r="T169" s="794"/>
      <c r="U169" s="794"/>
      <c r="V169" s="794"/>
      <c r="W169" s="794"/>
      <c r="X169" s="794"/>
      <c r="Y169" s="794"/>
      <c r="Z169" s="794"/>
      <c r="AA169" s="794"/>
      <c r="AB169" s="794"/>
      <c r="AC169" s="794"/>
      <c r="AD169" s="794"/>
      <c r="AE169" s="794"/>
      <c r="AF169" s="794"/>
      <c r="AG169" s="794"/>
      <c r="AH169" s="794"/>
      <c r="AI169" s="794"/>
      <c r="AJ169" s="794"/>
      <c r="AK169" s="794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4"/>
      <c r="AX169" s="794"/>
      <c r="AY169" s="794"/>
      <c r="AZ169" s="794"/>
      <c r="BA169" s="794"/>
      <c r="BB169" s="794"/>
      <c r="BC169" s="794"/>
      <c r="BD169" s="794"/>
      <c r="BE169" s="794"/>
      <c r="BF169" s="794"/>
      <c r="BG169" s="794"/>
      <c r="BH169" s="794"/>
      <c r="BI169" s="794"/>
      <c r="BJ169" s="794"/>
      <c r="BK169" s="794"/>
      <c r="BL169" s="794"/>
      <c r="BM169" s="794"/>
    </row>
    <row r="170" spans="5:65" s="795" customFormat="1" ht="12.75" customHeight="1">
      <c r="E170" s="4"/>
      <c r="F170" s="794"/>
      <c r="G170" s="794"/>
      <c r="H170" s="794"/>
      <c r="I170" s="794"/>
      <c r="J170" s="794"/>
      <c r="K170" s="794"/>
      <c r="L170" s="794"/>
      <c r="M170" s="794"/>
      <c r="N170" s="794"/>
      <c r="O170" s="794"/>
      <c r="P170" s="794"/>
      <c r="Q170" s="794"/>
      <c r="R170" s="794"/>
      <c r="S170" s="794"/>
      <c r="T170" s="794"/>
      <c r="U170" s="794"/>
      <c r="V170" s="794"/>
      <c r="W170" s="794"/>
      <c r="X170" s="794"/>
      <c r="Y170" s="794"/>
      <c r="Z170" s="794"/>
      <c r="AA170" s="794"/>
      <c r="AB170" s="794"/>
      <c r="AC170" s="794"/>
      <c r="AD170" s="794"/>
      <c r="AE170" s="794"/>
      <c r="AF170" s="794"/>
      <c r="AG170" s="794"/>
      <c r="AH170" s="794"/>
      <c r="AI170" s="794"/>
      <c r="AJ170" s="794"/>
      <c r="AK170" s="794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4"/>
      <c r="AX170" s="794"/>
      <c r="AY170" s="794"/>
      <c r="AZ170" s="794"/>
      <c r="BA170" s="794"/>
      <c r="BB170" s="794"/>
      <c r="BC170" s="794"/>
      <c r="BD170" s="794"/>
      <c r="BE170" s="794"/>
      <c r="BF170" s="794"/>
      <c r="BG170" s="794"/>
      <c r="BH170" s="794"/>
      <c r="BI170" s="794"/>
      <c r="BJ170" s="794"/>
      <c r="BK170" s="794"/>
      <c r="BL170" s="794"/>
      <c r="BM170" s="794"/>
    </row>
    <row r="171" spans="5:65" s="795" customFormat="1" ht="12.75" customHeight="1">
      <c r="E171" s="4"/>
      <c r="F171" s="794"/>
      <c r="G171" s="794"/>
      <c r="H171" s="794"/>
      <c r="I171" s="794"/>
      <c r="J171" s="794"/>
      <c r="K171" s="794"/>
      <c r="L171" s="794"/>
      <c r="M171" s="794"/>
      <c r="N171" s="794"/>
      <c r="O171" s="794"/>
      <c r="P171" s="794"/>
      <c r="Q171" s="794"/>
      <c r="R171" s="794"/>
      <c r="S171" s="794"/>
      <c r="T171" s="794"/>
      <c r="U171" s="794"/>
      <c r="V171" s="794"/>
      <c r="W171" s="794"/>
      <c r="X171" s="794"/>
      <c r="Y171" s="794"/>
      <c r="Z171" s="794"/>
      <c r="AA171" s="794"/>
      <c r="AB171" s="794"/>
      <c r="AC171" s="794"/>
      <c r="AD171" s="794"/>
      <c r="AE171" s="794"/>
      <c r="AF171" s="794"/>
      <c r="AG171" s="794"/>
      <c r="AH171" s="794"/>
      <c r="AI171" s="794"/>
      <c r="AJ171" s="794"/>
      <c r="AK171" s="794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4"/>
      <c r="AX171" s="794"/>
      <c r="AY171" s="794"/>
      <c r="AZ171" s="794"/>
      <c r="BA171" s="794"/>
      <c r="BB171" s="794"/>
      <c r="BC171" s="794"/>
      <c r="BD171" s="794"/>
      <c r="BE171" s="794"/>
      <c r="BF171" s="794"/>
      <c r="BG171" s="794"/>
      <c r="BH171" s="794"/>
      <c r="BI171" s="794"/>
      <c r="BJ171" s="794"/>
      <c r="BK171" s="794"/>
      <c r="BL171" s="794"/>
      <c r="BM171" s="794"/>
    </row>
    <row r="172" spans="5:65" s="795" customFormat="1" ht="12.75" customHeight="1">
      <c r="E172" s="4"/>
      <c r="F172" s="794"/>
      <c r="G172" s="794"/>
      <c r="H172" s="794"/>
      <c r="I172" s="794"/>
      <c r="J172" s="794"/>
      <c r="K172" s="794"/>
      <c r="L172" s="794"/>
      <c r="M172" s="794"/>
      <c r="N172" s="794"/>
      <c r="O172" s="794"/>
      <c r="P172" s="794"/>
      <c r="Q172" s="794"/>
      <c r="R172" s="794"/>
      <c r="S172" s="794"/>
      <c r="T172" s="794"/>
      <c r="U172" s="794"/>
      <c r="V172" s="794"/>
      <c r="W172" s="794"/>
      <c r="X172" s="794"/>
      <c r="Y172" s="794"/>
      <c r="Z172" s="794"/>
      <c r="AA172" s="794"/>
      <c r="AB172" s="794"/>
      <c r="AC172" s="794"/>
      <c r="AD172" s="794"/>
      <c r="AE172" s="794"/>
      <c r="AF172" s="794"/>
      <c r="AG172" s="794"/>
      <c r="AH172" s="794"/>
      <c r="AI172" s="794"/>
      <c r="AJ172" s="794"/>
      <c r="AK172" s="794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4"/>
      <c r="AX172" s="794"/>
      <c r="AY172" s="794"/>
      <c r="AZ172" s="794"/>
      <c r="BA172" s="794"/>
      <c r="BB172" s="794"/>
      <c r="BC172" s="794"/>
      <c r="BD172" s="794"/>
      <c r="BE172" s="794"/>
      <c r="BF172" s="794"/>
      <c r="BG172" s="794"/>
      <c r="BH172" s="794"/>
      <c r="BI172" s="794"/>
      <c r="BJ172" s="794"/>
      <c r="BK172" s="794"/>
      <c r="BL172" s="794"/>
      <c r="BM172" s="794"/>
    </row>
    <row r="173" spans="5:65" s="795" customFormat="1" ht="11.1" customHeight="1">
      <c r="E173" s="4"/>
      <c r="F173" s="794"/>
      <c r="G173" s="794"/>
      <c r="H173" s="794"/>
      <c r="I173" s="794"/>
      <c r="J173" s="794"/>
      <c r="K173" s="794"/>
      <c r="L173" s="794"/>
      <c r="M173" s="794"/>
      <c r="N173" s="794"/>
      <c r="O173" s="794"/>
      <c r="P173" s="794"/>
      <c r="Q173" s="794"/>
      <c r="R173" s="794"/>
      <c r="S173" s="794"/>
      <c r="T173" s="794"/>
      <c r="U173" s="794"/>
      <c r="V173" s="794"/>
      <c r="W173" s="794"/>
      <c r="X173" s="794"/>
      <c r="Y173" s="794"/>
      <c r="Z173" s="794"/>
      <c r="AA173" s="794"/>
      <c r="AB173" s="794"/>
      <c r="AC173" s="794"/>
      <c r="AD173" s="794"/>
      <c r="AE173" s="794"/>
      <c r="AF173" s="794"/>
      <c r="AG173" s="794"/>
      <c r="AH173" s="794"/>
      <c r="AI173" s="794"/>
      <c r="AJ173" s="794"/>
      <c r="AK173" s="794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4"/>
      <c r="AX173" s="794"/>
      <c r="AY173" s="794"/>
      <c r="AZ173" s="794"/>
      <c r="BA173" s="794"/>
      <c r="BB173" s="794"/>
      <c r="BC173" s="794"/>
      <c r="BD173" s="794"/>
      <c r="BE173" s="794"/>
      <c r="BF173" s="794"/>
      <c r="BG173" s="794"/>
      <c r="BH173" s="794"/>
      <c r="BI173" s="794"/>
      <c r="BJ173" s="794"/>
      <c r="BK173" s="794"/>
      <c r="BL173" s="794"/>
      <c r="BM173" s="794"/>
    </row>
    <row r="174" spans="5:65" s="795" customFormat="1" ht="12.75" customHeight="1">
      <c r="E174" s="4"/>
      <c r="F174" s="794"/>
      <c r="G174" s="794"/>
      <c r="H174" s="794"/>
      <c r="I174" s="794"/>
      <c r="J174" s="794"/>
      <c r="K174" s="794"/>
      <c r="L174" s="794"/>
      <c r="M174" s="794"/>
      <c r="N174" s="794"/>
      <c r="O174" s="794"/>
      <c r="P174" s="794"/>
      <c r="Q174" s="794"/>
      <c r="R174" s="794"/>
      <c r="S174" s="794"/>
      <c r="T174" s="794"/>
      <c r="U174" s="794"/>
      <c r="V174" s="794"/>
      <c r="W174" s="794"/>
      <c r="X174" s="794"/>
      <c r="Y174" s="794"/>
      <c r="Z174" s="794"/>
      <c r="AA174" s="794"/>
      <c r="AB174" s="794"/>
      <c r="AC174" s="794"/>
      <c r="AD174" s="794"/>
      <c r="AE174" s="794"/>
      <c r="AF174" s="794"/>
      <c r="AG174" s="794"/>
      <c r="AH174" s="794"/>
      <c r="AI174" s="794"/>
      <c r="AJ174" s="794"/>
      <c r="AK174" s="794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4"/>
      <c r="AX174" s="794"/>
      <c r="AY174" s="794"/>
      <c r="AZ174" s="794"/>
      <c r="BA174" s="794"/>
      <c r="BB174" s="794"/>
      <c r="BC174" s="794"/>
      <c r="BD174" s="794"/>
      <c r="BE174" s="794"/>
      <c r="BF174" s="794"/>
      <c r="BG174" s="794"/>
      <c r="BH174" s="794"/>
      <c r="BI174" s="794"/>
      <c r="BJ174" s="794"/>
      <c r="BK174" s="794"/>
      <c r="BL174" s="794"/>
      <c r="BM174" s="794"/>
    </row>
    <row r="175" spans="5:65" s="795" customFormat="1" ht="12.75" customHeight="1">
      <c r="E175" s="4"/>
      <c r="F175" s="794"/>
      <c r="G175" s="794"/>
      <c r="H175" s="794"/>
      <c r="I175" s="794"/>
      <c r="J175" s="794"/>
      <c r="K175" s="794"/>
      <c r="L175" s="794"/>
      <c r="M175" s="794"/>
      <c r="N175" s="794"/>
      <c r="O175" s="794"/>
      <c r="P175" s="794"/>
      <c r="Q175" s="794"/>
      <c r="R175" s="794"/>
      <c r="S175" s="794"/>
      <c r="T175" s="794"/>
      <c r="U175" s="794"/>
      <c r="V175" s="794"/>
      <c r="W175" s="794"/>
      <c r="X175" s="794"/>
      <c r="Y175" s="794"/>
      <c r="Z175" s="794"/>
      <c r="AA175" s="794"/>
      <c r="AB175" s="794"/>
      <c r="AC175" s="794"/>
      <c r="AD175" s="794"/>
      <c r="AE175" s="794"/>
      <c r="AF175" s="794"/>
      <c r="AG175" s="794"/>
      <c r="AH175" s="794"/>
      <c r="AI175" s="794"/>
      <c r="AJ175" s="794"/>
      <c r="AK175" s="794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4"/>
      <c r="AX175" s="794"/>
      <c r="AY175" s="794"/>
      <c r="AZ175" s="794"/>
      <c r="BA175" s="794"/>
      <c r="BB175" s="794"/>
      <c r="BC175" s="794"/>
      <c r="BD175" s="794"/>
      <c r="BE175" s="794"/>
      <c r="BF175" s="794"/>
      <c r="BG175" s="794"/>
      <c r="BH175" s="794"/>
      <c r="BI175" s="794"/>
      <c r="BJ175" s="794"/>
      <c r="BK175" s="794"/>
      <c r="BL175" s="794"/>
      <c r="BM175" s="794"/>
    </row>
    <row r="176" spans="5:65" s="795" customFormat="1" ht="12.75" customHeight="1">
      <c r="E176" s="4"/>
      <c r="F176" s="794"/>
      <c r="G176" s="794"/>
      <c r="H176" s="794"/>
      <c r="I176" s="794"/>
      <c r="J176" s="794"/>
      <c r="K176" s="794"/>
      <c r="L176" s="794"/>
      <c r="M176" s="794"/>
      <c r="N176" s="794"/>
      <c r="O176" s="794"/>
      <c r="P176" s="794"/>
      <c r="Q176" s="794"/>
      <c r="R176" s="794"/>
      <c r="S176" s="794"/>
      <c r="T176" s="794"/>
      <c r="U176" s="794"/>
      <c r="V176" s="794"/>
      <c r="W176" s="794"/>
      <c r="X176" s="794"/>
      <c r="Y176" s="794"/>
      <c r="Z176" s="794"/>
      <c r="AA176" s="794"/>
      <c r="AB176" s="794"/>
      <c r="AC176" s="794"/>
      <c r="AD176" s="794"/>
      <c r="AE176" s="794"/>
      <c r="AF176" s="794"/>
      <c r="AG176" s="794"/>
      <c r="AH176" s="794"/>
      <c r="AI176" s="794"/>
      <c r="AJ176" s="794"/>
      <c r="AK176" s="794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4"/>
      <c r="AX176" s="794"/>
      <c r="AY176" s="794"/>
      <c r="AZ176" s="794"/>
      <c r="BA176" s="794"/>
      <c r="BB176" s="794"/>
      <c r="BC176" s="794"/>
      <c r="BD176" s="794"/>
      <c r="BE176" s="794"/>
      <c r="BF176" s="794"/>
      <c r="BG176" s="794"/>
      <c r="BH176" s="794"/>
      <c r="BI176" s="794"/>
      <c r="BJ176" s="794"/>
      <c r="BK176" s="794"/>
      <c r="BL176" s="794"/>
      <c r="BM176" s="794"/>
    </row>
    <row r="177" spans="5:65" s="795" customFormat="1" ht="12.75" customHeight="1">
      <c r="E177" s="4"/>
      <c r="F177" s="794"/>
      <c r="G177" s="794"/>
      <c r="H177" s="794"/>
      <c r="I177" s="794"/>
      <c r="J177" s="794"/>
      <c r="K177" s="794"/>
      <c r="L177" s="794"/>
      <c r="M177" s="794"/>
      <c r="N177" s="794"/>
      <c r="O177" s="794"/>
      <c r="P177" s="794"/>
      <c r="Q177" s="794"/>
      <c r="R177" s="794"/>
      <c r="S177" s="794"/>
      <c r="T177" s="794"/>
      <c r="U177" s="794"/>
      <c r="V177" s="794"/>
      <c r="W177" s="794"/>
      <c r="X177" s="794"/>
      <c r="Y177" s="794"/>
      <c r="Z177" s="794"/>
      <c r="AA177" s="794"/>
      <c r="AB177" s="794"/>
      <c r="AC177" s="794"/>
      <c r="AD177" s="794"/>
      <c r="AE177" s="794"/>
      <c r="AF177" s="794"/>
      <c r="AG177" s="794"/>
      <c r="AH177" s="794"/>
      <c r="AI177" s="794"/>
      <c r="AJ177" s="794"/>
      <c r="AK177" s="794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4"/>
      <c r="AX177" s="794"/>
      <c r="AY177" s="794"/>
      <c r="AZ177" s="794"/>
      <c r="BA177" s="794"/>
      <c r="BB177" s="794"/>
      <c r="BC177" s="794"/>
      <c r="BD177" s="794"/>
      <c r="BE177" s="794"/>
      <c r="BF177" s="794"/>
      <c r="BG177" s="794"/>
      <c r="BH177" s="794"/>
      <c r="BI177" s="794"/>
      <c r="BJ177" s="794"/>
      <c r="BK177" s="794"/>
      <c r="BL177" s="794"/>
      <c r="BM177" s="794"/>
    </row>
    <row r="178" spans="5:65" s="795" customFormat="1" ht="12.75" customHeight="1">
      <c r="E178" s="4"/>
      <c r="F178" s="794"/>
      <c r="G178" s="794"/>
      <c r="H178" s="794"/>
      <c r="I178" s="794"/>
      <c r="J178" s="794"/>
      <c r="K178" s="794"/>
      <c r="L178" s="794"/>
      <c r="M178" s="794"/>
      <c r="N178" s="794"/>
      <c r="O178" s="794"/>
      <c r="P178" s="794"/>
      <c r="Q178" s="794"/>
      <c r="R178" s="794"/>
      <c r="S178" s="794"/>
      <c r="T178" s="794"/>
      <c r="U178" s="794"/>
      <c r="V178" s="794"/>
      <c r="W178" s="794"/>
      <c r="X178" s="794"/>
      <c r="Y178" s="794"/>
      <c r="Z178" s="794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</row>
    <row r="179" spans="5:65" s="795" customFormat="1" ht="11.1" customHeight="1">
      <c r="E179" s="4"/>
      <c r="F179" s="794"/>
      <c r="G179" s="794"/>
      <c r="H179" s="794"/>
      <c r="I179" s="794"/>
      <c r="J179" s="794"/>
      <c r="K179" s="794"/>
      <c r="L179" s="794"/>
      <c r="M179" s="794"/>
      <c r="N179" s="794"/>
      <c r="O179" s="794"/>
      <c r="P179" s="794"/>
      <c r="Q179" s="794"/>
      <c r="R179" s="794"/>
      <c r="S179" s="794"/>
      <c r="T179" s="794"/>
      <c r="U179" s="794"/>
      <c r="V179" s="794"/>
      <c r="W179" s="794"/>
      <c r="X179" s="794"/>
      <c r="Y179" s="794"/>
      <c r="Z179" s="794"/>
      <c r="AA179" s="794"/>
      <c r="AB179" s="794"/>
      <c r="AC179" s="794"/>
      <c r="AD179" s="794"/>
      <c r="AE179" s="794"/>
      <c r="AF179" s="794"/>
      <c r="AG179" s="794"/>
      <c r="AH179" s="794"/>
      <c r="AI179" s="794"/>
      <c r="AJ179" s="794"/>
      <c r="AK179" s="794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4"/>
      <c r="AX179" s="794"/>
      <c r="AY179" s="794"/>
      <c r="AZ179" s="794"/>
      <c r="BA179" s="794"/>
      <c r="BB179" s="794"/>
      <c r="BC179" s="794"/>
      <c r="BD179" s="794"/>
      <c r="BE179" s="794"/>
      <c r="BF179" s="794"/>
      <c r="BG179" s="794"/>
      <c r="BH179" s="794"/>
      <c r="BI179" s="794"/>
      <c r="BJ179" s="794"/>
      <c r="BK179" s="794"/>
      <c r="BL179" s="794"/>
      <c r="BM179" s="794"/>
    </row>
    <row r="180" spans="5:65" s="795" customFormat="1" ht="12.75" customHeight="1">
      <c r="E180" s="4"/>
      <c r="F180" s="794"/>
      <c r="G180" s="794"/>
      <c r="H180" s="794"/>
      <c r="I180" s="794"/>
      <c r="J180" s="794"/>
      <c r="K180" s="794"/>
      <c r="L180" s="794"/>
      <c r="M180" s="794"/>
      <c r="N180" s="794"/>
      <c r="O180" s="794"/>
      <c r="P180" s="794"/>
      <c r="Q180" s="794"/>
      <c r="R180" s="794"/>
      <c r="S180" s="794"/>
      <c r="T180" s="794"/>
      <c r="U180" s="794"/>
      <c r="V180" s="794"/>
      <c r="W180" s="794"/>
      <c r="X180" s="794"/>
      <c r="Y180" s="794"/>
      <c r="Z180" s="794"/>
      <c r="AA180" s="794"/>
      <c r="AB180" s="794"/>
      <c r="AC180" s="794"/>
      <c r="AD180" s="794"/>
      <c r="AE180" s="794"/>
      <c r="AF180" s="794"/>
      <c r="AG180" s="794"/>
      <c r="AH180" s="794"/>
      <c r="AI180" s="794"/>
      <c r="AJ180" s="794"/>
      <c r="AK180" s="794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4"/>
      <c r="AX180" s="794"/>
      <c r="AY180" s="794"/>
      <c r="AZ180" s="794"/>
      <c r="BA180" s="794"/>
      <c r="BB180" s="794"/>
      <c r="BC180" s="794"/>
      <c r="BD180" s="794"/>
      <c r="BE180" s="794"/>
      <c r="BF180" s="794"/>
      <c r="BG180" s="794"/>
      <c r="BH180" s="794"/>
      <c r="BI180" s="794"/>
      <c r="BJ180" s="794"/>
      <c r="BK180" s="794"/>
      <c r="BL180" s="794"/>
      <c r="BM180" s="794"/>
    </row>
    <row r="181" spans="5:65" s="795" customFormat="1" ht="12.75" customHeight="1">
      <c r="E181" s="4"/>
      <c r="F181" s="794"/>
      <c r="G181" s="794"/>
      <c r="H181" s="794"/>
      <c r="I181" s="794"/>
      <c r="J181" s="794"/>
      <c r="K181" s="794"/>
      <c r="L181" s="794"/>
      <c r="M181" s="794"/>
      <c r="N181" s="794"/>
      <c r="O181" s="794"/>
      <c r="P181" s="794"/>
      <c r="Q181" s="794"/>
      <c r="R181" s="794"/>
      <c r="S181" s="794"/>
      <c r="T181" s="794"/>
      <c r="U181" s="794"/>
      <c r="V181" s="794"/>
      <c r="W181" s="794"/>
      <c r="X181" s="794"/>
      <c r="Y181" s="794"/>
      <c r="Z181" s="794"/>
      <c r="AA181" s="794"/>
      <c r="AB181" s="794"/>
      <c r="AC181" s="794"/>
      <c r="AD181" s="794"/>
      <c r="AE181" s="794"/>
      <c r="AF181" s="794"/>
      <c r="AG181" s="794"/>
      <c r="AH181" s="794"/>
      <c r="AI181" s="794"/>
      <c r="AJ181" s="794"/>
      <c r="AK181" s="794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4"/>
      <c r="AX181" s="794"/>
      <c r="AY181" s="794"/>
      <c r="AZ181" s="794"/>
      <c r="BA181" s="794"/>
      <c r="BB181" s="794"/>
      <c r="BC181" s="794"/>
      <c r="BD181" s="794"/>
      <c r="BE181" s="794"/>
      <c r="BF181" s="794"/>
      <c r="BG181" s="794"/>
      <c r="BH181" s="794"/>
      <c r="BI181" s="794"/>
      <c r="BJ181" s="794"/>
      <c r="BK181" s="794"/>
      <c r="BL181" s="794"/>
      <c r="BM181" s="794"/>
    </row>
    <row r="182" spans="5:65" s="795" customFormat="1" ht="12.75" customHeight="1">
      <c r="E182" s="4"/>
      <c r="F182" s="794"/>
      <c r="G182" s="794"/>
      <c r="H182" s="794"/>
      <c r="I182" s="794"/>
      <c r="J182" s="794"/>
      <c r="K182" s="794"/>
      <c r="L182" s="794"/>
      <c r="M182" s="794"/>
      <c r="N182" s="794"/>
      <c r="O182" s="794"/>
      <c r="P182" s="794"/>
      <c r="Q182" s="794"/>
      <c r="R182" s="794"/>
      <c r="S182" s="794"/>
      <c r="T182" s="794"/>
      <c r="U182" s="794"/>
      <c r="V182" s="794"/>
      <c r="W182" s="794"/>
      <c r="X182" s="794"/>
      <c r="Y182" s="794"/>
      <c r="Z182" s="794"/>
      <c r="AA182" s="794"/>
      <c r="AB182" s="794"/>
      <c r="AC182" s="794"/>
      <c r="AD182" s="794"/>
      <c r="AE182" s="794"/>
      <c r="AF182" s="794"/>
      <c r="AG182" s="794"/>
      <c r="AH182" s="794"/>
      <c r="AI182" s="794"/>
      <c r="AJ182" s="794"/>
      <c r="AK182" s="794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4"/>
      <c r="AX182" s="794"/>
      <c r="AY182" s="794"/>
      <c r="AZ182" s="794"/>
      <c r="BA182" s="794"/>
      <c r="BB182" s="794"/>
      <c r="BC182" s="794"/>
      <c r="BD182" s="794"/>
      <c r="BE182" s="794"/>
      <c r="BF182" s="794"/>
      <c r="BG182" s="794"/>
      <c r="BH182" s="794"/>
      <c r="BI182" s="794"/>
      <c r="BJ182" s="794"/>
      <c r="BK182" s="794"/>
      <c r="BL182" s="794"/>
      <c r="BM182" s="794"/>
    </row>
    <row r="183" spans="5:65" s="795" customFormat="1" ht="12.75" customHeight="1">
      <c r="E183" s="4"/>
      <c r="F183" s="794"/>
      <c r="G183" s="794"/>
      <c r="H183" s="794"/>
      <c r="I183" s="794"/>
      <c r="J183" s="794"/>
      <c r="K183" s="794"/>
      <c r="L183" s="794"/>
      <c r="M183" s="794"/>
      <c r="N183" s="794"/>
      <c r="O183" s="794"/>
      <c r="P183" s="794"/>
      <c r="Q183" s="794"/>
      <c r="R183" s="794"/>
      <c r="S183" s="794"/>
      <c r="T183" s="794"/>
      <c r="U183" s="794"/>
      <c r="V183" s="794"/>
      <c r="W183" s="794"/>
      <c r="X183" s="794"/>
      <c r="Y183" s="794"/>
      <c r="Z183" s="794"/>
      <c r="AA183" s="794"/>
      <c r="AB183" s="794"/>
      <c r="AC183" s="794"/>
      <c r="AD183" s="794"/>
      <c r="AE183" s="794"/>
      <c r="AF183" s="794"/>
      <c r="AG183" s="794"/>
      <c r="AH183" s="794"/>
      <c r="AI183" s="794"/>
      <c r="AJ183" s="794"/>
      <c r="AK183" s="794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4"/>
      <c r="AX183" s="794"/>
      <c r="AY183" s="794"/>
      <c r="AZ183" s="794"/>
      <c r="BA183" s="794"/>
      <c r="BB183" s="794"/>
      <c r="BC183" s="794"/>
      <c r="BD183" s="794"/>
      <c r="BE183" s="794"/>
      <c r="BF183" s="794"/>
      <c r="BG183" s="794"/>
      <c r="BH183" s="794"/>
      <c r="BI183" s="794"/>
      <c r="BJ183" s="794"/>
      <c r="BK183" s="794"/>
      <c r="BL183" s="794"/>
      <c r="BM183" s="794"/>
    </row>
    <row r="184" spans="5:65" s="795" customFormat="1" ht="11.1" customHeight="1">
      <c r="E184" s="4"/>
      <c r="F184" s="794"/>
      <c r="G184" s="794"/>
      <c r="H184" s="794"/>
      <c r="I184" s="794"/>
      <c r="J184" s="794"/>
      <c r="K184" s="794"/>
      <c r="L184" s="794"/>
      <c r="M184" s="794"/>
      <c r="N184" s="794"/>
      <c r="O184" s="794"/>
      <c r="P184" s="794"/>
      <c r="Q184" s="794"/>
      <c r="R184" s="794"/>
      <c r="S184" s="794"/>
      <c r="T184" s="794"/>
      <c r="U184" s="794"/>
      <c r="V184" s="794"/>
      <c r="W184" s="794"/>
      <c r="X184" s="794"/>
      <c r="Y184" s="794"/>
      <c r="Z184" s="794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</row>
    <row r="185" spans="5:65" s="795" customFormat="1" ht="13.5" customHeight="1">
      <c r="E185" s="4"/>
      <c r="F185" s="794"/>
      <c r="G185" s="794"/>
      <c r="H185" s="794"/>
      <c r="I185" s="794"/>
      <c r="J185" s="794"/>
      <c r="K185" s="794"/>
      <c r="L185" s="794"/>
      <c r="M185" s="794"/>
      <c r="N185" s="794"/>
      <c r="O185" s="794"/>
      <c r="P185" s="794"/>
      <c r="Q185" s="794"/>
      <c r="R185" s="794"/>
      <c r="S185" s="794"/>
      <c r="T185" s="794"/>
      <c r="U185" s="794"/>
      <c r="V185" s="794"/>
      <c r="W185" s="794"/>
      <c r="X185" s="794"/>
      <c r="Y185" s="794"/>
      <c r="Z185" s="794"/>
      <c r="AA185" s="794"/>
      <c r="AB185" s="794"/>
      <c r="AC185" s="794"/>
      <c r="AD185" s="794"/>
      <c r="AE185" s="794"/>
      <c r="AF185" s="794"/>
      <c r="AG185" s="794"/>
      <c r="AH185" s="794"/>
      <c r="AI185" s="794"/>
      <c r="AJ185" s="794"/>
      <c r="AK185" s="794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4"/>
      <c r="AX185" s="794"/>
      <c r="AY185" s="794"/>
      <c r="AZ185" s="794"/>
      <c r="BA185" s="794"/>
      <c r="BB185" s="794"/>
      <c r="BC185" s="794"/>
      <c r="BD185" s="794"/>
      <c r="BE185" s="794"/>
      <c r="BF185" s="794"/>
      <c r="BG185" s="794"/>
      <c r="BH185" s="794"/>
      <c r="BI185" s="794"/>
      <c r="BJ185" s="794"/>
      <c r="BK185" s="794"/>
      <c r="BL185" s="794"/>
      <c r="BM185" s="794"/>
    </row>
    <row r="186" spans="5:65" s="795" customFormat="1" ht="12.75" customHeight="1">
      <c r="E186" s="4"/>
      <c r="F186" s="794"/>
      <c r="G186" s="794"/>
      <c r="H186" s="794"/>
      <c r="I186" s="794"/>
      <c r="J186" s="794"/>
      <c r="K186" s="794"/>
      <c r="L186" s="794"/>
      <c r="M186" s="794"/>
      <c r="N186" s="794"/>
      <c r="O186" s="794"/>
      <c r="P186" s="794"/>
      <c r="Q186" s="794"/>
      <c r="R186" s="794"/>
      <c r="S186" s="794"/>
      <c r="T186" s="794"/>
      <c r="U186" s="794"/>
      <c r="V186" s="794"/>
      <c r="W186" s="794"/>
      <c r="X186" s="794"/>
      <c r="Y186" s="794"/>
      <c r="Z186" s="794"/>
      <c r="AA186" s="794"/>
      <c r="AB186" s="794"/>
      <c r="AC186" s="794"/>
      <c r="AD186" s="794"/>
      <c r="AE186" s="794"/>
      <c r="AF186" s="794"/>
      <c r="AG186" s="794"/>
      <c r="AH186" s="794"/>
      <c r="AI186" s="794"/>
      <c r="AJ186" s="794"/>
      <c r="AK186" s="794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4"/>
      <c r="AX186" s="794"/>
      <c r="AY186" s="794"/>
      <c r="AZ186" s="794"/>
      <c r="BA186" s="794"/>
      <c r="BB186" s="794"/>
      <c r="BC186" s="794"/>
      <c r="BD186" s="794"/>
      <c r="BE186" s="794"/>
      <c r="BF186" s="794"/>
      <c r="BG186" s="794"/>
      <c r="BH186" s="794"/>
      <c r="BI186" s="794"/>
      <c r="BJ186" s="794"/>
      <c r="BK186" s="794"/>
      <c r="BL186" s="794"/>
      <c r="BM186" s="794"/>
    </row>
    <row r="187" spans="5:65" s="795" customFormat="1" ht="12.75" customHeight="1">
      <c r="E187" s="4"/>
      <c r="F187" s="794"/>
      <c r="G187" s="794"/>
      <c r="H187" s="794"/>
      <c r="I187" s="794"/>
      <c r="J187" s="794"/>
      <c r="K187" s="794"/>
      <c r="L187" s="794"/>
      <c r="M187" s="794"/>
      <c r="N187" s="794"/>
      <c r="O187" s="794"/>
      <c r="P187" s="794"/>
      <c r="Q187" s="794"/>
      <c r="R187" s="794"/>
      <c r="S187" s="794"/>
      <c r="T187" s="794"/>
      <c r="U187" s="794"/>
      <c r="V187" s="794"/>
      <c r="W187" s="794"/>
      <c r="X187" s="794"/>
      <c r="Y187" s="794"/>
      <c r="Z187" s="794"/>
      <c r="AA187" s="794"/>
      <c r="AB187" s="794"/>
      <c r="AC187" s="794"/>
      <c r="AD187" s="794"/>
      <c r="AE187" s="794"/>
      <c r="AF187" s="794"/>
      <c r="AG187" s="794"/>
      <c r="AH187" s="794"/>
      <c r="AI187" s="794"/>
      <c r="AJ187" s="794"/>
      <c r="AK187" s="794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4"/>
      <c r="AX187" s="794"/>
      <c r="AY187" s="794"/>
      <c r="AZ187" s="794"/>
      <c r="BA187" s="794"/>
      <c r="BB187" s="794"/>
      <c r="BC187" s="794"/>
      <c r="BD187" s="794"/>
      <c r="BE187" s="794"/>
      <c r="BF187" s="794"/>
      <c r="BG187" s="794"/>
      <c r="BH187" s="794"/>
      <c r="BI187" s="794"/>
      <c r="BJ187" s="794"/>
      <c r="BK187" s="794"/>
      <c r="BL187" s="794"/>
      <c r="BM187" s="794"/>
    </row>
    <row r="188" spans="5:65" s="795" customFormat="1" ht="12.75" customHeight="1">
      <c r="E188" s="4"/>
      <c r="F188" s="794"/>
      <c r="G188" s="794"/>
      <c r="H188" s="794"/>
      <c r="I188" s="794"/>
      <c r="J188" s="794"/>
      <c r="K188" s="794"/>
      <c r="L188" s="794"/>
      <c r="M188" s="794"/>
      <c r="N188" s="794"/>
      <c r="O188" s="794"/>
      <c r="P188" s="794"/>
      <c r="Q188" s="794"/>
      <c r="R188" s="794"/>
      <c r="S188" s="794"/>
      <c r="T188" s="794"/>
      <c r="U188" s="794"/>
      <c r="V188" s="794"/>
      <c r="W188" s="794"/>
      <c r="X188" s="794"/>
      <c r="Y188" s="794"/>
      <c r="Z188" s="794"/>
      <c r="AA188" s="794"/>
      <c r="AB188" s="794"/>
      <c r="AC188" s="794"/>
      <c r="AD188" s="794"/>
      <c r="AE188" s="794"/>
      <c r="AF188" s="794"/>
      <c r="AG188" s="794"/>
      <c r="AH188" s="794"/>
      <c r="AI188" s="794"/>
      <c r="AJ188" s="794"/>
      <c r="AK188" s="794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4"/>
      <c r="AX188" s="794"/>
      <c r="AY188" s="794"/>
      <c r="AZ188" s="794"/>
      <c r="BA188" s="794"/>
      <c r="BB188" s="794"/>
      <c r="BC188" s="794"/>
      <c r="BD188" s="794"/>
      <c r="BE188" s="794"/>
      <c r="BF188" s="794"/>
      <c r="BG188" s="794"/>
      <c r="BH188" s="794"/>
      <c r="BI188" s="794"/>
      <c r="BJ188" s="794"/>
      <c r="BK188" s="794"/>
      <c r="BL188" s="794"/>
      <c r="BM188" s="794"/>
    </row>
    <row r="189" spans="5:65" s="795" customFormat="1" ht="11.1" customHeight="1">
      <c r="E189" s="4"/>
      <c r="F189" s="794"/>
      <c r="G189" s="794"/>
      <c r="H189" s="794"/>
      <c r="I189" s="794"/>
      <c r="J189" s="794"/>
      <c r="K189" s="794"/>
      <c r="L189" s="794"/>
      <c r="M189" s="794"/>
      <c r="N189" s="794"/>
      <c r="O189" s="794"/>
      <c r="P189" s="794"/>
      <c r="Q189" s="794"/>
      <c r="R189" s="794"/>
      <c r="S189" s="794"/>
      <c r="T189" s="794"/>
      <c r="U189" s="794"/>
      <c r="V189" s="794"/>
      <c r="W189" s="794"/>
      <c r="X189" s="794"/>
      <c r="Y189" s="794"/>
      <c r="Z189" s="794"/>
      <c r="AA189" s="794"/>
      <c r="AB189" s="794"/>
      <c r="AC189" s="794"/>
      <c r="AD189" s="794"/>
      <c r="AE189" s="794"/>
      <c r="AF189" s="794"/>
      <c r="AG189" s="794"/>
      <c r="AH189" s="794"/>
      <c r="AI189" s="794"/>
      <c r="AJ189" s="794"/>
      <c r="AK189" s="794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4"/>
      <c r="AX189" s="794"/>
      <c r="AY189" s="794"/>
      <c r="AZ189" s="794"/>
      <c r="BA189" s="794"/>
      <c r="BB189" s="794"/>
      <c r="BC189" s="794"/>
      <c r="BD189" s="794"/>
      <c r="BE189" s="794"/>
      <c r="BF189" s="794"/>
      <c r="BG189" s="794"/>
      <c r="BH189" s="794"/>
      <c r="BI189" s="794"/>
      <c r="BJ189" s="794"/>
      <c r="BK189" s="794"/>
      <c r="BL189" s="794"/>
      <c r="BM189" s="794"/>
    </row>
    <row r="190" spans="5:65" s="795" customFormat="1" ht="24" customHeight="1">
      <c r="E190" s="4"/>
      <c r="F190" s="794"/>
      <c r="G190" s="794"/>
      <c r="H190" s="794"/>
      <c r="I190" s="794"/>
      <c r="J190" s="794"/>
      <c r="K190" s="794"/>
      <c r="L190" s="794"/>
      <c r="M190" s="794"/>
      <c r="N190" s="794"/>
      <c r="O190" s="794"/>
      <c r="P190" s="794"/>
      <c r="Q190" s="794"/>
      <c r="R190" s="794"/>
      <c r="S190" s="794"/>
      <c r="T190" s="794"/>
      <c r="U190" s="794"/>
      <c r="V190" s="794"/>
      <c r="W190" s="794"/>
      <c r="X190" s="794"/>
      <c r="Y190" s="794"/>
      <c r="Z190" s="794"/>
      <c r="AA190" s="794"/>
      <c r="AB190" s="794"/>
      <c r="AC190" s="794"/>
      <c r="AD190" s="794"/>
      <c r="AE190" s="794"/>
      <c r="AF190" s="794"/>
      <c r="AG190" s="794"/>
      <c r="AH190" s="794"/>
      <c r="AI190" s="794"/>
      <c r="AJ190" s="794"/>
      <c r="AK190" s="794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4"/>
      <c r="AX190" s="794"/>
      <c r="AY190" s="794"/>
      <c r="AZ190" s="794"/>
      <c r="BA190" s="794"/>
      <c r="BB190" s="794"/>
      <c r="BC190" s="794"/>
      <c r="BD190" s="794"/>
      <c r="BE190" s="794"/>
      <c r="BF190" s="794"/>
      <c r="BG190" s="794"/>
      <c r="BH190" s="794"/>
      <c r="BI190" s="794"/>
      <c r="BJ190" s="794"/>
      <c r="BK190" s="794"/>
      <c r="BL190" s="794"/>
      <c r="BM190" s="794"/>
    </row>
    <row r="191" spans="5:65" s="795" customFormat="1" ht="11.1" customHeight="1">
      <c r="E191" s="4"/>
      <c r="F191" s="794"/>
      <c r="G191" s="794"/>
      <c r="H191" s="794"/>
      <c r="I191" s="794"/>
      <c r="J191" s="794"/>
      <c r="K191" s="794"/>
      <c r="L191" s="794"/>
      <c r="M191" s="794"/>
      <c r="N191" s="794"/>
      <c r="O191" s="794"/>
      <c r="P191" s="794"/>
      <c r="Q191" s="794"/>
      <c r="R191" s="794"/>
      <c r="S191" s="794"/>
      <c r="T191" s="794"/>
      <c r="U191" s="794"/>
      <c r="V191" s="794"/>
      <c r="W191" s="794"/>
      <c r="X191" s="794"/>
      <c r="Y191" s="794"/>
      <c r="Z191" s="794"/>
      <c r="AA191" s="794"/>
      <c r="AB191" s="794"/>
      <c r="AC191" s="794"/>
      <c r="AD191" s="794"/>
      <c r="AE191" s="794"/>
      <c r="AF191" s="794"/>
      <c r="AG191" s="794"/>
      <c r="AH191" s="794"/>
      <c r="AI191" s="794"/>
      <c r="AJ191" s="794"/>
      <c r="AK191" s="794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4"/>
      <c r="AX191" s="794"/>
      <c r="AY191" s="794"/>
      <c r="AZ191" s="794"/>
      <c r="BA191" s="794"/>
      <c r="BB191" s="794"/>
      <c r="BC191" s="794"/>
      <c r="BD191" s="794"/>
      <c r="BE191" s="794"/>
      <c r="BF191" s="794"/>
      <c r="BG191" s="794"/>
      <c r="BH191" s="794"/>
      <c r="BI191" s="794"/>
      <c r="BJ191" s="794"/>
      <c r="BK191" s="794"/>
      <c r="BL191" s="794"/>
      <c r="BM191" s="794"/>
    </row>
    <row r="192" spans="5:65" s="795" customFormat="1" ht="12.75" customHeight="1">
      <c r="E192" s="4"/>
      <c r="F192" s="794"/>
      <c r="G192" s="794"/>
      <c r="H192" s="794"/>
      <c r="I192" s="794"/>
      <c r="J192" s="794"/>
      <c r="K192" s="794"/>
      <c r="L192" s="794"/>
      <c r="M192" s="794"/>
      <c r="N192" s="794"/>
      <c r="O192" s="794"/>
      <c r="P192" s="794"/>
      <c r="Q192" s="794"/>
      <c r="R192" s="794"/>
      <c r="S192" s="794"/>
      <c r="T192" s="794"/>
      <c r="U192" s="794"/>
      <c r="V192" s="794"/>
      <c r="W192" s="794"/>
      <c r="X192" s="794"/>
      <c r="Y192" s="794"/>
      <c r="Z192" s="794"/>
      <c r="AA192" s="794"/>
      <c r="AB192" s="794"/>
      <c r="AC192" s="794"/>
      <c r="AD192" s="794"/>
      <c r="AE192" s="794"/>
      <c r="AF192" s="794"/>
      <c r="AG192" s="794"/>
      <c r="AH192" s="794"/>
      <c r="AI192" s="794"/>
      <c r="AJ192" s="794"/>
      <c r="AK192" s="794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4"/>
      <c r="AX192" s="794"/>
      <c r="AY192" s="794"/>
      <c r="AZ192" s="794"/>
      <c r="BA192" s="794"/>
      <c r="BB192" s="794"/>
      <c r="BC192" s="794"/>
      <c r="BD192" s="794"/>
      <c r="BE192" s="794"/>
      <c r="BF192" s="794"/>
      <c r="BG192" s="794"/>
      <c r="BH192" s="794"/>
      <c r="BI192" s="794"/>
      <c r="BJ192" s="794"/>
      <c r="BK192" s="794"/>
      <c r="BL192" s="794"/>
      <c r="BM192" s="794"/>
    </row>
    <row r="193" spans="5:65" s="795" customFormat="1" ht="11.1" customHeight="1">
      <c r="E193" s="4"/>
      <c r="F193" s="794"/>
      <c r="G193" s="794"/>
      <c r="H193" s="794"/>
      <c r="I193" s="794"/>
      <c r="J193" s="794"/>
      <c r="K193" s="794"/>
      <c r="L193" s="794"/>
      <c r="M193" s="794"/>
      <c r="N193" s="794"/>
      <c r="O193" s="794"/>
      <c r="P193" s="794"/>
      <c r="Q193" s="794"/>
      <c r="R193" s="794"/>
      <c r="S193" s="794"/>
      <c r="T193" s="794"/>
      <c r="U193" s="794"/>
      <c r="V193" s="794"/>
      <c r="W193" s="794"/>
      <c r="X193" s="794"/>
      <c r="Y193" s="794"/>
      <c r="Z193" s="794"/>
      <c r="AA193" s="794"/>
      <c r="AB193" s="794"/>
      <c r="AC193" s="794"/>
      <c r="AD193" s="794"/>
      <c r="AE193" s="794"/>
      <c r="AF193" s="794"/>
      <c r="AG193" s="794"/>
      <c r="AH193" s="794"/>
      <c r="AI193" s="794"/>
      <c r="AJ193" s="794"/>
      <c r="AK193" s="794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4"/>
      <c r="AX193" s="794"/>
      <c r="AY193" s="794"/>
      <c r="AZ193" s="794"/>
      <c r="BA193" s="794"/>
      <c r="BB193" s="794"/>
      <c r="BC193" s="794"/>
      <c r="BD193" s="794"/>
      <c r="BE193" s="794"/>
      <c r="BF193" s="794"/>
      <c r="BG193" s="794"/>
      <c r="BH193" s="794"/>
      <c r="BI193" s="794"/>
      <c r="BJ193" s="794"/>
      <c r="BK193" s="794"/>
      <c r="BL193" s="794"/>
      <c r="BM193" s="794"/>
    </row>
    <row r="194" spans="5:65" s="795" customFormat="1" ht="12.75" customHeight="1">
      <c r="E194" s="4"/>
      <c r="F194" s="794"/>
      <c r="G194" s="794"/>
      <c r="H194" s="794"/>
      <c r="I194" s="794"/>
      <c r="J194" s="794"/>
      <c r="K194" s="794"/>
      <c r="L194" s="794"/>
      <c r="M194" s="794"/>
      <c r="N194" s="794"/>
      <c r="O194" s="794"/>
      <c r="P194" s="794"/>
      <c r="Q194" s="794"/>
      <c r="R194" s="794"/>
      <c r="S194" s="794"/>
      <c r="T194" s="794"/>
      <c r="U194" s="794"/>
      <c r="V194" s="794"/>
      <c r="W194" s="794"/>
      <c r="X194" s="794"/>
      <c r="Y194" s="794"/>
      <c r="Z194" s="794"/>
      <c r="AA194" s="794"/>
      <c r="AB194" s="794"/>
      <c r="AC194" s="794"/>
      <c r="AD194" s="794"/>
      <c r="AE194" s="794"/>
      <c r="AF194" s="794"/>
      <c r="AG194" s="794"/>
      <c r="AH194" s="794"/>
      <c r="AI194" s="794"/>
      <c r="AJ194" s="794"/>
      <c r="AK194" s="794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4"/>
      <c r="AX194" s="794"/>
      <c r="AY194" s="794"/>
      <c r="AZ194" s="794"/>
      <c r="BA194" s="794"/>
      <c r="BB194" s="794"/>
      <c r="BC194" s="794"/>
      <c r="BD194" s="794"/>
      <c r="BE194" s="794"/>
      <c r="BF194" s="794"/>
      <c r="BG194" s="794"/>
      <c r="BH194" s="794"/>
      <c r="BI194" s="794"/>
      <c r="BJ194" s="794"/>
      <c r="BK194" s="794"/>
      <c r="BL194" s="794"/>
      <c r="BM194" s="794"/>
    </row>
    <row r="195" spans="5:65" s="795" customFormat="1" ht="12.75" customHeight="1">
      <c r="E195" s="4"/>
      <c r="F195" s="794"/>
      <c r="G195" s="794"/>
      <c r="H195" s="794"/>
      <c r="I195" s="794"/>
      <c r="J195" s="794"/>
      <c r="K195" s="794"/>
      <c r="L195" s="794"/>
      <c r="M195" s="794"/>
      <c r="N195" s="794"/>
      <c r="O195" s="794"/>
      <c r="P195" s="794"/>
      <c r="Q195" s="794"/>
      <c r="R195" s="794"/>
      <c r="S195" s="794"/>
      <c r="T195" s="794"/>
      <c r="U195" s="794"/>
      <c r="V195" s="794"/>
      <c r="W195" s="794"/>
      <c r="X195" s="794"/>
      <c r="Y195" s="794"/>
      <c r="Z195" s="794"/>
      <c r="AA195" s="794"/>
      <c r="AB195" s="794"/>
      <c r="AC195" s="794"/>
      <c r="AD195" s="794"/>
      <c r="AE195" s="794"/>
      <c r="AF195" s="794"/>
      <c r="AG195" s="794"/>
      <c r="AH195" s="794"/>
      <c r="AI195" s="794"/>
      <c r="AJ195" s="794"/>
      <c r="AK195" s="794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4"/>
      <c r="AX195" s="794"/>
      <c r="AY195" s="794"/>
      <c r="AZ195" s="794"/>
      <c r="BA195" s="794"/>
      <c r="BB195" s="794"/>
      <c r="BC195" s="794"/>
      <c r="BD195" s="794"/>
      <c r="BE195" s="794"/>
      <c r="BF195" s="794"/>
      <c r="BG195" s="794"/>
      <c r="BH195" s="794"/>
      <c r="BI195" s="794"/>
      <c r="BJ195" s="794"/>
      <c r="BK195" s="794"/>
      <c r="BL195" s="794"/>
      <c r="BM195" s="794"/>
    </row>
    <row r="196" spans="5:65" s="795" customFormat="1" ht="12.75" customHeight="1">
      <c r="E196" s="4"/>
      <c r="F196" s="794"/>
      <c r="G196" s="794"/>
      <c r="H196" s="794"/>
      <c r="I196" s="794"/>
      <c r="J196" s="794"/>
      <c r="K196" s="794"/>
      <c r="L196" s="794"/>
      <c r="M196" s="794"/>
      <c r="N196" s="794"/>
      <c r="O196" s="794"/>
      <c r="P196" s="794"/>
      <c r="Q196" s="794"/>
      <c r="R196" s="794"/>
      <c r="S196" s="794"/>
      <c r="T196" s="794"/>
      <c r="U196" s="794"/>
      <c r="V196" s="794"/>
      <c r="W196" s="794"/>
      <c r="X196" s="794"/>
      <c r="Y196" s="794"/>
      <c r="Z196" s="794"/>
      <c r="AA196" s="794"/>
      <c r="AB196" s="794"/>
      <c r="AC196" s="794"/>
      <c r="AD196" s="794"/>
      <c r="AE196" s="794"/>
      <c r="AF196" s="794"/>
      <c r="AG196" s="794"/>
      <c r="AH196" s="794"/>
      <c r="AI196" s="794"/>
      <c r="AJ196" s="794"/>
      <c r="AK196" s="794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4"/>
      <c r="AX196" s="794"/>
      <c r="AY196" s="794"/>
      <c r="AZ196" s="794"/>
      <c r="BA196" s="794"/>
      <c r="BB196" s="794"/>
      <c r="BC196" s="794"/>
      <c r="BD196" s="794"/>
      <c r="BE196" s="794"/>
      <c r="BF196" s="794"/>
      <c r="BG196" s="794"/>
      <c r="BH196" s="794"/>
      <c r="BI196" s="794"/>
      <c r="BJ196" s="794"/>
      <c r="BK196" s="794"/>
      <c r="BL196" s="794"/>
      <c r="BM196" s="794"/>
    </row>
    <row r="197" spans="5:65" s="795" customFormat="1" ht="12.75" customHeight="1">
      <c r="E197" s="4"/>
      <c r="F197" s="794"/>
      <c r="G197" s="794"/>
      <c r="H197" s="794"/>
      <c r="I197" s="794"/>
      <c r="J197" s="794"/>
      <c r="K197" s="794"/>
      <c r="L197" s="794"/>
      <c r="M197" s="794"/>
      <c r="N197" s="794"/>
      <c r="O197" s="794"/>
      <c r="P197" s="794"/>
      <c r="Q197" s="794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</row>
    <row r="198" spans="5:65" s="795" customFormat="1" ht="12.75" customHeight="1">
      <c r="E198" s="4"/>
      <c r="F198" s="794"/>
      <c r="G198" s="794"/>
      <c r="H198" s="794"/>
      <c r="I198" s="794"/>
      <c r="J198" s="794"/>
      <c r="K198" s="794"/>
      <c r="L198" s="794"/>
      <c r="M198" s="794"/>
      <c r="N198" s="794"/>
      <c r="O198" s="794"/>
      <c r="P198" s="794"/>
      <c r="Q198" s="794"/>
      <c r="R198" s="794"/>
      <c r="S198" s="794"/>
      <c r="T198" s="794"/>
      <c r="U198" s="794"/>
      <c r="V198" s="794"/>
      <c r="W198" s="794"/>
      <c r="X198" s="794"/>
      <c r="Y198" s="794"/>
      <c r="Z198" s="794"/>
      <c r="AA198" s="794"/>
      <c r="AB198" s="794"/>
      <c r="AC198" s="794"/>
      <c r="AD198" s="794"/>
      <c r="AE198" s="794"/>
      <c r="AF198" s="794"/>
      <c r="AG198" s="794"/>
      <c r="AH198" s="794"/>
      <c r="AI198" s="794"/>
      <c r="AJ198" s="794"/>
      <c r="AK198" s="794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4"/>
      <c r="AX198" s="794"/>
      <c r="AY198" s="794"/>
      <c r="AZ198" s="794"/>
      <c r="BA198" s="794"/>
      <c r="BB198" s="794"/>
      <c r="BC198" s="794"/>
      <c r="BD198" s="794"/>
      <c r="BE198" s="794"/>
      <c r="BF198" s="794"/>
      <c r="BG198" s="794"/>
      <c r="BH198" s="794"/>
      <c r="BI198" s="794"/>
      <c r="BJ198" s="794"/>
      <c r="BK198" s="794"/>
      <c r="BL198" s="794"/>
      <c r="BM198" s="794"/>
    </row>
    <row r="199" spans="5:65" s="795" customFormat="1" ht="11.1" customHeight="1">
      <c r="E199" s="4"/>
      <c r="F199" s="794"/>
      <c r="G199" s="794"/>
      <c r="H199" s="794"/>
      <c r="I199" s="794"/>
      <c r="J199" s="794"/>
      <c r="K199" s="794"/>
      <c r="L199" s="794"/>
      <c r="M199" s="794"/>
      <c r="N199" s="794"/>
      <c r="O199" s="794"/>
      <c r="P199" s="794"/>
      <c r="Q199" s="794"/>
      <c r="R199" s="794"/>
      <c r="S199" s="794"/>
      <c r="T199" s="794"/>
      <c r="U199" s="794"/>
      <c r="V199" s="794"/>
      <c r="W199" s="794"/>
      <c r="X199" s="794"/>
      <c r="Y199" s="794"/>
      <c r="Z199" s="794"/>
      <c r="AA199" s="794"/>
      <c r="AB199" s="794"/>
      <c r="AC199" s="794"/>
      <c r="AD199" s="794"/>
      <c r="AE199" s="794"/>
      <c r="AF199" s="794"/>
      <c r="AG199" s="794"/>
      <c r="AH199" s="794"/>
      <c r="AI199" s="794"/>
      <c r="AJ199" s="794"/>
      <c r="AK199" s="794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4"/>
      <c r="AX199" s="794"/>
      <c r="AY199" s="794"/>
      <c r="AZ199" s="794"/>
      <c r="BA199" s="794"/>
      <c r="BB199" s="794"/>
      <c r="BC199" s="794"/>
      <c r="BD199" s="794"/>
      <c r="BE199" s="794"/>
      <c r="BF199" s="794"/>
      <c r="BG199" s="794"/>
      <c r="BH199" s="794"/>
      <c r="BI199" s="794"/>
      <c r="BJ199" s="794"/>
      <c r="BK199" s="794"/>
      <c r="BL199" s="794"/>
      <c r="BM199" s="794"/>
    </row>
    <row r="200" spans="5:65" s="795" customFormat="1" ht="12.75" customHeight="1">
      <c r="E200" s="4"/>
      <c r="F200" s="794"/>
      <c r="G200" s="794"/>
      <c r="H200" s="794"/>
      <c r="I200" s="794"/>
      <c r="J200" s="794"/>
      <c r="K200" s="794"/>
      <c r="L200" s="794"/>
      <c r="M200" s="794"/>
      <c r="N200" s="794"/>
      <c r="O200" s="794"/>
      <c r="P200" s="794"/>
      <c r="Q200" s="794"/>
      <c r="R200" s="794"/>
      <c r="S200" s="794"/>
      <c r="T200" s="794"/>
      <c r="U200" s="794"/>
      <c r="V200" s="794"/>
      <c r="W200" s="794"/>
      <c r="X200" s="794"/>
      <c r="Y200" s="794"/>
      <c r="Z200" s="794"/>
      <c r="AA200" s="794"/>
      <c r="AB200" s="794"/>
      <c r="AC200" s="794"/>
      <c r="AD200" s="794"/>
      <c r="AE200" s="794"/>
      <c r="AF200" s="794"/>
      <c r="AG200" s="794"/>
      <c r="AH200" s="794"/>
      <c r="AI200" s="794"/>
      <c r="AJ200" s="794"/>
      <c r="AK200" s="794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4"/>
      <c r="AX200" s="794"/>
      <c r="AY200" s="794"/>
      <c r="AZ200" s="794"/>
      <c r="BA200" s="794"/>
      <c r="BB200" s="794"/>
      <c r="BC200" s="794"/>
      <c r="BD200" s="794"/>
      <c r="BE200" s="794"/>
      <c r="BF200" s="794"/>
      <c r="BG200" s="794"/>
      <c r="BH200" s="794"/>
      <c r="BI200" s="794"/>
      <c r="BJ200" s="794"/>
      <c r="BK200" s="794"/>
      <c r="BL200" s="794"/>
      <c r="BM200" s="794"/>
    </row>
    <row r="201" spans="5:65" s="795" customFormat="1" ht="12.75" customHeight="1">
      <c r="E201" s="4"/>
      <c r="F201" s="794"/>
      <c r="G201" s="794"/>
      <c r="H201" s="794"/>
      <c r="I201" s="794"/>
      <c r="J201" s="794"/>
      <c r="K201" s="794"/>
      <c r="L201" s="794"/>
      <c r="M201" s="794"/>
      <c r="N201" s="794"/>
      <c r="O201" s="794"/>
      <c r="P201" s="794"/>
      <c r="Q201" s="794"/>
      <c r="R201" s="794"/>
      <c r="S201" s="794"/>
      <c r="T201" s="794"/>
      <c r="U201" s="794"/>
      <c r="V201" s="794"/>
      <c r="W201" s="794"/>
      <c r="X201" s="794"/>
      <c r="Y201" s="794"/>
      <c r="Z201" s="794"/>
      <c r="AA201" s="794"/>
      <c r="AB201" s="794"/>
      <c r="AC201" s="794"/>
      <c r="AD201" s="794"/>
      <c r="AE201" s="794"/>
      <c r="AF201" s="794"/>
      <c r="AG201" s="794"/>
      <c r="AH201" s="794"/>
      <c r="AI201" s="794"/>
      <c r="AJ201" s="794"/>
      <c r="AK201" s="794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4"/>
      <c r="AX201" s="794"/>
      <c r="AY201" s="794"/>
      <c r="AZ201" s="794"/>
      <c r="BA201" s="794"/>
      <c r="BB201" s="794"/>
      <c r="BC201" s="794"/>
      <c r="BD201" s="794"/>
      <c r="BE201" s="794"/>
      <c r="BF201" s="794"/>
      <c r="BG201" s="794"/>
      <c r="BH201" s="794"/>
      <c r="BI201" s="794"/>
      <c r="BJ201" s="794"/>
      <c r="BK201" s="794"/>
      <c r="BL201" s="794"/>
      <c r="BM201" s="794"/>
    </row>
    <row r="202" spans="5:65" s="795" customFormat="1" ht="12.75" customHeight="1">
      <c r="E202" s="4"/>
      <c r="F202" s="794"/>
      <c r="G202" s="794"/>
      <c r="H202" s="794"/>
      <c r="I202" s="794"/>
      <c r="J202" s="794"/>
      <c r="K202" s="794"/>
      <c r="L202" s="794"/>
      <c r="M202" s="794"/>
      <c r="N202" s="794"/>
      <c r="O202" s="794"/>
      <c r="P202" s="794"/>
      <c r="Q202" s="794"/>
      <c r="R202" s="794"/>
      <c r="S202" s="794"/>
      <c r="T202" s="794"/>
      <c r="U202" s="794"/>
      <c r="V202" s="794"/>
      <c r="W202" s="794"/>
      <c r="X202" s="794"/>
      <c r="Y202" s="794"/>
      <c r="Z202" s="794"/>
      <c r="AA202" s="794"/>
      <c r="AB202" s="794"/>
      <c r="AC202" s="794"/>
      <c r="AD202" s="794"/>
      <c r="AE202" s="794"/>
      <c r="AF202" s="794"/>
      <c r="AG202" s="794"/>
      <c r="AH202" s="794"/>
      <c r="AI202" s="794"/>
      <c r="AJ202" s="794"/>
      <c r="AK202" s="794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4"/>
      <c r="AX202" s="794"/>
      <c r="AY202" s="794"/>
      <c r="AZ202" s="794"/>
      <c r="BA202" s="794"/>
      <c r="BB202" s="794"/>
      <c r="BC202" s="794"/>
      <c r="BD202" s="794"/>
      <c r="BE202" s="794"/>
      <c r="BF202" s="794"/>
      <c r="BG202" s="794"/>
      <c r="BH202" s="794"/>
      <c r="BI202" s="794"/>
      <c r="BJ202" s="794"/>
      <c r="BK202" s="794"/>
      <c r="BL202" s="794"/>
      <c r="BM202" s="794"/>
    </row>
    <row r="203" spans="5:65" s="795" customFormat="1" ht="12.75" customHeight="1">
      <c r="E203" s="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</row>
    <row r="204" spans="5:65" s="795" customFormat="1" ht="12.75" customHeight="1">
      <c r="E204" s="4"/>
      <c r="F204" s="794"/>
      <c r="G204" s="794"/>
      <c r="H204" s="794"/>
      <c r="I204" s="794"/>
      <c r="J204" s="794"/>
      <c r="K204" s="794"/>
      <c r="L204" s="794"/>
      <c r="M204" s="794"/>
      <c r="N204" s="794"/>
      <c r="O204" s="794"/>
      <c r="P204" s="794"/>
      <c r="Q204" s="794"/>
      <c r="R204" s="794"/>
      <c r="S204" s="794"/>
      <c r="T204" s="794"/>
      <c r="U204" s="794"/>
      <c r="V204" s="794"/>
      <c r="W204" s="794"/>
      <c r="X204" s="794"/>
      <c r="Y204" s="794"/>
      <c r="Z204" s="794"/>
      <c r="AA204" s="794"/>
      <c r="AB204" s="794"/>
      <c r="AC204" s="794"/>
      <c r="AD204" s="794"/>
      <c r="AE204" s="794"/>
      <c r="AF204" s="794"/>
      <c r="AG204" s="794"/>
      <c r="AH204" s="794"/>
      <c r="AI204" s="794"/>
      <c r="AJ204" s="794"/>
      <c r="AK204" s="794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4"/>
      <c r="AX204" s="794"/>
      <c r="AY204" s="794"/>
      <c r="AZ204" s="794"/>
      <c r="BA204" s="794"/>
      <c r="BB204" s="794"/>
      <c r="BC204" s="794"/>
      <c r="BD204" s="794"/>
      <c r="BE204" s="794"/>
      <c r="BF204" s="794"/>
      <c r="BG204" s="794"/>
      <c r="BH204" s="794"/>
      <c r="BI204" s="794"/>
      <c r="BJ204" s="794"/>
      <c r="BK204" s="794"/>
      <c r="BL204" s="794"/>
      <c r="BM204" s="794"/>
    </row>
    <row r="205" spans="5:65" s="795" customFormat="1" ht="11.1" customHeight="1">
      <c r="E205" s="4"/>
      <c r="F205" s="794"/>
      <c r="G205" s="794"/>
      <c r="H205" s="794"/>
      <c r="I205" s="794"/>
      <c r="J205" s="794"/>
      <c r="K205" s="794"/>
      <c r="L205" s="794"/>
      <c r="M205" s="794"/>
      <c r="N205" s="794"/>
      <c r="O205" s="794"/>
      <c r="P205" s="794"/>
      <c r="Q205" s="794"/>
      <c r="R205" s="794"/>
      <c r="S205" s="794"/>
      <c r="T205" s="794"/>
      <c r="U205" s="794"/>
      <c r="V205" s="794"/>
      <c r="W205" s="794"/>
      <c r="X205" s="794"/>
      <c r="Y205" s="794"/>
      <c r="Z205" s="794"/>
      <c r="AA205" s="794"/>
      <c r="AB205" s="794"/>
      <c r="AC205" s="794"/>
      <c r="AD205" s="794"/>
      <c r="AE205" s="794"/>
      <c r="AF205" s="794"/>
      <c r="AG205" s="794"/>
      <c r="AH205" s="794"/>
      <c r="AI205" s="794"/>
      <c r="AJ205" s="794"/>
      <c r="AK205" s="794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4"/>
      <c r="AX205" s="794"/>
      <c r="AY205" s="794"/>
      <c r="AZ205" s="794"/>
      <c r="BA205" s="794"/>
      <c r="BB205" s="794"/>
      <c r="BC205" s="794"/>
      <c r="BD205" s="794"/>
      <c r="BE205" s="794"/>
      <c r="BF205" s="794"/>
      <c r="BG205" s="794"/>
      <c r="BH205" s="794"/>
      <c r="BI205" s="794"/>
      <c r="BJ205" s="794"/>
      <c r="BK205" s="794"/>
      <c r="BL205" s="794"/>
      <c r="BM205" s="794"/>
    </row>
    <row r="206" spans="5:65" s="795" customFormat="1" ht="12.75" customHeight="1">
      <c r="E206" s="4"/>
      <c r="F206" s="794"/>
      <c r="G206" s="794"/>
      <c r="H206" s="794"/>
      <c r="I206" s="794"/>
      <c r="J206" s="794"/>
      <c r="K206" s="794"/>
      <c r="L206" s="794"/>
      <c r="M206" s="794"/>
      <c r="N206" s="794"/>
      <c r="O206" s="794"/>
      <c r="P206" s="794"/>
      <c r="Q206" s="794"/>
      <c r="R206" s="794"/>
      <c r="S206" s="794"/>
      <c r="T206" s="794"/>
      <c r="U206" s="794"/>
      <c r="V206" s="794"/>
      <c r="W206" s="794"/>
      <c r="X206" s="794"/>
      <c r="Y206" s="794"/>
      <c r="Z206" s="794"/>
      <c r="AA206" s="794"/>
      <c r="AB206" s="794"/>
      <c r="AC206" s="794"/>
      <c r="AD206" s="794"/>
      <c r="AE206" s="794"/>
      <c r="AF206" s="794"/>
      <c r="AG206" s="794"/>
      <c r="AH206" s="794"/>
      <c r="AI206" s="794"/>
      <c r="AJ206" s="794"/>
      <c r="AK206" s="794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4"/>
      <c r="AX206" s="794"/>
      <c r="AY206" s="794"/>
      <c r="AZ206" s="794"/>
      <c r="BA206" s="794"/>
      <c r="BB206" s="794"/>
      <c r="BC206" s="794"/>
      <c r="BD206" s="794"/>
      <c r="BE206" s="794"/>
      <c r="BF206" s="794"/>
      <c r="BG206" s="794"/>
      <c r="BH206" s="794"/>
      <c r="BI206" s="794"/>
      <c r="BJ206" s="794"/>
      <c r="BK206" s="794"/>
      <c r="BL206" s="794"/>
      <c r="BM206" s="794"/>
    </row>
    <row r="207" spans="5:65" s="795" customFormat="1" ht="12.75" customHeight="1">
      <c r="E207" s="4"/>
      <c r="F207" s="794"/>
      <c r="G207" s="794"/>
      <c r="H207" s="794"/>
      <c r="I207" s="794"/>
      <c r="J207" s="794"/>
      <c r="K207" s="794"/>
      <c r="L207" s="794"/>
      <c r="M207" s="794"/>
      <c r="N207" s="794"/>
      <c r="O207" s="794"/>
      <c r="P207" s="794"/>
      <c r="Q207" s="794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</row>
    <row r="208" spans="5:65" s="795" customFormat="1" ht="12.75" customHeight="1">
      <c r="E208" s="4"/>
      <c r="F208" s="794"/>
      <c r="G208" s="794"/>
      <c r="H208" s="794"/>
      <c r="I208" s="794"/>
      <c r="J208" s="794"/>
      <c r="K208" s="794"/>
      <c r="L208" s="794"/>
      <c r="M208" s="794"/>
      <c r="N208" s="794"/>
      <c r="O208" s="794"/>
      <c r="P208" s="794"/>
      <c r="Q208" s="794"/>
      <c r="R208" s="794"/>
      <c r="S208" s="794"/>
      <c r="T208" s="794"/>
      <c r="U208" s="794"/>
      <c r="V208" s="794"/>
      <c r="W208" s="794"/>
      <c r="X208" s="794"/>
      <c r="Y208" s="794"/>
      <c r="Z208" s="794"/>
      <c r="AA208" s="794"/>
      <c r="AB208" s="794"/>
      <c r="AC208" s="794"/>
      <c r="AD208" s="794"/>
      <c r="AE208" s="794"/>
      <c r="AF208" s="794"/>
      <c r="AG208" s="794"/>
      <c r="AH208" s="794"/>
      <c r="AI208" s="794"/>
      <c r="AJ208" s="794"/>
      <c r="AK208" s="794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4"/>
      <c r="AX208" s="794"/>
      <c r="AY208" s="794"/>
      <c r="AZ208" s="794"/>
      <c r="BA208" s="794"/>
      <c r="BB208" s="794"/>
      <c r="BC208" s="794"/>
      <c r="BD208" s="794"/>
      <c r="BE208" s="794"/>
      <c r="BF208" s="794"/>
      <c r="BG208" s="794"/>
      <c r="BH208" s="794"/>
      <c r="BI208" s="794"/>
      <c r="BJ208" s="794"/>
      <c r="BK208" s="794"/>
      <c r="BL208" s="794"/>
      <c r="BM208" s="794"/>
    </row>
    <row r="209" spans="5:65" s="795" customFormat="1" ht="12.75" customHeight="1">
      <c r="E209" s="4"/>
      <c r="F209" s="794"/>
      <c r="G209" s="794"/>
      <c r="H209" s="794"/>
      <c r="I209" s="794"/>
      <c r="J209" s="794"/>
      <c r="K209" s="794"/>
      <c r="L209" s="794"/>
      <c r="M209" s="794"/>
      <c r="N209" s="794"/>
      <c r="O209" s="794"/>
      <c r="P209" s="794"/>
      <c r="Q209" s="794"/>
      <c r="R209" s="794"/>
      <c r="S209" s="794"/>
      <c r="T209" s="794"/>
      <c r="U209" s="794"/>
      <c r="V209" s="794"/>
      <c r="W209" s="794"/>
      <c r="X209" s="794"/>
      <c r="Y209" s="794"/>
      <c r="Z209" s="794"/>
      <c r="AA209" s="794"/>
      <c r="AB209" s="794"/>
      <c r="AC209" s="794"/>
      <c r="AD209" s="794"/>
      <c r="AE209" s="794"/>
      <c r="AF209" s="794"/>
      <c r="AG209" s="794"/>
      <c r="AH209" s="794"/>
      <c r="AI209" s="794"/>
      <c r="AJ209" s="794"/>
      <c r="AK209" s="794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4"/>
      <c r="AX209" s="794"/>
      <c r="AY209" s="794"/>
      <c r="AZ209" s="794"/>
      <c r="BA209" s="794"/>
      <c r="BB209" s="794"/>
      <c r="BC209" s="794"/>
      <c r="BD209" s="794"/>
      <c r="BE209" s="794"/>
      <c r="BF209" s="794"/>
      <c r="BG209" s="794"/>
      <c r="BH209" s="794"/>
      <c r="BI209" s="794"/>
      <c r="BJ209" s="794"/>
      <c r="BK209" s="794"/>
      <c r="BL209" s="794"/>
      <c r="BM209" s="794"/>
    </row>
    <row r="210" spans="5:65" s="795" customFormat="1" ht="12.75" customHeight="1">
      <c r="E210" s="4"/>
      <c r="F210" s="794"/>
      <c r="G210" s="794"/>
      <c r="H210" s="794"/>
      <c r="I210" s="794"/>
      <c r="J210" s="794"/>
      <c r="K210" s="794"/>
      <c r="L210" s="794"/>
      <c r="M210" s="794"/>
      <c r="N210" s="794"/>
      <c r="O210" s="794"/>
      <c r="P210" s="794"/>
      <c r="Q210" s="794"/>
      <c r="R210" s="794"/>
      <c r="S210" s="794"/>
      <c r="T210" s="794"/>
      <c r="U210" s="794"/>
      <c r="V210" s="794"/>
      <c r="W210" s="794"/>
      <c r="X210" s="794"/>
      <c r="Y210" s="794"/>
      <c r="Z210" s="794"/>
      <c r="AA210" s="794"/>
      <c r="AB210" s="794"/>
      <c r="AC210" s="794"/>
      <c r="AD210" s="794"/>
      <c r="AE210" s="794"/>
      <c r="AF210" s="794"/>
      <c r="AG210" s="794"/>
      <c r="AH210" s="794"/>
      <c r="AI210" s="794"/>
      <c r="AJ210" s="794"/>
      <c r="AK210" s="794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4"/>
      <c r="AX210" s="794"/>
      <c r="AY210" s="794"/>
      <c r="AZ210" s="794"/>
      <c r="BA210" s="794"/>
      <c r="BB210" s="794"/>
      <c r="BC210" s="794"/>
      <c r="BD210" s="794"/>
      <c r="BE210" s="794"/>
      <c r="BF210" s="794"/>
      <c r="BG210" s="794"/>
      <c r="BH210" s="794"/>
      <c r="BI210" s="794"/>
      <c r="BJ210" s="794"/>
      <c r="BK210" s="794"/>
      <c r="BL210" s="794"/>
      <c r="BM210" s="794"/>
    </row>
    <row r="211" spans="5:65" s="795" customFormat="1" ht="11.1" customHeight="1">
      <c r="E211" s="4"/>
      <c r="F211" s="794"/>
      <c r="G211" s="794"/>
      <c r="H211" s="794"/>
      <c r="I211" s="794"/>
      <c r="J211" s="794"/>
      <c r="K211" s="794"/>
      <c r="L211" s="794"/>
      <c r="M211" s="794"/>
      <c r="N211" s="794"/>
      <c r="O211" s="794"/>
      <c r="P211" s="794"/>
      <c r="Q211" s="794"/>
      <c r="R211" s="794"/>
      <c r="S211" s="794"/>
      <c r="T211" s="794"/>
      <c r="U211" s="794"/>
      <c r="V211" s="794"/>
      <c r="W211" s="794"/>
      <c r="X211" s="794"/>
      <c r="Y211" s="794"/>
      <c r="Z211" s="794"/>
      <c r="AA211" s="794"/>
      <c r="AB211" s="794"/>
      <c r="AC211" s="794"/>
      <c r="AD211" s="794"/>
      <c r="AE211" s="794"/>
      <c r="AF211" s="794"/>
      <c r="AG211" s="794"/>
      <c r="AH211" s="794"/>
      <c r="AI211" s="794"/>
      <c r="AJ211" s="794"/>
      <c r="AK211" s="794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4"/>
      <c r="AX211" s="794"/>
      <c r="AY211" s="794"/>
      <c r="AZ211" s="794"/>
      <c r="BA211" s="794"/>
      <c r="BB211" s="794"/>
      <c r="BC211" s="794"/>
      <c r="BD211" s="794"/>
      <c r="BE211" s="794"/>
      <c r="BF211" s="794"/>
      <c r="BG211" s="794"/>
      <c r="BH211" s="794"/>
      <c r="BI211" s="794"/>
      <c r="BJ211" s="794"/>
      <c r="BK211" s="794"/>
      <c r="BL211" s="794"/>
      <c r="BM211" s="794"/>
    </row>
    <row r="212" spans="5:65" s="795" customFormat="1" ht="12.75" customHeight="1">
      <c r="E212" s="4"/>
      <c r="F212" s="794"/>
      <c r="G212" s="794"/>
      <c r="H212" s="794"/>
      <c r="I212" s="794"/>
      <c r="J212" s="794"/>
      <c r="K212" s="794"/>
      <c r="L212" s="794"/>
      <c r="M212" s="794"/>
      <c r="N212" s="794"/>
      <c r="O212" s="794"/>
      <c r="P212" s="794"/>
      <c r="Q212" s="794"/>
      <c r="R212" s="794"/>
      <c r="S212" s="794"/>
      <c r="T212" s="794"/>
      <c r="U212" s="794"/>
      <c r="V212" s="794"/>
      <c r="W212" s="794"/>
      <c r="X212" s="794"/>
      <c r="Y212" s="794"/>
      <c r="Z212" s="794"/>
      <c r="AA212" s="794"/>
      <c r="AB212" s="794"/>
      <c r="AC212" s="794"/>
      <c r="AD212" s="794"/>
      <c r="AE212" s="794"/>
      <c r="AF212" s="794"/>
      <c r="AG212" s="794"/>
      <c r="AH212" s="794"/>
      <c r="AI212" s="794"/>
      <c r="AJ212" s="794"/>
      <c r="AK212" s="794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4"/>
      <c r="AX212" s="794"/>
      <c r="AY212" s="794"/>
      <c r="AZ212" s="794"/>
      <c r="BA212" s="794"/>
      <c r="BB212" s="794"/>
      <c r="BC212" s="794"/>
      <c r="BD212" s="794"/>
      <c r="BE212" s="794"/>
      <c r="BF212" s="794"/>
      <c r="BG212" s="794"/>
      <c r="BH212" s="794"/>
      <c r="BI212" s="794"/>
      <c r="BJ212" s="794"/>
      <c r="BK212" s="794"/>
      <c r="BL212" s="794"/>
      <c r="BM212" s="794"/>
    </row>
    <row r="213" spans="5:65" s="795" customFormat="1" ht="12.75" customHeight="1">
      <c r="E213" s="4"/>
      <c r="F213" s="794"/>
      <c r="G213" s="794"/>
      <c r="H213" s="794"/>
      <c r="I213" s="794"/>
      <c r="J213" s="794"/>
      <c r="K213" s="794"/>
      <c r="L213" s="794"/>
      <c r="M213" s="794"/>
      <c r="N213" s="794"/>
      <c r="O213" s="794"/>
      <c r="P213" s="794"/>
      <c r="Q213" s="794"/>
      <c r="R213" s="794"/>
      <c r="S213" s="794"/>
      <c r="T213" s="794"/>
      <c r="U213" s="794"/>
      <c r="V213" s="794"/>
      <c r="W213" s="794"/>
      <c r="X213" s="794"/>
      <c r="Y213" s="794"/>
      <c r="Z213" s="794"/>
      <c r="AA213" s="794"/>
      <c r="AB213" s="794"/>
      <c r="AC213" s="794"/>
      <c r="AD213" s="794"/>
      <c r="AE213" s="794"/>
      <c r="AF213" s="794"/>
      <c r="AG213" s="794"/>
      <c r="AH213" s="794"/>
      <c r="AI213" s="794"/>
      <c r="AJ213" s="794"/>
      <c r="AK213" s="794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4"/>
      <c r="AX213" s="794"/>
      <c r="AY213" s="794"/>
      <c r="AZ213" s="794"/>
      <c r="BA213" s="794"/>
      <c r="BB213" s="794"/>
      <c r="BC213" s="794"/>
      <c r="BD213" s="794"/>
      <c r="BE213" s="794"/>
      <c r="BF213" s="794"/>
      <c r="BG213" s="794"/>
      <c r="BH213" s="794"/>
      <c r="BI213" s="794"/>
      <c r="BJ213" s="794"/>
      <c r="BK213" s="794"/>
      <c r="BL213" s="794"/>
      <c r="BM213" s="794"/>
    </row>
    <row r="214" spans="5:65" s="795" customFormat="1" ht="12.75" customHeight="1">
      <c r="E214" s="4"/>
      <c r="F214" s="794"/>
      <c r="G214" s="794"/>
      <c r="H214" s="794"/>
      <c r="I214" s="794"/>
      <c r="J214" s="794"/>
      <c r="K214" s="794"/>
      <c r="L214" s="794"/>
      <c r="M214" s="794"/>
      <c r="N214" s="794"/>
      <c r="O214" s="794"/>
      <c r="P214" s="794"/>
      <c r="Q214" s="794"/>
      <c r="R214" s="794"/>
      <c r="S214" s="794"/>
      <c r="T214" s="794"/>
      <c r="U214" s="794"/>
      <c r="V214" s="794"/>
      <c r="W214" s="794"/>
      <c r="X214" s="794"/>
      <c r="Y214" s="794"/>
      <c r="Z214" s="794"/>
      <c r="AA214" s="794"/>
      <c r="AB214" s="794"/>
      <c r="AC214" s="794"/>
      <c r="AD214" s="794"/>
      <c r="AE214" s="794"/>
      <c r="AF214" s="794"/>
      <c r="AG214" s="794"/>
      <c r="AH214" s="794"/>
      <c r="AI214" s="794"/>
      <c r="AJ214" s="794"/>
      <c r="AK214" s="794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4"/>
      <c r="AX214" s="794"/>
      <c r="AY214" s="794"/>
      <c r="AZ214" s="794"/>
      <c r="BA214" s="794"/>
      <c r="BB214" s="794"/>
      <c r="BC214" s="794"/>
      <c r="BD214" s="794"/>
      <c r="BE214" s="794"/>
      <c r="BF214" s="794"/>
      <c r="BG214" s="794"/>
      <c r="BH214" s="794"/>
      <c r="BI214" s="794"/>
      <c r="BJ214" s="794"/>
      <c r="BK214" s="794"/>
      <c r="BL214" s="794"/>
      <c r="BM214" s="794"/>
    </row>
    <row r="215" spans="5:65" s="795" customFormat="1" ht="12.75" customHeight="1">
      <c r="E215" s="4"/>
      <c r="F215" s="794"/>
      <c r="G215" s="794"/>
      <c r="H215" s="794"/>
      <c r="I215" s="794"/>
      <c r="J215" s="794"/>
      <c r="K215" s="794"/>
      <c r="L215" s="794"/>
      <c r="M215" s="794"/>
      <c r="N215" s="794"/>
      <c r="O215" s="794"/>
      <c r="P215" s="794"/>
      <c r="Q215" s="794"/>
      <c r="R215" s="794"/>
      <c r="S215" s="794"/>
      <c r="T215" s="794"/>
      <c r="U215" s="794"/>
      <c r="V215" s="794"/>
      <c r="W215" s="794"/>
      <c r="X215" s="794"/>
      <c r="Y215" s="794"/>
      <c r="Z215" s="794"/>
      <c r="AA215" s="794"/>
      <c r="AB215" s="794"/>
      <c r="AC215" s="794"/>
      <c r="AD215" s="794"/>
      <c r="AE215" s="794"/>
      <c r="AF215" s="794"/>
      <c r="AG215" s="794"/>
      <c r="AH215" s="794"/>
      <c r="AI215" s="794"/>
      <c r="AJ215" s="794"/>
      <c r="AK215" s="794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4"/>
      <c r="AX215" s="794"/>
      <c r="AY215" s="794"/>
      <c r="AZ215" s="794"/>
      <c r="BA215" s="794"/>
      <c r="BB215" s="794"/>
      <c r="BC215" s="794"/>
      <c r="BD215" s="794"/>
      <c r="BE215" s="794"/>
      <c r="BF215" s="794"/>
      <c r="BG215" s="794"/>
      <c r="BH215" s="794"/>
      <c r="BI215" s="794"/>
      <c r="BJ215" s="794"/>
      <c r="BK215" s="794"/>
      <c r="BL215" s="794"/>
      <c r="BM215" s="794"/>
    </row>
    <row r="216" spans="5:65" s="795" customFormat="1" ht="11.1" customHeight="1">
      <c r="E216" s="4"/>
      <c r="F216" s="794"/>
      <c r="G216" s="794"/>
      <c r="H216" s="794"/>
      <c r="I216" s="794"/>
      <c r="J216" s="794"/>
      <c r="K216" s="794"/>
      <c r="L216" s="794"/>
      <c r="M216" s="794"/>
      <c r="N216" s="794"/>
      <c r="O216" s="794"/>
      <c r="P216" s="794"/>
      <c r="Q216" s="794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</row>
    <row r="217" spans="5:65" s="795" customFormat="1" ht="13.5" customHeight="1">
      <c r="E217" s="4"/>
      <c r="F217" s="794"/>
      <c r="G217" s="794"/>
      <c r="H217" s="794"/>
      <c r="I217" s="794"/>
      <c r="J217" s="794"/>
      <c r="K217" s="794"/>
      <c r="L217" s="794"/>
      <c r="M217" s="794"/>
      <c r="N217" s="794"/>
      <c r="O217" s="794"/>
      <c r="P217" s="794"/>
      <c r="Q217" s="794"/>
      <c r="R217" s="794"/>
      <c r="S217" s="794"/>
      <c r="T217" s="794"/>
      <c r="U217" s="794"/>
      <c r="V217" s="794"/>
      <c r="W217" s="794"/>
      <c r="X217" s="794"/>
      <c r="Y217" s="794"/>
      <c r="Z217" s="794"/>
      <c r="AA217" s="794"/>
      <c r="AB217" s="794"/>
      <c r="AC217" s="794"/>
      <c r="AD217" s="794"/>
      <c r="AE217" s="794"/>
      <c r="AF217" s="794"/>
      <c r="AG217" s="794"/>
      <c r="AH217" s="794"/>
      <c r="AI217" s="794"/>
      <c r="AJ217" s="794"/>
      <c r="AK217" s="794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4"/>
      <c r="AX217" s="794"/>
      <c r="AY217" s="794"/>
      <c r="AZ217" s="794"/>
      <c r="BA217" s="794"/>
      <c r="BB217" s="794"/>
      <c r="BC217" s="794"/>
      <c r="BD217" s="794"/>
      <c r="BE217" s="794"/>
      <c r="BF217" s="794"/>
      <c r="BG217" s="794"/>
      <c r="BH217" s="794"/>
      <c r="BI217" s="794"/>
      <c r="BJ217" s="794"/>
      <c r="BK217" s="794"/>
      <c r="BL217" s="794"/>
      <c r="BM217" s="794"/>
    </row>
    <row r="218" spans="5:65" s="795" customFormat="1" ht="12.75" customHeight="1">
      <c r="E218" s="4"/>
      <c r="F218" s="794"/>
      <c r="G218" s="794"/>
      <c r="H218" s="794"/>
      <c r="I218" s="794"/>
      <c r="J218" s="794"/>
      <c r="K218" s="794"/>
      <c r="L218" s="794"/>
      <c r="M218" s="794"/>
      <c r="N218" s="794"/>
      <c r="O218" s="794"/>
      <c r="P218" s="794"/>
      <c r="Q218" s="794"/>
      <c r="R218" s="794"/>
      <c r="S218" s="794"/>
      <c r="T218" s="794"/>
      <c r="U218" s="794"/>
      <c r="V218" s="794"/>
      <c r="W218" s="794"/>
      <c r="X218" s="794"/>
      <c r="Y218" s="794"/>
      <c r="Z218" s="794"/>
      <c r="AA218" s="794"/>
      <c r="AB218" s="794"/>
      <c r="AC218" s="794"/>
      <c r="AD218" s="794"/>
      <c r="AE218" s="794"/>
      <c r="AF218" s="794"/>
      <c r="AG218" s="794"/>
      <c r="AH218" s="794"/>
      <c r="AI218" s="794"/>
      <c r="AJ218" s="794"/>
      <c r="AK218" s="794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4"/>
      <c r="AX218" s="794"/>
      <c r="AY218" s="794"/>
      <c r="AZ218" s="794"/>
      <c r="BA218" s="794"/>
      <c r="BB218" s="794"/>
      <c r="BC218" s="794"/>
      <c r="BD218" s="794"/>
      <c r="BE218" s="794"/>
      <c r="BF218" s="794"/>
      <c r="BG218" s="794"/>
      <c r="BH218" s="794"/>
      <c r="BI218" s="794"/>
      <c r="BJ218" s="794"/>
      <c r="BK218" s="794"/>
      <c r="BL218" s="794"/>
      <c r="BM218" s="794"/>
    </row>
    <row r="219" spans="5:65" s="795" customFormat="1" ht="12.75" customHeight="1">
      <c r="E219" s="4"/>
      <c r="F219" s="794"/>
      <c r="G219" s="794"/>
      <c r="H219" s="794"/>
      <c r="I219" s="794"/>
      <c r="J219" s="794"/>
      <c r="K219" s="794"/>
      <c r="L219" s="794"/>
      <c r="M219" s="794"/>
      <c r="N219" s="794"/>
      <c r="O219" s="794"/>
      <c r="P219" s="794"/>
      <c r="Q219" s="794"/>
      <c r="R219" s="794"/>
      <c r="S219" s="794"/>
      <c r="T219" s="794"/>
      <c r="U219" s="794"/>
      <c r="V219" s="794"/>
      <c r="W219" s="794"/>
      <c r="X219" s="794"/>
      <c r="Y219" s="794"/>
      <c r="Z219" s="794"/>
      <c r="AA219" s="794"/>
      <c r="AB219" s="794"/>
      <c r="AC219" s="794"/>
      <c r="AD219" s="794"/>
      <c r="AE219" s="794"/>
      <c r="AF219" s="794"/>
      <c r="AG219" s="794"/>
      <c r="AH219" s="794"/>
      <c r="AI219" s="794"/>
      <c r="AJ219" s="794"/>
      <c r="AK219" s="794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4"/>
      <c r="AX219" s="794"/>
      <c r="AY219" s="794"/>
      <c r="AZ219" s="794"/>
      <c r="BA219" s="794"/>
      <c r="BB219" s="794"/>
      <c r="BC219" s="794"/>
      <c r="BD219" s="794"/>
      <c r="BE219" s="794"/>
      <c r="BF219" s="794"/>
      <c r="BG219" s="794"/>
      <c r="BH219" s="794"/>
      <c r="BI219" s="794"/>
      <c r="BJ219" s="794"/>
      <c r="BK219" s="794"/>
      <c r="BL219" s="794"/>
      <c r="BM219" s="794"/>
    </row>
    <row r="220" spans="5:65" s="795" customFormat="1" ht="12.75" customHeight="1">
      <c r="E220" s="4"/>
      <c r="F220" s="794"/>
      <c r="G220" s="794"/>
      <c r="H220" s="794"/>
      <c r="I220" s="794"/>
      <c r="J220" s="794"/>
      <c r="K220" s="794"/>
      <c r="L220" s="794"/>
      <c r="M220" s="794"/>
      <c r="N220" s="794"/>
      <c r="O220" s="794"/>
      <c r="P220" s="794"/>
      <c r="Q220" s="794"/>
      <c r="R220" s="794"/>
      <c r="S220" s="794"/>
      <c r="T220" s="794"/>
      <c r="U220" s="794"/>
      <c r="V220" s="794"/>
      <c r="W220" s="794"/>
      <c r="X220" s="794"/>
      <c r="Y220" s="794"/>
      <c r="Z220" s="794"/>
      <c r="AA220" s="794"/>
      <c r="AB220" s="794"/>
      <c r="AC220" s="794"/>
      <c r="AD220" s="794"/>
      <c r="AE220" s="794"/>
      <c r="AF220" s="794"/>
      <c r="AG220" s="794"/>
      <c r="AH220" s="794"/>
      <c r="AI220" s="794"/>
      <c r="AJ220" s="794"/>
      <c r="AK220" s="794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4"/>
      <c r="AX220" s="794"/>
      <c r="AY220" s="794"/>
      <c r="AZ220" s="794"/>
      <c r="BA220" s="794"/>
      <c r="BB220" s="794"/>
      <c r="BC220" s="794"/>
      <c r="BD220" s="794"/>
      <c r="BE220" s="794"/>
      <c r="BF220" s="794"/>
      <c r="BG220" s="794"/>
      <c r="BH220" s="794"/>
      <c r="BI220" s="794"/>
      <c r="BJ220" s="794"/>
      <c r="BK220" s="794"/>
      <c r="BL220" s="794"/>
      <c r="BM220" s="794"/>
    </row>
    <row r="221" spans="5:65" s="795" customFormat="1" ht="11.1" customHeight="1">
      <c r="E221" s="4"/>
      <c r="F221" s="794"/>
      <c r="G221" s="794"/>
      <c r="H221" s="794"/>
      <c r="I221" s="794"/>
      <c r="J221" s="794"/>
      <c r="K221" s="794"/>
      <c r="L221" s="794"/>
      <c r="M221" s="794"/>
      <c r="N221" s="794"/>
      <c r="O221" s="794"/>
      <c r="P221" s="794"/>
      <c r="Q221" s="794"/>
      <c r="R221" s="794"/>
      <c r="S221" s="794"/>
      <c r="T221" s="794"/>
      <c r="U221" s="794"/>
      <c r="V221" s="794"/>
      <c r="W221" s="794"/>
      <c r="X221" s="794"/>
      <c r="Y221" s="794"/>
      <c r="Z221" s="794"/>
      <c r="AA221" s="794"/>
      <c r="AB221" s="794"/>
      <c r="AC221" s="794"/>
      <c r="AD221" s="794"/>
      <c r="AE221" s="794"/>
      <c r="AF221" s="794"/>
      <c r="AG221" s="794"/>
      <c r="AH221" s="794"/>
      <c r="AI221" s="794"/>
      <c r="AJ221" s="794"/>
      <c r="AK221" s="794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4"/>
      <c r="AX221" s="794"/>
      <c r="AY221" s="794"/>
      <c r="AZ221" s="794"/>
      <c r="BA221" s="794"/>
      <c r="BB221" s="794"/>
      <c r="BC221" s="794"/>
      <c r="BD221" s="794"/>
      <c r="BE221" s="794"/>
      <c r="BF221" s="794"/>
      <c r="BG221" s="794"/>
      <c r="BH221" s="794"/>
      <c r="BI221" s="794"/>
      <c r="BJ221" s="794"/>
      <c r="BK221" s="794"/>
      <c r="BL221" s="794"/>
      <c r="BM221" s="794"/>
    </row>
    <row r="222" spans="5:65" s="795" customFormat="1" ht="11.1" customHeight="1">
      <c r="E222" s="4"/>
      <c r="F222" s="794"/>
      <c r="G222" s="794"/>
      <c r="H222" s="794"/>
      <c r="I222" s="794"/>
      <c r="J222" s="794"/>
      <c r="K222" s="794"/>
      <c r="L222" s="794"/>
      <c r="M222" s="794"/>
      <c r="N222" s="794"/>
      <c r="O222" s="794"/>
      <c r="P222" s="794"/>
      <c r="Q222" s="794"/>
      <c r="R222" s="794"/>
      <c r="S222" s="794"/>
      <c r="T222" s="794"/>
      <c r="U222" s="794"/>
      <c r="V222" s="794"/>
      <c r="W222" s="794"/>
      <c r="X222" s="794"/>
      <c r="Y222" s="794"/>
      <c r="Z222" s="794"/>
      <c r="AA222" s="794"/>
      <c r="AB222" s="794"/>
      <c r="AC222" s="794"/>
      <c r="AD222" s="794"/>
      <c r="AE222" s="794"/>
      <c r="AF222" s="794"/>
      <c r="AG222" s="794"/>
      <c r="AH222" s="794"/>
      <c r="AI222" s="794"/>
      <c r="AJ222" s="794"/>
      <c r="AK222" s="794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4"/>
      <c r="AX222" s="794"/>
      <c r="AY222" s="794"/>
      <c r="AZ222" s="794"/>
      <c r="BA222" s="794"/>
      <c r="BB222" s="794"/>
      <c r="BC222" s="794"/>
      <c r="BD222" s="794"/>
      <c r="BE222" s="794"/>
      <c r="BF222" s="794"/>
      <c r="BG222" s="794"/>
      <c r="BH222" s="794"/>
      <c r="BI222" s="794"/>
      <c r="BJ222" s="794"/>
      <c r="BK222" s="794"/>
      <c r="BL222" s="794"/>
      <c r="BM222" s="794"/>
    </row>
    <row r="223" spans="5:65" s="795" customFormat="1" ht="13.5" customHeight="1">
      <c r="E223" s="4"/>
      <c r="F223" s="794"/>
      <c r="G223" s="794"/>
      <c r="H223" s="794"/>
      <c r="I223" s="794"/>
      <c r="J223" s="794"/>
      <c r="K223" s="794"/>
      <c r="L223" s="794"/>
      <c r="M223" s="794"/>
      <c r="N223" s="794"/>
      <c r="O223" s="794"/>
      <c r="P223" s="794"/>
      <c r="Q223" s="794"/>
      <c r="R223" s="794"/>
      <c r="S223" s="794"/>
      <c r="T223" s="794"/>
      <c r="U223" s="794"/>
      <c r="V223" s="794"/>
      <c r="W223" s="794"/>
      <c r="X223" s="794"/>
      <c r="Y223" s="794"/>
      <c r="Z223" s="794"/>
      <c r="AA223" s="794"/>
      <c r="AB223" s="794"/>
      <c r="AC223" s="794"/>
      <c r="AD223" s="794"/>
      <c r="AE223" s="794"/>
      <c r="AF223" s="794"/>
      <c r="AG223" s="794"/>
      <c r="AH223" s="794"/>
      <c r="AI223" s="794"/>
      <c r="AJ223" s="794"/>
      <c r="AK223" s="794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4"/>
      <c r="AX223" s="794"/>
      <c r="AY223" s="794"/>
      <c r="AZ223" s="794"/>
      <c r="BA223" s="794"/>
      <c r="BB223" s="794"/>
      <c r="BC223" s="794"/>
      <c r="BD223" s="794"/>
      <c r="BE223" s="794"/>
      <c r="BF223" s="794"/>
      <c r="BG223" s="794"/>
      <c r="BH223" s="794"/>
      <c r="BI223" s="794"/>
      <c r="BJ223" s="794"/>
      <c r="BK223" s="794"/>
      <c r="BL223" s="794"/>
      <c r="BM223" s="794"/>
    </row>
    <row r="224" spans="5:65" s="795" customFormat="1" ht="13.5" customHeight="1">
      <c r="E224" s="4"/>
      <c r="F224" s="794"/>
      <c r="G224" s="794"/>
      <c r="H224" s="794"/>
      <c r="I224" s="794"/>
      <c r="J224" s="794"/>
      <c r="K224" s="794"/>
      <c r="L224" s="794"/>
      <c r="M224" s="794"/>
      <c r="N224" s="794"/>
      <c r="O224" s="794"/>
      <c r="P224" s="794"/>
      <c r="Q224" s="794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</row>
    <row r="225" spans="5:65" s="795" customFormat="1" ht="13.5" customHeight="1">
      <c r="E225" s="4"/>
      <c r="F225" s="794"/>
      <c r="G225" s="794"/>
      <c r="H225" s="794"/>
      <c r="I225" s="794"/>
      <c r="J225" s="794"/>
      <c r="K225" s="794"/>
      <c r="L225" s="794"/>
      <c r="M225" s="794"/>
      <c r="N225" s="794"/>
      <c r="O225" s="794"/>
      <c r="P225" s="794"/>
      <c r="Q225" s="794"/>
      <c r="R225" s="794"/>
      <c r="S225" s="794"/>
      <c r="T225" s="794"/>
      <c r="U225" s="794"/>
      <c r="V225" s="794"/>
      <c r="W225" s="794"/>
      <c r="X225" s="794"/>
      <c r="Y225" s="794"/>
      <c r="Z225" s="794"/>
      <c r="AA225" s="794"/>
      <c r="AB225" s="794"/>
      <c r="AC225" s="794"/>
      <c r="AD225" s="794"/>
      <c r="AE225" s="794"/>
      <c r="AF225" s="794"/>
      <c r="AG225" s="794"/>
      <c r="AH225" s="794"/>
      <c r="AI225" s="794"/>
      <c r="AJ225" s="794"/>
      <c r="AK225" s="794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4"/>
      <c r="AX225" s="794"/>
      <c r="AY225" s="794"/>
      <c r="AZ225" s="794"/>
      <c r="BA225" s="794"/>
      <c r="BB225" s="794"/>
      <c r="BC225" s="794"/>
      <c r="BD225" s="794"/>
      <c r="BE225" s="794"/>
      <c r="BF225" s="794"/>
      <c r="BG225" s="794"/>
      <c r="BH225" s="794"/>
      <c r="BI225" s="794"/>
      <c r="BJ225" s="794"/>
      <c r="BK225" s="794"/>
      <c r="BL225" s="794"/>
      <c r="BM225" s="794"/>
    </row>
    <row r="226" spans="5:65" s="795" customFormat="1" ht="13.5" customHeight="1">
      <c r="E226" s="4"/>
      <c r="F226" s="794"/>
      <c r="G226" s="794"/>
      <c r="H226" s="794"/>
      <c r="I226" s="794"/>
      <c r="J226" s="794"/>
      <c r="K226" s="794"/>
      <c r="L226" s="794"/>
      <c r="M226" s="794"/>
      <c r="N226" s="794"/>
      <c r="O226" s="794"/>
      <c r="P226" s="794"/>
      <c r="Q226" s="794"/>
      <c r="R226" s="794"/>
      <c r="S226" s="794"/>
      <c r="T226" s="794"/>
      <c r="U226" s="794"/>
      <c r="V226" s="794"/>
      <c r="W226" s="794"/>
      <c r="X226" s="794"/>
      <c r="Y226" s="794"/>
      <c r="Z226" s="794"/>
      <c r="AA226" s="794"/>
      <c r="AB226" s="794"/>
      <c r="AC226" s="794"/>
      <c r="AD226" s="794"/>
      <c r="AE226" s="794"/>
      <c r="AF226" s="794"/>
      <c r="AG226" s="794"/>
      <c r="AH226" s="794"/>
      <c r="AI226" s="794"/>
      <c r="AJ226" s="794"/>
      <c r="AK226" s="794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4"/>
      <c r="AX226" s="794"/>
      <c r="AY226" s="794"/>
      <c r="AZ226" s="794"/>
      <c r="BA226" s="794"/>
      <c r="BB226" s="794"/>
      <c r="BC226" s="794"/>
      <c r="BD226" s="794"/>
      <c r="BE226" s="794"/>
      <c r="BF226" s="794"/>
      <c r="BG226" s="794"/>
      <c r="BH226" s="794"/>
      <c r="BI226" s="794"/>
      <c r="BJ226" s="794"/>
      <c r="BK226" s="794"/>
      <c r="BL226" s="794"/>
      <c r="BM226" s="794"/>
    </row>
    <row r="227" spans="5:65" s="795" customFormat="1" ht="3.75" customHeight="1">
      <c r="E227" s="4"/>
      <c r="F227" s="794"/>
      <c r="G227" s="794"/>
      <c r="H227" s="794"/>
      <c r="I227" s="794"/>
      <c r="J227" s="794"/>
      <c r="K227" s="794"/>
      <c r="L227" s="794"/>
      <c r="M227" s="794"/>
      <c r="N227" s="794"/>
      <c r="O227" s="794"/>
      <c r="P227" s="794"/>
      <c r="Q227" s="794"/>
      <c r="R227" s="794"/>
      <c r="S227" s="794"/>
      <c r="T227" s="794"/>
      <c r="U227" s="794"/>
      <c r="V227" s="794"/>
      <c r="W227" s="794"/>
      <c r="X227" s="794"/>
      <c r="Y227" s="794"/>
      <c r="Z227" s="794"/>
      <c r="AA227" s="794"/>
      <c r="AB227" s="794"/>
      <c r="AC227" s="794"/>
      <c r="AD227" s="794"/>
      <c r="AE227" s="794"/>
      <c r="AF227" s="794"/>
      <c r="AG227" s="794"/>
      <c r="AH227" s="794"/>
      <c r="AI227" s="794"/>
      <c r="AJ227" s="794"/>
      <c r="AK227" s="794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4"/>
      <c r="AX227" s="794"/>
      <c r="AY227" s="794"/>
      <c r="AZ227" s="794"/>
      <c r="BA227" s="794"/>
      <c r="BB227" s="794"/>
      <c r="BC227" s="794"/>
      <c r="BD227" s="794"/>
      <c r="BE227" s="794"/>
      <c r="BF227" s="794"/>
      <c r="BG227" s="794"/>
      <c r="BH227" s="794"/>
      <c r="BI227" s="794"/>
      <c r="BJ227" s="794"/>
      <c r="BK227" s="794"/>
      <c r="BL227" s="794"/>
      <c r="BM227" s="794"/>
    </row>
    <row r="228" spans="5:65" s="795" customFormat="1" ht="10.5" customHeight="1">
      <c r="E228" s="4"/>
      <c r="F228" s="794"/>
      <c r="G228" s="794"/>
      <c r="H228" s="794"/>
      <c r="I228" s="794"/>
      <c r="J228" s="794"/>
      <c r="K228" s="794"/>
      <c r="L228" s="794"/>
      <c r="M228" s="794"/>
      <c r="N228" s="794"/>
      <c r="O228" s="794"/>
      <c r="P228" s="794"/>
      <c r="Q228" s="794"/>
      <c r="R228" s="794"/>
      <c r="S228" s="794"/>
      <c r="T228" s="794"/>
      <c r="U228" s="794"/>
      <c r="V228" s="794"/>
      <c r="W228" s="794"/>
      <c r="X228" s="794"/>
      <c r="Y228" s="794"/>
      <c r="Z228" s="794"/>
      <c r="AA228" s="794"/>
      <c r="AB228" s="794"/>
      <c r="AC228" s="794"/>
      <c r="AD228" s="794"/>
      <c r="AE228" s="794"/>
      <c r="AF228" s="794"/>
      <c r="AG228" s="794"/>
      <c r="AH228" s="794"/>
      <c r="AI228" s="794"/>
      <c r="AJ228" s="794"/>
      <c r="AK228" s="794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4"/>
      <c r="AX228" s="794"/>
      <c r="AY228" s="794"/>
      <c r="AZ228" s="794"/>
      <c r="BA228" s="794"/>
      <c r="BB228" s="794"/>
      <c r="BC228" s="794"/>
      <c r="BD228" s="794"/>
      <c r="BE228" s="794"/>
      <c r="BF228" s="794"/>
      <c r="BG228" s="794"/>
      <c r="BH228" s="794"/>
      <c r="BI228" s="794"/>
      <c r="BJ228" s="794"/>
      <c r="BK228" s="794"/>
      <c r="BL228" s="794"/>
      <c r="BM228" s="794"/>
    </row>
    <row r="229" spans="5:65" s="795" customFormat="1" ht="17.25" customHeight="1">
      <c r="E229" s="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94"/>
      <c r="Q229" s="794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</row>
    <row r="230" spans="5:65" s="795" customFormat="1" ht="17.25" customHeight="1">
      <c r="E230" s="4"/>
      <c r="F230" s="794"/>
      <c r="G230" s="794"/>
      <c r="H230" s="794"/>
      <c r="I230" s="794"/>
      <c r="J230" s="794"/>
      <c r="K230" s="794"/>
      <c r="L230" s="794"/>
      <c r="M230" s="794"/>
      <c r="N230" s="794"/>
      <c r="O230" s="794"/>
      <c r="P230" s="794"/>
      <c r="Q230" s="794"/>
      <c r="R230" s="794"/>
      <c r="S230" s="794"/>
      <c r="T230" s="794"/>
      <c r="U230" s="794"/>
      <c r="V230" s="794"/>
      <c r="W230" s="794"/>
      <c r="X230" s="794"/>
      <c r="Y230" s="794"/>
      <c r="Z230" s="794"/>
      <c r="AA230" s="794"/>
      <c r="AB230" s="794"/>
      <c r="AC230" s="794"/>
      <c r="AD230" s="794"/>
      <c r="AE230" s="794"/>
      <c r="AF230" s="794"/>
      <c r="AG230" s="794"/>
      <c r="AH230" s="794"/>
      <c r="AI230" s="794"/>
      <c r="AJ230" s="794"/>
      <c r="AK230" s="794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4"/>
      <c r="AX230" s="794"/>
      <c r="AY230" s="794"/>
      <c r="AZ230" s="794"/>
      <c r="BA230" s="794"/>
      <c r="BB230" s="794"/>
      <c r="BC230" s="794"/>
      <c r="BD230" s="794"/>
      <c r="BE230" s="794"/>
      <c r="BF230" s="794"/>
      <c r="BG230" s="794"/>
      <c r="BH230" s="794"/>
      <c r="BI230" s="794"/>
      <c r="BJ230" s="794"/>
      <c r="BK230" s="794"/>
      <c r="BL230" s="794"/>
      <c r="BM230" s="794"/>
    </row>
    <row r="231" spans="5:65" s="795" customFormat="1" ht="17.25" customHeight="1">
      <c r="E231" s="4"/>
      <c r="F231" s="794"/>
      <c r="G231" s="794"/>
      <c r="H231" s="794"/>
      <c r="I231" s="794"/>
      <c r="J231" s="794"/>
      <c r="K231" s="794"/>
      <c r="L231" s="794"/>
      <c r="M231" s="794"/>
      <c r="N231" s="794"/>
      <c r="O231" s="794"/>
      <c r="P231" s="794"/>
      <c r="Q231" s="794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</row>
    <row r="232" spans="5:65" s="795" customFormat="1" ht="17.25" customHeight="1">
      <c r="E232" s="4"/>
      <c r="F232" s="794"/>
      <c r="G232" s="794"/>
      <c r="H232" s="794"/>
      <c r="I232" s="794"/>
      <c r="J232" s="794"/>
      <c r="K232" s="794"/>
      <c r="L232" s="794"/>
      <c r="M232" s="794"/>
      <c r="N232" s="794"/>
      <c r="O232" s="794"/>
      <c r="P232" s="794"/>
      <c r="Q232" s="794"/>
      <c r="R232" s="794"/>
      <c r="S232" s="794"/>
      <c r="T232" s="794"/>
      <c r="U232" s="794"/>
      <c r="V232" s="794"/>
      <c r="W232" s="794"/>
      <c r="X232" s="794"/>
      <c r="Y232" s="794"/>
      <c r="Z232" s="794"/>
      <c r="AA232" s="794"/>
      <c r="AB232" s="794"/>
      <c r="AC232" s="794"/>
      <c r="AD232" s="794"/>
      <c r="AE232" s="794"/>
      <c r="AF232" s="794"/>
      <c r="AG232" s="794"/>
      <c r="AH232" s="794"/>
      <c r="AI232" s="794"/>
      <c r="AJ232" s="794"/>
      <c r="AK232" s="794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4"/>
      <c r="AX232" s="794"/>
      <c r="AY232" s="794"/>
      <c r="AZ232" s="794"/>
      <c r="BA232" s="794"/>
      <c r="BB232" s="794"/>
      <c r="BC232" s="794"/>
      <c r="BD232" s="794"/>
      <c r="BE232" s="794"/>
      <c r="BF232" s="794"/>
      <c r="BG232" s="794"/>
      <c r="BH232" s="794"/>
      <c r="BI232" s="794"/>
      <c r="BJ232" s="794"/>
      <c r="BK232" s="794"/>
      <c r="BL232" s="794"/>
      <c r="BM232" s="794"/>
    </row>
    <row r="233" spans="5:65" s="795" customFormat="1" ht="12" customHeight="1">
      <c r="E233" s="4"/>
      <c r="F233" s="794"/>
      <c r="G233" s="794"/>
      <c r="H233" s="794"/>
      <c r="I233" s="794"/>
      <c r="J233" s="794"/>
      <c r="K233" s="794"/>
      <c r="L233" s="794"/>
      <c r="M233" s="794"/>
      <c r="N233" s="794"/>
      <c r="O233" s="794"/>
      <c r="P233" s="794"/>
      <c r="Q233" s="794"/>
      <c r="R233" s="794"/>
      <c r="S233" s="794"/>
      <c r="T233" s="794"/>
      <c r="U233" s="794"/>
      <c r="V233" s="794"/>
      <c r="W233" s="794"/>
      <c r="X233" s="794"/>
      <c r="Y233" s="794"/>
      <c r="Z233" s="794"/>
      <c r="AA233" s="794"/>
      <c r="AB233" s="794"/>
      <c r="AC233" s="794"/>
      <c r="AD233" s="794"/>
      <c r="AE233" s="794"/>
      <c r="AF233" s="794"/>
      <c r="AG233" s="794"/>
      <c r="AH233" s="794"/>
      <c r="AI233" s="794"/>
      <c r="AJ233" s="794"/>
      <c r="AK233" s="794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4"/>
      <c r="AX233" s="794"/>
      <c r="AY233" s="794"/>
      <c r="AZ233" s="794"/>
      <c r="BA233" s="794"/>
      <c r="BB233" s="794"/>
      <c r="BC233" s="794"/>
      <c r="BD233" s="794"/>
      <c r="BE233" s="794"/>
      <c r="BF233" s="794"/>
      <c r="BG233" s="794"/>
      <c r="BH233" s="794"/>
      <c r="BI233" s="794"/>
      <c r="BJ233" s="794"/>
      <c r="BK233" s="794"/>
      <c r="BL233" s="794"/>
      <c r="BM233" s="794"/>
    </row>
    <row r="234" spans="5:65" s="795" customFormat="1" ht="15" customHeight="1">
      <c r="E234" s="4"/>
      <c r="F234" s="794"/>
      <c r="G234" s="794"/>
      <c r="H234" s="794"/>
      <c r="I234" s="794"/>
      <c r="J234" s="794"/>
      <c r="K234" s="794"/>
      <c r="L234" s="794"/>
      <c r="M234" s="794"/>
      <c r="N234" s="794"/>
      <c r="O234" s="794"/>
      <c r="P234" s="794"/>
      <c r="Q234" s="794"/>
      <c r="R234" s="794"/>
      <c r="S234" s="794"/>
      <c r="T234" s="794"/>
      <c r="U234" s="794"/>
      <c r="V234" s="794"/>
      <c r="W234" s="794"/>
      <c r="X234" s="794"/>
      <c r="Y234" s="794"/>
      <c r="Z234" s="794"/>
      <c r="AA234" s="794"/>
      <c r="AB234" s="794"/>
      <c r="AC234" s="794"/>
      <c r="AD234" s="794"/>
      <c r="AE234" s="794"/>
      <c r="AF234" s="794"/>
      <c r="AG234" s="794"/>
      <c r="AH234" s="794"/>
      <c r="AI234" s="794"/>
      <c r="AJ234" s="794"/>
      <c r="AK234" s="794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4"/>
      <c r="AX234" s="794"/>
      <c r="AY234" s="794"/>
      <c r="AZ234" s="794"/>
      <c r="BA234" s="794"/>
      <c r="BB234" s="794"/>
      <c r="BC234" s="794"/>
      <c r="BD234" s="794"/>
      <c r="BE234" s="794"/>
      <c r="BF234" s="794"/>
      <c r="BG234" s="794"/>
      <c r="BH234" s="794"/>
      <c r="BI234" s="794"/>
      <c r="BJ234" s="794"/>
      <c r="BK234" s="794"/>
      <c r="BL234" s="794"/>
      <c r="BM234" s="794"/>
    </row>
    <row r="235" spans="5:65" s="795" customFormat="1" ht="15" customHeight="1">
      <c r="E235" s="4"/>
      <c r="F235" s="794"/>
      <c r="G235" s="794"/>
      <c r="H235" s="794"/>
      <c r="I235" s="794"/>
      <c r="J235" s="794"/>
      <c r="K235" s="794"/>
      <c r="L235" s="794"/>
      <c r="M235" s="794"/>
      <c r="N235" s="794"/>
      <c r="O235" s="794"/>
      <c r="P235" s="794"/>
      <c r="Q235" s="794"/>
      <c r="R235" s="794"/>
      <c r="S235" s="794"/>
      <c r="T235" s="794"/>
      <c r="U235" s="794"/>
      <c r="V235" s="794"/>
      <c r="W235" s="794"/>
      <c r="X235" s="794"/>
      <c r="Y235" s="794"/>
      <c r="Z235" s="794"/>
      <c r="AA235" s="794"/>
      <c r="AB235" s="794"/>
      <c r="AC235" s="794"/>
      <c r="AD235" s="794"/>
      <c r="AE235" s="794"/>
      <c r="AF235" s="794"/>
      <c r="AG235" s="794"/>
      <c r="AH235" s="794"/>
      <c r="AI235" s="794"/>
      <c r="AJ235" s="794"/>
      <c r="AK235" s="794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4"/>
      <c r="AX235" s="794"/>
      <c r="AY235" s="794"/>
      <c r="AZ235" s="794"/>
      <c r="BA235" s="794"/>
      <c r="BB235" s="794"/>
      <c r="BC235" s="794"/>
      <c r="BD235" s="794"/>
      <c r="BE235" s="794"/>
      <c r="BF235" s="794"/>
      <c r="BG235" s="794"/>
      <c r="BH235" s="794"/>
      <c r="BI235" s="794"/>
      <c r="BJ235" s="794"/>
      <c r="BK235" s="794"/>
      <c r="BL235" s="794"/>
      <c r="BM235" s="794"/>
    </row>
    <row r="236" spans="5:65" s="795" customFormat="1" ht="45.75" customHeight="1">
      <c r="E236" s="4"/>
      <c r="F236" s="794"/>
      <c r="G236" s="794"/>
      <c r="H236" s="794"/>
      <c r="I236" s="794"/>
      <c r="J236" s="794"/>
      <c r="K236" s="794"/>
      <c r="L236" s="794"/>
      <c r="M236" s="794"/>
      <c r="N236" s="794"/>
      <c r="O236" s="794"/>
      <c r="P236" s="794"/>
      <c r="Q236" s="794"/>
      <c r="R236" s="794"/>
      <c r="S236" s="794"/>
      <c r="T236" s="794"/>
      <c r="U236" s="794"/>
      <c r="V236" s="794"/>
      <c r="W236" s="794"/>
      <c r="X236" s="794"/>
      <c r="Y236" s="794"/>
      <c r="Z236" s="794"/>
      <c r="AA236" s="794"/>
      <c r="AB236" s="794"/>
      <c r="AC236" s="794"/>
      <c r="AD236" s="794"/>
      <c r="AE236" s="794"/>
      <c r="AF236" s="794"/>
      <c r="AG236" s="794"/>
      <c r="AH236" s="794"/>
      <c r="AI236" s="794"/>
      <c r="AJ236" s="794"/>
      <c r="AK236" s="794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4"/>
      <c r="AX236" s="794"/>
      <c r="AY236" s="794"/>
      <c r="AZ236" s="794"/>
      <c r="BA236" s="794"/>
      <c r="BB236" s="794"/>
      <c r="BC236" s="794"/>
      <c r="BD236" s="794"/>
      <c r="BE236" s="794"/>
      <c r="BF236" s="794"/>
      <c r="BG236" s="794"/>
      <c r="BH236" s="794"/>
      <c r="BI236" s="794"/>
      <c r="BJ236" s="794"/>
      <c r="BK236" s="794"/>
      <c r="BL236" s="794"/>
      <c r="BM236" s="794"/>
    </row>
    <row r="237" spans="5:65" s="795" customFormat="1" ht="49.5" customHeight="1">
      <c r="E237" s="4"/>
      <c r="F237" s="794"/>
      <c r="G237" s="794"/>
      <c r="H237" s="794"/>
      <c r="I237" s="794"/>
      <c r="J237" s="794"/>
      <c r="K237" s="794"/>
      <c r="L237" s="794"/>
      <c r="M237" s="794"/>
      <c r="N237" s="794"/>
      <c r="O237" s="794"/>
      <c r="P237" s="794"/>
      <c r="Q237" s="794"/>
      <c r="R237" s="794"/>
      <c r="S237" s="794"/>
      <c r="T237" s="794"/>
      <c r="U237" s="794"/>
      <c r="V237" s="794"/>
      <c r="W237" s="794"/>
      <c r="X237" s="794"/>
      <c r="Y237" s="794"/>
      <c r="Z237" s="794"/>
      <c r="AA237" s="794"/>
      <c r="AB237" s="794"/>
      <c r="AC237" s="794"/>
      <c r="AD237" s="794"/>
      <c r="AE237" s="794"/>
      <c r="AF237" s="794"/>
      <c r="AG237" s="794"/>
      <c r="AH237" s="794"/>
      <c r="AI237" s="794"/>
      <c r="AJ237" s="794"/>
      <c r="AK237" s="794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4"/>
      <c r="AX237" s="794"/>
      <c r="AY237" s="794"/>
      <c r="AZ237" s="794"/>
      <c r="BA237" s="794"/>
      <c r="BB237" s="794"/>
      <c r="BC237" s="794"/>
      <c r="BD237" s="794"/>
      <c r="BE237" s="794"/>
      <c r="BF237" s="794"/>
      <c r="BG237" s="794"/>
      <c r="BH237" s="794"/>
      <c r="BI237" s="794"/>
      <c r="BJ237" s="794"/>
      <c r="BK237" s="794"/>
      <c r="BL237" s="794"/>
      <c r="BM237" s="794"/>
    </row>
    <row r="238" spans="5:65" s="795" customFormat="1" ht="12.75" customHeight="1">
      <c r="E238" s="4"/>
      <c r="F238" s="794"/>
      <c r="G238" s="794"/>
      <c r="H238" s="794"/>
      <c r="I238" s="794"/>
      <c r="J238" s="794"/>
      <c r="K238" s="794"/>
      <c r="L238" s="794"/>
      <c r="M238" s="794"/>
      <c r="N238" s="794"/>
      <c r="O238" s="794"/>
      <c r="P238" s="794"/>
      <c r="Q238" s="794"/>
      <c r="R238" s="794"/>
      <c r="S238" s="794"/>
      <c r="T238" s="794"/>
      <c r="U238" s="794"/>
      <c r="V238" s="794"/>
      <c r="W238" s="794"/>
      <c r="X238" s="794"/>
      <c r="Y238" s="794"/>
      <c r="Z238" s="794"/>
      <c r="AA238" s="794"/>
      <c r="AB238" s="794"/>
      <c r="AC238" s="794"/>
      <c r="AD238" s="794"/>
      <c r="AE238" s="794"/>
      <c r="AF238" s="794"/>
      <c r="AG238" s="794"/>
      <c r="AH238" s="794"/>
      <c r="AI238" s="794"/>
      <c r="AJ238" s="794"/>
      <c r="AK238" s="794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4"/>
      <c r="AX238" s="794"/>
      <c r="AY238" s="794"/>
      <c r="AZ238" s="794"/>
      <c r="BA238" s="794"/>
      <c r="BB238" s="794"/>
      <c r="BC238" s="794"/>
      <c r="BD238" s="794"/>
      <c r="BE238" s="794"/>
      <c r="BF238" s="794"/>
      <c r="BG238" s="794"/>
      <c r="BH238" s="794"/>
      <c r="BI238" s="794"/>
      <c r="BJ238" s="794"/>
      <c r="BK238" s="794"/>
      <c r="BL238" s="794"/>
      <c r="BM238" s="794"/>
    </row>
    <row r="239" spans="5:65" s="795" customFormat="1" ht="11.1" customHeight="1">
      <c r="E239" s="4"/>
      <c r="F239" s="794"/>
      <c r="G239" s="794"/>
      <c r="H239" s="794"/>
      <c r="I239" s="794"/>
      <c r="J239" s="794"/>
      <c r="K239" s="794"/>
      <c r="L239" s="794"/>
      <c r="M239" s="794"/>
      <c r="N239" s="794"/>
      <c r="O239" s="794"/>
      <c r="P239" s="794"/>
      <c r="Q239" s="794"/>
      <c r="R239" s="794"/>
      <c r="S239" s="794"/>
      <c r="T239" s="794"/>
      <c r="U239" s="794"/>
      <c r="V239" s="794"/>
      <c r="W239" s="794"/>
      <c r="X239" s="794"/>
      <c r="Y239" s="794"/>
      <c r="Z239" s="794"/>
      <c r="AA239" s="794"/>
      <c r="AB239" s="794"/>
      <c r="AC239" s="794"/>
      <c r="AD239" s="794"/>
      <c r="AE239" s="794"/>
      <c r="AF239" s="794"/>
      <c r="AG239" s="794"/>
      <c r="AH239" s="794"/>
      <c r="AI239" s="794"/>
      <c r="AJ239" s="794"/>
      <c r="AK239" s="794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4"/>
      <c r="AX239" s="794"/>
      <c r="AY239" s="794"/>
      <c r="AZ239" s="794"/>
      <c r="BA239" s="794"/>
      <c r="BB239" s="794"/>
      <c r="BC239" s="794"/>
      <c r="BD239" s="794"/>
      <c r="BE239" s="794"/>
      <c r="BF239" s="794"/>
      <c r="BG239" s="794"/>
      <c r="BH239" s="794"/>
      <c r="BI239" s="794"/>
      <c r="BJ239" s="794"/>
      <c r="BK239" s="794"/>
      <c r="BL239" s="794"/>
      <c r="BM239" s="794"/>
    </row>
    <row r="240" spans="5:65" s="795" customFormat="1" ht="24" customHeight="1">
      <c r="E240" s="4"/>
      <c r="F240" s="794"/>
      <c r="G240" s="794"/>
      <c r="H240" s="794"/>
      <c r="I240" s="794"/>
      <c r="J240" s="794"/>
      <c r="K240" s="794"/>
      <c r="L240" s="794"/>
      <c r="M240" s="794"/>
      <c r="N240" s="794"/>
      <c r="O240" s="794"/>
      <c r="P240" s="794"/>
      <c r="Q240" s="794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</row>
    <row r="241" spans="5:65" s="795" customFormat="1" ht="11.1" customHeight="1">
      <c r="E241" s="4"/>
      <c r="F241" s="794"/>
      <c r="G241" s="794"/>
      <c r="H241" s="794"/>
      <c r="I241" s="794"/>
      <c r="J241" s="794"/>
      <c r="K241" s="794"/>
      <c r="L241" s="794"/>
      <c r="M241" s="794"/>
      <c r="N241" s="794"/>
      <c r="O241" s="794"/>
      <c r="P241" s="794"/>
      <c r="Q241" s="794"/>
      <c r="R241" s="794"/>
      <c r="S241" s="794"/>
      <c r="T241" s="794"/>
      <c r="U241" s="794"/>
      <c r="V241" s="794"/>
      <c r="W241" s="794"/>
      <c r="X241" s="794"/>
      <c r="Y241" s="794"/>
      <c r="Z241" s="794"/>
      <c r="AA241" s="794"/>
      <c r="AB241" s="794"/>
      <c r="AC241" s="794"/>
      <c r="AD241" s="794"/>
      <c r="AE241" s="794"/>
      <c r="AF241" s="794"/>
      <c r="AG241" s="794"/>
      <c r="AH241" s="794"/>
      <c r="AI241" s="794"/>
      <c r="AJ241" s="794"/>
      <c r="AK241" s="794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4"/>
      <c r="AX241" s="794"/>
      <c r="AY241" s="794"/>
      <c r="AZ241" s="794"/>
      <c r="BA241" s="794"/>
      <c r="BB241" s="794"/>
      <c r="BC241" s="794"/>
      <c r="BD241" s="794"/>
      <c r="BE241" s="794"/>
      <c r="BF241" s="794"/>
      <c r="BG241" s="794"/>
      <c r="BH241" s="794"/>
      <c r="BI241" s="794"/>
      <c r="BJ241" s="794"/>
      <c r="BK241" s="794"/>
      <c r="BL241" s="794"/>
      <c r="BM241" s="794"/>
    </row>
    <row r="242" spans="5:65" s="795" customFormat="1" ht="12.75" customHeight="1">
      <c r="E242" s="4"/>
      <c r="F242" s="794"/>
      <c r="G242" s="794"/>
      <c r="H242" s="794"/>
      <c r="I242" s="794"/>
      <c r="J242" s="794"/>
      <c r="K242" s="794"/>
      <c r="L242" s="794"/>
      <c r="M242" s="794"/>
      <c r="N242" s="794"/>
      <c r="O242" s="794"/>
      <c r="P242" s="794"/>
      <c r="Q242" s="794"/>
      <c r="R242" s="794"/>
      <c r="S242" s="794"/>
      <c r="T242" s="794"/>
      <c r="U242" s="794"/>
      <c r="V242" s="794"/>
      <c r="W242" s="794"/>
      <c r="X242" s="794"/>
      <c r="Y242" s="794"/>
      <c r="Z242" s="794"/>
      <c r="AA242" s="794"/>
      <c r="AB242" s="794"/>
      <c r="AC242" s="794"/>
      <c r="AD242" s="794"/>
      <c r="AE242" s="794"/>
      <c r="AF242" s="794"/>
      <c r="AG242" s="794"/>
      <c r="AH242" s="794"/>
      <c r="AI242" s="794"/>
      <c r="AJ242" s="794"/>
      <c r="AK242" s="794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4"/>
      <c r="AX242" s="794"/>
      <c r="AY242" s="794"/>
      <c r="AZ242" s="794"/>
      <c r="BA242" s="794"/>
      <c r="BB242" s="794"/>
      <c r="BC242" s="794"/>
      <c r="BD242" s="794"/>
      <c r="BE242" s="794"/>
      <c r="BF242" s="794"/>
      <c r="BG242" s="794"/>
      <c r="BH242" s="794"/>
      <c r="BI242" s="794"/>
      <c r="BJ242" s="794"/>
      <c r="BK242" s="794"/>
      <c r="BL242" s="794"/>
      <c r="BM242" s="794"/>
    </row>
    <row r="243" spans="5:65" s="795" customFormat="1" ht="11.1" customHeight="1">
      <c r="E243" s="4"/>
      <c r="F243" s="794"/>
      <c r="G243" s="794"/>
      <c r="H243" s="794"/>
      <c r="I243" s="794"/>
      <c r="J243" s="794"/>
      <c r="K243" s="794"/>
      <c r="L243" s="794"/>
      <c r="M243" s="794"/>
      <c r="N243" s="794"/>
      <c r="O243" s="794"/>
      <c r="P243" s="794"/>
      <c r="Q243" s="794"/>
      <c r="R243" s="794"/>
      <c r="S243" s="794"/>
      <c r="T243" s="794"/>
      <c r="U243" s="794"/>
      <c r="V243" s="794"/>
      <c r="W243" s="794"/>
      <c r="X243" s="794"/>
      <c r="Y243" s="794"/>
      <c r="Z243" s="794"/>
      <c r="AA243" s="794"/>
      <c r="AB243" s="794"/>
      <c r="AC243" s="794"/>
      <c r="AD243" s="794"/>
      <c r="AE243" s="794"/>
      <c r="AF243" s="794"/>
      <c r="AG243" s="794"/>
      <c r="AH243" s="794"/>
      <c r="AI243" s="794"/>
      <c r="AJ243" s="794"/>
      <c r="AK243" s="794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4"/>
      <c r="AX243" s="794"/>
      <c r="AY243" s="794"/>
      <c r="AZ243" s="794"/>
      <c r="BA243" s="794"/>
      <c r="BB243" s="794"/>
      <c r="BC243" s="794"/>
      <c r="BD243" s="794"/>
      <c r="BE243" s="794"/>
      <c r="BF243" s="794"/>
      <c r="BG243" s="794"/>
      <c r="BH243" s="794"/>
      <c r="BI243" s="794"/>
      <c r="BJ243" s="794"/>
      <c r="BK243" s="794"/>
      <c r="BL243" s="794"/>
      <c r="BM243" s="794"/>
    </row>
    <row r="244" spans="5:65" s="795" customFormat="1" ht="12.75" customHeight="1">
      <c r="E244" s="4"/>
      <c r="F244" s="794"/>
      <c r="G244" s="794"/>
      <c r="H244" s="794"/>
      <c r="I244" s="794"/>
      <c r="J244" s="794"/>
      <c r="K244" s="794"/>
      <c r="L244" s="794"/>
      <c r="M244" s="794"/>
      <c r="N244" s="794"/>
      <c r="O244" s="794"/>
      <c r="P244" s="794"/>
      <c r="Q244" s="794"/>
      <c r="R244" s="794"/>
      <c r="S244" s="794"/>
      <c r="T244" s="794"/>
      <c r="U244" s="794"/>
      <c r="V244" s="794"/>
      <c r="W244" s="794"/>
      <c r="X244" s="794"/>
      <c r="Y244" s="794"/>
      <c r="Z244" s="794"/>
      <c r="AA244" s="794"/>
      <c r="AB244" s="794"/>
      <c r="AC244" s="794"/>
      <c r="AD244" s="794"/>
      <c r="AE244" s="794"/>
      <c r="AF244" s="794"/>
      <c r="AG244" s="794"/>
      <c r="AH244" s="794"/>
      <c r="AI244" s="794"/>
      <c r="AJ244" s="794"/>
      <c r="AK244" s="794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4"/>
      <c r="AX244" s="794"/>
      <c r="AY244" s="794"/>
      <c r="AZ244" s="794"/>
      <c r="BA244" s="794"/>
      <c r="BB244" s="794"/>
      <c r="BC244" s="794"/>
      <c r="BD244" s="794"/>
      <c r="BE244" s="794"/>
      <c r="BF244" s="794"/>
      <c r="BG244" s="794"/>
      <c r="BH244" s="794"/>
      <c r="BI244" s="794"/>
      <c r="BJ244" s="794"/>
      <c r="BK244" s="794"/>
      <c r="BL244" s="794"/>
      <c r="BM244" s="794"/>
    </row>
    <row r="245" spans="5:65" s="795" customFormat="1" ht="12.75" customHeight="1">
      <c r="E245" s="4"/>
      <c r="F245" s="794"/>
      <c r="G245" s="794"/>
      <c r="H245" s="794"/>
      <c r="I245" s="794"/>
      <c r="J245" s="794"/>
      <c r="K245" s="794"/>
      <c r="L245" s="794"/>
      <c r="M245" s="794"/>
      <c r="N245" s="794"/>
      <c r="O245" s="794"/>
      <c r="P245" s="794"/>
      <c r="Q245" s="794"/>
      <c r="R245" s="794"/>
      <c r="S245" s="794"/>
      <c r="T245" s="794"/>
      <c r="U245" s="794"/>
      <c r="V245" s="794"/>
      <c r="W245" s="794"/>
      <c r="X245" s="794"/>
      <c r="Y245" s="794"/>
      <c r="Z245" s="794"/>
      <c r="AA245" s="794"/>
      <c r="AB245" s="794"/>
      <c r="AC245" s="794"/>
      <c r="AD245" s="794"/>
      <c r="AE245" s="794"/>
      <c r="AF245" s="794"/>
      <c r="AG245" s="794"/>
      <c r="AH245" s="794"/>
      <c r="AI245" s="794"/>
      <c r="AJ245" s="794"/>
      <c r="AK245" s="794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4"/>
      <c r="AX245" s="794"/>
      <c r="AY245" s="794"/>
      <c r="AZ245" s="794"/>
      <c r="BA245" s="794"/>
      <c r="BB245" s="794"/>
      <c r="BC245" s="794"/>
      <c r="BD245" s="794"/>
      <c r="BE245" s="794"/>
      <c r="BF245" s="794"/>
      <c r="BG245" s="794"/>
      <c r="BH245" s="794"/>
      <c r="BI245" s="794"/>
      <c r="BJ245" s="794"/>
      <c r="BK245" s="794"/>
      <c r="BL245" s="794"/>
      <c r="BM245" s="794"/>
    </row>
    <row r="246" spans="5:65" s="795" customFormat="1" ht="12.75" customHeight="1">
      <c r="E246" s="4"/>
      <c r="F246" s="794"/>
      <c r="G246" s="794"/>
      <c r="H246" s="794"/>
      <c r="I246" s="794"/>
      <c r="J246" s="794"/>
      <c r="K246" s="794"/>
      <c r="L246" s="794"/>
      <c r="M246" s="794"/>
      <c r="N246" s="794"/>
      <c r="O246" s="794"/>
      <c r="P246" s="794"/>
      <c r="Q246" s="794"/>
      <c r="R246" s="794"/>
      <c r="S246" s="794"/>
      <c r="T246" s="794"/>
      <c r="U246" s="794"/>
      <c r="V246" s="794"/>
      <c r="W246" s="794"/>
      <c r="X246" s="794"/>
      <c r="Y246" s="794"/>
      <c r="Z246" s="794"/>
      <c r="AA246" s="794"/>
      <c r="AB246" s="794"/>
      <c r="AC246" s="794"/>
      <c r="AD246" s="794"/>
      <c r="AE246" s="794"/>
      <c r="AF246" s="794"/>
      <c r="AG246" s="794"/>
      <c r="AH246" s="794"/>
      <c r="AI246" s="794"/>
      <c r="AJ246" s="794"/>
      <c r="AK246" s="794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4"/>
      <c r="AX246" s="794"/>
      <c r="AY246" s="794"/>
      <c r="AZ246" s="794"/>
      <c r="BA246" s="794"/>
      <c r="BB246" s="794"/>
      <c r="BC246" s="794"/>
      <c r="BD246" s="794"/>
      <c r="BE246" s="794"/>
      <c r="BF246" s="794"/>
      <c r="BG246" s="794"/>
      <c r="BH246" s="794"/>
      <c r="BI246" s="794"/>
      <c r="BJ246" s="794"/>
      <c r="BK246" s="794"/>
      <c r="BL246" s="794"/>
      <c r="BM246" s="794"/>
    </row>
    <row r="247" spans="5:65" s="795" customFormat="1" ht="12.75" customHeight="1">
      <c r="E247" s="4"/>
      <c r="F247" s="794"/>
      <c r="G247" s="794"/>
      <c r="H247" s="794"/>
      <c r="I247" s="794"/>
      <c r="J247" s="794"/>
      <c r="K247" s="794"/>
      <c r="L247" s="794"/>
      <c r="M247" s="794"/>
      <c r="N247" s="794"/>
      <c r="O247" s="794"/>
      <c r="P247" s="794"/>
      <c r="Q247" s="794"/>
      <c r="R247" s="794"/>
      <c r="S247" s="794"/>
      <c r="T247" s="794"/>
      <c r="U247" s="794"/>
      <c r="V247" s="794"/>
      <c r="W247" s="794"/>
      <c r="X247" s="794"/>
      <c r="Y247" s="794"/>
      <c r="Z247" s="794"/>
      <c r="AA247" s="794"/>
      <c r="AB247" s="794"/>
      <c r="AC247" s="794"/>
      <c r="AD247" s="794"/>
      <c r="AE247" s="794"/>
      <c r="AF247" s="794"/>
      <c r="AG247" s="794"/>
      <c r="AH247" s="794"/>
      <c r="AI247" s="794"/>
      <c r="AJ247" s="794"/>
      <c r="AK247" s="794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4"/>
      <c r="AX247" s="794"/>
      <c r="AY247" s="794"/>
      <c r="AZ247" s="794"/>
      <c r="BA247" s="794"/>
      <c r="BB247" s="794"/>
      <c r="BC247" s="794"/>
      <c r="BD247" s="794"/>
      <c r="BE247" s="794"/>
      <c r="BF247" s="794"/>
      <c r="BG247" s="794"/>
      <c r="BH247" s="794"/>
      <c r="BI247" s="794"/>
      <c r="BJ247" s="794"/>
      <c r="BK247" s="794"/>
      <c r="BL247" s="794"/>
      <c r="BM247" s="794"/>
    </row>
    <row r="248" spans="5:65" s="795" customFormat="1" ht="12.75" customHeight="1">
      <c r="E248" s="4"/>
      <c r="F248" s="794"/>
      <c r="G248" s="794"/>
      <c r="H248" s="794"/>
      <c r="I248" s="794"/>
      <c r="J248" s="794"/>
      <c r="K248" s="794"/>
      <c r="L248" s="794"/>
      <c r="M248" s="794"/>
      <c r="N248" s="794"/>
      <c r="O248" s="794"/>
      <c r="P248" s="794"/>
      <c r="Q248" s="794"/>
      <c r="R248" s="794"/>
      <c r="S248" s="794"/>
      <c r="T248" s="794"/>
      <c r="U248" s="794"/>
      <c r="V248" s="794"/>
      <c r="W248" s="794"/>
      <c r="X248" s="794"/>
      <c r="Y248" s="794"/>
      <c r="Z248" s="794"/>
      <c r="AA248" s="794"/>
      <c r="AB248" s="794"/>
      <c r="AC248" s="794"/>
      <c r="AD248" s="794"/>
      <c r="AE248" s="794"/>
      <c r="AF248" s="794"/>
      <c r="AG248" s="794"/>
      <c r="AH248" s="794"/>
      <c r="AI248" s="794"/>
      <c r="AJ248" s="794"/>
      <c r="AK248" s="794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4"/>
      <c r="AX248" s="794"/>
      <c r="AY248" s="794"/>
      <c r="AZ248" s="794"/>
      <c r="BA248" s="794"/>
      <c r="BB248" s="794"/>
      <c r="BC248" s="794"/>
      <c r="BD248" s="794"/>
      <c r="BE248" s="794"/>
      <c r="BF248" s="794"/>
      <c r="BG248" s="794"/>
      <c r="BH248" s="794"/>
      <c r="BI248" s="794"/>
      <c r="BJ248" s="794"/>
      <c r="BK248" s="794"/>
      <c r="BL248" s="794"/>
      <c r="BM248" s="794"/>
    </row>
    <row r="249" spans="5:65" s="795" customFormat="1" ht="11.1" customHeight="1">
      <c r="E249" s="4"/>
      <c r="F249" s="794"/>
      <c r="G249" s="794"/>
      <c r="H249" s="794"/>
      <c r="I249" s="794"/>
      <c r="J249" s="794"/>
      <c r="K249" s="794"/>
      <c r="L249" s="794"/>
      <c r="M249" s="794"/>
      <c r="N249" s="794"/>
      <c r="O249" s="794"/>
      <c r="P249" s="794"/>
      <c r="Q249" s="794"/>
      <c r="R249" s="794"/>
      <c r="S249" s="794"/>
      <c r="T249" s="794"/>
      <c r="U249" s="794"/>
      <c r="V249" s="794"/>
      <c r="W249" s="794"/>
      <c r="X249" s="794"/>
      <c r="Y249" s="794"/>
      <c r="Z249" s="794"/>
      <c r="AA249" s="794"/>
      <c r="AB249" s="794"/>
      <c r="AC249" s="794"/>
      <c r="AD249" s="794"/>
      <c r="AE249" s="794"/>
      <c r="AF249" s="794"/>
      <c r="AG249" s="794"/>
      <c r="AH249" s="794"/>
      <c r="AI249" s="794"/>
      <c r="AJ249" s="794"/>
      <c r="AK249" s="794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4"/>
      <c r="AX249" s="794"/>
      <c r="AY249" s="794"/>
      <c r="AZ249" s="794"/>
      <c r="BA249" s="794"/>
      <c r="BB249" s="794"/>
      <c r="BC249" s="794"/>
      <c r="BD249" s="794"/>
      <c r="BE249" s="794"/>
      <c r="BF249" s="794"/>
      <c r="BG249" s="794"/>
      <c r="BH249" s="794"/>
      <c r="BI249" s="794"/>
      <c r="BJ249" s="794"/>
      <c r="BK249" s="794"/>
      <c r="BL249" s="794"/>
      <c r="BM249" s="794"/>
    </row>
    <row r="250" spans="5:65" s="795" customFormat="1" ht="12.75" customHeight="1">
      <c r="E250" s="4"/>
      <c r="F250" s="794"/>
      <c r="G250" s="794"/>
      <c r="H250" s="794"/>
      <c r="I250" s="794"/>
      <c r="J250" s="794"/>
      <c r="K250" s="794"/>
      <c r="L250" s="794"/>
      <c r="M250" s="794"/>
      <c r="N250" s="794"/>
      <c r="O250" s="794"/>
      <c r="P250" s="794"/>
      <c r="Q250" s="794"/>
      <c r="R250" s="794"/>
      <c r="S250" s="794"/>
      <c r="T250" s="794"/>
      <c r="U250" s="794"/>
      <c r="V250" s="794"/>
      <c r="W250" s="794"/>
      <c r="X250" s="794"/>
      <c r="Y250" s="794"/>
      <c r="Z250" s="794"/>
      <c r="AA250" s="794"/>
      <c r="AB250" s="794"/>
      <c r="AC250" s="794"/>
      <c r="AD250" s="794"/>
      <c r="AE250" s="794"/>
      <c r="AF250" s="794"/>
      <c r="AG250" s="794"/>
      <c r="AH250" s="794"/>
      <c r="AI250" s="794"/>
      <c r="AJ250" s="794"/>
      <c r="AK250" s="794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4"/>
      <c r="AX250" s="794"/>
      <c r="AY250" s="794"/>
      <c r="AZ250" s="794"/>
      <c r="BA250" s="794"/>
      <c r="BB250" s="794"/>
      <c r="BC250" s="794"/>
      <c r="BD250" s="794"/>
      <c r="BE250" s="794"/>
      <c r="BF250" s="794"/>
      <c r="BG250" s="794"/>
      <c r="BH250" s="794"/>
      <c r="BI250" s="794"/>
      <c r="BJ250" s="794"/>
      <c r="BK250" s="794"/>
      <c r="BL250" s="794"/>
      <c r="BM250" s="794"/>
    </row>
    <row r="251" spans="5:65" s="795" customFormat="1" ht="12.75" customHeight="1">
      <c r="E251" s="4"/>
      <c r="F251" s="794"/>
      <c r="G251" s="794"/>
      <c r="H251" s="794"/>
      <c r="I251" s="794"/>
      <c r="J251" s="794"/>
      <c r="K251" s="794"/>
      <c r="L251" s="794"/>
      <c r="M251" s="794"/>
      <c r="N251" s="794"/>
      <c r="O251" s="794"/>
      <c r="P251" s="794"/>
      <c r="Q251" s="794"/>
      <c r="R251" s="794"/>
      <c r="S251" s="794"/>
      <c r="T251" s="794"/>
      <c r="U251" s="794"/>
      <c r="V251" s="794"/>
      <c r="W251" s="794"/>
      <c r="X251" s="794"/>
      <c r="Y251" s="794"/>
      <c r="Z251" s="794"/>
      <c r="AA251" s="794"/>
      <c r="AB251" s="794"/>
      <c r="AC251" s="794"/>
      <c r="AD251" s="794"/>
      <c r="AE251" s="794"/>
      <c r="AF251" s="794"/>
      <c r="AG251" s="794"/>
      <c r="AH251" s="794"/>
      <c r="AI251" s="794"/>
      <c r="AJ251" s="794"/>
      <c r="AK251" s="794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4"/>
      <c r="AX251" s="794"/>
      <c r="AY251" s="794"/>
      <c r="AZ251" s="794"/>
      <c r="BA251" s="794"/>
      <c r="BB251" s="794"/>
      <c r="BC251" s="794"/>
      <c r="BD251" s="794"/>
      <c r="BE251" s="794"/>
      <c r="BF251" s="794"/>
      <c r="BG251" s="794"/>
      <c r="BH251" s="794"/>
      <c r="BI251" s="794"/>
      <c r="BJ251" s="794"/>
      <c r="BK251" s="794"/>
      <c r="BL251" s="794"/>
      <c r="BM251" s="794"/>
    </row>
    <row r="252" spans="5:65" s="795" customFormat="1" ht="12.75" customHeight="1">
      <c r="E252" s="4"/>
      <c r="F252" s="794"/>
      <c r="G252" s="794"/>
      <c r="H252" s="794"/>
      <c r="I252" s="794"/>
      <c r="J252" s="794"/>
      <c r="K252" s="794"/>
      <c r="L252" s="794"/>
      <c r="M252" s="794"/>
      <c r="N252" s="794"/>
      <c r="O252" s="794"/>
      <c r="P252" s="794"/>
      <c r="Q252" s="794"/>
      <c r="R252" s="794"/>
      <c r="S252" s="794"/>
      <c r="T252" s="794"/>
      <c r="U252" s="794"/>
      <c r="V252" s="794"/>
      <c r="W252" s="794"/>
      <c r="X252" s="794"/>
      <c r="Y252" s="794"/>
      <c r="Z252" s="794"/>
      <c r="AA252" s="794"/>
      <c r="AB252" s="794"/>
      <c r="AC252" s="794"/>
      <c r="AD252" s="794"/>
      <c r="AE252" s="794"/>
      <c r="AF252" s="794"/>
      <c r="AG252" s="794"/>
      <c r="AH252" s="794"/>
      <c r="AI252" s="794"/>
      <c r="AJ252" s="794"/>
      <c r="AK252" s="794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4"/>
      <c r="AX252" s="794"/>
      <c r="AY252" s="794"/>
      <c r="AZ252" s="794"/>
      <c r="BA252" s="794"/>
      <c r="BB252" s="794"/>
      <c r="BC252" s="794"/>
      <c r="BD252" s="794"/>
      <c r="BE252" s="794"/>
      <c r="BF252" s="794"/>
      <c r="BG252" s="794"/>
      <c r="BH252" s="794"/>
      <c r="BI252" s="794"/>
      <c r="BJ252" s="794"/>
      <c r="BK252" s="794"/>
      <c r="BL252" s="794"/>
      <c r="BM252" s="794"/>
    </row>
    <row r="253" spans="5:65" s="795" customFormat="1" ht="12.75" customHeight="1">
      <c r="E253" s="4"/>
      <c r="F253" s="794"/>
      <c r="G253" s="794"/>
      <c r="H253" s="794"/>
      <c r="I253" s="794"/>
      <c r="J253" s="794"/>
      <c r="K253" s="794"/>
      <c r="L253" s="794"/>
      <c r="M253" s="794"/>
      <c r="N253" s="794"/>
      <c r="O253" s="794"/>
      <c r="P253" s="794"/>
      <c r="Q253" s="794"/>
      <c r="R253" s="794"/>
      <c r="S253" s="794"/>
      <c r="T253" s="794"/>
      <c r="U253" s="794"/>
      <c r="V253" s="794"/>
      <c r="W253" s="794"/>
      <c r="X253" s="794"/>
      <c r="Y253" s="794"/>
      <c r="Z253" s="794"/>
      <c r="AA253" s="794"/>
      <c r="AB253" s="794"/>
      <c r="AC253" s="794"/>
      <c r="AD253" s="794"/>
      <c r="AE253" s="794"/>
      <c r="AF253" s="794"/>
      <c r="AG253" s="794"/>
      <c r="AH253" s="794"/>
      <c r="AI253" s="794"/>
      <c r="AJ253" s="794"/>
      <c r="AK253" s="794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4"/>
      <c r="AX253" s="794"/>
      <c r="AY253" s="794"/>
      <c r="AZ253" s="794"/>
      <c r="BA253" s="794"/>
      <c r="BB253" s="794"/>
      <c r="BC253" s="794"/>
      <c r="BD253" s="794"/>
      <c r="BE253" s="794"/>
      <c r="BF253" s="794"/>
      <c r="BG253" s="794"/>
      <c r="BH253" s="794"/>
      <c r="BI253" s="794"/>
      <c r="BJ253" s="794"/>
      <c r="BK253" s="794"/>
      <c r="BL253" s="794"/>
      <c r="BM253" s="794"/>
    </row>
    <row r="254" spans="5:65" s="795" customFormat="1" ht="12.75" customHeight="1">
      <c r="E254" s="4"/>
      <c r="F254" s="794"/>
      <c r="G254" s="794"/>
      <c r="H254" s="794"/>
      <c r="I254" s="794"/>
      <c r="J254" s="794"/>
      <c r="K254" s="794"/>
      <c r="L254" s="794"/>
      <c r="M254" s="794"/>
      <c r="N254" s="794"/>
      <c r="O254" s="794"/>
      <c r="P254" s="794"/>
      <c r="Q254" s="794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</row>
    <row r="255" spans="5:65" s="795" customFormat="1" ht="11.1" customHeight="1">
      <c r="E255" s="4"/>
      <c r="F255" s="794"/>
      <c r="G255" s="794"/>
      <c r="H255" s="794"/>
      <c r="I255" s="794"/>
      <c r="J255" s="794"/>
      <c r="K255" s="794"/>
      <c r="L255" s="794"/>
      <c r="M255" s="794"/>
      <c r="N255" s="794"/>
      <c r="O255" s="794"/>
      <c r="P255" s="794"/>
      <c r="Q255" s="794"/>
      <c r="R255" s="794"/>
      <c r="S255" s="794"/>
      <c r="T255" s="794"/>
      <c r="U255" s="794"/>
      <c r="V255" s="794"/>
      <c r="W255" s="794"/>
      <c r="X255" s="794"/>
      <c r="Y255" s="794"/>
      <c r="Z255" s="794"/>
      <c r="AA255" s="794"/>
      <c r="AB255" s="794"/>
      <c r="AC255" s="794"/>
      <c r="AD255" s="794"/>
      <c r="AE255" s="794"/>
      <c r="AF255" s="794"/>
      <c r="AG255" s="794"/>
      <c r="AH255" s="794"/>
      <c r="AI255" s="794"/>
      <c r="AJ255" s="794"/>
      <c r="AK255" s="794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4"/>
      <c r="AX255" s="794"/>
      <c r="AY255" s="794"/>
      <c r="AZ255" s="794"/>
      <c r="BA255" s="794"/>
      <c r="BB255" s="794"/>
      <c r="BC255" s="794"/>
      <c r="BD255" s="794"/>
      <c r="BE255" s="794"/>
      <c r="BF255" s="794"/>
      <c r="BG255" s="794"/>
      <c r="BH255" s="794"/>
      <c r="BI255" s="794"/>
      <c r="BJ255" s="794"/>
      <c r="BK255" s="794"/>
      <c r="BL255" s="794"/>
      <c r="BM255" s="794"/>
    </row>
    <row r="256" spans="5:65" s="795" customFormat="1" ht="12.75" customHeight="1">
      <c r="E256" s="4"/>
      <c r="F256" s="794"/>
      <c r="G256" s="794"/>
      <c r="H256" s="794"/>
      <c r="I256" s="794"/>
      <c r="J256" s="794"/>
      <c r="K256" s="794"/>
      <c r="L256" s="794"/>
      <c r="M256" s="794"/>
      <c r="N256" s="794"/>
      <c r="O256" s="794"/>
      <c r="P256" s="794"/>
      <c r="Q256" s="794"/>
      <c r="R256" s="794"/>
      <c r="S256" s="794"/>
      <c r="T256" s="794"/>
      <c r="U256" s="794"/>
      <c r="V256" s="794"/>
      <c r="W256" s="794"/>
      <c r="X256" s="794"/>
      <c r="Y256" s="794"/>
      <c r="Z256" s="794"/>
      <c r="AA256" s="794"/>
      <c r="AB256" s="794"/>
      <c r="AC256" s="794"/>
      <c r="AD256" s="794"/>
      <c r="AE256" s="794"/>
      <c r="AF256" s="794"/>
      <c r="AG256" s="794"/>
      <c r="AH256" s="794"/>
      <c r="AI256" s="794"/>
      <c r="AJ256" s="794"/>
      <c r="AK256" s="794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4"/>
      <c r="AX256" s="794"/>
      <c r="AY256" s="794"/>
      <c r="AZ256" s="794"/>
      <c r="BA256" s="794"/>
      <c r="BB256" s="794"/>
      <c r="BC256" s="794"/>
      <c r="BD256" s="794"/>
      <c r="BE256" s="794"/>
      <c r="BF256" s="794"/>
      <c r="BG256" s="794"/>
      <c r="BH256" s="794"/>
      <c r="BI256" s="794"/>
      <c r="BJ256" s="794"/>
      <c r="BK256" s="794"/>
      <c r="BL256" s="794"/>
      <c r="BM256" s="794"/>
    </row>
    <row r="257" spans="5:65" s="795" customFormat="1" ht="12.75" customHeight="1">
      <c r="E257" s="4"/>
      <c r="F257" s="794"/>
      <c r="G257" s="794"/>
      <c r="H257" s="794"/>
      <c r="I257" s="794"/>
      <c r="J257" s="794"/>
      <c r="K257" s="794"/>
      <c r="L257" s="794"/>
      <c r="M257" s="794"/>
      <c r="N257" s="794"/>
      <c r="O257" s="794"/>
      <c r="P257" s="794"/>
      <c r="Q257" s="794"/>
      <c r="R257" s="794"/>
      <c r="S257" s="794"/>
      <c r="T257" s="794"/>
      <c r="U257" s="794"/>
      <c r="V257" s="794"/>
      <c r="W257" s="794"/>
      <c r="X257" s="794"/>
      <c r="Y257" s="794"/>
      <c r="Z257" s="794"/>
      <c r="AA257" s="794"/>
      <c r="AB257" s="794"/>
      <c r="AC257" s="794"/>
      <c r="AD257" s="794"/>
      <c r="AE257" s="794"/>
      <c r="AF257" s="794"/>
      <c r="AG257" s="794"/>
      <c r="AH257" s="794"/>
      <c r="AI257" s="794"/>
      <c r="AJ257" s="794"/>
      <c r="AK257" s="794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4"/>
      <c r="AX257" s="794"/>
      <c r="AY257" s="794"/>
      <c r="AZ257" s="794"/>
      <c r="BA257" s="794"/>
      <c r="BB257" s="794"/>
      <c r="BC257" s="794"/>
      <c r="BD257" s="794"/>
      <c r="BE257" s="794"/>
      <c r="BF257" s="794"/>
      <c r="BG257" s="794"/>
      <c r="BH257" s="794"/>
      <c r="BI257" s="794"/>
      <c r="BJ257" s="794"/>
      <c r="BK257" s="794"/>
      <c r="BL257" s="794"/>
      <c r="BM257" s="794"/>
    </row>
    <row r="258" spans="5:65" s="795" customFormat="1" ht="12.75" customHeight="1">
      <c r="E258" s="4"/>
      <c r="F258" s="794"/>
      <c r="G258" s="794"/>
      <c r="H258" s="794"/>
      <c r="I258" s="794"/>
      <c r="J258" s="794"/>
      <c r="K258" s="794"/>
      <c r="L258" s="794"/>
      <c r="M258" s="794"/>
      <c r="N258" s="794"/>
      <c r="O258" s="794"/>
      <c r="P258" s="794"/>
      <c r="Q258" s="794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</row>
    <row r="259" spans="5:65" s="795" customFormat="1" ht="12.75" customHeight="1">
      <c r="E259" s="4"/>
      <c r="F259" s="794"/>
      <c r="G259" s="794"/>
      <c r="H259" s="794"/>
      <c r="I259" s="794"/>
      <c r="J259" s="794"/>
      <c r="K259" s="794"/>
      <c r="L259" s="794"/>
      <c r="M259" s="794"/>
      <c r="N259" s="794"/>
      <c r="O259" s="794"/>
      <c r="P259" s="794"/>
      <c r="Q259" s="794"/>
      <c r="R259" s="794"/>
      <c r="S259" s="794"/>
      <c r="T259" s="794"/>
      <c r="U259" s="794"/>
      <c r="V259" s="794"/>
      <c r="W259" s="794"/>
      <c r="X259" s="794"/>
      <c r="Y259" s="794"/>
      <c r="Z259" s="794"/>
      <c r="AA259" s="794"/>
      <c r="AB259" s="794"/>
      <c r="AC259" s="794"/>
      <c r="AD259" s="794"/>
      <c r="AE259" s="794"/>
      <c r="AF259" s="794"/>
      <c r="AG259" s="794"/>
      <c r="AH259" s="794"/>
      <c r="AI259" s="794"/>
      <c r="AJ259" s="794"/>
      <c r="AK259" s="794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4"/>
      <c r="AX259" s="794"/>
      <c r="AY259" s="794"/>
      <c r="AZ259" s="794"/>
      <c r="BA259" s="794"/>
      <c r="BB259" s="794"/>
      <c r="BC259" s="794"/>
      <c r="BD259" s="794"/>
      <c r="BE259" s="794"/>
      <c r="BF259" s="794"/>
      <c r="BG259" s="794"/>
      <c r="BH259" s="794"/>
      <c r="BI259" s="794"/>
      <c r="BJ259" s="794"/>
      <c r="BK259" s="794"/>
      <c r="BL259" s="794"/>
      <c r="BM259" s="794"/>
    </row>
    <row r="260" spans="5:65" s="795" customFormat="1" ht="12.75" customHeight="1">
      <c r="E260" s="4"/>
      <c r="F260" s="794"/>
      <c r="G260" s="794"/>
      <c r="H260" s="794"/>
      <c r="I260" s="794"/>
      <c r="J260" s="794"/>
      <c r="K260" s="794"/>
      <c r="L260" s="794"/>
      <c r="M260" s="794"/>
      <c r="N260" s="794"/>
      <c r="O260" s="794"/>
      <c r="P260" s="794"/>
      <c r="Q260" s="794"/>
      <c r="R260" s="794"/>
      <c r="S260" s="794"/>
      <c r="T260" s="794"/>
      <c r="U260" s="794"/>
      <c r="V260" s="794"/>
      <c r="W260" s="794"/>
      <c r="X260" s="794"/>
      <c r="Y260" s="794"/>
      <c r="Z260" s="794"/>
      <c r="AA260" s="794"/>
      <c r="AB260" s="794"/>
      <c r="AC260" s="794"/>
      <c r="AD260" s="794"/>
      <c r="AE260" s="794"/>
      <c r="AF260" s="794"/>
      <c r="AG260" s="794"/>
      <c r="AH260" s="794"/>
      <c r="AI260" s="794"/>
      <c r="AJ260" s="794"/>
      <c r="AK260" s="794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4"/>
      <c r="AX260" s="794"/>
      <c r="AY260" s="794"/>
      <c r="AZ260" s="794"/>
      <c r="BA260" s="794"/>
      <c r="BB260" s="794"/>
      <c r="BC260" s="794"/>
      <c r="BD260" s="794"/>
      <c r="BE260" s="794"/>
      <c r="BF260" s="794"/>
      <c r="BG260" s="794"/>
      <c r="BH260" s="794"/>
      <c r="BI260" s="794"/>
      <c r="BJ260" s="794"/>
      <c r="BK260" s="794"/>
      <c r="BL260" s="794"/>
      <c r="BM260" s="794"/>
    </row>
    <row r="261" spans="5:65" s="795" customFormat="1" ht="11.1" customHeight="1">
      <c r="E261" s="4"/>
      <c r="F261" s="794"/>
      <c r="G261" s="794"/>
      <c r="H261" s="794"/>
      <c r="I261" s="794"/>
      <c r="J261" s="794"/>
      <c r="K261" s="794"/>
      <c r="L261" s="794"/>
      <c r="M261" s="794"/>
      <c r="N261" s="794"/>
      <c r="O261" s="794"/>
      <c r="P261" s="794"/>
      <c r="Q261" s="794"/>
      <c r="R261" s="794"/>
      <c r="S261" s="794"/>
      <c r="T261" s="794"/>
      <c r="U261" s="794"/>
      <c r="V261" s="794"/>
      <c r="W261" s="794"/>
      <c r="X261" s="794"/>
      <c r="Y261" s="794"/>
      <c r="Z261" s="794"/>
      <c r="AA261" s="794"/>
      <c r="AB261" s="794"/>
      <c r="AC261" s="794"/>
      <c r="AD261" s="794"/>
      <c r="AE261" s="794"/>
      <c r="AF261" s="794"/>
      <c r="AG261" s="794"/>
      <c r="AH261" s="794"/>
      <c r="AI261" s="794"/>
      <c r="AJ261" s="794"/>
      <c r="AK261" s="794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4"/>
      <c r="AX261" s="794"/>
      <c r="AY261" s="794"/>
      <c r="AZ261" s="794"/>
      <c r="BA261" s="794"/>
      <c r="BB261" s="794"/>
      <c r="BC261" s="794"/>
      <c r="BD261" s="794"/>
      <c r="BE261" s="794"/>
      <c r="BF261" s="794"/>
      <c r="BG261" s="794"/>
      <c r="BH261" s="794"/>
      <c r="BI261" s="794"/>
      <c r="BJ261" s="794"/>
      <c r="BK261" s="794"/>
      <c r="BL261" s="794"/>
      <c r="BM261" s="794"/>
    </row>
    <row r="262" spans="5:65" s="795" customFormat="1" ht="12.75" customHeight="1">
      <c r="E262" s="4"/>
      <c r="F262" s="794"/>
      <c r="G262" s="794"/>
      <c r="H262" s="794"/>
      <c r="I262" s="794"/>
      <c r="J262" s="794"/>
      <c r="K262" s="794"/>
      <c r="L262" s="794"/>
      <c r="M262" s="794"/>
      <c r="N262" s="794"/>
      <c r="O262" s="794"/>
      <c r="P262" s="794"/>
      <c r="Q262" s="794"/>
      <c r="R262" s="794"/>
      <c r="S262" s="794"/>
      <c r="T262" s="794"/>
      <c r="U262" s="794"/>
      <c r="V262" s="794"/>
      <c r="W262" s="794"/>
      <c r="X262" s="794"/>
      <c r="Y262" s="794"/>
      <c r="Z262" s="794"/>
      <c r="AA262" s="794"/>
      <c r="AB262" s="794"/>
      <c r="AC262" s="794"/>
      <c r="AD262" s="794"/>
      <c r="AE262" s="794"/>
      <c r="AF262" s="794"/>
      <c r="AG262" s="794"/>
      <c r="AH262" s="794"/>
      <c r="AI262" s="794"/>
      <c r="AJ262" s="794"/>
      <c r="AK262" s="794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4"/>
      <c r="AX262" s="794"/>
      <c r="AY262" s="794"/>
      <c r="AZ262" s="794"/>
      <c r="BA262" s="794"/>
      <c r="BB262" s="794"/>
      <c r="BC262" s="794"/>
      <c r="BD262" s="794"/>
      <c r="BE262" s="794"/>
      <c r="BF262" s="794"/>
      <c r="BG262" s="794"/>
      <c r="BH262" s="794"/>
      <c r="BI262" s="794"/>
      <c r="BJ262" s="794"/>
      <c r="BK262" s="794"/>
      <c r="BL262" s="794"/>
      <c r="BM262" s="794"/>
    </row>
    <row r="263" spans="5:65" s="795" customFormat="1" ht="12.75" customHeight="1">
      <c r="E263" s="4"/>
      <c r="F263" s="794"/>
      <c r="G263" s="794"/>
      <c r="H263" s="794"/>
      <c r="I263" s="794"/>
      <c r="J263" s="794"/>
      <c r="K263" s="794"/>
      <c r="L263" s="794"/>
      <c r="M263" s="794"/>
      <c r="N263" s="794"/>
      <c r="O263" s="794"/>
      <c r="P263" s="794"/>
      <c r="Q263" s="794"/>
      <c r="R263" s="794"/>
      <c r="S263" s="794"/>
      <c r="T263" s="794"/>
      <c r="U263" s="794"/>
      <c r="V263" s="794"/>
      <c r="W263" s="794"/>
      <c r="X263" s="794"/>
      <c r="Y263" s="794"/>
      <c r="Z263" s="794"/>
      <c r="AA263" s="794"/>
      <c r="AB263" s="794"/>
      <c r="AC263" s="794"/>
      <c r="AD263" s="794"/>
      <c r="AE263" s="794"/>
      <c r="AF263" s="794"/>
      <c r="AG263" s="794"/>
      <c r="AH263" s="794"/>
      <c r="AI263" s="794"/>
      <c r="AJ263" s="794"/>
      <c r="AK263" s="794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4"/>
      <c r="AX263" s="794"/>
      <c r="AY263" s="794"/>
      <c r="AZ263" s="794"/>
      <c r="BA263" s="794"/>
      <c r="BB263" s="794"/>
      <c r="BC263" s="794"/>
      <c r="BD263" s="794"/>
      <c r="BE263" s="794"/>
      <c r="BF263" s="794"/>
      <c r="BG263" s="794"/>
      <c r="BH263" s="794"/>
      <c r="BI263" s="794"/>
      <c r="BJ263" s="794"/>
      <c r="BK263" s="794"/>
      <c r="BL263" s="794"/>
      <c r="BM263" s="794"/>
    </row>
    <row r="264" spans="5:65" s="795" customFormat="1" ht="12.75" customHeight="1">
      <c r="E264" s="4"/>
      <c r="F264" s="794"/>
      <c r="G264" s="794"/>
      <c r="H264" s="794"/>
      <c r="I264" s="794"/>
      <c r="J264" s="794"/>
      <c r="K264" s="794"/>
      <c r="L264" s="794"/>
      <c r="M264" s="794"/>
      <c r="N264" s="794"/>
      <c r="O264" s="794"/>
      <c r="P264" s="794"/>
      <c r="Q264" s="794"/>
      <c r="R264" s="794"/>
      <c r="S264" s="794"/>
      <c r="T264" s="794"/>
      <c r="U264" s="794"/>
      <c r="V264" s="794"/>
      <c r="W264" s="794"/>
      <c r="X264" s="794"/>
      <c r="Y264" s="794"/>
      <c r="Z264" s="794"/>
      <c r="AA264" s="794"/>
      <c r="AB264" s="794"/>
      <c r="AC264" s="794"/>
      <c r="AD264" s="794"/>
      <c r="AE264" s="794"/>
      <c r="AF264" s="794"/>
      <c r="AG264" s="794"/>
      <c r="AH264" s="794"/>
      <c r="AI264" s="794"/>
      <c r="AJ264" s="794"/>
      <c r="AK264" s="794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4"/>
      <c r="AX264" s="794"/>
      <c r="AY264" s="794"/>
      <c r="AZ264" s="794"/>
      <c r="BA264" s="794"/>
      <c r="BB264" s="794"/>
      <c r="BC264" s="794"/>
      <c r="BD264" s="794"/>
      <c r="BE264" s="794"/>
      <c r="BF264" s="794"/>
      <c r="BG264" s="794"/>
      <c r="BH264" s="794"/>
      <c r="BI264" s="794"/>
      <c r="BJ264" s="794"/>
      <c r="BK264" s="794"/>
      <c r="BL264" s="794"/>
      <c r="BM264" s="794"/>
    </row>
    <row r="265" spans="5:65" s="795" customFormat="1" ht="12.75" customHeight="1">
      <c r="E265" s="4"/>
      <c r="F265" s="794"/>
      <c r="G265" s="794"/>
      <c r="H265" s="794"/>
      <c r="I265" s="794"/>
      <c r="J265" s="794"/>
      <c r="K265" s="794"/>
      <c r="L265" s="794"/>
      <c r="M265" s="794"/>
      <c r="N265" s="794"/>
      <c r="O265" s="794"/>
      <c r="P265" s="794"/>
      <c r="Q265" s="794"/>
      <c r="R265" s="794"/>
      <c r="S265" s="794"/>
      <c r="T265" s="794"/>
      <c r="U265" s="794"/>
      <c r="V265" s="794"/>
      <c r="W265" s="794"/>
      <c r="X265" s="794"/>
      <c r="Y265" s="794"/>
      <c r="Z265" s="794"/>
      <c r="AA265" s="794"/>
      <c r="AB265" s="794"/>
      <c r="AC265" s="794"/>
      <c r="AD265" s="794"/>
      <c r="AE265" s="794"/>
      <c r="AF265" s="794"/>
      <c r="AG265" s="794"/>
      <c r="AH265" s="794"/>
      <c r="AI265" s="794"/>
      <c r="AJ265" s="794"/>
      <c r="AK265" s="794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4"/>
      <c r="AX265" s="794"/>
      <c r="AY265" s="794"/>
      <c r="AZ265" s="794"/>
      <c r="BA265" s="794"/>
      <c r="BB265" s="794"/>
      <c r="BC265" s="794"/>
      <c r="BD265" s="794"/>
      <c r="BE265" s="794"/>
      <c r="BF265" s="794"/>
      <c r="BG265" s="794"/>
      <c r="BH265" s="794"/>
      <c r="BI265" s="794"/>
      <c r="BJ265" s="794"/>
      <c r="BK265" s="794"/>
      <c r="BL265" s="794"/>
      <c r="BM265" s="794"/>
    </row>
    <row r="266" spans="5:65" s="795" customFormat="1" ht="11.1" customHeight="1">
      <c r="E266" s="4"/>
      <c r="F266" s="794"/>
      <c r="G266" s="794"/>
      <c r="H266" s="794"/>
      <c r="I266" s="794"/>
      <c r="J266" s="794"/>
      <c r="K266" s="794"/>
      <c r="L266" s="794"/>
      <c r="M266" s="794"/>
      <c r="N266" s="794"/>
      <c r="O266" s="794"/>
      <c r="P266" s="794"/>
      <c r="Q266" s="794"/>
      <c r="R266" s="794"/>
      <c r="S266" s="794"/>
      <c r="T266" s="794"/>
      <c r="U266" s="794"/>
      <c r="V266" s="794"/>
      <c r="W266" s="794"/>
      <c r="X266" s="794"/>
      <c r="Y266" s="794"/>
      <c r="Z266" s="794"/>
      <c r="AA266" s="794"/>
      <c r="AB266" s="794"/>
      <c r="AC266" s="794"/>
      <c r="AD266" s="794"/>
      <c r="AE266" s="794"/>
      <c r="AF266" s="794"/>
      <c r="AG266" s="794"/>
      <c r="AH266" s="794"/>
      <c r="AI266" s="794"/>
      <c r="AJ266" s="794"/>
      <c r="AK266" s="794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4"/>
      <c r="AX266" s="794"/>
      <c r="AY266" s="794"/>
      <c r="AZ266" s="794"/>
      <c r="BA266" s="794"/>
      <c r="BB266" s="794"/>
      <c r="BC266" s="794"/>
      <c r="BD266" s="794"/>
      <c r="BE266" s="794"/>
      <c r="BF266" s="794"/>
      <c r="BG266" s="794"/>
      <c r="BH266" s="794"/>
      <c r="BI266" s="794"/>
      <c r="BJ266" s="794"/>
      <c r="BK266" s="794"/>
      <c r="BL266" s="794"/>
      <c r="BM266" s="794"/>
    </row>
    <row r="267" spans="5:65" s="795" customFormat="1" ht="13.5" customHeight="1">
      <c r="E267" s="4"/>
      <c r="F267" s="794"/>
      <c r="G267" s="794"/>
      <c r="H267" s="794"/>
      <c r="I267" s="794"/>
      <c r="J267" s="794"/>
      <c r="K267" s="794"/>
      <c r="L267" s="794"/>
      <c r="M267" s="794"/>
      <c r="N267" s="794"/>
      <c r="O267" s="794"/>
      <c r="P267" s="794"/>
      <c r="Q267" s="794"/>
      <c r="R267" s="794"/>
      <c r="S267" s="794"/>
      <c r="T267" s="794"/>
      <c r="U267" s="794"/>
      <c r="V267" s="794"/>
      <c r="W267" s="794"/>
      <c r="X267" s="794"/>
      <c r="Y267" s="794"/>
      <c r="Z267" s="794"/>
      <c r="AA267" s="794"/>
      <c r="AB267" s="794"/>
      <c r="AC267" s="794"/>
      <c r="AD267" s="794"/>
      <c r="AE267" s="794"/>
      <c r="AF267" s="794"/>
      <c r="AG267" s="794"/>
      <c r="AH267" s="794"/>
      <c r="AI267" s="794"/>
      <c r="AJ267" s="794"/>
      <c r="AK267" s="794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4"/>
      <c r="AX267" s="794"/>
      <c r="AY267" s="794"/>
      <c r="AZ267" s="794"/>
      <c r="BA267" s="794"/>
      <c r="BB267" s="794"/>
      <c r="BC267" s="794"/>
      <c r="BD267" s="794"/>
      <c r="BE267" s="794"/>
      <c r="BF267" s="794"/>
      <c r="BG267" s="794"/>
      <c r="BH267" s="794"/>
      <c r="BI267" s="794"/>
      <c r="BJ267" s="794"/>
      <c r="BK267" s="794"/>
      <c r="BL267" s="794"/>
      <c r="BM267" s="794"/>
    </row>
    <row r="268" spans="5:65" s="795" customFormat="1" ht="12.75" customHeight="1">
      <c r="E268" s="4"/>
      <c r="F268" s="794"/>
      <c r="G268" s="794"/>
      <c r="H268" s="794"/>
      <c r="I268" s="794"/>
      <c r="J268" s="794"/>
      <c r="K268" s="794"/>
      <c r="L268" s="794"/>
      <c r="M268" s="794"/>
      <c r="N268" s="794"/>
      <c r="O268" s="794"/>
      <c r="P268" s="794"/>
      <c r="Q268" s="794"/>
      <c r="R268" s="794"/>
      <c r="S268" s="794"/>
      <c r="T268" s="794"/>
      <c r="U268" s="794"/>
      <c r="V268" s="794"/>
      <c r="W268" s="794"/>
      <c r="X268" s="794"/>
      <c r="Y268" s="794"/>
      <c r="Z268" s="794"/>
      <c r="AA268" s="794"/>
      <c r="AB268" s="794"/>
      <c r="AC268" s="794"/>
      <c r="AD268" s="794"/>
      <c r="AE268" s="794"/>
      <c r="AF268" s="794"/>
      <c r="AG268" s="794"/>
      <c r="AH268" s="794"/>
      <c r="AI268" s="794"/>
      <c r="AJ268" s="794"/>
      <c r="AK268" s="794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4"/>
      <c r="AX268" s="794"/>
      <c r="AY268" s="794"/>
      <c r="AZ268" s="794"/>
      <c r="BA268" s="794"/>
      <c r="BB268" s="794"/>
      <c r="BC268" s="794"/>
      <c r="BD268" s="794"/>
      <c r="BE268" s="794"/>
      <c r="BF268" s="794"/>
      <c r="BG268" s="794"/>
      <c r="BH268" s="794"/>
      <c r="BI268" s="794"/>
      <c r="BJ268" s="794"/>
      <c r="BK268" s="794"/>
      <c r="BL268" s="794"/>
      <c r="BM268" s="794"/>
    </row>
    <row r="269" spans="5:65" s="795" customFormat="1" ht="12.75" customHeight="1">
      <c r="E269" s="4"/>
      <c r="F269" s="794"/>
      <c r="G269" s="794"/>
      <c r="H269" s="794"/>
      <c r="I269" s="794"/>
      <c r="J269" s="794"/>
      <c r="K269" s="794"/>
      <c r="L269" s="794"/>
      <c r="M269" s="794"/>
      <c r="N269" s="794"/>
      <c r="O269" s="794"/>
      <c r="P269" s="794"/>
      <c r="Q269" s="794"/>
      <c r="R269" s="794"/>
      <c r="S269" s="794"/>
      <c r="T269" s="794"/>
      <c r="U269" s="794"/>
      <c r="V269" s="794"/>
      <c r="W269" s="794"/>
      <c r="X269" s="794"/>
      <c r="Y269" s="794"/>
      <c r="Z269" s="794"/>
      <c r="AA269" s="794"/>
      <c r="AB269" s="794"/>
      <c r="AC269" s="794"/>
      <c r="AD269" s="794"/>
      <c r="AE269" s="794"/>
      <c r="AF269" s="794"/>
      <c r="AG269" s="794"/>
      <c r="AH269" s="794"/>
      <c r="AI269" s="794"/>
      <c r="AJ269" s="794"/>
      <c r="AK269" s="794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4"/>
      <c r="AX269" s="794"/>
      <c r="AY269" s="794"/>
      <c r="AZ269" s="794"/>
      <c r="BA269" s="794"/>
      <c r="BB269" s="794"/>
      <c r="BC269" s="794"/>
      <c r="BD269" s="794"/>
      <c r="BE269" s="794"/>
      <c r="BF269" s="794"/>
      <c r="BG269" s="794"/>
      <c r="BH269" s="794"/>
      <c r="BI269" s="794"/>
      <c r="BJ269" s="794"/>
      <c r="BK269" s="794"/>
      <c r="BL269" s="794"/>
      <c r="BM269" s="794"/>
    </row>
    <row r="270" spans="5:65" s="795" customFormat="1" ht="12.75" customHeight="1">
      <c r="E270" s="4"/>
      <c r="F270" s="794"/>
      <c r="G270" s="794"/>
      <c r="H270" s="794"/>
      <c r="I270" s="794"/>
      <c r="J270" s="794"/>
      <c r="K270" s="794"/>
      <c r="L270" s="794"/>
      <c r="M270" s="794"/>
      <c r="N270" s="794"/>
      <c r="O270" s="794"/>
      <c r="P270" s="794"/>
      <c r="Q270" s="794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</row>
    <row r="271" spans="5:65" s="795" customFormat="1" ht="11.1" customHeight="1">
      <c r="E271" s="4"/>
      <c r="F271" s="794"/>
      <c r="G271" s="794"/>
      <c r="H271" s="794"/>
      <c r="I271" s="794"/>
      <c r="J271" s="794"/>
      <c r="K271" s="794"/>
      <c r="L271" s="794"/>
      <c r="M271" s="794"/>
      <c r="N271" s="794"/>
      <c r="O271" s="794"/>
      <c r="P271" s="794"/>
      <c r="Q271" s="794"/>
      <c r="R271" s="794"/>
      <c r="S271" s="794"/>
      <c r="T271" s="794"/>
      <c r="U271" s="794"/>
      <c r="V271" s="794"/>
      <c r="W271" s="794"/>
      <c r="X271" s="794"/>
      <c r="Y271" s="794"/>
      <c r="Z271" s="794"/>
      <c r="AA271" s="794"/>
      <c r="AB271" s="794"/>
      <c r="AC271" s="794"/>
      <c r="AD271" s="794"/>
      <c r="AE271" s="794"/>
      <c r="AF271" s="794"/>
      <c r="AG271" s="794"/>
      <c r="AH271" s="794"/>
      <c r="AI271" s="794"/>
      <c r="AJ271" s="794"/>
      <c r="AK271" s="794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4"/>
      <c r="AX271" s="794"/>
      <c r="AY271" s="794"/>
      <c r="AZ271" s="794"/>
      <c r="BA271" s="794"/>
      <c r="BB271" s="794"/>
      <c r="BC271" s="794"/>
      <c r="BD271" s="794"/>
      <c r="BE271" s="794"/>
      <c r="BF271" s="794"/>
      <c r="BG271" s="794"/>
      <c r="BH271" s="794"/>
      <c r="BI271" s="794"/>
      <c r="BJ271" s="794"/>
      <c r="BK271" s="794"/>
      <c r="BL271" s="794"/>
      <c r="BM271" s="794"/>
    </row>
    <row r="272" spans="5:65" s="795" customFormat="1" ht="24" customHeight="1">
      <c r="E272" s="4"/>
      <c r="F272" s="794"/>
      <c r="G272" s="794"/>
      <c r="H272" s="794"/>
      <c r="I272" s="794"/>
      <c r="J272" s="794"/>
      <c r="K272" s="794"/>
      <c r="L272" s="794"/>
      <c r="M272" s="794"/>
      <c r="N272" s="794"/>
      <c r="O272" s="794"/>
      <c r="P272" s="794"/>
      <c r="Q272" s="794"/>
      <c r="R272" s="794"/>
      <c r="S272" s="794"/>
      <c r="T272" s="794"/>
      <c r="U272" s="794"/>
      <c r="V272" s="794"/>
      <c r="W272" s="794"/>
      <c r="X272" s="794"/>
      <c r="Y272" s="794"/>
      <c r="Z272" s="794"/>
      <c r="AA272" s="794"/>
      <c r="AB272" s="794"/>
      <c r="AC272" s="794"/>
      <c r="AD272" s="794"/>
      <c r="AE272" s="794"/>
      <c r="AF272" s="794"/>
      <c r="AG272" s="794"/>
      <c r="AH272" s="794"/>
      <c r="AI272" s="794"/>
      <c r="AJ272" s="794"/>
      <c r="AK272" s="794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4"/>
      <c r="AX272" s="794"/>
      <c r="AY272" s="794"/>
      <c r="AZ272" s="794"/>
      <c r="BA272" s="794"/>
      <c r="BB272" s="794"/>
      <c r="BC272" s="794"/>
      <c r="BD272" s="794"/>
      <c r="BE272" s="794"/>
      <c r="BF272" s="794"/>
      <c r="BG272" s="794"/>
      <c r="BH272" s="794"/>
      <c r="BI272" s="794"/>
      <c r="BJ272" s="794"/>
      <c r="BK272" s="794"/>
      <c r="BL272" s="794"/>
      <c r="BM272" s="794"/>
    </row>
    <row r="273" spans="5:65" s="795" customFormat="1" ht="11.1" customHeight="1">
      <c r="E273" s="4"/>
      <c r="F273" s="794"/>
      <c r="G273" s="794"/>
      <c r="H273" s="794"/>
      <c r="I273" s="794"/>
      <c r="J273" s="794"/>
      <c r="K273" s="794"/>
      <c r="L273" s="794"/>
      <c r="M273" s="794"/>
      <c r="N273" s="794"/>
      <c r="O273" s="794"/>
      <c r="P273" s="794"/>
      <c r="Q273" s="794"/>
      <c r="R273" s="794"/>
      <c r="S273" s="794"/>
      <c r="T273" s="794"/>
      <c r="U273" s="794"/>
      <c r="V273" s="794"/>
      <c r="W273" s="794"/>
      <c r="X273" s="794"/>
      <c r="Y273" s="794"/>
      <c r="Z273" s="794"/>
      <c r="AA273" s="794"/>
      <c r="AB273" s="794"/>
      <c r="AC273" s="794"/>
      <c r="AD273" s="794"/>
      <c r="AE273" s="794"/>
      <c r="AF273" s="794"/>
      <c r="AG273" s="794"/>
      <c r="AH273" s="794"/>
      <c r="AI273" s="794"/>
      <c r="AJ273" s="794"/>
      <c r="AK273" s="794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4"/>
      <c r="AX273" s="794"/>
      <c r="AY273" s="794"/>
      <c r="AZ273" s="794"/>
      <c r="BA273" s="794"/>
      <c r="BB273" s="794"/>
      <c r="BC273" s="794"/>
      <c r="BD273" s="794"/>
      <c r="BE273" s="794"/>
      <c r="BF273" s="794"/>
      <c r="BG273" s="794"/>
      <c r="BH273" s="794"/>
      <c r="BI273" s="794"/>
      <c r="BJ273" s="794"/>
      <c r="BK273" s="794"/>
      <c r="BL273" s="794"/>
      <c r="BM273" s="794"/>
    </row>
    <row r="274" spans="5:65" s="795" customFormat="1" ht="12.75" customHeight="1">
      <c r="E274" s="4"/>
      <c r="F274" s="794"/>
      <c r="G274" s="794"/>
      <c r="H274" s="794"/>
      <c r="I274" s="794"/>
      <c r="J274" s="794"/>
      <c r="K274" s="794"/>
      <c r="L274" s="794"/>
      <c r="M274" s="794"/>
      <c r="N274" s="794"/>
      <c r="O274" s="794"/>
      <c r="P274" s="794"/>
      <c r="Q274" s="794"/>
      <c r="R274" s="794"/>
      <c r="S274" s="794"/>
      <c r="T274" s="794"/>
      <c r="U274" s="794"/>
      <c r="V274" s="794"/>
      <c r="W274" s="794"/>
      <c r="X274" s="794"/>
      <c r="Y274" s="794"/>
      <c r="Z274" s="794"/>
      <c r="AA274" s="794"/>
      <c r="AB274" s="794"/>
      <c r="AC274" s="794"/>
      <c r="AD274" s="794"/>
      <c r="AE274" s="794"/>
      <c r="AF274" s="794"/>
      <c r="AG274" s="794"/>
      <c r="AH274" s="794"/>
      <c r="AI274" s="794"/>
      <c r="AJ274" s="794"/>
      <c r="AK274" s="794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4"/>
      <c r="AX274" s="794"/>
      <c r="AY274" s="794"/>
      <c r="AZ274" s="794"/>
      <c r="BA274" s="794"/>
      <c r="BB274" s="794"/>
      <c r="BC274" s="794"/>
      <c r="BD274" s="794"/>
      <c r="BE274" s="794"/>
      <c r="BF274" s="794"/>
      <c r="BG274" s="794"/>
      <c r="BH274" s="794"/>
      <c r="BI274" s="794"/>
      <c r="BJ274" s="794"/>
      <c r="BK274" s="794"/>
      <c r="BL274" s="794"/>
      <c r="BM274" s="794"/>
    </row>
    <row r="275" spans="5:65" s="795" customFormat="1" ht="11.1" customHeight="1">
      <c r="E275" s="4"/>
      <c r="F275" s="794"/>
      <c r="G275" s="794"/>
      <c r="H275" s="794"/>
      <c r="I275" s="794"/>
      <c r="J275" s="794"/>
      <c r="K275" s="794"/>
      <c r="L275" s="794"/>
      <c r="M275" s="794"/>
      <c r="N275" s="794"/>
      <c r="O275" s="794"/>
      <c r="P275" s="794"/>
      <c r="Q275" s="794"/>
      <c r="R275" s="794"/>
      <c r="S275" s="794"/>
      <c r="T275" s="794"/>
      <c r="U275" s="794"/>
      <c r="V275" s="794"/>
      <c r="W275" s="794"/>
      <c r="X275" s="794"/>
      <c r="Y275" s="794"/>
      <c r="Z275" s="794"/>
      <c r="AA275" s="794"/>
      <c r="AB275" s="794"/>
      <c r="AC275" s="794"/>
      <c r="AD275" s="794"/>
      <c r="AE275" s="794"/>
      <c r="AF275" s="794"/>
      <c r="AG275" s="794"/>
      <c r="AH275" s="794"/>
      <c r="AI275" s="794"/>
      <c r="AJ275" s="794"/>
      <c r="AK275" s="794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4"/>
      <c r="AX275" s="794"/>
      <c r="AY275" s="794"/>
      <c r="AZ275" s="794"/>
      <c r="BA275" s="794"/>
      <c r="BB275" s="794"/>
      <c r="BC275" s="794"/>
      <c r="BD275" s="794"/>
      <c r="BE275" s="794"/>
      <c r="BF275" s="794"/>
      <c r="BG275" s="794"/>
      <c r="BH275" s="794"/>
      <c r="BI275" s="794"/>
      <c r="BJ275" s="794"/>
      <c r="BK275" s="794"/>
      <c r="BL275" s="794"/>
      <c r="BM275" s="794"/>
    </row>
    <row r="276" spans="5:65" s="795" customFormat="1" ht="12.75" customHeight="1">
      <c r="E276" s="4"/>
      <c r="F276" s="794"/>
      <c r="G276" s="794"/>
      <c r="H276" s="794"/>
      <c r="I276" s="794"/>
      <c r="J276" s="794"/>
      <c r="K276" s="794"/>
      <c r="L276" s="794"/>
      <c r="M276" s="794"/>
      <c r="N276" s="794"/>
      <c r="O276" s="794"/>
      <c r="P276" s="794"/>
      <c r="Q276" s="794"/>
      <c r="R276" s="794"/>
      <c r="S276" s="794"/>
      <c r="T276" s="794"/>
      <c r="U276" s="794"/>
      <c r="V276" s="794"/>
      <c r="W276" s="794"/>
      <c r="X276" s="794"/>
      <c r="Y276" s="794"/>
      <c r="Z276" s="794"/>
      <c r="AA276" s="794"/>
      <c r="AB276" s="794"/>
      <c r="AC276" s="794"/>
      <c r="AD276" s="794"/>
      <c r="AE276" s="794"/>
      <c r="AF276" s="794"/>
      <c r="AG276" s="794"/>
      <c r="AH276" s="794"/>
      <c r="AI276" s="794"/>
      <c r="AJ276" s="794"/>
      <c r="AK276" s="794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4"/>
      <c r="AX276" s="794"/>
      <c r="AY276" s="794"/>
      <c r="AZ276" s="794"/>
      <c r="BA276" s="794"/>
      <c r="BB276" s="794"/>
      <c r="BC276" s="794"/>
      <c r="BD276" s="794"/>
      <c r="BE276" s="794"/>
      <c r="BF276" s="794"/>
      <c r="BG276" s="794"/>
      <c r="BH276" s="794"/>
      <c r="BI276" s="794"/>
      <c r="BJ276" s="794"/>
      <c r="BK276" s="794"/>
      <c r="BL276" s="794"/>
      <c r="BM276" s="794"/>
    </row>
    <row r="277" spans="5:65" s="795" customFormat="1" ht="12.75" customHeight="1">
      <c r="E277" s="4"/>
      <c r="F277" s="794"/>
      <c r="G277" s="794"/>
      <c r="H277" s="794"/>
      <c r="I277" s="794"/>
      <c r="J277" s="794"/>
      <c r="K277" s="794"/>
      <c r="L277" s="794"/>
      <c r="M277" s="794"/>
      <c r="N277" s="794"/>
      <c r="O277" s="794"/>
      <c r="P277" s="794"/>
      <c r="Q277" s="794"/>
      <c r="R277" s="794"/>
      <c r="S277" s="794"/>
      <c r="T277" s="794"/>
      <c r="U277" s="794"/>
      <c r="V277" s="794"/>
      <c r="W277" s="794"/>
      <c r="X277" s="794"/>
      <c r="Y277" s="794"/>
      <c r="Z277" s="794"/>
      <c r="AA277" s="794"/>
      <c r="AB277" s="794"/>
      <c r="AC277" s="794"/>
      <c r="AD277" s="794"/>
      <c r="AE277" s="794"/>
      <c r="AF277" s="794"/>
      <c r="AG277" s="794"/>
      <c r="AH277" s="794"/>
      <c r="AI277" s="794"/>
      <c r="AJ277" s="794"/>
      <c r="AK277" s="794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4"/>
      <c r="AX277" s="794"/>
      <c r="AY277" s="794"/>
      <c r="AZ277" s="794"/>
      <c r="BA277" s="794"/>
      <c r="BB277" s="794"/>
      <c r="BC277" s="794"/>
      <c r="BD277" s="794"/>
      <c r="BE277" s="794"/>
      <c r="BF277" s="794"/>
      <c r="BG277" s="794"/>
      <c r="BH277" s="794"/>
      <c r="BI277" s="794"/>
      <c r="BJ277" s="794"/>
      <c r="BK277" s="794"/>
      <c r="BL277" s="794"/>
      <c r="BM277" s="794"/>
    </row>
    <row r="278" spans="5:65" s="795" customFormat="1" ht="12.75" customHeight="1">
      <c r="E278" s="4"/>
      <c r="F278" s="794"/>
      <c r="G278" s="794"/>
      <c r="H278" s="794"/>
      <c r="I278" s="794"/>
      <c r="J278" s="794"/>
      <c r="K278" s="794"/>
      <c r="L278" s="794"/>
      <c r="M278" s="794"/>
      <c r="N278" s="794"/>
      <c r="O278" s="794"/>
      <c r="P278" s="794"/>
      <c r="Q278" s="794"/>
      <c r="R278" s="794"/>
      <c r="S278" s="794"/>
      <c r="T278" s="794"/>
      <c r="U278" s="794"/>
      <c r="V278" s="794"/>
      <c r="W278" s="794"/>
      <c r="X278" s="794"/>
      <c r="Y278" s="794"/>
      <c r="Z278" s="794"/>
      <c r="AA278" s="794"/>
      <c r="AB278" s="794"/>
      <c r="AC278" s="794"/>
      <c r="AD278" s="794"/>
      <c r="AE278" s="794"/>
      <c r="AF278" s="794"/>
      <c r="AG278" s="794"/>
      <c r="AH278" s="794"/>
      <c r="AI278" s="794"/>
      <c r="AJ278" s="794"/>
      <c r="AK278" s="794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4"/>
      <c r="AX278" s="794"/>
      <c r="AY278" s="794"/>
      <c r="AZ278" s="794"/>
      <c r="BA278" s="794"/>
      <c r="BB278" s="794"/>
      <c r="BC278" s="794"/>
      <c r="BD278" s="794"/>
      <c r="BE278" s="794"/>
      <c r="BF278" s="794"/>
      <c r="BG278" s="794"/>
      <c r="BH278" s="794"/>
      <c r="BI278" s="794"/>
      <c r="BJ278" s="794"/>
      <c r="BK278" s="794"/>
      <c r="BL278" s="794"/>
      <c r="BM278" s="794"/>
    </row>
    <row r="279" spans="5:65" s="795" customFormat="1" ht="12.75" customHeight="1">
      <c r="E279" s="4"/>
      <c r="F279" s="794"/>
      <c r="G279" s="794"/>
      <c r="H279" s="794"/>
      <c r="I279" s="794"/>
      <c r="J279" s="794"/>
      <c r="K279" s="794"/>
      <c r="L279" s="794"/>
      <c r="M279" s="794"/>
      <c r="N279" s="794"/>
      <c r="O279" s="794"/>
      <c r="P279" s="794"/>
      <c r="Q279" s="794"/>
      <c r="R279" s="794"/>
      <c r="S279" s="794"/>
      <c r="T279" s="794"/>
      <c r="U279" s="794"/>
      <c r="V279" s="794"/>
      <c r="W279" s="794"/>
      <c r="X279" s="794"/>
      <c r="Y279" s="794"/>
      <c r="Z279" s="794"/>
      <c r="AA279" s="794"/>
      <c r="AB279" s="794"/>
      <c r="AC279" s="794"/>
      <c r="AD279" s="794"/>
      <c r="AE279" s="794"/>
      <c r="AF279" s="794"/>
      <c r="AG279" s="794"/>
      <c r="AH279" s="794"/>
      <c r="AI279" s="794"/>
      <c r="AJ279" s="794"/>
      <c r="AK279" s="794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4"/>
      <c r="AX279" s="794"/>
      <c r="AY279" s="794"/>
      <c r="AZ279" s="794"/>
      <c r="BA279" s="794"/>
      <c r="BB279" s="794"/>
      <c r="BC279" s="794"/>
      <c r="BD279" s="794"/>
      <c r="BE279" s="794"/>
      <c r="BF279" s="794"/>
      <c r="BG279" s="794"/>
      <c r="BH279" s="794"/>
      <c r="BI279" s="794"/>
      <c r="BJ279" s="794"/>
      <c r="BK279" s="794"/>
      <c r="BL279" s="794"/>
      <c r="BM279" s="794"/>
    </row>
    <row r="280" spans="5:65" s="795" customFormat="1" ht="12.75" customHeight="1">
      <c r="E280" s="4"/>
      <c r="F280" s="794"/>
      <c r="G280" s="794"/>
      <c r="H280" s="794"/>
      <c r="I280" s="794"/>
      <c r="J280" s="794"/>
      <c r="K280" s="794"/>
      <c r="L280" s="794"/>
      <c r="M280" s="794"/>
      <c r="N280" s="794"/>
      <c r="O280" s="794"/>
      <c r="P280" s="794"/>
      <c r="Q280" s="794"/>
      <c r="R280" s="794"/>
      <c r="S280" s="794"/>
      <c r="T280" s="794"/>
      <c r="U280" s="794"/>
      <c r="V280" s="794"/>
      <c r="W280" s="794"/>
      <c r="X280" s="794"/>
      <c r="Y280" s="794"/>
      <c r="Z280" s="794"/>
      <c r="AA280" s="794"/>
      <c r="AB280" s="794"/>
      <c r="AC280" s="794"/>
      <c r="AD280" s="794"/>
      <c r="AE280" s="794"/>
      <c r="AF280" s="794"/>
      <c r="AG280" s="794"/>
      <c r="AH280" s="794"/>
      <c r="AI280" s="794"/>
      <c r="AJ280" s="794"/>
      <c r="AK280" s="794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4"/>
      <c r="AX280" s="794"/>
      <c r="AY280" s="794"/>
      <c r="AZ280" s="794"/>
      <c r="BA280" s="794"/>
      <c r="BB280" s="794"/>
      <c r="BC280" s="794"/>
      <c r="BD280" s="794"/>
      <c r="BE280" s="794"/>
      <c r="BF280" s="794"/>
      <c r="BG280" s="794"/>
      <c r="BH280" s="794"/>
      <c r="BI280" s="794"/>
      <c r="BJ280" s="794"/>
      <c r="BK280" s="794"/>
      <c r="BL280" s="794"/>
      <c r="BM280" s="794"/>
    </row>
    <row r="281" spans="5:65" s="795" customFormat="1" ht="11.1" customHeight="1">
      <c r="E281" s="4"/>
      <c r="F281" s="794"/>
      <c r="G281" s="794"/>
      <c r="H281" s="794"/>
      <c r="I281" s="794"/>
      <c r="J281" s="794"/>
      <c r="K281" s="794"/>
      <c r="L281" s="794"/>
      <c r="M281" s="794"/>
      <c r="N281" s="794"/>
      <c r="O281" s="794"/>
      <c r="P281" s="794"/>
      <c r="Q281" s="794"/>
      <c r="R281" s="794"/>
      <c r="S281" s="794"/>
      <c r="T281" s="794"/>
      <c r="U281" s="794"/>
      <c r="V281" s="794"/>
      <c r="W281" s="794"/>
      <c r="X281" s="794"/>
      <c r="Y281" s="794"/>
      <c r="Z281" s="794"/>
      <c r="AA281" s="794"/>
      <c r="AB281" s="794"/>
      <c r="AC281" s="794"/>
      <c r="AD281" s="794"/>
      <c r="AE281" s="794"/>
      <c r="AF281" s="794"/>
      <c r="AG281" s="794"/>
      <c r="AH281" s="794"/>
      <c r="AI281" s="794"/>
      <c r="AJ281" s="794"/>
      <c r="AK281" s="794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4"/>
      <c r="AX281" s="794"/>
      <c r="AY281" s="794"/>
      <c r="AZ281" s="794"/>
      <c r="BA281" s="794"/>
      <c r="BB281" s="794"/>
      <c r="BC281" s="794"/>
      <c r="BD281" s="794"/>
      <c r="BE281" s="794"/>
      <c r="BF281" s="794"/>
      <c r="BG281" s="794"/>
      <c r="BH281" s="794"/>
      <c r="BI281" s="794"/>
      <c r="BJ281" s="794"/>
      <c r="BK281" s="794"/>
      <c r="BL281" s="794"/>
      <c r="BM281" s="794"/>
    </row>
    <row r="282" spans="5:65" s="795" customFormat="1" ht="12.75" customHeight="1">
      <c r="E282" s="4"/>
      <c r="F282" s="794"/>
      <c r="G282" s="794"/>
      <c r="H282" s="794"/>
      <c r="I282" s="794"/>
      <c r="J282" s="794"/>
      <c r="K282" s="794"/>
      <c r="L282" s="794"/>
      <c r="M282" s="794"/>
      <c r="N282" s="794"/>
      <c r="O282" s="794"/>
      <c r="P282" s="794"/>
      <c r="Q282" s="794"/>
      <c r="R282" s="794"/>
      <c r="S282" s="794"/>
      <c r="T282" s="794"/>
      <c r="U282" s="794"/>
      <c r="V282" s="794"/>
      <c r="W282" s="794"/>
      <c r="X282" s="794"/>
      <c r="Y282" s="794"/>
      <c r="Z282" s="794"/>
      <c r="AA282" s="794"/>
      <c r="AB282" s="794"/>
      <c r="AC282" s="794"/>
      <c r="AD282" s="794"/>
      <c r="AE282" s="794"/>
      <c r="AF282" s="794"/>
      <c r="AG282" s="794"/>
      <c r="AH282" s="794"/>
      <c r="AI282" s="794"/>
      <c r="AJ282" s="794"/>
      <c r="AK282" s="794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4"/>
      <c r="AX282" s="794"/>
      <c r="AY282" s="794"/>
      <c r="AZ282" s="794"/>
      <c r="BA282" s="794"/>
      <c r="BB282" s="794"/>
      <c r="BC282" s="794"/>
      <c r="BD282" s="794"/>
      <c r="BE282" s="794"/>
      <c r="BF282" s="794"/>
      <c r="BG282" s="794"/>
      <c r="BH282" s="794"/>
      <c r="BI282" s="794"/>
      <c r="BJ282" s="794"/>
      <c r="BK282" s="794"/>
      <c r="BL282" s="794"/>
      <c r="BM282" s="794"/>
    </row>
    <row r="283" spans="5:65" s="795" customFormat="1" ht="12.75" customHeight="1">
      <c r="E283" s="4"/>
      <c r="F283" s="794"/>
      <c r="G283" s="794"/>
      <c r="H283" s="794"/>
      <c r="I283" s="794"/>
      <c r="J283" s="794"/>
      <c r="K283" s="794"/>
      <c r="L283" s="794"/>
      <c r="M283" s="794"/>
      <c r="N283" s="794"/>
      <c r="O283" s="794"/>
      <c r="P283" s="794"/>
      <c r="Q283" s="794"/>
      <c r="R283" s="794"/>
      <c r="S283" s="794"/>
      <c r="T283" s="794"/>
      <c r="U283" s="794"/>
      <c r="V283" s="794"/>
      <c r="W283" s="794"/>
      <c r="X283" s="794"/>
      <c r="Y283" s="794"/>
      <c r="Z283" s="794"/>
      <c r="AA283" s="794"/>
      <c r="AB283" s="794"/>
      <c r="AC283" s="794"/>
      <c r="AD283" s="794"/>
      <c r="AE283" s="794"/>
      <c r="AF283" s="794"/>
      <c r="AG283" s="794"/>
      <c r="AH283" s="794"/>
      <c r="AI283" s="794"/>
      <c r="AJ283" s="794"/>
      <c r="AK283" s="794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4"/>
      <c r="AX283" s="794"/>
      <c r="AY283" s="794"/>
      <c r="AZ283" s="794"/>
      <c r="BA283" s="794"/>
      <c r="BB283" s="794"/>
      <c r="BC283" s="794"/>
      <c r="BD283" s="794"/>
      <c r="BE283" s="794"/>
      <c r="BF283" s="794"/>
      <c r="BG283" s="794"/>
      <c r="BH283" s="794"/>
      <c r="BI283" s="794"/>
      <c r="BJ283" s="794"/>
      <c r="BK283" s="794"/>
      <c r="BL283" s="794"/>
      <c r="BM283" s="794"/>
    </row>
    <row r="284" spans="5:65" s="795" customFormat="1" ht="12.75" customHeight="1">
      <c r="E284" s="4"/>
      <c r="F284" s="794"/>
      <c r="G284" s="794"/>
      <c r="H284" s="794"/>
      <c r="I284" s="794"/>
      <c r="J284" s="794"/>
      <c r="K284" s="794"/>
      <c r="L284" s="794"/>
      <c r="M284" s="794"/>
      <c r="N284" s="794"/>
      <c r="O284" s="794"/>
      <c r="P284" s="794"/>
      <c r="Q284" s="794"/>
      <c r="R284" s="794"/>
      <c r="S284" s="794"/>
      <c r="T284" s="794"/>
      <c r="U284" s="794"/>
      <c r="V284" s="794"/>
      <c r="W284" s="794"/>
      <c r="X284" s="794"/>
      <c r="Y284" s="794"/>
      <c r="Z284" s="794"/>
      <c r="AA284" s="794"/>
      <c r="AB284" s="794"/>
      <c r="AC284" s="794"/>
      <c r="AD284" s="794"/>
      <c r="AE284" s="794"/>
      <c r="AF284" s="794"/>
      <c r="AG284" s="794"/>
      <c r="AH284" s="794"/>
      <c r="AI284" s="794"/>
      <c r="AJ284" s="794"/>
      <c r="AK284" s="794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4"/>
      <c r="AX284" s="794"/>
      <c r="AY284" s="794"/>
      <c r="AZ284" s="794"/>
      <c r="BA284" s="794"/>
      <c r="BB284" s="794"/>
      <c r="BC284" s="794"/>
      <c r="BD284" s="794"/>
      <c r="BE284" s="794"/>
      <c r="BF284" s="794"/>
      <c r="BG284" s="794"/>
      <c r="BH284" s="794"/>
      <c r="BI284" s="794"/>
      <c r="BJ284" s="794"/>
      <c r="BK284" s="794"/>
      <c r="BL284" s="794"/>
      <c r="BM284" s="794"/>
    </row>
    <row r="285" spans="5:65" s="795" customFormat="1" ht="12.75" customHeight="1">
      <c r="E285" s="4"/>
      <c r="F285" s="794"/>
      <c r="G285" s="794"/>
      <c r="H285" s="794"/>
      <c r="I285" s="794"/>
      <c r="J285" s="794"/>
      <c r="K285" s="794"/>
      <c r="L285" s="794"/>
      <c r="M285" s="794"/>
      <c r="N285" s="794"/>
      <c r="O285" s="794"/>
      <c r="P285" s="794"/>
      <c r="Q285" s="794"/>
      <c r="R285" s="794"/>
      <c r="S285" s="794"/>
      <c r="T285" s="794"/>
      <c r="U285" s="794"/>
      <c r="V285" s="794"/>
      <c r="W285" s="794"/>
      <c r="X285" s="794"/>
      <c r="Y285" s="794"/>
      <c r="Z285" s="794"/>
      <c r="AA285" s="794"/>
      <c r="AB285" s="794"/>
      <c r="AC285" s="794"/>
      <c r="AD285" s="794"/>
      <c r="AE285" s="794"/>
      <c r="AF285" s="794"/>
      <c r="AG285" s="794"/>
      <c r="AH285" s="794"/>
      <c r="AI285" s="794"/>
      <c r="AJ285" s="794"/>
      <c r="AK285" s="794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4"/>
      <c r="AX285" s="794"/>
      <c r="AY285" s="794"/>
      <c r="AZ285" s="794"/>
      <c r="BA285" s="794"/>
      <c r="BB285" s="794"/>
      <c r="BC285" s="794"/>
      <c r="BD285" s="794"/>
      <c r="BE285" s="794"/>
      <c r="BF285" s="794"/>
      <c r="BG285" s="794"/>
      <c r="BH285" s="794"/>
      <c r="BI285" s="794"/>
      <c r="BJ285" s="794"/>
      <c r="BK285" s="794"/>
      <c r="BL285" s="794"/>
      <c r="BM285" s="794"/>
    </row>
    <row r="286" spans="5:65" s="795" customFormat="1" ht="12.75" customHeight="1">
      <c r="E286" s="4"/>
      <c r="F286" s="794"/>
      <c r="G286" s="794"/>
      <c r="H286" s="794"/>
      <c r="I286" s="794"/>
      <c r="J286" s="794"/>
      <c r="K286" s="794"/>
      <c r="L286" s="794"/>
      <c r="M286" s="794"/>
      <c r="N286" s="794"/>
      <c r="O286" s="794"/>
      <c r="P286" s="794"/>
      <c r="Q286" s="794"/>
      <c r="R286" s="794"/>
      <c r="S286" s="794"/>
      <c r="T286" s="794"/>
      <c r="U286" s="794"/>
      <c r="V286" s="794"/>
      <c r="W286" s="794"/>
      <c r="X286" s="794"/>
      <c r="Y286" s="794"/>
      <c r="Z286" s="794"/>
      <c r="AA286" s="794"/>
      <c r="AB286" s="794"/>
      <c r="AC286" s="794"/>
      <c r="AD286" s="794"/>
      <c r="AE286" s="794"/>
      <c r="AF286" s="794"/>
      <c r="AG286" s="794"/>
      <c r="AH286" s="794"/>
      <c r="AI286" s="794"/>
      <c r="AJ286" s="794"/>
      <c r="AK286" s="794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4"/>
      <c r="AX286" s="794"/>
      <c r="AY286" s="794"/>
      <c r="AZ286" s="794"/>
      <c r="BA286" s="794"/>
      <c r="BB286" s="794"/>
      <c r="BC286" s="794"/>
      <c r="BD286" s="794"/>
      <c r="BE286" s="794"/>
      <c r="BF286" s="794"/>
      <c r="BG286" s="794"/>
      <c r="BH286" s="794"/>
      <c r="BI286" s="794"/>
      <c r="BJ286" s="794"/>
      <c r="BK286" s="794"/>
      <c r="BL286" s="794"/>
      <c r="BM286" s="794"/>
    </row>
    <row r="287" spans="5:65" s="795" customFormat="1" ht="11.1" customHeight="1">
      <c r="E287" s="4"/>
      <c r="F287" s="794"/>
      <c r="G287" s="794"/>
      <c r="H287" s="794"/>
      <c r="I287" s="794"/>
      <c r="J287" s="794"/>
      <c r="K287" s="794"/>
      <c r="L287" s="794"/>
      <c r="M287" s="794"/>
      <c r="N287" s="794"/>
      <c r="O287" s="794"/>
      <c r="P287" s="794"/>
      <c r="Q287" s="794"/>
      <c r="R287" s="794"/>
      <c r="S287" s="794"/>
      <c r="T287" s="794"/>
      <c r="U287" s="794"/>
      <c r="V287" s="794"/>
      <c r="W287" s="794"/>
      <c r="X287" s="794"/>
      <c r="Y287" s="794"/>
      <c r="Z287" s="794"/>
      <c r="AA287" s="794"/>
      <c r="AB287" s="794"/>
      <c r="AC287" s="794"/>
      <c r="AD287" s="794"/>
      <c r="AE287" s="794"/>
      <c r="AF287" s="794"/>
      <c r="AG287" s="794"/>
      <c r="AH287" s="794"/>
      <c r="AI287" s="794"/>
      <c r="AJ287" s="794"/>
      <c r="AK287" s="794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4"/>
      <c r="AX287" s="794"/>
      <c r="AY287" s="794"/>
      <c r="AZ287" s="794"/>
      <c r="BA287" s="794"/>
      <c r="BB287" s="794"/>
      <c r="BC287" s="794"/>
      <c r="BD287" s="794"/>
      <c r="BE287" s="794"/>
      <c r="BF287" s="794"/>
      <c r="BG287" s="794"/>
      <c r="BH287" s="794"/>
      <c r="BI287" s="794"/>
      <c r="BJ287" s="794"/>
      <c r="BK287" s="794"/>
      <c r="BL287" s="794"/>
      <c r="BM287" s="794"/>
    </row>
    <row r="288" spans="5:65" s="795" customFormat="1" ht="12.75" customHeight="1">
      <c r="E288" s="4"/>
      <c r="F288" s="794"/>
      <c r="G288" s="794"/>
      <c r="H288" s="794"/>
      <c r="I288" s="794"/>
      <c r="J288" s="794"/>
      <c r="K288" s="794"/>
      <c r="L288" s="794"/>
      <c r="M288" s="794"/>
      <c r="N288" s="794"/>
      <c r="O288" s="794"/>
      <c r="P288" s="794"/>
      <c r="Q288" s="794"/>
      <c r="R288" s="794"/>
      <c r="S288" s="794"/>
      <c r="T288" s="794"/>
      <c r="U288" s="794"/>
      <c r="V288" s="794"/>
      <c r="W288" s="794"/>
      <c r="X288" s="794"/>
      <c r="Y288" s="794"/>
      <c r="Z288" s="794"/>
      <c r="AA288" s="794"/>
      <c r="AB288" s="794"/>
      <c r="AC288" s="794"/>
      <c r="AD288" s="794"/>
      <c r="AE288" s="794"/>
      <c r="AF288" s="794"/>
      <c r="AG288" s="794"/>
      <c r="AH288" s="794"/>
      <c r="AI288" s="794"/>
      <c r="AJ288" s="794"/>
      <c r="AK288" s="794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4"/>
      <c r="AX288" s="794"/>
      <c r="AY288" s="794"/>
      <c r="AZ288" s="794"/>
      <c r="BA288" s="794"/>
      <c r="BB288" s="794"/>
      <c r="BC288" s="794"/>
      <c r="BD288" s="794"/>
      <c r="BE288" s="794"/>
      <c r="BF288" s="794"/>
      <c r="BG288" s="794"/>
      <c r="BH288" s="794"/>
      <c r="BI288" s="794"/>
      <c r="BJ288" s="794"/>
      <c r="BK288" s="794"/>
      <c r="BL288" s="794"/>
      <c r="BM288" s="794"/>
    </row>
    <row r="289" spans="5:65" s="795" customFormat="1" ht="12.75" customHeight="1">
      <c r="E289" s="4"/>
      <c r="F289" s="794"/>
      <c r="G289" s="794"/>
      <c r="H289" s="794"/>
      <c r="I289" s="794"/>
      <c r="J289" s="794"/>
      <c r="K289" s="794"/>
      <c r="L289" s="794"/>
      <c r="M289" s="794"/>
      <c r="N289" s="794"/>
      <c r="O289" s="794"/>
      <c r="P289" s="794"/>
      <c r="Q289" s="794"/>
      <c r="R289" s="794"/>
      <c r="S289" s="794"/>
      <c r="T289" s="794"/>
      <c r="U289" s="794"/>
      <c r="V289" s="794"/>
      <c r="W289" s="794"/>
      <c r="X289" s="794"/>
      <c r="Y289" s="794"/>
      <c r="Z289" s="794"/>
      <c r="AA289" s="794"/>
      <c r="AB289" s="794"/>
      <c r="AC289" s="794"/>
      <c r="AD289" s="794"/>
      <c r="AE289" s="794"/>
      <c r="AF289" s="794"/>
      <c r="AG289" s="794"/>
      <c r="AH289" s="794"/>
      <c r="AI289" s="794"/>
      <c r="AJ289" s="794"/>
      <c r="AK289" s="794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4"/>
      <c r="AX289" s="794"/>
      <c r="AY289" s="794"/>
      <c r="AZ289" s="794"/>
      <c r="BA289" s="794"/>
      <c r="BB289" s="794"/>
      <c r="BC289" s="794"/>
      <c r="BD289" s="794"/>
      <c r="BE289" s="794"/>
      <c r="BF289" s="794"/>
      <c r="BG289" s="794"/>
      <c r="BH289" s="794"/>
      <c r="BI289" s="794"/>
      <c r="BJ289" s="794"/>
      <c r="BK289" s="794"/>
      <c r="BL289" s="794"/>
      <c r="BM289" s="794"/>
    </row>
    <row r="290" spans="5:65" s="795" customFormat="1" ht="12.75" customHeight="1">
      <c r="E290" s="4"/>
      <c r="F290" s="794"/>
      <c r="G290" s="794"/>
      <c r="H290" s="794"/>
      <c r="I290" s="794"/>
      <c r="J290" s="794"/>
      <c r="K290" s="794"/>
      <c r="L290" s="794"/>
      <c r="M290" s="794"/>
      <c r="N290" s="794"/>
      <c r="O290" s="794"/>
      <c r="P290" s="794"/>
      <c r="Q290" s="794"/>
      <c r="R290" s="794"/>
      <c r="S290" s="794"/>
      <c r="T290" s="794"/>
      <c r="U290" s="794"/>
      <c r="V290" s="794"/>
      <c r="W290" s="794"/>
      <c r="X290" s="794"/>
      <c r="Y290" s="794"/>
      <c r="Z290" s="794"/>
      <c r="AA290" s="794"/>
      <c r="AB290" s="794"/>
      <c r="AC290" s="794"/>
      <c r="AD290" s="794"/>
      <c r="AE290" s="794"/>
      <c r="AF290" s="794"/>
      <c r="AG290" s="794"/>
      <c r="AH290" s="794"/>
      <c r="AI290" s="794"/>
      <c r="AJ290" s="794"/>
      <c r="AK290" s="794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4"/>
      <c r="AX290" s="794"/>
      <c r="AY290" s="794"/>
      <c r="AZ290" s="794"/>
      <c r="BA290" s="794"/>
      <c r="BB290" s="794"/>
      <c r="BC290" s="794"/>
      <c r="BD290" s="794"/>
      <c r="BE290" s="794"/>
      <c r="BF290" s="794"/>
      <c r="BG290" s="794"/>
      <c r="BH290" s="794"/>
      <c r="BI290" s="794"/>
      <c r="BJ290" s="794"/>
      <c r="BK290" s="794"/>
      <c r="BL290" s="794"/>
      <c r="BM290" s="794"/>
    </row>
    <row r="291" spans="5:65" s="795" customFormat="1" ht="12.75" customHeight="1">
      <c r="E291" s="4"/>
      <c r="F291" s="794"/>
      <c r="G291" s="794"/>
      <c r="H291" s="794"/>
      <c r="I291" s="794"/>
      <c r="J291" s="794"/>
      <c r="K291" s="794"/>
      <c r="L291" s="794"/>
      <c r="M291" s="794"/>
      <c r="N291" s="794"/>
      <c r="O291" s="794"/>
      <c r="P291" s="794"/>
      <c r="Q291" s="794"/>
      <c r="R291" s="794"/>
      <c r="S291" s="794"/>
      <c r="T291" s="794"/>
      <c r="U291" s="794"/>
      <c r="V291" s="794"/>
      <c r="W291" s="794"/>
      <c r="X291" s="794"/>
      <c r="Y291" s="794"/>
      <c r="Z291" s="794"/>
      <c r="AA291" s="794"/>
      <c r="AB291" s="794"/>
      <c r="AC291" s="794"/>
      <c r="AD291" s="794"/>
      <c r="AE291" s="794"/>
      <c r="AF291" s="794"/>
      <c r="AG291" s="794"/>
      <c r="AH291" s="794"/>
      <c r="AI291" s="794"/>
      <c r="AJ291" s="794"/>
      <c r="AK291" s="794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4"/>
      <c r="AX291" s="794"/>
      <c r="AY291" s="794"/>
      <c r="AZ291" s="794"/>
      <c r="BA291" s="794"/>
      <c r="BB291" s="794"/>
      <c r="BC291" s="794"/>
      <c r="BD291" s="794"/>
      <c r="BE291" s="794"/>
      <c r="BF291" s="794"/>
      <c r="BG291" s="794"/>
      <c r="BH291" s="794"/>
      <c r="BI291" s="794"/>
      <c r="BJ291" s="794"/>
      <c r="BK291" s="794"/>
      <c r="BL291" s="794"/>
      <c r="BM291" s="794"/>
    </row>
    <row r="292" spans="5:65" s="795" customFormat="1" ht="12.75" customHeight="1">
      <c r="E292" s="4"/>
      <c r="F292" s="794"/>
      <c r="G292" s="794"/>
      <c r="H292" s="794"/>
      <c r="I292" s="794"/>
      <c r="J292" s="794"/>
      <c r="K292" s="794"/>
      <c r="L292" s="794"/>
      <c r="M292" s="794"/>
      <c r="N292" s="794"/>
      <c r="O292" s="794"/>
      <c r="P292" s="794"/>
      <c r="Q292" s="794"/>
      <c r="R292" s="794"/>
      <c r="S292" s="794"/>
      <c r="T292" s="794"/>
      <c r="U292" s="794"/>
      <c r="V292" s="794"/>
      <c r="W292" s="794"/>
      <c r="X292" s="794"/>
      <c r="Y292" s="794"/>
      <c r="Z292" s="794"/>
      <c r="AA292" s="794"/>
      <c r="AB292" s="794"/>
      <c r="AC292" s="794"/>
      <c r="AD292" s="794"/>
      <c r="AE292" s="794"/>
      <c r="AF292" s="794"/>
      <c r="AG292" s="794"/>
      <c r="AH292" s="794"/>
      <c r="AI292" s="794"/>
      <c r="AJ292" s="794"/>
      <c r="AK292" s="794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4"/>
      <c r="AX292" s="794"/>
      <c r="AY292" s="794"/>
      <c r="AZ292" s="794"/>
      <c r="BA292" s="794"/>
      <c r="BB292" s="794"/>
      <c r="BC292" s="794"/>
      <c r="BD292" s="794"/>
      <c r="BE292" s="794"/>
      <c r="BF292" s="794"/>
      <c r="BG292" s="794"/>
      <c r="BH292" s="794"/>
      <c r="BI292" s="794"/>
      <c r="BJ292" s="794"/>
      <c r="BK292" s="794"/>
      <c r="BL292" s="794"/>
      <c r="BM292" s="794"/>
    </row>
    <row r="293" spans="5:65" s="795" customFormat="1" ht="11.1" customHeight="1">
      <c r="E293" s="4"/>
      <c r="F293" s="794"/>
      <c r="G293" s="794"/>
      <c r="H293" s="794"/>
      <c r="I293" s="794"/>
      <c r="J293" s="794"/>
      <c r="K293" s="794"/>
      <c r="L293" s="794"/>
      <c r="M293" s="794"/>
      <c r="N293" s="794"/>
      <c r="O293" s="794"/>
      <c r="P293" s="794"/>
      <c r="Q293" s="794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</row>
    <row r="294" spans="5:65" s="795" customFormat="1" ht="12.75" customHeight="1">
      <c r="E294" s="4"/>
      <c r="F294" s="794"/>
      <c r="G294" s="794"/>
      <c r="H294" s="794"/>
      <c r="I294" s="794"/>
      <c r="J294" s="794"/>
      <c r="K294" s="794"/>
      <c r="L294" s="794"/>
      <c r="M294" s="794"/>
      <c r="N294" s="794"/>
      <c r="O294" s="794"/>
      <c r="P294" s="794"/>
      <c r="Q294" s="794"/>
      <c r="R294" s="794"/>
      <c r="S294" s="794"/>
      <c r="T294" s="794"/>
      <c r="U294" s="794"/>
      <c r="V294" s="794"/>
      <c r="W294" s="794"/>
      <c r="X294" s="794"/>
      <c r="Y294" s="794"/>
      <c r="Z294" s="794"/>
      <c r="AA294" s="794"/>
      <c r="AB294" s="794"/>
      <c r="AC294" s="794"/>
      <c r="AD294" s="794"/>
      <c r="AE294" s="794"/>
      <c r="AF294" s="794"/>
      <c r="AG294" s="794"/>
      <c r="AH294" s="794"/>
      <c r="AI294" s="794"/>
      <c r="AJ294" s="794"/>
      <c r="AK294" s="794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4"/>
      <c r="AX294" s="794"/>
      <c r="AY294" s="794"/>
      <c r="AZ294" s="794"/>
      <c r="BA294" s="794"/>
      <c r="BB294" s="794"/>
      <c r="BC294" s="794"/>
      <c r="BD294" s="794"/>
      <c r="BE294" s="794"/>
      <c r="BF294" s="794"/>
      <c r="BG294" s="794"/>
      <c r="BH294" s="794"/>
      <c r="BI294" s="794"/>
      <c r="BJ294" s="794"/>
      <c r="BK294" s="794"/>
      <c r="BL294" s="794"/>
      <c r="BM294" s="794"/>
    </row>
    <row r="295" spans="5:65" s="795" customFormat="1" ht="12.75" customHeight="1">
      <c r="E295" s="4"/>
      <c r="F295" s="794"/>
      <c r="G295" s="794"/>
      <c r="H295" s="794"/>
      <c r="I295" s="794"/>
      <c r="J295" s="794"/>
      <c r="K295" s="794"/>
      <c r="L295" s="794"/>
      <c r="M295" s="794"/>
      <c r="N295" s="794"/>
      <c r="O295" s="794"/>
      <c r="P295" s="794"/>
      <c r="Q295" s="794"/>
      <c r="R295" s="794"/>
      <c r="S295" s="794"/>
      <c r="T295" s="794"/>
      <c r="U295" s="794"/>
      <c r="V295" s="794"/>
      <c r="W295" s="794"/>
      <c r="X295" s="794"/>
      <c r="Y295" s="794"/>
      <c r="Z295" s="794"/>
      <c r="AA295" s="794"/>
      <c r="AB295" s="794"/>
      <c r="AC295" s="794"/>
      <c r="AD295" s="794"/>
      <c r="AE295" s="794"/>
      <c r="AF295" s="794"/>
      <c r="AG295" s="794"/>
      <c r="AH295" s="794"/>
      <c r="AI295" s="794"/>
      <c r="AJ295" s="794"/>
      <c r="AK295" s="794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4"/>
      <c r="AX295" s="794"/>
      <c r="AY295" s="794"/>
      <c r="AZ295" s="794"/>
      <c r="BA295" s="794"/>
      <c r="BB295" s="794"/>
      <c r="BC295" s="794"/>
      <c r="BD295" s="794"/>
      <c r="BE295" s="794"/>
      <c r="BF295" s="794"/>
      <c r="BG295" s="794"/>
      <c r="BH295" s="794"/>
      <c r="BI295" s="794"/>
      <c r="BJ295" s="794"/>
      <c r="BK295" s="794"/>
      <c r="BL295" s="794"/>
      <c r="BM295" s="794"/>
    </row>
    <row r="296" spans="5:65" s="795" customFormat="1" ht="12.75" customHeight="1">
      <c r="E296" s="4"/>
      <c r="F296" s="794"/>
      <c r="G296" s="794"/>
      <c r="H296" s="794"/>
      <c r="I296" s="794"/>
      <c r="J296" s="794"/>
      <c r="K296" s="794"/>
      <c r="L296" s="794"/>
      <c r="M296" s="794"/>
      <c r="N296" s="794"/>
      <c r="O296" s="794"/>
      <c r="P296" s="794"/>
      <c r="Q296" s="794"/>
      <c r="R296" s="794"/>
      <c r="S296" s="794"/>
      <c r="T296" s="794"/>
      <c r="U296" s="794"/>
      <c r="V296" s="794"/>
      <c r="W296" s="794"/>
      <c r="X296" s="794"/>
      <c r="Y296" s="794"/>
      <c r="Z296" s="794"/>
      <c r="AA296" s="794"/>
      <c r="AB296" s="794"/>
      <c r="AC296" s="794"/>
      <c r="AD296" s="794"/>
      <c r="AE296" s="794"/>
      <c r="AF296" s="794"/>
      <c r="AG296" s="794"/>
      <c r="AH296" s="794"/>
      <c r="AI296" s="794"/>
      <c r="AJ296" s="794"/>
      <c r="AK296" s="794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4"/>
      <c r="AX296" s="794"/>
      <c r="AY296" s="794"/>
      <c r="AZ296" s="794"/>
      <c r="BA296" s="794"/>
      <c r="BB296" s="794"/>
      <c r="BC296" s="794"/>
      <c r="BD296" s="794"/>
      <c r="BE296" s="794"/>
      <c r="BF296" s="794"/>
      <c r="BG296" s="794"/>
      <c r="BH296" s="794"/>
      <c r="BI296" s="794"/>
      <c r="BJ296" s="794"/>
      <c r="BK296" s="794"/>
      <c r="BL296" s="794"/>
      <c r="BM296" s="794"/>
    </row>
    <row r="297" spans="5:65" s="795" customFormat="1" ht="12.75" customHeight="1">
      <c r="E297" s="4"/>
      <c r="F297" s="794"/>
      <c r="G297" s="794"/>
      <c r="H297" s="794"/>
      <c r="I297" s="794"/>
      <c r="J297" s="794"/>
      <c r="K297" s="794"/>
      <c r="L297" s="794"/>
      <c r="M297" s="794"/>
      <c r="N297" s="794"/>
      <c r="O297" s="794"/>
      <c r="P297" s="794"/>
      <c r="Q297" s="794"/>
      <c r="R297" s="794"/>
      <c r="S297" s="794"/>
      <c r="T297" s="794"/>
      <c r="U297" s="794"/>
      <c r="V297" s="794"/>
      <c r="W297" s="794"/>
      <c r="X297" s="794"/>
      <c r="Y297" s="794"/>
      <c r="Z297" s="794"/>
      <c r="AA297" s="794"/>
      <c r="AB297" s="794"/>
      <c r="AC297" s="794"/>
      <c r="AD297" s="794"/>
      <c r="AE297" s="794"/>
      <c r="AF297" s="794"/>
      <c r="AG297" s="794"/>
      <c r="AH297" s="794"/>
      <c r="AI297" s="794"/>
      <c r="AJ297" s="794"/>
      <c r="AK297" s="794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4"/>
      <c r="AX297" s="794"/>
      <c r="AY297" s="794"/>
      <c r="AZ297" s="794"/>
      <c r="BA297" s="794"/>
      <c r="BB297" s="794"/>
      <c r="BC297" s="794"/>
      <c r="BD297" s="794"/>
      <c r="BE297" s="794"/>
      <c r="BF297" s="794"/>
      <c r="BG297" s="794"/>
      <c r="BH297" s="794"/>
      <c r="BI297" s="794"/>
      <c r="BJ297" s="794"/>
      <c r="BK297" s="794"/>
      <c r="BL297" s="794"/>
      <c r="BM297" s="794"/>
    </row>
    <row r="298" spans="5:65" s="795" customFormat="1" ht="11.1" customHeight="1">
      <c r="E298" s="4"/>
      <c r="F298" s="794"/>
      <c r="G298" s="794"/>
      <c r="H298" s="794"/>
      <c r="I298" s="794"/>
      <c r="J298" s="794"/>
      <c r="K298" s="794"/>
      <c r="L298" s="794"/>
      <c r="M298" s="794"/>
      <c r="N298" s="794"/>
      <c r="O298" s="794"/>
      <c r="P298" s="794"/>
      <c r="Q298" s="794"/>
      <c r="R298" s="794"/>
      <c r="S298" s="794"/>
      <c r="T298" s="794"/>
      <c r="U298" s="794"/>
      <c r="V298" s="794"/>
      <c r="W298" s="794"/>
      <c r="X298" s="794"/>
      <c r="Y298" s="794"/>
      <c r="Z298" s="794"/>
      <c r="AA298" s="794"/>
      <c r="AB298" s="794"/>
      <c r="AC298" s="794"/>
      <c r="AD298" s="794"/>
      <c r="AE298" s="794"/>
      <c r="AF298" s="794"/>
      <c r="AG298" s="794"/>
      <c r="AH298" s="794"/>
      <c r="AI298" s="794"/>
      <c r="AJ298" s="794"/>
      <c r="AK298" s="794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4"/>
      <c r="AX298" s="794"/>
      <c r="AY298" s="794"/>
      <c r="AZ298" s="794"/>
      <c r="BA298" s="794"/>
      <c r="BB298" s="794"/>
      <c r="BC298" s="794"/>
      <c r="BD298" s="794"/>
      <c r="BE298" s="794"/>
      <c r="BF298" s="794"/>
      <c r="BG298" s="794"/>
      <c r="BH298" s="794"/>
      <c r="BI298" s="794"/>
      <c r="BJ298" s="794"/>
      <c r="BK298" s="794"/>
      <c r="BL298" s="794"/>
      <c r="BM298" s="794"/>
    </row>
    <row r="299" spans="5:65" s="795" customFormat="1" ht="13.5" customHeight="1">
      <c r="E299" s="4"/>
      <c r="F299" s="794"/>
      <c r="G299" s="794"/>
      <c r="H299" s="794"/>
      <c r="I299" s="794"/>
      <c r="J299" s="794"/>
      <c r="K299" s="794"/>
      <c r="L299" s="794"/>
      <c r="M299" s="794"/>
      <c r="N299" s="794"/>
      <c r="O299" s="794"/>
      <c r="P299" s="794"/>
      <c r="Q299" s="794"/>
      <c r="R299" s="794"/>
      <c r="S299" s="794"/>
      <c r="T299" s="794"/>
      <c r="U299" s="794"/>
      <c r="V299" s="794"/>
      <c r="W299" s="794"/>
      <c r="X299" s="794"/>
      <c r="Y299" s="794"/>
      <c r="Z299" s="794"/>
      <c r="AA299" s="794"/>
      <c r="AB299" s="794"/>
      <c r="AC299" s="794"/>
      <c r="AD299" s="794"/>
      <c r="AE299" s="794"/>
      <c r="AF299" s="794"/>
      <c r="AG299" s="794"/>
      <c r="AH299" s="794"/>
      <c r="AI299" s="794"/>
      <c r="AJ299" s="794"/>
      <c r="AK299" s="794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4"/>
      <c r="AX299" s="794"/>
      <c r="AY299" s="794"/>
      <c r="AZ299" s="794"/>
      <c r="BA299" s="794"/>
      <c r="BB299" s="794"/>
      <c r="BC299" s="794"/>
      <c r="BD299" s="794"/>
      <c r="BE299" s="794"/>
      <c r="BF299" s="794"/>
      <c r="BG299" s="794"/>
      <c r="BH299" s="794"/>
      <c r="BI299" s="794"/>
      <c r="BJ299" s="794"/>
      <c r="BK299" s="794"/>
      <c r="BL299" s="794"/>
      <c r="BM299" s="794"/>
    </row>
    <row r="300" spans="5:65" s="795" customFormat="1" ht="12.75" customHeight="1">
      <c r="E300" s="4"/>
      <c r="F300" s="794"/>
      <c r="G300" s="794"/>
      <c r="H300" s="794"/>
      <c r="I300" s="794"/>
      <c r="J300" s="794"/>
      <c r="K300" s="794"/>
      <c r="L300" s="794"/>
      <c r="M300" s="794"/>
      <c r="N300" s="794"/>
      <c r="O300" s="794"/>
      <c r="P300" s="794"/>
      <c r="Q300" s="794"/>
      <c r="R300" s="794"/>
      <c r="S300" s="794"/>
      <c r="T300" s="794"/>
      <c r="U300" s="794"/>
      <c r="V300" s="794"/>
      <c r="W300" s="794"/>
      <c r="X300" s="794"/>
      <c r="Y300" s="794"/>
      <c r="Z300" s="794"/>
      <c r="AA300" s="794"/>
      <c r="AB300" s="794"/>
      <c r="AC300" s="794"/>
      <c r="AD300" s="794"/>
      <c r="AE300" s="794"/>
      <c r="AF300" s="794"/>
      <c r="AG300" s="794"/>
      <c r="AH300" s="794"/>
      <c r="AI300" s="794"/>
      <c r="AJ300" s="794"/>
      <c r="AK300" s="794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4"/>
      <c r="AX300" s="794"/>
      <c r="AY300" s="794"/>
      <c r="AZ300" s="794"/>
      <c r="BA300" s="794"/>
      <c r="BB300" s="794"/>
      <c r="BC300" s="794"/>
      <c r="BD300" s="794"/>
      <c r="BE300" s="794"/>
      <c r="BF300" s="794"/>
      <c r="BG300" s="794"/>
      <c r="BH300" s="794"/>
      <c r="BI300" s="794"/>
      <c r="BJ300" s="794"/>
      <c r="BK300" s="794"/>
      <c r="BL300" s="794"/>
      <c r="BM300" s="794"/>
    </row>
    <row r="301" spans="5:65" s="795" customFormat="1" ht="12.75" customHeight="1">
      <c r="E301" s="4"/>
      <c r="F301" s="794"/>
      <c r="G301" s="794"/>
      <c r="H301" s="794"/>
      <c r="I301" s="794"/>
      <c r="J301" s="794"/>
      <c r="K301" s="794"/>
      <c r="L301" s="794"/>
      <c r="M301" s="794"/>
      <c r="N301" s="794"/>
      <c r="O301" s="794"/>
      <c r="P301" s="794"/>
      <c r="Q301" s="794"/>
      <c r="R301" s="794"/>
      <c r="S301" s="794"/>
      <c r="T301" s="794"/>
      <c r="U301" s="794"/>
      <c r="V301" s="794"/>
      <c r="W301" s="794"/>
      <c r="X301" s="794"/>
      <c r="Y301" s="794"/>
      <c r="Z301" s="794"/>
      <c r="AA301" s="794"/>
      <c r="AB301" s="794"/>
      <c r="AC301" s="794"/>
      <c r="AD301" s="794"/>
      <c r="AE301" s="794"/>
      <c r="AF301" s="794"/>
      <c r="AG301" s="794"/>
      <c r="AH301" s="794"/>
      <c r="AI301" s="794"/>
      <c r="AJ301" s="794"/>
      <c r="AK301" s="794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4"/>
      <c r="AX301" s="794"/>
      <c r="AY301" s="794"/>
      <c r="AZ301" s="794"/>
      <c r="BA301" s="794"/>
      <c r="BB301" s="794"/>
      <c r="BC301" s="794"/>
      <c r="BD301" s="794"/>
      <c r="BE301" s="794"/>
      <c r="BF301" s="794"/>
      <c r="BG301" s="794"/>
      <c r="BH301" s="794"/>
      <c r="BI301" s="794"/>
      <c r="BJ301" s="794"/>
      <c r="BK301" s="794"/>
      <c r="BL301" s="794"/>
      <c r="BM301" s="794"/>
    </row>
    <row r="302" spans="5:65" s="795" customFormat="1" ht="12.75" customHeight="1">
      <c r="E302" s="4"/>
      <c r="F302" s="794"/>
      <c r="G302" s="794"/>
      <c r="H302" s="794"/>
      <c r="I302" s="794"/>
      <c r="J302" s="794"/>
      <c r="K302" s="794"/>
      <c r="L302" s="794"/>
      <c r="M302" s="794"/>
      <c r="N302" s="794"/>
      <c r="O302" s="794"/>
      <c r="P302" s="794"/>
      <c r="Q302" s="794"/>
      <c r="R302" s="794"/>
      <c r="S302" s="794"/>
      <c r="T302" s="794"/>
      <c r="U302" s="794"/>
      <c r="V302" s="794"/>
      <c r="W302" s="794"/>
      <c r="X302" s="794"/>
      <c r="Y302" s="794"/>
      <c r="Z302" s="794"/>
      <c r="AA302" s="794"/>
      <c r="AB302" s="794"/>
      <c r="AC302" s="794"/>
      <c r="AD302" s="794"/>
      <c r="AE302" s="794"/>
      <c r="AF302" s="794"/>
      <c r="AG302" s="794"/>
      <c r="AH302" s="794"/>
      <c r="AI302" s="794"/>
      <c r="AJ302" s="794"/>
      <c r="AK302" s="794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4"/>
      <c r="AX302" s="794"/>
      <c r="AY302" s="794"/>
      <c r="AZ302" s="794"/>
      <c r="BA302" s="794"/>
      <c r="BB302" s="794"/>
      <c r="BC302" s="794"/>
      <c r="BD302" s="794"/>
      <c r="BE302" s="794"/>
      <c r="BF302" s="794"/>
      <c r="BG302" s="794"/>
      <c r="BH302" s="794"/>
      <c r="BI302" s="794"/>
      <c r="BJ302" s="794"/>
      <c r="BK302" s="794"/>
      <c r="BL302" s="794"/>
      <c r="BM302" s="794"/>
    </row>
    <row r="303" spans="5:65" s="795" customFormat="1" ht="11.1" customHeight="1">
      <c r="E303" s="4"/>
      <c r="F303" s="794"/>
      <c r="G303" s="794"/>
      <c r="H303" s="794"/>
      <c r="I303" s="794"/>
      <c r="J303" s="794"/>
      <c r="K303" s="794"/>
      <c r="L303" s="794"/>
      <c r="M303" s="794"/>
      <c r="N303" s="794"/>
      <c r="O303" s="794"/>
      <c r="P303" s="794"/>
      <c r="Q303" s="794"/>
      <c r="R303" s="794"/>
      <c r="S303" s="794"/>
      <c r="T303" s="794"/>
      <c r="U303" s="794"/>
      <c r="V303" s="794"/>
      <c r="W303" s="794"/>
      <c r="X303" s="794"/>
      <c r="Y303" s="794"/>
      <c r="Z303" s="794"/>
      <c r="AA303" s="794"/>
      <c r="AB303" s="794"/>
      <c r="AC303" s="794"/>
      <c r="AD303" s="794"/>
      <c r="AE303" s="794"/>
      <c r="AF303" s="794"/>
      <c r="AG303" s="794"/>
      <c r="AH303" s="794"/>
      <c r="AI303" s="794"/>
      <c r="AJ303" s="794"/>
      <c r="AK303" s="794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4"/>
      <c r="AX303" s="794"/>
      <c r="AY303" s="794"/>
      <c r="AZ303" s="794"/>
      <c r="BA303" s="794"/>
      <c r="BB303" s="794"/>
      <c r="BC303" s="794"/>
      <c r="BD303" s="794"/>
      <c r="BE303" s="794"/>
      <c r="BF303" s="794"/>
      <c r="BG303" s="794"/>
      <c r="BH303" s="794"/>
      <c r="BI303" s="794"/>
      <c r="BJ303" s="794"/>
      <c r="BK303" s="794"/>
      <c r="BL303" s="794"/>
      <c r="BM303" s="794"/>
    </row>
    <row r="304" spans="5:65" s="795" customFormat="1" ht="11.1" customHeight="1">
      <c r="E304" s="4"/>
      <c r="F304" s="794"/>
      <c r="G304" s="794"/>
      <c r="H304" s="794"/>
      <c r="I304" s="794"/>
      <c r="J304" s="794"/>
      <c r="K304" s="794"/>
      <c r="L304" s="794"/>
      <c r="M304" s="794"/>
      <c r="N304" s="794"/>
      <c r="O304" s="794"/>
      <c r="P304" s="794"/>
      <c r="Q304" s="794"/>
      <c r="R304" s="794"/>
      <c r="S304" s="794"/>
      <c r="T304" s="794"/>
      <c r="U304" s="794"/>
      <c r="V304" s="794"/>
      <c r="W304" s="794"/>
      <c r="X304" s="794"/>
      <c r="Y304" s="794"/>
      <c r="Z304" s="794"/>
      <c r="AA304" s="794"/>
      <c r="AB304" s="794"/>
      <c r="AC304" s="794"/>
      <c r="AD304" s="794"/>
      <c r="AE304" s="794"/>
      <c r="AF304" s="794"/>
      <c r="AG304" s="794"/>
      <c r="AH304" s="794"/>
      <c r="AI304" s="794"/>
      <c r="AJ304" s="794"/>
      <c r="AK304" s="794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4"/>
      <c r="AX304" s="794"/>
      <c r="AY304" s="794"/>
      <c r="AZ304" s="794"/>
      <c r="BA304" s="794"/>
      <c r="BB304" s="794"/>
      <c r="BC304" s="794"/>
      <c r="BD304" s="794"/>
      <c r="BE304" s="794"/>
      <c r="BF304" s="794"/>
      <c r="BG304" s="794"/>
      <c r="BH304" s="794"/>
      <c r="BI304" s="794"/>
      <c r="BJ304" s="794"/>
      <c r="BK304" s="794"/>
      <c r="BL304" s="794"/>
      <c r="BM304" s="794"/>
    </row>
    <row r="305" spans="5:65" s="795" customFormat="1" ht="13.5" customHeight="1">
      <c r="E305" s="4"/>
      <c r="F305" s="794"/>
      <c r="G305" s="794"/>
      <c r="H305" s="794"/>
      <c r="I305" s="794"/>
      <c r="J305" s="794"/>
      <c r="K305" s="794"/>
      <c r="L305" s="794"/>
      <c r="M305" s="794"/>
      <c r="N305" s="794"/>
      <c r="O305" s="794"/>
      <c r="P305" s="794"/>
      <c r="Q305" s="794"/>
      <c r="R305" s="794"/>
      <c r="S305" s="794"/>
      <c r="T305" s="794"/>
      <c r="U305" s="794"/>
      <c r="V305" s="794"/>
      <c r="W305" s="794"/>
      <c r="X305" s="794"/>
      <c r="Y305" s="794"/>
      <c r="Z305" s="794"/>
      <c r="AA305" s="794"/>
      <c r="AB305" s="794"/>
      <c r="AC305" s="794"/>
      <c r="AD305" s="794"/>
      <c r="AE305" s="794"/>
      <c r="AF305" s="794"/>
      <c r="AG305" s="794"/>
      <c r="AH305" s="794"/>
      <c r="AI305" s="794"/>
      <c r="AJ305" s="794"/>
      <c r="AK305" s="794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4"/>
      <c r="AX305" s="794"/>
      <c r="AY305" s="794"/>
      <c r="AZ305" s="794"/>
      <c r="BA305" s="794"/>
      <c r="BB305" s="794"/>
      <c r="BC305" s="794"/>
      <c r="BD305" s="794"/>
      <c r="BE305" s="794"/>
      <c r="BF305" s="794"/>
      <c r="BG305" s="794"/>
      <c r="BH305" s="794"/>
      <c r="BI305" s="794"/>
      <c r="BJ305" s="794"/>
      <c r="BK305" s="794"/>
      <c r="BL305" s="794"/>
      <c r="BM305" s="794"/>
    </row>
    <row r="306" spans="5:65" s="795" customFormat="1" ht="13.5" customHeight="1">
      <c r="E306" s="4"/>
      <c r="F306" s="794"/>
      <c r="G306" s="794"/>
      <c r="H306" s="794"/>
      <c r="I306" s="794"/>
      <c r="J306" s="794"/>
      <c r="K306" s="794"/>
      <c r="L306" s="794"/>
      <c r="M306" s="794"/>
      <c r="N306" s="794"/>
      <c r="O306" s="794"/>
      <c r="P306" s="794"/>
      <c r="Q306" s="794"/>
      <c r="R306" s="794"/>
      <c r="S306" s="794"/>
      <c r="T306" s="794"/>
      <c r="U306" s="794"/>
      <c r="V306" s="794"/>
      <c r="W306" s="794"/>
      <c r="X306" s="794"/>
      <c r="Y306" s="794"/>
      <c r="Z306" s="794"/>
      <c r="AA306" s="794"/>
      <c r="AB306" s="794"/>
      <c r="AC306" s="794"/>
      <c r="AD306" s="794"/>
      <c r="AE306" s="794"/>
      <c r="AF306" s="794"/>
      <c r="AG306" s="794"/>
      <c r="AH306" s="794"/>
      <c r="AI306" s="794"/>
      <c r="AJ306" s="794"/>
      <c r="AK306" s="794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4"/>
      <c r="AX306" s="794"/>
      <c r="AY306" s="794"/>
      <c r="AZ306" s="794"/>
      <c r="BA306" s="794"/>
      <c r="BB306" s="794"/>
      <c r="BC306" s="794"/>
      <c r="BD306" s="794"/>
      <c r="BE306" s="794"/>
      <c r="BF306" s="794"/>
      <c r="BG306" s="794"/>
      <c r="BH306" s="794"/>
      <c r="BI306" s="794"/>
      <c r="BJ306" s="794"/>
      <c r="BK306" s="794"/>
      <c r="BL306" s="794"/>
      <c r="BM306" s="794"/>
    </row>
    <row r="307" spans="5:65" s="795" customFormat="1" ht="13.5" customHeight="1">
      <c r="E307" s="4"/>
      <c r="F307" s="794"/>
      <c r="G307" s="794"/>
      <c r="H307" s="794"/>
      <c r="I307" s="794"/>
      <c r="J307" s="794"/>
      <c r="K307" s="794"/>
      <c r="L307" s="794"/>
      <c r="M307" s="794"/>
      <c r="N307" s="794"/>
      <c r="O307" s="794"/>
      <c r="P307" s="794"/>
      <c r="Q307" s="794"/>
      <c r="R307" s="794"/>
      <c r="S307" s="794"/>
      <c r="T307" s="794"/>
      <c r="U307" s="794"/>
      <c r="V307" s="794"/>
      <c r="W307" s="794"/>
      <c r="X307" s="794"/>
      <c r="Y307" s="794"/>
      <c r="Z307" s="794"/>
      <c r="AA307" s="794"/>
      <c r="AB307" s="794"/>
      <c r="AC307" s="794"/>
      <c r="AD307" s="794"/>
      <c r="AE307" s="794"/>
      <c r="AF307" s="794"/>
      <c r="AG307" s="794"/>
      <c r="AH307" s="794"/>
      <c r="AI307" s="794"/>
      <c r="AJ307" s="794"/>
      <c r="AK307" s="794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4"/>
      <c r="AX307" s="794"/>
      <c r="AY307" s="794"/>
      <c r="AZ307" s="794"/>
      <c r="BA307" s="794"/>
      <c r="BB307" s="794"/>
      <c r="BC307" s="794"/>
      <c r="BD307" s="794"/>
      <c r="BE307" s="794"/>
      <c r="BF307" s="794"/>
      <c r="BG307" s="794"/>
      <c r="BH307" s="794"/>
      <c r="BI307" s="794"/>
      <c r="BJ307" s="794"/>
      <c r="BK307" s="794"/>
      <c r="BL307" s="794"/>
      <c r="BM307" s="794"/>
    </row>
    <row r="308" spans="5:65" s="795" customFormat="1" ht="13.5" customHeight="1">
      <c r="E308" s="4"/>
      <c r="F308" s="794"/>
      <c r="G308" s="794"/>
      <c r="H308" s="794"/>
      <c r="I308" s="794"/>
      <c r="J308" s="794"/>
      <c r="K308" s="794"/>
      <c r="L308" s="794"/>
      <c r="M308" s="794"/>
      <c r="N308" s="794"/>
      <c r="O308" s="794"/>
      <c r="P308" s="794"/>
      <c r="Q308" s="794"/>
      <c r="R308" s="794"/>
      <c r="S308" s="794"/>
      <c r="T308" s="794"/>
      <c r="U308" s="794"/>
      <c r="V308" s="794"/>
      <c r="W308" s="794"/>
      <c r="X308" s="794"/>
      <c r="Y308" s="794"/>
      <c r="Z308" s="794"/>
      <c r="AA308" s="794"/>
      <c r="AB308" s="794"/>
      <c r="AC308" s="794"/>
      <c r="AD308" s="794"/>
      <c r="AE308" s="794"/>
      <c r="AF308" s="794"/>
      <c r="AG308" s="794"/>
      <c r="AH308" s="794"/>
      <c r="AI308" s="794"/>
      <c r="AJ308" s="794"/>
      <c r="AK308" s="794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4"/>
      <c r="AX308" s="794"/>
      <c r="AY308" s="794"/>
      <c r="AZ308" s="794"/>
      <c r="BA308" s="794"/>
      <c r="BB308" s="794"/>
      <c r="BC308" s="794"/>
      <c r="BD308" s="794"/>
      <c r="BE308" s="794"/>
      <c r="BF308" s="794"/>
      <c r="BG308" s="794"/>
      <c r="BH308" s="794"/>
      <c r="BI308" s="794"/>
      <c r="BJ308" s="794"/>
      <c r="BK308" s="794"/>
      <c r="BL308" s="794"/>
      <c r="BM308" s="794"/>
    </row>
    <row r="309" spans="5:65" s="795" customFormat="1" ht="3.75" customHeight="1">
      <c r="E309" s="4"/>
      <c r="F309" s="794"/>
      <c r="G309" s="794"/>
      <c r="H309" s="794"/>
      <c r="I309" s="794"/>
      <c r="J309" s="794"/>
      <c r="K309" s="794"/>
      <c r="L309" s="794"/>
      <c r="M309" s="794"/>
      <c r="N309" s="794"/>
      <c r="O309" s="794"/>
      <c r="P309" s="794"/>
      <c r="Q309" s="794"/>
      <c r="R309" s="794"/>
      <c r="S309" s="794"/>
      <c r="T309" s="794"/>
      <c r="U309" s="794"/>
      <c r="V309" s="794"/>
      <c r="W309" s="794"/>
      <c r="X309" s="794"/>
      <c r="Y309" s="794"/>
      <c r="Z309" s="794"/>
      <c r="AA309" s="794"/>
      <c r="AB309" s="794"/>
      <c r="AC309" s="794"/>
      <c r="AD309" s="794"/>
      <c r="AE309" s="794"/>
      <c r="AF309" s="794"/>
      <c r="AG309" s="794"/>
      <c r="AH309" s="794"/>
      <c r="AI309" s="794"/>
      <c r="AJ309" s="794"/>
      <c r="AK309" s="794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4"/>
      <c r="AX309" s="794"/>
      <c r="AY309" s="794"/>
      <c r="AZ309" s="794"/>
      <c r="BA309" s="794"/>
      <c r="BB309" s="794"/>
      <c r="BC309" s="794"/>
      <c r="BD309" s="794"/>
      <c r="BE309" s="794"/>
      <c r="BF309" s="794"/>
      <c r="BG309" s="794"/>
      <c r="BH309" s="794"/>
      <c r="BI309" s="794"/>
      <c r="BJ309" s="794"/>
      <c r="BK309" s="794"/>
      <c r="BL309" s="794"/>
      <c r="BM309" s="794"/>
    </row>
    <row r="310" spans="5:65" s="795" customFormat="1" ht="10.5" customHeight="1">
      <c r="E310" s="4"/>
      <c r="F310" s="794"/>
      <c r="G310" s="794"/>
      <c r="H310" s="794"/>
      <c r="I310" s="794"/>
      <c r="J310" s="794"/>
      <c r="K310" s="794"/>
      <c r="L310" s="794"/>
      <c r="M310" s="794"/>
      <c r="N310" s="794"/>
      <c r="O310" s="794"/>
      <c r="P310" s="794"/>
      <c r="Q310" s="794"/>
      <c r="R310" s="794"/>
      <c r="S310" s="794"/>
      <c r="T310" s="794"/>
      <c r="U310" s="794"/>
      <c r="V310" s="794"/>
      <c r="W310" s="794"/>
      <c r="X310" s="794"/>
      <c r="Y310" s="794"/>
      <c r="Z310" s="794"/>
      <c r="AA310" s="794"/>
      <c r="AB310" s="794"/>
      <c r="AC310" s="794"/>
      <c r="AD310" s="794"/>
      <c r="AE310" s="794"/>
      <c r="AF310" s="794"/>
      <c r="AG310" s="794"/>
      <c r="AH310" s="794"/>
      <c r="AI310" s="794"/>
      <c r="AJ310" s="794"/>
      <c r="AK310" s="794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4"/>
      <c r="AX310" s="794"/>
      <c r="AY310" s="794"/>
      <c r="AZ310" s="794"/>
      <c r="BA310" s="794"/>
      <c r="BB310" s="794"/>
      <c r="BC310" s="794"/>
      <c r="BD310" s="794"/>
      <c r="BE310" s="794"/>
      <c r="BF310" s="794"/>
      <c r="BG310" s="794"/>
      <c r="BH310" s="794"/>
      <c r="BI310" s="794"/>
      <c r="BJ310" s="794"/>
      <c r="BK310" s="794"/>
      <c r="BL310" s="794"/>
      <c r="BM310" s="794"/>
    </row>
    <row r="311" spans="5:65" s="795" customFormat="1" ht="17.25" customHeight="1">
      <c r="E311" s="4"/>
      <c r="F311" s="794"/>
      <c r="G311" s="794"/>
      <c r="H311" s="794"/>
      <c r="I311" s="794"/>
      <c r="J311" s="794"/>
      <c r="K311" s="794"/>
      <c r="L311" s="794"/>
      <c r="M311" s="794"/>
      <c r="N311" s="794"/>
      <c r="O311" s="794"/>
      <c r="P311" s="794"/>
      <c r="Q311" s="794"/>
      <c r="R311" s="794"/>
      <c r="S311" s="794"/>
      <c r="T311" s="794"/>
      <c r="U311" s="794"/>
      <c r="V311" s="794"/>
      <c r="W311" s="794"/>
      <c r="X311" s="794"/>
      <c r="Y311" s="794"/>
      <c r="Z311" s="794"/>
      <c r="AA311" s="794"/>
      <c r="AB311" s="794"/>
      <c r="AC311" s="794"/>
      <c r="AD311" s="794"/>
      <c r="AE311" s="794"/>
      <c r="AF311" s="794"/>
      <c r="AG311" s="794"/>
      <c r="AH311" s="794"/>
      <c r="AI311" s="794"/>
      <c r="AJ311" s="794"/>
      <c r="AK311" s="794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4"/>
      <c r="AX311" s="794"/>
      <c r="AY311" s="794"/>
      <c r="AZ311" s="794"/>
      <c r="BA311" s="794"/>
      <c r="BB311" s="794"/>
      <c r="BC311" s="794"/>
      <c r="BD311" s="794"/>
      <c r="BE311" s="794"/>
      <c r="BF311" s="794"/>
      <c r="BG311" s="794"/>
      <c r="BH311" s="794"/>
      <c r="BI311" s="794"/>
      <c r="BJ311" s="794"/>
      <c r="BK311" s="794"/>
      <c r="BL311" s="794"/>
      <c r="BM311" s="794"/>
    </row>
    <row r="312" spans="5:65" s="795" customFormat="1" ht="17.25" customHeight="1">
      <c r="E312" s="4"/>
      <c r="F312" s="794"/>
      <c r="G312" s="794"/>
      <c r="H312" s="794"/>
      <c r="I312" s="794"/>
      <c r="J312" s="794"/>
      <c r="K312" s="794"/>
      <c r="L312" s="794"/>
      <c r="M312" s="794"/>
      <c r="N312" s="794"/>
      <c r="O312" s="794"/>
      <c r="P312" s="794"/>
      <c r="Q312" s="794"/>
      <c r="R312" s="794"/>
      <c r="S312" s="794"/>
      <c r="T312" s="794"/>
      <c r="U312" s="794"/>
      <c r="V312" s="794"/>
      <c r="W312" s="794"/>
      <c r="X312" s="794"/>
      <c r="Y312" s="794"/>
      <c r="Z312" s="794"/>
      <c r="AA312" s="794"/>
      <c r="AB312" s="794"/>
      <c r="AC312" s="794"/>
      <c r="AD312" s="794"/>
      <c r="AE312" s="794"/>
      <c r="AF312" s="794"/>
      <c r="AG312" s="794"/>
      <c r="AH312" s="794"/>
      <c r="AI312" s="794"/>
      <c r="AJ312" s="794"/>
      <c r="AK312" s="794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4"/>
      <c r="AX312" s="794"/>
      <c r="AY312" s="794"/>
      <c r="AZ312" s="794"/>
      <c r="BA312" s="794"/>
      <c r="BB312" s="794"/>
      <c r="BC312" s="794"/>
      <c r="BD312" s="794"/>
      <c r="BE312" s="794"/>
      <c r="BF312" s="794"/>
      <c r="BG312" s="794"/>
      <c r="BH312" s="794"/>
      <c r="BI312" s="794"/>
      <c r="BJ312" s="794"/>
      <c r="BK312" s="794"/>
      <c r="BL312" s="794"/>
      <c r="BM312" s="794"/>
    </row>
    <row r="313" spans="5:65" s="795" customFormat="1" ht="17.25" customHeight="1">
      <c r="E313" s="4"/>
      <c r="F313" s="794"/>
      <c r="G313" s="794"/>
      <c r="H313" s="794"/>
      <c r="I313" s="794"/>
      <c r="J313" s="794"/>
      <c r="K313" s="794"/>
      <c r="L313" s="794"/>
      <c r="M313" s="794"/>
      <c r="N313" s="794"/>
      <c r="O313" s="794"/>
      <c r="P313" s="794"/>
      <c r="Q313" s="794"/>
      <c r="R313" s="794"/>
      <c r="S313" s="794"/>
      <c r="T313" s="794"/>
      <c r="U313" s="794"/>
      <c r="V313" s="794"/>
      <c r="W313" s="794"/>
      <c r="X313" s="794"/>
      <c r="Y313" s="794"/>
      <c r="Z313" s="794"/>
      <c r="AA313" s="794"/>
      <c r="AB313" s="794"/>
      <c r="AC313" s="794"/>
      <c r="AD313" s="794"/>
      <c r="AE313" s="794"/>
      <c r="AF313" s="794"/>
      <c r="AG313" s="794"/>
      <c r="AH313" s="794"/>
      <c r="AI313" s="794"/>
      <c r="AJ313" s="794"/>
      <c r="AK313" s="794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4"/>
      <c r="AX313" s="794"/>
      <c r="AY313" s="794"/>
      <c r="AZ313" s="794"/>
      <c r="BA313" s="794"/>
      <c r="BB313" s="794"/>
      <c r="BC313" s="794"/>
      <c r="BD313" s="794"/>
      <c r="BE313" s="794"/>
      <c r="BF313" s="794"/>
      <c r="BG313" s="794"/>
      <c r="BH313" s="794"/>
      <c r="BI313" s="794"/>
      <c r="BJ313" s="794"/>
      <c r="BK313" s="794"/>
      <c r="BL313" s="794"/>
      <c r="BM313" s="794"/>
    </row>
    <row r="314" spans="5:65" s="795" customFormat="1" ht="17.25" customHeight="1">
      <c r="E314" s="4"/>
      <c r="F314" s="794"/>
      <c r="G314" s="794"/>
      <c r="H314" s="794"/>
      <c r="I314" s="794"/>
      <c r="J314" s="794"/>
      <c r="K314" s="794"/>
      <c r="L314" s="794"/>
      <c r="M314" s="794"/>
      <c r="N314" s="794"/>
      <c r="O314" s="794"/>
      <c r="P314" s="794"/>
      <c r="Q314" s="794"/>
      <c r="R314" s="794"/>
      <c r="S314" s="794"/>
      <c r="T314" s="794"/>
      <c r="U314" s="794"/>
      <c r="V314" s="794"/>
      <c r="W314" s="794"/>
      <c r="X314" s="794"/>
      <c r="Y314" s="794"/>
      <c r="Z314" s="794"/>
      <c r="AA314" s="794"/>
      <c r="AB314" s="794"/>
      <c r="AC314" s="794"/>
      <c r="AD314" s="794"/>
      <c r="AE314" s="794"/>
      <c r="AF314" s="794"/>
      <c r="AG314" s="794"/>
      <c r="AH314" s="794"/>
      <c r="AI314" s="794"/>
      <c r="AJ314" s="794"/>
      <c r="AK314" s="794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4"/>
      <c r="AX314" s="794"/>
      <c r="AY314" s="794"/>
      <c r="AZ314" s="794"/>
      <c r="BA314" s="794"/>
      <c r="BB314" s="794"/>
      <c r="BC314" s="794"/>
      <c r="BD314" s="794"/>
      <c r="BE314" s="794"/>
      <c r="BF314" s="794"/>
      <c r="BG314" s="794"/>
      <c r="BH314" s="794"/>
      <c r="BI314" s="794"/>
      <c r="BJ314" s="794"/>
      <c r="BK314" s="794"/>
      <c r="BL314" s="794"/>
      <c r="BM314" s="794"/>
    </row>
    <row r="315" spans="5:65" s="795" customFormat="1" ht="12" customHeight="1">
      <c r="E315" s="4"/>
      <c r="F315" s="794"/>
      <c r="G315" s="794"/>
      <c r="H315" s="794"/>
      <c r="I315" s="794"/>
      <c r="J315" s="794"/>
      <c r="K315" s="794"/>
      <c r="L315" s="794"/>
      <c r="M315" s="794"/>
      <c r="N315" s="794"/>
      <c r="O315" s="794"/>
      <c r="P315" s="794"/>
      <c r="Q315" s="794"/>
      <c r="R315" s="794"/>
      <c r="S315" s="794"/>
      <c r="T315" s="794"/>
      <c r="U315" s="794"/>
      <c r="V315" s="794"/>
      <c r="W315" s="794"/>
      <c r="X315" s="794"/>
      <c r="Y315" s="794"/>
      <c r="Z315" s="794"/>
      <c r="AA315" s="794"/>
      <c r="AB315" s="794"/>
      <c r="AC315" s="794"/>
      <c r="AD315" s="794"/>
      <c r="AE315" s="794"/>
      <c r="AF315" s="794"/>
      <c r="AG315" s="794"/>
      <c r="AH315" s="794"/>
      <c r="AI315" s="794"/>
      <c r="AJ315" s="794"/>
      <c r="AK315" s="794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4"/>
      <c r="AX315" s="794"/>
      <c r="AY315" s="794"/>
      <c r="AZ315" s="794"/>
      <c r="BA315" s="794"/>
      <c r="BB315" s="794"/>
      <c r="BC315" s="794"/>
      <c r="BD315" s="794"/>
      <c r="BE315" s="794"/>
      <c r="BF315" s="794"/>
      <c r="BG315" s="794"/>
      <c r="BH315" s="794"/>
      <c r="BI315" s="794"/>
      <c r="BJ315" s="794"/>
      <c r="BK315" s="794"/>
      <c r="BL315" s="794"/>
      <c r="BM315" s="794"/>
    </row>
    <row r="316" spans="5:65" s="795" customFormat="1" ht="15" customHeight="1">
      <c r="E316" s="4"/>
      <c r="F316" s="794"/>
      <c r="G316" s="794"/>
      <c r="H316" s="794"/>
      <c r="I316" s="794"/>
      <c r="J316" s="794"/>
      <c r="K316" s="794"/>
      <c r="L316" s="794"/>
      <c r="M316" s="794"/>
      <c r="N316" s="794"/>
      <c r="O316" s="794"/>
      <c r="P316" s="794"/>
      <c r="Q316" s="794"/>
      <c r="R316" s="794"/>
      <c r="S316" s="794"/>
      <c r="T316" s="794"/>
      <c r="U316" s="794"/>
      <c r="V316" s="794"/>
      <c r="W316" s="794"/>
      <c r="X316" s="794"/>
      <c r="Y316" s="794"/>
      <c r="Z316" s="794"/>
      <c r="AA316" s="794"/>
      <c r="AB316" s="794"/>
      <c r="AC316" s="794"/>
      <c r="AD316" s="794"/>
      <c r="AE316" s="794"/>
      <c r="AF316" s="794"/>
      <c r="AG316" s="794"/>
      <c r="AH316" s="794"/>
      <c r="AI316" s="794"/>
      <c r="AJ316" s="794"/>
      <c r="AK316" s="794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4"/>
      <c r="AX316" s="794"/>
      <c r="AY316" s="794"/>
      <c r="AZ316" s="794"/>
      <c r="BA316" s="794"/>
      <c r="BB316" s="794"/>
      <c r="BC316" s="794"/>
      <c r="BD316" s="794"/>
      <c r="BE316" s="794"/>
      <c r="BF316" s="794"/>
      <c r="BG316" s="794"/>
      <c r="BH316" s="794"/>
      <c r="BI316" s="794"/>
      <c r="BJ316" s="794"/>
      <c r="BK316" s="794"/>
      <c r="BL316" s="794"/>
      <c r="BM316" s="794"/>
    </row>
    <row r="317" spans="5:65" s="795" customFormat="1" ht="15" customHeight="1">
      <c r="E317" s="4"/>
      <c r="F317" s="794"/>
      <c r="G317" s="794"/>
      <c r="H317" s="794"/>
      <c r="I317" s="794"/>
      <c r="J317" s="794"/>
      <c r="K317" s="794"/>
      <c r="L317" s="794"/>
      <c r="M317" s="794"/>
      <c r="N317" s="794"/>
      <c r="O317" s="794"/>
      <c r="P317" s="794"/>
      <c r="Q317" s="794"/>
      <c r="R317" s="794"/>
      <c r="S317" s="794"/>
      <c r="T317" s="794"/>
      <c r="U317" s="794"/>
      <c r="V317" s="794"/>
      <c r="W317" s="794"/>
      <c r="X317" s="794"/>
      <c r="Y317" s="794"/>
      <c r="Z317" s="794"/>
      <c r="AA317" s="794"/>
      <c r="AB317" s="794"/>
      <c r="AC317" s="794"/>
      <c r="AD317" s="794"/>
      <c r="AE317" s="794"/>
      <c r="AF317" s="794"/>
      <c r="AG317" s="794"/>
      <c r="AH317" s="794"/>
      <c r="AI317" s="794"/>
      <c r="AJ317" s="794"/>
      <c r="AK317" s="794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4"/>
      <c r="AX317" s="794"/>
      <c r="AY317" s="794"/>
      <c r="AZ317" s="794"/>
      <c r="BA317" s="794"/>
      <c r="BB317" s="794"/>
      <c r="BC317" s="794"/>
      <c r="BD317" s="794"/>
      <c r="BE317" s="794"/>
      <c r="BF317" s="794"/>
      <c r="BG317" s="794"/>
      <c r="BH317" s="794"/>
      <c r="BI317" s="794"/>
      <c r="BJ317" s="794"/>
      <c r="BK317" s="794"/>
      <c r="BL317" s="794"/>
      <c r="BM317" s="794"/>
    </row>
    <row r="318" spans="5:65" s="795" customFormat="1" ht="45.75" customHeight="1">
      <c r="E318" s="4"/>
      <c r="F318" s="794"/>
      <c r="G318" s="794"/>
      <c r="H318" s="794"/>
      <c r="I318" s="794"/>
      <c r="J318" s="794"/>
      <c r="K318" s="794"/>
      <c r="L318" s="794"/>
      <c r="M318" s="794"/>
      <c r="N318" s="794"/>
      <c r="O318" s="794"/>
      <c r="P318" s="794"/>
      <c r="Q318" s="794"/>
      <c r="R318" s="794"/>
      <c r="S318" s="794"/>
      <c r="T318" s="794"/>
      <c r="U318" s="794"/>
      <c r="V318" s="794"/>
      <c r="W318" s="794"/>
      <c r="X318" s="794"/>
      <c r="Y318" s="794"/>
      <c r="Z318" s="794"/>
      <c r="AA318" s="794"/>
      <c r="AB318" s="794"/>
      <c r="AC318" s="794"/>
      <c r="AD318" s="794"/>
      <c r="AE318" s="794"/>
      <c r="AF318" s="794"/>
      <c r="AG318" s="794"/>
      <c r="AH318" s="794"/>
      <c r="AI318" s="794"/>
      <c r="AJ318" s="794"/>
      <c r="AK318" s="794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4"/>
      <c r="AX318" s="794"/>
      <c r="AY318" s="794"/>
      <c r="AZ318" s="794"/>
      <c r="BA318" s="794"/>
      <c r="BB318" s="794"/>
      <c r="BC318" s="794"/>
      <c r="BD318" s="794"/>
      <c r="BE318" s="794"/>
      <c r="BF318" s="794"/>
      <c r="BG318" s="794"/>
      <c r="BH318" s="794"/>
      <c r="BI318" s="794"/>
      <c r="BJ318" s="794"/>
      <c r="BK318" s="794"/>
      <c r="BL318" s="794"/>
      <c r="BM318" s="794"/>
    </row>
    <row r="319" spans="5:65" s="795" customFormat="1" ht="49.5" customHeight="1">
      <c r="E319" s="4"/>
      <c r="F319" s="794"/>
      <c r="G319" s="794"/>
      <c r="H319" s="794"/>
      <c r="I319" s="794"/>
      <c r="J319" s="794"/>
      <c r="K319" s="794"/>
      <c r="L319" s="794"/>
      <c r="M319" s="794"/>
      <c r="N319" s="794"/>
      <c r="O319" s="794"/>
      <c r="P319" s="794"/>
      <c r="Q319" s="794"/>
      <c r="R319" s="794"/>
      <c r="S319" s="794"/>
      <c r="T319" s="794"/>
      <c r="U319" s="794"/>
      <c r="V319" s="794"/>
      <c r="W319" s="794"/>
      <c r="X319" s="794"/>
      <c r="Y319" s="794"/>
      <c r="Z319" s="794"/>
      <c r="AA319" s="794"/>
      <c r="AB319" s="794"/>
      <c r="AC319" s="794"/>
      <c r="AD319" s="794"/>
      <c r="AE319" s="794"/>
      <c r="AF319" s="794"/>
      <c r="AG319" s="794"/>
      <c r="AH319" s="794"/>
      <c r="AI319" s="794"/>
      <c r="AJ319" s="794"/>
      <c r="AK319" s="794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4"/>
      <c r="AX319" s="794"/>
      <c r="AY319" s="794"/>
      <c r="AZ319" s="794"/>
      <c r="BA319" s="794"/>
      <c r="BB319" s="794"/>
      <c r="BC319" s="794"/>
      <c r="BD319" s="794"/>
      <c r="BE319" s="794"/>
      <c r="BF319" s="794"/>
      <c r="BG319" s="794"/>
      <c r="BH319" s="794"/>
      <c r="BI319" s="794"/>
      <c r="BJ319" s="794"/>
      <c r="BK319" s="794"/>
      <c r="BL319" s="794"/>
      <c r="BM319" s="794"/>
    </row>
    <row r="320" spans="5:65" s="795" customFormat="1" ht="12.75" customHeight="1">
      <c r="E320" s="4"/>
      <c r="F320" s="794"/>
      <c r="G320" s="794"/>
      <c r="H320" s="794"/>
      <c r="I320" s="794"/>
      <c r="J320" s="794"/>
      <c r="K320" s="794"/>
      <c r="L320" s="794"/>
      <c r="M320" s="794"/>
      <c r="N320" s="794"/>
      <c r="O320" s="794"/>
      <c r="P320" s="794"/>
      <c r="Q320" s="794"/>
      <c r="R320" s="794"/>
      <c r="S320" s="794"/>
      <c r="T320" s="794"/>
      <c r="U320" s="794"/>
      <c r="V320" s="794"/>
      <c r="W320" s="794"/>
      <c r="X320" s="794"/>
      <c r="Y320" s="794"/>
      <c r="Z320" s="794"/>
      <c r="AA320" s="794"/>
      <c r="AB320" s="794"/>
      <c r="AC320" s="794"/>
      <c r="AD320" s="794"/>
      <c r="AE320" s="794"/>
      <c r="AF320" s="794"/>
      <c r="AG320" s="794"/>
      <c r="AH320" s="794"/>
      <c r="AI320" s="794"/>
      <c r="AJ320" s="794"/>
      <c r="AK320" s="794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4"/>
      <c r="AX320" s="794"/>
      <c r="AY320" s="794"/>
      <c r="AZ320" s="794"/>
      <c r="BA320" s="794"/>
      <c r="BB320" s="794"/>
      <c r="BC320" s="794"/>
      <c r="BD320" s="794"/>
      <c r="BE320" s="794"/>
      <c r="BF320" s="794"/>
      <c r="BG320" s="794"/>
      <c r="BH320" s="794"/>
      <c r="BI320" s="794"/>
      <c r="BJ320" s="794"/>
      <c r="BK320" s="794"/>
      <c r="BL320" s="794"/>
      <c r="BM320" s="794"/>
    </row>
    <row r="321" spans="5:65" s="795" customFormat="1" ht="11.1" customHeight="1">
      <c r="E321" s="4"/>
      <c r="F321" s="794"/>
      <c r="G321" s="794"/>
      <c r="H321" s="794"/>
      <c r="I321" s="794"/>
      <c r="J321" s="794"/>
      <c r="K321" s="794"/>
      <c r="L321" s="794"/>
      <c r="M321" s="794"/>
      <c r="N321" s="794"/>
      <c r="O321" s="794"/>
      <c r="P321" s="794"/>
      <c r="Q321" s="794"/>
      <c r="R321" s="794"/>
      <c r="S321" s="794"/>
      <c r="T321" s="794"/>
      <c r="U321" s="794"/>
      <c r="V321" s="794"/>
      <c r="W321" s="794"/>
      <c r="X321" s="794"/>
      <c r="Y321" s="794"/>
      <c r="Z321" s="794"/>
      <c r="AA321" s="794"/>
      <c r="AB321" s="794"/>
      <c r="AC321" s="794"/>
      <c r="AD321" s="794"/>
      <c r="AE321" s="794"/>
      <c r="AF321" s="794"/>
      <c r="AG321" s="794"/>
      <c r="AH321" s="794"/>
      <c r="AI321" s="794"/>
      <c r="AJ321" s="794"/>
      <c r="AK321" s="794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4"/>
      <c r="AX321" s="794"/>
      <c r="AY321" s="794"/>
      <c r="AZ321" s="794"/>
      <c r="BA321" s="794"/>
      <c r="BB321" s="794"/>
      <c r="BC321" s="794"/>
      <c r="BD321" s="794"/>
      <c r="BE321" s="794"/>
      <c r="BF321" s="794"/>
      <c r="BG321" s="794"/>
      <c r="BH321" s="794"/>
      <c r="BI321" s="794"/>
      <c r="BJ321" s="794"/>
      <c r="BK321" s="794"/>
      <c r="BL321" s="794"/>
      <c r="BM321" s="794"/>
    </row>
    <row r="322" spans="5:65" s="795" customFormat="1" ht="24" customHeight="1">
      <c r="E322" s="4"/>
      <c r="F322" s="794"/>
      <c r="G322" s="794"/>
      <c r="H322" s="794"/>
      <c r="I322" s="794"/>
      <c r="J322" s="794"/>
      <c r="K322" s="794"/>
      <c r="L322" s="794"/>
      <c r="M322" s="794"/>
      <c r="N322" s="794"/>
      <c r="O322" s="794"/>
      <c r="P322" s="794"/>
      <c r="Q322" s="794"/>
      <c r="R322" s="794"/>
      <c r="S322" s="794"/>
      <c r="T322" s="794"/>
      <c r="U322" s="794"/>
      <c r="V322" s="794"/>
      <c r="W322" s="794"/>
      <c r="X322" s="794"/>
      <c r="Y322" s="794"/>
      <c r="Z322" s="794"/>
      <c r="AA322" s="794"/>
      <c r="AB322" s="794"/>
      <c r="AC322" s="794"/>
      <c r="AD322" s="794"/>
      <c r="AE322" s="794"/>
      <c r="AF322" s="794"/>
      <c r="AG322" s="794"/>
      <c r="AH322" s="794"/>
      <c r="AI322" s="794"/>
      <c r="AJ322" s="794"/>
      <c r="AK322" s="794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4"/>
      <c r="AX322" s="794"/>
      <c r="AY322" s="794"/>
      <c r="AZ322" s="794"/>
      <c r="BA322" s="794"/>
      <c r="BB322" s="794"/>
      <c r="BC322" s="794"/>
      <c r="BD322" s="794"/>
      <c r="BE322" s="794"/>
      <c r="BF322" s="794"/>
      <c r="BG322" s="794"/>
      <c r="BH322" s="794"/>
      <c r="BI322" s="794"/>
      <c r="BJ322" s="794"/>
      <c r="BK322" s="794"/>
      <c r="BL322" s="794"/>
      <c r="BM322" s="794"/>
    </row>
    <row r="323" spans="5:65" s="795" customFormat="1" ht="11.1" customHeight="1">
      <c r="E323" s="4"/>
      <c r="F323" s="794"/>
      <c r="G323" s="794"/>
      <c r="H323" s="794"/>
      <c r="I323" s="794"/>
      <c r="J323" s="794"/>
      <c r="K323" s="794"/>
      <c r="L323" s="794"/>
      <c r="M323" s="794"/>
      <c r="N323" s="794"/>
      <c r="O323" s="794"/>
      <c r="P323" s="794"/>
      <c r="Q323" s="794"/>
      <c r="R323" s="794"/>
      <c r="S323" s="794"/>
      <c r="T323" s="794"/>
      <c r="U323" s="794"/>
      <c r="V323" s="794"/>
      <c r="W323" s="794"/>
      <c r="X323" s="794"/>
      <c r="Y323" s="794"/>
      <c r="Z323" s="794"/>
      <c r="AA323" s="794"/>
      <c r="AB323" s="794"/>
      <c r="AC323" s="794"/>
      <c r="AD323" s="794"/>
      <c r="AE323" s="794"/>
      <c r="AF323" s="794"/>
      <c r="AG323" s="794"/>
      <c r="AH323" s="794"/>
      <c r="AI323" s="794"/>
      <c r="AJ323" s="794"/>
      <c r="AK323" s="794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4"/>
      <c r="AX323" s="794"/>
      <c r="AY323" s="794"/>
      <c r="AZ323" s="794"/>
      <c r="BA323" s="794"/>
      <c r="BB323" s="794"/>
      <c r="BC323" s="794"/>
      <c r="BD323" s="794"/>
      <c r="BE323" s="794"/>
      <c r="BF323" s="794"/>
      <c r="BG323" s="794"/>
      <c r="BH323" s="794"/>
      <c r="BI323" s="794"/>
      <c r="BJ323" s="794"/>
      <c r="BK323" s="794"/>
      <c r="BL323" s="794"/>
      <c r="BM323" s="794"/>
    </row>
    <row r="324" spans="5:65" s="795" customFormat="1" ht="12.75" customHeight="1">
      <c r="E324" s="4"/>
      <c r="F324" s="794"/>
      <c r="G324" s="794"/>
      <c r="H324" s="794"/>
      <c r="I324" s="794"/>
      <c r="J324" s="794"/>
      <c r="K324" s="794"/>
      <c r="L324" s="794"/>
      <c r="M324" s="794"/>
      <c r="N324" s="794"/>
      <c r="O324" s="794"/>
      <c r="P324" s="794"/>
      <c r="Q324" s="794"/>
      <c r="R324" s="794"/>
      <c r="S324" s="794"/>
      <c r="T324" s="794"/>
      <c r="U324" s="794"/>
      <c r="V324" s="794"/>
      <c r="W324" s="794"/>
      <c r="X324" s="794"/>
      <c r="Y324" s="794"/>
      <c r="Z324" s="794"/>
      <c r="AA324" s="794"/>
      <c r="AB324" s="794"/>
      <c r="AC324" s="794"/>
      <c r="AD324" s="794"/>
      <c r="AE324" s="794"/>
      <c r="AF324" s="794"/>
      <c r="AG324" s="794"/>
      <c r="AH324" s="794"/>
      <c r="AI324" s="794"/>
      <c r="AJ324" s="794"/>
      <c r="AK324" s="794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4"/>
      <c r="AX324" s="794"/>
      <c r="AY324" s="794"/>
      <c r="AZ324" s="794"/>
      <c r="BA324" s="794"/>
      <c r="BB324" s="794"/>
      <c r="BC324" s="794"/>
      <c r="BD324" s="794"/>
      <c r="BE324" s="794"/>
      <c r="BF324" s="794"/>
      <c r="BG324" s="794"/>
      <c r="BH324" s="794"/>
      <c r="BI324" s="794"/>
      <c r="BJ324" s="794"/>
      <c r="BK324" s="794"/>
      <c r="BL324" s="794"/>
      <c r="BM324" s="794"/>
    </row>
    <row r="325" spans="5:65" s="795" customFormat="1" ht="11.1" customHeight="1">
      <c r="E325" s="4"/>
      <c r="F325" s="794"/>
      <c r="G325" s="794"/>
      <c r="H325" s="794"/>
      <c r="I325" s="794"/>
      <c r="J325" s="794"/>
      <c r="K325" s="794"/>
      <c r="L325" s="794"/>
      <c r="M325" s="794"/>
      <c r="N325" s="794"/>
      <c r="O325" s="794"/>
      <c r="P325" s="794"/>
      <c r="Q325" s="794"/>
      <c r="R325" s="794"/>
      <c r="S325" s="794"/>
      <c r="T325" s="794"/>
      <c r="U325" s="794"/>
      <c r="V325" s="794"/>
      <c r="W325" s="794"/>
      <c r="X325" s="794"/>
      <c r="Y325" s="794"/>
      <c r="Z325" s="794"/>
      <c r="AA325" s="794"/>
      <c r="AB325" s="794"/>
      <c r="AC325" s="794"/>
      <c r="AD325" s="794"/>
      <c r="AE325" s="794"/>
      <c r="AF325" s="794"/>
      <c r="AG325" s="794"/>
      <c r="AH325" s="794"/>
      <c r="AI325" s="794"/>
      <c r="AJ325" s="794"/>
      <c r="AK325" s="794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4"/>
      <c r="AX325" s="794"/>
      <c r="AY325" s="794"/>
      <c r="AZ325" s="794"/>
      <c r="BA325" s="794"/>
      <c r="BB325" s="794"/>
      <c r="BC325" s="794"/>
      <c r="BD325" s="794"/>
      <c r="BE325" s="794"/>
      <c r="BF325" s="794"/>
      <c r="BG325" s="794"/>
      <c r="BH325" s="794"/>
      <c r="BI325" s="794"/>
      <c r="BJ325" s="794"/>
      <c r="BK325" s="794"/>
      <c r="BL325" s="794"/>
      <c r="BM325" s="794"/>
    </row>
    <row r="326" spans="5:65" s="795" customFormat="1" ht="12.75" customHeight="1">
      <c r="E326" s="4"/>
      <c r="F326" s="794"/>
      <c r="G326" s="794"/>
      <c r="H326" s="794"/>
      <c r="I326" s="794"/>
      <c r="J326" s="794"/>
      <c r="K326" s="794"/>
      <c r="L326" s="794"/>
      <c r="M326" s="794"/>
      <c r="N326" s="794"/>
      <c r="O326" s="794"/>
      <c r="P326" s="794"/>
      <c r="Q326" s="794"/>
      <c r="R326" s="794"/>
      <c r="S326" s="794"/>
      <c r="T326" s="794"/>
      <c r="U326" s="794"/>
      <c r="V326" s="794"/>
      <c r="W326" s="794"/>
      <c r="X326" s="794"/>
      <c r="Y326" s="794"/>
      <c r="Z326" s="794"/>
      <c r="AA326" s="794"/>
      <c r="AB326" s="794"/>
      <c r="AC326" s="794"/>
      <c r="AD326" s="794"/>
      <c r="AE326" s="794"/>
      <c r="AF326" s="794"/>
      <c r="AG326" s="794"/>
      <c r="AH326" s="794"/>
      <c r="AI326" s="794"/>
      <c r="AJ326" s="794"/>
      <c r="AK326" s="794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4"/>
      <c r="AX326" s="794"/>
      <c r="AY326" s="794"/>
      <c r="AZ326" s="794"/>
      <c r="BA326" s="794"/>
      <c r="BB326" s="794"/>
      <c r="BC326" s="794"/>
      <c r="BD326" s="794"/>
      <c r="BE326" s="794"/>
      <c r="BF326" s="794"/>
      <c r="BG326" s="794"/>
      <c r="BH326" s="794"/>
      <c r="BI326" s="794"/>
      <c r="BJ326" s="794"/>
      <c r="BK326" s="794"/>
      <c r="BL326" s="794"/>
      <c r="BM326" s="794"/>
    </row>
    <row r="327" spans="5:65" s="795" customFormat="1" ht="12.75" customHeight="1">
      <c r="E327" s="4"/>
      <c r="F327" s="794"/>
      <c r="G327" s="794"/>
      <c r="H327" s="794"/>
      <c r="I327" s="794"/>
      <c r="J327" s="794"/>
      <c r="K327" s="794"/>
      <c r="L327" s="794"/>
      <c r="M327" s="794"/>
      <c r="N327" s="794"/>
      <c r="O327" s="794"/>
      <c r="P327" s="794"/>
      <c r="Q327" s="794"/>
      <c r="R327" s="794"/>
      <c r="S327" s="794"/>
      <c r="T327" s="794"/>
      <c r="U327" s="794"/>
      <c r="V327" s="794"/>
      <c r="W327" s="794"/>
      <c r="X327" s="794"/>
      <c r="Y327" s="794"/>
      <c r="Z327" s="794"/>
      <c r="AA327" s="794"/>
      <c r="AB327" s="794"/>
      <c r="AC327" s="794"/>
      <c r="AD327" s="794"/>
      <c r="AE327" s="794"/>
      <c r="AF327" s="794"/>
      <c r="AG327" s="794"/>
      <c r="AH327" s="794"/>
      <c r="AI327" s="794"/>
      <c r="AJ327" s="794"/>
      <c r="AK327" s="794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4"/>
      <c r="AX327" s="794"/>
      <c r="AY327" s="794"/>
      <c r="AZ327" s="794"/>
      <c r="BA327" s="794"/>
      <c r="BB327" s="794"/>
      <c r="BC327" s="794"/>
      <c r="BD327" s="794"/>
      <c r="BE327" s="794"/>
      <c r="BF327" s="794"/>
      <c r="BG327" s="794"/>
      <c r="BH327" s="794"/>
      <c r="BI327" s="794"/>
      <c r="BJ327" s="794"/>
      <c r="BK327" s="794"/>
      <c r="BL327" s="794"/>
      <c r="BM327" s="794"/>
    </row>
    <row r="328" spans="5:65" s="795" customFormat="1" ht="12.75" customHeight="1">
      <c r="E328" s="4"/>
      <c r="F328" s="794"/>
      <c r="G328" s="794"/>
      <c r="H328" s="794"/>
      <c r="I328" s="794"/>
      <c r="J328" s="794"/>
      <c r="K328" s="794"/>
      <c r="L328" s="794"/>
      <c r="M328" s="794"/>
      <c r="N328" s="794"/>
      <c r="O328" s="794"/>
      <c r="P328" s="794"/>
      <c r="Q328" s="794"/>
      <c r="R328" s="794"/>
      <c r="S328" s="794"/>
      <c r="T328" s="794"/>
      <c r="U328" s="794"/>
      <c r="V328" s="794"/>
      <c r="W328" s="794"/>
      <c r="X328" s="794"/>
      <c r="Y328" s="794"/>
      <c r="Z328" s="794"/>
      <c r="AA328" s="794"/>
      <c r="AB328" s="794"/>
      <c r="AC328" s="794"/>
      <c r="AD328" s="794"/>
      <c r="AE328" s="794"/>
      <c r="AF328" s="794"/>
      <c r="AG328" s="794"/>
      <c r="AH328" s="794"/>
      <c r="AI328" s="794"/>
      <c r="AJ328" s="794"/>
      <c r="AK328" s="794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4"/>
      <c r="AX328" s="794"/>
      <c r="AY328" s="794"/>
      <c r="AZ328" s="794"/>
      <c r="BA328" s="794"/>
      <c r="BB328" s="794"/>
      <c r="BC328" s="794"/>
      <c r="BD328" s="794"/>
      <c r="BE328" s="794"/>
      <c r="BF328" s="794"/>
      <c r="BG328" s="794"/>
      <c r="BH328" s="794"/>
      <c r="BI328" s="794"/>
      <c r="BJ328" s="794"/>
      <c r="BK328" s="794"/>
      <c r="BL328" s="794"/>
      <c r="BM328" s="794"/>
    </row>
    <row r="329" spans="5:65" s="795" customFormat="1" ht="12.75" customHeight="1">
      <c r="E329" s="4"/>
      <c r="F329" s="794"/>
      <c r="G329" s="794"/>
      <c r="H329" s="794"/>
      <c r="I329" s="794"/>
      <c r="J329" s="794"/>
      <c r="K329" s="794"/>
      <c r="L329" s="794"/>
      <c r="M329" s="794"/>
      <c r="N329" s="794"/>
      <c r="O329" s="794"/>
      <c r="P329" s="794"/>
      <c r="Q329" s="794"/>
      <c r="R329" s="794"/>
      <c r="S329" s="794"/>
      <c r="T329" s="794"/>
      <c r="U329" s="794"/>
      <c r="V329" s="794"/>
      <c r="W329" s="794"/>
      <c r="X329" s="794"/>
      <c r="Y329" s="794"/>
      <c r="Z329" s="794"/>
      <c r="AA329" s="794"/>
      <c r="AB329" s="794"/>
      <c r="AC329" s="794"/>
      <c r="AD329" s="794"/>
      <c r="AE329" s="794"/>
      <c r="AF329" s="794"/>
      <c r="AG329" s="794"/>
      <c r="AH329" s="794"/>
      <c r="AI329" s="794"/>
      <c r="AJ329" s="794"/>
      <c r="AK329" s="794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4"/>
      <c r="AX329" s="794"/>
      <c r="AY329" s="794"/>
      <c r="AZ329" s="794"/>
      <c r="BA329" s="794"/>
      <c r="BB329" s="794"/>
      <c r="BC329" s="794"/>
      <c r="BD329" s="794"/>
      <c r="BE329" s="794"/>
      <c r="BF329" s="794"/>
      <c r="BG329" s="794"/>
      <c r="BH329" s="794"/>
      <c r="BI329" s="794"/>
      <c r="BJ329" s="794"/>
      <c r="BK329" s="794"/>
      <c r="BL329" s="794"/>
      <c r="BM329" s="794"/>
    </row>
    <row r="330" spans="5:65" s="795" customFormat="1" ht="12.75" customHeight="1">
      <c r="E330" s="4"/>
      <c r="F330" s="794"/>
      <c r="G330" s="794"/>
      <c r="H330" s="794"/>
      <c r="I330" s="794"/>
      <c r="J330" s="794"/>
      <c r="K330" s="794"/>
      <c r="L330" s="794"/>
      <c r="M330" s="794"/>
      <c r="N330" s="794"/>
      <c r="O330" s="794"/>
      <c r="P330" s="794"/>
      <c r="Q330" s="794"/>
      <c r="R330" s="794"/>
      <c r="S330" s="794"/>
      <c r="T330" s="794"/>
      <c r="U330" s="794"/>
      <c r="V330" s="794"/>
      <c r="W330" s="794"/>
      <c r="X330" s="794"/>
      <c r="Y330" s="794"/>
      <c r="Z330" s="794"/>
      <c r="AA330" s="794"/>
      <c r="AB330" s="794"/>
      <c r="AC330" s="794"/>
      <c r="AD330" s="794"/>
      <c r="AE330" s="794"/>
      <c r="AF330" s="794"/>
      <c r="AG330" s="794"/>
      <c r="AH330" s="794"/>
      <c r="AI330" s="794"/>
      <c r="AJ330" s="794"/>
      <c r="AK330" s="794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4"/>
      <c r="AX330" s="794"/>
      <c r="AY330" s="794"/>
      <c r="AZ330" s="794"/>
      <c r="BA330" s="794"/>
      <c r="BB330" s="794"/>
      <c r="BC330" s="794"/>
      <c r="BD330" s="794"/>
      <c r="BE330" s="794"/>
      <c r="BF330" s="794"/>
      <c r="BG330" s="794"/>
      <c r="BH330" s="794"/>
      <c r="BI330" s="794"/>
      <c r="BJ330" s="794"/>
      <c r="BK330" s="794"/>
      <c r="BL330" s="794"/>
      <c r="BM330" s="794"/>
    </row>
    <row r="331" spans="5:65" s="795" customFormat="1" ht="11.1" customHeight="1">
      <c r="E331" s="4"/>
      <c r="F331" s="794"/>
      <c r="G331" s="794"/>
      <c r="H331" s="794"/>
      <c r="I331" s="794"/>
      <c r="J331" s="794"/>
      <c r="K331" s="794"/>
      <c r="L331" s="794"/>
      <c r="M331" s="794"/>
      <c r="N331" s="794"/>
      <c r="O331" s="794"/>
      <c r="P331" s="794"/>
      <c r="Q331" s="794"/>
      <c r="R331" s="794"/>
      <c r="S331" s="794"/>
      <c r="T331" s="794"/>
      <c r="U331" s="794"/>
      <c r="V331" s="794"/>
      <c r="W331" s="794"/>
      <c r="X331" s="794"/>
      <c r="Y331" s="794"/>
      <c r="Z331" s="794"/>
      <c r="AA331" s="794"/>
      <c r="AB331" s="794"/>
      <c r="AC331" s="794"/>
      <c r="AD331" s="794"/>
      <c r="AE331" s="794"/>
      <c r="AF331" s="794"/>
      <c r="AG331" s="794"/>
      <c r="AH331" s="794"/>
      <c r="AI331" s="794"/>
      <c r="AJ331" s="794"/>
      <c r="AK331" s="794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4"/>
      <c r="AX331" s="794"/>
      <c r="AY331" s="794"/>
      <c r="AZ331" s="794"/>
      <c r="BA331" s="794"/>
      <c r="BB331" s="794"/>
      <c r="BC331" s="794"/>
      <c r="BD331" s="794"/>
      <c r="BE331" s="794"/>
      <c r="BF331" s="794"/>
      <c r="BG331" s="794"/>
      <c r="BH331" s="794"/>
      <c r="BI331" s="794"/>
      <c r="BJ331" s="794"/>
      <c r="BK331" s="794"/>
      <c r="BL331" s="794"/>
      <c r="BM331" s="794"/>
    </row>
    <row r="332" spans="5:65" s="795" customFormat="1" ht="12.75" customHeight="1">
      <c r="E332" s="4"/>
      <c r="F332" s="794"/>
      <c r="G332" s="794"/>
      <c r="H332" s="794"/>
      <c r="I332" s="794"/>
      <c r="J332" s="794"/>
      <c r="K332" s="794"/>
      <c r="L332" s="794"/>
      <c r="M332" s="794"/>
      <c r="N332" s="794"/>
      <c r="O332" s="794"/>
      <c r="P332" s="794"/>
      <c r="Q332" s="794"/>
      <c r="R332" s="794"/>
      <c r="S332" s="794"/>
      <c r="T332" s="794"/>
      <c r="U332" s="794"/>
      <c r="V332" s="794"/>
      <c r="W332" s="794"/>
      <c r="X332" s="794"/>
      <c r="Y332" s="794"/>
      <c r="Z332" s="794"/>
      <c r="AA332" s="794"/>
      <c r="AB332" s="794"/>
      <c r="AC332" s="794"/>
      <c r="AD332" s="794"/>
      <c r="AE332" s="794"/>
      <c r="AF332" s="794"/>
      <c r="AG332" s="794"/>
      <c r="AH332" s="794"/>
      <c r="AI332" s="794"/>
      <c r="AJ332" s="794"/>
      <c r="AK332" s="794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4"/>
      <c r="AX332" s="794"/>
      <c r="AY332" s="794"/>
      <c r="AZ332" s="794"/>
      <c r="BA332" s="794"/>
      <c r="BB332" s="794"/>
      <c r="BC332" s="794"/>
      <c r="BD332" s="794"/>
      <c r="BE332" s="794"/>
      <c r="BF332" s="794"/>
      <c r="BG332" s="794"/>
      <c r="BH332" s="794"/>
      <c r="BI332" s="794"/>
      <c r="BJ332" s="794"/>
      <c r="BK332" s="794"/>
      <c r="BL332" s="794"/>
      <c r="BM332" s="794"/>
    </row>
    <row r="333" spans="5:65" s="795" customFormat="1" ht="12.75" customHeight="1">
      <c r="E333" s="4"/>
      <c r="F333" s="794"/>
      <c r="G333" s="794"/>
      <c r="H333" s="794"/>
      <c r="I333" s="794"/>
      <c r="J333" s="794"/>
      <c r="K333" s="794"/>
      <c r="L333" s="794"/>
      <c r="M333" s="794"/>
      <c r="N333" s="794"/>
      <c r="O333" s="794"/>
      <c r="P333" s="794"/>
      <c r="Q333" s="794"/>
      <c r="R333" s="794"/>
      <c r="S333" s="794"/>
      <c r="T333" s="794"/>
      <c r="U333" s="794"/>
      <c r="V333" s="794"/>
      <c r="W333" s="794"/>
      <c r="X333" s="794"/>
      <c r="Y333" s="794"/>
      <c r="Z333" s="794"/>
      <c r="AA333" s="794"/>
      <c r="AB333" s="794"/>
      <c r="AC333" s="794"/>
      <c r="AD333" s="794"/>
      <c r="AE333" s="794"/>
      <c r="AF333" s="794"/>
      <c r="AG333" s="794"/>
      <c r="AH333" s="794"/>
      <c r="AI333" s="794"/>
      <c r="AJ333" s="794"/>
      <c r="AK333" s="794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4"/>
      <c r="AX333" s="794"/>
      <c r="AY333" s="794"/>
      <c r="AZ333" s="794"/>
      <c r="BA333" s="794"/>
      <c r="BB333" s="794"/>
      <c r="BC333" s="794"/>
      <c r="BD333" s="794"/>
      <c r="BE333" s="794"/>
      <c r="BF333" s="794"/>
      <c r="BG333" s="794"/>
      <c r="BH333" s="794"/>
      <c r="BI333" s="794"/>
      <c r="BJ333" s="794"/>
      <c r="BK333" s="794"/>
      <c r="BL333" s="794"/>
      <c r="BM333" s="794"/>
    </row>
    <row r="334" spans="5:65" s="795" customFormat="1" ht="12.75" customHeight="1">
      <c r="E334" s="4"/>
      <c r="F334" s="794"/>
      <c r="G334" s="794"/>
      <c r="H334" s="794"/>
      <c r="I334" s="794"/>
      <c r="J334" s="794"/>
      <c r="K334" s="794"/>
      <c r="L334" s="794"/>
      <c r="M334" s="794"/>
      <c r="N334" s="794"/>
      <c r="O334" s="794"/>
      <c r="P334" s="794"/>
      <c r="Q334" s="794"/>
      <c r="R334" s="794"/>
      <c r="S334" s="794"/>
      <c r="T334" s="794"/>
      <c r="U334" s="794"/>
      <c r="V334" s="794"/>
      <c r="W334" s="794"/>
      <c r="X334" s="794"/>
      <c r="Y334" s="794"/>
      <c r="Z334" s="794"/>
      <c r="AA334" s="794"/>
      <c r="AB334" s="794"/>
      <c r="AC334" s="794"/>
      <c r="AD334" s="794"/>
      <c r="AE334" s="794"/>
      <c r="AF334" s="794"/>
      <c r="AG334" s="794"/>
      <c r="AH334" s="794"/>
      <c r="AI334" s="794"/>
      <c r="AJ334" s="794"/>
      <c r="AK334" s="794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4"/>
      <c r="AX334" s="794"/>
      <c r="AY334" s="794"/>
      <c r="AZ334" s="794"/>
      <c r="BA334" s="794"/>
      <c r="BB334" s="794"/>
      <c r="BC334" s="794"/>
      <c r="BD334" s="794"/>
      <c r="BE334" s="794"/>
      <c r="BF334" s="794"/>
      <c r="BG334" s="794"/>
      <c r="BH334" s="794"/>
      <c r="BI334" s="794"/>
      <c r="BJ334" s="794"/>
      <c r="BK334" s="794"/>
      <c r="BL334" s="794"/>
      <c r="BM334" s="794"/>
    </row>
    <row r="335" spans="5:65" s="795" customFormat="1" ht="12.75" customHeight="1">
      <c r="E335" s="4"/>
      <c r="F335" s="794"/>
      <c r="G335" s="794"/>
      <c r="H335" s="794"/>
      <c r="I335" s="794"/>
      <c r="J335" s="794"/>
      <c r="K335" s="794"/>
      <c r="L335" s="794"/>
      <c r="M335" s="794"/>
      <c r="N335" s="794"/>
      <c r="O335" s="794"/>
      <c r="P335" s="794"/>
      <c r="Q335" s="794"/>
      <c r="R335" s="794"/>
      <c r="S335" s="794"/>
      <c r="T335" s="794"/>
      <c r="U335" s="794"/>
      <c r="V335" s="794"/>
      <c r="W335" s="794"/>
      <c r="X335" s="794"/>
      <c r="Y335" s="794"/>
      <c r="Z335" s="794"/>
      <c r="AA335" s="794"/>
      <c r="AB335" s="794"/>
      <c r="AC335" s="794"/>
      <c r="AD335" s="794"/>
      <c r="AE335" s="794"/>
      <c r="AF335" s="794"/>
      <c r="AG335" s="794"/>
      <c r="AH335" s="794"/>
      <c r="AI335" s="794"/>
      <c r="AJ335" s="794"/>
      <c r="AK335" s="794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4"/>
      <c r="AX335" s="794"/>
      <c r="AY335" s="794"/>
      <c r="AZ335" s="794"/>
      <c r="BA335" s="794"/>
      <c r="BB335" s="794"/>
      <c r="BC335" s="794"/>
      <c r="BD335" s="794"/>
      <c r="BE335" s="794"/>
      <c r="BF335" s="794"/>
      <c r="BG335" s="794"/>
      <c r="BH335" s="794"/>
      <c r="BI335" s="794"/>
      <c r="BJ335" s="794"/>
      <c r="BK335" s="794"/>
      <c r="BL335" s="794"/>
      <c r="BM335" s="794"/>
    </row>
    <row r="336" spans="5:65" s="795" customFormat="1" ht="12.75" customHeight="1">
      <c r="E336" s="4"/>
      <c r="F336" s="794"/>
      <c r="G336" s="794"/>
      <c r="H336" s="794"/>
      <c r="I336" s="794"/>
      <c r="J336" s="794"/>
      <c r="K336" s="794"/>
      <c r="L336" s="794"/>
      <c r="M336" s="794"/>
      <c r="N336" s="794"/>
      <c r="O336" s="794"/>
      <c r="P336" s="794"/>
      <c r="Q336" s="794"/>
      <c r="R336" s="794"/>
      <c r="S336" s="794"/>
      <c r="T336" s="794"/>
      <c r="U336" s="794"/>
      <c r="V336" s="794"/>
      <c r="W336" s="794"/>
      <c r="X336" s="794"/>
      <c r="Y336" s="794"/>
      <c r="Z336" s="794"/>
      <c r="AA336" s="794"/>
      <c r="AB336" s="794"/>
      <c r="AC336" s="794"/>
      <c r="AD336" s="794"/>
      <c r="AE336" s="794"/>
      <c r="AF336" s="794"/>
      <c r="AG336" s="794"/>
      <c r="AH336" s="794"/>
      <c r="AI336" s="794"/>
      <c r="AJ336" s="794"/>
      <c r="AK336" s="794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4"/>
      <c r="AX336" s="794"/>
      <c r="AY336" s="794"/>
      <c r="AZ336" s="794"/>
      <c r="BA336" s="794"/>
      <c r="BB336" s="794"/>
      <c r="BC336" s="794"/>
      <c r="BD336" s="794"/>
      <c r="BE336" s="794"/>
      <c r="BF336" s="794"/>
      <c r="BG336" s="794"/>
      <c r="BH336" s="794"/>
      <c r="BI336" s="794"/>
      <c r="BJ336" s="794"/>
      <c r="BK336" s="794"/>
      <c r="BL336" s="794"/>
      <c r="BM336" s="794"/>
    </row>
    <row r="337" spans="5:65" s="795" customFormat="1" ht="11.1" customHeight="1">
      <c r="E337" s="4"/>
      <c r="F337" s="794"/>
      <c r="G337" s="794"/>
      <c r="H337" s="794"/>
      <c r="I337" s="794"/>
      <c r="J337" s="794"/>
      <c r="K337" s="794"/>
      <c r="L337" s="794"/>
      <c r="M337" s="794"/>
      <c r="N337" s="794"/>
      <c r="O337" s="794"/>
      <c r="P337" s="794"/>
      <c r="Q337" s="794"/>
      <c r="R337" s="794"/>
      <c r="S337" s="794"/>
      <c r="T337" s="794"/>
      <c r="U337" s="794"/>
      <c r="V337" s="794"/>
      <c r="W337" s="794"/>
      <c r="X337" s="794"/>
      <c r="Y337" s="794"/>
      <c r="Z337" s="794"/>
      <c r="AA337" s="794"/>
      <c r="AB337" s="794"/>
      <c r="AC337" s="794"/>
      <c r="AD337" s="794"/>
      <c r="AE337" s="794"/>
      <c r="AF337" s="794"/>
      <c r="AG337" s="794"/>
      <c r="AH337" s="794"/>
      <c r="AI337" s="794"/>
      <c r="AJ337" s="794"/>
      <c r="AK337" s="794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4"/>
      <c r="AX337" s="794"/>
      <c r="AY337" s="794"/>
      <c r="AZ337" s="794"/>
      <c r="BA337" s="794"/>
      <c r="BB337" s="794"/>
      <c r="BC337" s="794"/>
      <c r="BD337" s="794"/>
      <c r="BE337" s="794"/>
      <c r="BF337" s="794"/>
      <c r="BG337" s="794"/>
      <c r="BH337" s="794"/>
      <c r="BI337" s="794"/>
      <c r="BJ337" s="794"/>
      <c r="BK337" s="794"/>
      <c r="BL337" s="794"/>
      <c r="BM337" s="794"/>
    </row>
    <row r="338" spans="5:65" s="795" customFormat="1" ht="12.75" customHeight="1">
      <c r="E338" s="4"/>
      <c r="F338" s="794"/>
      <c r="G338" s="794"/>
      <c r="H338" s="794"/>
      <c r="I338" s="794"/>
      <c r="J338" s="794"/>
      <c r="K338" s="794"/>
      <c r="L338" s="794"/>
      <c r="M338" s="794"/>
      <c r="N338" s="794"/>
      <c r="O338" s="794"/>
      <c r="P338" s="794"/>
      <c r="Q338" s="794"/>
      <c r="R338" s="794"/>
      <c r="S338" s="794"/>
      <c r="T338" s="794"/>
      <c r="U338" s="794"/>
      <c r="V338" s="794"/>
      <c r="W338" s="794"/>
      <c r="X338" s="794"/>
      <c r="Y338" s="794"/>
      <c r="Z338" s="794"/>
      <c r="AA338" s="794"/>
      <c r="AB338" s="794"/>
      <c r="AC338" s="794"/>
      <c r="AD338" s="794"/>
      <c r="AE338" s="794"/>
      <c r="AF338" s="794"/>
      <c r="AG338" s="794"/>
      <c r="AH338" s="794"/>
      <c r="AI338" s="794"/>
      <c r="AJ338" s="794"/>
      <c r="AK338" s="794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4"/>
      <c r="AX338" s="794"/>
      <c r="AY338" s="794"/>
      <c r="AZ338" s="794"/>
      <c r="BA338" s="794"/>
      <c r="BB338" s="794"/>
      <c r="BC338" s="794"/>
      <c r="BD338" s="794"/>
      <c r="BE338" s="794"/>
      <c r="BF338" s="794"/>
      <c r="BG338" s="794"/>
      <c r="BH338" s="794"/>
      <c r="BI338" s="794"/>
      <c r="BJ338" s="794"/>
      <c r="BK338" s="794"/>
      <c r="BL338" s="794"/>
      <c r="BM338" s="794"/>
    </row>
    <row r="339" spans="5:65" s="795" customFormat="1" ht="12.75" customHeight="1">
      <c r="E339" s="4"/>
      <c r="F339" s="794"/>
      <c r="G339" s="794"/>
      <c r="H339" s="794"/>
      <c r="I339" s="794"/>
      <c r="J339" s="794"/>
      <c r="K339" s="794"/>
      <c r="L339" s="794"/>
      <c r="M339" s="794"/>
      <c r="N339" s="794"/>
      <c r="O339" s="794"/>
      <c r="P339" s="794"/>
      <c r="Q339" s="794"/>
      <c r="R339" s="794"/>
      <c r="S339" s="794"/>
      <c r="T339" s="794"/>
      <c r="U339" s="794"/>
      <c r="V339" s="794"/>
      <c r="W339" s="794"/>
      <c r="X339" s="794"/>
      <c r="Y339" s="794"/>
      <c r="Z339" s="794"/>
      <c r="AA339" s="794"/>
      <c r="AB339" s="794"/>
      <c r="AC339" s="794"/>
      <c r="AD339" s="794"/>
      <c r="AE339" s="794"/>
      <c r="AF339" s="794"/>
      <c r="AG339" s="794"/>
      <c r="AH339" s="794"/>
      <c r="AI339" s="794"/>
      <c r="AJ339" s="794"/>
      <c r="AK339" s="794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4"/>
      <c r="AX339" s="794"/>
      <c r="AY339" s="794"/>
      <c r="AZ339" s="794"/>
      <c r="BA339" s="794"/>
      <c r="BB339" s="794"/>
      <c r="BC339" s="794"/>
      <c r="BD339" s="794"/>
      <c r="BE339" s="794"/>
      <c r="BF339" s="794"/>
      <c r="BG339" s="794"/>
      <c r="BH339" s="794"/>
      <c r="BI339" s="794"/>
      <c r="BJ339" s="794"/>
      <c r="BK339" s="794"/>
      <c r="BL339" s="794"/>
      <c r="BM339" s="794"/>
    </row>
    <row r="340" spans="5:65" s="795" customFormat="1" ht="12.75" customHeight="1">
      <c r="E340" s="4"/>
      <c r="F340" s="794"/>
      <c r="G340" s="794"/>
      <c r="H340" s="794"/>
      <c r="I340" s="794"/>
      <c r="J340" s="794"/>
      <c r="K340" s="794"/>
      <c r="L340" s="794"/>
      <c r="M340" s="794"/>
      <c r="N340" s="794"/>
      <c r="O340" s="794"/>
      <c r="P340" s="794"/>
      <c r="Q340" s="794"/>
      <c r="R340" s="794"/>
      <c r="S340" s="794"/>
      <c r="T340" s="794"/>
      <c r="U340" s="794"/>
      <c r="V340" s="794"/>
      <c r="W340" s="794"/>
      <c r="X340" s="794"/>
      <c r="Y340" s="794"/>
      <c r="Z340" s="794"/>
      <c r="AA340" s="794"/>
      <c r="AB340" s="794"/>
      <c r="AC340" s="794"/>
      <c r="AD340" s="794"/>
      <c r="AE340" s="794"/>
      <c r="AF340" s="794"/>
      <c r="AG340" s="794"/>
      <c r="AH340" s="794"/>
      <c r="AI340" s="794"/>
      <c r="AJ340" s="794"/>
      <c r="AK340" s="794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4"/>
      <c r="AX340" s="794"/>
      <c r="AY340" s="794"/>
      <c r="AZ340" s="794"/>
      <c r="BA340" s="794"/>
      <c r="BB340" s="794"/>
      <c r="BC340" s="794"/>
      <c r="BD340" s="794"/>
      <c r="BE340" s="794"/>
      <c r="BF340" s="794"/>
      <c r="BG340" s="794"/>
      <c r="BH340" s="794"/>
      <c r="BI340" s="794"/>
      <c r="BJ340" s="794"/>
      <c r="BK340" s="794"/>
      <c r="BL340" s="794"/>
      <c r="BM340" s="794"/>
    </row>
    <row r="341" spans="5:65" s="795" customFormat="1" ht="12.75" customHeight="1">
      <c r="E341" s="4"/>
      <c r="F341" s="794"/>
      <c r="G341" s="794"/>
      <c r="H341" s="794"/>
      <c r="I341" s="794"/>
      <c r="J341" s="794"/>
      <c r="K341" s="794"/>
      <c r="L341" s="794"/>
      <c r="M341" s="794"/>
      <c r="N341" s="794"/>
      <c r="O341" s="794"/>
      <c r="P341" s="794"/>
      <c r="Q341" s="794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</row>
    <row r="342" spans="5:65" s="795" customFormat="1" ht="12.75" customHeight="1">
      <c r="E342" s="4"/>
      <c r="F342" s="794"/>
      <c r="G342" s="794"/>
      <c r="H342" s="794"/>
      <c r="I342" s="794"/>
      <c r="J342" s="794"/>
      <c r="K342" s="794"/>
      <c r="L342" s="794"/>
      <c r="M342" s="794"/>
      <c r="N342" s="794"/>
      <c r="O342" s="794"/>
      <c r="P342" s="794"/>
      <c r="Q342" s="794"/>
      <c r="R342" s="794"/>
      <c r="S342" s="794"/>
      <c r="T342" s="794"/>
      <c r="U342" s="794"/>
      <c r="V342" s="794"/>
      <c r="W342" s="794"/>
      <c r="X342" s="794"/>
      <c r="Y342" s="794"/>
      <c r="Z342" s="794"/>
      <c r="AA342" s="794"/>
      <c r="AB342" s="794"/>
      <c r="AC342" s="794"/>
      <c r="AD342" s="794"/>
      <c r="AE342" s="794"/>
      <c r="AF342" s="794"/>
      <c r="AG342" s="794"/>
      <c r="AH342" s="794"/>
      <c r="AI342" s="794"/>
      <c r="AJ342" s="794"/>
      <c r="AK342" s="794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4"/>
      <c r="AX342" s="794"/>
      <c r="AY342" s="794"/>
      <c r="AZ342" s="794"/>
      <c r="BA342" s="794"/>
      <c r="BB342" s="794"/>
      <c r="BC342" s="794"/>
      <c r="BD342" s="794"/>
      <c r="BE342" s="794"/>
      <c r="BF342" s="794"/>
      <c r="BG342" s="794"/>
      <c r="BH342" s="794"/>
      <c r="BI342" s="794"/>
      <c r="BJ342" s="794"/>
      <c r="BK342" s="794"/>
      <c r="BL342" s="794"/>
      <c r="BM342" s="794"/>
    </row>
    <row r="343" spans="5:65" s="795" customFormat="1" ht="11.1" customHeight="1">
      <c r="E343" s="4"/>
      <c r="F343" s="794"/>
      <c r="G343" s="794"/>
      <c r="H343" s="794"/>
      <c r="I343" s="794"/>
      <c r="J343" s="794"/>
      <c r="K343" s="794"/>
      <c r="L343" s="794"/>
      <c r="M343" s="794"/>
      <c r="N343" s="794"/>
      <c r="O343" s="794"/>
      <c r="P343" s="794"/>
      <c r="Q343" s="794"/>
      <c r="R343" s="794"/>
      <c r="S343" s="794"/>
      <c r="T343" s="794"/>
      <c r="U343" s="794"/>
      <c r="V343" s="794"/>
      <c r="W343" s="794"/>
      <c r="X343" s="794"/>
      <c r="Y343" s="794"/>
      <c r="Z343" s="794"/>
      <c r="AA343" s="794"/>
      <c r="AB343" s="794"/>
      <c r="AC343" s="794"/>
      <c r="AD343" s="794"/>
      <c r="AE343" s="794"/>
      <c r="AF343" s="794"/>
      <c r="AG343" s="794"/>
      <c r="AH343" s="794"/>
      <c r="AI343" s="794"/>
      <c r="AJ343" s="794"/>
      <c r="AK343" s="794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4"/>
      <c r="AX343" s="794"/>
      <c r="AY343" s="794"/>
      <c r="AZ343" s="794"/>
      <c r="BA343" s="794"/>
      <c r="BB343" s="794"/>
      <c r="BC343" s="794"/>
      <c r="BD343" s="794"/>
      <c r="BE343" s="794"/>
      <c r="BF343" s="794"/>
      <c r="BG343" s="794"/>
      <c r="BH343" s="794"/>
      <c r="BI343" s="794"/>
      <c r="BJ343" s="794"/>
      <c r="BK343" s="794"/>
      <c r="BL343" s="794"/>
      <c r="BM343" s="794"/>
    </row>
    <row r="344" spans="5:65" s="795" customFormat="1" ht="12.75" customHeight="1">
      <c r="E344" s="4"/>
      <c r="F344" s="794"/>
      <c r="G344" s="794"/>
      <c r="H344" s="794"/>
      <c r="I344" s="794"/>
      <c r="J344" s="794"/>
      <c r="K344" s="794"/>
      <c r="L344" s="794"/>
      <c r="M344" s="794"/>
      <c r="N344" s="794"/>
      <c r="O344" s="794"/>
      <c r="P344" s="794"/>
      <c r="Q344" s="794"/>
      <c r="R344" s="794"/>
      <c r="S344" s="794"/>
      <c r="T344" s="794"/>
      <c r="U344" s="794"/>
      <c r="V344" s="794"/>
      <c r="W344" s="794"/>
      <c r="X344" s="794"/>
      <c r="Y344" s="794"/>
      <c r="Z344" s="794"/>
      <c r="AA344" s="794"/>
      <c r="AB344" s="794"/>
      <c r="AC344" s="794"/>
      <c r="AD344" s="794"/>
      <c r="AE344" s="794"/>
      <c r="AF344" s="794"/>
      <c r="AG344" s="794"/>
      <c r="AH344" s="794"/>
      <c r="AI344" s="794"/>
      <c r="AJ344" s="794"/>
      <c r="AK344" s="794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4"/>
      <c r="AX344" s="794"/>
      <c r="AY344" s="794"/>
      <c r="AZ344" s="794"/>
      <c r="BA344" s="794"/>
      <c r="BB344" s="794"/>
      <c r="BC344" s="794"/>
      <c r="BD344" s="794"/>
      <c r="BE344" s="794"/>
      <c r="BF344" s="794"/>
      <c r="BG344" s="794"/>
      <c r="BH344" s="794"/>
      <c r="BI344" s="794"/>
      <c r="BJ344" s="794"/>
      <c r="BK344" s="794"/>
      <c r="BL344" s="794"/>
      <c r="BM344" s="794"/>
    </row>
    <row r="345" spans="5:65" s="795" customFormat="1" ht="12.75" customHeight="1">
      <c r="E345" s="4"/>
      <c r="F345" s="794"/>
      <c r="G345" s="794"/>
      <c r="H345" s="794"/>
      <c r="I345" s="794"/>
      <c r="J345" s="794"/>
      <c r="K345" s="794"/>
      <c r="L345" s="794"/>
      <c r="M345" s="794"/>
      <c r="N345" s="794"/>
      <c r="O345" s="794"/>
      <c r="P345" s="794"/>
      <c r="Q345" s="794"/>
      <c r="R345" s="794"/>
      <c r="S345" s="794"/>
      <c r="T345" s="794"/>
      <c r="U345" s="794"/>
      <c r="V345" s="794"/>
      <c r="W345" s="794"/>
      <c r="X345" s="794"/>
      <c r="Y345" s="794"/>
      <c r="Z345" s="794"/>
      <c r="AA345" s="794"/>
      <c r="AB345" s="794"/>
      <c r="AC345" s="794"/>
      <c r="AD345" s="794"/>
      <c r="AE345" s="794"/>
      <c r="AF345" s="794"/>
      <c r="AG345" s="794"/>
      <c r="AH345" s="794"/>
      <c r="AI345" s="794"/>
      <c r="AJ345" s="794"/>
      <c r="AK345" s="794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4"/>
      <c r="AX345" s="794"/>
      <c r="AY345" s="794"/>
      <c r="AZ345" s="794"/>
      <c r="BA345" s="794"/>
      <c r="BB345" s="794"/>
      <c r="BC345" s="794"/>
      <c r="BD345" s="794"/>
      <c r="BE345" s="794"/>
      <c r="BF345" s="794"/>
      <c r="BG345" s="794"/>
      <c r="BH345" s="794"/>
      <c r="BI345" s="794"/>
      <c r="BJ345" s="794"/>
      <c r="BK345" s="794"/>
      <c r="BL345" s="794"/>
      <c r="BM345" s="794"/>
    </row>
    <row r="346" spans="5:65" s="795" customFormat="1" ht="12.75" customHeight="1">
      <c r="E346" s="4"/>
      <c r="F346" s="794"/>
      <c r="G346" s="794"/>
      <c r="H346" s="794"/>
      <c r="I346" s="794"/>
      <c r="J346" s="794"/>
      <c r="K346" s="794"/>
      <c r="L346" s="794"/>
      <c r="M346" s="794"/>
      <c r="N346" s="794"/>
      <c r="O346" s="794"/>
      <c r="P346" s="794"/>
      <c r="Q346" s="794"/>
      <c r="R346" s="794"/>
      <c r="S346" s="794"/>
      <c r="T346" s="794"/>
      <c r="U346" s="794"/>
      <c r="V346" s="794"/>
      <c r="W346" s="794"/>
      <c r="X346" s="794"/>
      <c r="Y346" s="794"/>
      <c r="Z346" s="794"/>
      <c r="AA346" s="794"/>
      <c r="AB346" s="794"/>
      <c r="AC346" s="794"/>
      <c r="AD346" s="794"/>
      <c r="AE346" s="794"/>
      <c r="AF346" s="794"/>
      <c r="AG346" s="794"/>
      <c r="AH346" s="794"/>
      <c r="AI346" s="794"/>
      <c r="AJ346" s="794"/>
      <c r="AK346" s="794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4"/>
      <c r="AX346" s="794"/>
      <c r="AY346" s="794"/>
      <c r="AZ346" s="794"/>
      <c r="BA346" s="794"/>
      <c r="BB346" s="794"/>
      <c r="BC346" s="794"/>
      <c r="BD346" s="794"/>
      <c r="BE346" s="794"/>
      <c r="BF346" s="794"/>
      <c r="BG346" s="794"/>
      <c r="BH346" s="794"/>
      <c r="BI346" s="794"/>
      <c r="BJ346" s="794"/>
      <c r="BK346" s="794"/>
      <c r="BL346" s="794"/>
      <c r="BM346" s="794"/>
    </row>
    <row r="347" spans="5:65" s="795" customFormat="1" ht="12.75" customHeight="1">
      <c r="E347" s="4"/>
      <c r="F347" s="794"/>
      <c r="G347" s="794"/>
      <c r="H347" s="794"/>
      <c r="I347" s="794"/>
      <c r="J347" s="794"/>
      <c r="K347" s="794"/>
      <c r="L347" s="794"/>
      <c r="M347" s="794"/>
      <c r="N347" s="794"/>
      <c r="O347" s="794"/>
      <c r="P347" s="794"/>
      <c r="Q347" s="794"/>
      <c r="R347" s="794"/>
      <c r="S347" s="794"/>
      <c r="T347" s="794"/>
      <c r="U347" s="794"/>
      <c r="V347" s="794"/>
      <c r="W347" s="794"/>
      <c r="X347" s="794"/>
      <c r="Y347" s="794"/>
      <c r="Z347" s="794"/>
      <c r="AA347" s="794"/>
      <c r="AB347" s="794"/>
      <c r="AC347" s="794"/>
      <c r="AD347" s="794"/>
      <c r="AE347" s="794"/>
      <c r="AF347" s="794"/>
      <c r="AG347" s="794"/>
      <c r="AH347" s="794"/>
      <c r="AI347" s="794"/>
      <c r="AJ347" s="794"/>
      <c r="AK347" s="794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4"/>
      <c r="AX347" s="794"/>
      <c r="AY347" s="794"/>
      <c r="AZ347" s="794"/>
      <c r="BA347" s="794"/>
      <c r="BB347" s="794"/>
      <c r="BC347" s="794"/>
      <c r="BD347" s="794"/>
      <c r="BE347" s="794"/>
      <c r="BF347" s="794"/>
      <c r="BG347" s="794"/>
      <c r="BH347" s="794"/>
      <c r="BI347" s="794"/>
      <c r="BJ347" s="794"/>
      <c r="BK347" s="794"/>
      <c r="BL347" s="794"/>
      <c r="BM347" s="794"/>
    </row>
    <row r="348" spans="5:65" s="795" customFormat="1" ht="11.1" customHeight="1">
      <c r="E348" s="4"/>
      <c r="F348" s="794"/>
      <c r="G348" s="794"/>
      <c r="H348" s="794"/>
      <c r="I348" s="794"/>
      <c r="J348" s="794"/>
      <c r="K348" s="794"/>
      <c r="L348" s="794"/>
      <c r="M348" s="794"/>
      <c r="N348" s="794"/>
      <c r="O348" s="794"/>
      <c r="P348" s="794"/>
      <c r="Q348" s="794"/>
      <c r="R348" s="794"/>
      <c r="S348" s="794"/>
      <c r="T348" s="794"/>
      <c r="U348" s="794"/>
      <c r="V348" s="794"/>
      <c r="W348" s="794"/>
      <c r="X348" s="794"/>
      <c r="Y348" s="794"/>
      <c r="Z348" s="794"/>
      <c r="AA348" s="794"/>
      <c r="AB348" s="794"/>
      <c r="AC348" s="794"/>
      <c r="AD348" s="794"/>
      <c r="AE348" s="794"/>
      <c r="AF348" s="794"/>
      <c r="AG348" s="794"/>
      <c r="AH348" s="794"/>
      <c r="AI348" s="794"/>
      <c r="AJ348" s="794"/>
      <c r="AK348" s="794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4"/>
      <c r="AX348" s="794"/>
      <c r="AY348" s="794"/>
      <c r="AZ348" s="794"/>
      <c r="BA348" s="794"/>
      <c r="BB348" s="794"/>
      <c r="BC348" s="794"/>
      <c r="BD348" s="794"/>
      <c r="BE348" s="794"/>
      <c r="BF348" s="794"/>
      <c r="BG348" s="794"/>
      <c r="BH348" s="794"/>
      <c r="BI348" s="794"/>
      <c r="BJ348" s="794"/>
      <c r="BK348" s="794"/>
      <c r="BL348" s="794"/>
      <c r="BM348" s="794"/>
    </row>
    <row r="349" spans="5:65" s="795" customFormat="1" ht="13.5" customHeight="1">
      <c r="E349" s="4"/>
      <c r="F349" s="794"/>
      <c r="G349" s="794"/>
      <c r="H349" s="794"/>
      <c r="I349" s="794"/>
      <c r="J349" s="794"/>
      <c r="K349" s="794"/>
      <c r="L349" s="794"/>
      <c r="M349" s="794"/>
      <c r="N349" s="794"/>
      <c r="O349" s="794"/>
      <c r="P349" s="794"/>
      <c r="Q349" s="794"/>
      <c r="R349" s="794"/>
      <c r="S349" s="794"/>
      <c r="T349" s="794"/>
      <c r="U349" s="794"/>
      <c r="V349" s="794"/>
      <c r="W349" s="794"/>
      <c r="X349" s="794"/>
      <c r="Y349" s="794"/>
      <c r="Z349" s="794"/>
      <c r="AA349" s="794"/>
      <c r="AB349" s="794"/>
      <c r="AC349" s="794"/>
      <c r="AD349" s="794"/>
      <c r="AE349" s="794"/>
      <c r="AF349" s="794"/>
      <c r="AG349" s="794"/>
      <c r="AH349" s="794"/>
      <c r="AI349" s="794"/>
      <c r="AJ349" s="794"/>
      <c r="AK349" s="794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4"/>
      <c r="AX349" s="794"/>
      <c r="AY349" s="794"/>
      <c r="AZ349" s="794"/>
      <c r="BA349" s="794"/>
      <c r="BB349" s="794"/>
      <c r="BC349" s="794"/>
      <c r="BD349" s="794"/>
      <c r="BE349" s="794"/>
      <c r="BF349" s="794"/>
      <c r="BG349" s="794"/>
      <c r="BH349" s="794"/>
      <c r="BI349" s="794"/>
      <c r="BJ349" s="794"/>
      <c r="BK349" s="794"/>
      <c r="BL349" s="794"/>
      <c r="BM349" s="794"/>
    </row>
    <row r="350" spans="5:65" s="795" customFormat="1" ht="12.75" customHeight="1">
      <c r="E350" s="4"/>
      <c r="F350" s="794"/>
      <c r="G350" s="794"/>
      <c r="H350" s="794"/>
      <c r="I350" s="794"/>
      <c r="J350" s="794"/>
      <c r="K350" s="794"/>
      <c r="L350" s="794"/>
      <c r="M350" s="794"/>
      <c r="N350" s="794"/>
      <c r="O350" s="794"/>
      <c r="P350" s="794"/>
      <c r="Q350" s="794"/>
      <c r="R350" s="794"/>
      <c r="S350" s="794"/>
      <c r="T350" s="794"/>
      <c r="U350" s="794"/>
      <c r="V350" s="794"/>
      <c r="W350" s="794"/>
      <c r="X350" s="794"/>
      <c r="Y350" s="794"/>
      <c r="Z350" s="794"/>
      <c r="AA350" s="794"/>
      <c r="AB350" s="794"/>
      <c r="AC350" s="794"/>
      <c r="AD350" s="794"/>
      <c r="AE350" s="794"/>
      <c r="AF350" s="794"/>
      <c r="AG350" s="794"/>
      <c r="AH350" s="794"/>
      <c r="AI350" s="794"/>
      <c r="AJ350" s="794"/>
      <c r="AK350" s="794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4"/>
      <c r="AX350" s="794"/>
      <c r="AY350" s="794"/>
      <c r="AZ350" s="794"/>
      <c r="BA350" s="794"/>
      <c r="BB350" s="794"/>
      <c r="BC350" s="794"/>
      <c r="BD350" s="794"/>
      <c r="BE350" s="794"/>
      <c r="BF350" s="794"/>
      <c r="BG350" s="794"/>
      <c r="BH350" s="794"/>
      <c r="BI350" s="794"/>
      <c r="BJ350" s="794"/>
      <c r="BK350" s="794"/>
      <c r="BL350" s="794"/>
      <c r="BM350" s="794"/>
    </row>
    <row r="351" spans="5:65" s="795" customFormat="1" ht="12.75" customHeight="1">
      <c r="E351" s="4"/>
      <c r="F351" s="794"/>
      <c r="G351" s="794"/>
      <c r="H351" s="794"/>
      <c r="I351" s="794"/>
      <c r="J351" s="794"/>
      <c r="K351" s="794"/>
      <c r="L351" s="794"/>
      <c r="M351" s="794"/>
      <c r="N351" s="794"/>
      <c r="O351" s="794"/>
      <c r="P351" s="794"/>
      <c r="Q351" s="794"/>
      <c r="R351" s="794"/>
      <c r="S351" s="794"/>
      <c r="T351" s="794"/>
      <c r="U351" s="794"/>
      <c r="V351" s="794"/>
      <c r="W351" s="794"/>
      <c r="X351" s="794"/>
      <c r="Y351" s="794"/>
      <c r="Z351" s="794"/>
      <c r="AA351" s="794"/>
      <c r="AB351" s="794"/>
      <c r="AC351" s="794"/>
      <c r="AD351" s="794"/>
      <c r="AE351" s="794"/>
      <c r="AF351" s="794"/>
      <c r="AG351" s="794"/>
      <c r="AH351" s="794"/>
      <c r="AI351" s="794"/>
      <c r="AJ351" s="794"/>
      <c r="AK351" s="794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4"/>
      <c r="AX351" s="794"/>
      <c r="AY351" s="794"/>
      <c r="AZ351" s="794"/>
      <c r="BA351" s="794"/>
      <c r="BB351" s="794"/>
      <c r="BC351" s="794"/>
      <c r="BD351" s="794"/>
      <c r="BE351" s="794"/>
      <c r="BF351" s="794"/>
      <c r="BG351" s="794"/>
      <c r="BH351" s="794"/>
      <c r="BI351" s="794"/>
      <c r="BJ351" s="794"/>
      <c r="BK351" s="794"/>
      <c r="BL351" s="794"/>
      <c r="BM351" s="794"/>
    </row>
    <row r="352" spans="5:65" s="795" customFormat="1" ht="12.75" customHeight="1">
      <c r="E352" s="4"/>
      <c r="F352" s="794"/>
      <c r="G352" s="794"/>
      <c r="H352" s="794"/>
      <c r="I352" s="794"/>
      <c r="J352" s="794"/>
      <c r="K352" s="794"/>
      <c r="L352" s="794"/>
      <c r="M352" s="794"/>
      <c r="N352" s="794"/>
      <c r="O352" s="794"/>
      <c r="P352" s="794"/>
      <c r="Q352" s="794"/>
      <c r="R352" s="794"/>
      <c r="S352" s="794"/>
      <c r="T352" s="794"/>
      <c r="U352" s="794"/>
      <c r="V352" s="794"/>
      <c r="W352" s="794"/>
      <c r="X352" s="794"/>
      <c r="Y352" s="794"/>
      <c r="Z352" s="794"/>
      <c r="AA352" s="794"/>
      <c r="AB352" s="794"/>
      <c r="AC352" s="794"/>
      <c r="AD352" s="794"/>
      <c r="AE352" s="794"/>
      <c r="AF352" s="794"/>
      <c r="AG352" s="794"/>
      <c r="AH352" s="794"/>
      <c r="AI352" s="794"/>
      <c r="AJ352" s="794"/>
      <c r="AK352" s="794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4"/>
      <c r="AX352" s="794"/>
      <c r="AY352" s="794"/>
      <c r="AZ352" s="794"/>
      <c r="BA352" s="794"/>
      <c r="BB352" s="794"/>
      <c r="BC352" s="794"/>
      <c r="BD352" s="794"/>
      <c r="BE352" s="794"/>
      <c r="BF352" s="794"/>
      <c r="BG352" s="794"/>
      <c r="BH352" s="794"/>
      <c r="BI352" s="794"/>
      <c r="BJ352" s="794"/>
      <c r="BK352" s="794"/>
      <c r="BL352" s="794"/>
      <c r="BM352" s="794"/>
    </row>
    <row r="353" spans="5:65" s="795" customFormat="1" ht="11.1" customHeight="1">
      <c r="E353" s="4"/>
      <c r="F353" s="794"/>
      <c r="G353" s="794"/>
      <c r="H353" s="794"/>
      <c r="I353" s="794"/>
      <c r="J353" s="794"/>
      <c r="K353" s="794"/>
      <c r="L353" s="794"/>
      <c r="M353" s="794"/>
      <c r="N353" s="794"/>
      <c r="O353" s="794"/>
      <c r="P353" s="794"/>
      <c r="Q353" s="794"/>
      <c r="R353" s="794"/>
      <c r="S353" s="794"/>
      <c r="T353" s="794"/>
      <c r="U353" s="794"/>
      <c r="V353" s="794"/>
      <c r="W353" s="794"/>
      <c r="X353" s="794"/>
      <c r="Y353" s="794"/>
      <c r="Z353" s="794"/>
      <c r="AA353" s="794"/>
      <c r="AB353" s="794"/>
      <c r="AC353" s="794"/>
      <c r="AD353" s="794"/>
      <c r="AE353" s="794"/>
      <c r="AF353" s="794"/>
      <c r="AG353" s="794"/>
      <c r="AH353" s="794"/>
      <c r="AI353" s="794"/>
      <c r="AJ353" s="794"/>
      <c r="AK353" s="794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4"/>
      <c r="AX353" s="794"/>
      <c r="AY353" s="794"/>
      <c r="AZ353" s="794"/>
      <c r="BA353" s="794"/>
      <c r="BB353" s="794"/>
      <c r="BC353" s="794"/>
      <c r="BD353" s="794"/>
      <c r="BE353" s="794"/>
      <c r="BF353" s="794"/>
      <c r="BG353" s="794"/>
      <c r="BH353" s="794"/>
      <c r="BI353" s="794"/>
      <c r="BJ353" s="794"/>
      <c r="BK353" s="794"/>
      <c r="BL353" s="794"/>
      <c r="BM353" s="794"/>
    </row>
    <row r="354" spans="5:65" s="795" customFormat="1" ht="24" customHeight="1">
      <c r="E354" s="4"/>
      <c r="F354" s="794"/>
      <c r="G354" s="794"/>
      <c r="H354" s="794"/>
      <c r="I354" s="794"/>
      <c r="J354" s="794"/>
      <c r="K354" s="794"/>
      <c r="L354" s="794"/>
      <c r="M354" s="794"/>
      <c r="N354" s="794"/>
      <c r="O354" s="794"/>
      <c r="P354" s="794"/>
      <c r="Q354" s="794"/>
      <c r="R354" s="794"/>
      <c r="S354" s="794"/>
      <c r="T354" s="794"/>
      <c r="U354" s="794"/>
      <c r="V354" s="794"/>
      <c r="W354" s="794"/>
      <c r="X354" s="794"/>
      <c r="Y354" s="794"/>
      <c r="Z354" s="794"/>
      <c r="AA354" s="794"/>
      <c r="AB354" s="794"/>
      <c r="AC354" s="794"/>
      <c r="AD354" s="794"/>
      <c r="AE354" s="794"/>
      <c r="AF354" s="794"/>
      <c r="AG354" s="794"/>
      <c r="AH354" s="794"/>
      <c r="AI354" s="794"/>
      <c r="AJ354" s="794"/>
      <c r="AK354" s="794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4"/>
      <c r="AX354" s="794"/>
      <c r="AY354" s="794"/>
      <c r="AZ354" s="794"/>
      <c r="BA354" s="794"/>
      <c r="BB354" s="794"/>
      <c r="BC354" s="794"/>
      <c r="BD354" s="794"/>
      <c r="BE354" s="794"/>
      <c r="BF354" s="794"/>
      <c r="BG354" s="794"/>
      <c r="BH354" s="794"/>
      <c r="BI354" s="794"/>
      <c r="BJ354" s="794"/>
      <c r="BK354" s="794"/>
      <c r="BL354" s="794"/>
      <c r="BM354" s="794"/>
    </row>
    <row r="355" spans="5:65" s="795" customFormat="1" ht="11.1" customHeight="1">
      <c r="E355" s="4"/>
      <c r="F355" s="794"/>
      <c r="G355" s="794"/>
      <c r="H355" s="794"/>
      <c r="I355" s="794"/>
      <c r="J355" s="794"/>
      <c r="K355" s="794"/>
      <c r="L355" s="794"/>
      <c r="M355" s="794"/>
      <c r="N355" s="794"/>
      <c r="O355" s="794"/>
      <c r="P355" s="794"/>
      <c r="Q355" s="794"/>
      <c r="R355" s="794"/>
      <c r="S355" s="794"/>
      <c r="T355" s="794"/>
      <c r="U355" s="794"/>
      <c r="V355" s="794"/>
      <c r="W355" s="794"/>
      <c r="X355" s="794"/>
      <c r="Y355" s="794"/>
      <c r="Z355" s="794"/>
      <c r="AA355" s="794"/>
      <c r="AB355" s="794"/>
      <c r="AC355" s="794"/>
      <c r="AD355" s="794"/>
      <c r="AE355" s="794"/>
      <c r="AF355" s="794"/>
      <c r="AG355" s="794"/>
      <c r="AH355" s="794"/>
      <c r="AI355" s="794"/>
      <c r="AJ355" s="794"/>
      <c r="AK355" s="794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4"/>
      <c r="AX355" s="794"/>
      <c r="AY355" s="794"/>
      <c r="AZ355" s="794"/>
      <c r="BA355" s="794"/>
      <c r="BB355" s="794"/>
      <c r="BC355" s="794"/>
      <c r="BD355" s="794"/>
      <c r="BE355" s="794"/>
      <c r="BF355" s="794"/>
      <c r="BG355" s="794"/>
      <c r="BH355" s="794"/>
      <c r="BI355" s="794"/>
      <c r="BJ355" s="794"/>
      <c r="BK355" s="794"/>
      <c r="BL355" s="794"/>
      <c r="BM355" s="794"/>
    </row>
    <row r="356" spans="5:65" s="795" customFormat="1" ht="12.75" customHeight="1">
      <c r="E356" s="4"/>
      <c r="F356" s="794"/>
      <c r="G356" s="794"/>
      <c r="H356" s="794"/>
      <c r="I356" s="794"/>
      <c r="J356" s="794"/>
      <c r="K356" s="794"/>
      <c r="L356" s="794"/>
      <c r="M356" s="794"/>
      <c r="N356" s="794"/>
      <c r="O356" s="794"/>
      <c r="P356" s="794"/>
      <c r="Q356" s="794"/>
      <c r="R356" s="794"/>
      <c r="S356" s="794"/>
      <c r="T356" s="794"/>
      <c r="U356" s="794"/>
      <c r="V356" s="794"/>
      <c r="W356" s="794"/>
      <c r="X356" s="794"/>
      <c r="Y356" s="794"/>
      <c r="Z356" s="794"/>
      <c r="AA356" s="794"/>
      <c r="AB356" s="794"/>
      <c r="AC356" s="794"/>
      <c r="AD356" s="794"/>
      <c r="AE356" s="794"/>
      <c r="AF356" s="794"/>
      <c r="AG356" s="794"/>
      <c r="AH356" s="794"/>
      <c r="AI356" s="794"/>
      <c r="AJ356" s="794"/>
      <c r="AK356" s="794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4"/>
      <c r="AX356" s="794"/>
      <c r="AY356" s="794"/>
      <c r="AZ356" s="794"/>
      <c r="BA356" s="794"/>
      <c r="BB356" s="794"/>
      <c r="BC356" s="794"/>
      <c r="BD356" s="794"/>
      <c r="BE356" s="794"/>
      <c r="BF356" s="794"/>
      <c r="BG356" s="794"/>
      <c r="BH356" s="794"/>
      <c r="BI356" s="794"/>
      <c r="BJ356" s="794"/>
      <c r="BK356" s="794"/>
      <c r="BL356" s="794"/>
      <c r="BM356" s="794"/>
    </row>
    <row r="357" spans="5:65" s="795" customFormat="1" ht="11.1" customHeight="1">
      <c r="E357" s="4"/>
      <c r="F357" s="794"/>
      <c r="G357" s="794"/>
      <c r="H357" s="794"/>
      <c r="I357" s="794"/>
      <c r="J357" s="794"/>
      <c r="K357" s="794"/>
      <c r="L357" s="794"/>
      <c r="M357" s="794"/>
      <c r="N357" s="794"/>
      <c r="O357" s="794"/>
      <c r="P357" s="794"/>
      <c r="Q357" s="794"/>
      <c r="R357" s="794"/>
      <c r="S357" s="794"/>
      <c r="T357" s="794"/>
      <c r="U357" s="794"/>
      <c r="V357" s="794"/>
      <c r="W357" s="794"/>
      <c r="X357" s="794"/>
      <c r="Y357" s="794"/>
      <c r="Z357" s="794"/>
      <c r="AA357" s="794"/>
      <c r="AB357" s="794"/>
      <c r="AC357" s="794"/>
      <c r="AD357" s="794"/>
      <c r="AE357" s="794"/>
      <c r="AF357" s="794"/>
      <c r="AG357" s="794"/>
      <c r="AH357" s="794"/>
      <c r="AI357" s="794"/>
      <c r="AJ357" s="794"/>
      <c r="AK357" s="794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4"/>
      <c r="AX357" s="794"/>
      <c r="AY357" s="794"/>
      <c r="AZ357" s="794"/>
      <c r="BA357" s="794"/>
      <c r="BB357" s="794"/>
      <c r="BC357" s="794"/>
      <c r="BD357" s="794"/>
      <c r="BE357" s="794"/>
      <c r="BF357" s="794"/>
      <c r="BG357" s="794"/>
      <c r="BH357" s="794"/>
      <c r="BI357" s="794"/>
      <c r="BJ357" s="794"/>
      <c r="BK357" s="794"/>
      <c r="BL357" s="794"/>
      <c r="BM357" s="794"/>
    </row>
    <row r="358" spans="5:65" s="795" customFormat="1" ht="12.75" customHeight="1">
      <c r="E358" s="4"/>
      <c r="F358" s="794"/>
      <c r="G358" s="794"/>
      <c r="H358" s="794"/>
      <c r="I358" s="794"/>
      <c r="J358" s="794"/>
      <c r="K358" s="794"/>
      <c r="L358" s="794"/>
      <c r="M358" s="794"/>
      <c r="N358" s="794"/>
      <c r="O358" s="794"/>
      <c r="P358" s="794"/>
      <c r="Q358" s="794"/>
      <c r="R358" s="794"/>
      <c r="S358" s="794"/>
      <c r="T358" s="794"/>
      <c r="U358" s="794"/>
      <c r="V358" s="794"/>
      <c r="W358" s="794"/>
      <c r="X358" s="794"/>
      <c r="Y358" s="794"/>
      <c r="Z358" s="794"/>
      <c r="AA358" s="794"/>
      <c r="AB358" s="794"/>
      <c r="AC358" s="794"/>
      <c r="AD358" s="794"/>
      <c r="AE358" s="794"/>
      <c r="AF358" s="794"/>
      <c r="AG358" s="794"/>
      <c r="AH358" s="794"/>
      <c r="AI358" s="794"/>
      <c r="AJ358" s="794"/>
      <c r="AK358" s="794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4"/>
      <c r="AX358" s="794"/>
      <c r="AY358" s="794"/>
      <c r="AZ358" s="794"/>
      <c r="BA358" s="794"/>
      <c r="BB358" s="794"/>
      <c r="BC358" s="794"/>
      <c r="BD358" s="794"/>
      <c r="BE358" s="794"/>
      <c r="BF358" s="794"/>
      <c r="BG358" s="794"/>
      <c r="BH358" s="794"/>
      <c r="BI358" s="794"/>
      <c r="BJ358" s="794"/>
      <c r="BK358" s="794"/>
      <c r="BL358" s="794"/>
      <c r="BM358" s="794"/>
    </row>
    <row r="359" spans="5:65" s="795" customFormat="1" ht="12.75" customHeight="1">
      <c r="E359" s="4"/>
      <c r="F359" s="794"/>
      <c r="G359" s="794"/>
      <c r="H359" s="794"/>
      <c r="I359" s="794"/>
      <c r="J359" s="794"/>
      <c r="K359" s="794"/>
      <c r="L359" s="794"/>
      <c r="M359" s="794"/>
      <c r="N359" s="794"/>
      <c r="O359" s="794"/>
      <c r="P359" s="794"/>
      <c r="Q359" s="794"/>
      <c r="R359" s="794"/>
      <c r="S359" s="794"/>
      <c r="T359" s="794"/>
      <c r="U359" s="794"/>
      <c r="V359" s="794"/>
      <c r="W359" s="794"/>
      <c r="X359" s="794"/>
      <c r="Y359" s="794"/>
      <c r="Z359" s="794"/>
      <c r="AA359" s="794"/>
      <c r="AB359" s="794"/>
      <c r="AC359" s="794"/>
      <c r="AD359" s="794"/>
      <c r="AE359" s="794"/>
      <c r="AF359" s="794"/>
      <c r="AG359" s="794"/>
      <c r="AH359" s="794"/>
      <c r="AI359" s="794"/>
      <c r="AJ359" s="794"/>
      <c r="AK359" s="794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4"/>
      <c r="AX359" s="794"/>
      <c r="AY359" s="794"/>
      <c r="AZ359" s="794"/>
      <c r="BA359" s="794"/>
      <c r="BB359" s="794"/>
      <c r="BC359" s="794"/>
      <c r="BD359" s="794"/>
      <c r="BE359" s="794"/>
      <c r="BF359" s="794"/>
      <c r="BG359" s="794"/>
      <c r="BH359" s="794"/>
      <c r="BI359" s="794"/>
      <c r="BJ359" s="794"/>
      <c r="BK359" s="794"/>
      <c r="BL359" s="794"/>
      <c r="BM359" s="794"/>
    </row>
    <row r="360" spans="5:65" s="795" customFormat="1" ht="12.75" customHeight="1">
      <c r="E360" s="4"/>
      <c r="F360" s="794"/>
      <c r="G360" s="794"/>
      <c r="H360" s="794"/>
      <c r="I360" s="794"/>
      <c r="J360" s="794"/>
      <c r="K360" s="794"/>
      <c r="L360" s="794"/>
      <c r="M360" s="794"/>
      <c r="N360" s="794"/>
      <c r="O360" s="794"/>
      <c r="P360" s="794"/>
      <c r="Q360" s="794"/>
      <c r="R360" s="794"/>
      <c r="S360" s="794"/>
      <c r="T360" s="794"/>
      <c r="U360" s="794"/>
      <c r="V360" s="794"/>
      <c r="W360" s="794"/>
      <c r="X360" s="794"/>
      <c r="Y360" s="794"/>
      <c r="Z360" s="794"/>
      <c r="AA360" s="794"/>
      <c r="AB360" s="794"/>
      <c r="AC360" s="794"/>
      <c r="AD360" s="794"/>
      <c r="AE360" s="794"/>
      <c r="AF360" s="794"/>
      <c r="AG360" s="794"/>
      <c r="AH360" s="794"/>
      <c r="AI360" s="794"/>
      <c r="AJ360" s="794"/>
      <c r="AK360" s="794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4"/>
      <c r="AX360" s="794"/>
      <c r="AY360" s="794"/>
      <c r="AZ360" s="794"/>
      <c r="BA360" s="794"/>
      <c r="BB360" s="794"/>
      <c r="BC360" s="794"/>
      <c r="BD360" s="794"/>
      <c r="BE360" s="794"/>
      <c r="BF360" s="794"/>
      <c r="BG360" s="794"/>
      <c r="BH360" s="794"/>
      <c r="BI360" s="794"/>
      <c r="BJ360" s="794"/>
      <c r="BK360" s="794"/>
      <c r="BL360" s="794"/>
      <c r="BM360" s="794"/>
    </row>
    <row r="361" spans="5:65" s="795" customFormat="1" ht="12.75" customHeight="1">
      <c r="E361" s="4"/>
      <c r="F361" s="794"/>
      <c r="G361" s="794"/>
      <c r="H361" s="794"/>
      <c r="I361" s="794"/>
      <c r="J361" s="794"/>
      <c r="K361" s="794"/>
      <c r="L361" s="794"/>
      <c r="M361" s="794"/>
      <c r="N361" s="794"/>
      <c r="O361" s="794"/>
      <c r="P361" s="794"/>
      <c r="Q361" s="794"/>
      <c r="R361" s="794"/>
      <c r="S361" s="794"/>
      <c r="T361" s="794"/>
      <c r="U361" s="794"/>
      <c r="V361" s="794"/>
      <c r="W361" s="794"/>
      <c r="X361" s="794"/>
      <c r="Y361" s="794"/>
      <c r="Z361" s="794"/>
      <c r="AA361" s="794"/>
      <c r="AB361" s="794"/>
      <c r="AC361" s="794"/>
      <c r="AD361" s="794"/>
      <c r="AE361" s="794"/>
      <c r="AF361" s="794"/>
      <c r="AG361" s="794"/>
      <c r="AH361" s="794"/>
      <c r="AI361" s="794"/>
      <c r="AJ361" s="794"/>
      <c r="AK361" s="794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4"/>
      <c r="AX361" s="794"/>
      <c r="AY361" s="794"/>
      <c r="AZ361" s="794"/>
      <c r="BA361" s="794"/>
      <c r="BB361" s="794"/>
      <c r="BC361" s="794"/>
      <c r="BD361" s="794"/>
      <c r="BE361" s="794"/>
      <c r="BF361" s="794"/>
      <c r="BG361" s="794"/>
      <c r="BH361" s="794"/>
      <c r="BI361" s="794"/>
      <c r="BJ361" s="794"/>
      <c r="BK361" s="794"/>
      <c r="BL361" s="794"/>
      <c r="BM361" s="794"/>
    </row>
    <row r="362" spans="5:65" s="795" customFormat="1" ht="12.75" customHeight="1">
      <c r="E362" s="4"/>
      <c r="F362" s="794"/>
      <c r="G362" s="794"/>
      <c r="H362" s="794"/>
      <c r="I362" s="794"/>
      <c r="J362" s="794"/>
      <c r="K362" s="794"/>
      <c r="L362" s="794"/>
      <c r="M362" s="794"/>
      <c r="N362" s="794"/>
      <c r="O362" s="794"/>
      <c r="P362" s="794"/>
      <c r="Q362" s="794"/>
      <c r="R362" s="794"/>
      <c r="S362" s="794"/>
      <c r="T362" s="794"/>
      <c r="U362" s="794"/>
      <c r="V362" s="794"/>
      <c r="W362" s="794"/>
      <c r="X362" s="794"/>
      <c r="Y362" s="794"/>
      <c r="Z362" s="794"/>
      <c r="AA362" s="794"/>
      <c r="AB362" s="794"/>
      <c r="AC362" s="794"/>
      <c r="AD362" s="794"/>
      <c r="AE362" s="794"/>
      <c r="AF362" s="794"/>
      <c r="AG362" s="794"/>
      <c r="AH362" s="794"/>
      <c r="AI362" s="794"/>
      <c r="AJ362" s="794"/>
      <c r="AK362" s="794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4"/>
      <c r="AX362" s="794"/>
      <c r="AY362" s="794"/>
      <c r="AZ362" s="794"/>
      <c r="BA362" s="794"/>
      <c r="BB362" s="794"/>
      <c r="BC362" s="794"/>
      <c r="BD362" s="794"/>
      <c r="BE362" s="794"/>
      <c r="BF362" s="794"/>
      <c r="BG362" s="794"/>
      <c r="BH362" s="794"/>
      <c r="BI362" s="794"/>
      <c r="BJ362" s="794"/>
      <c r="BK362" s="794"/>
      <c r="BL362" s="794"/>
      <c r="BM362" s="794"/>
    </row>
    <row r="363" spans="5:65" s="795" customFormat="1" ht="11.1" customHeight="1">
      <c r="E363" s="4"/>
      <c r="F363" s="794"/>
      <c r="G363" s="794"/>
      <c r="H363" s="794"/>
      <c r="I363" s="794"/>
      <c r="J363" s="794"/>
      <c r="K363" s="794"/>
      <c r="L363" s="794"/>
      <c r="M363" s="794"/>
      <c r="N363" s="794"/>
      <c r="O363" s="794"/>
      <c r="P363" s="794"/>
      <c r="Q363" s="794"/>
      <c r="R363" s="794"/>
      <c r="S363" s="794"/>
      <c r="T363" s="794"/>
      <c r="U363" s="794"/>
      <c r="V363" s="794"/>
      <c r="W363" s="794"/>
      <c r="X363" s="794"/>
      <c r="Y363" s="794"/>
      <c r="Z363" s="794"/>
      <c r="AA363" s="794"/>
      <c r="AB363" s="794"/>
      <c r="AC363" s="794"/>
      <c r="AD363" s="794"/>
      <c r="AE363" s="794"/>
      <c r="AF363" s="794"/>
      <c r="AG363" s="794"/>
      <c r="AH363" s="794"/>
      <c r="AI363" s="794"/>
      <c r="AJ363" s="794"/>
      <c r="AK363" s="794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4"/>
      <c r="AX363" s="794"/>
      <c r="AY363" s="794"/>
      <c r="AZ363" s="794"/>
      <c r="BA363" s="794"/>
      <c r="BB363" s="794"/>
      <c r="BC363" s="794"/>
      <c r="BD363" s="794"/>
      <c r="BE363" s="794"/>
      <c r="BF363" s="794"/>
      <c r="BG363" s="794"/>
      <c r="BH363" s="794"/>
      <c r="BI363" s="794"/>
      <c r="BJ363" s="794"/>
      <c r="BK363" s="794"/>
      <c r="BL363" s="794"/>
      <c r="BM363" s="794"/>
    </row>
    <row r="364" spans="5:65" s="795" customFormat="1" ht="12.75" customHeight="1">
      <c r="E364" s="4"/>
      <c r="F364" s="794"/>
      <c r="G364" s="794"/>
      <c r="H364" s="794"/>
      <c r="I364" s="794"/>
      <c r="J364" s="794"/>
      <c r="K364" s="794"/>
      <c r="L364" s="794"/>
      <c r="M364" s="794"/>
      <c r="N364" s="794"/>
      <c r="O364" s="794"/>
      <c r="P364" s="794"/>
      <c r="Q364" s="794"/>
      <c r="R364" s="794"/>
      <c r="S364" s="794"/>
      <c r="T364" s="794"/>
      <c r="U364" s="794"/>
      <c r="V364" s="794"/>
      <c r="W364" s="794"/>
      <c r="X364" s="794"/>
      <c r="Y364" s="794"/>
      <c r="Z364" s="794"/>
      <c r="AA364" s="794"/>
      <c r="AB364" s="794"/>
      <c r="AC364" s="794"/>
      <c r="AD364" s="794"/>
      <c r="AE364" s="794"/>
      <c r="AF364" s="794"/>
      <c r="AG364" s="794"/>
      <c r="AH364" s="794"/>
      <c r="AI364" s="794"/>
      <c r="AJ364" s="794"/>
      <c r="AK364" s="794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4"/>
      <c r="AX364" s="794"/>
      <c r="AY364" s="794"/>
      <c r="AZ364" s="794"/>
      <c r="BA364" s="794"/>
      <c r="BB364" s="794"/>
      <c r="BC364" s="794"/>
      <c r="BD364" s="794"/>
      <c r="BE364" s="794"/>
      <c r="BF364" s="794"/>
      <c r="BG364" s="794"/>
      <c r="BH364" s="794"/>
      <c r="BI364" s="794"/>
      <c r="BJ364" s="794"/>
      <c r="BK364" s="794"/>
      <c r="BL364" s="794"/>
      <c r="BM364" s="794"/>
    </row>
    <row r="365" spans="5:65" s="795" customFormat="1" ht="12.75" customHeight="1">
      <c r="E365" s="4"/>
      <c r="F365" s="794"/>
      <c r="G365" s="794"/>
      <c r="H365" s="794"/>
      <c r="I365" s="794"/>
      <c r="J365" s="794"/>
      <c r="K365" s="794"/>
      <c r="L365" s="794"/>
      <c r="M365" s="794"/>
      <c r="N365" s="794"/>
      <c r="O365" s="794"/>
      <c r="P365" s="794"/>
      <c r="Q365" s="794"/>
      <c r="R365" s="794"/>
      <c r="S365" s="794"/>
      <c r="T365" s="794"/>
      <c r="U365" s="794"/>
      <c r="V365" s="794"/>
      <c r="W365" s="794"/>
      <c r="X365" s="794"/>
      <c r="Y365" s="794"/>
      <c r="Z365" s="794"/>
      <c r="AA365" s="794"/>
      <c r="AB365" s="794"/>
      <c r="AC365" s="794"/>
      <c r="AD365" s="794"/>
      <c r="AE365" s="794"/>
      <c r="AF365" s="794"/>
      <c r="AG365" s="794"/>
      <c r="AH365" s="794"/>
      <c r="AI365" s="794"/>
      <c r="AJ365" s="794"/>
      <c r="AK365" s="794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4"/>
      <c r="AX365" s="794"/>
      <c r="AY365" s="794"/>
      <c r="AZ365" s="794"/>
      <c r="BA365" s="794"/>
      <c r="BB365" s="794"/>
      <c r="BC365" s="794"/>
      <c r="BD365" s="794"/>
      <c r="BE365" s="794"/>
      <c r="BF365" s="794"/>
      <c r="BG365" s="794"/>
      <c r="BH365" s="794"/>
      <c r="BI365" s="794"/>
      <c r="BJ365" s="794"/>
      <c r="BK365" s="794"/>
      <c r="BL365" s="794"/>
      <c r="BM365" s="794"/>
    </row>
    <row r="366" spans="5:65" s="795" customFormat="1" ht="12.75" customHeight="1">
      <c r="E366" s="4"/>
      <c r="F366" s="794"/>
      <c r="G366" s="794"/>
      <c r="H366" s="794"/>
      <c r="I366" s="794"/>
      <c r="J366" s="794"/>
      <c r="K366" s="794"/>
      <c r="L366" s="794"/>
      <c r="M366" s="794"/>
      <c r="N366" s="794"/>
      <c r="O366" s="794"/>
      <c r="P366" s="794"/>
      <c r="Q366" s="794"/>
      <c r="R366" s="794"/>
      <c r="S366" s="794"/>
      <c r="T366" s="794"/>
      <c r="U366" s="794"/>
      <c r="V366" s="794"/>
      <c r="W366" s="794"/>
      <c r="X366" s="794"/>
      <c r="Y366" s="794"/>
      <c r="Z366" s="794"/>
      <c r="AA366" s="794"/>
      <c r="AB366" s="794"/>
      <c r="AC366" s="794"/>
      <c r="AD366" s="794"/>
      <c r="AE366" s="794"/>
      <c r="AF366" s="794"/>
      <c r="AG366" s="794"/>
      <c r="AH366" s="794"/>
      <c r="AI366" s="794"/>
      <c r="AJ366" s="794"/>
      <c r="AK366" s="794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4"/>
      <c r="AX366" s="794"/>
      <c r="AY366" s="794"/>
      <c r="AZ366" s="794"/>
      <c r="BA366" s="794"/>
      <c r="BB366" s="794"/>
      <c r="BC366" s="794"/>
      <c r="BD366" s="794"/>
      <c r="BE366" s="794"/>
      <c r="BF366" s="794"/>
      <c r="BG366" s="794"/>
      <c r="BH366" s="794"/>
      <c r="BI366" s="794"/>
      <c r="BJ366" s="794"/>
      <c r="BK366" s="794"/>
      <c r="BL366" s="794"/>
      <c r="BM366" s="794"/>
    </row>
    <row r="367" spans="5:65" s="795" customFormat="1" ht="12.75" customHeight="1">
      <c r="E367" s="4"/>
      <c r="F367" s="794"/>
      <c r="G367" s="794"/>
      <c r="H367" s="794"/>
      <c r="I367" s="794"/>
      <c r="J367" s="794"/>
      <c r="K367" s="794"/>
      <c r="L367" s="794"/>
      <c r="M367" s="794"/>
      <c r="N367" s="794"/>
      <c r="O367" s="794"/>
      <c r="P367" s="794"/>
      <c r="Q367" s="794"/>
      <c r="R367" s="794"/>
      <c r="S367" s="794"/>
      <c r="T367" s="794"/>
      <c r="U367" s="794"/>
      <c r="V367" s="794"/>
      <c r="W367" s="794"/>
      <c r="X367" s="794"/>
      <c r="Y367" s="794"/>
      <c r="Z367" s="794"/>
      <c r="AA367" s="794"/>
      <c r="AB367" s="794"/>
      <c r="AC367" s="794"/>
      <c r="AD367" s="794"/>
      <c r="AE367" s="794"/>
      <c r="AF367" s="794"/>
      <c r="AG367" s="794"/>
      <c r="AH367" s="794"/>
      <c r="AI367" s="794"/>
      <c r="AJ367" s="794"/>
      <c r="AK367" s="794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4"/>
      <c r="AX367" s="794"/>
      <c r="AY367" s="794"/>
      <c r="AZ367" s="794"/>
      <c r="BA367" s="794"/>
      <c r="BB367" s="794"/>
      <c r="BC367" s="794"/>
      <c r="BD367" s="794"/>
      <c r="BE367" s="794"/>
      <c r="BF367" s="794"/>
      <c r="BG367" s="794"/>
      <c r="BH367" s="794"/>
      <c r="BI367" s="794"/>
      <c r="BJ367" s="794"/>
      <c r="BK367" s="794"/>
      <c r="BL367" s="794"/>
      <c r="BM367" s="794"/>
    </row>
    <row r="368" spans="5:65" s="795" customFormat="1" ht="12.75" customHeight="1">
      <c r="E368" s="4"/>
      <c r="F368" s="794"/>
      <c r="G368" s="794"/>
      <c r="H368" s="794"/>
      <c r="I368" s="794"/>
      <c r="J368" s="794"/>
      <c r="K368" s="794"/>
      <c r="L368" s="794"/>
      <c r="M368" s="794"/>
      <c r="N368" s="794"/>
      <c r="O368" s="794"/>
      <c r="P368" s="794"/>
      <c r="Q368" s="794"/>
      <c r="R368" s="794"/>
      <c r="S368" s="794"/>
      <c r="T368" s="794"/>
      <c r="U368" s="794"/>
      <c r="V368" s="794"/>
      <c r="W368" s="794"/>
      <c r="X368" s="794"/>
      <c r="Y368" s="794"/>
      <c r="Z368" s="794"/>
      <c r="AA368" s="794"/>
      <c r="AB368" s="794"/>
      <c r="AC368" s="794"/>
      <c r="AD368" s="794"/>
      <c r="AE368" s="794"/>
      <c r="AF368" s="794"/>
      <c r="AG368" s="794"/>
      <c r="AH368" s="794"/>
      <c r="AI368" s="794"/>
      <c r="AJ368" s="794"/>
      <c r="AK368" s="794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4"/>
      <c r="AX368" s="794"/>
      <c r="AY368" s="794"/>
      <c r="AZ368" s="794"/>
      <c r="BA368" s="794"/>
      <c r="BB368" s="794"/>
      <c r="BC368" s="794"/>
      <c r="BD368" s="794"/>
      <c r="BE368" s="794"/>
      <c r="BF368" s="794"/>
      <c r="BG368" s="794"/>
      <c r="BH368" s="794"/>
      <c r="BI368" s="794"/>
      <c r="BJ368" s="794"/>
      <c r="BK368" s="794"/>
      <c r="BL368" s="794"/>
      <c r="BM368" s="794"/>
    </row>
    <row r="369" spans="5:65" s="795" customFormat="1" ht="11.1" customHeight="1">
      <c r="E369" s="4"/>
      <c r="F369" s="794"/>
      <c r="G369" s="794"/>
      <c r="H369" s="794"/>
      <c r="I369" s="794"/>
      <c r="J369" s="794"/>
      <c r="K369" s="794"/>
      <c r="L369" s="794"/>
      <c r="M369" s="794"/>
      <c r="N369" s="794"/>
      <c r="O369" s="794"/>
      <c r="P369" s="794"/>
      <c r="Q369" s="794"/>
      <c r="R369" s="794"/>
      <c r="S369" s="794"/>
      <c r="T369" s="794"/>
      <c r="U369" s="794"/>
      <c r="V369" s="794"/>
      <c r="W369" s="794"/>
      <c r="X369" s="794"/>
      <c r="Y369" s="794"/>
      <c r="Z369" s="794"/>
      <c r="AA369" s="794"/>
      <c r="AB369" s="794"/>
      <c r="AC369" s="794"/>
      <c r="AD369" s="794"/>
      <c r="AE369" s="794"/>
      <c r="AF369" s="794"/>
      <c r="AG369" s="794"/>
      <c r="AH369" s="794"/>
      <c r="AI369" s="794"/>
      <c r="AJ369" s="794"/>
      <c r="AK369" s="794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4"/>
      <c r="AX369" s="794"/>
      <c r="AY369" s="794"/>
      <c r="AZ369" s="794"/>
      <c r="BA369" s="794"/>
      <c r="BB369" s="794"/>
      <c r="BC369" s="794"/>
      <c r="BD369" s="794"/>
      <c r="BE369" s="794"/>
      <c r="BF369" s="794"/>
      <c r="BG369" s="794"/>
      <c r="BH369" s="794"/>
      <c r="BI369" s="794"/>
      <c r="BJ369" s="794"/>
      <c r="BK369" s="794"/>
      <c r="BL369" s="794"/>
      <c r="BM369" s="794"/>
    </row>
    <row r="370" spans="5:65" s="795" customFormat="1" ht="12.75" customHeight="1">
      <c r="E370" s="4"/>
      <c r="F370" s="794"/>
      <c r="G370" s="794"/>
      <c r="H370" s="794"/>
      <c r="I370" s="794"/>
      <c r="J370" s="794"/>
      <c r="K370" s="794"/>
      <c r="L370" s="794"/>
      <c r="M370" s="794"/>
      <c r="N370" s="794"/>
      <c r="O370" s="794"/>
      <c r="P370" s="794"/>
      <c r="Q370" s="794"/>
      <c r="R370" s="794"/>
      <c r="S370" s="794"/>
      <c r="T370" s="794"/>
      <c r="U370" s="794"/>
      <c r="V370" s="794"/>
      <c r="W370" s="794"/>
      <c r="X370" s="794"/>
      <c r="Y370" s="794"/>
      <c r="Z370" s="794"/>
      <c r="AA370" s="794"/>
      <c r="AB370" s="794"/>
      <c r="AC370" s="794"/>
      <c r="AD370" s="794"/>
      <c r="AE370" s="794"/>
      <c r="AF370" s="794"/>
      <c r="AG370" s="794"/>
      <c r="AH370" s="794"/>
      <c r="AI370" s="794"/>
      <c r="AJ370" s="794"/>
      <c r="AK370" s="794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4"/>
      <c r="AX370" s="794"/>
      <c r="AY370" s="794"/>
      <c r="AZ370" s="794"/>
      <c r="BA370" s="794"/>
      <c r="BB370" s="794"/>
      <c r="BC370" s="794"/>
      <c r="BD370" s="794"/>
      <c r="BE370" s="794"/>
      <c r="BF370" s="794"/>
      <c r="BG370" s="794"/>
      <c r="BH370" s="794"/>
      <c r="BI370" s="794"/>
      <c r="BJ370" s="794"/>
      <c r="BK370" s="794"/>
      <c r="BL370" s="794"/>
      <c r="BM370" s="794"/>
    </row>
    <row r="371" spans="5:65" s="795" customFormat="1" ht="12.75" customHeight="1">
      <c r="E371" s="4"/>
      <c r="F371" s="794"/>
      <c r="G371" s="794"/>
      <c r="H371" s="794"/>
      <c r="I371" s="794"/>
      <c r="J371" s="794"/>
      <c r="K371" s="794"/>
      <c r="L371" s="794"/>
      <c r="M371" s="794"/>
      <c r="N371" s="794"/>
      <c r="O371" s="794"/>
      <c r="P371" s="794"/>
      <c r="Q371" s="794"/>
      <c r="R371" s="794"/>
      <c r="S371" s="794"/>
      <c r="T371" s="794"/>
      <c r="U371" s="794"/>
      <c r="V371" s="794"/>
      <c r="W371" s="794"/>
      <c r="X371" s="794"/>
      <c r="Y371" s="794"/>
      <c r="Z371" s="794"/>
      <c r="AA371" s="794"/>
      <c r="AB371" s="794"/>
      <c r="AC371" s="794"/>
      <c r="AD371" s="794"/>
      <c r="AE371" s="794"/>
      <c r="AF371" s="794"/>
      <c r="AG371" s="794"/>
      <c r="AH371" s="794"/>
      <c r="AI371" s="794"/>
      <c r="AJ371" s="794"/>
      <c r="AK371" s="794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4"/>
      <c r="AX371" s="794"/>
      <c r="AY371" s="794"/>
      <c r="AZ371" s="794"/>
      <c r="BA371" s="794"/>
      <c r="BB371" s="794"/>
      <c r="BC371" s="794"/>
      <c r="BD371" s="794"/>
      <c r="BE371" s="794"/>
      <c r="BF371" s="794"/>
      <c r="BG371" s="794"/>
      <c r="BH371" s="794"/>
      <c r="BI371" s="794"/>
      <c r="BJ371" s="794"/>
      <c r="BK371" s="794"/>
      <c r="BL371" s="794"/>
      <c r="BM371" s="794"/>
    </row>
    <row r="372" spans="5:65" s="795" customFormat="1" ht="12.75" customHeight="1">
      <c r="E372" s="4"/>
      <c r="F372" s="794"/>
      <c r="G372" s="794"/>
      <c r="H372" s="794"/>
      <c r="I372" s="794"/>
      <c r="J372" s="794"/>
      <c r="K372" s="794"/>
      <c r="L372" s="794"/>
      <c r="M372" s="794"/>
      <c r="N372" s="794"/>
      <c r="O372" s="794"/>
      <c r="P372" s="794"/>
      <c r="Q372" s="794"/>
      <c r="R372" s="794"/>
      <c r="S372" s="794"/>
      <c r="T372" s="794"/>
      <c r="U372" s="794"/>
      <c r="V372" s="794"/>
      <c r="W372" s="794"/>
      <c r="X372" s="794"/>
      <c r="Y372" s="794"/>
      <c r="Z372" s="794"/>
      <c r="AA372" s="794"/>
      <c r="AB372" s="794"/>
      <c r="AC372" s="794"/>
      <c r="AD372" s="794"/>
      <c r="AE372" s="794"/>
      <c r="AF372" s="794"/>
      <c r="AG372" s="794"/>
      <c r="AH372" s="794"/>
      <c r="AI372" s="794"/>
      <c r="AJ372" s="794"/>
      <c r="AK372" s="794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4"/>
      <c r="AX372" s="794"/>
      <c r="AY372" s="794"/>
      <c r="AZ372" s="794"/>
      <c r="BA372" s="794"/>
      <c r="BB372" s="794"/>
      <c r="BC372" s="794"/>
      <c r="BD372" s="794"/>
      <c r="BE372" s="794"/>
      <c r="BF372" s="794"/>
      <c r="BG372" s="794"/>
      <c r="BH372" s="794"/>
      <c r="BI372" s="794"/>
      <c r="BJ372" s="794"/>
      <c r="BK372" s="794"/>
      <c r="BL372" s="794"/>
      <c r="BM372" s="794"/>
    </row>
    <row r="373" spans="5:65" s="795" customFormat="1" ht="12.75" customHeight="1">
      <c r="E373" s="4"/>
      <c r="F373" s="794"/>
      <c r="G373" s="794"/>
      <c r="H373" s="794"/>
      <c r="I373" s="794"/>
      <c r="J373" s="794"/>
      <c r="K373" s="794"/>
      <c r="L373" s="794"/>
      <c r="M373" s="794"/>
      <c r="N373" s="794"/>
      <c r="O373" s="794"/>
      <c r="P373" s="794"/>
      <c r="Q373" s="794"/>
      <c r="R373" s="794"/>
      <c r="S373" s="794"/>
      <c r="T373" s="794"/>
      <c r="U373" s="794"/>
      <c r="V373" s="794"/>
      <c r="W373" s="794"/>
      <c r="X373" s="794"/>
      <c r="Y373" s="794"/>
      <c r="Z373" s="794"/>
      <c r="AA373" s="794"/>
      <c r="AB373" s="794"/>
      <c r="AC373" s="794"/>
      <c r="AD373" s="794"/>
      <c r="AE373" s="794"/>
      <c r="AF373" s="794"/>
      <c r="AG373" s="794"/>
      <c r="AH373" s="794"/>
      <c r="AI373" s="794"/>
      <c r="AJ373" s="794"/>
      <c r="AK373" s="794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4"/>
      <c r="AX373" s="794"/>
      <c r="AY373" s="794"/>
      <c r="AZ373" s="794"/>
      <c r="BA373" s="794"/>
      <c r="BB373" s="794"/>
      <c r="BC373" s="794"/>
      <c r="BD373" s="794"/>
      <c r="BE373" s="794"/>
      <c r="BF373" s="794"/>
      <c r="BG373" s="794"/>
      <c r="BH373" s="794"/>
      <c r="BI373" s="794"/>
      <c r="BJ373" s="794"/>
      <c r="BK373" s="794"/>
      <c r="BL373" s="794"/>
      <c r="BM373" s="794"/>
    </row>
    <row r="374" spans="5:65" s="795" customFormat="1" ht="12.75" customHeight="1">
      <c r="E374" s="4"/>
      <c r="F374" s="794"/>
      <c r="G374" s="794"/>
      <c r="H374" s="794"/>
      <c r="I374" s="794"/>
      <c r="J374" s="794"/>
      <c r="K374" s="794"/>
      <c r="L374" s="794"/>
      <c r="M374" s="794"/>
      <c r="N374" s="794"/>
      <c r="O374" s="794"/>
      <c r="P374" s="794"/>
      <c r="Q374" s="794"/>
      <c r="R374" s="794"/>
      <c r="S374" s="794"/>
      <c r="T374" s="794"/>
      <c r="U374" s="794"/>
      <c r="V374" s="794"/>
      <c r="W374" s="794"/>
      <c r="X374" s="794"/>
      <c r="Y374" s="794"/>
      <c r="Z374" s="794"/>
      <c r="AA374" s="794"/>
      <c r="AB374" s="794"/>
      <c r="AC374" s="794"/>
      <c r="AD374" s="794"/>
      <c r="AE374" s="794"/>
      <c r="AF374" s="794"/>
      <c r="AG374" s="794"/>
      <c r="AH374" s="794"/>
      <c r="AI374" s="794"/>
      <c r="AJ374" s="794"/>
      <c r="AK374" s="794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4"/>
      <c r="AX374" s="794"/>
      <c r="AY374" s="794"/>
      <c r="AZ374" s="794"/>
      <c r="BA374" s="794"/>
      <c r="BB374" s="794"/>
      <c r="BC374" s="794"/>
      <c r="BD374" s="794"/>
      <c r="BE374" s="794"/>
      <c r="BF374" s="794"/>
      <c r="BG374" s="794"/>
      <c r="BH374" s="794"/>
      <c r="BI374" s="794"/>
      <c r="BJ374" s="794"/>
      <c r="BK374" s="794"/>
      <c r="BL374" s="794"/>
      <c r="BM374" s="794"/>
    </row>
    <row r="375" spans="5:65" s="795" customFormat="1" ht="11.1" customHeight="1">
      <c r="E375" s="4"/>
      <c r="F375" s="794"/>
      <c r="G375" s="794"/>
      <c r="H375" s="794"/>
      <c r="I375" s="794"/>
      <c r="J375" s="794"/>
      <c r="K375" s="794"/>
      <c r="L375" s="794"/>
      <c r="M375" s="794"/>
      <c r="N375" s="794"/>
      <c r="O375" s="794"/>
      <c r="P375" s="794"/>
      <c r="Q375" s="794"/>
      <c r="R375" s="794"/>
      <c r="S375" s="794"/>
      <c r="T375" s="794"/>
      <c r="U375" s="794"/>
      <c r="V375" s="794"/>
      <c r="W375" s="794"/>
      <c r="X375" s="794"/>
      <c r="Y375" s="794"/>
      <c r="Z375" s="794"/>
      <c r="AA375" s="794"/>
      <c r="AB375" s="794"/>
      <c r="AC375" s="794"/>
      <c r="AD375" s="794"/>
      <c r="AE375" s="794"/>
      <c r="AF375" s="794"/>
      <c r="AG375" s="794"/>
      <c r="AH375" s="794"/>
      <c r="AI375" s="794"/>
      <c r="AJ375" s="794"/>
      <c r="AK375" s="794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4"/>
      <c r="AX375" s="794"/>
      <c r="AY375" s="794"/>
      <c r="AZ375" s="794"/>
      <c r="BA375" s="794"/>
      <c r="BB375" s="794"/>
      <c r="BC375" s="794"/>
      <c r="BD375" s="794"/>
      <c r="BE375" s="794"/>
      <c r="BF375" s="794"/>
      <c r="BG375" s="794"/>
      <c r="BH375" s="794"/>
      <c r="BI375" s="794"/>
      <c r="BJ375" s="794"/>
      <c r="BK375" s="794"/>
      <c r="BL375" s="794"/>
      <c r="BM375" s="794"/>
    </row>
    <row r="376" spans="5:65" s="795" customFormat="1" ht="12.75" customHeight="1">
      <c r="E376" s="4"/>
      <c r="F376" s="794"/>
      <c r="G376" s="794"/>
      <c r="H376" s="794"/>
      <c r="I376" s="794"/>
      <c r="J376" s="794"/>
      <c r="K376" s="794"/>
      <c r="L376" s="794"/>
      <c r="M376" s="794"/>
      <c r="N376" s="794"/>
      <c r="O376" s="794"/>
      <c r="P376" s="794"/>
      <c r="Q376" s="794"/>
      <c r="R376" s="794"/>
      <c r="S376" s="794"/>
      <c r="T376" s="794"/>
      <c r="U376" s="794"/>
      <c r="V376" s="794"/>
      <c r="W376" s="794"/>
      <c r="X376" s="794"/>
      <c r="Y376" s="794"/>
      <c r="Z376" s="794"/>
      <c r="AA376" s="794"/>
      <c r="AB376" s="794"/>
      <c r="AC376" s="794"/>
      <c r="AD376" s="794"/>
      <c r="AE376" s="794"/>
      <c r="AF376" s="794"/>
      <c r="AG376" s="794"/>
      <c r="AH376" s="794"/>
      <c r="AI376" s="794"/>
      <c r="AJ376" s="794"/>
      <c r="AK376" s="794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4"/>
      <c r="AX376" s="794"/>
      <c r="AY376" s="794"/>
      <c r="AZ376" s="794"/>
      <c r="BA376" s="794"/>
      <c r="BB376" s="794"/>
      <c r="BC376" s="794"/>
      <c r="BD376" s="794"/>
      <c r="BE376" s="794"/>
      <c r="BF376" s="794"/>
      <c r="BG376" s="794"/>
      <c r="BH376" s="794"/>
      <c r="BI376" s="794"/>
      <c r="BJ376" s="794"/>
      <c r="BK376" s="794"/>
      <c r="BL376" s="794"/>
      <c r="BM376" s="794"/>
    </row>
    <row r="377" spans="5:65" s="795" customFormat="1" ht="12.75" customHeight="1">
      <c r="E377" s="4"/>
      <c r="F377" s="794"/>
      <c r="G377" s="794"/>
      <c r="H377" s="794"/>
      <c r="I377" s="794"/>
      <c r="J377" s="794"/>
      <c r="K377" s="794"/>
      <c r="L377" s="794"/>
      <c r="M377" s="794"/>
      <c r="N377" s="794"/>
      <c r="O377" s="794"/>
      <c r="P377" s="794"/>
      <c r="Q377" s="794"/>
      <c r="R377" s="794"/>
      <c r="S377" s="794"/>
      <c r="T377" s="794"/>
      <c r="U377" s="794"/>
      <c r="V377" s="794"/>
      <c r="W377" s="794"/>
      <c r="X377" s="794"/>
      <c r="Y377" s="794"/>
      <c r="Z377" s="794"/>
      <c r="AA377" s="794"/>
      <c r="AB377" s="794"/>
      <c r="AC377" s="794"/>
      <c r="AD377" s="794"/>
      <c r="AE377" s="794"/>
      <c r="AF377" s="794"/>
      <c r="AG377" s="794"/>
      <c r="AH377" s="794"/>
      <c r="AI377" s="794"/>
      <c r="AJ377" s="794"/>
      <c r="AK377" s="794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4"/>
      <c r="AX377" s="794"/>
      <c r="AY377" s="794"/>
      <c r="AZ377" s="794"/>
      <c r="BA377" s="794"/>
      <c r="BB377" s="794"/>
      <c r="BC377" s="794"/>
      <c r="BD377" s="794"/>
      <c r="BE377" s="794"/>
      <c r="BF377" s="794"/>
      <c r="BG377" s="794"/>
      <c r="BH377" s="794"/>
      <c r="BI377" s="794"/>
      <c r="BJ377" s="794"/>
      <c r="BK377" s="794"/>
      <c r="BL377" s="794"/>
      <c r="BM377" s="794"/>
    </row>
    <row r="378" spans="5:65" s="795" customFormat="1" ht="12.75" customHeight="1">
      <c r="E378" s="4"/>
      <c r="F378" s="794"/>
      <c r="G378" s="794"/>
      <c r="H378" s="794"/>
      <c r="I378" s="794"/>
      <c r="J378" s="794"/>
      <c r="K378" s="794"/>
      <c r="L378" s="794"/>
      <c r="M378" s="794"/>
      <c r="N378" s="794"/>
      <c r="O378" s="794"/>
      <c r="P378" s="794"/>
      <c r="Q378" s="794"/>
      <c r="R378" s="794"/>
      <c r="S378" s="794"/>
      <c r="T378" s="794"/>
      <c r="U378" s="794"/>
      <c r="V378" s="794"/>
      <c r="W378" s="794"/>
      <c r="X378" s="794"/>
      <c r="Y378" s="794"/>
      <c r="Z378" s="794"/>
      <c r="AA378" s="794"/>
      <c r="AB378" s="794"/>
      <c r="AC378" s="794"/>
      <c r="AD378" s="794"/>
      <c r="AE378" s="794"/>
      <c r="AF378" s="794"/>
      <c r="AG378" s="794"/>
      <c r="AH378" s="794"/>
      <c r="AI378" s="794"/>
      <c r="AJ378" s="794"/>
      <c r="AK378" s="794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4"/>
      <c r="AX378" s="794"/>
      <c r="AY378" s="794"/>
      <c r="AZ378" s="794"/>
      <c r="BA378" s="794"/>
      <c r="BB378" s="794"/>
      <c r="BC378" s="794"/>
      <c r="BD378" s="794"/>
      <c r="BE378" s="794"/>
      <c r="BF378" s="794"/>
      <c r="BG378" s="794"/>
      <c r="BH378" s="794"/>
      <c r="BI378" s="794"/>
      <c r="BJ378" s="794"/>
      <c r="BK378" s="794"/>
      <c r="BL378" s="794"/>
      <c r="BM378" s="794"/>
    </row>
    <row r="379" spans="5:65" s="795" customFormat="1" ht="12.75" customHeight="1">
      <c r="E379" s="4"/>
      <c r="F379" s="794"/>
      <c r="G379" s="794"/>
      <c r="H379" s="794"/>
      <c r="I379" s="794"/>
      <c r="J379" s="794"/>
      <c r="K379" s="794"/>
      <c r="L379" s="794"/>
      <c r="M379" s="794"/>
      <c r="N379" s="794"/>
      <c r="O379" s="794"/>
      <c r="P379" s="794"/>
      <c r="Q379" s="794"/>
      <c r="R379" s="794"/>
      <c r="S379" s="794"/>
      <c r="T379" s="794"/>
      <c r="U379" s="794"/>
      <c r="V379" s="794"/>
      <c r="W379" s="794"/>
      <c r="X379" s="794"/>
      <c r="Y379" s="794"/>
      <c r="Z379" s="794"/>
      <c r="AA379" s="794"/>
      <c r="AB379" s="794"/>
      <c r="AC379" s="794"/>
      <c r="AD379" s="794"/>
      <c r="AE379" s="794"/>
      <c r="AF379" s="794"/>
      <c r="AG379" s="794"/>
      <c r="AH379" s="794"/>
      <c r="AI379" s="794"/>
      <c r="AJ379" s="794"/>
      <c r="AK379" s="794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4"/>
      <c r="AX379" s="794"/>
      <c r="AY379" s="794"/>
      <c r="AZ379" s="794"/>
      <c r="BA379" s="794"/>
      <c r="BB379" s="794"/>
      <c r="BC379" s="794"/>
      <c r="BD379" s="794"/>
      <c r="BE379" s="794"/>
      <c r="BF379" s="794"/>
      <c r="BG379" s="794"/>
      <c r="BH379" s="794"/>
      <c r="BI379" s="794"/>
      <c r="BJ379" s="794"/>
      <c r="BK379" s="794"/>
      <c r="BL379" s="794"/>
      <c r="BM379" s="794"/>
    </row>
    <row r="380" spans="5:65" s="795" customFormat="1" ht="11.1" customHeight="1">
      <c r="E380" s="4"/>
      <c r="F380" s="794"/>
      <c r="G380" s="794"/>
      <c r="H380" s="794"/>
      <c r="I380" s="794"/>
      <c r="J380" s="794"/>
      <c r="K380" s="794"/>
      <c r="L380" s="794"/>
      <c r="M380" s="794"/>
      <c r="N380" s="794"/>
      <c r="O380" s="794"/>
      <c r="P380" s="794"/>
      <c r="Q380" s="794"/>
      <c r="R380" s="794"/>
      <c r="S380" s="794"/>
      <c r="T380" s="794"/>
      <c r="U380" s="794"/>
      <c r="V380" s="794"/>
      <c r="W380" s="794"/>
      <c r="X380" s="794"/>
      <c r="Y380" s="794"/>
      <c r="Z380" s="794"/>
      <c r="AA380" s="794"/>
      <c r="AB380" s="794"/>
      <c r="AC380" s="794"/>
      <c r="AD380" s="794"/>
      <c r="AE380" s="794"/>
      <c r="AF380" s="794"/>
      <c r="AG380" s="794"/>
      <c r="AH380" s="794"/>
      <c r="AI380" s="794"/>
      <c r="AJ380" s="794"/>
      <c r="AK380" s="794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4"/>
      <c r="AX380" s="794"/>
      <c r="AY380" s="794"/>
      <c r="AZ380" s="794"/>
      <c r="BA380" s="794"/>
      <c r="BB380" s="794"/>
      <c r="BC380" s="794"/>
      <c r="BD380" s="794"/>
      <c r="BE380" s="794"/>
      <c r="BF380" s="794"/>
      <c r="BG380" s="794"/>
      <c r="BH380" s="794"/>
      <c r="BI380" s="794"/>
      <c r="BJ380" s="794"/>
      <c r="BK380" s="794"/>
      <c r="BL380" s="794"/>
      <c r="BM380" s="794"/>
    </row>
    <row r="381" spans="5:65" s="795" customFormat="1" ht="13.5" customHeight="1">
      <c r="E381" s="4"/>
      <c r="F381" s="794"/>
      <c r="G381" s="794"/>
      <c r="H381" s="794"/>
      <c r="I381" s="794"/>
      <c r="J381" s="794"/>
      <c r="K381" s="794"/>
      <c r="L381" s="794"/>
      <c r="M381" s="794"/>
      <c r="N381" s="794"/>
      <c r="O381" s="794"/>
      <c r="P381" s="794"/>
      <c r="Q381" s="794"/>
      <c r="R381" s="794"/>
      <c r="S381" s="794"/>
      <c r="T381" s="794"/>
      <c r="U381" s="794"/>
      <c r="V381" s="794"/>
      <c r="W381" s="794"/>
      <c r="X381" s="794"/>
      <c r="Y381" s="794"/>
      <c r="Z381" s="794"/>
      <c r="AA381" s="794"/>
      <c r="AB381" s="794"/>
      <c r="AC381" s="794"/>
      <c r="AD381" s="794"/>
      <c r="AE381" s="794"/>
      <c r="AF381" s="794"/>
      <c r="AG381" s="794"/>
      <c r="AH381" s="794"/>
      <c r="AI381" s="794"/>
      <c r="AJ381" s="794"/>
      <c r="AK381" s="794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4"/>
      <c r="AX381" s="794"/>
      <c r="AY381" s="794"/>
      <c r="AZ381" s="794"/>
      <c r="BA381" s="794"/>
      <c r="BB381" s="794"/>
      <c r="BC381" s="794"/>
      <c r="BD381" s="794"/>
      <c r="BE381" s="794"/>
      <c r="BF381" s="794"/>
      <c r="BG381" s="794"/>
      <c r="BH381" s="794"/>
      <c r="BI381" s="794"/>
      <c r="BJ381" s="794"/>
      <c r="BK381" s="794"/>
      <c r="BL381" s="794"/>
      <c r="BM381" s="794"/>
    </row>
    <row r="382" spans="5:65" s="795" customFormat="1" ht="12.75" customHeight="1">
      <c r="E382" s="4"/>
      <c r="F382" s="794"/>
      <c r="G382" s="794"/>
      <c r="H382" s="794"/>
      <c r="I382" s="794"/>
      <c r="J382" s="794"/>
      <c r="K382" s="794"/>
      <c r="L382" s="794"/>
      <c r="M382" s="794"/>
      <c r="N382" s="794"/>
      <c r="O382" s="794"/>
      <c r="P382" s="794"/>
      <c r="Q382" s="794"/>
      <c r="R382" s="794"/>
      <c r="S382" s="794"/>
      <c r="T382" s="794"/>
      <c r="U382" s="794"/>
      <c r="V382" s="794"/>
      <c r="W382" s="794"/>
      <c r="X382" s="794"/>
      <c r="Y382" s="794"/>
      <c r="Z382" s="794"/>
      <c r="AA382" s="794"/>
      <c r="AB382" s="794"/>
      <c r="AC382" s="794"/>
      <c r="AD382" s="794"/>
      <c r="AE382" s="794"/>
      <c r="AF382" s="794"/>
      <c r="AG382" s="794"/>
      <c r="AH382" s="794"/>
      <c r="AI382" s="794"/>
      <c r="AJ382" s="794"/>
      <c r="AK382" s="794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4"/>
      <c r="AX382" s="794"/>
      <c r="AY382" s="794"/>
      <c r="AZ382" s="794"/>
      <c r="BA382" s="794"/>
      <c r="BB382" s="794"/>
      <c r="BC382" s="794"/>
      <c r="BD382" s="794"/>
      <c r="BE382" s="794"/>
      <c r="BF382" s="794"/>
      <c r="BG382" s="794"/>
      <c r="BH382" s="794"/>
      <c r="BI382" s="794"/>
      <c r="BJ382" s="794"/>
      <c r="BK382" s="794"/>
      <c r="BL382" s="794"/>
      <c r="BM382" s="794"/>
    </row>
    <row r="383" spans="5:65" s="795" customFormat="1" ht="12.75" customHeight="1">
      <c r="E383" s="4"/>
      <c r="F383" s="794"/>
      <c r="G383" s="794"/>
      <c r="H383" s="794"/>
      <c r="I383" s="794"/>
      <c r="J383" s="794"/>
      <c r="K383" s="794"/>
      <c r="L383" s="794"/>
      <c r="M383" s="794"/>
      <c r="N383" s="794"/>
      <c r="O383" s="794"/>
      <c r="P383" s="794"/>
      <c r="Q383" s="794"/>
      <c r="R383" s="794"/>
      <c r="S383" s="794"/>
      <c r="T383" s="794"/>
      <c r="U383" s="794"/>
      <c r="V383" s="794"/>
      <c r="W383" s="794"/>
      <c r="X383" s="794"/>
      <c r="Y383" s="794"/>
      <c r="Z383" s="794"/>
      <c r="AA383" s="794"/>
      <c r="AB383" s="794"/>
      <c r="AC383" s="794"/>
      <c r="AD383" s="794"/>
      <c r="AE383" s="794"/>
      <c r="AF383" s="794"/>
      <c r="AG383" s="794"/>
      <c r="AH383" s="794"/>
      <c r="AI383" s="794"/>
      <c r="AJ383" s="794"/>
      <c r="AK383" s="794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4"/>
      <c r="AX383" s="794"/>
      <c r="AY383" s="794"/>
      <c r="AZ383" s="794"/>
      <c r="BA383" s="794"/>
      <c r="BB383" s="794"/>
      <c r="BC383" s="794"/>
      <c r="BD383" s="794"/>
      <c r="BE383" s="794"/>
      <c r="BF383" s="794"/>
      <c r="BG383" s="794"/>
      <c r="BH383" s="794"/>
      <c r="BI383" s="794"/>
      <c r="BJ383" s="794"/>
      <c r="BK383" s="794"/>
      <c r="BL383" s="794"/>
      <c r="BM383" s="794"/>
    </row>
    <row r="384" spans="5:65" s="795" customFormat="1" ht="12.75" customHeight="1">
      <c r="E384" s="4"/>
      <c r="F384" s="794"/>
      <c r="G384" s="794"/>
      <c r="H384" s="794"/>
      <c r="I384" s="794"/>
      <c r="J384" s="794"/>
      <c r="K384" s="794"/>
      <c r="L384" s="794"/>
      <c r="M384" s="794"/>
      <c r="N384" s="794"/>
      <c r="O384" s="794"/>
      <c r="P384" s="794"/>
      <c r="Q384" s="794"/>
      <c r="R384" s="794"/>
      <c r="S384" s="794"/>
      <c r="T384" s="794"/>
      <c r="U384" s="794"/>
      <c r="V384" s="794"/>
      <c r="W384" s="794"/>
      <c r="X384" s="794"/>
      <c r="Y384" s="794"/>
      <c r="Z384" s="794"/>
      <c r="AA384" s="794"/>
      <c r="AB384" s="794"/>
      <c r="AC384" s="794"/>
      <c r="AD384" s="794"/>
      <c r="AE384" s="794"/>
      <c r="AF384" s="794"/>
      <c r="AG384" s="794"/>
      <c r="AH384" s="794"/>
      <c r="AI384" s="794"/>
      <c r="AJ384" s="794"/>
      <c r="AK384" s="794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4"/>
      <c r="AX384" s="794"/>
      <c r="AY384" s="794"/>
      <c r="AZ384" s="794"/>
      <c r="BA384" s="794"/>
      <c r="BB384" s="794"/>
      <c r="BC384" s="794"/>
      <c r="BD384" s="794"/>
      <c r="BE384" s="794"/>
      <c r="BF384" s="794"/>
      <c r="BG384" s="794"/>
      <c r="BH384" s="794"/>
      <c r="BI384" s="794"/>
      <c r="BJ384" s="794"/>
      <c r="BK384" s="794"/>
      <c r="BL384" s="794"/>
      <c r="BM384" s="794"/>
    </row>
    <row r="385" spans="5:65" s="795" customFormat="1" ht="11.1" customHeight="1">
      <c r="E385" s="4"/>
      <c r="F385" s="794"/>
      <c r="G385" s="794"/>
      <c r="H385" s="794"/>
      <c r="I385" s="794"/>
      <c r="J385" s="794"/>
      <c r="K385" s="794"/>
      <c r="L385" s="794"/>
      <c r="M385" s="794"/>
      <c r="N385" s="794"/>
      <c r="O385" s="794"/>
      <c r="P385" s="794"/>
      <c r="Q385" s="794"/>
      <c r="R385" s="794"/>
      <c r="S385" s="794"/>
      <c r="T385" s="794"/>
      <c r="U385" s="794"/>
      <c r="V385" s="794"/>
      <c r="W385" s="794"/>
      <c r="X385" s="794"/>
      <c r="Y385" s="794"/>
      <c r="Z385" s="794"/>
      <c r="AA385" s="794"/>
      <c r="AB385" s="794"/>
      <c r="AC385" s="794"/>
      <c r="AD385" s="794"/>
      <c r="AE385" s="794"/>
      <c r="AF385" s="794"/>
      <c r="AG385" s="794"/>
      <c r="AH385" s="794"/>
      <c r="AI385" s="794"/>
      <c r="AJ385" s="794"/>
      <c r="AK385" s="794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4"/>
      <c r="AX385" s="794"/>
      <c r="AY385" s="794"/>
      <c r="AZ385" s="794"/>
      <c r="BA385" s="794"/>
      <c r="BB385" s="794"/>
      <c r="BC385" s="794"/>
      <c r="BD385" s="794"/>
      <c r="BE385" s="794"/>
      <c r="BF385" s="794"/>
      <c r="BG385" s="794"/>
      <c r="BH385" s="794"/>
      <c r="BI385" s="794"/>
      <c r="BJ385" s="794"/>
      <c r="BK385" s="794"/>
      <c r="BL385" s="794"/>
      <c r="BM385" s="794"/>
    </row>
    <row r="386" spans="5:65" s="795" customFormat="1" ht="11.1" customHeight="1">
      <c r="E386" s="4"/>
      <c r="F386" s="794"/>
      <c r="G386" s="794"/>
      <c r="H386" s="794"/>
      <c r="I386" s="794"/>
      <c r="J386" s="794"/>
      <c r="K386" s="794"/>
      <c r="L386" s="794"/>
      <c r="M386" s="794"/>
      <c r="N386" s="794"/>
      <c r="O386" s="794"/>
      <c r="P386" s="794"/>
      <c r="Q386" s="794"/>
      <c r="R386" s="794"/>
      <c r="S386" s="794"/>
      <c r="T386" s="794"/>
      <c r="U386" s="794"/>
      <c r="V386" s="794"/>
      <c r="W386" s="794"/>
      <c r="X386" s="794"/>
      <c r="Y386" s="794"/>
      <c r="Z386" s="794"/>
      <c r="AA386" s="794"/>
      <c r="AB386" s="794"/>
      <c r="AC386" s="794"/>
      <c r="AD386" s="794"/>
      <c r="AE386" s="794"/>
      <c r="AF386" s="794"/>
      <c r="AG386" s="794"/>
      <c r="AH386" s="794"/>
      <c r="AI386" s="794"/>
      <c r="AJ386" s="794"/>
      <c r="AK386" s="794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4"/>
      <c r="AX386" s="794"/>
      <c r="AY386" s="794"/>
      <c r="AZ386" s="794"/>
      <c r="BA386" s="794"/>
      <c r="BB386" s="794"/>
      <c r="BC386" s="794"/>
      <c r="BD386" s="794"/>
      <c r="BE386" s="794"/>
      <c r="BF386" s="794"/>
      <c r="BG386" s="794"/>
      <c r="BH386" s="794"/>
      <c r="BI386" s="794"/>
      <c r="BJ386" s="794"/>
      <c r="BK386" s="794"/>
      <c r="BL386" s="794"/>
      <c r="BM386" s="794"/>
    </row>
    <row r="387" spans="5:65" s="795" customFormat="1" ht="13.5" customHeight="1">
      <c r="E387" s="4"/>
      <c r="F387" s="794"/>
      <c r="G387" s="794"/>
      <c r="H387" s="794"/>
      <c r="I387" s="794"/>
      <c r="J387" s="794"/>
      <c r="K387" s="794"/>
      <c r="L387" s="794"/>
      <c r="M387" s="794"/>
      <c r="N387" s="794"/>
      <c r="O387" s="794"/>
      <c r="P387" s="794"/>
      <c r="Q387" s="794"/>
      <c r="R387" s="794"/>
      <c r="S387" s="794"/>
      <c r="T387" s="794"/>
      <c r="U387" s="794"/>
      <c r="V387" s="794"/>
      <c r="W387" s="794"/>
      <c r="X387" s="794"/>
      <c r="Y387" s="794"/>
      <c r="Z387" s="794"/>
      <c r="AA387" s="794"/>
      <c r="AB387" s="794"/>
      <c r="AC387" s="794"/>
      <c r="AD387" s="794"/>
      <c r="AE387" s="794"/>
      <c r="AF387" s="794"/>
      <c r="AG387" s="794"/>
      <c r="AH387" s="794"/>
      <c r="AI387" s="794"/>
      <c r="AJ387" s="794"/>
      <c r="AK387" s="794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4"/>
      <c r="AX387" s="794"/>
      <c r="AY387" s="794"/>
      <c r="AZ387" s="794"/>
      <c r="BA387" s="794"/>
      <c r="BB387" s="794"/>
      <c r="BC387" s="794"/>
      <c r="BD387" s="794"/>
      <c r="BE387" s="794"/>
      <c r="BF387" s="794"/>
      <c r="BG387" s="794"/>
      <c r="BH387" s="794"/>
      <c r="BI387" s="794"/>
      <c r="BJ387" s="794"/>
      <c r="BK387" s="794"/>
      <c r="BL387" s="794"/>
      <c r="BM387" s="794"/>
    </row>
    <row r="388" spans="5:65" s="795" customFormat="1" ht="13.5" customHeight="1">
      <c r="E388" s="4"/>
      <c r="F388" s="794"/>
      <c r="G388" s="794"/>
      <c r="H388" s="794"/>
      <c r="I388" s="794"/>
      <c r="J388" s="794"/>
      <c r="K388" s="794"/>
      <c r="L388" s="794"/>
      <c r="M388" s="794"/>
      <c r="N388" s="794"/>
      <c r="O388" s="794"/>
      <c r="P388" s="794"/>
      <c r="Q388" s="794"/>
      <c r="R388" s="794"/>
      <c r="S388" s="794"/>
      <c r="T388" s="794"/>
      <c r="U388" s="794"/>
      <c r="V388" s="794"/>
      <c r="W388" s="794"/>
      <c r="X388" s="794"/>
      <c r="Y388" s="794"/>
      <c r="Z388" s="794"/>
      <c r="AA388" s="794"/>
      <c r="AB388" s="794"/>
      <c r="AC388" s="794"/>
      <c r="AD388" s="794"/>
      <c r="AE388" s="794"/>
      <c r="AF388" s="794"/>
      <c r="AG388" s="794"/>
      <c r="AH388" s="794"/>
      <c r="AI388" s="794"/>
      <c r="AJ388" s="794"/>
      <c r="AK388" s="794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4"/>
      <c r="AX388" s="794"/>
      <c r="AY388" s="794"/>
      <c r="AZ388" s="794"/>
      <c r="BA388" s="794"/>
      <c r="BB388" s="794"/>
      <c r="BC388" s="794"/>
      <c r="BD388" s="794"/>
      <c r="BE388" s="794"/>
      <c r="BF388" s="794"/>
      <c r="BG388" s="794"/>
      <c r="BH388" s="794"/>
      <c r="BI388" s="794"/>
      <c r="BJ388" s="794"/>
      <c r="BK388" s="794"/>
      <c r="BL388" s="794"/>
      <c r="BM388" s="794"/>
    </row>
    <row r="389" spans="5:65" s="795" customFormat="1" ht="13.5" customHeight="1">
      <c r="E389" s="4"/>
      <c r="F389" s="794"/>
      <c r="G389" s="794"/>
      <c r="H389" s="794"/>
      <c r="I389" s="794"/>
      <c r="J389" s="794"/>
      <c r="K389" s="794"/>
      <c r="L389" s="794"/>
      <c r="M389" s="794"/>
      <c r="N389" s="794"/>
      <c r="O389" s="794"/>
      <c r="P389" s="794"/>
      <c r="Q389" s="794"/>
      <c r="R389" s="794"/>
      <c r="S389" s="794"/>
      <c r="T389" s="794"/>
      <c r="U389" s="794"/>
      <c r="V389" s="794"/>
      <c r="W389" s="794"/>
      <c r="X389" s="794"/>
      <c r="Y389" s="794"/>
      <c r="Z389" s="794"/>
      <c r="AA389" s="794"/>
      <c r="AB389" s="794"/>
      <c r="AC389" s="794"/>
      <c r="AD389" s="794"/>
      <c r="AE389" s="794"/>
      <c r="AF389" s="794"/>
      <c r="AG389" s="794"/>
      <c r="AH389" s="794"/>
      <c r="AI389" s="794"/>
      <c r="AJ389" s="794"/>
      <c r="AK389" s="794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4"/>
      <c r="AX389" s="794"/>
      <c r="AY389" s="794"/>
      <c r="AZ389" s="794"/>
      <c r="BA389" s="794"/>
      <c r="BB389" s="794"/>
      <c r="BC389" s="794"/>
      <c r="BD389" s="794"/>
      <c r="BE389" s="794"/>
      <c r="BF389" s="794"/>
      <c r="BG389" s="794"/>
      <c r="BH389" s="794"/>
      <c r="BI389" s="794"/>
      <c r="BJ389" s="794"/>
      <c r="BK389" s="794"/>
      <c r="BL389" s="794"/>
      <c r="BM389" s="794"/>
    </row>
    <row r="390" spans="5:65" s="795" customFormat="1" ht="13.5" customHeight="1">
      <c r="E390" s="4"/>
      <c r="F390" s="794"/>
      <c r="G390" s="794"/>
      <c r="H390" s="794"/>
      <c r="I390" s="794"/>
      <c r="J390" s="794"/>
      <c r="K390" s="794"/>
      <c r="L390" s="794"/>
      <c r="M390" s="794"/>
      <c r="N390" s="794"/>
      <c r="O390" s="794"/>
      <c r="P390" s="794"/>
      <c r="Q390" s="794"/>
      <c r="R390" s="794"/>
      <c r="S390" s="794"/>
      <c r="T390" s="794"/>
      <c r="U390" s="794"/>
      <c r="V390" s="794"/>
      <c r="W390" s="794"/>
      <c r="X390" s="794"/>
      <c r="Y390" s="794"/>
      <c r="Z390" s="794"/>
      <c r="AA390" s="794"/>
      <c r="AB390" s="794"/>
      <c r="AC390" s="794"/>
      <c r="AD390" s="794"/>
      <c r="AE390" s="794"/>
      <c r="AF390" s="794"/>
      <c r="AG390" s="794"/>
      <c r="AH390" s="794"/>
      <c r="AI390" s="794"/>
      <c r="AJ390" s="794"/>
      <c r="AK390" s="794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4"/>
      <c r="AX390" s="794"/>
      <c r="AY390" s="794"/>
      <c r="AZ390" s="794"/>
      <c r="BA390" s="794"/>
      <c r="BB390" s="794"/>
      <c r="BC390" s="794"/>
      <c r="BD390" s="794"/>
      <c r="BE390" s="794"/>
      <c r="BF390" s="794"/>
      <c r="BG390" s="794"/>
      <c r="BH390" s="794"/>
      <c r="BI390" s="794"/>
      <c r="BJ390" s="794"/>
      <c r="BK390" s="794"/>
      <c r="BL390" s="794"/>
      <c r="BM390" s="794"/>
    </row>
    <row r="391" spans="5:65" s="795" customFormat="1" ht="3.75" customHeight="1">
      <c r="E391" s="4"/>
      <c r="F391" s="794"/>
      <c r="G391" s="794"/>
      <c r="H391" s="794"/>
      <c r="I391" s="794"/>
      <c r="J391" s="794"/>
      <c r="K391" s="794"/>
      <c r="L391" s="794"/>
      <c r="M391" s="794"/>
      <c r="N391" s="794"/>
      <c r="O391" s="794"/>
      <c r="P391" s="794"/>
      <c r="Q391" s="794"/>
      <c r="R391" s="794"/>
      <c r="S391" s="794"/>
      <c r="T391" s="794"/>
      <c r="U391" s="794"/>
      <c r="V391" s="794"/>
      <c r="W391" s="794"/>
      <c r="X391" s="794"/>
      <c r="Y391" s="794"/>
      <c r="Z391" s="794"/>
      <c r="AA391" s="794"/>
      <c r="AB391" s="794"/>
      <c r="AC391" s="794"/>
      <c r="AD391" s="794"/>
      <c r="AE391" s="794"/>
      <c r="AF391" s="794"/>
      <c r="AG391" s="794"/>
      <c r="AH391" s="794"/>
      <c r="AI391" s="794"/>
      <c r="AJ391" s="794"/>
      <c r="AK391" s="794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4"/>
      <c r="AX391" s="794"/>
      <c r="AY391" s="794"/>
      <c r="AZ391" s="794"/>
      <c r="BA391" s="794"/>
      <c r="BB391" s="794"/>
      <c r="BC391" s="794"/>
      <c r="BD391" s="794"/>
      <c r="BE391" s="794"/>
      <c r="BF391" s="794"/>
      <c r="BG391" s="794"/>
      <c r="BH391" s="794"/>
      <c r="BI391" s="794"/>
      <c r="BJ391" s="794"/>
      <c r="BK391" s="794"/>
      <c r="BL391" s="794"/>
      <c r="BM391" s="794"/>
    </row>
    <row r="392" spans="5:65" s="795" customFormat="1" ht="10.5" customHeight="1">
      <c r="E392" s="4"/>
      <c r="F392" s="794"/>
      <c r="G392" s="794"/>
      <c r="H392" s="794"/>
      <c r="I392" s="794"/>
      <c r="J392" s="794"/>
      <c r="K392" s="794"/>
      <c r="L392" s="794"/>
      <c r="M392" s="794"/>
      <c r="N392" s="794"/>
      <c r="O392" s="794"/>
      <c r="P392" s="794"/>
      <c r="Q392" s="794"/>
      <c r="R392" s="794"/>
      <c r="S392" s="794"/>
      <c r="T392" s="794"/>
      <c r="U392" s="794"/>
      <c r="V392" s="794"/>
      <c r="W392" s="794"/>
      <c r="X392" s="794"/>
      <c r="Y392" s="794"/>
      <c r="Z392" s="794"/>
      <c r="AA392" s="794"/>
      <c r="AB392" s="794"/>
      <c r="AC392" s="794"/>
      <c r="AD392" s="794"/>
      <c r="AE392" s="794"/>
      <c r="AF392" s="794"/>
      <c r="AG392" s="794"/>
      <c r="AH392" s="794"/>
      <c r="AI392" s="794"/>
      <c r="AJ392" s="794"/>
      <c r="AK392" s="794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4"/>
      <c r="AX392" s="794"/>
      <c r="AY392" s="794"/>
      <c r="AZ392" s="794"/>
      <c r="BA392" s="794"/>
      <c r="BB392" s="794"/>
      <c r="BC392" s="794"/>
      <c r="BD392" s="794"/>
      <c r="BE392" s="794"/>
      <c r="BF392" s="794"/>
      <c r="BG392" s="794"/>
      <c r="BH392" s="794"/>
      <c r="BI392" s="794"/>
      <c r="BJ392" s="794"/>
      <c r="BK392" s="794"/>
      <c r="BL392" s="794"/>
      <c r="BM392" s="794"/>
    </row>
    <row r="393" spans="5:65" s="795" customFormat="1" ht="17.25" customHeight="1">
      <c r="E393" s="4"/>
      <c r="F393" s="794"/>
      <c r="G393" s="794"/>
      <c r="H393" s="794"/>
      <c r="I393" s="794"/>
      <c r="J393" s="794"/>
      <c r="K393" s="794"/>
      <c r="L393" s="794"/>
      <c r="M393" s="794"/>
      <c r="N393" s="794"/>
      <c r="O393" s="794"/>
      <c r="P393" s="794"/>
      <c r="Q393" s="794"/>
      <c r="R393" s="794"/>
      <c r="S393" s="794"/>
      <c r="T393" s="794"/>
      <c r="U393" s="794"/>
      <c r="V393" s="794"/>
      <c r="W393" s="794"/>
      <c r="X393" s="794"/>
      <c r="Y393" s="794"/>
      <c r="Z393" s="794"/>
      <c r="AA393" s="794"/>
      <c r="AB393" s="794"/>
      <c r="AC393" s="794"/>
      <c r="AD393" s="794"/>
      <c r="AE393" s="794"/>
      <c r="AF393" s="794"/>
      <c r="AG393" s="794"/>
      <c r="AH393" s="794"/>
      <c r="AI393" s="794"/>
      <c r="AJ393" s="794"/>
      <c r="AK393" s="794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4"/>
      <c r="AX393" s="794"/>
      <c r="AY393" s="794"/>
      <c r="AZ393" s="794"/>
      <c r="BA393" s="794"/>
      <c r="BB393" s="794"/>
      <c r="BC393" s="794"/>
      <c r="BD393" s="794"/>
      <c r="BE393" s="794"/>
      <c r="BF393" s="794"/>
      <c r="BG393" s="794"/>
      <c r="BH393" s="794"/>
      <c r="BI393" s="794"/>
      <c r="BJ393" s="794"/>
      <c r="BK393" s="794"/>
      <c r="BL393" s="794"/>
      <c r="BM393" s="794"/>
    </row>
    <row r="394" spans="5:65" s="795" customFormat="1" ht="17.25" customHeight="1">
      <c r="E394" s="4"/>
      <c r="F394" s="794"/>
      <c r="G394" s="794"/>
      <c r="H394" s="794"/>
      <c r="I394" s="794"/>
      <c r="J394" s="794"/>
      <c r="K394" s="794"/>
      <c r="L394" s="794"/>
      <c r="M394" s="794"/>
      <c r="N394" s="794"/>
      <c r="O394" s="794"/>
      <c r="P394" s="794"/>
      <c r="Q394" s="794"/>
      <c r="R394" s="794"/>
      <c r="S394" s="794"/>
      <c r="T394" s="794"/>
      <c r="U394" s="794"/>
      <c r="V394" s="794"/>
      <c r="W394" s="794"/>
      <c r="X394" s="794"/>
      <c r="Y394" s="794"/>
      <c r="Z394" s="794"/>
      <c r="AA394" s="794"/>
      <c r="AB394" s="794"/>
      <c r="AC394" s="794"/>
      <c r="AD394" s="794"/>
      <c r="AE394" s="794"/>
      <c r="AF394" s="794"/>
      <c r="AG394" s="794"/>
      <c r="AH394" s="794"/>
      <c r="AI394" s="794"/>
      <c r="AJ394" s="794"/>
      <c r="AK394" s="794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4"/>
      <c r="AX394" s="794"/>
      <c r="AY394" s="794"/>
      <c r="AZ394" s="794"/>
      <c r="BA394" s="794"/>
      <c r="BB394" s="794"/>
      <c r="BC394" s="794"/>
      <c r="BD394" s="794"/>
      <c r="BE394" s="794"/>
      <c r="BF394" s="794"/>
      <c r="BG394" s="794"/>
      <c r="BH394" s="794"/>
      <c r="BI394" s="794"/>
      <c r="BJ394" s="794"/>
      <c r="BK394" s="794"/>
      <c r="BL394" s="794"/>
      <c r="BM394" s="794"/>
    </row>
    <row r="395" spans="5:65" s="795" customFormat="1" ht="17.25" customHeight="1">
      <c r="E395" s="4"/>
      <c r="F395" s="794"/>
      <c r="G395" s="794"/>
      <c r="H395" s="794"/>
      <c r="I395" s="794"/>
      <c r="J395" s="794"/>
      <c r="K395" s="794"/>
      <c r="L395" s="794"/>
      <c r="M395" s="794"/>
      <c r="N395" s="794"/>
      <c r="O395" s="794"/>
      <c r="P395" s="794"/>
      <c r="Q395" s="794"/>
      <c r="R395" s="794"/>
      <c r="S395" s="794"/>
      <c r="T395" s="794"/>
      <c r="U395" s="794"/>
      <c r="V395" s="794"/>
      <c r="W395" s="794"/>
      <c r="X395" s="794"/>
      <c r="Y395" s="794"/>
      <c r="Z395" s="794"/>
      <c r="AA395" s="794"/>
      <c r="AB395" s="794"/>
      <c r="AC395" s="794"/>
      <c r="AD395" s="794"/>
      <c r="AE395" s="794"/>
      <c r="AF395" s="794"/>
      <c r="AG395" s="794"/>
      <c r="AH395" s="794"/>
      <c r="AI395" s="794"/>
      <c r="AJ395" s="794"/>
      <c r="AK395" s="794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4"/>
      <c r="AX395" s="794"/>
      <c r="AY395" s="794"/>
      <c r="AZ395" s="794"/>
      <c r="BA395" s="794"/>
      <c r="BB395" s="794"/>
      <c r="BC395" s="794"/>
      <c r="BD395" s="794"/>
      <c r="BE395" s="794"/>
      <c r="BF395" s="794"/>
      <c r="BG395" s="794"/>
      <c r="BH395" s="794"/>
      <c r="BI395" s="794"/>
      <c r="BJ395" s="794"/>
      <c r="BK395" s="794"/>
      <c r="BL395" s="794"/>
      <c r="BM395" s="794"/>
    </row>
    <row r="396" spans="5:65" s="795" customFormat="1" ht="17.25" customHeight="1">
      <c r="E396" s="4"/>
      <c r="F396" s="794"/>
      <c r="G396" s="794"/>
      <c r="H396" s="794"/>
      <c r="I396" s="794"/>
      <c r="J396" s="794"/>
      <c r="K396" s="794"/>
      <c r="L396" s="794"/>
      <c r="M396" s="794"/>
      <c r="N396" s="794"/>
      <c r="O396" s="794"/>
      <c r="P396" s="794"/>
      <c r="Q396" s="794"/>
      <c r="R396" s="794"/>
      <c r="S396" s="794"/>
      <c r="T396" s="794"/>
      <c r="U396" s="794"/>
      <c r="V396" s="794"/>
      <c r="W396" s="794"/>
      <c r="X396" s="794"/>
      <c r="Y396" s="794"/>
      <c r="Z396" s="794"/>
      <c r="AA396" s="794"/>
      <c r="AB396" s="794"/>
      <c r="AC396" s="794"/>
      <c r="AD396" s="794"/>
      <c r="AE396" s="794"/>
      <c r="AF396" s="794"/>
      <c r="AG396" s="794"/>
      <c r="AH396" s="794"/>
      <c r="AI396" s="794"/>
      <c r="AJ396" s="794"/>
      <c r="AK396" s="794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4"/>
      <c r="AX396" s="794"/>
      <c r="AY396" s="794"/>
      <c r="AZ396" s="794"/>
      <c r="BA396" s="794"/>
      <c r="BB396" s="794"/>
      <c r="BC396" s="794"/>
      <c r="BD396" s="794"/>
      <c r="BE396" s="794"/>
      <c r="BF396" s="794"/>
      <c r="BG396" s="794"/>
      <c r="BH396" s="794"/>
      <c r="BI396" s="794"/>
      <c r="BJ396" s="794"/>
      <c r="BK396" s="794"/>
      <c r="BL396" s="794"/>
      <c r="BM396" s="794"/>
    </row>
    <row r="397" spans="5:65" s="795" customFormat="1" ht="12" customHeight="1">
      <c r="E397" s="4"/>
      <c r="F397" s="794"/>
      <c r="G397" s="794"/>
      <c r="H397" s="794"/>
      <c r="I397" s="794"/>
      <c r="J397" s="794"/>
      <c r="K397" s="794"/>
      <c r="L397" s="794"/>
      <c r="M397" s="794"/>
      <c r="N397" s="794"/>
      <c r="O397" s="794"/>
      <c r="P397" s="794"/>
      <c r="Q397" s="794"/>
      <c r="R397" s="794"/>
      <c r="S397" s="794"/>
      <c r="T397" s="794"/>
      <c r="U397" s="794"/>
      <c r="V397" s="794"/>
      <c r="W397" s="794"/>
      <c r="X397" s="794"/>
      <c r="Y397" s="794"/>
      <c r="Z397" s="794"/>
      <c r="AA397" s="794"/>
      <c r="AB397" s="794"/>
      <c r="AC397" s="794"/>
      <c r="AD397" s="794"/>
      <c r="AE397" s="794"/>
      <c r="AF397" s="794"/>
      <c r="AG397" s="794"/>
      <c r="AH397" s="794"/>
      <c r="AI397" s="794"/>
      <c r="AJ397" s="794"/>
      <c r="AK397" s="794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4"/>
      <c r="AX397" s="794"/>
      <c r="AY397" s="794"/>
      <c r="AZ397" s="794"/>
      <c r="BA397" s="794"/>
      <c r="BB397" s="794"/>
      <c r="BC397" s="794"/>
      <c r="BD397" s="794"/>
      <c r="BE397" s="794"/>
      <c r="BF397" s="794"/>
      <c r="BG397" s="794"/>
      <c r="BH397" s="794"/>
      <c r="BI397" s="794"/>
      <c r="BJ397" s="794"/>
      <c r="BK397" s="794"/>
      <c r="BL397" s="794"/>
      <c r="BM397" s="794"/>
    </row>
    <row r="398" spans="5:65" s="795" customFormat="1" ht="15" customHeight="1">
      <c r="E398" s="4"/>
      <c r="F398" s="794"/>
      <c r="G398" s="794"/>
      <c r="H398" s="794"/>
      <c r="I398" s="794"/>
      <c r="J398" s="794"/>
      <c r="K398" s="794"/>
      <c r="L398" s="794"/>
      <c r="M398" s="794"/>
      <c r="N398" s="794"/>
      <c r="O398" s="794"/>
      <c r="P398" s="794"/>
      <c r="Q398" s="794"/>
      <c r="R398" s="794"/>
      <c r="S398" s="794"/>
      <c r="T398" s="794"/>
      <c r="U398" s="794"/>
      <c r="V398" s="794"/>
      <c r="W398" s="794"/>
      <c r="X398" s="794"/>
      <c r="Y398" s="794"/>
      <c r="Z398" s="794"/>
      <c r="AA398" s="794"/>
      <c r="AB398" s="794"/>
      <c r="AC398" s="794"/>
      <c r="AD398" s="794"/>
      <c r="AE398" s="794"/>
      <c r="AF398" s="794"/>
      <c r="AG398" s="794"/>
      <c r="AH398" s="794"/>
      <c r="AI398" s="794"/>
      <c r="AJ398" s="794"/>
      <c r="AK398" s="794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4"/>
      <c r="AX398" s="794"/>
      <c r="AY398" s="794"/>
      <c r="AZ398" s="794"/>
      <c r="BA398" s="794"/>
      <c r="BB398" s="794"/>
      <c r="BC398" s="794"/>
      <c r="BD398" s="794"/>
      <c r="BE398" s="794"/>
      <c r="BF398" s="794"/>
      <c r="BG398" s="794"/>
      <c r="BH398" s="794"/>
      <c r="BI398" s="794"/>
      <c r="BJ398" s="794"/>
      <c r="BK398" s="794"/>
      <c r="BL398" s="794"/>
      <c r="BM398" s="794"/>
    </row>
    <row r="399" spans="5:65" s="795" customFormat="1" ht="15" customHeight="1">
      <c r="E399" s="4"/>
      <c r="F399" s="794"/>
      <c r="G399" s="794"/>
      <c r="H399" s="794"/>
      <c r="I399" s="794"/>
      <c r="J399" s="794"/>
      <c r="K399" s="794"/>
      <c r="L399" s="794"/>
      <c r="M399" s="794"/>
      <c r="N399" s="794"/>
      <c r="O399" s="794"/>
      <c r="P399" s="794"/>
      <c r="Q399" s="794"/>
      <c r="R399" s="794"/>
      <c r="S399" s="794"/>
      <c r="T399" s="794"/>
      <c r="U399" s="794"/>
      <c r="V399" s="794"/>
      <c r="W399" s="794"/>
      <c r="X399" s="794"/>
      <c r="Y399" s="794"/>
      <c r="Z399" s="794"/>
      <c r="AA399" s="794"/>
      <c r="AB399" s="794"/>
      <c r="AC399" s="794"/>
      <c r="AD399" s="794"/>
      <c r="AE399" s="794"/>
      <c r="AF399" s="794"/>
      <c r="AG399" s="794"/>
      <c r="AH399" s="794"/>
      <c r="AI399" s="794"/>
      <c r="AJ399" s="794"/>
      <c r="AK399" s="794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4"/>
      <c r="AX399" s="794"/>
      <c r="AY399" s="794"/>
      <c r="AZ399" s="794"/>
      <c r="BA399" s="794"/>
      <c r="BB399" s="794"/>
      <c r="BC399" s="794"/>
      <c r="BD399" s="794"/>
      <c r="BE399" s="794"/>
      <c r="BF399" s="794"/>
      <c r="BG399" s="794"/>
      <c r="BH399" s="794"/>
      <c r="BI399" s="794"/>
      <c r="BJ399" s="794"/>
      <c r="BK399" s="794"/>
      <c r="BL399" s="794"/>
      <c r="BM399" s="794"/>
    </row>
    <row r="400" spans="5:65" s="795" customFormat="1" ht="45.75" customHeight="1">
      <c r="E400" s="4"/>
      <c r="F400" s="794"/>
      <c r="G400" s="794"/>
      <c r="H400" s="794"/>
      <c r="I400" s="794"/>
      <c r="J400" s="794"/>
      <c r="K400" s="794"/>
      <c r="L400" s="794"/>
      <c r="M400" s="794"/>
      <c r="N400" s="794"/>
      <c r="O400" s="794"/>
      <c r="P400" s="794"/>
      <c r="Q400" s="794"/>
      <c r="R400" s="794"/>
      <c r="S400" s="794"/>
      <c r="T400" s="794"/>
      <c r="U400" s="794"/>
      <c r="V400" s="794"/>
      <c r="W400" s="794"/>
      <c r="X400" s="794"/>
      <c r="Y400" s="794"/>
      <c r="Z400" s="794"/>
      <c r="AA400" s="794"/>
      <c r="AB400" s="794"/>
      <c r="AC400" s="794"/>
      <c r="AD400" s="794"/>
      <c r="AE400" s="794"/>
      <c r="AF400" s="794"/>
      <c r="AG400" s="794"/>
      <c r="AH400" s="794"/>
      <c r="AI400" s="794"/>
      <c r="AJ400" s="794"/>
      <c r="AK400" s="794"/>
      <c r="AL400" s="794"/>
      <c r="AM400" s="794"/>
      <c r="AN400" s="794"/>
      <c r="AO400" s="794"/>
      <c r="AP400" s="794"/>
      <c r="AQ400" s="794"/>
      <c r="AR400" s="794"/>
      <c r="AS400" s="794"/>
      <c r="AT400" s="794"/>
      <c r="AU400" s="794"/>
      <c r="AV400" s="794"/>
      <c r="AW400" s="794"/>
      <c r="AX400" s="794"/>
      <c r="AY400" s="794"/>
      <c r="AZ400" s="794"/>
      <c r="BA400" s="794"/>
      <c r="BB400" s="794"/>
      <c r="BC400" s="794"/>
      <c r="BD400" s="794"/>
      <c r="BE400" s="794"/>
      <c r="BF400" s="794"/>
      <c r="BG400" s="794"/>
      <c r="BH400" s="794"/>
      <c r="BI400" s="794"/>
      <c r="BJ400" s="794"/>
      <c r="BK400" s="794"/>
      <c r="BL400" s="794"/>
      <c r="BM400" s="794"/>
    </row>
    <row r="401" spans="5:65" s="795" customFormat="1" ht="49.5" customHeight="1">
      <c r="E401" s="4"/>
      <c r="F401" s="794"/>
      <c r="G401" s="794"/>
      <c r="H401" s="794"/>
      <c r="I401" s="794"/>
      <c r="J401" s="794"/>
      <c r="K401" s="794"/>
      <c r="L401" s="794"/>
      <c r="M401" s="794"/>
      <c r="N401" s="794"/>
      <c r="O401" s="794"/>
      <c r="P401" s="794"/>
      <c r="Q401" s="794"/>
      <c r="R401" s="794"/>
      <c r="S401" s="794"/>
      <c r="T401" s="794"/>
      <c r="U401" s="794"/>
      <c r="V401" s="794"/>
      <c r="W401" s="794"/>
      <c r="X401" s="794"/>
      <c r="Y401" s="794"/>
      <c r="Z401" s="794"/>
      <c r="AA401" s="794"/>
      <c r="AB401" s="794"/>
      <c r="AC401" s="794"/>
      <c r="AD401" s="794"/>
      <c r="AE401" s="794"/>
      <c r="AF401" s="794"/>
      <c r="AG401" s="794"/>
      <c r="AH401" s="794"/>
      <c r="AI401" s="794"/>
      <c r="AJ401" s="794"/>
      <c r="AK401" s="794"/>
      <c r="AL401" s="794"/>
      <c r="AM401" s="794"/>
      <c r="AN401" s="794"/>
      <c r="AO401" s="794"/>
      <c r="AP401" s="794"/>
      <c r="AQ401" s="794"/>
      <c r="AR401" s="794"/>
      <c r="AS401" s="794"/>
      <c r="AT401" s="794"/>
      <c r="AU401" s="794"/>
      <c r="AV401" s="794"/>
      <c r="AW401" s="794"/>
      <c r="AX401" s="794"/>
      <c r="AY401" s="794"/>
      <c r="AZ401" s="794"/>
      <c r="BA401" s="794"/>
      <c r="BB401" s="794"/>
      <c r="BC401" s="794"/>
      <c r="BD401" s="794"/>
      <c r="BE401" s="794"/>
      <c r="BF401" s="794"/>
      <c r="BG401" s="794"/>
      <c r="BH401" s="794"/>
      <c r="BI401" s="794"/>
      <c r="BJ401" s="794"/>
      <c r="BK401" s="794"/>
      <c r="BL401" s="794"/>
      <c r="BM401" s="794"/>
    </row>
    <row r="402" spans="5:65" s="795" customFormat="1" ht="12.75" customHeight="1">
      <c r="E402" s="4"/>
      <c r="F402" s="794"/>
      <c r="G402" s="794"/>
      <c r="H402" s="794"/>
      <c r="I402" s="794"/>
      <c r="J402" s="794"/>
      <c r="K402" s="794"/>
      <c r="L402" s="794"/>
      <c r="M402" s="794"/>
      <c r="N402" s="794"/>
      <c r="O402" s="794"/>
      <c r="P402" s="794"/>
      <c r="Q402" s="794"/>
      <c r="R402" s="794"/>
      <c r="S402" s="794"/>
      <c r="T402" s="794"/>
      <c r="U402" s="794"/>
      <c r="V402" s="794"/>
      <c r="W402" s="794"/>
      <c r="X402" s="794"/>
      <c r="Y402" s="794"/>
      <c r="Z402" s="794"/>
      <c r="AA402" s="794"/>
      <c r="AB402" s="794"/>
      <c r="AC402" s="794"/>
      <c r="AD402" s="794"/>
      <c r="AE402" s="794"/>
      <c r="AF402" s="794"/>
      <c r="AG402" s="794"/>
      <c r="AH402" s="794"/>
      <c r="AI402" s="794"/>
      <c r="AJ402" s="794"/>
      <c r="AK402" s="794"/>
      <c r="AL402" s="794"/>
      <c r="AM402" s="794"/>
      <c r="AN402" s="794"/>
      <c r="AO402" s="794"/>
      <c r="AP402" s="794"/>
      <c r="AQ402" s="794"/>
      <c r="AR402" s="794"/>
      <c r="AS402" s="794"/>
      <c r="AT402" s="794"/>
      <c r="AU402" s="794"/>
      <c r="AV402" s="794"/>
      <c r="AW402" s="794"/>
      <c r="AX402" s="794"/>
      <c r="AY402" s="794"/>
      <c r="AZ402" s="794"/>
      <c r="BA402" s="794"/>
      <c r="BB402" s="794"/>
      <c r="BC402" s="794"/>
      <c r="BD402" s="794"/>
      <c r="BE402" s="794"/>
      <c r="BF402" s="794"/>
      <c r="BG402" s="794"/>
      <c r="BH402" s="794"/>
      <c r="BI402" s="794"/>
      <c r="BJ402" s="794"/>
      <c r="BK402" s="794"/>
      <c r="BL402" s="794"/>
      <c r="BM402" s="794"/>
    </row>
    <row r="403" spans="5:65" s="795" customFormat="1" ht="11.1" customHeight="1">
      <c r="E403" s="4"/>
      <c r="F403" s="794"/>
      <c r="G403" s="794"/>
      <c r="H403" s="794"/>
      <c r="I403" s="794"/>
      <c r="J403" s="794"/>
      <c r="K403" s="794"/>
      <c r="L403" s="794"/>
      <c r="M403" s="794"/>
      <c r="N403" s="794"/>
      <c r="O403" s="794"/>
      <c r="P403" s="794"/>
      <c r="Q403" s="794"/>
      <c r="R403" s="794"/>
      <c r="S403" s="794"/>
      <c r="T403" s="794"/>
      <c r="U403" s="794"/>
      <c r="V403" s="794"/>
      <c r="W403" s="794"/>
      <c r="X403" s="794"/>
      <c r="Y403" s="794"/>
      <c r="Z403" s="794"/>
      <c r="AA403" s="794"/>
      <c r="AB403" s="794"/>
      <c r="AC403" s="794"/>
      <c r="AD403" s="794"/>
      <c r="AE403" s="794"/>
      <c r="AF403" s="794"/>
      <c r="AG403" s="794"/>
      <c r="AH403" s="794"/>
      <c r="AI403" s="794"/>
      <c r="AJ403" s="794"/>
      <c r="AK403" s="794"/>
      <c r="AL403" s="794"/>
      <c r="AM403" s="794"/>
      <c r="AN403" s="794"/>
      <c r="AO403" s="794"/>
      <c r="AP403" s="794"/>
      <c r="AQ403" s="794"/>
      <c r="AR403" s="794"/>
      <c r="AS403" s="794"/>
      <c r="AT403" s="794"/>
      <c r="AU403" s="794"/>
      <c r="AV403" s="794"/>
      <c r="AW403" s="794"/>
      <c r="AX403" s="794"/>
      <c r="AY403" s="794"/>
      <c r="AZ403" s="794"/>
      <c r="BA403" s="794"/>
      <c r="BB403" s="794"/>
      <c r="BC403" s="794"/>
      <c r="BD403" s="794"/>
      <c r="BE403" s="794"/>
      <c r="BF403" s="794"/>
      <c r="BG403" s="794"/>
      <c r="BH403" s="794"/>
      <c r="BI403" s="794"/>
      <c r="BJ403" s="794"/>
      <c r="BK403" s="794"/>
      <c r="BL403" s="794"/>
      <c r="BM403" s="794"/>
    </row>
    <row r="404" spans="5:65" s="795" customFormat="1" ht="24" customHeight="1">
      <c r="E404" s="4"/>
      <c r="F404" s="794"/>
      <c r="G404" s="794"/>
      <c r="H404" s="794"/>
      <c r="I404" s="794"/>
      <c r="J404" s="794"/>
      <c r="K404" s="794"/>
      <c r="L404" s="794"/>
      <c r="M404" s="794"/>
      <c r="N404" s="794"/>
      <c r="O404" s="794"/>
      <c r="P404" s="794"/>
      <c r="Q404" s="794"/>
      <c r="R404" s="794"/>
      <c r="S404" s="794"/>
      <c r="T404" s="794"/>
      <c r="U404" s="794"/>
      <c r="V404" s="794"/>
      <c r="W404" s="794"/>
      <c r="X404" s="794"/>
      <c r="Y404" s="794"/>
      <c r="Z404" s="794"/>
      <c r="AA404" s="794"/>
      <c r="AB404" s="794"/>
      <c r="AC404" s="794"/>
      <c r="AD404" s="794"/>
      <c r="AE404" s="794"/>
      <c r="AF404" s="794"/>
      <c r="AG404" s="794"/>
      <c r="AH404" s="794"/>
      <c r="AI404" s="794"/>
      <c r="AJ404" s="794"/>
      <c r="AK404" s="794"/>
      <c r="AL404" s="794"/>
      <c r="AM404" s="794"/>
      <c r="AN404" s="794"/>
      <c r="AO404" s="794"/>
      <c r="AP404" s="794"/>
      <c r="AQ404" s="794"/>
      <c r="AR404" s="794"/>
      <c r="AS404" s="794"/>
      <c r="AT404" s="794"/>
      <c r="AU404" s="794"/>
      <c r="AV404" s="794"/>
      <c r="AW404" s="794"/>
      <c r="AX404" s="794"/>
      <c r="AY404" s="794"/>
      <c r="AZ404" s="794"/>
      <c r="BA404" s="794"/>
      <c r="BB404" s="794"/>
      <c r="BC404" s="794"/>
      <c r="BD404" s="794"/>
      <c r="BE404" s="794"/>
      <c r="BF404" s="794"/>
      <c r="BG404" s="794"/>
      <c r="BH404" s="794"/>
      <c r="BI404" s="794"/>
      <c r="BJ404" s="794"/>
      <c r="BK404" s="794"/>
      <c r="BL404" s="794"/>
      <c r="BM404" s="794"/>
    </row>
    <row r="405" spans="5:65" s="795" customFormat="1" ht="11.1" customHeight="1">
      <c r="E405" s="4"/>
      <c r="F405" s="794"/>
      <c r="G405" s="794"/>
      <c r="H405" s="794"/>
      <c r="I405" s="794"/>
      <c r="J405" s="794"/>
      <c r="K405" s="794"/>
      <c r="L405" s="794"/>
      <c r="M405" s="794"/>
      <c r="N405" s="794"/>
      <c r="O405" s="794"/>
      <c r="P405" s="794"/>
      <c r="Q405" s="794"/>
      <c r="R405" s="794"/>
      <c r="S405" s="794"/>
      <c r="T405" s="794"/>
      <c r="U405" s="794"/>
      <c r="V405" s="794"/>
      <c r="W405" s="794"/>
      <c r="X405" s="794"/>
      <c r="Y405" s="794"/>
      <c r="Z405" s="794"/>
      <c r="AA405" s="794"/>
      <c r="AB405" s="794"/>
      <c r="AC405" s="794"/>
      <c r="AD405" s="794"/>
      <c r="AE405" s="794"/>
      <c r="AF405" s="794"/>
      <c r="AG405" s="794"/>
      <c r="AH405" s="794"/>
      <c r="AI405" s="794"/>
      <c r="AJ405" s="794"/>
      <c r="AK405" s="794"/>
      <c r="AL405" s="794"/>
      <c r="AM405" s="794"/>
      <c r="AN405" s="794"/>
      <c r="AO405" s="794"/>
      <c r="AP405" s="794"/>
      <c r="AQ405" s="794"/>
      <c r="AR405" s="794"/>
      <c r="AS405" s="794"/>
      <c r="AT405" s="794"/>
      <c r="AU405" s="794"/>
      <c r="AV405" s="794"/>
      <c r="AW405" s="794"/>
      <c r="AX405" s="794"/>
      <c r="AY405" s="794"/>
      <c r="AZ405" s="794"/>
      <c r="BA405" s="794"/>
      <c r="BB405" s="794"/>
      <c r="BC405" s="794"/>
      <c r="BD405" s="794"/>
      <c r="BE405" s="794"/>
      <c r="BF405" s="794"/>
      <c r="BG405" s="794"/>
      <c r="BH405" s="794"/>
      <c r="BI405" s="794"/>
      <c r="BJ405" s="794"/>
      <c r="BK405" s="794"/>
      <c r="BL405" s="794"/>
      <c r="BM405" s="794"/>
    </row>
    <row r="406" spans="5:65" s="795" customFormat="1" ht="12.75" customHeight="1">
      <c r="E406" s="4"/>
      <c r="F406" s="794"/>
      <c r="G406" s="794"/>
      <c r="H406" s="794"/>
      <c r="I406" s="794"/>
      <c r="J406" s="794"/>
      <c r="K406" s="794"/>
      <c r="L406" s="794"/>
      <c r="M406" s="794"/>
      <c r="N406" s="794"/>
      <c r="O406" s="794"/>
      <c r="P406" s="794"/>
      <c r="Q406" s="794"/>
      <c r="R406" s="794"/>
      <c r="S406" s="794"/>
      <c r="T406" s="794"/>
      <c r="U406" s="794"/>
      <c r="V406" s="794"/>
      <c r="W406" s="794"/>
      <c r="X406" s="794"/>
      <c r="Y406" s="794"/>
      <c r="Z406" s="794"/>
      <c r="AA406" s="794"/>
      <c r="AB406" s="794"/>
      <c r="AC406" s="794"/>
      <c r="AD406" s="794"/>
      <c r="AE406" s="794"/>
      <c r="AF406" s="794"/>
      <c r="AG406" s="794"/>
      <c r="AH406" s="794"/>
      <c r="AI406" s="794"/>
      <c r="AJ406" s="794"/>
      <c r="AK406" s="794"/>
      <c r="AL406" s="794"/>
      <c r="AM406" s="794"/>
      <c r="AN406" s="794"/>
      <c r="AO406" s="794"/>
      <c r="AP406" s="794"/>
      <c r="AQ406" s="794"/>
      <c r="AR406" s="794"/>
      <c r="AS406" s="794"/>
      <c r="AT406" s="794"/>
      <c r="AU406" s="794"/>
      <c r="AV406" s="794"/>
      <c r="AW406" s="794"/>
      <c r="AX406" s="794"/>
      <c r="AY406" s="794"/>
      <c r="AZ406" s="794"/>
      <c r="BA406" s="794"/>
      <c r="BB406" s="794"/>
      <c r="BC406" s="794"/>
      <c r="BD406" s="794"/>
      <c r="BE406" s="794"/>
      <c r="BF406" s="794"/>
      <c r="BG406" s="794"/>
      <c r="BH406" s="794"/>
      <c r="BI406" s="794"/>
      <c r="BJ406" s="794"/>
      <c r="BK406" s="794"/>
      <c r="BL406" s="794"/>
      <c r="BM406" s="794"/>
    </row>
    <row r="407" spans="5:65" s="795" customFormat="1" ht="11.1" customHeight="1">
      <c r="E407" s="4"/>
      <c r="F407" s="794"/>
      <c r="G407" s="794"/>
      <c r="H407" s="794"/>
      <c r="I407" s="794"/>
      <c r="J407" s="794"/>
      <c r="K407" s="794"/>
      <c r="L407" s="794"/>
      <c r="M407" s="794"/>
      <c r="N407" s="794"/>
      <c r="O407" s="794"/>
      <c r="P407" s="794"/>
      <c r="Q407" s="794"/>
      <c r="R407" s="794"/>
      <c r="S407" s="794"/>
      <c r="T407" s="794"/>
      <c r="U407" s="794"/>
      <c r="V407" s="794"/>
      <c r="W407" s="794"/>
      <c r="X407" s="794"/>
      <c r="Y407" s="794"/>
      <c r="Z407" s="794"/>
      <c r="AA407" s="794"/>
      <c r="AB407" s="794"/>
      <c r="AC407" s="794"/>
      <c r="AD407" s="794"/>
      <c r="AE407" s="794"/>
      <c r="AF407" s="794"/>
      <c r="AG407" s="794"/>
      <c r="AH407" s="794"/>
      <c r="AI407" s="794"/>
      <c r="AJ407" s="794"/>
      <c r="AK407" s="794"/>
      <c r="AL407" s="794"/>
      <c r="AM407" s="794"/>
      <c r="AN407" s="794"/>
      <c r="AO407" s="794"/>
      <c r="AP407" s="794"/>
      <c r="AQ407" s="794"/>
      <c r="AR407" s="794"/>
      <c r="AS407" s="794"/>
      <c r="AT407" s="794"/>
      <c r="AU407" s="794"/>
      <c r="AV407" s="794"/>
      <c r="AW407" s="794"/>
      <c r="AX407" s="794"/>
      <c r="AY407" s="794"/>
      <c r="AZ407" s="794"/>
      <c r="BA407" s="794"/>
      <c r="BB407" s="794"/>
      <c r="BC407" s="794"/>
      <c r="BD407" s="794"/>
      <c r="BE407" s="794"/>
      <c r="BF407" s="794"/>
      <c r="BG407" s="794"/>
      <c r="BH407" s="794"/>
      <c r="BI407" s="794"/>
      <c r="BJ407" s="794"/>
      <c r="BK407" s="794"/>
      <c r="BL407" s="794"/>
      <c r="BM407" s="794"/>
    </row>
    <row r="408" spans="5:65" s="795" customFormat="1" ht="12.75" customHeight="1">
      <c r="E408" s="4"/>
      <c r="F408" s="794"/>
      <c r="G408" s="794"/>
      <c r="H408" s="794"/>
      <c r="I408" s="794"/>
      <c r="J408" s="794"/>
      <c r="K408" s="794"/>
      <c r="L408" s="794"/>
      <c r="M408" s="794"/>
      <c r="N408" s="794"/>
      <c r="O408" s="794"/>
      <c r="P408" s="794"/>
      <c r="Q408" s="794"/>
      <c r="R408" s="794"/>
      <c r="S408" s="794"/>
      <c r="T408" s="794"/>
      <c r="U408" s="794"/>
      <c r="V408" s="794"/>
      <c r="W408" s="794"/>
      <c r="X408" s="794"/>
      <c r="Y408" s="794"/>
      <c r="Z408" s="794"/>
      <c r="AA408" s="794"/>
      <c r="AB408" s="794"/>
      <c r="AC408" s="794"/>
      <c r="AD408" s="794"/>
      <c r="AE408" s="794"/>
      <c r="AF408" s="794"/>
      <c r="AG408" s="794"/>
      <c r="AH408" s="794"/>
      <c r="AI408" s="794"/>
      <c r="AJ408" s="794"/>
      <c r="AK408" s="794"/>
      <c r="AL408" s="794"/>
      <c r="AM408" s="794"/>
      <c r="AN408" s="794"/>
      <c r="AO408" s="794"/>
      <c r="AP408" s="794"/>
      <c r="AQ408" s="794"/>
      <c r="AR408" s="794"/>
      <c r="AS408" s="794"/>
      <c r="AT408" s="794"/>
      <c r="AU408" s="794"/>
      <c r="AV408" s="794"/>
      <c r="AW408" s="794"/>
      <c r="AX408" s="794"/>
      <c r="AY408" s="794"/>
      <c r="AZ408" s="794"/>
      <c r="BA408" s="794"/>
      <c r="BB408" s="794"/>
      <c r="BC408" s="794"/>
      <c r="BD408" s="794"/>
      <c r="BE408" s="794"/>
      <c r="BF408" s="794"/>
      <c r="BG408" s="794"/>
      <c r="BH408" s="794"/>
      <c r="BI408" s="794"/>
      <c r="BJ408" s="794"/>
      <c r="BK408" s="794"/>
      <c r="BL408" s="794"/>
      <c r="BM408" s="794"/>
    </row>
    <row r="409" spans="5:65" s="795" customFormat="1" ht="12.75" customHeight="1">
      <c r="E409" s="4"/>
      <c r="F409" s="794"/>
      <c r="G409" s="794"/>
      <c r="H409" s="794"/>
      <c r="I409" s="794"/>
      <c r="J409" s="794"/>
      <c r="K409" s="794"/>
      <c r="L409" s="794"/>
      <c r="M409" s="794"/>
      <c r="N409" s="794"/>
      <c r="O409" s="794"/>
      <c r="P409" s="794"/>
      <c r="Q409" s="794"/>
      <c r="R409" s="794"/>
      <c r="S409" s="794"/>
      <c r="T409" s="794"/>
      <c r="U409" s="794"/>
      <c r="V409" s="794"/>
      <c r="W409" s="794"/>
      <c r="X409" s="794"/>
      <c r="Y409" s="794"/>
      <c r="Z409" s="794"/>
      <c r="AA409" s="794"/>
      <c r="AB409" s="794"/>
      <c r="AC409" s="794"/>
      <c r="AD409" s="794"/>
      <c r="AE409" s="794"/>
      <c r="AF409" s="794"/>
      <c r="AG409" s="794"/>
      <c r="AH409" s="794"/>
      <c r="AI409" s="794"/>
      <c r="AJ409" s="794"/>
      <c r="AK409" s="794"/>
      <c r="AL409" s="794"/>
      <c r="AM409" s="794"/>
      <c r="AN409" s="794"/>
      <c r="AO409" s="794"/>
      <c r="AP409" s="794"/>
      <c r="AQ409" s="794"/>
      <c r="AR409" s="794"/>
      <c r="AS409" s="794"/>
      <c r="AT409" s="794"/>
      <c r="AU409" s="794"/>
      <c r="AV409" s="794"/>
      <c r="AW409" s="794"/>
      <c r="AX409" s="794"/>
      <c r="AY409" s="794"/>
      <c r="AZ409" s="794"/>
      <c r="BA409" s="794"/>
      <c r="BB409" s="794"/>
      <c r="BC409" s="794"/>
      <c r="BD409" s="794"/>
      <c r="BE409" s="794"/>
      <c r="BF409" s="794"/>
      <c r="BG409" s="794"/>
      <c r="BH409" s="794"/>
      <c r="BI409" s="794"/>
      <c r="BJ409" s="794"/>
      <c r="BK409" s="794"/>
      <c r="BL409" s="794"/>
      <c r="BM409" s="794"/>
    </row>
    <row r="410" spans="5:65" s="795" customFormat="1" ht="12.75" customHeight="1">
      <c r="E410" s="4"/>
      <c r="F410" s="794"/>
      <c r="G410" s="794"/>
      <c r="H410" s="794"/>
      <c r="I410" s="794"/>
      <c r="J410" s="794"/>
      <c r="K410" s="794"/>
      <c r="L410" s="794"/>
      <c r="M410" s="794"/>
      <c r="N410" s="794"/>
      <c r="O410" s="794"/>
      <c r="P410" s="794"/>
      <c r="Q410" s="794"/>
      <c r="R410" s="794"/>
      <c r="S410" s="794"/>
      <c r="T410" s="794"/>
      <c r="U410" s="794"/>
      <c r="V410" s="794"/>
      <c r="W410" s="794"/>
      <c r="X410" s="794"/>
      <c r="Y410" s="794"/>
      <c r="Z410" s="794"/>
      <c r="AA410" s="794"/>
      <c r="AB410" s="794"/>
      <c r="AC410" s="794"/>
      <c r="AD410" s="794"/>
      <c r="AE410" s="794"/>
      <c r="AF410" s="794"/>
      <c r="AG410" s="794"/>
      <c r="AH410" s="794"/>
      <c r="AI410" s="794"/>
      <c r="AJ410" s="794"/>
      <c r="AK410" s="794"/>
      <c r="AL410" s="794"/>
      <c r="AM410" s="794"/>
      <c r="AN410" s="794"/>
      <c r="AO410" s="794"/>
      <c r="AP410" s="794"/>
      <c r="AQ410" s="794"/>
      <c r="AR410" s="794"/>
      <c r="AS410" s="794"/>
      <c r="AT410" s="794"/>
      <c r="AU410" s="794"/>
      <c r="AV410" s="794"/>
      <c r="AW410" s="794"/>
      <c r="AX410" s="794"/>
      <c r="AY410" s="794"/>
      <c r="AZ410" s="794"/>
      <c r="BA410" s="794"/>
      <c r="BB410" s="794"/>
      <c r="BC410" s="794"/>
      <c r="BD410" s="794"/>
      <c r="BE410" s="794"/>
      <c r="BF410" s="794"/>
      <c r="BG410" s="794"/>
      <c r="BH410" s="794"/>
      <c r="BI410" s="794"/>
      <c r="BJ410" s="794"/>
      <c r="BK410" s="794"/>
      <c r="BL410" s="794"/>
      <c r="BM410" s="794"/>
    </row>
    <row r="411" spans="5:65" s="795" customFormat="1" ht="12.75" customHeight="1">
      <c r="E411" s="4"/>
      <c r="F411" s="794"/>
      <c r="G411" s="794"/>
      <c r="H411" s="794"/>
      <c r="I411" s="794"/>
      <c r="J411" s="794"/>
      <c r="K411" s="794"/>
      <c r="L411" s="794"/>
      <c r="M411" s="794"/>
      <c r="N411" s="794"/>
      <c r="O411" s="794"/>
      <c r="P411" s="794"/>
      <c r="Q411" s="794"/>
      <c r="R411" s="794"/>
      <c r="S411" s="794"/>
      <c r="T411" s="794"/>
      <c r="U411" s="794"/>
      <c r="V411" s="794"/>
      <c r="W411" s="794"/>
      <c r="X411" s="794"/>
      <c r="Y411" s="794"/>
      <c r="Z411" s="794"/>
      <c r="AA411" s="794"/>
      <c r="AB411" s="794"/>
      <c r="AC411" s="794"/>
      <c r="AD411" s="794"/>
      <c r="AE411" s="794"/>
      <c r="AF411" s="794"/>
      <c r="AG411" s="794"/>
      <c r="AH411" s="794"/>
      <c r="AI411" s="794"/>
      <c r="AJ411" s="794"/>
      <c r="AK411" s="794"/>
      <c r="AL411" s="794"/>
      <c r="AM411" s="794"/>
      <c r="AN411" s="794"/>
      <c r="AO411" s="794"/>
      <c r="AP411" s="794"/>
      <c r="AQ411" s="794"/>
      <c r="AR411" s="794"/>
      <c r="AS411" s="794"/>
      <c r="AT411" s="794"/>
      <c r="AU411" s="794"/>
      <c r="AV411" s="794"/>
      <c r="AW411" s="794"/>
      <c r="AX411" s="794"/>
      <c r="AY411" s="794"/>
      <c r="AZ411" s="794"/>
      <c r="BA411" s="794"/>
      <c r="BB411" s="794"/>
      <c r="BC411" s="794"/>
      <c r="BD411" s="794"/>
      <c r="BE411" s="794"/>
      <c r="BF411" s="794"/>
      <c r="BG411" s="794"/>
      <c r="BH411" s="794"/>
      <c r="BI411" s="794"/>
      <c r="BJ411" s="794"/>
      <c r="BK411" s="794"/>
      <c r="BL411" s="794"/>
      <c r="BM411" s="794"/>
    </row>
    <row r="412" spans="5:65" s="795" customFormat="1" ht="12.75" customHeight="1">
      <c r="E412" s="4"/>
      <c r="F412" s="794"/>
      <c r="G412" s="794"/>
      <c r="H412" s="794"/>
      <c r="I412" s="794"/>
      <c r="J412" s="794"/>
      <c r="K412" s="794"/>
      <c r="L412" s="794"/>
      <c r="M412" s="794"/>
      <c r="N412" s="794"/>
      <c r="O412" s="794"/>
      <c r="P412" s="794"/>
      <c r="Q412" s="794"/>
      <c r="R412" s="794"/>
      <c r="S412" s="794"/>
      <c r="T412" s="794"/>
      <c r="U412" s="794"/>
      <c r="V412" s="794"/>
      <c r="W412" s="794"/>
      <c r="X412" s="794"/>
      <c r="Y412" s="794"/>
      <c r="Z412" s="794"/>
      <c r="AA412" s="794"/>
      <c r="AB412" s="794"/>
      <c r="AC412" s="794"/>
      <c r="AD412" s="794"/>
      <c r="AE412" s="794"/>
      <c r="AF412" s="794"/>
      <c r="AG412" s="794"/>
      <c r="AH412" s="794"/>
      <c r="AI412" s="794"/>
      <c r="AJ412" s="794"/>
      <c r="AK412" s="794"/>
      <c r="AL412" s="794"/>
      <c r="AM412" s="794"/>
      <c r="AN412" s="794"/>
      <c r="AO412" s="794"/>
      <c r="AP412" s="794"/>
      <c r="AQ412" s="794"/>
      <c r="AR412" s="794"/>
      <c r="AS412" s="794"/>
      <c r="AT412" s="794"/>
      <c r="AU412" s="794"/>
      <c r="AV412" s="794"/>
      <c r="AW412" s="794"/>
      <c r="AX412" s="794"/>
      <c r="AY412" s="794"/>
      <c r="AZ412" s="794"/>
      <c r="BA412" s="794"/>
      <c r="BB412" s="794"/>
      <c r="BC412" s="794"/>
      <c r="BD412" s="794"/>
      <c r="BE412" s="794"/>
      <c r="BF412" s="794"/>
      <c r="BG412" s="794"/>
      <c r="BH412" s="794"/>
      <c r="BI412" s="794"/>
      <c r="BJ412" s="794"/>
      <c r="BK412" s="794"/>
      <c r="BL412" s="794"/>
      <c r="BM412" s="794"/>
    </row>
    <row r="413" spans="5:65" s="795" customFormat="1" ht="11.1" customHeight="1">
      <c r="E413" s="4"/>
      <c r="F413" s="794"/>
      <c r="G413" s="794"/>
      <c r="H413" s="794"/>
      <c r="I413" s="794"/>
      <c r="J413" s="794"/>
      <c r="K413" s="794"/>
      <c r="L413" s="794"/>
      <c r="M413" s="794"/>
      <c r="N413" s="794"/>
      <c r="O413" s="794"/>
      <c r="P413" s="794"/>
      <c r="Q413" s="794"/>
      <c r="R413" s="794"/>
      <c r="S413" s="794"/>
      <c r="T413" s="794"/>
      <c r="U413" s="794"/>
      <c r="V413" s="794"/>
      <c r="W413" s="794"/>
      <c r="X413" s="794"/>
      <c r="Y413" s="794"/>
      <c r="Z413" s="794"/>
      <c r="AA413" s="794"/>
      <c r="AB413" s="794"/>
      <c r="AC413" s="794"/>
      <c r="AD413" s="794"/>
      <c r="AE413" s="794"/>
      <c r="AF413" s="794"/>
      <c r="AG413" s="794"/>
      <c r="AH413" s="794"/>
      <c r="AI413" s="794"/>
      <c r="AJ413" s="794"/>
      <c r="AK413" s="794"/>
      <c r="AL413" s="794"/>
      <c r="AM413" s="794"/>
      <c r="AN413" s="794"/>
      <c r="AO413" s="794"/>
      <c r="AP413" s="794"/>
      <c r="AQ413" s="794"/>
      <c r="AR413" s="794"/>
      <c r="AS413" s="794"/>
      <c r="AT413" s="794"/>
      <c r="AU413" s="794"/>
      <c r="AV413" s="794"/>
      <c r="AW413" s="794"/>
      <c r="AX413" s="794"/>
      <c r="AY413" s="794"/>
      <c r="AZ413" s="794"/>
      <c r="BA413" s="794"/>
      <c r="BB413" s="794"/>
      <c r="BC413" s="794"/>
      <c r="BD413" s="794"/>
      <c r="BE413" s="794"/>
      <c r="BF413" s="794"/>
      <c r="BG413" s="794"/>
      <c r="BH413" s="794"/>
      <c r="BI413" s="794"/>
      <c r="BJ413" s="794"/>
      <c r="BK413" s="794"/>
      <c r="BL413" s="794"/>
      <c r="BM413" s="794"/>
    </row>
    <row r="414" spans="5:65" s="795" customFormat="1" ht="12.75" customHeight="1">
      <c r="E414" s="4"/>
      <c r="F414" s="794"/>
      <c r="G414" s="794"/>
      <c r="H414" s="794"/>
      <c r="I414" s="794"/>
      <c r="J414" s="794"/>
      <c r="K414" s="794"/>
      <c r="L414" s="794"/>
      <c r="M414" s="794"/>
      <c r="N414" s="794"/>
      <c r="O414" s="794"/>
      <c r="P414" s="794"/>
      <c r="Q414" s="794"/>
      <c r="R414" s="794"/>
      <c r="S414" s="794"/>
      <c r="T414" s="794"/>
      <c r="U414" s="794"/>
      <c r="V414" s="794"/>
      <c r="W414" s="794"/>
      <c r="X414" s="794"/>
      <c r="Y414" s="794"/>
      <c r="Z414" s="794"/>
      <c r="AA414" s="794"/>
      <c r="AB414" s="794"/>
      <c r="AC414" s="794"/>
      <c r="AD414" s="794"/>
      <c r="AE414" s="794"/>
      <c r="AF414" s="794"/>
      <c r="AG414" s="794"/>
      <c r="AH414" s="794"/>
      <c r="AI414" s="794"/>
      <c r="AJ414" s="794"/>
      <c r="AK414" s="794"/>
      <c r="AL414" s="794"/>
      <c r="AM414" s="794"/>
      <c r="AN414" s="794"/>
      <c r="AO414" s="794"/>
      <c r="AP414" s="794"/>
      <c r="AQ414" s="794"/>
      <c r="AR414" s="794"/>
      <c r="AS414" s="794"/>
      <c r="AT414" s="794"/>
      <c r="AU414" s="794"/>
      <c r="AV414" s="794"/>
      <c r="AW414" s="794"/>
      <c r="AX414" s="794"/>
      <c r="AY414" s="794"/>
      <c r="AZ414" s="794"/>
      <c r="BA414" s="794"/>
      <c r="BB414" s="794"/>
      <c r="BC414" s="794"/>
      <c r="BD414" s="794"/>
      <c r="BE414" s="794"/>
      <c r="BF414" s="794"/>
      <c r="BG414" s="794"/>
      <c r="BH414" s="794"/>
      <c r="BI414" s="794"/>
      <c r="BJ414" s="794"/>
      <c r="BK414" s="794"/>
      <c r="BL414" s="794"/>
      <c r="BM414" s="794"/>
    </row>
    <row r="415" spans="5:65" s="795" customFormat="1" ht="12.75" customHeight="1">
      <c r="E415" s="4"/>
      <c r="F415" s="794"/>
      <c r="G415" s="794"/>
      <c r="H415" s="794"/>
      <c r="I415" s="794"/>
      <c r="J415" s="794"/>
      <c r="K415" s="794"/>
      <c r="L415" s="794"/>
      <c r="M415" s="794"/>
      <c r="N415" s="794"/>
      <c r="O415" s="794"/>
      <c r="P415" s="794"/>
      <c r="Q415" s="794"/>
      <c r="R415" s="794"/>
      <c r="S415" s="794"/>
      <c r="T415" s="794"/>
      <c r="U415" s="794"/>
      <c r="V415" s="794"/>
      <c r="W415" s="794"/>
      <c r="X415" s="794"/>
      <c r="Y415" s="794"/>
      <c r="Z415" s="794"/>
      <c r="AA415" s="794"/>
      <c r="AB415" s="794"/>
      <c r="AC415" s="794"/>
      <c r="AD415" s="794"/>
      <c r="AE415" s="794"/>
      <c r="AF415" s="794"/>
      <c r="AG415" s="794"/>
      <c r="AH415" s="794"/>
      <c r="AI415" s="794"/>
      <c r="AJ415" s="794"/>
      <c r="AK415" s="794"/>
      <c r="AL415" s="794"/>
      <c r="AM415" s="794"/>
      <c r="AN415" s="794"/>
      <c r="AO415" s="794"/>
      <c r="AP415" s="794"/>
      <c r="AQ415" s="794"/>
      <c r="AR415" s="794"/>
      <c r="AS415" s="794"/>
      <c r="AT415" s="794"/>
      <c r="AU415" s="794"/>
      <c r="AV415" s="794"/>
      <c r="AW415" s="794"/>
      <c r="AX415" s="794"/>
      <c r="AY415" s="794"/>
      <c r="AZ415" s="794"/>
      <c r="BA415" s="794"/>
      <c r="BB415" s="794"/>
      <c r="BC415" s="794"/>
      <c r="BD415" s="794"/>
      <c r="BE415" s="794"/>
      <c r="BF415" s="794"/>
      <c r="BG415" s="794"/>
      <c r="BH415" s="794"/>
      <c r="BI415" s="794"/>
      <c r="BJ415" s="794"/>
      <c r="BK415" s="794"/>
      <c r="BL415" s="794"/>
      <c r="BM415" s="794"/>
    </row>
    <row r="416" spans="5:65" s="795" customFormat="1" ht="12.75" customHeight="1">
      <c r="E416" s="4"/>
      <c r="F416" s="794"/>
      <c r="G416" s="794"/>
      <c r="H416" s="794"/>
      <c r="I416" s="794"/>
      <c r="J416" s="794"/>
      <c r="K416" s="794"/>
      <c r="L416" s="794"/>
      <c r="M416" s="794"/>
      <c r="N416" s="794"/>
      <c r="O416" s="794"/>
      <c r="P416" s="794"/>
      <c r="Q416" s="794"/>
      <c r="R416" s="794"/>
      <c r="S416" s="794"/>
      <c r="T416" s="794"/>
      <c r="U416" s="794"/>
      <c r="V416" s="794"/>
      <c r="W416" s="794"/>
      <c r="X416" s="794"/>
      <c r="Y416" s="794"/>
      <c r="Z416" s="794"/>
      <c r="AA416" s="794"/>
      <c r="AB416" s="794"/>
      <c r="AC416" s="794"/>
      <c r="AD416" s="794"/>
      <c r="AE416" s="794"/>
      <c r="AF416" s="794"/>
      <c r="AG416" s="794"/>
      <c r="AH416" s="794"/>
      <c r="AI416" s="794"/>
      <c r="AJ416" s="794"/>
      <c r="AK416" s="794"/>
      <c r="AL416" s="794"/>
      <c r="AM416" s="794"/>
      <c r="AN416" s="794"/>
      <c r="AO416" s="794"/>
      <c r="AP416" s="794"/>
      <c r="AQ416" s="794"/>
      <c r="AR416" s="794"/>
      <c r="AS416" s="794"/>
      <c r="AT416" s="794"/>
      <c r="AU416" s="794"/>
      <c r="AV416" s="794"/>
      <c r="AW416" s="794"/>
      <c r="AX416" s="794"/>
      <c r="AY416" s="794"/>
      <c r="AZ416" s="794"/>
      <c r="BA416" s="794"/>
      <c r="BB416" s="794"/>
      <c r="BC416" s="794"/>
      <c r="BD416" s="794"/>
      <c r="BE416" s="794"/>
      <c r="BF416" s="794"/>
      <c r="BG416" s="794"/>
      <c r="BH416" s="794"/>
      <c r="BI416" s="794"/>
      <c r="BJ416" s="794"/>
      <c r="BK416" s="794"/>
      <c r="BL416" s="794"/>
      <c r="BM416" s="794"/>
    </row>
    <row r="417" spans="5:65" s="795" customFormat="1" ht="12.75" customHeight="1">
      <c r="E417" s="4"/>
      <c r="F417" s="794"/>
      <c r="G417" s="794"/>
      <c r="H417" s="794"/>
      <c r="I417" s="794"/>
      <c r="J417" s="794"/>
      <c r="K417" s="794"/>
      <c r="L417" s="794"/>
      <c r="M417" s="794"/>
      <c r="N417" s="794"/>
      <c r="O417" s="794"/>
      <c r="P417" s="794"/>
      <c r="Q417" s="794"/>
      <c r="R417" s="794"/>
      <c r="S417" s="794"/>
      <c r="T417" s="794"/>
      <c r="U417" s="794"/>
      <c r="V417" s="794"/>
      <c r="W417" s="794"/>
      <c r="X417" s="794"/>
      <c r="Y417" s="794"/>
      <c r="Z417" s="794"/>
      <c r="AA417" s="794"/>
      <c r="AB417" s="794"/>
      <c r="AC417" s="794"/>
      <c r="AD417" s="794"/>
      <c r="AE417" s="794"/>
      <c r="AF417" s="794"/>
      <c r="AG417" s="794"/>
      <c r="AH417" s="794"/>
      <c r="AI417" s="794"/>
      <c r="AJ417" s="794"/>
      <c r="AK417" s="794"/>
      <c r="AL417" s="794"/>
      <c r="AM417" s="794"/>
      <c r="AN417" s="794"/>
      <c r="AO417" s="794"/>
      <c r="AP417" s="794"/>
      <c r="AQ417" s="794"/>
      <c r="AR417" s="794"/>
      <c r="AS417" s="794"/>
      <c r="AT417" s="794"/>
      <c r="AU417" s="794"/>
      <c r="AV417" s="794"/>
      <c r="AW417" s="794"/>
      <c r="AX417" s="794"/>
      <c r="AY417" s="794"/>
      <c r="AZ417" s="794"/>
      <c r="BA417" s="794"/>
      <c r="BB417" s="794"/>
      <c r="BC417" s="794"/>
      <c r="BD417" s="794"/>
      <c r="BE417" s="794"/>
      <c r="BF417" s="794"/>
      <c r="BG417" s="794"/>
      <c r="BH417" s="794"/>
      <c r="BI417" s="794"/>
      <c r="BJ417" s="794"/>
      <c r="BK417" s="794"/>
      <c r="BL417" s="794"/>
      <c r="BM417" s="794"/>
    </row>
    <row r="418" spans="5:65" s="795" customFormat="1" ht="12.75" customHeight="1">
      <c r="E418" s="4"/>
      <c r="F418" s="794"/>
      <c r="G418" s="794"/>
      <c r="H418" s="794"/>
      <c r="I418" s="794"/>
      <c r="J418" s="794"/>
      <c r="K418" s="794"/>
      <c r="L418" s="794"/>
      <c r="M418" s="794"/>
      <c r="N418" s="794"/>
      <c r="O418" s="794"/>
      <c r="P418" s="794"/>
      <c r="Q418" s="794"/>
      <c r="R418" s="794"/>
      <c r="S418" s="794"/>
      <c r="T418" s="794"/>
      <c r="U418" s="794"/>
      <c r="V418" s="794"/>
      <c r="W418" s="794"/>
      <c r="X418" s="794"/>
      <c r="Y418" s="794"/>
      <c r="Z418" s="794"/>
      <c r="AA418" s="794"/>
      <c r="AB418" s="794"/>
      <c r="AC418" s="794"/>
      <c r="AD418" s="794"/>
      <c r="AE418" s="794"/>
      <c r="AF418" s="794"/>
      <c r="AG418" s="794"/>
      <c r="AH418" s="794"/>
      <c r="AI418" s="794"/>
      <c r="AJ418" s="794"/>
      <c r="AK418" s="794"/>
      <c r="AL418" s="794"/>
      <c r="AM418" s="794"/>
      <c r="AN418" s="794"/>
      <c r="AO418" s="794"/>
      <c r="AP418" s="794"/>
      <c r="AQ418" s="794"/>
      <c r="AR418" s="794"/>
      <c r="AS418" s="794"/>
      <c r="AT418" s="794"/>
      <c r="AU418" s="794"/>
      <c r="AV418" s="794"/>
      <c r="AW418" s="794"/>
      <c r="AX418" s="794"/>
      <c r="AY418" s="794"/>
      <c r="AZ418" s="794"/>
      <c r="BA418" s="794"/>
      <c r="BB418" s="794"/>
      <c r="BC418" s="794"/>
      <c r="BD418" s="794"/>
      <c r="BE418" s="794"/>
      <c r="BF418" s="794"/>
      <c r="BG418" s="794"/>
      <c r="BH418" s="794"/>
      <c r="BI418" s="794"/>
      <c r="BJ418" s="794"/>
      <c r="BK418" s="794"/>
      <c r="BL418" s="794"/>
      <c r="BM418" s="794"/>
    </row>
    <row r="419" spans="5:65" s="795" customFormat="1" ht="11.1" customHeight="1">
      <c r="E419" s="4"/>
      <c r="F419" s="794"/>
      <c r="G419" s="794"/>
      <c r="H419" s="794"/>
      <c r="I419" s="794"/>
      <c r="J419" s="794"/>
      <c r="K419" s="794"/>
      <c r="L419" s="794"/>
      <c r="M419" s="794"/>
      <c r="N419" s="794"/>
      <c r="O419" s="794"/>
      <c r="P419" s="794"/>
      <c r="Q419" s="794"/>
      <c r="R419" s="794"/>
      <c r="S419" s="794"/>
      <c r="T419" s="794"/>
      <c r="U419" s="794"/>
      <c r="V419" s="794"/>
      <c r="W419" s="794"/>
      <c r="X419" s="794"/>
      <c r="Y419" s="794"/>
      <c r="Z419" s="794"/>
      <c r="AA419" s="794"/>
      <c r="AB419" s="794"/>
      <c r="AC419" s="794"/>
      <c r="AD419" s="794"/>
      <c r="AE419" s="794"/>
      <c r="AF419" s="794"/>
      <c r="AG419" s="794"/>
      <c r="AH419" s="794"/>
      <c r="AI419" s="794"/>
      <c r="AJ419" s="794"/>
      <c r="AK419" s="794"/>
      <c r="AL419" s="794"/>
      <c r="AM419" s="794"/>
      <c r="AN419" s="794"/>
      <c r="AO419" s="794"/>
      <c r="AP419" s="794"/>
      <c r="AQ419" s="794"/>
      <c r="AR419" s="794"/>
      <c r="AS419" s="794"/>
      <c r="AT419" s="794"/>
      <c r="AU419" s="794"/>
      <c r="AV419" s="794"/>
      <c r="AW419" s="794"/>
      <c r="AX419" s="794"/>
      <c r="AY419" s="794"/>
      <c r="AZ419" s="794"/>
      <c r="BA419" s="794"/>
      <c r="BB419" s="794"/>
      <c r="BC419" s="794"/>
      <c r="BD419" s="794"/>
      <c r="BE419" s="794"/>
      <c r="BF419" s="794"/>
      <c r="BG419" s="794"/>
      <c r="BH419" s="794"/>
      <c r="BI419" s="794"/>
      <c r="BJ419" s="794"/>
      <c r="BK419" s="794"/>
      <c r="BL419" s="794"/>
      <c r="BM419" s="794"/>
    </row>
    <row r="420" spans="5:65" s="795" customFormat="1" ht="12.75" customHeight="1">
      <c r="E420" s="4"/>
      <c r="F420" s="794"/>
      <c r="G420" s="794"/>
      <c r="H420" s="794"/>
      <c r="I420" s="794"/>
      <c r="J420" s="794"/>
      <c r="K420" s="794"/>
      <c r="L420" s="794"/>
      <c r="M420" s="794"/>
      <c r="N420" s="794"/>
      <c r="O420" s="794"/>
      <c r="P420" s="794"/>
      <c r="Q420" s="794"/>
      <c r="R420" s="794"/>
      <c r="S420" s="794"/>
      <c r="T420" s="794"/>
      <c r="U420" s="794"/>
      <c r="V420" s="794"/>
      <c r="W420" s="794"/>
      <c r="X420" s="794"/>
      <c r="Y420" s="794"/>
      <c r="Z420" s="794"/>
      <c r="AA420" s="794"/>
      <c r="AB420" s="794"/>
      <c r="AC420" s="794"/>
      <c r="AD420" s="794"/>
      <c r="AE420" s="794"/>
      <c r="AF420" s="794"/>
      <c r="AG420" s="794"/>
      <c r="AH420" s="794"/>
      <c r="AI420" s="794"/>
      <c r="AJ420" s="794"/>
      <c r="AK420" s="794"/>
      <c r="AL420" s="794"/>
      <c r="AM420" s="794"/>
      <c r="AN420" s="794"/>
      <c r="AO420" s="794"/>
      <c r="AP420" s="794"/>
      <c r="AQ420" s="794"/>
      <c r="AR420" s="794"/>
      <c r="AS420" s="794"/>
      <c r="AT420" s="794"/>
      <c r="AU420" s="794"/>
      <c r="AV420" s="794"/>
      <c r="AW420" s="794"/>
      <c r="AX420" s="794"/>
      <c r="AY420" s="794"/>
      <c r="AZ420" s="794"/>
      <c r="BA420" s="794"/>
      <c r="BB420" s="794"/>
      <c r="BC420" s="794"/>
      <c r="BD420" s="794"/>
      <c r="BE420" s="794"/>
      <c r="BF420" s="794"/>
      <c r="BG420" s="794"/>
      <c r="BH420" s="794"/>
      <c r="BI420" s="794"/>
      <c r="BJ420" s="794"/>
      <c r="BK420" s="794"/>
      <c r="BL420" s="794"/>
      <c r="BM420" s="794"/>
    </row>
    <row r="421" spans="5:65" s="795" customFormat="1" ht="12.75" customHeight="1">
      <c r="E421" s="4"/>
      <c r="F421" s="794"/>
      <c r="G421" s="794"/>
      <c r="H421" s="794"/>
      <c r="I421" s="794"/>
      <c r="J421" s="794"/>
      <c r="K421" s="794"/>
      <c r="L421" s="794"/>
      <c r="M421" s="794"/>
      <c r="N421" s="794"/>
      <c r="O421" s="794"/>
      <c r="P421" s="794"/>
      <c r="Q421" s="794"/>
      <c r="R421" s="794"/>
      <c r="S421" s="794"/>
      <c r="T421" s="794"/>
      <c r="U421" s="794"/>
      <c r="V421" s="794"/>
      <c r="W421" s="794"/>
      <c r="X421" s="794"/>
      <c r="Y421" s="794"/>
      <c r="Z421" s="794"/>
      <c r="AA421" s="794"/>
      <c r="AB421" s="794"/>
      <c r="AC421" s="794"/>
      <c r="AD421" s="794"/>
      <c r="AE421" s="794"/>
      <c r="AF421" s="794"/>
      <c r="AG421" s="794"/>
      <c r="AH421" s="794"/>
      <c r="AI421" s="794"/>
      <c r="AJ421" s="794"/>
      <c r="AK421" s="794"/>
      <c r="AL421" s="794"/>
      <c r="AM421" s="794"/>
      <c r="AN421" s="794"/>
      <c r="AO421" s="794"/>
      <c r="AP421" s="794"/>
      <c r="AQ421" s="794"/>
      <c r="AR421" s="794"/>
      <c r="AS421" s="794"/>
      <c r="AT421" s="794"/>
      <c r="AU421" s="794"/>
      <c r="AV421" s="794"/>
      <c r="AW421" s="794"/>
      <c r="AX421" s="794"/>
      <c r="AY421" s="794"/>
      <c r="AZ421" s="794"/>
      <c r="BA421" s="794"/>
      <c r="BB421" s="794"/>
      <c r="BC421" s="794"/>
      <c r="BD421" s="794"/>
      <c r="BE421" s="794"/>
      <c r="BF421" s="794"/>
      <c r="BG421" s="794"/>
      <c r="BH421" s="794"/>
      <c r="BI421" s="794"/>
      <c r="BJ421" s="794"/>
      <c r="BK421" s="794"/>
      <c r="BL421" s="794"/>
      <c r="BM421" s="794"/>
    </row>
    <row r="422" spans="5:65" s="795" customFormat="1" ht="12.75" customHeight="1">
      <c r="E422" s="4"/>
      <c r="F422" s="794"/>
      <c r="G422" s="794"/>
      <c r="H422" s="794"/>
      <c r="I422" s="794"/>
      <c r="J422" s="794"/>
      <c r="K422" s="794"/>
      <c r="L422" s="794"/>
      <c r="M422" s="794"/>
      <c r="N422" s="794"/>
      <c r="O422" s="794"/>
      <c r="P422" s="794"/>
      <c r="Q422" s="794"/>
      <c r="R422" s="794"/>
      <c r="S422" s="794"/>
      <c r="T422" s="794"/>
      <c r="U422" s="794"/>
      <c r="V422" s="794"/>
      <c r="W422" s="794"/>
      <c r="X422" s="794"/>
      <c r="Y422" s="794"/>
      <c r="Z422" s="794"/>
      <c r="AA422" s="794"/>
      <c r="AB422" s="794"/>
      <c r="AC422" s="794"/>
      <c r="AD422" s="794"/>
      <c r="AE422" s="794"/>
      <c r="AF422" s="794"/>
      <c r="AG422" s="794"/>
      <c r="AH422" s="794"/>
      <c r="AI422" s="794"/>
      <c r="AJ422" s="794"/>
      <c r="AK422" s="794"/>
      <c r="AL422" s="794"/>
      <c r="AM422" s="794"/>
      <c r="AN422" s="794"/>
      <c r="AO422" s="794"/>
      <c r="AP422" s="794"/>
      <c r="AQ422" s="794"/>
      <c r="AR422" s="794"/>
      <c r="AS422" s="794"/>
      <c r="AT422" s="794"/>
      <c r="AU422" s="794"/>
      <c r="AV422" s="794"/>
      <c r="AW422" s="794"/>
      <c r="AX422" s="794"/>
      <c r="AY422" s="794"/>
      <c r="AZ422" s="794"/>
      <c r="BA422" s="794"/>
      <c r="BB422" s="794"/>
      <c r="BC422" s="794"/>
      <c r="BD422" s="794"/>
      <c r="BE422" s="794"/>
      <c r="BF422" s="794"/>
      <c r="BG422" s="794"/>
      <c r="BH422" s="794"/>
      <c r="BI422" s="794"/>
      <c r="BJ422" s="794"/>
      <c r="BK422" s="794"/>
      <c r="BL422" s="794"/>
      <c r="BM422" s="794"/>
    </row>
    <row r="423" spans="5:65" s="795" customFormat="1" ht="12.75" customHeight="1">
      <c r="E423" s="4"/>
      <c r="F423" s="794"/>
      <c r="G423" s="794"/>
      <c r="H423" s="794"/>
      <c r="I423" s="794"/>
      <c r="J423" s="794"/>
      <c r="K423" s="794"/>
      <c r="L423" s="794"/>
      <c r="M423" s="794"/>
      <c r="N423" s="794"/>
      <c r="O423" s="794"/>
      <c r="P423" s="794"/>
      <c r="Q423" s="794"/>
      <c r="R423" s="794"/>
      <c r="S423" s="794"/>
      <c r="T423" s="794"/>
      <c r="U423" s="794"/>
      <c r="V423" s="794"/>
      <c r="W423" s="794"/>
      <c r="X423" s="794"/>
      <c r="Y423" s="794"/>
      <c r="Z423" s="794"/>
      <c r="AA423" s="794"/>
      <c r="AB423" s="794"/>
      <c r="AC423" s="794"/>
      <c r="AD423" s="794"/>
      <c r="AE423" s="794"/>
      <c r="AF423" s="794"/>
      <c r="AG423" s="794"/>
      <c r="AH423" s="794"/>
      <c r="AI423" s="794"/>
      <c r="AJ423" s="794"/>
      <c r="AK423" s="794"/>
      <c r="AL423" s="794"/>
      <c r="AM423" s="794"/>
      <c r="AN423" s="794"/>
      <c r="AO423" s="794"/>
      <c r="AP423" s="794"/>
      <c r="AQ423" s="794"/>
      <c r="AR423" s="794"/>
      <c r="AS423" s="794"/>
      <c r="AT423" s="794"/>
      <c r="AU423" s="794"/>
      <c r="AV423" s="794"/>
      <c r="AW423" s="794"/>
      <c r="AX423" s="794"/>
      <c r="AY423" s="794"/>
      <c r="AZ423" s="794"/>
      <c r="BA423" s="794"/>
      <c r="BB423" s="794"/>
      <c r="BC423" s="794"/>
      <c r="BD423" s="794"/>
      <c r="BE423" s="794"/>
      <c r="BF423" s="794"/>
      <c r="BG423" s="794"/>
      <c r="BH423" s="794"/>
      <c r="BI423" s="794"/>
      <c r="BJ423" s="794"/>
      <c r="BK423" s="794"/>
      <c r="BL423" s="794"/>
      <c r="BM423" s="794"/>
    </row>
    <row r="424" spans="5:65" s="795" customFormat="1" ht="12.75" customHeight="1">
      <c r="E424" s="4"/>
      <c r="F424" s="794"/>
      <c r="G424" s="794"/>
      <c r="H424" s="794"/>
      <c r="I424" s="794"/>
      <c r="J424" s="794"/>
      <c r="K424" s="794"/>
      <c r="L424" s="794"/>
      <c r="M424" s="794"/>
      <c r="N424" s="794"/>
      <c r="O424" s="794"/>
      <c r="P424" s="794"/>
      <c r="Q424" s="794"/>
      <c r="R424" s="794"/>
      <c r="S424" s="794"/>
      <c r="T424" s="794"/>
      <c r="U424" s="794"/>
      <c r="V424" s="794"/>
      <c r="W424" s="794"/>
      <c r="X424" s="794"/>
      <c r="Y424" s="794"/>
      <c r="Z424" s="794"/>
      <c r="AA424" s="794"/>
      <c r="AB424" s="794"/>
      <c r="AC424" s="794"/>
      <c r="AD424" s="794"/>
      <c r="AE424" s="794"/>
      <c r="AF424" s="794"/>
      <c r="AG424" s="794"/>
      <c r="AH424" s="794"/>
      <c r="AI424" s="794"/>
      <c r="AJ424" s="794"/>
      <c r="AK424" s="794"/>
      <c r="AL424" s="794"/>
      <c r="AM424" s="794"/>
      <c r="AN424" s="794"/>
      <c r="AO424" s="794"/>
      <c r="AP424" s="794"/>
      <c r="AQ424" s="794"/>
      <c r="AR424" s="794"/>
      <c r="AS424" s="794"/>
      <c r="AT424" s="794"/>
      <c r="AU424" s="794"/>
      <c r="AV424" s="794"/>
      <c r="AW424" s="794"/>
      <c r="AX424" s="794"/>
      <c r="AY424" s="794"/>
      <c r="AZ424" s="794"/>
      <c r="BA424" s="794"/>
      <c r="BB424" s="794"/>
      <c r="BC424" s="794"/>
      <c r="BD424" s="794"/>
      <c r="BE424" s="794"/>
      <c r="BF424" s="794"/>
      <c r="BG424" s="794"/>
      <c r="BH424" s="794"/>
      <c r="BI424" s="794"/>
      <c r="BJ424" s="794"/>
      <c r="BK424" s="794"/>
      <c r="BL424" s="794"/>
      <c r="BM424" s="794"/>
    </row>
    <row r="425" spans="5:65" s="795" customFormat="1" ht="11.1" customHeight="1">
      <c r="E425" s="4"/>
      <c r="F425" s="794"/>
      <c r="G425" s="794"/>
      <c r="H425" s="794"/>
      <c r="I425" s="794"/>
      <c r="J425" s="794"/>
      <c r="K425" s="794"/>
      <c r="L425" s="794"/>
      <c r="M425" s="794"/>
      <c r="N425" s="794"/>
      <c r="O425" s="794"/>
      <c r="P425" s="794"/>
      <c r="Q425" s="794"/>
      <c r="R425" s="794"/>
      <c r="S425" s="794"/>
      <c r="T425" s="794"/>
      <c r="U425" s="794"/>
      <c r="V425" s="794"/>
      <c r="W425" s="794"/>
      <c r="X425" s="794"/>
      <c r="Y425" s="794"/>
      <c r="Z425" s="794"/>
      <c r="AA425" s="794"/>
      <c r="AB425" s="794"/>
      <c r="AC425" s="794"/>
      <c r="AD425" s="794"/>
      <c r="AE425" s="794"/>
      <c r="AF425" s="794"/>
      <c r="AG425" s="794"/>
      <c r="AH425" s="794"/>
      <c r="AI425" s="794"/>
      <c r="AJ425" s="794"/>
      <c r="AK425" s="794"/>
      <c r="AL425" s="794"/>
      <c r="AM425" s="794"/>
      <c r="AN425" s="794"/>
      <c r="AO425" s="794"/>
      <c r="AP425" s="794"/>
      <c r="AQ425" s="794"/>
      <c r="AR425" s="794"/>
      <c r="AS425" s="794"/>
      <c r="AT425" s="794"/>
      <c r="AU425" s="794"/>
      <c r="AV425" s="794"/>
      <c r="AW425" s="794"/>
      <c r="AX425" s="794"/>
      <c r="AY425" s="794"/>
      <c r="AZ425" s="794"/>
      <c r="BA425" s="794"/>
      <c r="BB425" s="794"/>
      <c r="BC425" s="794"/>
      <c r="BD425" s="794"/>
      <c r="BE425" s="794"/>
      <c r="BF425" s="794"/>
      <c r="BG425" s="794"/>
      <c r="BH425" s="794"/>
      <c r="BI425" s="794"/>
      <c r="BJ425" s="794"/>
      <c r="BK425" s="794"/>
      <c r="BL425" s="794"/>
      <c r="BM425" s="794"/>
    </row>
    <row r="426" spans="5:65" s="795" customFormat="1" ht="12.75" customHeight="1">
      <c r="E426" s="4"/>
      <c r="F426" s="794"/>
      <c r="G426" s="794"/>
      <c r="H426" s="794"/>
      <c r="I426" s="794"/>
      <c r="J426" s="794"/>
      <c r="K426" s="794"/>
      <c r="L426" s="794"/>
      <c r="M426" s="794"/>
      <c r="N426" s="794"/>
      <c r="O426" s="794"/>
      <c r="P426" s="794"/>
      <c r="Q426" s="794"/>
      <c r="R426" s="794"/>
      <c r="S426" s="794"/>
      <c r="T426" s="794"/>
      <c r="U426" s="794"/>
      <c r="V426" s="794"/>
      <c r="W426" s="794"/>
      <c r="X426" s="794"/>
      <c r="Y426" s="794"/>
      <c r="Z426" s="794"/>
      <c r="AA426" s="794"/>
      <c r="AB426" s="794"/>
      <c r="AC426" s="794"/>
      <c r="AD426" s="794"/>
      <c r="AE426" s="794"/>
      <c r="AF426" s="794"/>
      <c r="AG426" s="794"/>
      <c r="AH426" s="794"/>
      <c r="AI426" s="794"/>
      <c r="AJ426" s="794"/>
      <c r="AK426" s="794"/>
      <c r="AL426" s="794"/>
      <c r="AM426" s="794"/>
      <c r="AN426" s="794"/>
      <c r="AO426" s="794"/>
      <c r="AP426" s="794"/>
      <c r="AQ426" s="794"/>
      <c r="AR426" s="794"/>
      <c r="AS426" s="794"/>
      <c r="AT426" s="794"/>
      <c r="AU426" s="794"/>
      <c r="AV426" s="794"/>
      <c r="AW426" s="794"/>
      <c r="AX426" s="794"/>
      <c r="AY426" s="794"/>
      <c r="AZ426" s="794"/>
      <c r="BA426" s="794"/>
      <c r="BB426" s="794"/>
      <c r="BC426" s="794"/>
      <c r="BD426" s="794"/>
      <c r="BE426" s="794"/>
      <c r="BF426" s="794"/>
      <c r="BG426" s="794"/>
      <c r="BH426" s="794"/>
      <c r="BI426" s="794"/>
      <c r="BJ426" s="794"/>
      <c r="BK426" s="794"/>
      <c r="BL426" s="794"/>
      <c r="BM426" s="794"/>
    </row>
    <row r="427" spans="5:65" s="795" customFormat="1" ht="12.75" customHeight="1">
      <c r="E427" s="4"/>
      <c r="F427" s="794"/>
      <c r="G427" s="794"/>
      <c r="H427" s="794"/>
      <c r="I427" s="794"/>
      <c r="J427" s="794"/>
      <c r="K427" s="794"/>
      <c r="L427" s="794"/>
      <c r="M427" s="794"/>
      <c r="N427" s="794"/>
      <c r="O427" s="794"/>
      <c r="P427" s="794"/>
      <c r="Q427" s="794"/>
      <c r="R427" s="794"/>
      <c r="S427" s="794"/>
      <c r="T427" s="794"/>
      <c r="U427" s="794"/>
      <c r="V427" s="794"/>
      <c r="W427" s="794"/>
      <c r="X427" s="794"/>
      <c r="Y427" s="794"/>
      <c r="Z427" s="794"/>
      <c r="AA427" s="794"/>
      <c r="AB427" s="794"/>
      <c r="AC427" s="794"/>
      <c r="AD427" s="794"/>
      <c r="AE427" s="794"/>
      <c r="AF427" s="794"/>
      <c r="AG427" s="794"/>
      <c r="AH427" s="794"/>
      <c r="AI427" s="794"/>
      <c r="AJ427" s="794"/>
      <c r="AK427" s="794"/>
      <c r="AL427" s="794"/>
      <c r="AM427" s="794"/>
      <c r="AN427" s="794"/>
      <c r="AO427" s="794"/>
      <c r="AP427" s="794"/>
      <c r="AQ427" s="794"/>
      <c r="AR427" s="794"/>
      <c r="AS427" s="794"/>
      <c r="AT427" s="794"/>
      <c r="AU427" s="794"/>
      <c r="AV427" s="794"/>
      <c r="AW427" s="794"/>
      <c r="AX427" s="794"/>
      <c r="AY427" s="794"/>
      <c r="AZ427" s="794"/>
      <c r="BA427" s="794"/>
      <c r="BB427" s="794"/>
      <c r="BC427" s="794"/>
      <c r="BD427" s="794"/>
      <c r="BE427" s="794"/>
      <c r="BF427" s="794"/>
      <c r="BG427" s="794"/>
      <c r="BH427" s="794"/>
      <c r="BI427" s="794"/>
      <c r="BJ427" s="794"/>
      <c r="BK427" s="794"/>
      <c r="BL427" s="794"/>
      <c r="BM427" s="794"/>
    </row>
    <row r="428" spans="5:65" s="795" customFormat="1" ht="12.75" customHeight="1">
      <c r="E428" s="4"/>
      <c r="F428" s="794"/>
      <c r="G428" s="794"/>
      <c r="H428" s="794"/>
      <c r="I428" s="794"/>
      <c r="J428" s="794"/>
      <c r="K428" s="794"/>
      <c r="L428" s="794"/>
      <c r="M428" s="794"/>
      <c r="N428" s="794"/>
      <c r="O428" s="794"/>
      <c r="P428" s="794"/>
      <c r="Q428" s="794"/>
      <c r="R428" s="794"/>
      <c r="S428" s="794"/>
      <c r="T428" s="794"/>
      <c r="U428" s="794"/>
      <c r="V428" s="794"/>
      <c r="W428" s="794"/>
      <c r="X428" s="794"/>
      <c r="Y428" s="794"/>
      <c r="Z428" s="794"/>
      <c r="AA428" s="794"/>
      <c r="AB428" s="794"/>
      <c r="AC428" s="794"/>
      <c r="AD428" s="794"/>
      <c r="AE428" s="794"/>
      <c r="AF428" s="794"/>
      <c r="AG428" s="794"/>
      <c r="AH428" s="794"/>
      <c r="AI428" s="794"/>
      <c r="AJ428" s="794"/>
      <c r="AK428" s="794"/>
      <c r="AL428" s="794"/>
      <c r="AM428" s="794"/>
      <c r="AN428" s="794"/>
      <c r="AO428" s="794"/>
      <c r="AP428" s="794"/>
      <c r="AQ428" s="794"/>
      <c r="AR428" s="794"/>
      <c r="AS428" s="794"/>
      <c r="AT428" s="794"/>
      <c r="AU428" s="794"/>
      <c r="AV428" s="794"/>
      <c r="AW428" s="794"/>
      <c r="AX428" s="794"/>
      <c r="AY428" s="794"/>
      <c r="AZ428" s="794"/>
      <c r="BA428" s="794"/>
      <c r="BB428" s="794"/>
      <c r="BC428" s="794"/>
      <c r="BD428" s="794"/>
      <c r="BE428" s="794"/>
      <c r="BF428" s="794"/>
      <c r="BG428" s="794"/>
      <c r="BH428" s="794"/>
      <c r="BI428" s="794"/>
      <c r="BJ428" s="794"/>
      <c r="BK428" s="794"/>
      <c r="BL428" s="794"/>
      <c r="BM428" s="794"/>
    </row>
    <row r="429" spans="5:65" s="795" customFormat="1" ht="12.75" customHeight="1">
      <c r="E429" s="4"/>
      <c r="F429" s="794"/>
      <c r="G429" s="794"/>
      <c r="H429" s="794"/>
      <c r="I429" s="794"/>
      <c r="J429" s="794"/>
      <c r="K429" s="794"/>
      <c r="L429" s="794"/>
      <c r="M429" s="794"/>
      <c r="N429" s="794"/>
      <c r="O429" s="794"/>
      <c r="P429" s="794"/>
      <c r="Q429" s="794"/>
      <c r="R429" s="794"/>
      <c r="S429" s="794"/>
      <c r="T429" s="794"/>
      <c r="U429" s="794"/>
      <c r="V429" s="794"/>
      <c r="W429" s="794"/>
      <c r="X429" s="794"/>
      <c r="Y429" s="794"/>
      <c r="Z429" s="794"/>
      <c r="AA429" s="794"/>
      <c r="AB429" s="794"/>
      <c r="AC429" s="794"/>
      <c r="AD429" s="794"/>
      <c r="AE429" s="794"/>
      <c r="AF429" s="794"/>
      <c r="AG429" s="794"/>
      <c r="AH429" s="794"/>
      <c r="AI429" s="794"/>
      <c r="AJ429" s="794"/>
      <c r="AK429" s="794"/>
      <c r="AL429" s="794"/>
      <c r="AM429" s="794"/>
      <c r="AN429" s="794"/>
      <c r="AO429" s="794"/>
      <c r="AP429" s="794"/>
      <c r="AQ429" s="794"/>
      <c r="AR429" s="794"/>
      <c r="AS429" s="794"/>
      <c r="AT429" s="794"/>
      <c r="AU429" s="794"/>
      <c r="AV429" s="794"/>
      <c r="AW429" s="794"/>
      <c r="AX429" s="794"/>
      <c r="AY429" s="794"/>
      <c r="AZ429" s="794"/>
      <c r="BA429" s="794"/>
      <c r="BB429" s="794"/>
      <c r="BC429" s="794"/>
      <c r="BD429" s="794"/>
      <c r="BE429" s="794"/>
      <c r="BF429" s="794"/>
      <c r="BG429" s="794"/>
      <c r="BH429" s="794"/>
      <c r="BI429" s="794"/>
      <c r="BJ429" s="794"/>
      <c r="BK429" s="794"/>
      <c r="BL429" s="794"/>
      <c r="BM429" s="794"/>
    </row>
    <row r="430" spans="5:65" s="795" customFormat="1" ht="11.1" customHeight="1">
      <c r="E430" s="4"/>
      <c r="F430" s="794"/>
      <c r="G430" s="794"/>
      <c r="H430" s="794"/>
      <c r="I430" s="794"/>
      <c r="J430" s="794"/>
      <c r="K430" s="794"/>
      <c r="L430" s="794"/>
      <c r="M430" s="794"/>
      <c r="N430" s="794"/>
      <c r="O430" s="794"/>
      <c r="P430" s="794"/>
      <c r="Q430" s="794"/>
      <c r="R430" s="794"/>
      <c r="S430" s="794"/>
      <c r="T430" s="794"/>
      <c r="U430" s="794"/>
      <c r="V430" s="794"/>
      <c r="W430" s="794"/>
      <c r="X430" s="794"/>
      <c r="Y430" s="794"/>
      <c r="Z430" s="794"/>
      <c r="AA430" s="794"/>
      <c r="AB430" s="794"/>
      <c r="AC430" s="794"/>
      <c r="AD430" s="794"/>
      <c r="AE430" s="794"/>
      <c r="AF430" s="794"/>
      <c r="AG430" s="794"/>
      <c r="AH430" s="794"/>
      <c r="AI430" s="794"/>
      <c r="AJ430" s="794"/>
      <c r="AK430" s="794"/>
      <c r="AL430" s="794"/>
      <c r="AM430" s="794"/>
      <c r="AN430" s="794"/>
      <c r="AO430" s="794"/>
      <c r="AP430" s="794"/>
      <c r="AQ430" s="794"/>
      <c r="AR430" s="794"/>
      <c r="AS430" s="794"/>
      <c r="AT430" s="794"/>
      <c r="AU430" s="794"/>
      <c r="AV430" s="794"/>
      <c r="AW430" s="794"/>
      <c r="AX430" s="794"/>
      <c r="AY430" s="794"/>
      <c r="AZ430" s="794"/>
      <c r="BA430" s="794"/>
      <c r="BB430" s="794"/>
      <c r="BC430" s="794"/>
      <c r="BD430" s="794"/>
      <c r="BE430" s="794"/>
      <c r="BF430" s="794"/>
      <c r="BG430" s="794"/>
      <c r="BH430" s="794"/>
      <c r="BI430" s="794"/>
      <c r="BJ430" s="794"/>
      <c r="BK430" s="794"/>
      <c r="BL430" s="794"/>
      <c r="BM430" s="794"/>
    </row>
    <row r="431" spans="5:65" s="795" customFormat="1" ht="13.5" customHeight="1">
      <c r="E431" s="4"/>
      <c r="F431" s="794"/>
      <c r="G431" s="794"/>
      <c r="H431" s="794"/>
      <c r="I431" s="794"/>
      <c r="J431" s="794"/>
      <c r="K431" s="794"/>
      <c r="L431" s="794"/>
      <c r="M431" s="794"/>
      <c r="N431" s="794"/>
      <c r="O431" s="794"/>
      <c r="P431" s="794"/>
      <c r="Q431" s="794"/>
      <c r="R431" s="794"/>
      <c r="S431" s="794"/>
      <c r="T431" s="794"/>
      <c r="U431" s="794"/>
      <c r="V431" s="794"/>
      <c r="W431" s="794"/>
      <c r="X431" s="794"/>
      <c r="Y431" s="794"/>
      <c r="Z431" s="794"/>
      <c r="AA431" s="794"/>
      <c r="AB431" s="794"/>
      <c r="AC431" s="794"/>
      <c r="AD431" s="794"/>
      <c r="AE431" s="794"/>
      <c r="AF431" s="794"/>
      <c r="AG431" s="794"/>
      <c r="AH431" s="794"/>
      <c r="AI431" s="794"/>
      <c r="AJ431" s="794"/>
      <c r="AK431" s="794"/>
      <c r="AL431" s="794"/>
      <c r="AM431" s="794"/>
      <c r="AN431" s="794"/>
      <c r="AO431" s="794"/>
      <c r="AP431" s="794"/>
      <c r="AQ431" s="794"/>
      <c r="AR431" s="794"/>
      <c r="AS431" s="794"/>
      <c r="AT431" s="794"/>
      <c r="AU431" s="794"/>
      <c r="AV431" s="794"/>
      <c r="AW431" s="794"/>
      <c r="AX431" s="794"/>
      <c r="AY431" s="794"/>
      <c r="AZ431" s="794"/>
      <c r="BA431" s="794"/>
      <c r="BB431" s="794"/>
      <c r="BC431" s="794"/>
      <c r="BD431" s="794"/>
      <c r="BE431" s="794"/>
      <c r="BF431" s="794"/>
      <c r="BG431" s="794"/>
      <c r="BH431" s="794"/>
      <c r="BI431" s="794"/>
      <c r="BJ431" s="794"/>
      <c r="BK431" s="794"/>
      <c r="BL431" s="794"/>
      <c r="BM431" s="794"/>
    </row>
    <row r="432" spans="5:65" s="795" customFormat="1" ht="12.75" customHeight="1">
      <c r="E432" s="4"/>
      <c r="F432" s="794"/>
      <c r="G432" s="794"/>
      <c r="H432" s="794"/>
      <c r="I432" s="794"/>
      <c r="J432" s="794"/>
      <c r="K432" s="794"/>
      <c r="L432" s="794"/>
      <c r="M432" s="794"/>
      <c r="N432" s="794"/>
      <c r="O432" s="794"/>
      <c r="P432" s="794"/>
      <c r="Q432" s="794"/>
      <c r="R432" s="794"/>
      <c r="S432" s="794"/>
      <c r="T432" s="794"/>
      <c r="U432" s="794"/>
      <c r="V432" s="794"/>
      <c r="W432" s="794"/>
      <c r="X432" s="794"/>
      <c r="Y432" s="794"/>
      <c r="Z432" s="794"/>
      <c r="AA432" s="794"/>
      <c r="AB432" s="794"/>
      <c r="AC432" s="794"/>
      <c r="AD432" s="794"/>
      <c r="AE432" s="794"/>
      <c r="AF432" s="794"/>
      <c r="AG432" s="794"/>
      <c r="AH432" s="794"/>
      <c r="AI432" s="794"/>
      <c r="AJ432" s="794"/>
      <c r="AK432" s="794"/>
      <c r="AL432" s="794"/>
      <c r="AM432" s="794"/>
      <c r="AN432" s="794"/>
      <c r="AO432" s="794"/>
      <c r="AP432" s="794"/>
      <c r="AQ432" s="794"/>
      <c r="AR432" s="794"/>
      <c r="AS432" s="794"/>
      <c r="AT432" s="794"/>
      <c r="AU432" s="794"/>
      <c r="AV432" s="794"/>
      <c r="AW432" s="794"/>
      <c r="AX432" s="794"/>
      <c r="AY432" s="794"/>
      <c r="AZ432" s="794"/>
      <c r="BA432" s="794"/>
      <c r="BB432" s="794"/>
      <c r="BC432" s="794"/>
      <c r="BD432" s="794"/>
      <c r="BE432" s="794"/>
      <c r="BF432" s="794"/>
      <c r="BG432" s="794"/>
      <c r="BH432" s="794"/>
      <c r="BI432" s="794"/>
      <c r="BJ432" s="794"/>
      <c r="BK432" s="794"/>
      <c r="BL432" s="794"/>
      <c r="BM432" s="794"/>
    </row>
    <row r="433" spans="5:65" s="795" customFormat="1" ht="12.75" customHeight="1">
      <c r="E433" s="4"/>
      <c r="F433" s="794"/>
      <c r="G433" s="794"/>
      <c r="H433" s="794"/>
      <c r="I433" s="794"/>
      <c r="J433" s="794"/>
      <c r="K433" s="794"/>
      <c r="L433" s="794"/>
      <c r="M433" s="794"/>
      <c r="N433" s="794"/>
      <c r="O433" s="794"/>
      <c r="P433" s="794"/>
      <c r="Q433" s="794"/>
      <c r="R433" s="794"/>
      <c r="S433" s="794"/>
      <c r="T433" s="794"/>
      <c r="U433" s="794"/>
      <c r="V433" s="794"/>
      <c r="W433" s="794"/>
      <c r="X433" s="794"/>
      <c r="Y433" s="794"/>
      <c r="Z433" s="794"/>
      <c r="AA433" s="794"/>
      <c r="AB433" s="794"/>
      <c r="AC433" s="794"/>
      <c r="AD433" s="794"/>
      <c r="AE433" s="794"/>
      <c r="AF433" s="794"/>
      <c r="AG433" s="794"/>
      <c r="AH433" s="794"/>
      <c r="AI433" s="794"/>
      <c r="AJ433" s="794"/>
      <c r="AK433" s="794"/>
      <c r="AL433" s="794"/>
      <c r="AM433" s="794"/>
      <c r="AN433" s="794"/>
      <c r="AO433" s="794"/>
      <c r="AP433" s="794"/>
      <c r="AQ433" s="794"/>
      <c r="AR433" s="794"/>
      <c r="AS433" s="794"/>
      <c r="AT433" s="794"/>
      <c r="AU433" s="794"/>
      <c r="AV433" s="794"/>
      <c r="AW433" s="794"/>
      <c r="AX433" s="794"/>
      <c r="AY433" s="794"/>
      <c r="AZ433" s="794"/>
      <c r="BA433" s="794"/>
      <c r="BB433" s="794"/>
      <c r="BC433" s="794"/>
      <c r="BD433" s="794"/>
      <c r="BE433" s="794"/>
      <c r="BF433" s="794"/>
      <c r="BG433" s="794"/>
      <c r="BH433" s="794"/>
      <c r="BI433" s="794"/>
      <c r="BJ433" s="794"/>
      <c r="BK433" s="794"/>
      <c r="BL433" s="794"/>
      <c r="BM433" s="794"/>
    </row>
    <row r="434" spans="5:65" s="795" customFormat="1" ht="12.75" customHeight="1">
      <c r="E434" s="4"/>
      <c r="F434" s="794"/>
      <c r="G434" s="794"/>
      <c r="H434" s="794"/>
      <c r="I434" s="794"/>
      <c r="J434" s="794"/>
      <c r="K434" s="794"/>
      <c r="L434" s="794"/>
      <c r="M434" s="794"/>
      <c r="N434" s="794"/>
      <c r="O434" s="794"/>
      <c r="P434" s="794"/>
      <c r="Q434" s="794"/>
      <c r="R434" s="794"/>
      <c r="S434" s="794"/>
      <c r="T434" s="794"/>
      <c r="U434" s="794"/>
      <c r="V434" s="794"/>
      <c r="W434" s="794"/>
      <c r="X434" s="794"/>
      <c r="Y434" s="794"/>
      <c r="Z434" s="794"/>
      <c r="AA434" s="794"/>
      <c r="AB434" s="794"/>
      <c r="AC434" s="794"/>
      <c r="AD434" s="794"/>
      <c r="AE434" s="794"/>
      <c r="AF434" s="794"/>
      <c r="AG434" s="794"/>
      <c r="AH434" s="794"/>
      <c r="AI434" s="794"/>
      <c r="AJ434" s="794"/>
      <c r="AK434" s="794"/>
      <c r="AL434" s="794"/>
      <c r="AM434" s="794"/>
      <c r="AN434" s="794"/>
      <c r="AO434" s="794"/>
      <c r="AP434" s="794"/>
      <c r="AQ434" s="794"/>
      <c r="AR434" s="794"/>
      <c r="AS434" s="794"/>
      <c r="AT434" s="794"/>
      <c r="AU434" s="794"/>
      <c r="AV434" s="794"/>
      <c r="AW434" s="794"/>
      <c r="AX434" s="794"/>
      <c r="AY434" s="794"/>
      <c r="AZ434" s="794"/>
      <c r="BA434" s="794"/>
      <c r="BB434" s="794"/>
      <c r="BC434" s="794"/>
      <c r="BD434" s="794"/>
      <c r="BE434" s="794"/>
      <c r="BF434" s="794"/>
      <c r="BG434" s="794"/>
      <c r="BH434" s="794"/>
      <c r="BI434" s="794"/>
      <c r="BJ434" s="794"/>
      <c r="BK434" s="794"/>
      <c r="BL434" s="794"/>
      <c r="BM434" s="794"/>
    </row>
    <row r="435" spans="5:65" s="795" customFormat="1" ht="11.1" customHeight="1">
      <c r="E435" s="4"/>
      <c r="F435" s="794"/>
      <c r="G435" s="794"/>
      <c r="H435" s="794"/>
      <c r="I435" s="794"/>
      <c r="J435" s="794"/>
      <c r="K435" s="794"/>
      <c r="L435" s="794"/>
      <c r="M435" s="794"/>
      <c r="N435" s="794"/>
      <c r="O435" s="794"/>
      <c r="P435" s="794"/>
      <c r="Q435" s="794"/>
      <c r="R435" s="794"/>
      <c r="S435" s="794"/>
      <c r="T435" s="794"/>
      <c r="U435" s="794"/>
      <c r="V435" s="794"/>
      <c r="W435" s="794"/>
      <c r="X435" s="794"/>
      <c r="Y435" s="794"/>
      <c r="Z435" s="794"/>
      <c r="AA435" s="794"/>
      <c r="AB435" s="794"/>
      <c r="AC435" s="794"/>
      <c r="AD435" s="794"/>
      <c r="AE435" s="794"/>
      <c r="AF435" s="794"/>
      <c r="AG435" s="794"/>
      <c r="AH435" s="794"/>
      <c r="AI435" s="794"/>
      <c r="AJ435" s="794"/>
      <c r="AK435" s="794"/>
      <c r="AL435" s="794"/>
      <c r="AM435" s="794"/>
      <c r="AN435" s="794"/>
      <c r="AO435" s="794"/>
      <c r="AP435" s="794"/>
      <c r="AQ435" s="794"/>
      <c r="AR435" s="794"/>
      <c r="AS435" s="794"/>
      <c r="AT435" s="794"/>
      <c r="AU435" s="794"/>
      <c r="AV435" s="794"/>
      <c r="AW435" s="794"/>
      <c r="AX435" s="794"/>
      <c r="AY435" s="794"/>
      <c r="AZ435" s="794"/>
      <c r="BA435" s="794"/>
      <c r="BB435" s="794"/>
      <c r="BC435" s="794"/>
      <c r="BD435" s="794"/>
      <c r="BE435" s="794"/>
      <c r="BF435" s="794"/>
      <c r="BG435" s="794"/>
      <c r="BH435" s="794"/>
      <c r="BI435" s="794"/>
      <c r="BJ435" s="794"/>
      <c r="BK435" s="794"/>
      <c r="BL435" s="794"/>
      <c r="BM435" s="794"/>
    </row>
    <row r="436" spans="5:65" s="795" customFormat="1" ht="24" customHeight="1">
      <c r="E436" s="4"/>
      <c r="F436" s="794"/>
      <c r="G436" s="794"/>
      <c r="H436" s="794"/>
      <c r="I436" s="794"/>
      <c r="J436" s="794"/>
      <c r="K436" s="794"/>
      <c r="L436" s="794"/>
      <c r="M436" s="794"/>
      <c r="N436" s="794"/>
      <c r="O436" s="794"/>
      <c r="P436" s="794"/>
      <c r="Q436" s="794"/>
      <c r="R436" s="794"/>
      <c r="S436" s="794"/>
      <c r="T436" s="794"/>
      <c r="U436" s="794"/>
      <c r="V436" s="794"/>
      <c r="W436" s="794"/>
      <c r="X436" s="794"/>
      <c r="Y436" s="794"/>
      <c r="Z436" s="794"/>
      <c r="AA436" s="794"/>
      <c r="AB436" s="794"/>
      <c r="AC436" s="794"/>
      <c r="AD436" s="794"/>
      <c r="AE436" s="794"/>
      <c r="AF436" s="794"/>
      <c r="AG436" s="794"/>
      <c r="AH436" s="794"/>
      <c r="AI436" s="794"/>
      <c r="AJ436" s="794"/>
      <c r="AK436" s="794"/>
      <c r="AL436" s="794"/>
      <c r="AM436" s="794"/>
      <c r="AN436" s="794"/>
      <c r="AO436" s="794"/>
      <c r="AP436" s="794"/>
      <c r="AQ436" s="794"/>
      <c r="AR436" s="794"/>
      <c r="AS436" s="794"/>
      <c r="AT436" s="794"/>
      <c r="AU436" s="794"/>
      <c r="AV436" s="794"/>
      <c r="AW436" s="794"/>
      <c r="AX436" s="794"/>
      <c r="AY436" s="794"/>
      <c r="AZ436" s="794"/>
      <c r="BA436" s="794"/>
      <c r="BB436" s="794"/>
      <c r="BC436" s="794"/>
      <c r="BD436" s="794"/>
      <c r="BE436" s="794"/>
      <c r="BF436" s="794"/>
      <c r="BG436" s="794"/>
      <c r="BH436" s="794"/>
      <c r="BI436" s="794"/>
      <c r="BJ436" s="794"/>
      <c r="BK436" s="794"/>
      <c r="BL436" s="794"/>
      <c r="BM436" s="794"/>
    </row>
    <row r="437" spans="5:65" s="795" customFormat="1" ht="11.1" customHeight="1">
      <c r="E437" s="4"/>
      <c r="F437" s="794"/>
      <c r="G437" s="794"/>
      <c r="H437" s="794"/>
      <c r="I437" s="794"/>
      <c r="J437" s="794"/>
      <c r="K437" s="794"/>
      <c r="L437" s="794"/>
      <c r="M437" s="794"/>
      <c r="N437" s="794"/>
      <c r="O437" s="794"/>
      <c r="P437" s="794"/>
      <c r="Q437" s="794"/>
      <c r="R437" s="794"/>
      <c r="S437" s="794"/>
      <c r="T437" s="794"/>
      <c r="U437" s="794"/>
      <c r="V437" s="794"/>
      <c r="W437" s="794"/>
      <c r="X437" s="794"/>
      <c r="Y437" s="794"/>
      <c r="Z437" s="794"/>
      <c r="AA437" s="794"/>
      <c r="AB437" s="794"/>
      <c r="AC437" s="794"/>
      <c r="AD437" s="794"/>
      <c r="AE437" s="794"/>
      <c r="AF437" s="794"/>
      <c r="AG437" s="794"/>
      <c r="AH437" s="794"/>
      <c r="AI437" s="794"/>
      <c r="AJ437" s="794"/>
      <c r="AK437" s="794"/>
      <c r="AL437" s="794"/>
      <c r="AM437" s="794"/>
      <c r="AN437" s="794"/>
      <c r="AO437" s="794"/>
      <c r="AP437" s="794"/>
      <c r="AQ437" s="794"/>
      <c r="AR437" s="794"/>
      <c r="AS437" s="794"/>
      <c r="AT437" s="794"/>
      <c r="AU437" s="794"/>
      <c r="AV437" s="794"/>
      <c r="AW437" s="794"/>
      <c r="AX437" s="794"/>
      <c r="AY437" s="794"/>
      <c r="AZ437" s="794"/>
      <c r="BA437" s="794"/>
      <c r="BB437" s="794"/>
      <c r="BC437" s="794"/>
      <c r="BD437" s="794"/>
      <c r="BE437" s="794"/>
      <c r="BF437" s="794"/>
      <c r="BG437" s="794"/>
      <c r="BH437" s="794"/>
      <c r="BI437" s="794"/>
      <c r="BJ437" s="794"/>
      <c r="BK437" s="794"/>
      <c r="BL437" s="794"/>
      <c r="BM437" s="794"/>
    </row>
    <row r="438" spans="5:65" s="795" customFormat="1" ht="12.75" customHeight="1">
      <c r="E438" s="4"/>
      <c r="F438" s="794"/>
      <c r="G438" s="794"/>
      <c r="H438" s="794"/>
      <c r="I438" s="794"/>
      <c r="J438" s="794"/>
      <c r="K438" s="794"/>
      <c r="L438" s="794"/>
      <c r="M438" s="794"/>
      <c r="N438" s="794"/>
      <c r="O438" s="794"/>
      <c r="P438" s="794"/>
      <c r="Q438" s="794"/>
      <c r="R438" s="794"/>
      <c r="S438" s="794"/>
      <c r="T438" s="794"/>
      <c r="U438" s="794"/>
      <c r="V438" s="794"/>
      <c r="W438" s="794"/>
      <c r="X438" s="794"/>
      <c r="Y438" s="794"/>
      <c r="Z438" s="794"/>
      <c r="AA438" s="794"/>
      <c r="AB438" s="794"/>
      <c r="AC438" s="794"/>
      <c r="AD438" s="794"/>
      <c r="AE438" s="794"/>
      <c r="AF438" s="794"/>
      <c r="AG438" s="794"/>
      <c r="AH438" s="794"/>
      <c r="AI438" s="794"/>
      <c r="AJ438" s="794"/>
      <c r="AK438" s="794"/>
      <c r="AL438" s="794"/>
      <c r="AM438" s="794"/>
      <c r="AN438" s="794"/>
      <c r="AO438" s="794"/>
      <c r="AP438" s="794"/>
      <c r="AQ438" s="794"/>
      <c r="AR438" s="794"/>
      <c r="AS438" s="794"/>
      <c r="AT438" s="794"/>
      <c r="AU438" s="794"/>
      <c r="AV438" s="794"/>
      <c r="AW438" s="794"/>
      <c r="AX438" s="794"/>
      <c r="AY438" s="794"/>
      <c r="AZ438" s="794"/>
      <c r="BA438" s="794"/>
      <c r="BB438" s="794"/>
      <c r="BC438" s="794"/>
      <c r="BD438" s="794"/>
      <c r="BE438" s="794"/>
      <c r="BF438" s="794"/>
      <c r="BG438" s="794"/>
      <c r="BH438" s="794"/>
      <c r="BI438" s="794"/>
      <c r="BJ438" s="794"/>
      <c r="BK438" s="794"/>
      <c r="BL438" s="794"/>
      <c r="BM438" s="794"/>
    </row>
    <row r="439" spans="5:65" s="795" customFormat="1" ht="11.1" customHeight="1">
      <c r="E439" s="4"/>
      <c r="F439" s="794"/>
      <c r="G439" s="794"/>
      <c r="H439" s="794"/>
      <c r="I439" s="794"/>
      <c r="J439" s="794"/>
      <c r="K439" s="794"/>
      <c r="L439" s="794"/>
      <c r="M439" s="794"/>
      <c r="N439" s="794"/>
      <c r="O439" s="794"/>
      <c r="P439" s="794"/>
      <c r="Q439" s="794"/>
      <c r="R439" s="794"/>
      <c r="S439" s="794"/>
      <c r="T439" s="794"/>
      <c r="U439" s="794"/>
      <c r="V439" s="794"/>
      <c r="W439" s="794"/>
      <c r="X439" s="794"/>
      <c r="Y439" s="794"/>
      <c r="Z439" s="794"/>
      <c r="AA439" s="794"/>
      <c r="AB439" s="794"/>
      <c r="AC439" s="794"/>
      <c r="AD439" s="794"/>
      <c r="AE439" s="794"/>
      <c r="AF439" s="794"/>
      <c r="AG439" s="794"/>
      <c r="AH439" s="794"/>
      <c r="AI439" s="794"/>
      <c r="AJ439" s="794"/>
      <c r="AK439" s="794"/>
      <c r="AL439" s="794"/>
      <c r="AM439" s="794"/>
      <c r="AN439" s="794"/>
      <c r="AO439" s="794"/>
      <c r="AP439" s="794"/>
      <c r="AQ439" s="794"/>
      <c r="AR439" s="794"/>
      <c r="AS439" s="794"/>
      <c r="AT439" s="794"/>
      <c r="AU439" s="794"/>
      <c r="AV439" s="794"/>
      <c r="AW439" s="794"/>
      <c r="AX439" s="794"/>
      <c r="AY439" s="794"/>
      <c r="AZ439" s="794"/>
      <c r="BA439" s="794"/>
      <c r="BB439" s="794"/>
      <c r="BC439" s="794"/>
      <c r="BD439" s="794"/>
      <c r="BE439" s="794"/>
      <c r="BF439" s="794"/>
      <c r="BG439" s="794"/>
      <c r="BH439" s="794"/>
      <c r="BI439" s="794"/>
      <c r="BJ439" s="794"/>
      <c r="BK439" s="794"/>
      <c r="BL439" s="794"/>
      <c r="BM439" s="794"/>
    </row>
    <row r="440" spans="5:65" s="795" customFormat="1" ht="12.75" customHeight="1">
      <c r="E440" s="4"/>
      <c r="F440" s="794"/>
      <c r="G440" s="794"/>
      <c r="H440" s="794"/>
      <c r="I440" s="794"/>
      <c r="J440" s="794"/>
      <c r="K440" s="794"/>
      <c r="L440" s="794"/>
      <c r="M440" s="794"/>
      <c r="N440" s="794"/>
      <c r="O440" s="794"/>
      <c r="P440" s="794"/>
      <c r="Q440" s="794"/>
      <c r="R440" s="794"/>
      <c r="S440" s="794"/>
      <c r="T440" s="794"/>
      <c r="U440" s="794"/>
      <c r="V440" s="794"/>
      <c r="W440" s="794"/>
      <c r="X440" s="794"/>
      <c r="Y440" s="794"/>
      <c r="Z440" s="794"/>
      <c r="AA440" s="794"/>
      <c r="AB440" s="794"/>
      <c r="AC440" s="794"/>
      <c r="AD440" s="794"/>
      <c r="AE440" s="794"/>
      <c r="AF440" s="794"/>
      <c r="AG440" s="794"/>
      <c r="AH440" s="794"/>
      <c r="AI440" s="794"/>
      <c r="AJ440" s="794"/>
      <c r="AK440" s="794"/>
      <c r="AL440" s="794"/>
      <c r="AM440" s="794"/>
      <c r="AN440" s="794"/>
      <c r="AO440" s="794"/>
      <c r="AP440" s="794"/>
      <c r="AQ440" s="794"/>
      <c r="AR440" s="794"/>
      <c r="AS440" s="794"/>
      <c r="AT440" s="794"/>
      <c r="AU440" s="794"/>
      <c r="AV440" s="794"/>
      <c r="AW440" s="794"/>
      <c r="AX440" s="794"/>
      <c r="AY440" s="794"/>
      <c r="AZ440" s="794"/>
      <c r="BA440" s="794"/>
      <c r="BB440" s="794"/>
      <c r="BC440" s="794"/>
      <c r="BD440" s="794"/>
      <c r="BE440" s="794"/>
      <c r="BF440" s="794"/>
      <c r="BG440" s="794"/>
      <c r="BH440" s="794"/>
      <c r="BI440" s="794"/>
      <c r="BJ440" s="794"/>
      <c r="BK440" s="794"/>
      <c r="BL440" s="794"/>
      <c r="BM440" s="794"/>
    </row>
    <row r="441" spans="5:65" s="795" customFormat="1" ht="12.75" customHeight="1">
      <c r="E441" s="4"/>
      <c r="F441" s="794"/>
      <c r="G441" s="794"/>
      <c r="H441" s="794"/>
      <c r="I441" s="794"/>
      <c r="J441" s="794"/>
      <c r="K441" s="794"/>
      <c r="L441" s="794"/>
      <c r="M441" s="794"/>
      <c r="N441" s="794"/>
      <c r="O441" s="794"/>
      <c r="P441" s="794"/>
      <c r="Q441" s="794"/>
      <c r="R441" s="794"/>
      <c r="S441" s="794"/>
      <c r="T441" s="794"/>
      <c r="U441" s="794"/>
      <c r="V441" s="794"/>
      <c r="W441" s="794"/>
      <c r="X441" s="794"/>
      <c r="Y441" s="794"/>
      <c r="Z441" s="794"/>
      <c r="AA441" s="794"/>
      <c r="AB441" s="794"/>
      <c r="AC441" s="794"/>
      <c r="AD441" s="794"/>
      <c r="AE441" s="794"/>
      <c r="AF441" s="794"/>
      <c r="AG441" s="794"/>
      <c r="AH441" s="794"/>
      <c r="AI441" s="794"/>
      <c r="AJ441" s="794"/>
      <c r="AK441" s="794"/>
      <c r="AL441" s="794"/>
      <c r="AM441" s="794"/>
      <c r="AN441" s="794"/>
      <c r="AO441" s="794"/>
      <c r="AP441" s="794"/>
      <c r="AQ441" s="794"/>
      <c r="AR441" s="794"/>
      <c r="AS441" s="794"/>
      <c r="AT441" s="794"/>
      <c r="AU441" s="794"/>
      <c r="AV441" s="794"/>
      <c r="AW441" s="794"/>
      <c r="AX441" s="794"/>
      <c r="AY441" s="794"/>
      <c r="AZ441" s="794"/>
      <c r="BA441" s="794"/>
      <c r="BB441" s="794"/>
      <c r="BC441" s="794"/>
      <c r="BD441" s="794"/>
      <c r="BE441" s="794"/>
      <c r="BF441" s="794"/>
      <c r="BG441" s="794"/>
      <c r="BH441" s="794"/>
      <c r="BI441" s="794"/>
      <c r="BJ441" s="794"/>
      <c r="BK441" s="794"/>
      <c r="BL441" s="794"/>
      <c r="BM441" s="794"/>
    </row>
    <row r="442" spans="5:65" s="795" customFormat="1" ht="12.75" customHeight="1">
      <c r="E442" s="4"/>
      <c r="F442" s="794"/>
      <c r="G442" s="794"/>
      <c r="H442" s="794"/>
      <c r="I442" s="794"/>
      <c r="J442" s="794"/>
      <c r="K442" s="794"/>
      <c r="L442" s="794"/>
      <c r="M442" s="794"/>
      <c r="N442" s="794"/>
      <c r="O442" s="794"/>
      <c r="P442" s="794"/>
      <c r="Q442" s="794"/>
      <c r="R442" s="794"/>
      <c r="S442" s="794"/>
      <c r="T442" s="794"/>
      <c r="U442" s="794"/>
      <c r="V442" s="794"/>
      <c r="W442" s="794"/>
      <c r="X442" s="794"/>
      <c r="Y442" s="794"/>
      <c r="Z442" s="794"/>
      <c r="AA442" s="794"/>
      <c r="AB442" s="794"/>
      <c r="AC442" s="794"/>
      <c r="AD442" s="794"/>
      <c r="AE442" s="794"/>
      <c r="AF442" s="794"/>
      <c r="AG442" s="794"/>
      <c r="AH442" s="794"/>
      <c r="AI442" s="794"/>
      <c r="AJ442" s="794"/>
      <c r="AK442" s="794"/>
      <c r="AL442" s="794"/>
      <c r="AM442" s="794"/>
      <c r="AN442" s="794"/>
      <c r="AO442" s="794"/>
      <c r="AP442" s="794"/>
      <c r="AQ442" s="794"/>
      <c r="AR442" s="794"/>
      <c r="AS442" s="794"/>
      <c r="AT442" s="794"/>
      <c r="AU442" s="794"/>
      <c r="AV442" s="794"/>
      <c r="AW442" s="794"/>
      <c r="AX442" s="794"/>
      <c r="AY442" s="794"/>
      <c r="AZ442" s="794"/>
      <c r="BA442" s="794"/>
      <c r="BB442" s="794"/>
      <c r="BC442" s="794"/>
      <c r="BD442" s="794"/>
      <c r="BE442" s="794"/>
      <c r="BF442" s="794"/>
      <c r="BG442" s="794"/>
      <c r="BH442" s="794"/>
      <c r="BI442" s="794"/>
      <c r="BJ442" s="794"/>
      <c r="BK442" s="794"/>
      <c r="BL442" s="794"/>
      <c r="BM442" s="794"/>
    </row>
    <row r="443" spans="5:65" s="795" customFormat="1" ht="12.75" customHeight="1">
      <c r="E443" s="4"/>
      <c r="F443" s="794"/>
      <c r="G443" s="794"/>
      <c r="H443" s="794"/>
      <c r="I443" s="794"/>
      <c r="J443" s="794"/>
      <c r="K443" s="794"/>
      <c r="L443" s="794"/>
      <c r="M443" s="794"/>
      <c r="N443" s="794"/>
      <c r="O443" s="794"/>
      <c r="P443" s="794"/>
      <c r="Q443" s="794"/>
      <c r="R443" s="794"/>
      <c r="S443" s="794"/>
      <c r="T443" s="794"/>
      <c r="U443" s="794"/>
      <c r="V443" s="794"/>
      <c r="W443" s="794"/>
      <c r="X443" s="794"/>
      <c r="Y443" s="794"/>
      <c r="Z443" s="794"/>
      <c r="AA443" s="794"/>
      <c r="AB443" s="794"/>
      <c r="AC443" s="794"/>
      <c r="AD443" s="794"/>
      <c r="AE443" s="794"/>
      <c r="AF443" s="794"/>
      <c r="AG443" s="794"/>
      <c r="AH443" s="794"/>
      <c r="AI443" s="794"/>
      <c r="AJ443" s="794"/>
      <c r="AK443" s="794"/>
      <c r="AL443" s="794"/>
      <c r="AM443" s="794"/>
      <c r="AN443" s="794"/>
      <c r="AO443" s="794"/>
      <c r="AP443" s="794"/>
      <c r="AQ443" s="794"/>
      <c r="AR443" s="794"/>
      <c r="AS443" s="794"/>
      <c r="AT443" s="794"/>
      <c r="AU443" s="794"/>
      <c r="AV443" s="794"/>
      <c r="AW443" s="794"/>
      <c r="AX443" s="794"/>
      <c r="AY443" s="794"/>
      <c r="AZ443" s="794"/>
      <c r="BA443" s="794"/>
      <c r="BB443" s="794"/>
      <c r="BC443" s="794"/>
      <c r="BD443" s="794"/>
      <c r="BE443" s="794"/>
      <c r="BF443" s="794"/>
      <c r="BG443" s="794"/>
      <c r="BH443" s="794"/>
      <c r="BI443" s="794"/>
      <c r="BJ443" s="794"/>
      <c r="BK443" s="794"/>
      <c r="BL443" s="794"/>
      <c r="BM443" s="794"/>
    </row>
    <row r="444" spans="5:65" s="795" customFormat="1" ht="12.75" customHeight="1">
      <c r="E444" s="4"/>
      <c r="F444" s="794"/>
      <c r="G444" s="794"/>
      <c r="H444" s="794"/>
      <c r="I444" s="794"/>
      <c r="J444" s="794"/>
      <c r="K444" s="794"/>
      <c r="L444" s="794"/>
      <c r="M444" s="794"/>
      <c r="N444" s="794"/>
      <c r="O444" s="794"/>
      <c r="P444" s="794"/>
      <c r="Q444" s="794"/>
      <c r="R444" s="794"/>
      <c r="S444" s="794"/>
      <c r="T444" s="794"/>
      <c r="U444" s="794"/>
      <c r="V444" s="794"/>
      <c r="W444" s="794"/>
      <c r="X444" s="794"/>
      <c r="Y444" s="794"/>
      <c r="Z444" s="794"/>
      <c r="AA444" s="794"/>
      <c r="AB444" s="794"/>
      <c r="AC444" s="794"/>
      <c r="AD444" s="794"/>
      <c r="AE444" s="794"/>
      <c r="AF444" s="794"/>
      <c r="AG444" s="794"/>
      <c r="AH444" s="794"/>
      <c r="AI444" s="794"/>
      <c r="AJ444" s="794"/>
      <c r="AK444" s="794"/>
      <c r="AL444" s="794"/>
      <c r="AM444" s="794"/>
      <c r="AN444" s="794"/>
      <c r="AO444" s="794"/>
      <c r="AP444" s="794"/>
      <c r="AQ444" s="794"/>
      <c r="AR444" s="794"/>
      <c r="AS444" s="794"/>
      <c r="AT444" s="794"/>
      <c r="AU444" s="794"/>
      <c r="AV444" s="794"/>
      <c r="AW444" s="794"/>
      <c r="AX444" s="794"/>
      <c r="AY444" s="794"/>
      <c r="AZ444" s="794"/>
      <c r="BA444" s="794"/>
      <c r="BB444" s="794"/>
      <c r="BC444" s="794"/>
      <c r="BD444" s="794"/>
      <c r="BE444" s="794"/>
      <c r="BF444" s="794"/>
      <c r="BG444" s="794"/>
      <c r="BH444" s="794"/>
      <c r="BI444" s="794"/>
      <c r="BJ444" s="794"/>
      <c r="BK444" s="794"/>
      <c r="BL444" s="794"/>
      <c r="BM444" s="794"/>
    </row>
    <row r="445" spans="5:65" s="795" customFormat="1" ht="11.1" customHeight="1">
      <c r="E445" s="4"/>
      <c r="F445" s="794"/>
      <c r="G445" s="794"/>
      <c r="H445" s="794"/>
      <c r="I445" s="794"/>
      <c r="J445" s="794"/>
      <c r="K445" s="794"/>
      <c r="L445" s="794"/>
      <c r="M445" s="794"/>
      <c r="N445" s="794"/>
      <c r="O445" s="794"/>
      <c r="P445" s="794"/>
      <c r="Q445" s="794"/>
      <c r="R445" s="794"/>
      <c r="S445" s="794"/>
      <c r="T445" s="794"/>
      <c r="U445" s="794"/>
      <c r="V445" s="794"/>
      <c r="W445" s="794"/>
      <c r="X445" s="794"/>
      <c r="Y445" s="794"/>
      <c r="Z445" s="794"/>
      <c r="AA445" s="794"/>
      <c r="AB445" s="794"/>
      <c r="AC445" s="794"/>
      <c r="AD445" s="794"/>
      <c r="AE445" s="794"/>
      <c r="AF445" s="794"/>
      <c r="AG445" s="794"/>
      <c r="AH445" s="794"/>
      <c r="AI445" s="794"/>
      <c r="AJ445" s="794"/>
      <c r="AK445" s="794"/>
      <c r="AL445" s="794"/>
      <c r="AM445" s="794"/>
      <c r="AN445" s="794"/>
      <c r="AO445" s="794"/>
      <c r="AP445" s="794"/>
      <c r="AQ445" s="794"/>
      <c r="AR445" s="794"/>
      <c r="AS445" s="794"/>
      <c r="AT445" s="794"/>
      <c r="AU445" s="794"/>
      <c r="AV445" s="794"/>
      <c r="AW445" s="794"/>
      <c r="AX445" s="794"/>
      <c r="AY445" s="794"/>
      <c r="AZ445" s="794"/>
      <c r="BA445" s="794"/>
      <c r="BB445" s="794"/>
      <c r="BC445" s="794"/>
      <c r="BD445" s="794"/>
      <c r="BE445" s="794"/>
      <c r="BF445" s="794"/>
      <c r="BG445" s="794"/>
      <c r="BH445" s="794"/>
      <c r="BI445" s="794"/>
      <c r="BJ445" s="794"/>
      <c r="BK445" s="794"/>
      <c r="BL445" s="794"/>
      <c r="BM445" s="794"/>
    </row>
    <row r="446" spans="5:65" s="795" customFormat="1" ht="12.75" customHeight="1">
      <c r="E446" s="4"/>
      <c r="F446" s="794"/>
      <c r="G446" s="794"/>
      <c r="H446" s="794"/>
      <c r="I446" s="794"/>
      <c r="J446" s="794"/>
      <c r="K446" s="794"/>
      <c r="L446" s="794"/>
      <c r="M446" s="794"/>
      <c r="N446" s="794"/>
      <c r="O446" s="794"/>
      <c r="P446" s="794"/>
      <c r="Q446" s="794"/>
      <c r="R446" s="794"/>
      <c r="S446" s="794"/>
      <c r="T446" s="794"/>
      <c r="U446" s="794"/>
      <c r="V446" s="794"/>
      <c r="W446" s="794"/>
      <c r="X446" s="794"/>
      <c r="Y446" s="794"/>
      <c r="Z446" s="794"/>
      <c r="AA446" s="794"/>
      <c r="AB446" s="794"/>
      <c r="AC446" s="794"/>
      <c r="AD446" s="794"/>
      <c r="AE446" s="794"/>
      <c r="AF446" s="794"/>
      <c r="AG446" s="794"/>
      <c r="AH446" s="794"/>
      <c r="AI446" s="794"/>
      <c r="AJ446" s="794"/>
      <c r="AK446" s="794"/>
      <c r="AL446" s="794"/>
      <c r="AM446" s="794"/>
      <c r="AN446" s="794"/>
      <c r="AO446" s="794"/>
      <c r="AP446" s="794"/>
      <c r="AQ446" s="794"/>
      <c r="AR446" s="794"/>
      <c r="AS446" s="794"/>
      <c r="AT446" s="794"/>
      <c r="AU446" s="794"/>
      <c r="AV446" s="794"/>
      <c r="AW446" s="794"/>
      <c r="AX446" s="794"/>
      <c r="AY446" s="794"/>
      <c r="AZ446" s="794"/>
      <c r="BA446" s="794"/>
      <c r="BB446" s="794"/>
      <c r="BC446" s="794"/>
      <c r="BD446" s="794"/>
      <c r="BE446" s="794"/>
      <c r="BF446" s="794"/>
      <c r="BG446" s="794"/>
      <c r="BH446" s="794"/>
      <c r="BI446" s="794"/>
      <c r="BJ446" s="794"/>
      <c r="BK446" s="794"/>
      <c r="BL446" s="794"/>
      <c r="BM446" s="794"/>
    </row>
    <row r="447" spans="5:65" s="795" customFormat="1" ht="12.75" customHeight="1">
      <c r="E447" s="4"/>
      <c r="F447" s="794"/>
      <c r="G447" s="794"/>
      <c r="H447" s="794"/>
      <c r="I447" s="794"/>
      <c r="J447" s="794"/>
      <c r="K447" s="794"/>
      <c r="L447" s="794"/>
      <c r="M447" s="794"/>
      <c r="N447" s="794"/>
      <c r="O447" s="794"/>
      <c r="P447" s="794"/>
      <c r="Q447" s="794"/>
      <c r="R447" s="794"/>
      <c r="S447" s="794"/>
      <c r="T447" s="794"/>
      <c r="U447" s="794"/>
      <c r="V447" s="794"/>
      <c r="W447" s="794"/>
      <c r="X447" s="794"/>
      <c r="Y447" s="794"/>
      <c r="Z447" s="794"/>
      <c r="AA447" s="794"/>
      <c r="AB447" s="794"/>
      <c r="AC447" s="794"/>
      <c r="AD447" s="794"/>
      <c r="AE447" s="794"/>
      <c r="AF447" s="794"/>
      <c r="AG447" s="794"/>
      <c r="AH447" s="794"/>
      <c r="AI447" s="794"/>
      <c r="AJ447" s="794"/>
      <c r="AK447" s="794"/>
      <c r="AL447" s="794"/>
      <c r="AM447" s="794"/>
      <c r="AN447" s="794"/>
      <c r="AO447" s="794"/>
      <c r="AP447" s="794"/>
      <c r="AQ447" s="794"/>
      <c r="AR447" s="794"/>
      <c r="AS447" s="794"/>
      <c r="AT447" s="794"/>
      <c r="AU447" s="794"/>
      <c r="AV447" s="794"/>
      <c r="AW447" s="794"/>
      <c r="AX447" s="794"/>
      <c r="AY447" s="794"/>
      <c r="AZ447" s="794"/>
      <c r="BA447" s="794"/>
      <c r="BB447" s="794"/>
      <c r="BC447" s="794"/>
      <c r="BD447" s="794"/>
      <c r="BE447" s="794"/>
      <c r="BF447" s="794"/>
      <c r="BG447" s="794"/>
      <c r="BH447" s="794"/>
      <c r="BI447" s="794"/>
      <c r="BJ447" s="794"/>
      <c r="BK447" s="794"/>
      <c r="BL447" s="794"/>
      <c r="BM447" s="794"/>
    </row>
    <row r="448" spans="5:65" s="795" customFormat="1" ht="12.75" customHeight="1">
      <c r="E448" s="4"/>
      <c r="F448" s="794"/>
      <c r="G448" s="794"/>
      <c r="H448" s="794"/>
      <c r="I448" s="794"/>
      <c r="J448" s="794"/>
      <c r="K448" s="794"/>
      <c r="L448" s="794"/>
      <c r="M448" s="794"/>
      <c r="N448" s="794"/>
      <c r="O448" s="794"/>
      <c r="P448" s="794"/>
      <c r="Q448" s="794"/>
      <c r="R448" s="794"/>
      <c r="S448" s="794"/>
      <c r="T448" s="794"/>
      <c r="U448" s="794"/>
      <c r="V448" s="794"/>
      <c r="W448" s="794"/>
      <c r="X448" s="794"/>
      <c r="Y448" s="794"/>
      <c r="Z448" s="794"/>
      <c r="AA448" s="794"/>
      <c r="AB448" s="794"/>
      <c r="AC448" s="794"/>
      <c r="AD448" s="794"/>
      <c r="AE448" s="794"/>
      <c r="AF448" s="794"/>
      <c r="AG448" s="794"/>
      <c r="AH448" s="794"/>
      <c r="AI448" s="794"/>
      <c r="AJ448" s="794"/>
      <c r="AK448" s="794"/>
      <c r="AL448" s="794"/>
      <c r="AM448" s="794"/>
      <c r="AN448" s="794"/>
      <c r="AO448" s="794"/>
      <c r="AP448" s="794"/>
      <c r="AQ448" s="794"/>
      <c r="AR448" s="794"/>
      <c r="AS448" s="794"/>
      <c r="AT448" s="794"/>
      <c r="AU448" s="794"/>
      <c r="AV448" s="794"/>
      <c r="AW448" s="794"/>
      <c r="AX448" s="794"/>
      <c r="AY448" s="794"/>
      <c r="AZ448" s="794"/>
      <c r="BA448" s="794"/>
      <c r="BB448" s="794"/>
      <c r="BC448" s="794"/>
      <c r="BD448" s="794"/>
      <c r="BE448" s="794"/>
      <c r="BF448" s="794"/>
      <c r="BG448" s="794"/>
      <c r="BH448" s="794"/>
      <c r="BI448" s="794"/>
      <c r="BJ448" s="794"/>
      <c r="BK448" s="794"/>
      <c r="BL448" s="794"/>
      <c r="BM448" s="794"/>
    </row>
    <row r="449" spans="5:65" s="795" customFormat="1" ht="12.75" customHeight="1">
      <c r="E449" s="4"/>
      <c r="F449" s="794"/>
      <c r="G449" s="794"/>
      <c r="H449" s="794"/>
      <c r="I449" s="794"/>
      <c r="J449" s="794"/>
      <c r="K449" s="794"/>
      <c r="L449" s="794"/>
      <c r="M449" s="794"/>
      <c r="N449" s="794"/>
      <c r="O449" s="794"/>
      <c r="P449" s="794"/>
      <c r="Q449" s="794"/>
      <c r="R449" s="794"/>
      <c r="S449" s="794"/>
      <c r="T449" s="794"/>
      <c r="U449" s="794"/>
      <c r="V449" s="794"/>
      <c r="W449" s="794"/>
      <c r="X449" s="794"/>
      <c r="Y449" s="794"/>
      <c r="Z449" s="794"/>
      <c r="AA449" s="794"/>
      <c r="AB449" s="794"/>
      <c r="AC449" s="794"/>
      <c r="AD449" s="794"/>
      <c r="AE449" s="794"/>
      <c r="AF449" s="794"/>
      <c r="AG449" s="794"/>
      <c r="AH449" s="794"/>
      <c r="AI449" s="794"/>
      <c r="AJ449" s="794"/>
      <c r="AK449" s="794"/>
      <c r="AL449" s="794"/>
      <c r="AM449" s="794"/>
      <c r="AN449" s="794"/>
      <c r="AO449" s="794"/>
      <c r="AP449" s="794"/>
      <c r="AQ449" s="794"/>
      <c r="AR449" s="794"/>
      <c r="AS449" s="794"/>
      <c r="AT449" s="794"/>
      <c r="AU449" s="794"/>
      <c r="AV449" s="794"/>
      <c r="AW449" s="794"/>
      <c r="AX449" s="794"/>
      <c r="AY449" s="794"/>
      <c r="AZ449" s="794"/>
      <c r="BA449" s="794"/>
      <c r="BB449" s="794"/>
      <c r="BC449" s="794"/>
      <c r="BD449" s="794"/>
      <c r="BE449" s="794"/>
      <c r="BF449" s="794"/>
      <c r="BG449" s="794"/>
      <c r="BH449" s="794"/>
      <c r="BI449" s="794"/>
      <c r="BJ449" s="794"/>
      <c r="BK449" s="794"/>
      <c r="BL449" s="794"/>
      <c r="BM449" s="794"/>
    </row>
    <row r="450" spans="5:65" s="795" customFormat="1" ht="12.75" customHeight="1">
      <c r="E450" s="4"/>
      <c r="F450" s="794"/>
      <c r="G450" s="794"/>
      <c r="H450" s="794"/>
      <c r="I450" s="794"/>
      <c r="J450" s="794"/>
      <c r="K450" s="794"/>
      <c r="L450" s="794"/>
      <c r="M450" s="794"/>
      <c r="N450" s="794"/>
      <c r="O450" s="794"/>
      <c r="P450" s="794"/>
      <c r="Q450" s="794"/>
      <c r="R450" s="794"/>
      <c r="S450" s="794"/>
      <c r="T450" s="794"/>
      <c r="U450" s="794"/>
      <c r="V450" s="794"/>
      <c r="W450" s="794"/>
      <c r="X450" s="794"/>
      <c r="Y450" s="794"/>
      <c r="Z450" s="794"/>
      <c r="AA450" s="794"/>
      <c r="AB450" s="794"/>
      <c r="AC450" s="794"/>
      <c r="AD450" s="794"/>
      <c r="AE450" s="794"/>
      <c r="AF450" s="794"/>
      <c r="AG450" s="794"/>
      <c r="AH450" s="794"/>
      <c r="AI450" s="794"/>
      <c r="AJ450" s="794"/>
      <c r="AK450" s="794"/>
      <c r="AL450" s="794"/>
      <c r="AM450" s="794"/>
      <c r="AN450" s="794"/>
      <c r="AO450" s="794"/>
      <c r="AP450" s="794"/>
      <c r="AQ450" s="794"/>
      <c r="AR450" s="794"/>
      <c r="AS450" s="794"/>
      <c r="AT450" s="794"/>
      <c r="AU450" s="794"/>
      <c r="AV450" s="794"/>
      <c r="AW450" s="794"/>
      <c r="AX450" s="794"/>
      <c r="AY450" s="794"/>
      <c r="AZ450" s="794"/>
      <c r="BA450" s="794"/>
      <c r="BB450" s="794"/>
      <c r="BC450" s="794"/>
      <c r="BD450" s="794"/>
      <c r="BE450" s="794"/>
      <c r="BF450" s="794"/>
      <c r="BG450" s="794"/>
      <c r="BH450" s="794"/>
      <c r="BI450" s="794"/>
      <c r="BJ450" s="794"/>
      <c r="BK450" s="794"/>
      <c r="BL450" s="794"/>
      <c r="BM450" s="794"/>
    </row>
    <row r="451" spans="5:65" s="795" customFormat="1" ht="11.1" customHeight="1">
      <c r="E451" s="4"/>
      <c r="F451" s="794"/>
      <c r="G451" s="794"/>
      <c r="H451" s="794"/>
      <c r="I451" s="794"/>
      <c r="J451" s="794"/>
      <c r="K451" s="794"/>
      <c r="L451" s="794"/>
      <c r="M451" s="794"/>
      <c r="N451" s="794"/>
      <c r="O451" s="794"/>
      <c r="P451" s="794"/>
      <c r="Q451" s="794"/>
      <c r="R451" s="794"/>
      <c r="S451" s="794"/>
      <c r="T451" s="794"/>
      <c r="U451" s="794"/>
      <c r="V451" s="794"/>
      <c r="W451" s="794"/>
      <c r="X451" s="794"/>
      <c r="Y451" s="794"/>
      <c r="Z451" s="794"/>
      <c r="AA451" s="794"/>
      <c r="AB451" s="794"/>
      <c r="AC451" s="794"/>
      <c r="AD451" s="794"/>
      <c r="AE451" s="794"/>
      <c r="AF451" s="794"/>
      <c r="AG451" s="794"/>
      <c r="AH451" s="794"/>
      <c r="AI451" s="794"/>
      <c r="AJ451" s="794"/>
      <c r="AK451" s="794"/>
      <c r="AL451" s="794"/>
      <c r="AM451" s="794"/>
      <c r="AN451" s="794"/>
      <c r="AO451" s="794"/>
      <c r="AP451" s="794"/>
      <c r="AQ451" s="794"/>
      <c r="AR451" s="794"/>
      <c r="AS451" s="794"/>
      <c r="AT451" s="794"/>
      <c r="AU451" s="794"/>
      <c r="AV451" s="794"/>
      <c r="AW451" s="794"/>
      <c r="AX451" s="794"/>
      <c r="AY451" s="794"/>
      <c r="AZ451" s="794"/>
      <c r="BA451" s="794"/>
      <c r="BB451" s="794"/>
      <c r="BC451" s="794"/>
      <c r="BD451" s="794"/>
      <c r="BE451" s="794"/>
      <c r="BF451" s="794"/>
      <c r="BG451" s="794"/>
      <c r="BH451" s="794"/>
      <c r="BI451" s="794"/>
      <c r="BJ451" s="794"/>
      <c r="BK451" s="794"/>
      <c r="BL451" s="794"/>
      <c r="BM451" s="794"/>
    </row>
    <row r="452" spans="5:65" s="795" customFormat="1" ht="12.75" customHeight="1">
      <c r="E452" s="4"/>
      <c r="F452" s="794"/>
      <c r="G452" s="794"/>
      <c r="H452" s="794"/>
      <c r="I452" s="794"/>
      <c r="J452" s="794"/>
      <c r="K452" s="794"/>
      <c r="L452" s="794"/>
      <c r="M452" s="794"/>
      <c r="N452" s="794"/>
      <c r="O452" s="794"/>
      <c r="P452" s="794"/>
      <c r="Q452" s="794"/>
      <c r="R452" s="794"/>
      <c r="S452" s="794"/>
      <c r="T452" s="794"/>
      <c r="U452" s="794"/>
      <c r="V452" s="794"/>
      <c r="W452" s="794"/>
      <c r="X452" s="794"/>
      <c r="Y452" s="794"/>
      <c r="Z452" s="794"/>
      <c r="AA452" s="794"/>
      <c r="AB452" s="794"/>
      <c r="AC452" s="794"/>
      <c r="AD452" s="794"/>
      <c r="AE452" s="794"/>
      <c r="AF452" s="794"/>
      <c r="AG452" s="794"/>
      <c r="AH452" s="794"/>
      <c r="AI452" s="794"/>
      <c r="AJ452" s="794"/>
      <c r="AK452" s="794"/>
      <c r="AL452" s="794"/>
      <c r="AM452" s="794"/>
      <c r="AN452" s="794"/>
      <c r="AO452" s="794"/>
      <c r="AP452" s="794"/>
      <c r="AQ452" s="794"/>
      <c r="AR452" s="794"/>
      <c r="AS452" s="794"/>
      <c r="AT452" s="794"/>
      <c r="AU452" s="794"/>
      <c r="AV452" s="794"/>
      <c r="AW452" s="794"/>
      <c r="AX452" s="794"/>
      <c r="AY452" s="794"/>
      <c r="AZ452" s="794"/>
      <c r="BA452" s="794"/>
      <c r="BB452" s="794"/>
      <c r="BC452" s="794"/>
      <c r="BD452" s="794"/>
      <c r="BE452" s="794"/>
      <c r="BF452" s="794"/>
      <c r="BG452" s="794"/>
      <c r="BH452" s="794"/>
      <c r="BI452" s="794"/>
      <c r="BJ452" s="794"/>
      <c r="BK452" s="794"/>
      <c r="BL452" s="794"/>
      <c r="BM452" s="794"/>
    </row>
    <row r="453" spans="5:65" s="795" customFormat="1" ht="12.75" customHeight="1">
      <c r="E453" s="4"/>
      <c r="F453" s="794"/>
      <c r="G453" s="794"/>
      <c r="H453" s="794"/>
      <c r="I453" s="794"/>
      <c r="J453" s="794"/>
      <c r="K453" s="794"/>
      <c r="L453" s="794"/>
      <c r="M453" s="794"/>
      <c r="N453" s="794"/>
      <c r="O453" s="794"/>
      <c r="P453" s="794"/>
      <c r="Q453" s="794"/>
      <c r="R453" s="794"/>
      <c r="S453" s="794"/>
      <c r="T453" s="794"/>
      <c r="U453" s="794"/>
      <c r="V453" s="794"/>
      <c r="W453" s="794"/>
      <c r="X453" s="794"/>
      <c r="Y453" s="794"/>
      <c r="Z453" s="794"/>
      <c r="AA453" s="794"/>
      <c r="AB453" s="794"/>
      <c r="AC453" s="794"/>
      <c r="AD453" s="794"/>
      <c r="AE453" s="794"/>
      <c r="AF453" s="794"/>
      <c r="AG453" s="794"/>
      <c r="AH453" s="794"/>
      <c r="AI453" s="794"/>
      <c r="AJ453" s="794"/>
      <c r="AK453" s="794"/>
      <c r="AL453" s="794"/>
      <c r="AM453" s="794"/>
      <c r="AN453" s="794"/>
      <c r="AO453" s="794"/>
      <c r="AP453" s="794"/>
      <c r="AQ453" s="794"/>
      <c r="AR453" s="794"/>
      <c r="AS453" s="794"/>
      <c r="AT453" s="794"/>
      <c r="AU453" s="794"/>
      <c r="AV453" s="794"/>
      <c r="AW453" s="794"/>
      <c r="AX453" s="794"/>
      <c r="AY453" s="794"/>
      <c r="AZ453" s="794"/>
      <c r="BA453" s="794"/>
      <c r="BB453" s="794"/>
      <c r="BC453" s="794"/>
      <c r="BD453" s="794"/>
      <c r="BE453" s="794"/>
      <c r="BF453" s="794"/>
      <c r="BG453" s="794"/>
      <c r="BH453" s="794"/>
      <c r="BI453" s="794"/>
      <c r="BJ453" s="794"/>
      <c r="BK453" s="794"/>
      <c r="BL453" s="794"/>
      <c r="BM453" s="794"/>
    </row>
    <row r="454" spans="5:65" s="795" customFormat="1" ht="12.75" customHeight="1">
      <c r="E454" s="4"/>
      <c r="F454" s="794"/>
      <c r="G454" s="794"/>
      <c r="H454" s="794"/>
      <c r="I454" s="794"/>
      <c r="J454" s="794"/>
      <c r="K454" s="794"/>
      <c r="L454" s="794"/>
      <c r="M454" s="794"/>
      <c r="N454" s="794"/>
      <c r="O454" s="794"/>
      <c r="P454" s="794"/>
      <c r="Q454" s="794"/>
      <c r="R454" s="794"/>
      <c r="S454" s="794"/>
      <c r="T454" s="794"/>
      <c r="U454" s="794"/>
      <c r="V454" s="794"/>
      <c r="W454" s="794"/>
      <c r="X454" s="794"/>
      <c r="Y454" s="794"/>
      <c r="Z454" s="794"/>
      <c r="AA454" s="794"/>
      <c r="AB454" s="794"/>
      <c r="AC454" s="794"/>
      <c r="AD454" s="794"/>
      <c r="AE454" s="794"/>
      <c r="AF454" s="794"/>
      <c r="AG454" s="794"/>
      <c r="AH454" s="794"/>
      <c r="AI454" s="794"/>
      <c r="AJ454" s="794"/>
      <c r="AK454" s="794"/>
      <c r="AL454" s="794"/>
      <c r="AM454" s="794"/>
      <c r="AN454" s="794"/>
      <c r="AO454" s="794"/>
      <c r="AP454" s="794"/>
      <c r="AQ454" s="794"/>
      <c r="AR454" s="794"/>
      <c r="AS454" s="794"/>
      <c r="AT454" s="794"/>
      <c r="AU454" s="794"/>
      <c r="AV454" s="794"/>
      <c r="AW454" s="794"/>
      <c r="AX454" s="794"/>
      <c r="AY454" s="794"/>
      <c r="AZ454" s="794"/>
      <c r="BA454" s="794"/>
      <c r="BB454" s="794"/>
      <c r="BC454" s="794"/>
      <c r="BD454" s="794"/>
      <c r="BE454" s="794"/>
      <c r="BF454" s="794"/>
      <c r="BG454" s="794"/>
      <c r="BH454" s="794"/>
      <c r="BI454" s="794"/>
      <c r="BJ454" s="794"/>
      <c r="BK454" s="794"/>
      <c r="BL454" s="794"/>
      <c r="BM454" s="794"/>
    </row>
    <row r="455" spans="5:65" s="795" customFormat="1" ht="12.75" customHeight="1">
      <c r="E455" s="4"/>
      <c r="F455" s="794"/>
      <c r="G455" s="794"/>
      <c r="H455" s="794"/>
      <c r="I455" s="794"/>
      <c r="J455" s="794"/>
      <c r="K455" s="794"/>
      <c r="L455" s="794"/>
      <c r="M455" s="794"/>
      <c r="N455" s="794"/>
      <c r="O455" s="794"/>
      <c r="P455" s="794"/>
      <c r="Q455" s="794"/>
      <c r="R455" s="794"/>
      <c r="S455" s="794"/>
      <c r="T455" s="794"/>
      <c r="U455" s="794"/>
      <c r="V455" s="794"/>
      <c r="W455" s="794"/>
      <c r="X455" s="794"/>
      <c r="Y455" s="794"/>
      <c r="Z455" s="794"/>
      <c r="AA455" s="794"/>
      <c r="AB455" s="794"/>
      <c r="AC455" s="794"/>
      <c r="AD455" s="794"/>
      <c r="AE455" s="794"/>
      <c r="AF455" s="794"/>
      <c r="AG455" s="794"/>
      <c r="AH455" s="794"/>
      <c r="AI455" s="794"/>
      <c r="AJ455" s="794"/>
      <c r="AK455" s="794"/>
      <c r="AL455" s="794"/>
      <c r="AM455" s="794"/>
      <c r="AN455" s="794"/>
      <c r="AO455" s="794"/>
      <c r="AP455" s="794"/>
      <c r="AQ455" s="794"/>
      <c r="AR455" s="794"/>
      <c r="AS455" s="794"/>
      <c r="AT455" s="794"/>
      <c r="AU455" s="794"/>
      <c r="AV455" s="794"/>
      <c r="AW455" s="794"/>
      <c r="AX455" s="794"/>
      <c r="AY455" s="794"/>
      <c r="AZ455" s="794"/>
      <c r="BA455" s="794"/>
      <c r="BB455" s="794"/>
      <c r="BC455" s="794"/>
      <c r="BD455" s="794"/>
      <c r="BE455" s="794"/>
      <c r="BF455" s="794"/>
      <c r="BG455" s="794"/>
      <c r="BH455" s="794"/>
      <c r="BI455" s="794"/>
      <c r="BJ455" s="794"/>
      <c r="BK455" s="794"/>
      <c r="BL455" s="794"/>
      <c r="BM455" s="794"/>
    </row>
    <row r="456" spans="5:65" s="795" customFormat="1" ht="12.75" customHeight="1">
      <c r="E456" s="4"/>
      <c r="F456" s="794"/>
      <c r="G456" s="794"/>
      <c r="H456" s="794"/>
      <c r="I456" s="794"/>
      <c r="J456" s="794"/>
      <c r="K456" s="794"/>
      <c r="L456" s="794"/>
      <c r="M456" s="794"/>
      <c r="N456" s="794"/>
      <c r="O456" s="794"/>
      <c r="P456" s="794"/>
      <c r="Q456" s="794"/>
      <c r="R456" s="794"/>
      <c r="S456" s="794"/>
      <c r="T456" s="794"/>
      <c r="U456" s="794"/>
      <c r="V456" s="794"/>
      <c r="W456" s="794"/>
      <c r="X456" s="794"/>
      <c r="Y456" s="794"/>
      <c r="Z456" s="794"/>
      <c r="AA456" s="794"/>
      <c r="AB456" s="794"/>
      <c r="AC456" s="794"/>
      <c r="AD456" s="794"/>
      <c r="AE456" s="794"/>
      <c r="AF456" s="794"/>
      <c r="AG456" s="794"/>
      <c r="AH456" s="794"/>
      <c r="AI456" s="794"/>
      <c r="AJ456" s="794"/>
      <c r="AK456" s="794"/>
      <c r="AL456" s="794"/>
      <c r="AM456" s="794"/>
      <c r="AN456" s="794"/>
      <c r="AO456" s="794"/>
      <c r="AP456" s="794"/>
      <c r="AQ456" s="794"/>
      <c r="AR456" s="794"/>
      <c r="AS456" s="794"/>
      <c r="AT456" s="794"/>
      <c r="AU456" s="794"/>
      <c r="AV456" s="794"/>
      <c r="AW456" s="794"/>
      <c r="AX456" s="794"/>
      <c r="AY456" s="794"/>
      <c r="AZ456" s="794"/>
      <c r="BA456" s="794"/>
      <c r="BB456" s="794"/>
      <c r="BC456" s="794"/>
      <c r="BD456" s="794"/>
      <c r="BE456" s="794"/>
      <c r="BF456" s="794"/>
      <c r="BG456" s="794"/>
      <c r="BH456" s="794"/>
      <c r="BI456" s="794"/>
      <c r="BJ456" s="794"/>
      <c r="BK456" s="794"/>
      <c r="BL456" s="794"/>
      <c r="BM456" s="794"/>
    </row>
    <row r="457" spans="5:65" s="795" customFormat="1" ht="11.1" customHeight="1">
      <c r="E457" s="4"/>
      <c r="F457" s="794"/>
      <c r="G457" s="794"/>
      <c r="H457" s="794"/>
      <c r="I457" s="794"/>
      <c r="J457" s="794"/>
      <c r="K457" s="794"/>
      <c r="L457" s="794"/>
      <c r="M457" s="794"/>
      <c r="N457" s="794"/>
      <c r="O457" s="794"/>
      <c r="P457" s="794"/>
      <c r="Q457" s="794"/>
      <c r="R457" s="794"/>
      <c r="S457" s="794"/>
      <c r="T457" s="794"/>
      <c r="U457" s="794"/>
      <c r="V457" s="794"/>
      <c r="W457" s="794"/>
      <c r="X457" s="794"/>
      <c r="Y457" s="794"/>
      <c r="Z457" s="794"/>
      <c r="AA457" s="794"/>
      <c r="AB457" s="794"/>
      <c r="AC457" s="794"/>
      <c r="AD457" s="794"/>
      <c r="AE457" s="794"/>
      <c r="AF457" s="794"/>
      <c r="AG457" s="794"/>
      <c r="AH457" s="794"/>
      <c r="AI457" s="794"/>
      <c r="AJ457" s="794"/>
      <c r="AK457" s="794"/>
      <c r="AL457" s="794"/>
      <c r="AM457" s="794"/>
      <c r="AN457" s="794"/>
      <c r="AO457" s="794"/>
      <c r="AP457" s="794"/>
      <c r="AQ457" s="794"/>
      <c r="AR457" s="794"/>
      <c r="AS457" s="794"/>
      <c r="AT457" s="794"/>
      <c r="AU457" s="794"/>
      <c r="AV457" s="794"/>
      <c r="AW457" s="794"/>
      <c r="AX457" s="794"/>
      <c r="AY457" s="794"/>
      <c r="AZ457" s="794"/>
      <c r="BA457" s="794"/>
      <c r="BB457" s="794"/>
      <c r="BC457" s="794"/>
      <c r="BD457" s="794"/>
      <c r="BE457" s="794"/>
      <c r="BF457" s="794"/>
      <c r="BG457" s="794"/>
      <c r="BH457" s="794"/>
      <c r="BI457" s="794"/>
      <c r="BJ457" s="794"/>
      <c r="BK457" s="794"/>
      <c r="BL457" s="794"/>
      <c r="BM457" s="794"/>
    </row>
    <row r="458" spans="5:65" s="795" customFormat="1" ht="12.75" customHeight="1">
      <c r="E458" s="4"/>
      <c r="F458" s="794"/>
      <c r="G458" s="794"/>
      <c r="H458" s="794"/>
      <c r="I458" s="794"/>
      <c r="J458" s="794"/>
      <c r="K458" s="794"/>
      <c r="L458" s="794"/>
      <c r="M458" s="794"/>
      <c r="N458" s="794"/>
      <c r="O458" s="794"/>
      <c r="P458" s="794"/>
      <c r="Q458" s="794"/>
      <c r="R458" s="794"/>
      <c r="S458" s="794"/>
      <c r="T458" s="794"/>
      <c r="U458" s="794"/>
      <c r="V458" s="794"/>
      <c r="W458" s="794"/>
      <c r="X458" s="794"/>
      <c r="Y458" s="794"/>
      <c r="Z458" s="794"/>
      <c r="AA458" s="794"/>
      <c r="AB458" s="794"/>
      <c r="AC458" s="794"/>
      <c r="AD458" s="794"/>
      <c r="AE458" s="794"/>
      <c r="AF458" s="794"/>
      <c r="AG458" s="794"/>
      <c r="AH458" s="794"/>
      <c r="AI458" s="794"/>
      <c r="AJ458" s="794"/>
      <c r="AK458" s="794"/>
      <c r="AL458" s="794"/>
      <c r="AM458" s="794"/>
      <c r="AN458" s="794"/>
      <c r="AO458" s="794"/>
      <c r="AP458" s="794"/>
      <c r="AQ458" s="794"/>
      <c r="AR458" s="794"/>
      <c r="AS458" s="794"/>
      <c r="AT458" s="794"/>
      <c r="AU458" s="794"/>
      <c r="AV458" s="794"/>
      <c r="AW458" s="794"/>
      <c r="AX458" s="794"/>
      <c r="AY458" s="794"/>
      <c r="AZ458" s="794"/>
      <c r="BA458" s="794"/>
      <c r="BB458" s="794"/>
      <c r="BC458" s="794"/>
      <c r="BD458" s="794"/>
      <c r="BE458" s="794"/>
      <c r="BF458" s="794"/>
      <c r="BG458" s="794"/>
      <c r="BH458" s="794"/>
      <c r="BI458" s="794"/>
      <c r="BJ458" s="794"/>
      <c r="BK458" s="794"/>
      <c r="BL458" s="794"/>
      <c r="BM458" s="794"/>
    </row>
    <row r="459" spans="5:65" s="795" customFormat="1" ht="12.75" customHeight="1">
      <c r="E459" s="4"/>
      <c r="F459" s="794"/>
      <c r="G459" s="794"/>
      <c r="H459" s="794"/>
      <c r="I459" s="794"/>
      <c r="J459" s="794"/>
      <c r="K459" s="794"/>
      <c r="L459" s="794"/>
      <c r="M459" s="794"/>
      <c r="N459" s="794"/>
      <c r="O459" s="794"/>
      <c r="P459" s="794"/>
      <c r="Q459" s="794"/>
      <c r="R459" s="794"/>
      <c r="S459" s="794"/>
      <c r="T459" s="794"/>
      <c r="U459" s="794"/>
      <c r="V459" s="794"/>
      <c r="W459" s="794"/>
      <c r="X459" s="794"/>
      <c r="Y459" s="794"/>
      <c r="Z459" s="794"/>
      <c r="AA459" s="794"/>
      <c r="AB459" s="794"/>
      <c r="AC459" s="794"/>
      <c r="AD459" s="794"/>
      <c r="AE459" s="794"/>
      <c r="AF459" s="794"/>
      <c r="AG459" s="794"/>
      <c r="AH459" s="794"/>
      <c r="AI459" s="794"/>
      <c r="AJ459" s="794"/>
      <c r="AK459" s="794"/>
      <c r="AL459" s="794"/>
      <c r="AM459" s="794"/>
      <c r="AN459" s="794"/>
      <c r="AO459" s="794"/>
      <c r="AP459" s="794"/>
      <c r="AQ459" s="794"/>
      <c r="AR459" s="794"/>
      <c r="AS459" s="794"/>
      <c r="AT459" s="794"/>
      <c r="AU459" s="794"/>
      <c r="AV459" s="794"/>
      <c r="AW459" s="794"/>
      <c r="AX459" s="794"/>
      <c r="AY459" s="794"/>
      <c r="AZ459" s="794"/>
      <c r="BA459" s="794"/>
      <c r="BB459" s="794"/>
      <c r="BC459" s="794"/>
      <c r="BD459" s="794"/>
      <c r="BE459" s="794"/>
      <c r="BF459" s="794"/>
      <c r="BG459" s="794"/>
      <c r="BH459" s="794"/>
      <c r="BI459" s="794"/>
      <c r="BJ459" s="794"/>
      <c r="BK459" s="794"/>
      <c r="BL459" s="794"/>
      <c r="BM459" s="794"/>
    </row>
    <row r="460" spans="5:65" s="795" customFormat="1" ht="12.75" customHeight="1">
      <c r="E460" s="4"/>
      <c r="F460" s="794"/>
      <c r="G460" s="794"/>
      <c r="H460" s="794"/>
      <c r="I460" s="794"/>
      <c r="J460" s="794"/>
      <c r="K460" s="794"/>
      <c r="L460" s="794"/>
      <c r="M460" s="794"/>
      <c r="N460" s="794"/>
      <c r="O460" s="794"/>
      <c r="P460" s="794"/>
      <c r="Q460" s="794"/>
      <c r="R460" s="794"/>
      <c r="S460" s="794"/>
      <c r="T460" s="794"/>
      <c r="U460" s="794"/>
      <c r="V460" s="794"/>
      <c r="W460" s="794"/>
      <c r="X460" s="794"/>
      <c r="Y460" s="794"/>
      <c r="Z460" s="794"/>
      <c r="AA460" s="794"/>
      <c r="AB460" s="794"/>
      <c r="AC460" s="794"/>
      <c r="AD460" s="794"/>
      <c r="AE460" s="794"/>
      <c r="AF460" s="794"/>
      <c r="AG460" s="794"/>
      <c r="AH460" s="794"/>
      <c r="AI460" s="794"/>
      <c r="AJ460" s="794"/>
      <c r="AK460" s="794"/>
      <c r="AL460" s="794"/>
      <c r="AM460" s="794"/>
      <c r="AN460" s="794"/>
      <c r="AO460" s="794"/>
      <c r="AP460" s="794"/>
      <c r="AQ460" s="794"/>
      <c r="AR460" s="794"/>
      <c r="AS460" s="794"/>
      <c r="AT460" s="794"/>
      <c r="AU460" s="794"/>
      <c r="AV460" s="794"/>
      <c r="AW460" s="794"/>
      <c r="AX460" s="794"/>
      <c r="AY460" s="794"/>
      <c r="AZ460" s="794"/>
      <c r="BA460" s="794"/>
      <c r="BB460" s="794"/>
      <c r="BC460" s="794"/>
      <c r="BD460" s="794"/>
      <c r="BE460" s="794"/>
      <c r="BF460" s="794"/>
      <c r="BG460" s="794"/>
      <c r="BH460" s="794"/>
      <c r="BI460" s="794"/>
      <c r="BJ460" s="794"/>
      <c r="BK460" s="794"/>
      <c r="BL460" s="794"/>
      <c r="BM460" s="794"/>
    </row>
    <row r="461" spans="5:65" s="795" customFormat="1" ht="12.75" customHeight="1">
      <c r="E461" s="4"/>
      <c r="F461" s="794"/>
      <c r="G461" s="794"/>
      <c r="H461" s="794"/>
      <c r="I461" s="794"/>
      <c r="J461" s="794"/>
      <c r="K461" s="794"/>
      <c r="L461" s="794"/>
      <c r="M461" s="794"/>
      <c r="N461" s="794"/>
      <c r="O461" s="794"/>
      <c r="P461" s="794"/>
      <c r="Q461" s="794"/>
      <c r="R461" s="794"/>
      <c r="S461" s="794"/>
      <c r="T461" s="794"/>
      <c r="U461" s="794"/>
      <c r="V461" s="794"/>
      <c r="W461" s="794"/>
      <c r="X461" s="794"/>
      <c r="Y461" s="794"/>
      <c r="Z461" s="794"/>
      <c r="AA461" s="794"/>
      <c r="AB461" s="794"/>
      <c r="AC461" s="794"/>
      <c r="AD461" s="794"/>
      <c r="AE461" s="794"/>
      <c r="AF461" s="794"/>
      <c r="AG461" s="794"/>
      <c r="AH461" s="794"/>
      <c r="AI461" s="794"/>
      <c r="AJ461" s="794"/>
      <c r="AK461" s="794"/>
      <c r="AL461" s="794"/>
      <c r="AM461" s="794"/>
      <c r="AN461" s="794"/>
      <c r="AO461" s="794"/>
      <c r="AP461" s="794"/>
      <c r="AQ461" s="794"/>
      <c r="AR461" s="794"/>
      <c r="AS461" s="794"/>
      <c r="AT461" s="794"/>
      <c r="AU461" s="794"/>
      <c r="AV461" s="794"/>
      <c r="AW461" s="794"/>
      <c r="AX461" s="794"/>
      <c r="AY461" s="794"/>
      <c r="AZ461" s="794"/>
      <c r="BA461" s="794"/>
      <c r="BB461" s="794"/>
      <c r="BC461" s="794"/>
      <c r="BD461" s="794"/>
      <c r="BE461" s="794"/>
      <c r="BF461" s="794"/>
      <c r="BG461" s="794"/>
      <c r="BH461" s="794"/>
      <c r="BI461" s="794"/>
      <c r="BJ461" s="794"/>
      <c r="BK461" s="794"/>
      <c r="BL461" s="794"/>
      <c r="BM461" s="794"/>
    </row>
    <row r="462" spans="5:65" s="795" customFormat="1" ht="11.1" customHeight="1">
      <c r="E462" s="4"/>
      <c r="F462" s="794"/>
      <c r="G462" s="794"/>
      <c r="H462" s="794"/>
      <c r="I462" s="794"/>
      <c r="J462" s="794"/>
      <c r="K462" s="794"/>
      <c r="L462" s="794"/>
      <c r="M462" s="794"/>
      <c r="N462" s="794"/>
      <c r="O462" s="794"/>
      <c r="P462" s="794"/>
      <c r="Q462" s="794"/>
      <c r="R462" s="794"/>
      <c r="S462" s="794"/>
      <c r="T462" s="794"/>
      <c r="U462" s="794"/>
      <c r="V462" s="794"/>
      <c r="W462" s="794"/>
      <c r="X462" s="794"/>
      <c r="Y462" s="794"/>
      <c r="Z462" s="794"/>
      <c r="AA462" s="794"/>
      <c r="AB462" s="794"/>
      <c r="AC462" s="794"/>
      <c r="AD462" s="794"/>
      <c r="AE462" s="794"/>
      <c r="AF462" s="794"/>
      <c r="AG462" s="794"/>
      <c r="AH462" s="794"/>
      <c r="AI462" s="794"/>
      <c r="AJ462" s="794"/>
      <c r="AK462" s="794"/>
      <c r="AL462" s="794"/>
      <c r="AM462" s="794"/>
      <c r="AN462" s="794"/>
      <c r="AO462" s="794"/>
      <c r="AP462" s="794"/>
      <c r="AQ462" s="794"/>
      <c r="AR462" s="794"/>
      <c r="AS462" s="794"/>
      <c r="AT462" s="794"/>
      <c r="AU462" s="794"/>
      <c r="AV462" s="794"/>
      <c r="AW462" s="794"/>
      <c r="AX462" s="794"/>
      <c r="AY462" s="794"/>
      <c r="AZ462" s="794"/>
      <c r="BA462" s="794"/>
      <c r="BB462" s="794"/>
      <c r="BC462" s="794"/>
      <c r="BD462" s="794"/>
      <c r="BE462" s="794"/>
      <c r="BF462" s="794"/>
      <c r="BG462" s="794"/>
      <c r="BH462" s="794"/>
      <c r="BI462" s="794"/>
      <c r="BJ462" s="794"/>
      <c r="BK462" s="794"/>
      <c r="BL462" s="794"/>
      <c r="BM462" s="794"/>
    </row>
    <row r="463" spans="5:65" s="795" customFormat="1" ht="13.5" customHeight="1">
      <c r="E463" s="4"/>
      <c r="F463" s="794"/>
      <c r="G463" s="794"/>
      <c r="H463" s="794"/>
      <c r="I463" s="794"/>
      <c r="J463" s="794"/>
      <c r="K463" s="794"/>
      <c r="L463" s="794"/>
      <c r="M463" s="794"/>
      <c r="N463" s="794"/>
      <c r="O463" s="794"/>
      <c r="P463" s="794"/>
      <c r="Q463" s="794"/>
      <c r="R463" s="794"/>
      <c r="S463" s="794"/>
      <c r="T463" s="794"/>
      <c r="U463" s="794"/>
      <c r="V463" s="794"/>
      <c r="W463" s="794"/>
      <c r="X463" s="794"/>
      <c r="Y463" s="794"/>
      <c r="Z463" s="794"/>
      <c r="AA463" s="794"/>
      <c r="AB463" s="794"/>
      <c r="AC463" s="794"/>
      <c r="AD463" s="794"/>
      <c r="AE463" s="794"/>
      <c r="AF463" s="794"/>
      <c r="AG463" s="794"/>
      <c r="AH463" s="794"/>
      <c r="AI463" s="794"/>
      <c r="AJ463" s="794"/>
      <c r="AK463" s="794"/>
      <c r="AL463" s="794"/>
      <c r="AM463" s="794"/>
      <c r="AN463" s="794"/>
      <c r="AO463" s="794"/>
      <c r="AP463" s="794"/>
      <c r="AQ463" s="794"/>
      <c r="AR463" s="794"/>
      <c r="AS463" s="794"/>
      <c r="AT463" s="794"/>
      <c r="AU463" s="794"/>
      <c r="AV463" s="794"/>
      <c r="AW463" s="794"/>
      <c r="AX463" s="794"/>
      <c r="AY463" s="794"/>
      <c r="AZ463" s="794"/>
      <c r="BA463" s="794"/>
      <c r="BB463" s="794"/>
      <c r="BC463" s="794"/>
      <c r="BD463" s="794"/>
      <c r="BE463" s="794"/>
      <c r="BF463" s="794"/>
      <c r="BG463" s="794"/>
      <c r="BH463" s="794"/>
      <c r="BI463" s="794"/>
      <c r="BJ463" s="794"/>
      <c r="BK463" s="794"/>
      <c r="BL463" s="794"/>
      <c r="BM463" s="794"/>
    </row>
    <row r="464" spans="5:65" s="795" customFormat="1" ht="12.75" customHeight="1">
      <c r="E464" s="4"/>
      <c r="F464" s="794"/>
      <c r="G464" s="794"/>
      <c r="H464" s="794"/>
      <c r="I464" s="794"/>
      <c r="J464" s="794"/>
      <c r="K464" s="794"/>
      <c r="L464" s="794"/>
      <c r="M464" s="794"/>
      <c r="N464" s="794"/>
      <c r="O464" s="794"/>
      <c r="P464" s="794"/>
      <c r="Q464" s="794"/>
      <c r="R464" s="794"/>
      <c r="S464" s="794"/>
      <c r="T464" s="794"/>
      <c r="U464" s="794"/>
      <c r="V464" s="794"/>
      <c r="W464" s="794"/>
      <c r="X464" s="794"/>
      <c r="Y464" s="794"/>
      <c r="Z464" s="794"/>
      <c r="AA464" s="794"/>
      <c r="AB464" s="794"/>
      <c r="AC464" s="794"/>
      <c r="AD464" s="794"/>
      <c r="AE464" s="794"/>
      <c r="AF464" s="794"/>
      <c r="AG464" s="794"/>
      <c r="AH464" s="794"/>
      <c r="AI464" s="794"/>
      <c r="AJ464" s="794"/>
      <c r="AK464" s="794"/>
      <c r="AL464" s="794"/>
      <c r="AM464" s="794"/>
      <c r="AN464" s="794"/>
      <c r="AO464" s="794"/>
      <c r="AP464" s="794"/>
      <c r="AQ464" s="794"/>
      <c r="AR464" s="794"/>
      <c r="AS464" s="794"/>
      <c r="AT464" s="794"/>
      <c r="AU464" s="794"/>
      <c r="AV464" s="794"/>
      <c r="AW464" s="794"/>
      <c r="AX464" s="794"/>
      <c r="AY464" s="794"/>
      <c r="AZ464" s="794"/>
      <c r="BA464" s="794"/>
      <c r="BB464" s="794"/>
      <c r="BC464" s="794"/>
      <c r="BD464" s="794"/>
      <c r="BE464" s="794"/>
      <c r="BF464" s="794"/>
      <c r="BG464" s="794"/>
      <c r="BH464" s="794"/>
      <c r="BI464" s="794"/>
      <c r="BJ464" s="794"/>
      <c r="BK464" s="794"/>
      <c r="BL464" s="794"/>
      <c r="BM464" s="794"/>
    </row>
    <row r="465" spans="5:65" s="795" customFormat="1" ht="12.75" customHeight="1">
      <c r="E465" s="4"/>
      <c r="F465" s="794"/>
      <c r="G465" s="794"/>
      <c r="H465" s="794"/>
      <c r="I465" s="794"/>
      <c r="J465" s="794"/>
      <c r="K465" s="794"/>
      <c r="L465" s="794"/>
      <c r="M465" s="794"/>
      <c r="N465" s="794"/>
      <c r="O465" s="794"/>
      <c r="P465" s="794"/>
      <c r="Q465" s="794"/>
      <c r="R465" s="794"/>
      <c r="S465" s="794"/>
      <c r="T465" s="794"/>
      <c r="U465" s="794"/>
      <c r="V465" s="794"/>
      <c r="W465" s="794"/>
      <c r="X465" s="794"/>
      <c r="Y465" s="794"/>
      <c r="Z465" s="794"/>
      <c r="AA465" s="794"/>
      <c r="AB465" s="794"/>
      <c r="AC465" s="794"/>
      <c r="AD465" s="794"/>
      <c r="AE465" s="794"/>
      <c r="AF465" s="794"/>
      <c r="AG465" s="794"/>
      <c r="AH465" s="794"/>
      <c r="AI465" s="794"/>
      <c r="AJ465" s="794"/>
      <c r="AK465" s="794"/>
      <c r="AL465" s="794"/>
      <c r="AM465" s="794"/>
      <c r="AN465" s="794"/>
      <c r="AO465" s="794"/>
      <c r="AP465" s="794"/>
      <c r="AQ465" s="794"/>
      <c r="AR465" s="794"/>
      <c r="AS465" s="794"/>
      <c r="AT465" s="794"/>
      <c r="AU465" s="794"/>
      <c r="AV465" s="794"/>
      <c r="AW465" s="794"/>
      <c r="AX465" s="794"/>
      <c r="AY465" s="794"/>
      <c r="AZ465" s="794"/>
      <c r="BA465" s="794"/>
      <c r="BB465" s="794"/>
      <c r="BC465" s="794"/>
      <c r="BD465" s="794"/>
      <c r="BE465" s="794"/>
      <c r="BF465" s="794"/>
      <c r="BG465" s="794"/>
      <c r="BH465" s="794"/>
      <c r="BI465" s="794"/>
      <c r="BJ465" s="794"/>
      <c r="BK465" s="794"/>
      <c r="BL465" s="794"/>
      <c r="BM465" s="794"/>
    </row>
    <row r="466" spans="5:65" s="795" customFormat="1" ht="12.75" customHeight="1">
      <c r="E466" s="4"/>
      <c r="F466" s="794"/>
      <c r="G466" s="794"/>
      <c r="H466" s="794"/>
      <c r="I466" s="794"/>
      <c r="J466" s="794"/>
      <c r="K466" s="794"/>
      <c r="L466" s="794"/>
      <c r="M466" s="794"/>
      <c r="N466" s="794"/>
      <c r="O466" s="794"/>
      <c r="P466" s="794"/>
      <c r="Q466" s="794"/>
      <c r="R466" s="794"/>
      <c r="S466" s="794"/>
      <c r="T466" s="794"/>
      <c r="U466" s="794"/>
      <c r="V466" s="794"/>
      <c r="W466" s="794"/>
      <c r="X466" s="794"/>
      <c r="Y466" s="794"/>
      <c r="Z466" s="794"/>
      <c r="AA466" s="794"/>
      <c r="AB466" s="794"/>
      <c r="AC466" s="794"/>
      <c r="AD466" s="794"/>
      <c r="AE466" s="794"/>
      <c r="AF466" s="794"/>
      <c r="AG466" s="794"/>
      <c r="AH466" s="794"/>
      <c r="AI466" s="794"/>
      <c r="AJ466" s="794"/>
      <c r="AK466" s="794"/>
      <c r="AL466" s="794"/>
      <c r="AM466" s="794"/>
      <c r="AN466" s="794"/>
      <c r="AO466" s="794"/>
      <c r="AP466" s="794"/>
      <c r="AQ466" s="794"/>
      <c r="AR466" s="794"/>
      <c r="AS466" s="794"/>
      <c r="AT466" s="794"/>
      <c r="AU466" s="794"/>
      <c r="AV466" s="794"/>
      <c r="AW466" s="794"/>
      <c r="AX466" s="794"/>
      <c r="AY466" s="794"/>
      <c r="AZ466" s="794"/>
      <c r="BA466" s="794"/>
      <c r="BB466" s="794"/>
      <c r="BC466" s="794"/>
      <c r="BD466" s="794"/>
      <c r="BE466" s="794"/>
      <c r="BF466" s="794"/>
      <c r="BG466" s="794"/>
      <c r="BH466" s="794"/>
      <c r="BI466" s="794"/>
      <c r="BJ466" s="794"/>
      <c r="BK466" s="794"/>
      <c r="BL466" s="794"/>
      <c r="BM466" s="794"/>
    </row>
    <row r="467" spans="5:65" s="795" customFormat="1" ht="11.1" customHeight="1">
      <c r="E467" s="4"/>
      <c r="F467" s="794"/>
      <c r="G467" s="794"/>
      <c r="H467" s="794"/>
      <c r="I467" s="794"/>
      <c r="J467" s="794"/>
      <c r="K467" s="794"/>
      <c r="L467" s="794"/>
      <c r="M467" s="794"/>
      <c r="N467" s="794"/>
      <c r="O467" s="794"/>
      <c r="P467" s="794"/>
      <c r="Q467" s="794"/>
      <c r="R467" s="794"/>
      <c r="S467" s="794"/>
      <c r="T467" s="794"/>
      <c r="U467" s="794"/>
      <c r="V467" s="794"/>
      <c r="W467" s="794"/>
      <c r="X467" s="794"/>
      <c r="Y467" s="794"/>
      <c r="Z467" s="794"/>
      <c r="AA467" s="794"/>
      <c r="AB467" s="794"/>
      <c r="AC467" s="794"/>
      <c r="AD467" s="794"/>
      <c r="AE467" s="794"/>
      <c r="AF467" s="794"/>
      <c r="AG467" s="794"/>
      <c r="AH467" s="794"/>
      <c r="AI467" s="794"/>
      <c r="AJ467" s="794"/>
      <c r="AK467" s="794"/>
      <c r="AL467" s="794"/>
      <c r="AM467" s="794"/>
      <c r="AN467" s="794"/>
      <c r="AO467" s="794"/>
      <c r="AP467" s="794"/>
      <c r="AQ467" s="794"/>
      <c r="AR467" s="794"/>
      <c r="AS467" s="794"/>
      <c r="AT467" s="794"/>
      <c r="AU467" s="794"/>
      <c r="AV467" s="794"/>
      <c r="AW467" s="794"/>
      <c r="AX467" s="794"/>
      <c r="AY467" s="794"/>
      <c r="AZ467" s="794"/>
      <c r="BA467" s="794"/>
      <c r="BB467" s="794"/>
      <c r="BC467" s="794"/>
      <c r="BD467" s="794"/>
      <c r="BE467" s="794"/>
      <c r="BF467" s="794"/>
      <c r="BG467" s="794"/>
      <c r="BH467" s="794"/>
      <c r="BI467" s="794"/>
      <c r="BJ467" s="794"/>
      <c r="BK467" s="794"/>
      <c r="BL467" s="794"/>
      <c r="BM467" s="794"/>
    </row>
    <row r="468" spans="5:65" s="795" customFormat="1" ht="11.1" customHeight="1">
      <c r="E468" s="4"/>
      <c r="F468" s="794"/>
      <c r="G468" s="794"/>
      <c r="H468" s="794"/>
      <c r="I468" s="794"/>
      <c r="J468" s="794"/>
      <c r="K468" s="794"/>
      <c r="L468" s="794"/>
      <c r="M468" s="794"/>
      <c r="N468" s="794"/>
      <c r="O468" s="794"/>
      <c r="P468" s="794"/>
      <c r="Q468" s="794"/>
      <c r="R468" s="794"/>
      <c r="S468" s="794"/>
      <c r="T468" s="794"/>
      <c r="U468" s="794"/>
      <c r="V468" s="794"/>
      <c r="W468" s="794"/>
      <c r="X468" s="794"/>
      <c r="Y468" s="794"/>
      <c r="Z468" s="794"/>
      <c r="AA468" s="794"/>
      <c r="AB468" s="794"/>
      <c r="AC468" s="794"/>
      <c r="AD468" s="794"/>
      <c r="AE468" s="794"/>
      <c r="AF468" s="794"/>
      <c r="AG468" s="794"/>
      <c r="AH468" s="794"/>
      <c r="AI468" s="794"/>
      <c r="AJ468" s="794"/>
      <c r="AK468" s="794"/>
      <c r="AL468" s="794"/>
      <c r="AM468" s="794"/>
      <c r="AN468" s="794"/>
      <c r="AO468" s="794"/>
      <c r="AP468" s="794"/>
      <c r="AQ468" s="794"/>
      <c r="AR468" s="794"/>
      <c r="AS468" s="794"/>
      <c r="AT468" s="794"/>
      <c r="AU468" s="794"/>
      <c r="AV468" s="794"/>
      <c r="AW468" s="794"/>
      <c r="AX468" s="794"/>
      <c r="AY468" s="794"/>
      <c r="AZ468" s="794"/>
      <c r="BA468" s="794"/>
      <c r="BB468" s="794"/>
      <c r="BC468" s="794"/>
      <c r="BD468" s="794"/>
      <c r="BE468" s="794"/>
      <c r="BF468" s="794"/>
      <c r="BG468" s="794"/>
      <c r="BH468" s="794"/>
      <c r="BI468" s="794"/>
      <c r="BJ468" s="794"/>
      <c r="BK468" s="794"/>
      <c r="BL468" s="794"/>
      <c r="BM468" s="794"/>
    </row>
    <row r="469" spans="5:65" s="795" customFormat="1" ht="13.5" customHeight="1">
      <c r="E469" s="4"/>
      <c r="F469" s="794"/>
      <c r="G469" s="794"/>
      <c r="H469" s="794"/>
      <c r="I469" s="794"/>
      <c r="J469" s="794"/>
      <c r="K469" s="794"/>
      <c r="L469" s="794"/>
      <c r="M469" s="794"/>
      <c r="N469" s="794"/>
      <c r="O469" s="794"/>
      <c r="P469" s="794"/>
      <c r="Q469" s="794"/>
      <c r="R469" s="794"/>
      <c r="S469" s="794"/>
      <c r="T469" s="794"/>
      <c r="U469" s="794"/>
      <c r="V469" s="794"/>
      <c r="W469" s="794"/>
      <c r="X469" s="794"/>
      <c r="Y469" s="794"/>
      <c r="Z469" s="794"/>
      <c r="AA469" s="794"/>
      <c r="AB469" s="794"/>
      <c r="AC469" s="794"/>
      <c r="AD469" s="794"/>
      <c r="AE469" s="794"/>
      <c r="AF469" s="794"/>
      <c r="AG469" s="794"/>
      <c r="AH469" s="794"/>
      <c r="AI469" s="794"/>
      <c r="AJ469" s="794"/>
      <c r="AK469" s="794"/>
      <c r="AL469" s="794"/>
      <c r="AM469" s="794"/>
      <c r="AN469" s="794"/>
      <c r="AO469" s="794"/>
      <c r="AP469" s="794"/>
      <c r="AQ469" s="794"/>
      <c r="AR469" s="794"/>
      <c r="AS469" s="794"/>
      <c r="AT469" s="794"/>
      <c r="AU469" s="794"/>
      <c r="AV469" s="794"/>
      <c r="AW469" s="794"/>
      <c r="AX469" s="794"/>
      <c r="AY469" s="794"/>
      <c r="AZ469" s="794"/>
      <c r="BA469" s="794"/>
      <c r="BB469" s="794"/>
      <c r="BC469" s="794"/>
      <c r="BD469" s="794"/>
      <c r="BE469" s="794"/>
      <c r="BF469" s="794"/>
      <c r="BG469" s="794"/>
      <c r="BH469" s="794"/>
      <c r="BI469" s="794"/>
      <c r="BJ469" s="794"/>
      <c r="BK469" s="794"/>
      <c r="BL469" s="794"/>
      <c r="BM469" s="794"/>
    </row>
    <row r="470" spans="5:65" s="795" customFormat="1" ht="13.5" customHeight="1">
      <c r="E470" s="4"/>
      <c r="F470" s="794"/>
      <c r="G470" s="794"/>
      <c r="H470" s="794"/>
      <c r="I470" s="794"/>
      <c r="J470" s="794"/>
      <c r="K470" s="794"/>
      <c r="L470" s="794"/>
      <c r="M470" s="794"/>
      <c r="N470" s="794"/>
      <c r="O470" s="794"/>
      <c r="P470" s="794"/>
      <c r="Q470" s="794"/>
      <c r="R470" s="794"/>
      <c r="S470" s="794"/>
      <c r="T470" s="794"/>
      <c r="U470" s="794"/>
      <c r="V470" s="794"/>
      <c r="W470" s="794"/>
      <c r="X470" s="794"/>
      <c r="Y470" s="794"/>
      <c r="Z470" s="794"/>
      <c r="AA470" s="794"/>
      <c r="AB470" s="794"/>
      <c r="AC470" s="794"/>
      <c r="AD470" s="794"/>
      <c r="AE470" s="794"/>
      <c r="AF470" s="794"/>
      <c r="AG470" s="794"/>
      <c r="AH470" s="794"/>
      <c r="AI470" s="794"/>
      <c r="AJ470" s="794"/>
      <c r="AK470" s="794"/>
      <c r="AL470" s="794"/>
      <c r="AM470" s="794"/>
      <c r="AN470" s="794"/>
      <c r="AO470" s="794"/>
      <c r="AP470" s="794"/>
      <c r="AQ470" s="794"/>
      <c r="AR470" s="794"/>
      <c r="AS470" s="794"/>
      <c r="AT470" s="794"/>
      <c r="AU470" s="794"/>
      <c r="AV470" s="794"/>
      <c r="AW470" s="794"/>
      <c r="AX470" s="794"/>
      <c r="AY470" s="794"/>
      <c r="AZ470" s="794"/>
      <c r="BA470" s="794"/>
      <c r="BB470" s="794"/>
      <c r="BC470" s="794"/>
      <c r="BD470" s="794"/>
      <c r="BE470" s="794"/>
      <c r="BF470" s="794"/>
      <c r="BG470" s="794"/>
      <c r="BH470" s="794"/>
      <c r="BI470" s="794"/>
      <c r="BJ470" s="794"/>
      <c r="BK470" s="794"/>
      <c r="BL470" s="794"/>
      <c r="BM470" s="794"/>
    </row>
    <row r="471" spans="5:65" s="795" customFormat="1" ht="13.5" customHeight="1">
      <c r="E471" s="4"/>
      <c r="F471" s="794"/>
      <c r="G471" s="794"/>
      <c r="H471" s="794"/>
      <c r="I471" s="794"/>
      <c r="J471" s="794"/>
      <c r="K471" s="794"/>
      <c r="L471" s="794"/>
      <c r="M471" s="794"/>
      <c r="N471" s="794"/>
      <c r="O471" s="794"/>
      <c r="P471" s="794"/>
      <c r="Q471" s="794"/>
      <c r="R471" s="794"/>
      <c r="S471" s="794"/>
      <c r="T471" s="794"/>
      <c r="U471" s="794"/>
      <c r="V471" s="794"/>
      <c r="W471" s="794"/>
      <c r="X471" s="794"/>
      <c r="Y471" s="794"/>
      <c r="Z471" s="794"/>
      <c r="AA471" s="794"/>
      <c r="AB471" s="794"/>
      <c r="AC471" s="794"/>
      <c r="AD471" s="794"/>
      <c r="AE471" s="794"/>
      <c r="AF471" s="794"/>
      <c r="AG471" s="794"/>
      <c r="AH471" s="794"/>
      <c r="AI471" s="794"/>
      <c r="AJ471" s="794"/>
      <c r="AK471" s="794"/>
      <c r="AL471" s="794"/>
      <c r="AM471" s="794"/>
      <c r="AN471" s="794"/>
      <c r="AO471" s="794"/>
      <c r="AP471" s="794"/>
      <c r="AQ471" s="794"/>
      <c r="AR471" s="794"/>
      <c r="AS471" s="794"/>
      <c r="AT471" s="794"/>
      <c r="AU471" s="794"/>
      <c r="AV471" s="794"/>
      <c r="AW471" s="794"/>
      <c r="AX471" s="794"/>
      <c r="AY471" s="794"/>
      <c r="AZ471" s="794"/>
      <c r="BA471" s="794"/>
      <c r="BB471" s="794"/>
      <c r="BC471" s="794"/>
      <c r="BD471" s="794"/>
      <c r="BE471" s="794"/>
      <c r="BF471" s="794"/>
      <c r="BG471" s="794"/>
      <c r="BH471" s="794"/>
      <c r="BI471" s="794"/>
      <c r="BJ471" s="794"/>
      <c r="BK471" s="794"/>
      <c r="BL471" s="794"/>
      <c r="BM471" s="794"/>
    </row>
    <row r="472" spans="5:65" s="795" customFormat="1" ht="13.5" customHeight="1">
      <c r="E472" s="4"/>
      <c r="F472" s="794"/>
      <c r="G472" s="794"/>
      <c r="H472" s="794"/>
      <c r="I472" s="794"/>
      <c r="J472" s="794"/>
      <c r="K472" s="794"/>
      <c r="L472" s="794"/>
      <c r="M472" s="794"/>
      <c r="N472" s="794"/>
      <c r="O472" s="794"/>
      <c r="P472" s="794"/>
      <c r="Q472" s="794"/>
      <c r="R472" s="794"/>
      <c r="S472" s="794"/>
      <c r="T472" s="794"/>
      <c r="U472" s="794"/>
      <c r="V472" s="794"/>
      <c r="W472" s="794"/>
      <c r="X472" s="794"/>
      <c r="Y472" s="794"/>
      <c r="Z472" s="794"/>
      <c r="AA472" s="794"/>
      <c r="AB472" s="794"/>
      <c r="AC472" s="794"/>
      <c r="AD472" s="794"/>
      <c r="AE472" s="794"/>
      <c r="AF472" s="794"/>
      <c r="AG472" s="794"/>
      <c r="AH472" s="794"/>
      <c r="AI472" s="794"/>
      <c r="AJ472" s="794"/>
      <c r="AK472" s="794"/>
      <c r="AL472" s="794"/>
      <c r="AM472" s="794"/>
      <c r="AN472" s="794"/>
      <c r="AO472" s="794"/>
      <c r="AP472" s="794"/>
      <c r="AQ472" s="794"/>
      <c r="AR472" s="794"/>
      <c r="AS472" s="794"/>
      <c r="AT472" s="794"/>
      <c r="AU472" s="794"/>
      <c r="AV472" s="794"/>
      <c r="AW472" s="794"/>
      <c r="AX472" s="794"/>
      <c r="AY472" s="794"/>
      <c r="AZ472" s="794"/>
      <c r="BA472" s="794"/>
      <c r="BB472" s="794"/>
      <c r="BC472" s="794"/>
      <c r="BD472" s="794"/>
      <c r="BE472" s="794"/>
      <c r="BF472" s="794"/>
      <c r="BG472" s="794"/>
      <c r="BH472" s="794"/>
      <c r="BI472" s="794"/>
      <c r="BJ472" s="794"/>
      <c r="BK472" s="794"/>
      <c r="BL472" s="794"/>
      <c r="BM472" s="794"/>
    </row>
    <row r="473" spans="5:65" s="795" customFormat="1" ht="3.75" customHeight="1">
      <c r="E473" s="4"/>
      <c r="F473" s="794"/>
      <c r="G473" s="794"/>
      <c r="H473" s="794"/>
      <c r="I473" s="794"/>
      <c r="J473" s="794"/>
      <c r="K473" s="794"/>
      <c r="L473" s="794"/>
      <c r="M473" s="794"/>
      <c r="N473" s="794"/>
      <c r="O473" s="794"/>
      <c r="P473" s="794"/>
      <c r="Q473" s="794"/>
      <c r="R473" s="794"/>
      <c r="S473" s="794"/>
      <c r="T473" s="794"/>
      <c r="U473" s="794"/>
      <c r="V473" s="794"/>
      <c r="W473" s="794"/>
      <c r="X473" s="794"/>
      <c r="Y473" s="794"/>
      <c r="Z473" s="794"/>
      <c r="AA473" s="794"/>
      <c r="AB473" s="794"/>
      <c r="AC473" s="794"/>
      <c r="AD473" s="794"/>
      <c r="AE473" s="794"/>
      <c r="AF473" s="794"/>
      <c r="AG473" s="794"/>
      <c r="AH473" s="794"/>
      <c r="AI473" s="794"/>
      <c r="AJ473" s="794"/>
      <c r="AK473" s="794"/>
      <c r="AL473" s="794"/>
      <c r="AM473" s="794"/>
      <c r="AN473" s="794"/>
      <c r="AO473" s="794"/>
      <c r="AP473" s="794"/>
      <c r="AQ473" s="794"/>
      <c r="AR473" s="794"/>
      <c r="AS473" s="794"/>
      <c r="AT473" s="794"/>
      <c r="AU473" s="794"/>
      <c r="AV473" s="794"/>
      <c r="AW473" s="794"/>
      <c r="AX473" s="794"/>
      <c r="AY473" s="794"/>
      <c r="AZ473" s="794"/>
      <c r="BA473" s="794"/>
      <c r="BB473" s="794"/>
      <c r="BC473" s="794"/>
      <c r="BD473" s="794"/>
      <c r="BE473" s="794"/>
      <c r="BF473" s="794"/>
      <c r="BG473" s="794"/>
      <c r="BH473" s="794"/>
      <c r="BI473" s="794"/>
      <c r="BJ473" s="794"/>
      <c r="BK473" s="794"/>
      <c r="BL473" s="794"/>
      <c r="BM473" s="794"/>
    </row>
    <row r="474" spans="5:65" s="795" customFormat="1" ht="10.5" customHeight="1">
      <c r="E474" s="4"/>
      <c r="F474" s="794"/>
      <c r="G474" s="794"/>
      <c r="H474" s="794"/>
      <c r="I474" s="794"/>
      <c r="J474" s="794"/>
      <c r="K474" s="794"/>
      <c r="L474" s="794"/>
      <c r="M474" s="794"/>
      <c r="N474" s="794"/>
      <c r="O474" s="794"/>
      <c r="P474" s="794"/>
      <c r="Q474" s="794"/>
      <c r="R474" s="794"/>
      <c r="S474" s="794"/>
      <c r="T474" s="794"/>
      <c r="U474" s="794"/>
      <c r="V474" s="794"/>
      <c r="W474" s="794"/>
      <c r="X474" s="794"/>
      <c r="Y474" s="794"/>
      <c r="Z474" s="794"/>
      <c r="AA474" s="794"/>
      <c r="AB474" s="794"/>
      <c r="AC474" s="794"/>
      <c r="AD474" s="794"/>
      <c r="AE474" s="794"/>
      <c r="AF474" s="794"/>
      <c r="AG474" s="794"/>
      <c r="AH474" s="794"/>
      <c r="AI474" s="794"/>
      <c r="AJ474" s="794"/>
      <c r="AK474" s="794"/>
      <c r="AL474" s="794"/>
      <c r="AM474" s="794"/>
      <c r="AN474" s="794"/>
      <c r="AO474" s="794"/>
      <c r="AP474" s="794"/>
      <c r="AQ474" s="794"/>
      <c r="AR474" s="794"/>
      <c r="AS474" s="794"/>
      <c r="AT474" s="794"/>
      <c r="AU474" s="794"/>
      <c r="AV474" s="794"/>
      <c r="AW474" s="794"/>
      <c r="AX474" s="794"/>
      <c r="AY474" s="794"/>
      <c r="AZ474" s="794"/>
      <c r="BA474" s="794"/>
      <c r="BB474" s="794"/>
      <c r="BC474" s="794"/>
      <c r="BD474" s="794"/>
      <c r="BE474" s="794"/>
      <c r="BF474" s="794"/>
      <c r="BG474" s="794"/>
      <c r="BH474" s="794"/>
      <c r="BI474" s="794"/>
      <c r="BJ474" s="794"/>
      <c r="BK474" s="794"/>
      <c r="BL474" s="794"/>
      <c r="BM474" s="794"/>
    </row>
    <row r="475" spans="5:65" s="795" customFormat="1" ht="17.25" customHeight="1">
      <c r="E475" s="4"/>
      <c r="F475" s="794"/>
      <c r="G475" s="794"/>
      <c r="H475" s="794"/>
      <c r="I475" s="794"/>
      <c r="J475" s="794"/>
      <c r="K475" s="794"/>
      <c r="L475" s="794"/>
      <c r="M475" s="794"/>
      <c r="N475" s="794"/>
      <c r="O475" s="794"/>
      <c r="P475" s="794"/>
      <c r="Q475" s="794"/>
      <c r="R475" s="794"/>
      <c r="S475" s="794"/>
      <c r="T475" s="794"/>
      <c r="U475" s="794"/>
      <c r="V475" s="794"/>
      <c r="W475" s="794"/>
      <c r="X475" s="794"/>
      <c r="Y475" s="794"/>
      <c r="Z475" s="794"/>
      <c r="AA475" s="794"/>
      <c r="AB475" s="794"/>
      <c r="AC475" s="794"/>
      <c r="AD475" s="794"/>
      <c r="AE475" s="794"/>
      <c r="AF475" s="794"/>
      <c r="AG475" s="794"/>
      <c r="AH475" s="794"/>
      <c r="AI475" s="794"/>
      <c r="AJ475" s="794"/>
      <c r="AK475" s="794"/>
      <c r="AL475" s="794"/>
      <c r="AM475" s="794"/>
      <c r="AN475" s="794"/>
      <c r="AO475" s="794"/>
      <c r="AP475" s="794"/>
      <c r="AQ475" s="794"/>
      <c r="AR475" s="794"/>
      <c r="AS475" s="794"/>
      <c r="AT475" s="794"/>
      <c r="AU475" s="794"/>
      <c r="AV475" s="794"/>
      <c r="AW475" s="794"/>
      <c r="AX475" s="794"/>
      <c r="AY475" s="794"/>
      <c r="AZ475" s="794"/>
      <c r="BA475" s="794"/>
      <c r="BB475" s="794"/>
      <c r="BC475" s="794"/>
      <c r="BD475" s="794"/>
      <c r="BE475" s="794"/>
      <c r="BF475" s="794"/>
      <c r="BG475" s="794"/>
      <c r="BH475" s="794"/>
      <c r="BI475" s="794"/>
      <c r="BJ475" s="794"/>
      <c r="BK475" s="794"/>
      <c r="BL475" s="794"/>
      <c r="BM475" s="794"/>
    </row>
    <row r="476" spans="5:65" s="795" customFormat="1" ht="17.25" customHeight="1">
      <c r="E476" s="4"/>
      <c r="F476" s="794"/>
      <c r="G476" s="794"/>
      <c r="H476" s="794"/>
      <c r="I476" s="794"/>
      <c r="J476" s="794"/>
      <c r="K476" s="794"/>
      <c r="L476" s="794"/>
      <c r="M476" s="794"/>
      <c r="N476" s="794"/>
      <c r="O476" s="794"/>
      <c r="P476" s="794"/>
      <c r="Q476" s="794"/>
      <c r="R476" s="794"/>
      <c r="S476" s="794"/>
      <c r="T476" s="794"/>
      <c r="U476" s="794"/>
      <c r="V476" s="794"/>
      <c r="W476" s="794"/>
      <c r="X476" s="794"/>
      <c r="Y476" s="794"/>
      <c r="Z476" s="794"/>
      <c r="AA476" s="794"/>
      <c r="AB476" s="794"/>
      <c r="AC476" s="794"/>
      <c r="AD476" s="794"/>
      <c r="AE476" s="794"/>
      <c r="AF476" s="794"/>
      <c r="AG476" s="794"/>
      <c r="AH476" s="794"/>
      <c r="AI476" s="794"/>
      <c r="AJ476" s="794"/>
      <c r="AK476" s="794"/>
      <c r="AL476" s="794"/>
      <c r="AM476" s="794"/>
      <c r="AN476" s="794"/>
      <c r="AO476" s="794"/>
      <c r="AP476" s="794"/>
      <c r="AQ476" s="794"/>
      <c r="AR476" s="794"/>
      <c r="AS476" s="794"/>
      <c r="AT476" s="794"/>
      <c r="AU476" s="794"/>
      <c r="AV476" s="794"/>
      <c r="AW476" s="794"/>
      <c r="AX476" s="794"/>
      <c r="AY476" s="794"/>
      <c r="AZ476" s="794"/>
      <c r="BA476" s="794"/>
      <c r="BB476" s="794"/>
      <c r="BC476" s="794"/>
      <c r="BD476" s="794"/>
      <c r="BE476" s="794"/>
      <c r="BF476" s="794"/>
      <c r="BG476" s="794"/>
      <c r="BH476" s="794"/>
      <c r="BI476" s="794"/>
      <c r="BJ476" s="794"/>
      <c r="BK476" s="794"/>
      <c r="BL476" s="794"/>
      <c r="BM476" s="794"/>
    </row>
    <row r="477" spans="5:65" s="795" customFormat="1" ht="17.25" customHeight="1">
      <c r="E477" s="4"/>
      <c r="F477" s="794"/>
      <c r="G477" s="794"/>
      <c r="H477" s="794"/>
      <c r="I477" s="794"/>
      <c r="J477" s="794"/>
      <c r="K477" s="794"/>
      <c r="L477" s="794"/>
      <c r="M477" s="794"/>
      <c r="N477" s="794"/>
      <c r="O477" s="794"/>
      <c r="P477" s="794"/>
      <c r="Q477" s="794"/>
      <c r="R477" s="794"/>
      <c r="S477" s="794"/>
      <c r="T477" s="794"/>
      <c r="U477" s="794"/>
      <c r="V477" s="794"/>
      <c r="W477" s="794"/>
      <c r="X477" s="794"/>
      <c r="Y477" s="794"/>
      <c r="Z477" s="794"/>
      <c r="AA477" s="794"/>
      <c r="AB477" s="794"/>
      <c r="AC477" s="794"/>
      <c r="AD477" s="794"/>
      <c r="AE477" s="794"/>
      <c r="AF477" s="794"/>
      <c r="AG477" s="794"/>
      <c r="AH477" s="794"/>
      <c r="AI477" s="794"/>
      <c r="AJ477" s="794"/>
      <c r="AK477" s="794"/>
      <c r="AL477" s="794"/>
      <c r="AM477" s="794"/>
      <c r="AN477" s="794"/>
      <c r="AO477" s="794"/>
      <c r="AP477" s="794"/>
      <c r="AQ477" s="794"/>
      <c r="AR477" s="794"/>
      <c r="AS477" s="794"/>
      <c r="AT477" s="794"/>
      <c r="AU477" s="794"/>
      <c r="AV477" s="794"/>
      <c r="AW477" s="794"/>
      <c r="AX477" s="794"/>
      <c r="AY477" s="794"/>
      <c r="AZ477" s="794"/>
      <c r="BA477" s="794"/>
      <c r="BB477" s="794"/>
      <c r="BC477" s="794"/>
      <c r="BD477" s="794"/>
      <c r="BE477" s="794"/>
      <c r="BF477" s="794"/>
      <c r="BG477" s="794"/>
      <c r="BH477" s="794"/>
      <c r="BI477" s="794"/>
      <c r="BJ477" s="794"/>
      <c r="BK477" s="794"/>
      <c r="BL477" s="794"/>
      <c r="BM477" s="794"/>
    </row>
    <row r="478" spans="5:65" s="795" customFormat="1" ht="17.25" customHeight="1">
      <c r="E478" s="4"/>
      <c r="F478" s="794"/>
      <c r="G478" s="794"/>
      <c r="H478" s="794"/>
      <c r="I478" s="794"/>
      <c r="J478" s="794"/>
      <c r="K478" s="794"/>
      <c r="L478" s="794"/>
      <c r="M478" s="794"/>
      <c r="N478" s="794"/>
      <c r="O478" s="794"/>
      <c r="P478" s="794"/>
      <c r="Q478" s="794"/>
      <c r="R478" s="794"/>
      <c r="S478" s="794"/>
      <c r="T478" s="794"/>
      <c r="U478" s="794"/>
      <c r="V478" s="794"/>
      <c r="W478" s="794"/>
      <c r="X478" s="794"/>
      <c r="Y478" s="794"/>
      <c r="Z478" s="794"/>
      <c r="AA478" s="794"/>
      <c r="AB478" s="794"/>
      <c r="AC478" s="794"/>
      <c r="AD478" s="794"/>
      <c r="AE478" s="794"/>
      <c r="AF478" s="794"/>
      <c r="AG478" s="794"/>
      <c r="AH478" s="794"/>
      <c r="AI478" s="794"/>
      <c r="AJ478" s="794"/>
      <c r="AK478" s="794"/>
      <c r="AL478" s="794"/>
      <c r="AM478" s="794"/>
      <c r="AN478" s="794"/>
      <c r="AO478" s="794"/>
      <c r="AP478" s="794"/>
      <c r="AQ478" s="794"/>
      <c r="AR478" s="794"/>
      <c r="AS478" s="794"/>
      <c r="AT478" s="794"/>
      <c r="AU478" s="794"/>
      <c r="AV478" s="794"/>
      <c r="AW478" s="794"/>
      <c r="AX478" s="794"/>
      <c r="AY478" s="794"/>
      <c r="AZ478" s="794"/>
      <c r="BA478" s="794"/>
      <c r="BB478" s="794"/>
      <c r="BC478" s="794"/>
      <c r="BD478" s="794"/>
      <c r="BE478" s="794"/>
      <c r="BF478" s="794"/>
      <c r="BG478" s="794"/>
      <c r="BH478" s="794"/>
      <c r="BI478" s="794"/>
      <c r="BJ478" s="794"/>
      <c r="BK478" s="794"/>
      <c r="BL478" s="794"/>
      <c r="BM478" s="794"/>
    </row>
    <row r="479" spans="5:65" s="795" customFormat="1" ht="12" customHeight="1">
      <c r="E479" s="4"/>
      <c r="F479" s="794"/>
      <c r="G479" s="794"/>
      <c r="H479" s="794"/>
      <c r="I479" s="794"/>
      <c r="J479" s="794"/>
      <c r="K479" s="794"/>
      <c r="L479" s="794"/>
      <c r="M479" s="794"/>
      <c r="N479" s="794"/>
      <c r="O479" s="794"/>
      <c r="P479" s="794"/>
      <c r="Q479" s="794"/>
      <c r="R479" s="794"/>
      <c r="S479" s="794"/>
      <c r="T479" s="794"/>
      <c r="U479" s="794"/>
      <c r="V479" s="794"/>
      <c r="W479" s="794"/>
      <c r="X479" s="794"/>
      <c r="Y479" s="794"/>
      <c r="Z479" s="794"/>
      <c r="AA479" s="794"/>
      <c r="AB479" s="794"/>
      <c r="AC479" s="794"/>
      <c r="AD479" s="794"/>
      <c r="AE479" s="794"/>
      <c r="AF479" s="794"/>
      <c r="AG479" s="794"/>
      <c r="AH479" s="794"/>
      <c r="AI479" s="794"/>
      <c r="AJ479" s="794"/>
      <c r="AK479" s="794"/>
      <c r="AL479" s="794"/>
      <c r="AM479" s="794"/>
      <c r="AN479" s="794"/>
      <c r="AO479" s="794"/>
      <c r="AP479" s="794"/>
      <c r="AQ479" s="794"/>
      <c r="AR479" s="794"/>
      <c r="AS479" s="794"/>
      <c r="AT479" s="794"/>
      <c r="AU479" s="794"/>
      <c r="AV479" s="794"/>
      <c r="AW479" s="794"/>
      <c r="AX479" s="794"/>
      <c r="AY479" s="794"/>
      <c r="AZ479" s="794"/>
      <c r="BA479" s="794"/>
      <c r="BB479" s="794"/>
      <c r="BC479" s="794"/>
      <c r="BD479" s="794"/>
      <c r="BE479" s="794"/>
      <c r="BF479" s="794"/>
      <c r="BG479" s="794"/>
      <c r="BH479" s="794"/>
      <c r="BI479" s="794"/>
      <c r="BJ479" s="794"/>
      <c r="BK479" s="794"/>
      <c r="BL479" s="794"/>
      <c r="BM479" s="794"/>
    </row>
    <row r="480" spans="5:65" s="795" customFormat="1" ht="15" customHeight="1">
      <c r="E480" s="4"/>
      <c r="F480" s="794"/>
      <c r="G480" s="794"/>
      <c r="H480" s="794"/>
      <c r="I480" s="794"/>
      <c r="J480" s="794"/>
      <c r="K480" s="794"/>
      <c r="L480" s="794"/>
      <c r="M480" s="794"/>
      <c r="N480" s="794"/>
      <c r="O480" s="794"/>
      <c r="P480" s="794"/>
      <c r="Q480" s="794"/>
      <c r="R480" s="794"/>
      <c r="S480" s="794"/>
      <c r="T480" s="794"/>
      <c r="U480" s="794"/>
      <c r="V480" s="794"/>
      <c r="W480" s="794"/>
      <c r="X480" s="794"/>
      <c r="Y480" s="794"/>
      <c r="Z480" s="794"/>
      <c r="AA480" s="794"/>
      <c r="AB480" s="794"/>
      <c r="AC480" s="794"/>
      <c r="AD480" s="794"/>
      <c r="AE480" s="794"/>
      <c r="AF480" s="794"/>
      <c r="AG480" s="794"/>
      <c r="AH480" s="794"/>
      <c r="AI480" s="794"/>
      <c r="AJ480" s="794"/>
      <c r="AK480" s="794"/>
      <c r="AL480" s="794"/>
      <c r="AM480" s="794"/>
      <c r="AN480" s="794"/>
      <c r="AO480" s="794"/>
      <c r="AP480" s="794"/>
      <c r="AQ480" s="794"/>
      <c r="AR480" s="794"/>
      <c r="AS480" s="794"/>
      <c r="AT480" s="794"/>
      <c r="AU480" s="794"/>
      <c r="AV480" s="794"/>
      <c r="AW480" s="794"/>
      <c r="AX480" s="794"/>
      <c r="AY480" s="794"/>
      <c r="AZ480" s="794"/>
      <c r="BA480" s="794"/>
      <c r="BB480" s="794"/>
      <c r="BC480" s="794"/>
      <c r="BD480" s="794"/>
      <c r="BE480" s="794"/>
      <c r="BF480" s="794"/>
      <c r="BG480" s="794"/>
      <c r="BH480" s="794"/>
      <c r="BI480" s="794"/>
      <c r="BJ480" s="794"/>
      <c r="BK480" s="794"/>
      <c r="BL480" s="794"/>
      <c r="BM480" s="794"/>
    </row>
    <row r="481" spans="5:65" s="795" customFormat="1" ht="15" customHeight="1">
      <c r="E481" s="4"/>
      <c r="F481" s="794"/>
      <c r="G481" s="794"/>
      <c r="H481" s="794"/>
      <c r="I481" s="794"/>
      <c r="J481" s="794"/>
      <c r="K481" s="794"/>
      <c r="L481" s="794"/>
      <c r="M481" s="794"/>
      <c r="N481" s="794"/>
      <c r="O481" s="794"/>
      <c r="P481" s="794"/>
      <c r="Q481" s="794"/>
      <c r="R481" s="794"/>
      <c r="S481" s="794"/>
      <c r="T481" s="794"/>
      <c r="U481" s="794"/>
      <c r="V481" s="794"/>
      <c r="W481" s="794"/>
      <c r="X481" s="794"/>
      <c r="Y481" s="794"/>
      <c r="Z481" s="794"/>
      <c r="AA481" s="794"/>
      <c r="AB481" s="794"/>
      <c r="AC481" s="794"/>
      <c r="AD481" s="794"/>
      <c r="AE481" s="794"/>
      <c r="AF481" s="794"/>
      <c r="AG481" s="794"/>
      <c r="AH481" s="794"/>
      <c r="AI481" s="794"/>
      <c r="AJ481" s="794"/>
      <c r="AK481" s="794"/>
      <c r="AL481" s="794"/>
      <c r="AM481" s="794"/>
      <c r="AN481" s="794"/>
      <c r="AO481" s="794"/>
      <c r="AP481" s="794"/>
      <c r="AQ481" s="794"/>
      <c r="AR481" s="794"/>
      <c r="AS481" s="794"/>
      <c r="AT481" s="794"/>
      <c r="AU481" s="794"/>
      <c r="AV481" s="794"/>
      <c r="AW481" s="794"/>
      <c r="AX481" s="794"/>
      <c r="AY481" s="794"/>
      <c r="AZ481" s="794"/>
      <c r="BA481" s="794"/>
      <c r="BB481" s="794"/>
      <c r="BC481" s="794"/>
      <c r="BD481" s="794"/>
      <c r="BE481" s="794"/>
      <c r="BF481" s="794"/>
      <c r="BG481" s="794"/>
      <c r="BH481" s="794"/>
      <c r="BI481" s="794"/>
      <c r="BJ481" s="794"/>
      <c r="BK481" s="794"/>
      <c r="BL481" s="794"/>
      <c r="BM481" s="794"/>
    </row>
    <row r="482" spans="5:65" s="795" customFormat="1" ht="45.75" customHeight="1">
      <c r="E482" s="4"/>
      <c r="F482" s="794"/>
      <c r="G482" s="794"/>
      <c r="H482" s="794"/>
      <c r="I482" s="794"/>
      <c r="J482" s="794"/>
      <c r="K482" s="794"/>
      <c r="L482" s="794"/>
      <c r="M482" s="794"/>
      <c r="N482" s="794"/>
      <c r="O482" s="794"/>
      <c r="P482" s="794"/>
      <c r="Q482" s="794"/>
      <c r="R482" s="794"/>
      <c r="S482" s="794"/>
      <c r="T482" s="794"/>
      <c r="U482" s="794"/>
      <c r="V482" s="794"/>
      <c r="W482" s="794"/>
      <c r="X482" s="794"/>
      <c r="Y482" s="794"/>
      <c r="Z482" s="794"/>
      <c r="AA482" s="794"/>
      <c r="AB482" s="794"/>
      <c r="AC482" s="794"/>
      <c r="AD482" s="794"/>
      <c r="AE482" s="794"/>
      <c r="AF482" s="794"/>
      <c r="AG482" s="794"/>
      <c r="AH482" s="794"/>
      <c r="AI482" s="794"/>
      <c r="AJ482" s="794"/>
      <c r="AK482" s="794"/>
      <c r="AL482" s="794"/>
      <c r="AM482" s="794"/>
      <c r="AN482" s="794"/>
      <c r="AO482" s="794"/>
      <c r="AP482" s="794"/>
      <c r="AQ482" s="794"/>
      <c r="AR482" s="794"/>
      <c r="AS482" s="794"/>
      <c r="AT482" s="794"/>
      <c r="AU482" s="794"/>
      <c r="AV482" s="794"/>
      <c r="AW482" s="794"/>
      <c r="AX482" s="794"/>
      <c r="AY482" s="794"/>
      <c r="AZ482" s="794"/>
      <c r="BA482" s="794"/>
      <c r="BB482" s="794"/>
      <c r="BC482" s="794"/>
      <c r="BD482" s="794"/>
      <c r="BE482" s="794"/>
      <c r="BF482" s="794"/>
      <c r="BG482" s="794"/>
      <c r="BH482" s="794"/>
      <c r="BI482" s="794"/>
      <c r="BJ482" s="794"/>
      <c r="BK482" s="794"/>
      <c r="BL482" s="794"/>
      <c r="BM482" s="794"/>
    </row>
    <row r="483" spans="5:65" s="795" customFormat="1" ht="49.5" customHeight="1">
      <c r="E483" s="4"/>
      <c r="F483" s="794"/>
      <c r="G483" s="794"/>
      <c r="H483" s="794"/>
      <c r="I483" s="794"/>
      <c r="J483" s="794"/>
      <c r="K483" s="794"/>
      <c r="L483" s="794"/>
      <c r="M483" s="794"/>
      <c r="N483" s="794"/>
      <c r="O483" s="794"/>
      <c r="P483" s="794"/>
      <c r="Q483" s="794"/>
      <c r="R483" s="794"/>
      <c r="S483" s="794"/>
      <c r="T483" s="794"/>
      <c r="U483" s="794"/>
      <c r="V483" s="794"/>
      <c r="W483" s="794"/>
      <c r="X483" s="794"/>
      <c r="Y483" s="794"/>
      <c r="Z483" s="794"/>
      <c r="AA483" s="794"/>
      <c r="AB483" s="794"/>
      <c r="AC483" s="794"/>
      <c r="AD483" s="794"/>
      <c r="AE483" s="794"/>
      <c r="AF483" s="794"/>
      <c r="AG483" s="794"/>
      <c r="AH483" s="794"/>
      <c r="AI483" s="794"/>
      <c r="AJ483" s="794"/>
      <c r="AK483" s="794"/>
      <c r="AL483" s="794"/>
      <c r="AM483" s="794"/>
      <c r="AN483" s="794"/>
      <c r="AO483" s="794"/>
      <c r="AP483" s="794"/>
      <c r="AQ483" s="794"/>
      <c r="AR483" s="794"/>
      <c r="AS483" s="794"/>
      <c r="AT483" s="794"/>
      <c r="AU483" s="794"/>
      <c r="AV483" s="794"/>
      <c r="AW483" s="794"/>
      <c r="AX483" s="794"/>
      <c r="AY483" s="794"/>
      <c r="AZ483" s="794"/>
      <c r="BA483" s="794"/>
      <c r="BB483" s="794"/>
      <c r="BC483" s="794"/>
      <c r="BD483" s="794"/>
      <c r="BE483" s="794"/>
      <c r="BF483" s="794"/>
      <c r="BG483" s="794"/>
      <c r="BH483" s="794"/>
      <c r="BI483" s="794"/>
      <c r="BJ483" s="794"/>
      <c r="BK483" s="794"/>
      <c r="BL483" s="794"/>
      <c r="BM483" s="794"/>
    </row>
    <row r="484" spans="5:65" s="795" customFormat="1" ht="12.75" customHeight="1">
      <c r="E484" s="4"/>
      <c r="F484" s="794"/>
      <c r="G484" s="794"/>
      <c r="H484" s="794"/>
      <c r="I484" s="794"/>
      <c r="J484" s="794"/>
      <c r="K484" s="794"/>
      <c r="L484" s="794"/>
      <c r="M484" s="794"/>
      <c r="N484" s="794"/>
      <c r="O484" s="794"/>
      <c r="P484" s="794"/>
      <c r="Q484" s="794"/>
      <c r="R484" s="794"/>
      <c r="S484" s="794"/>
      <c r="T484" s="794"/>
      <c r="U484" s="794"/>
      <c r="V484" s="794"/>
      <c r="W484" s="794"/>
      <c r="X484" s="794"/>
      <c r="Y484" s="794"/>
      <c r="Z484" s="794"/>
      <c r="AA484" s="794"/>
      <c r="AB484" s="794"/>
      <c r="AC484" s="794"/>
      <c r="AD484" s="794"/>
      <c r="AE484" s="794"/>
      <c r="AF484" s="794"/>
      <c r="AG484" s="794"/>
      <c r="AH484" s="794"/>
      <c r="AI484" s="794"/>
      <c r="AJ484" s="794"/>
      <c r="AK484" s="794"/>
      <c r="AL484" s="794"/>
      <c r="AM484" s="794"/>
      <c r="AN484" s="794"/>
      <c r="AO484" s="794"/>
      <c r="AP484" s="794"/>
      <c r="AQ484" s="794"/>
      <c r="AR484" s="794"/>
      <c r="AS484" s="794"/>
      <c r="AT484" s="794"/>
      <c r="AU484" s="794"/>
      <c r="AV484" s="794"/>
      <c r="AW484" s="794"/>
      <c r="AX484" s="794"/>
      <c r="AY484" s="794"/>
      <c r="AZ484" s="794"/>
      <c r="BA484" s="794"/>
      <c r="BB484" s="794"/>
      <c r="BC484" s="794"/>
      <c r="BD484" s="794"/>
      <c r="BE484" s="794"/>
      <c r="BF484" s="794"/>
      <c r="BG484" s="794"/>
      <c r="BH484" s="794"/>
      <c r="BI484" s="794"/>
      <c r="BJ484" s="794"/>
      <c r="BK484" s="794"/>
      <c r="BL484" s="794"/>
      <c r="BM484" s="794"/>
    </row>
    <row r="485" spans="5:65" s="795" customFormat="1" ht="11.1" customHeight="1">
      <c r="E485" s="4"/>
      <c r="F485" s="794"/>
      <c r="G485" s="794"/>
      <c r="H485" s="794"/>
      <c r="I485" s="794"/>
      <c r="J485" s="794"/>
      <c r="K485" s="794"/>
      <c r="L485" s="794"/>
      <c r="M485" s="794"/>
      <c r="N485" s="794"/>
      <c r="O485" s="794"/>
      <c r="P485" s="794"/>
      <c r="Q485" s="794"/>
      <c r="R485" s="794"/>
      <c r="S485" s="794"/>
      <c r="T485" s="794"/>
      <c r="U485" s="794"/>
      <c r="V485" s="794"/>
      <c r="W485" s="794"/>
      <c r="X485" s="794"/>
      <c r="Y485" s="794"/>
      <c r="Z485" s="794"/>
      <c r="AA485" s="794"/>
      <c r="AB485" s="794"/>
      <c r="AC485" s="794"/>
      <c r="AD485" s="794"/>
      <c r="AE485" s="794"/>
      <c r="AF485" s="794"/>
      <c r="AG485" s="794"/>
      <c r="AH485" s="794"/>
      <c r="AI485" s="794"/>
      <c r="AJ485" s="794"/>
      <c r="AK485" s="794"/>
      <c r="AL485" s="794"/>
      <c r="AM485" s="794"/>
      <c r="AN485" s="794"/>
      <c r="AO485" s="794"/>
      <c r="AP485" s="794"/>
      <c r="AQ485" s="794"/>
      <c r="AR485" s="794"/>
      <c r="AS485" s="794"/>
      <c r="AT485" s="794"/>
      <c r="AU485" s="794"/>
      <c r="AV485" s="794"/>
      <c r="AW485" s="794"/>
      <c r="AX485" s="794"/>
      <c r="AY485" s="794"/>
      <c r="AZ485" s="794"/>
      <c r="BA485" s="794"/>
      <c r="BB485" s="794"/>
      <c r="BC485" s="794"/>
      <c r="BD485" s="794"/>
      <c r="BE485" s="794"/>
      <c r="BF485" s="794"/>
      <c r="BG485" s="794"/>
      <c r="BH485" s="794"/>
      <c r="BI485" s="794"/>
      <c r="BJ485" s="794"/>
      <c r="BK485" s="794"/>
      <c r="BL485" s="794"/>
      <c r="BM485" s="794"/>
    </row>
    <row r="486" spans="5:65" s="795" customFormat="1" ht="24" customHeight="1">
      <c r="E486" s="4"/>
      <c r="F486" s="794"/>
      <c r="G486" s="794"/>
      <c r="H486" s="794"/>
      <c r="I486" s="794"/>
      <c r="J486" s="794"/>
      <c r="K486" s="794"/>
      <c r="L486" s="794"/>
      <c r="M486" s="794"/>
      <c r="N486" s="794"/>
      <c r="O486" s="794"/>
      <c r="P486" s="794"/>
      <c r="Q486" s="794"/>
      <c r="R486" s="794"/>
      <c r="S486" s="794"/>
      <c r="T486" s="794"/>
      <c r="U486" s="794"/>
      <c r="V486" s="794"/>
      <c r="W486" s="794"/>
      <c r="X486" s="794"/>
      <c r="Y486" s="794"/>
      <c r="Z486" s="794"/>
      <c r="AA486" s="794"/>
      <c r="AB486" s="794"/>
      <c r="AC486" s="794"/>
      <c r="AD486" s="794"/>
      <c r="AE486" s="794"/>
      <c r="AF486" s="794"/>
      <c r="AG486" s="794"/>
      <c r="AH486" s="794"/>
      <c r="AI486" s="794"/>
      <c r="AJ486" s="794"/>
      <c r="AK486" s="794"/>
      <c r="AL486" s="794"/>
      <c r="AM486" s="794"/>
      <c r="AN486" s="794"/>
      <c r="AO486" s="794"/>
      <c r="AP486" s="794"/>
      <c r="AQ486" s="794"/>
      <c r="AR486" s="794"/>
      <c r="AS486" s="794"/>
      <c r="AT486" s="794"/>
      <c r="AU486" s="794"/>
      <c r="AV486" s="794"/>
      <c r="AW486" s="794"/>
      <c r="AX486" s="794"/>
      <c r="AY486" s="794"/>
      <c r="AZ486" s="794"/>
      <c r="BA486" s="794"/>
      <c r="BB486" s="794"/>
      <c r="BC486" s="794"/>
      <c r="BD486" s="794"/>
      <c r="BE486" s="794"/>
      <c r="BF486" s="794"/>
      <c r="BG486" s="794"/>
      <c r="BH486" s="794"/>
      <c r="BI486" s="794"/>
      <c r="BJ486" s="794"/>
      <c r="BK486" s="794"/>
      <c r="BL486" s="794"/>
      <c r="BM486" s="794"/>
    </row>
    <row r="487" spans="5:65" s="795" customFormat="1" ht="11.1" customHeight="1">
      <c r="E487" s="4"/>
      <c r="F487" s="794"/>
      <c r="G487" s="794"/>
      <c r="H487" s="794"/>
      <c r="I487" s="794"/>
      <c r="J487" s="794"/>
      <c r="K487" s="794"/>
      <c r="L487" s="794"/>
      <c r="M487" s="794"/>
      <c r="N487" s="794"/>
      <c r="O487" s="794"/>
      <c r="P487" s="794"/>
      <c r="Q487" s="794"/>
      <c r="R487" s="794"/>
      <c r="S487" s="794"/>
      <c r="T487" s="794"/>
      <c r="U487" s="794"/>
      <c r="V487" s="794"/>
      <c r="W487" s="794"/>
      <c r="X487" s="794"/>
      <c r="Y487" s="794"/>
      <c r="Z487" s="794"/>
      <c r="AA487" s="794"/>
      <c r="AB487" s="794"/>
      <c r="AC487" s="794"/>
      <c r="AD487" s="794"/>
      <c r="AE487" s="794"/>
      <c r="AF487" s="794"/>
      <c r="AG487" s="794"/>
      <c r="AH487" s="794"/>
      <c r="AI487" s="794"/>
      <c r="AJ487" s="794"/>
      <c r="AK487" s="794"/>
      <c r="AL487" s="794"/>
      <c r="AM487" s="794"/>
      <c r="AN487" s="794"/>
      <c r="AO487" s="794"/>
      <c r="AP487" s="794"/>
      <c r="AQ487" s="794"/>
      <c r="AR487" s="794"/>
      <c r="AS487" s="794"/>
      <c r="AT487" s="794"/>
      <c r="AU487" s="794"/>
      <c r="AV487" s="794"/>
      <c r="AW487" s="794"/>
      <c r="AX487" s="794"/>
      <c r="AY487" s="794"/>
      <c r="AZ487" s="794"/>
      <c r="BA487" s="794"/>
      <c r="BB487" s="794"/>
      <c r="BC487" s="794"/>
      <c r="BD487" s="794"/>
      <c r="BE487" s="794"/>
      <c r="BF487" s="794"/>
      <c r="BG487" s="794"/>
      <c r="BH487" s="794"/>
      <c r="BI487" s="794"/>
      <c r="BJ487" s="794"/>
      <c r="BK487" s="794"/>
      <c r="BL487" s="794"/>
      <c r="BM487" s="794"/>
    </row>
    <row r="488" spans="5:65" s="795" customFormat="1" ht="12.75" customHeight="1">
      <c r="E488" s="4"/>
      <c r="F488" s="794"/>
      <c r="G488" s="794"/>
      <c r="H488" s="794"/>
      <c r="I488" s="794"/>
      <c r="J488" s="794"/>
      <c r="K488" s="794"/>
      <c r="L488" s="794"/>
      <c r="M488" s="794"/>
      <c r="N488" s="794"/>
      <c r="O488" s="794"/>
      <c r="P488" s="794"/>
      <c r="Q488" s="794"/>
      <c r="R488" s="794"/>
      <c r="S488" s="794"/>
      <c r="T488" s="794"/>
      <c r="U488" s="794"/>
      <c r="V488" s="794"/>
      <c r="W488" s="794"/>
      <c r="X488" s="794"/>
      <c r="Y488" s="794"/>
      <c r="Z488" s="794"/>
      <c r="AA488" s="794"/>
      <c r="AB488" s="794"/>
      <c r="AC488" s="794"/>
      <c r="AD488" s="794"/>
      <c r="AE488" s="794"/>
      <c r="AF488" s="794"/>
      <c r="AG488" s="794"/>
      <c r="AH488" s="794"/>
      <c r="AI488" s="794"/>
      <c r="AJ488" s="794"/>
      <c r="AK488" s="794"/>
      <c r="AL488" s="794"/>
      <c r="AM488" s="794"/>
      <c r="AN488" s="794"/>
      <c r="AO488" s="794"/>
      <c r="AP488" s="794"/>
      <c r="AQ488" s="794"/>
      <c r="AR488" s="794"/>
      <c r="AS488" s="794"/>
      <c r="AT488" s="794"/>
      <c r="AU488" s="794"/>
      <c r="AV488" s="794"/>
      <c r="AW488" s="794"/>
      <c r="AX488" s="794"/>
      <c r="AY488" s="794"/>
      <c r="AZ488" s="794"/>
      <c r="BA488" s="794"/>
      <c r="BB488" s="794"/>
      <c r="BC488" s="794"/>
      <c r="BD488" s="794"/>
      <c r="BE488" s="794"/>
      <c r="BF488" s="794"/>
      <c r="BG488" s="794"/>
      <c r="BH488" s="794"/>
      <c r="BI488" s="794"/>
      <c r="BJ488" s="794"/>
      <c r="BK488" s="794"/>
      <c r="BL488" s="794"/>
      <c r="BM488" s="794"/>
    </row>
    <row r="489" spans="5:65" s="795" customFormat="1" ht="11.1" customHeight="1">
      <c r="E489" s="4"/>
      <c r="F489" s="794"/>
      <c r="G489" s="794"/>
      <c r="H489" s="794"/>
      <c r="I489" s="794"/>
      <c r="J489" s="794"/>
      <c r="K489" s="794"/>
      <c r="L489" s="794"/>
      <c r="M489" s="794"/>
      <c r="N489" s="794"/>
      <c r="O489" s="794"/>
      <c r="P489" s="794"/>
      <c r="Q489" s="794"/>
      <c r="R489" s="794"/>
      <c r="S489" s="794"/>
      <c r="T489" s="794"/>
      <c r="U489" s="794"/>
      <c r="V489" s="794"/>
      <c r="W489" s="794"/>
      <c r="X489" s="794"/>
      <c r="Y489" s="794"/>
      <c r="Z489" s="794"/>
      <c r="AA489" s="794"/>
      <c r="AB489" s="794"/>
      <c r="AC489" s="794"/>
      <c r="AD489" s="794"/>
      <c r="AE489" s="794"/>
      <c r="AF489" s="794"/>
      <c r="AG489" s="794"/>
      <c r="AH489" s="794"/>
      <c r="AI489" s="794"/>
      <c r="AJ489" s="794"/>
      <c r="AK489" s="794"/>
      <c r="AL489" s="794"/>
      <c r="AM489" s="794"/>
      <c r="AN489" s="794"/>
      <c r="AO489" s="794"/>
      <c r="AP489" s="794"/>
      <c r="AQ489" s="794"/>
      <c r="AR489" s="794"/>
      <c r="AS489" s="794"/>
      <c r="AT489" s="794"/>
      <c r="AU489" s="794"/>
      <c r="AV489" s="794"/>
      <c r="AW489" s="794"/>
      <c r="AX489" s="794"/>
      <c r="AY489" s="794"/>
      <c r="AZ489" s="794"/>
      <c r="BA489" s="794"/>
      <c r="BB489" s="794"/>
      <c r="BC489" s="794"/>
      <c r="BD489" s="794"/>
      <c r="BE489" s="794"/>
      <c r="BF489" s="794"/>
      <c r="BG489" s="794"/>
      <c r="BH489" s="794"/>
      <c r="BI489" s="794"/>
      <c r="BJ489" s="794"/>
      <c r="BK489" s="794"/>
      <c r="BL489" s="794"/>
      <c r="BM489" s="794"/>
    </row>
    <row r="490" spans="5:65" s="795" customFormat="1" ht="12.75" customHeight="1">
      <c r="E490" s="4"/>
      <c r="F490" s="794"/>
      <c r="G490" s="794"/>
      <c r="H490" s="794"/>
      <c r="I490" s="794"/>
      <c r="J490" s="794"/>
      <c r="K490" s="794"/>
      <c r="L490" s="794"/>
      <c r="M490" s="794"/>
      <c r="N490" s="794"/>
      <c r="O490" s="794"/>
      <c r="P490" s="794"/>
      <c r="Q490" s="794"/>
      <c r="R490" s="794"/>
      <c r="S490" s="794"/>
      <c r="T490" s="794"/>
      <c r="U490" s="794"/>
      <c r="V490" s="794"/>
      <c r="W490" s="794"/>
      <c r="X490" s="794"/>
      <c r="Y490" s="794"/>
      <c r="Z490" s="794"/>
      <c r="AA490" s="794"/>
      <c r="AB490" s="794"/>
      <c r="AC490" s="794"/>
      <c r="AD490" s="794"/>
      <c r="AE490" s="794"/>
      <c r="AF490" s="794"/>
      <c r="AG490" s="794"/>
      <c r="AH490" s="794"/>
      <c r="AI490" s="794"/>
      <c r="AJ490" s="794"/>
      <c r="AK490" s="794"/>
      <c r="AL490" s="794"/>
      <c r="AM490" s="794"/>
      <c r="AN490" s="794"/>
      <c r="AO490" s="794"/>
      <c r="AP490" s="794"/>
      <c r="AQ490" s="794"/>
      <c r="AR490" s="794"/>
      <c r="AS490" s="794"/>
      <c r="AT490" s="794"/>
      <c r="AU490" s="794"/>
      <c r="AV490" s="794"/>
      <c r="AW490" s="794"/>
      <c r="AX490" s="794"/>
      <c r="AY490" s="794"/>
      <c r="AZ490" s="794"/>
      <c r="BA490" s="794"/>
      <c r="BB490" s="794"/>
      <c r="BC490" s="794"/>
      <c r="BD490" s="794"/>
      <c r="BE490" s="794"/>
      <c r="BF490" s="794"/>
      <c r="BG490" s="794"/>
      <c r="BH490" s="794"/>
      <c r="BI490" s="794"/>
      <c r="BJ490" s="794"/>
      <c r="BK490" s="794"/>
      <c r="BL490" s="794"/>
      <c r="BM490" s="794"/>
    </row>
    <row r="491" spans="5:65" s="795" customFormat="1" ht="12.75" customHeight="1">
      <c r="E491" s="4"/>
      <c r="F491" s="794"/>
      <c r="G491" s="794"/>
      <c r="H491" s="794"/>
      <c r="I491" s="794"/>
      <c r="J491" s="794"/>
      <c r="K491" s="794"/>
      <c r="L491" s="794"/>
      <c r="M491" s="794"/>
      <c r="N491" s="794"/>
      <c r="O491" s="794"/>
      <c r="P491" s="794"/>
      <c r="Q491" s="794"/>
      <c r="R491" s="794"/>
      <c r="S491" s="794"/>
      <c r="T491" s="794"/>
      <c r="U491" s="794"/>
      <c r="V491" s="794"/>
      <c r="W491" s="794"/>
      <c r="X491" s="794"/>
      <c r="Y491" s="794"/>
      <c r="Z491" s="794"/>
      <c r="AA491" s="794"/>
      <c r="AB491" s="794"/>
      <c r="AC491" s="794"/>
      <c r="AD491" s="794"/>
      <c r="AE491" s="794"/>
      <c r="AF491" s="794"/>
      <c r="AG491" s="794"/>
      <c r="AH491" s="794"/>
      <c r="AI491" s="794"/>
      <c r="AJ491" s="794"/>
      <c r="AK491" s="794"/>
      <c r="AL491" s="794"/>
      <c r="AM491" s="794"/>
      <c r="AN491" s="794"/>
      <c r="AO491" s="794"/>
      <c r="AP491" s="794"/>
      <c r="AQ491" s="794"/>
      <c r="AR491" s="794"/>
      <c r="AS491" s="794"/>
      <c r="AT491" s="794"/>
      <c r="AU491" s="794"/>
      <c r="AV491" s="794"/>
      <c r="AW491" s="794"/>
      <c r="AX491" s="794"/>
      <c r="AY491" s="794"/>
      <c r="AZ491" s="794"/>
      <c r="BA491" s="794"/>
      <c r="BB491" s="794"/>
      <c r="BC491" s="794"/>
      <c r="BD491" s="794"/>
      <c r="BE491" s="794"/>
      <c r="BF491" s="794"/>
      <c r="BG491" s="794"/>
      <c r="BH491" s="794"/>
      <c r="BI491" s="794"/>
      <c r="BJ491" s="794"/>
      <c r="BK491" s="794"/>
      <c r="BL491" s="794"/>
      <c r="BM491" s="794"/>
    </row>
    <row r="492" spans="5:65" s="795" customFormat="1" ht="12.75" customHeight="1">
      <c r="E492" s="4"/>
      <c r="F492" s="794"/>
      <c r="G492" s="794"/>
      <c r="H492" s="794"/>
      <c r="I492" s="794"/>
      <c r="J492" s="794"/>
      <c r="K492" s="794"/>
      <c r="L492" s="794"/>
      <c r="M492" s="794"/>
      <c r="N492" s="794"/>
      <c r="O492" s="794"/>
      <c r="P492" s="794"/>
      <c r="Q492" s="794"/>
      <c r="R492" s="794"/>
      <c r="S492" s="794"/>
      <c r="T492" s="794"/>
      <c r="U492" s="794"/>
      <c r="V492" s="794"/>
      <c r="W492" s="794"/>
      <c r="X492" s="794"/>
      <c r="Y492" s="794"/>
      <c r="Z492" s="794"/>
      <c r="AA492" s="794"/>
      <c r="AB492" s="794"/>
      <c r="AC492" s="794"/>
      <c r="AD492" s="794"/>
      <c r="AE492" s="794"/>
      <c r="AF492" s="794"/>
      <c r="AG492" s="794"/>
      <c r="AH492" s="794"/>
      <c r="AI492" s="794"/>
      <c r="AJ492" s="794"/>
      <c r="AK492" s="794"/>
      <c r="AL492" s="794"/>
      <c r="AM492" s="794"/>
      <c r="AN492" s="794"/>
      <c r="AO492" s="794"/>
      <c r="AP492" s="794"/>
      <c r="AQ492" s="794"/>
      <c r="AR492" s="794"/>
      <c r="AS492" s="794"/>
      <c r="AT492" s="794"/>
      <c r="AU492" s="794"/>
      <c r="AV492" s="794"/>
      <c r="AW492" s="794"/>
      <c r="AX492" s="794"/>
      <c r="AY492" s="794"/>
      <c r="AZ492" s="794"/>
      <c r="BA492" s="794"/>
      <c r="BB492" s="794"/>
      <c r="BC492" s="794"/>
      <c r="BD492" s="794"/>
      <c r="BE492" s="794"/>
      <c r="BF492" s="794"/>
      <c r="BG492" s="794"/>
      <c r="BH492" s="794"/>
      <c r="BI492" s="794"/>
      <c r="BJ492" s="794"/>
      <c r="BK492" s="794"/>
      <c r="BL492" s="794"/>
      <c r="BM492" s="794"/>
    </row>
    <row r="493" spans="5:65" s="795" customFormat="1" ht="12.75" customHeight="1">
      <c r="E493" s="4"/>
      <c r="F493" s="794"/>
      <c r="G493" s="794"/>
      <c r="H493" s="794"/>
      <c r="I493" s="794"/>
      <c r="J493" s="794"/>
      <c r="K493" s="794"/>
      <c r="L493" s="794"/>
      <c r="M493" s="794"/>
      <c r="N493" s="794"/>
      <c r="O493" s="794"/>
      <c r="P493" s="794"/>
      <c r="Q493" s="794"/>
      <c r="R493" s="794"/>
      <c r="S493" s="794"/>
      <c r="T493" s="794"/>
      <c r="U493" s="794"/>
      <c r="V493" s="794"/>
      <c r="W493" s="794"/>
      <c r="X493" s="794"/>
      <c r="Y493" s="794"/>
      <c r="Z493" s="794"/>
      <c r="AA493" s="794"/>
      <c r="AB493" s="794"/>
      <c r="AC493" s="794"/>
      <c r="AD493" s="794"/>
      <c r="AE493" s="794"/>
      <c r="AF493" s="794"/>
      <c r="AG493" s="794"/>
      <c r="AH493" s="794"/>
      <c r="AI493" s="794"/>
      <c r="AJ493" s="794"/>
      <c r="AK493" s="794"/>
      <c r="AL493" s="794"/>
      <c r="AM493" s="794"/>
      <c r="AN493" s="794"/>
      <c r="AO493" s="794"/>
      <c r="AP493" s="794"/>
      <c r="AQ493" s="794"/>
      <c r="AR493" s="794"/>
      <c r="AS493" s="794"/>
      <c r="AT493" s="794"/>
      <c r="AU493" s="794"/>
      <c r="AV493" s="794"/>
      <c r="AW493" s="794"/>
      <c r="AX493" s="794"/>
      <c r="AY493" s="794"/>
      <c r="AZ493" s="794"/>
      <c r="BA493" s="794"/>
      <c r="BB493" s="794"/>
      <c r="BC493" s="794"/>
      <c r="BD493" s="794"/>
      <c r="BE493" s="794"/>
      <c r="BF493" s="794"/>
      <c r="BG493" s="794"/>
      <c r="BH493" s="794"/>
      <c r="BI493" s="794"/>
      <c r="BJ493" s="794"/>
      <c r="BK493" s="794"/>
      <c r="BL493" s="794"/>
      <c r="BM493" s="794"/>
    </row>
    <row r="494" spans="5:65" s="795" customFormat="1" ht="12.75" customHeight="1">
      <c r="E494" s="4"/>
      <c r="F494" s="794"/>
      <c r="G494" s="794"/>
      <c r="H494" s="794"/>
      <c r="I494" s="794"/>
      <c r="J494" s="794"/>
      <c r="K494" s="794"/>
      <c r="L494" s="794"/>
      <c r="M494" s="794"/>
      <c r="N494" s="794"/>
      <c r="O494" s="794"/>
      <c r="P494" s="794"/>
      <c r="Q494" s="794"/>
      <c r="R494" s="794"/>
      <c r="S494" s="794"/>
      <c r="T494" s="794"/>
      <c r="U494" s="794"/>
      <c r="V494" s="794"/>
      <c r="W494" s="794"/>
      <c r="X494" s="794"/>
      <c r="Y494" s="794"/>
      <c r="Z494" s="794"/>
      <c r="AA494" s="794"/>
      <c r="AB494" s="794"/>
      <c r="AC494" s="794"/>
      <c r="AD494" s="794"/>
      <c r="AE494" s="794"/>
      <c r="AF494" s="794"/>
      <c r="AG494" s="794"/>
      <c r="AH494" s="794"/>
      <c r="AI494" s="794"/>
      <c r="AJ494" s="794"/>
      <c r="AK494" s="794"/>
      <c r="AL494" s="794"/>
      <c r="AM494" s="794"/>
      <c r="AN494" s="794"/>
      <c r="AO494" s="794"/>
      <c r="AP494" s="794"/>
      <c r="AQ494" s="794"/>
      <c r="AR494" s="794"/>
      <c r="AS494" s="794"/>
      <c r="AT494" s="794"/>
      <c r="AU494" s="794"/>
      <c r="AV494" s="794"/>
      <c r="AW494" s="794"/>
      <c r="AX494" s="794"/>
      <c r="AY494" s="794"/>
      <c r="AZ494" s="794"/>
      <c r="BA494" s="794"/>
      <c r="BB494" s="794"/>
      <c r="BC494" s="794"/>
      <c r="BD494" s="794"/>
      <c r="BE494" s="794"/>
      <c r="BF494" s="794"/>
      <c r="BG494" s="794"/>
      <c r="BH494" s="794"/>
      <c r="BI494" s="794"/>
      <c r="BJ494" s="794"/>
      <c r="BK494" s="794"/>
      <c r="BL494" s="794"/>
      <c r="BM494" s="794"/>
    </row>
    <row r="495" spans="5:65" s="795" customFormat="1" ht="11.1" customHeight="1">
      <c r="E495" s="4"/>
      <c r="F495" s="794"/>
      <c r="G495" s="794"/>
      <c r="H495" s="794"/>
      <c r="I495" s="794"/>
      <c r="J495" s="794"/>
      <c r="K495" s="794"/>
      <c r="L495" s="794"/>
      <c r="M495" s="794"/>
      <c r="N495" s="794"/>
      <c r="O495" s="794"/>
      <c r="P495" s="794"/>
      <c r="Q495" s="794"/>
      <c r="R495" s="794"/>
      <c r="S495" s="794"/>
      <c r="T495" s="794"/>
      <c r="U495" s="794"/>
      <c r="V495" s="794"/>
      <c r="W495" s="794"/>
      <c r="X495" s="794"/>
      <c r="Y495" s="794"/>
      <c r="Z495" s="794"/>
      <c r="AA495" s="794"/>
      <c r="AB495" s="794"/>
      <c r="AC495" s="794"/>
      <c r="AD495" s="794"/>
      <c r="AE495" s="794"/>
      <c r="AF495" s="794"/>
      <c r="AG495" s="794"/>
      <c r="AH495" s="794"/>
      <c r="AI495" s="794"/>
      <c r="AJ495" s="794"/>
      <c r="AK495" s="794"/>
      <c r="AL495" s="794"/>
      <c r="AM495" s="794"/>
      <c r="AN495" s="794"/>
      <c r="AO495" s="794"/>
      <c r="AP495" s="794"/>
      <c r="AQ495" s="794"/>
      <c r="AR495" s="794"/>
      <c r="AS495" s="794"/>
      <c r="AT495" s="794"/>
      <c r="AU495" s="794"/>
      <c r="AV495" s="794"/>
      <c r="AW495" s="794"/>
      <c r="AX495" s="794"/>
      <c r="AY495" s="794"/>
      <c r="AZ495" s="794"/>
      <c r="BA495" s="794"/>
      <c r="BB495" s="794"/>
      <c r="BC495" s="794"/>
      <c r="BD495" s="794"/>
      <c r="BE495" s="794"/>
      <c r="BF495" s="794"/>
      <c r="BG495" s="794"/>
      <c r="BH495" s="794"/>
      <c r="BI495" s="794"/>
      <c r="BJ495" s="794"/>
      <c r="BK495" s="794"/>
      <c r="BL495" s="794"/>
      <c r="BM495" s="794"/>
    </row>
    <row r="496" spans="5:65" s="795" customFormat="1" ht="12.75" customHeight="1">
      <c r="E496" s="4"/>
      <c r="F496" s="794"/>
      <c r="G496" s="794"/>
      <c r="H496" s="794"/>
      <c r="I496" s="794"/>
      <c r="J496" s="794"/>
      <c r="K496" s="794"/>
      <c r="L496" s="794"/>
      <c r="M496" s="794"/>
      <c r="N496" s="794"/>
      <c r="O496" s="794"/>
      <c r="P496" s="794"/>
      <c r="Q496" s="794"/>
      <c r="R496" s="794"/>
      <c r="S496" s="794"/>
      <c r="T496" s="794"/>
      <c r="U496" s="794"/>
      <c r="V496" s="794"/>
      <c r="W496" s="794"/>
      <c r="X496" s="794"/>
      <c r="Y496" s="794"/>
      <c r="Z496" s="794"/>
      <c r="AA496" s="794"/>
      <c r="AB496" s="794"/>
      <c r="AC496" s="794"/>
      <c r="AD496" s="794"/>
      <c r="AE496" s="794"/>
      <c r="AF496" s="794"/>
      <c r="AG496" s="794"/>
      <c r="AH496" s="794"/>
      <c r="AI496" s="794"/>
      <c r="AJ496" s="794"/>
      <c r="AK496" s="794"/>
      <c r="AL496" s="794"/>
      <c r="AM496" s="794"/>
      <c r="AN496" s="794"/>
      <c r="AO496" s="794"/>
      <c r="AP496" s="794"/>
      <c r="AQ496" s="794"/>
      <c r="AR496" s="794"/>
      <c r="AS496" s="794"/>
      <c r="AT496" s="794"/>
      <c r="AU496" s="794"/>
      <c r="AV496" s="794"/>
      <c r="AW496" s="794"/>
      <c r="AX496" s="794"/>
      <c r="AY496" s="794"/>
      <c r="AZ496" s="794"/>
      <c r="BA496" s="794"/>
      <c r="BB496" s="794"/>
      <c r="BC496" s="794"/>
      <c r="BD496" s="794"/>
      <c r="BE496" s="794"/>
      <c r="BF496" s="794"/>
      <c r="BG496" s="794"/>
      <c r="BH496" s="794"/>
      <c r="BI496" s="794"/>
      <c r="BJ496" s="794"/>
      <c r="BK496" s="794"/>
      <c r="BL496" s="794"/>
      <c r="BM496" s="794"/>
    </row>
    <row r="497" spans="5:65" s="795" customFormat="1" ht="12.75" customHeight="1">
      <c r="E497" s="4"/>
      <c r="F497" s="794"/>
      <c r="G497" s="794"/>
      <c r="H497" s="794"/>
      <c r="I497" s="794"/>
      <c r="J497" s="794"/>
      <c r="K497" s="794"/>
      <c r="L497" s="794"/>
      <c r="M497" s="794"/>
      <c r="N497" s="794"/>
      <c r="O497" s="794"/>
      <c r="P497" s="794"/>
      <c r="Q497" s="794"/>
      <c r="R497" s="794"/>
      <c r="S497" s="794"/>
      <c r="T497" s="794"/>
      <c r="U497" s="794"/>
      <c r="V497" s="794"/>
      <c r="W497" s="794"/>
      <c r="X497" s="794"/>
      <c r="Y497" s="794"/>
      <c r="Z497" s="794"/>
      <c r="AA497" s="794"/>
      <c r="AB497" s="794"/>
      <c r="AC497" s="794"/>
      <c r="AD497" s="794"/>
      <c r="AE497" s="794"/>
      <c r="AF497" s="794"/>
      <c r="AG497" s="794"/>
      <c r="AH497" s="794"/>
      <c r="AI497" s="794"/>
      <c r="AJ497" s="794"/>
      <c r="AK497" s="794"/>
      <c r="AL497" s="794"/>
      <c r="AM497" s="794"/>
      <c r="AN497" s="794"/>
      <c r="AO497" s="794"/>
      <c r="AP497" s="794"/>
      <c r="AQ497" s="794"/>
      <c r="AR497" s="794"/>
      <c r="AS497" s="794"/>
      <c r="AT497" s="794"/>
      <c r="AU497" s="794"/>
      <c r="AV497" s="794"/>
      <c r="AW497" s="794"/>
      <c r="AX497" s="794"/>
      <c r="AY497" s="794"/>
      <c r="AZ497" s="794"/>
      <c r="BA497" s="794"/>
      <c r="BB497" s="794"/>
      <c r="BC497" s="794"/>
      <c r="BD497" s="794"/>
      <c r="BE497" s="794"/>
      <c r="BF497" s="794"/>
      <c r="BG497" s="794"/>
      <c r="BH497" s="794"/>
      <c r="BI497" s="794"/>
      <c r="BJ497" s="794"/>
      <c r="BK497" s="794"/>
      <c r="BL497" s="794"/>
      <c r="BM497" s="794"/>
    </row>
    <row r="498" spans="5:65" s="795" customFormat="1" ht="12.75" customHeight="1">
      <c r="E498" s="4"/>
      <c r="F498" s="794"/>
      <c r="G498" s="794"/>
      <c r="H498" s="794"/>
      <c r="I498" s="794"/>
      <c r="J498" s="794"/>
      <c r="K498" s="794"/>
      <c r="L498" s="794"/>
      <c r="M498" s="794"/>
      <c r="N498" s="794"/>
      <c r="O498" s="794"/>
      <c r="P498" s="794"/>
      <c r="Q498" s="794"/>
      <c r="R498" s="794"/>
      <c r="S498" s="794"/>
      <c r="T498" s="794"/>
      <c r="U498" s="794"/>
      <c r="V498" s="794"/>
      <c r="W498" s="794"/>
      <c r="X498" s="794"/>
      <c r="Y498" s="794"/>
      <c r="Z498" s="794"/>
      <c r="AA498" s="794"/>
      <c r="AB498" s="794"/>
      <c r="AC498" s="794"/>
      <c r="AD498" s="794"/>
      <c r="AE498" s="794"/>
      <c r="AF498" s="794"/>
      <c r="AG498" s="794"/>
      <c r="AH498" s="794"/>
      <c r="AI498" s="794"/>
      <c r="AJ498" s="794"/>
      <c r="AK498" s="794"/>
      <c r="AL498" s="794"/>
      <c r="AM498" s="794"/>
      <c r="AN498" s="794"/>
      <c r="AO498" s="794"/>
      <c r="AP498" s="794"/>
      <c r="AQ498" s="794"/>
      <c r="AR498" s="794"/>
      <c r="AS498" s="794"/>
      <c r="AT498" s="794"/>
      <c r="AU498" s="794"/>
      <c r="AV498" s="794"/>
      <c r="AW498" s="794"/>
      <c r="AX498" s="794"/>
      <c r="AY498" s="794"/>
      <c r="AZ498" s="794"/>
      <c r="BA498" s="794"/>
      <c r="BB498" s="794"/>
      <c r="BC498" s="794"/>
      <c r="BD498" s="794"/>
      <c r="BE498" s="794"/>
      <c r="BF498" s="794"/>
      <c r="BG498" s="794"/>
      <c r="BH498" s="794"/>
      <c r="BI498" s="794"/>
      <c r="BJ498" s="794"/>
      <c r="BK498" s="794"/>
      <c r="BL498" s="794"/>
      <c r="BM498" s="794"/>
    </row>
    <row r="499" spans="5:65" s="795" customFormat="1" ht="12.75" customHeight="1">
      <c r="E499" s="4"/>
      <c r="F499" s="794"/>
      <c r="G499" s="794"/>
      <c r="H499" s="794"/>
      <c r="I499" s="794"/>
      <c r="J499" s="794"/>
      <c r="K499" s="794"/>
      <c r="L499" s="794"/>
      <c r="M499" s="794"/>
      <c r="N499" s="794"/>
      <c r="O499" s="794"/>
      <c r="P499" s="794"/>
      <c r="Q499" s="794"/>
      <c r="R499" s="794"/>
      <c r="S499" s="794"/>
      <c r="T499" s="794"/>
      <c r="U499" s="794"/>
      <c r="V499" s="794"/>
      <c r="W499" s="794"/>
      <c r="X499" s="794"/>
      <c r="Y499" s="794"/>
      <c r="Z499" s="794"/>
      <c r="AA499" s="794"/>
      <c r="AB499" s="794"/>
      <c r="AC499" s="794"/>
      <c r="AD499" s="794"/>
      <c r="AE499" s="794"/>
      <c r="AF499" s="794"/>
      <c r="AG499" s="794"/>
      <c r="AH499" s="794"/>
      <c r="AI499" s="794"/>
      <c r="AJ499" s="794"/>
      <c r="AK499" s="794"/>
      <c r="AL499" s="794"/>
      <c r="AM499" s="794"/>
      <c r="AN499" s="794"/>
      <c r="AO499" s="794"/>
      <c r="AP499" s="794"/>
      <c r="AQ499" s="794"/>
      <c r="AR499" s="794"/>
      <c r="AS499" s="794"/>
      <c r="AT499" s="794"/>
      <c r="AU499" s="794"/>
      <c r="AV499" s="794"/>
      <c r="AW499" s="794"/>
      <c r="AX499" s="794"/>
      <c r="AY499" s="794"/>
      <c r="AZ499" s="794"/>
      <c r="BA499" s="794"/>
      <c r="BB499" s="794"/>
      <c r="BC499" s="794"/>
      <c r="BD499" s="794"/>
      <c r="BE499" s="794"/>
      <c r="BF499" s="794"/>
      <c r="BG499" s="794"/>
      <c r="BH499" s="794"/>
      <c r="BI499" s="794"/>
      <c r="BJ499" s="794"/>
      <c r="BK499" s="794"/>
      <c r="BL499" s="794"/>
      <c r="BM499" s="794"/>
    </row>
    <row r="500" spans="5:65" s="795" customFormat="1" ht="12.75" customHeight="1">
      <c r="E500" s="4"/>
      <c r="F500" s="794"/>
      <c r="G500" s="794"/>
      <c r="H500" s="794"/>
      <c r="I500" s="794"/>
      <c r="J500" s="794"/>
      <c r="K500" s="794"/>
      <c r="L500" s="794"/>
      <c r="M500" s="794"/>
      <c r="N500" s="794"/>
      <c r="O500" s="794"/>
      <c r="P500" s="794"/>
      <c r="Q500" s="794"/>
      <c r="R500" s="794"/>
      <c r="S500" s="794"/>
      <c r="T500" s="794"/>
      <c r="U500" s="794"/>
      <c r="V500" s="794"/>
      <c r="W500" s="794"/>
      <c r="X500" s="794"/>
      <c r="Y500" s="794"/>
      <c r="Z500" s="794"/>
      <c r="AA500" s="794"/>
      <c r="AB500" s="794"/>
      <c r="AC500" s="794"/>
      <c r="AD500" s="794"/>
      <c r="AE500" s="794"/>
      <c r="AF500" s="794"/>
      <c r="AG500" s="794"/>
      <c r="AH500" s="794"/>
      <c r="AI500" s="794"/>
      <c r="AJ500" s="794"/>
      <c r="AK500" s="794"/>
      <c r="AL500" s="794"/>
      <c r="AM500" s="794"/>
      <c r="AN500" s="794"/>
      <c r="AO500" s="794"/>
      <c r="AP500" s="794"/>
      <c r="AQ500" s="794"/>
      <c r="AR500" s="794"/>
      <c r="AS500" s="794"/>
      <c r="AT500" s="794"/>
      <c r="AU500" s="794"/>
      <c r="AV500" s="794"/>
      <c r="AW500" s="794"/>
      <c r="AX500" s="794"/>
      <c r="AY500" s="794"/>
      <c r="AZ500" s="794"/>
      <c r="BA500" s="794"/>
      <c r="BB500" s="794"/>
      <c r="BC500" s="794"/>
      <c r="BD500" s="794"/>
      <c r="BE500" s="794"/>
      <c r="BF500" s="794"/>
      <c r="BG500" s="794"/>
      <c r="BH500" s="794"/>
      <c r="BI500" s="794"/>
      <c r="BJ500" s="794"/>
      <c r="BK500" s="794"/>
      <c r="BL500" s="794"/>
      <c r="BM500" s="794"/>
    </row>
    <row r="501" spans="5:65" s="795" customFormat="1" ht="11.1" customHeight="1">
      <c r="E501" s="4"/>
      <c r="F501" s="794"/>
      <c r="G501" s="794"/>
      <c r="H501" s="794"/>
      <c r="I501" s="794"/>
      <c r="J501" s="794"/>
      <c r="K501" s="794"/>
      <c r="L501" s="794"/>
      <c r="M501" s="794"/>
      <c r="N501" s="794"/>
      <c r="O501" s="794"/>
      <c r="P501" s="794"/>
      <c r="Q501" s="794"/>
      <c r="R501" s="794"/>
      <c r="S501" s="794"/>
      <c r="T501" s="794"/>
      <c r="U501" s="794"/>
      <c r="V501" s="794"/>
      <c r="W501" s="794"/>
      <c r="X501" s="794"/>
      <c r="Y501" s="794"/>
      <c r="Z501" s="794"/>
      <c r="AA501" s="794"/>
      <c r="AB501" s="794"/>
      <c r="AC501" s="794"/>
      <c r="AD501" s="794"/>
      <c r="AE501" s="794"/>
      <c r="AF501" s="794"/>
      <c r="AG501" s="794"/>
      <c r="AH501" s="794"/>
      <c r="AI501" s="794"/>
      <c r="AJ501" s="794"/>
      <c r="AK501" s="794"/>
      <c r="AL501" s="794"/>
      <c r="AM501" s="794"/>
      <c r="AN501" s="794"/>
      <c r="AO501" s="794"/>
      <c r="AP501" s="794"/>
      <c r="AQ501" s="794"/>
      <c r="AR501" s="794"/>
      <c r="AS501" s="794"/>
      <c r="AT501" s="794"/>
      <c r="AU501" s="794"/>
      <c r="AV501" s="794"/>
      <c r="AW501" s="794"/>
      <c r="AX501" s="794"/>
      <c r="AY501" s="794"/>
      <c r="AZ501" s="794"/>
      <c r="BA501" s="794"/>
      <c r="BB501" s="794"/>
      <c r="BC501" s="794"/>
      <c r="BD501" s="794"/>
      <c r="BE501" s="794"/>
      <c r="BF501" s="794"/>
      <c r="BG501" s="794"/>
      <c r="BH501" s="794"/>
      <c r="BI501" s="794"/>
      <c r="BJ501" s="794"/>
      <c r="BK501" s="794"/>
      <c r="BL501" s="794"/>
      <c r="BM501" s="794"/>
    </row>
    <row r="502" spans="5:65" s="795" customFormat="1" ht="12.75" customHeight="1">
      <c r="E502" s="4"/>
      <c r="F502" s="794"/>
      <c r="G502" s="794"/>
      <c r="H502" s="794"/>
      <c r="I502" s="794"/>
      <c r="J502" s="794"/>
      <c r="K502" s="794"/>
      <c r="L502" s="794"/>
      <c r="M502" s="794"/>
      <c r="N502" s="794"/>
      <c r="O502" s="794"/>
      <c r="P502" s="794"/>
      <c r="Q502" s="794"/>
      <c r="R502" s="794"/>
      <c r="S502" s="794"/>
      <c r="T502" s="794"/>
      <c r="U502" s="794"/>
      <c r="V502" s="794"/>
      <c r="W502" s="794"/>
      <c r="X502" s="794"/>
      <c r="Y502" s="794"/>
      <c r="Z502" s="794"/>
      <c r="AA502" s="794"/>
      <c r="AB502" s="794"/>
      <c r="AC502" s="794"/>
      <c r="AD502" s="794"/>
      <c r="AE502" s="794"/>
      <c r="AF502" s="794"/>
      <c r="AG502" s="794"/>
      <c r="AH502" s="794"/>
      <c r="AI502" s="794"/>
      <c r="AJ502" s="794"/>
      <c r="AK502" s="794"/>
      <c r="AL502" s="794"/>
      <c r="AM502" s="794"/>
      <c r="AN502" s="794"/>
      <c r="AO502" s="794"/>
      <c r="AP502" s="794"/>
      <c r="AQ502" s="794"/>
      <c r="AR502" s="794"/>
      <c r="AS502" s="794"/>
      <c r="AT502" s="794"/>
      <c r="AU502" s="794"/>
      <c r="AV502" s="794"/>
      <c r="AW502" s="794"/>
      <c r="AX502" s="794"/>
      <c r="AY502" s="794"/>
      <c r="AZ502" s="794"/>
      <c r="BA502" s="794"/>
      <c r="BB502" s="794"/>
      <c r="BC502" s="794"/>
      <c r="BD502" s="794"/>
      <c r="BE502" s="794"/>
      <c r="BF502" s="794"/>
      <c r="BG502" s="794"/>
      <c r="BH502" s="794"/>
      <c r="BI502" s="794"/>
      <c r="BJ502" s="794"/>
      <c r="BK502" s="794"/>
      <c r="BL502" s="794"/>
      <c r="BM502" s="794"/>
    </row>
    <row r="503" spans="5:65" s="795" customFormat="1" ht="12.75" customHeight="1">
      <c r="E503" s="4"/>
      <c r="F503" s="794"/>
      <c r="G503" s="794"/>
      <c r="H503" s="794"/>
      <c r="I503" s="794"/>
      <c r="J503" s="794"/>
      <c r="K503" s="794"/>
      <c r="L503" s="794"/>
      <c r="M503" s="794"/>
      <c r="N503" s="794"/>
      <c r="O503" s="794"/>
      <c r="P503" s="794"/>
      <c r="Q503" s="794"/>
      <c r="R503" s="794"/>
      <c r="S503" s="794"/>
      <c r="T503" s="794"/>
      <c r="U503" s="794"/>
      <c r="V503" s="794"/>
      <c r="W503" s="794"/>
      <c r="X503" s="794"/>
      <c r="Y503" s="794"/>
      <c r="Z503" s="794"/>
      <c r="AA503" s="794"/>
      <c r="AB503" s="794"/>
      <c r="AC503" s="794"/>
      <c r="AD503" s="794"/>
      <c r="AE503" s="794"/>
      <c r="AF503" s="794"/>
      <c r="AG503" s="794"/>
      <c r="AH503" s="794"/>
      <c r="AI503" s="794"/>
      <c r="AJ503" s="794"/>
      <c r="AK503" s="794"/>
      <c r="AL503" s="794"/>
      <c r="AM503" s="794"/>
      <c r="AN503" s="794"/>
      <c r="AO503" s="794"/>
      <c r="AP503" s="794"/>
      <c r="AQ503" s="794"/>
      <c r="AR503" s="794"/>
      <c r="AS503" s="794"/>
      <c r="AT503" s="794"/>
      <c r="AU503" s="794"/>
      <c r="AV503" s="794"/>
      <c r="AW503" s="794"/>
      <c r="AX503" s="794"/>
      <c r="AY503" s="794"/>
      <c r="AZ503" s="794"/>
      <c r="BA503" s="794"/>
      <c r="BB503" s="794"/>
      <c r="BC503" s="794"/>
      <c r="BD503" s="794"/>
      <c r="BE503" s="794"/>
      <c r="BF503" s="794"/>
      <c r="BG503" s="794"/>
      <c r="BH503" s="794"/>
      <c r="BI503" s="794"/>
      <c r="BJ503" s="794"/>
      <c r="BK503" s="794"/>
      <c r="BL503" s="794"/>
      <c r="BM503" s="794"/>
    </row>
    <row r="504" spans="5:65" s="795" customFormat="1" ht="12.75" customHeight="1">
      <c r="E504" s="4"/>
      <c r="F504" s="794"/>
      <c r="G504" s="794"/>
      <c r="H504" s="794"/>
      <c r="I504" s="794"/>
      <c r="J504" s="794"/>
      <c r="K504" s="794"/>
      <c r="L504" s="794"/>
      <c r="M504" s="794"/>
      <c r="N504" s="794"/>
      <c r="O504" s="794"/>
      <c r="P504" s="794"/>
      <c r="Q504" s="794"/>
      <c r="R504" s="794"/>
      <c r="S504" s="794"/>
      <c r="T504" s="794"/>
      <c r="U504" s="794"/>
      <c r="V504" s="794"/>
      <c r="W504" s="794"/>
      <c r="X504" s="794"/>
      <c r="Y504" s="794"/>
      <c r="Z504" s="794"/>
      <c r="AA504" s="794"/>
      <c r="AB504" s="794"/>
      <c r="AC504" s="794"/>
      <c r="AD504" s="794"/>
      <c r="AE504" s="794"/>
      <c r="AF504" s="794"/>
      <c r="AG504" s="794"/>
      <c r="AH504" s="794"/>
      <c r="AI504" s="794"/>
      <c r="AJ504" s="794"/>
      <c r="AK504" s="794"/>
      <c r="AL504" s="794"/>
      <c r="AM504" s="794"/>
      <c r="AN504" s="794"/>
      <c r="AO504" s="794"/>
      <c r="AP504" s="794"/>
      <c r="AQ504" s="794"/>
      <c r="AR504" s="794"/>
      <c r="AS504" s="794"/>
      <c r="AT504" s="794"/>
      <c r="AU504" s="794"/>
      <c r="AV504" s="794"/>
      <c r="AW504" s="794"/>
      <c r="AX504" s="794"/>
      <c r="AY504" s="794"/>
      <c r="AZ504" s="794"/>
      <c r="BA504" s="794"/>
      <c r="BB504" s="794"/>
      <c r="BC504" s="794"/>
      <c r="BD504" s="794"/>
      <c r="BE504" s="794"/>
      <c r="BF504" s="794"/>
      <c r="BG504" s="794"/>
      <c r="BH504" s="794"/>
      <c r="BI504" s="794"/>
      <c r="BJ504" s="794"/>
      <c r="BK504" s="794"/>
      <c r="BL504" s="794"/>
      <c r="BM504" s="794"/>
    </row>
    <row r="505" spans="5:65" s="795" customFormat="1" ht="12.75" customHeight="1">
      <c r="E505" s="4"/>
      <c r="F505" s="794"/>
      <c r="G505" s="794"/>
      <c r="H505" s="794"/>
      <c r="I505" s="794"/>
      <c r="J505" s="794"/>
      <c r="K505" s="794"/>
      <c r="L505" s="794"/>
      <c r="M505" s="794"/>
      <c r="N505" s="794"/>
      <c r="O505" s="794"/>
      <c r="P505" s="794"/>
      <c r="Q505" s="794"/>
      <c r="R505" s="794"/>
      <c r="S505" s="794"/>
      <c r="T505" s="794"/>
      <c r="U505" s="794"/>
      <c r="V505" s="794"/>
      <c r="W505" s="794"/>
      <c r="X505" s="794"/>
      <c r="Y505" s="794"/>
      <c r="Z505" s="794"/>
      <c r="AA505" s="794"/>
      <c r="AB505" s="794"/>
      <c r="AC505" s="794"/>
      <c r="AD505" s="794"/>
      <c r="AE505" s="794"/>
      <c r="AF505" s="794"/>
      <c r="AG505" s="794"/>
      <c r="AH505" s="794"/>
      <c r="AI505" s="794"/>
      <c r="AJ505" s="794"/>
      <c r="AK505" s="794"/>
      <c r="AL505" s="794"/>
      <c r="AM505" s="794"/>
      <c r="AN505" s="794"/>
      <c r="AO505" s="794"/>
      <c r="AP505" s="794"/>
      <c r="AQ505" s="794"/>
      <c r="AR505" s="794"/>
      <c r="AS505" s="794"/>
      <c r="AT505" s="794"/>
      <c r="AU505" s="794"/>
      <c r="AV505" s="794"/>
      <c r="AW505" s="794"/>
      <c r="AX505" s="794"/>
      <c r="AY505" s="794"/>
      <c r="AZ505" s="794"/>
      <c r="BA505" s="794"/>
      <c r="BB505" s="794"/>
      <c r="BC505" s="794"/>
      <c r="BD505" s="794"/>
      <c r="BE505" s="794"/>
      <c r="BF505" s="794"/>
      <c r="BG505" s="794"/>
      <c r="BH505" s="794"/>
      <c r="BI505" s="794"/>
      <c r="BJ505" s="794"/>
      <c r="BK505" s="794"/>
      <c r="BL505" s="794"/>
      <c r="BM505" s="794"/>
    </row>
    <row r="506" spans="5:65" s="795" customFormat="1" ht="12.75" customHeight="1">
      <c r="E506" s="4"/>
      <c r="F506" s="794"/>
      <c r="G506" s="794"/>
      <c r="H506" s="794"/>
      <c r="I506" s="794"/>
      <c r="J506" s="794"/>
      <c r="K506" s="794"/>
      <c r="L506" s="794"/>
      <c r="M506" s="794"/>
      <c r="N506" s="794"/>
      <c r="O506" s="794"/>
      <c r="P506" s="794"/>
      <c r="Q506" s="794"/>
      <c r="R506" s="794"/>
      <c r="S506" s="794"/>
      <c r="T506" s="794"/>
      <c r="U506" s="794"/>
      <c r="V506" s="794"/>
      <c r="W506" s="794"/>
      <c r="X506" s="794"/>
      <c r="Y506" s="794"/>
      <c r="Z506" s="794"/>
      <c r="AA506" s="794"/>
      <c r="AB506" s="794"/>
      <c r="AC506" s="794"/>
      <c r="AD506" s="794"/>
      <c r="AE506" s="794"/>
      <c r="AF506" s="794"/>
      <c r="AG506" s="794"/>
      <c r="AH506" s="794"/>
      <c r="AI506" s="794"/>
      <c r="AJ506" s="794"/>
      <c r="AK506" s="794"/>
      <c r="AL506" s="794"/>
      <c r="AM506" s="794"/>
      <c r="AN506" s="794"/>
      <c r="AO506" s="794"/>
      <c r="AP506" s="794"/>
      <c r="AQ506" s="794"/>
      <c r="AR506" s="794"/>
      <c r="AS506" s="794"/>
      <c r="AT506" s="794"/>
      <c r="AU506" s="794"/>
      <c r="AV506" s="794"/>
      <c r="AW506" s="794"/>
      <c r="AX506" s="794"/>
      <c r="AY506" s="794"/>
      <c r="AZ506" s="794"/>
      <c r="BA506" s="794"/>
      <c r="BB506" s="794"/>
      <c r="BC506" s="794"/>
      <c r="BD506" s="794"/>
      <c r="BE506" s="794"/>
      <c r="BF506" s="794"/>
      <c r="BG506" s="794"/>
      <c r="BH506" s="794"/>
      <c r="BI506" s="794"/>
      <c r="BJ506" s="794"/>
      <c r="BK506" s="794"/>
      <c r="BL506" s="794"/>
      <c r="BM506" s="794"/>
    </row>
    <row r="507" spans="5:65" s="795" customFormat="1" ht="11.1" customHeight="1">
      <c r="E507" s="4"/>
      <c r="F507" s="794"/>
      <c r="G507" s="794"/>
      <c r="H507" s="794"/>
      <c r="I507" s="794"/>
      <c r="J507" s="794"/>
      <c r="K507" s="794"/>
      <c r="L507" s="794"/>
      <c r="M507" s="794"/>
      <c r="N507" s="794"/>
      <c r="O507" s="794"/>
      <c r="P507" s="794"/>
      <c r="Q507" s="794"/>
      <c r="R507" s="794"/>
      <c r="S507" s="794"/>
      <c r="T507" s="794"/>
      <c r="U507" s="794"/>
      <c r="V507" s="794"/>
      <c r="W507" s="794"/>
      <c r="X507" s="794"/>
      <c r="Y507" s="794"/>
      <c r="Z507" s="794"/>
      <c r="AA507" s="794"/>
      <c r="AB507" s="794"/>
      <c r="AC507" s="794"/>
      <c r="AD507" s="794"/>
      <c r="AE507" s="794"/>
      <c r="AF507" s="794"/>
      <c r="AG507" s="794"/>
      <c r="AH507" s="794"/>
      <c r="AI507" s="794"/>
      <c r="AJ507" s="794"/>
      <c r="AK507" s="794"/>
      <c r="AL507" s="794"/>
      <c r="AM507" s="794"/>
      <c r="AN507" s="794"/>
      <c r="AO507" s="794"/>
      <c r="AP507" s="794"/>
      <c r="AQ507" s="794"/>
      <c r="AR507" s="794"/>
      <c r="AS507" s="794"/>
      <c r="AT507" s="794"/>
      <c r="AU507" s="794"/>
      <c r="AV507" s="794"/>
      <c r="AW507" s="794"/>
      <c r="AX507" s="794"/>
      <c r="AY507" s="794"/>
      <c r="AZ507" s="794"/>
      <c r="BA507" s="794"/>
      <c r="BB507" s="794"/>
      <c r="BC507" s="794"/>
      <c r="BD507" s="794"/>
      <c r="BE507" s="794"/>
      <c r="BF507" s="794"/>
      <c r="BG507" s="794"/>
      <c r="BH507" s="794"/>
      <c r="BI507" s="794"/>
      <c r="BJ507" s="794"/>
      <c r="BK507" s="794"/>
      <c r="BL507" s="794"/>
      <c r="BM507" s="794"/>
    </row>
    <row r="508" spans="5:65" s="795" customFormat="1" ht="12.75" customHeight="1">
      <c r="E508" s="4"/>
      <c r="F508" s="794"/>
      <c r="G508" s="794"/>
      <c r="H508" s="794"/>
      <c r="I508" s="794"/>
      <c r="J508" s="794"/>
      <c r="K508" s="794"/>
      <c r="L508" s="794"/>
      <c r="M508" s="794"/>
      <c r="N508" s="794"/>
      <c r="O508" s="794"/>
      <c r="P508" s="794"/>
      <c r="Q508" s="794"/>
      <c r="R508" s="794"/>
      <c r="S508" s="794"/>
      <c r="T508" s="794"/>
      <c r="U508" s="794"/>
      <c r="V508" s="794"/>
      <c r="W508" s="794"/>
      <c r="X508" s="794"/>
      <c r="Y508" s="794"/>
      <c r="Z508" s="794"/>
      <c r="AA508" s="794"/>
      <c r="AB508" s="794"/>
      <c r="AC508" s="794"/>
      <c r="AD508" s="794"/>
      <c r="AE508" s="794"/>
      <c r="AF508" s="794"/>
      <c r="AG508" s="794"/>
      <c r="AH508" s="794"/>
      <c r="AI508" s="794"/>
      <c r="AJ508" s="794"/>
      <c r="AK508" s="794"/>
      <c r="AL508" s="794"/>
      <c r="AM508" s="794"/>
      <c r="AN508" s="794"/>
      <c r="AO508" s="794"/>
      <c r="AP508" s="794"/>
      <c r="AQ508" s="794"/>
      <c r="AR508" s="794"/>
      <c r="AS508" s="794"/>
      <c r="AT508" s="794"/>
      <c r="AU508" s="794"/>
      <c r="AV508" s="794"/>
      <c r="AW508" s="794"/>
      <c r="AX508" s="794"/>
      <c r="AY508" s="794"/>
      <c r="AZ508" s="794"/>
      <c r="BA508" s="794"/>
      <c r="BB508" s="794"/>
      <c r="BC508" s="794"/>
      <c r="BD508" s="794"/>
      <c r="BE508" s="794"/>
      <c r="BF508" s="794"/>
      <c r="BG508" s="794"/>
      <c r="BH508" s="794"/>
      <c r="BI508" s="794"/>
      <c r="BJ508" s="794"/>
      <c r="BK508" s="794"/>
      <c r="BL508" s="794"/>
      <c r="BM508" s="794"/>
    </row>
    <row r="509" spans="5:65" s="795" customFormat="1" ht="12.75" customHeight="1">
      <c r="E509" s="4"/>
      <c r="F509" s="794"/>
      <c r="G509" s="794"/>
      <c r="H509" s="794"/>
      <c r="I509" s="794"/>
      <c r="J509" s="794"/>
      <c r="K509" s="794"/>
      <c r="L509" s="794"/>
      <c r="M509" s="794"/>
      <c r="N509" s="794"/>
      <c r="O509" s="794"/>
      <c r="P509" s="794"/>
      <c r="Q509" s="794"/>
      <c r="R509" s="794"/>
      <c r="S509" s="794"/>
      <c r="T509" s="794"/>
      <c r="U509" s="794"/>
      <c r="V509" s="794"/>
      <c r="W509" s="794"/>
      <c r="X509" s="794"/>
      <c r="Y509" s="794"/>
      <c r="Z509" s="794"/>
      <c r="AA509" s="794"/>
      <c r="AB509" s="794"/>
      <c r="AC509" s="794"/>
      <c r="AD509" s="794"/>
      <c r="AE509" s="794"/>
      <c r="AF509" s="794"/>
      <c r="AG509" s="794"/>
      <c r="AH509" s="794"/>
      <c r="AI509" s="794"/>
      <c r="AJ509" s="794"/>
      <c r="AK509" s="794"/>
      <c r="AL509" s="794"/>
      <c r="AM509" s="794"/>
      <c r="AN509" s="794"/>
      <c r="AO509" s="794"/>
      <c r="AP509" s="794"/>
      <c r="AQ509" s="794"/>
      <c r="AR509" s="794"/>
      <c r="AS509" s="794"/>
      <c r="AT509" s="794"/>
      <c r="AU509" s="794"/>
      <c r="AV509" s="794"/>
      <c r="AW509" s="794"/>
      <c r="AX509" s="794"/>
      <c r="AY509" s="794"/>
      <c r="AZ509" s="794"/>
      <c r="BA509" s="794"/>
      <c r="BB509" s="794"/>
      <c r="BC509" s="794"/>
      <c r="BD509" s="794"/>
      <c r="BE509" s="794"/>
      <c r="BF509" s="794"/>
      <c r="BG509" s="794"/>
      <c r="BH509" s="794"/>
      <c r="BI509" s="794"/>
      <c r="BJ509" s="794"/>
      <c r="BK509" s="794"/>
      <c r="BL509" s="794"/>
      <c r="BM509" s="794"/>
    </row>
    <row r="510" spans="5:65" s="795" customFormat="1" ht="12.75" customHeight="1">
      <c r="E510" s="4"/>
      <c r="F510" s="794"/>
      <c r="G510" s="794"/>
      <c r="H510" s="794"/>
      <c r="I510" s="794"/>
      <c r="J510" s="794"/>
      <c r="K510" s="794"/>
      <c r="L510" s="794"/>
      <c r="M510" s="794"/>
      <c r="N510" s="794"/>
      <c r="O510" s="794"/>
      <c r="P510" s="794"/>
      <c r="Q510" s="794"/>
      <c r="R510" s="794"/>
      <c r="S510" s="794"/>
      <c r="T510" s="794"/>
      <c r="U510" s="794"/>
      <c r="V510" s="794"/>
      <c r="W510" s="794"/>
      <c r="X510" s="794"/>
      <c r="Y510" s="794"/>
      <c r="Z510" s="794"/>
      <c r="AA510" s="794"/>
      <c r="AB510" s="794"/>
      <c r="AC510" s="794"/>
      <c r="AD510" s="794"/>
      <c r="AE510" s="794"/>
      <c r="AF510" s="794"/>
      <c r="AG510" s="794"/>
      <c r="AH510" s="794"/>
      <c r="AI510" s="794"/>
      <c r="AJ510" s="794"/>
      <c r="AK510" s="794"/>
      <c r="AL510" s="794"/>
      <c r="AM510" s="794"/>
      <c r="AN510" s="794"/>
      <c r="AO510" s="794"/>
      <c r="AP510" s="794"/>
      <c r="AQ510" s="794"/>
      <c r="AR510" s="794"/>
      <c r="AS510" s="794"/>
      <c r="AT510" s="794"/>
      <c r="AU510" s="794"/>
      <c r="AV510" s="794"/>
      <c r="AW510" s="794"/>
      <c r="AX510" s="794"/>
      <c r="AY510" s="794"/>
      <c r="AZ510" s="794"/>
      <c r="BA510" s="794"/>
      <c r="BB510" s="794"/>
      <c r="BC510" s="794"/>
      <c r="BD510" s="794"/>
      <c r="BE510" s="794"/>
      <c r="BF510" s="794"/>
      <c r="BG510" s="794"/>
      <c r="BH510" s="794"/>
      <c r="BI510" s="794"/>
      <c r="BJ510" s="794"/>
      <c r="BK510" s="794"/>
      <c r="BL510" s="794"/>
      <c r="BM510" s="794"/>
    </row>
    <row r="511" spans="5:65" s="795" customFormat="1" ht="12.75" customHeight="1">
      <c r="E511" s="4"/>
      <c r="F511" s="794"/>
      <c r="G511" s="794"/>
      <c r="H511" s="794"/>
      <c r="I511" s="794"/>
      <c r="J511" s="794"/>
      <c r="K511" s="794"/>
      <c r="L511" s="794"/>
      <c r="M511" s="794"/>
      <c r="N511" s="794"/>
      <c r="O511" s="794"/>
      <c r="P511" s="794"/>
      <c r="Q511" s="794"/>
      <c r="R511" s="794"/>
      <c r="S511" s="794"/>
      <c r="T511" s="794"/>
      <c r="U511" s="794"/>
      <c r="V511" s="794"/>
      <c r="W511" s="794"/>
      <c r="X511" s="794"/>
      <c r="Y511" s="794"/>
      <c r="Z511" s="794"/>
      <c r="AA511" s="794"/>
      <c r="AB511" s="794"/>
      <c r="AC511" s="794"/>
      <c r="AD511" s="794"/>
      <c r="AE511" s="794"/>
      <c r="AF511" s="794"/>
      <c r="AG511" s="794"/>
      <c r="AH511" s="794"/>
      <c r="AI511" s="794"/>
      <c r="AJ511" s="794"/>
      <c r="AK511" s="794"/>
      <c r="AL511" s="794"/>
      <c r="AM511" s="794"/>
      <c r="AN511" s="794"/>
      <c r="AO511" s="794"/>
      <c r="AP511" s="794"/>
      <c r="AQ511" s="794"/>
      <c r="AR511" s="794"/>
      <c r="AS511" s="794"/>
      <c r="AT511" s="794"/>
      <c r="AU511" s="794"/>
      <c r="AV511" s="794"/>
      <c r="AW511" s="794"/>
      <c r="AX511" s="794"/>
      <c r="AY511" s="794"/>
      <c r="AZ511" s="794"/>
      <c r="BA511" s="794"/>
      <c r="BB511" s="794"/>
      <c r="BC511" s="794"/>
      <c r="BD511" s="794"/>
      <c r="BE511" s="794"/>
      <c r="BF511" s="794"/>
      <c r="BG511" s="794"/>
      <c r="BH511" s="794"/>
      <c r="BI511" s="794"/>
      <c r="BJ511" s="794"/>
      <c r="BK511" s="794"/>
      <c r="BL511" s="794"/>
      <c r="BM511" s="794"/>
    </row>
    <row r="512" spans="5:65" s="795" customFormat="1" ht="11.1" customHeight="1">
      <c r="E512" s="4"/>
      <c r="F512" s="794"/>
      <c r="G512" s="794"/>
      <c r="H512" s="794"/>
      <c r="I512" s="794"/>
      <c r="J512" s="794"/>
      <c r="K512" s="794"/>
      <c r="L512" s="794"/>
      <c r="M512" s="794"/>
      <c r="N512" s="794"/>
      <c r="O512" s="794"/>
      <c r="P512" s="794"/>
      <c r="Q512" s="794"/>
      <c r="R512" s="794"/>
      <c r="S512" s="794"/>
      <c r="T512" s="794"/>
      <c r="U512" s="794"/>
      <c r="V512" s="794"/>
      <c r="W512" s="794"/>
      <c r="X512" s="794"/>
      <c r="Y512" s="794"/>
      <c r="Z512" s="794"/>
      <c r="AA512" s="794"/>
      <c r="AB512" s="794"/>
      <c r="AC512" s="794"/>
      <c r="AD512" s="794"/>
      <c r="AE512" s="794"/>
      <c r="AF512" s="794"/>
      <c r="AG512" s="794"/>
      <c r="AH512" s="794"/>
      <c r="AI512" s="794"/>
      <c r="AJ512" s="794"/>
      <c r="AK512" s="794"/>
      <c r="AL512" s="794"/>
      <c r="AM512" s="794"/>
      <c r="AN512" s="794"/>
      <c r="AO512" s="794"/>
      <c r="AP512" s="794"/>
      <c r="AQ512" s="794"/>
      <c r="AR512" s="794"/>
      <c r="AS512" s="794"/>
      <c r="AT512" s="794"/>
      <c r="AU512" s="794"/>
      <c r="AV512" s="794"/>
      <c r="AW512" s="794"/>
      <c r="AX512" s="794"/>
      <c r="AY512" s="794"/>
      <c r="AZ512" s="794"/>
      <c r="BA512" s="794"/>
      <c r="BB512" s="794"/>
      <c r="BC512" s="794"/>
      <c r="BD512" s="794"/>
      <c r="BE512" s="794"/>
      <c r="BF512" s="794"/>
      <c r="BG512" s="794"/>
      <c r="BH512" s="794"/>
      <c r="BI512" s="794"/>
      <c r="BJ512" s="794"/>
      <c r="BK512" s="794"/>
      <c r="BL512" s="794"/>
      <c r="BM512" s="794"/>
    </row>
    <row r="513" spans="5:65" s="795" customFormat="1" ht="13.5" customHeight="1">
      <c r="E513" s="4"/>
      <c r="F513" s="794"/>
      <c r="G513" s="794"/>
      <c r="H513" s="794"/>
      <c r="I513" s="794"/>
      <c r="J513" s="794"/>
      <c r="K513" s="794"/>
      <c r="L513" s="794"/>
      <c r="M513" s="794"/>
      <c r="N513" s="794"/>
      <c r="O513" s="794"/>
      <c r="P513" s="794"/>
      <c r="Q513" s="794"/>
      <c r="R513" s="794"/>
      <c r="S513" s="794"/>
      <c r="T513" s="794"/>
      <c r="U513" s="794"/>
      <c r="V513" s="794"/>
      <c r="W513" s="794"/>
      <c r="X513" s="794"/>
      <c r="Y513" s="794"/>
      <c r="Z513" s="794"/>
      <c r="AA513" s="794"/>
      <c r="AB513" s="794"/>
      <c r="AC513" s="794"/>
      <c r="AD513" s="794"/>
      <c r="AE513" s="794"/>
      <c r="AF513" s="794"/>
      <c r="AG513" s="794"/>
      <c r="AH513" s="794"/>
      <c r="AI513" s="794"/>
      <c r="AJ513" s="794"/>
      <c r="AK513" s="794"/>
      <c r="AL513" s="794"/>
      <c r="AM513" s="794"/>
      <c r="AN513" s="794"/>
      <c r="AO513" s="794"/>
      <c r="AP513" s="794"/>
      <c r="AQ513" s="794"/>
      <c r="AR513" s="794"/>
      <c r="AS513" s="794"/>
      <c r="AT513" s="794"/>
      <c r="AU513" s="794"/>
      <c r="AV513" s="794"/>
      <c r="AW513" s="794"/>
      <c r="AX513" s="794"/>
      <c r="AY513" s="794"/>
      <c r="AZ513" s="794"/>
      <c r="BA513" s="794"/>
      <c r="BB513" s="794"/>
      <c r="BC513" s="794"/>
      <c r="BD513" s="794"/>
      <c r="BE513" s="794"/>
      <c r="BF513" s="794"/>
      <c r="BG513" s="794"/>
      <c r="BH513" s="794"/>
      <c r="BI513" s="794"/>
      <c r="BJ513" s="794"/>
      <c r="BK513" s="794"/>
      <c r="BL513" s="794"/>
      <c r="BM513" s="794"/>
    </row>
    <row r="514" spans="5:65" s="795" customFormat="1" ht="12.75" customHeight="1">
      <c r="E514" s="4"/>
      <c r="F514" s="794"/>
      <c r="G514" s="794"/>
      <c r="H514" s="794"/>
      <c r="I514" s="794"/>
      <c r="J514" s="794"/>
      <c r="K514" s="794"/>
      <c r="L514" s="794"/>
      <c r="M514" s="794"/>
      <c r="N514" s="794"/>
      <c r="O514" s="794"/>
      <c r="P514" s="794"/>
      <c r="Q514" s="794"/>
      <c r="R514" s="794"/>
      <c r="S514" s="794"/>
      <c r="T514" s="794"/>
      <c r="U514" s="794"/>
      <c r="V514" s="794"/>
      <c r="W514" s="794"/>
      <c r="X514" s="794"/>
      <c r="Y514" s="794"/>
      <c r="Z514" s="794"/>
      <c r="AA514" s="794"/>
      <c r="AB514" s="794"/>
      <c r="AC514" s="794"/>
      <c r="AD514" s="794"/>
      <c r="AE514" s="794"/>
      <c r="AF514" s="794"/>
      <c r="AG514" s="794"/>
      <c r="AH514" s="794"/>
      <c r="AI514" s="794"/>
      <c r="AJ514" s="794"/>
      <c r="AK514" s="794"/>
      <c r="AL514" s="794"/>
      <c r="AM514" s="794"/>
      <c r="AN514" s="794"/>
      <c r="AO514" s="794"/>
      <c r="AP514" s="794"/>
      <c r="AQ514" s="794"/>
      <c r="AR514" s="794"/>
      <c r="AS514" s="794"/>
      <c r="AT514" s="794"/>
      <c r="AU514" s="794"/>
      <c r="AV514" s="794"/>
      <c r="AW514" s="794"/>
      <c r="AX514" s="794"/>
      <c r="AY514" s="794"/>
      <c r="AZ514" s="794"/>
      <c r="BA514" s="794"/>
      <c r="BB514" s="794"/>
      <c r="BC514" s="794"/>
      <c r="BD514" s="794"/>
      <c r="BE514" s="794"/>
      <c r="BF514" s="794"/>
      <c r="BG514" s="794"/>
      <c r="BH514" s="794"/>
      <c r="BI514" s="794"/>
      <c r="BJ514" s="794"/>
      <c r="BK514" s="794"/>
      <c r="BL514" s="794"/>
      <c r="BM514" s="794"/>
    </row>
    <row r="515" spans="5:65" s="795" customFormat="1" ht="12.75" customHeight="1">
      <c r="E515" s="4"/>
      <c r="F515" s="794"/>
      <c r="G515" s="794"/>
      <c r="H515" s="794"/>
      <c r="I515" s="794"/>
      <c r="J515" s="794"/>
      <c r="K515" s="794"/>
      <c r="L515" s="794"/>
      <c r="M515" s="794"/>
      <c r="N515" s="794"/>
      <c r="O515" s="794"/>
      <c r="P515" s="794"/>
      <c r="Q515" s="794"/>
      <c r="R515" s="794"/>
      <c r="S515" s="794"/>
      <c r="T515" s="794"/>
      <c r="U515" s="794"/>
      <c r="V515" s="794"/>
      <c r="W515" s="794"/>
      <c r="X515" s="794"/>
      <c r="Y515" s="794"/>
      <c r="Z515" s="794"/>
      <c r="AA515" s="794"/>
      <c r="AB515" s="794"/>
      <c r="AC515" s="794"/>
      <c r="AD515" s="794"/>
      <c r="AE515" s="794"/>
      <c r="AF515" s="794"/>
      <c r="AG515" s="794"/>
      <c r="AH515" s="794"/>
      <c r="AI515" s="794"/>
      <c r="AJ515" s="794"/>
      <c r="AK515" s="794"/>
      <c r="AL515" s="794"/>
      <c r="AM515" s="794"/>
      <c r="AN515" s="794"/>
      <c r="AO515" s="794"/>
      <c r="AP515" s="794"/>
      <c r="AQ515" s="794"/>
      <c r="AR515" s="794"/>
      <c r="AS515" s="794"/>
      <c r="AT515" s="794"/>
      <c r="AU515" s="794"/>
      <c r="AV515" s="794"/>
      <c r="AW515" s="794"/>
      <c r="AX515" s="794"/>
      <c r="AY515" s="794"/>
      <c r="AZ515" s="794"/>
      <c r="BA515" s="794"/>
      <c r="BB515" s="794"/>
      <c r="BC515" s="794"/>
      <c r="BD515" s="794"/>
      <c r="BE515" s="794"/>
      <c r="BF515" s="794"/>
      <c r="BG515" s="794"/>
      <c r="BH515" s="794"/>
      <c r="BI515" s="794"/>
      <c r="BJ515" s="794"/>
      <c r="BK515" s="794"/>
      <c r="BL515" s="794"/>
      <c r="BM515" s="794"/>
    </row>
    <row r="516" spans="5:65" s="795" customFormat="1" ht="12.75" customHeight="1">
      <c r="E516" s="4"/>
      <c r="F516" s="794"/>
      <c r="G516" s="794"/>
      <c r="H516" s="794"/>
      <c r="I516" s="794"/>
      <c r="J516" s="794"/>
      <c r="K516" s="794"/>
      <c r="L516" s="794"/>
      <c r="M516" s="794"/>
      <c r="N516" s="794"/>
      <c r="O516" s="794"/>
      <c r="P516" s="794"/>
      <c r="Q516" s="794"/>
      <c r="R516" s="794"/>
      <c r="S516" s="794"/>
      <c r="T516" s="794"/>
      <c r="U516" s="794"/>
      <c r="V516" s="794"/>
      <c r="W516" s="794"/>
      <c r="X516" s="794"/>
      <c r="Y516" s="794"/>
      <c r="Z516" s="794"/>
      <c r="AA516" s="794"/>
      <c r="AB516" s="794"/>
      <c r="AC516" s="794"/>
      <c r="AD516" s="794"/>
      <c r="AE516" s="794"/>
      <c r="AF516" s="794"/>
      <c r="AG516" s="794"/>
      <c r="AH516" s="794"/>
      <c r="AI516" s="794"/>
      <c r="AJ516" s="794"/>
      <c r="AK516" s="794"/>
      <c r="AL516" s="794"/>
      <c r="AM516" s="794"/>
      <c r="AN516" s="794"/>
      <c r="AO516" s="794"/>
      <c r="AP516" s="794"/>
      <c r="AQ516" s="794"/>
      <c r="AR516" s="794"/>
      <c r="AS516" s="794"/>
      <c r="AT516" s="794"/>
      <c r="AU516" s="794"/>
      <c r="AV516" s="794"/>
      <c r="AW516" s="794"/>
      <c r="AX516" s="794"/>
      <c r="AY516" s="794"/>
      <c r="AZ516" s="794"/>
      <c r="BA516" s="794"/>
      <c r="BB516" s="794"/>
      <c r="BC516" s="794"/>
      <c r="BD516" s="794"/>
      <c r="BE516" s="794"/>
      <c r="BF516" s="794"/>
      <c r="BG516" s="794"/>
      <c r="BH516" s="794"/>
      <c r="BI516" s="794"/>
      <c r="BJ516" s="794"/>
      <c r="BK516" s="794"/>
      <c r="BL516" s="794"/>
      <c r="BM516" s="794"/>
    </row>
    <row r="517" spans="5:65" s="795" customFormat="1" ht="11.1" customHeight="1">
      <c r="E517" s="4"/>
      <c r="F517" s="794"/>
      <c r="G517" s="794"/>
      <c r="H517" s="794"/>
      <c r="I517" s="794"/>
      <c r="J517" s="794"/>
      <c r="K517" s="794"/>
      <c r="L517" s="794"/>
      <c r="M517" s="794"/>
      <c r="N517" s="794"/>
      <c r="O517" s="794"/>
      <c r="P517" s="794"/>
      <c r="Q517" s="794"/>
      <c r="R517" s="794"/>
      <c r="S517" s="794"/>
      <c r="T517" s="794"/>
      <c r="U517" s="794"/>
      <c r="V517" s="794"/>
      <c r="W517" s="794"/>
      <c r="X517" s="794"/>
      <c r="Y517" s="794"/>
      <c r="Z517" s="794"/>
      <c r="AA517" s="794"/>
      <c r="AB517" s="794"/>
      <c r="AC517" s="794"/>
      <c r="AD517" s="794"/>
      <c r="AE517" s="794"/>
      <c r="AF517" s="794"/>
      <c r="AG517" s="794"/>
      <c r="AH517" s="794"/>
      <c r="AI517" s="794"/>
      <c r="AJ517" s="794"/>
      <c r="AK517" s="794"/>
      <c r="AL517" s="794"/>
      <c r="AM517" s="794"/>
      <c r="AN517" s="794"/>
      <c r="AO517" s="794"/>
      <c r="AP517" s="794"/>
      <c r="AQ517" s="794"/>
      <c r="AR517" s="794"/>
      <c r="AS517" s="794"/>
      <c r="AT517" s="794"/>
      <c r="AU517" s="794"/>
      <c r="AV517" s="794"/>
      <c r="AW517" s="794"/>
      <c r="AX517" s="794"/>
      <c r="AY517" s="794"/>
      <c r="AZ517" s="794"/>
      <c r="BA517" s="794"/>
      <c r="BB517" s="794"/>
      <c r="BC517" s="794"/>
      <c r="BD517" s="794"/>
      <c r="BE517" s="794"/>
      <c r="BF517" s="794"/>
      <c r="BG517" s="794"/>
      <c r="BH517" s="794"/>
      <c r="BI517" s="794"/>
      <c r="BJ517" s="794"/>
      <c r="BK517" s="794"/>
      <c r="BL517" s="794"/>
      <c r="BM517" s="794"/>
    </row>
    <row r="518" spans="5:65" s="795" customFormat="1" ht="24" customHeight="1">
      <c r="E518" s="4"/>
      <c r="F518" s="794"/>
      <c r="G518" s="794"/>
      <c r="H518" s="794"/>
      <c r="I518" s="794"/>
      <c r="J518" s="794"/>
      <c r="K518" s="794"/>
      <c r="L518" s="794"/>
      <c r="M518" s="794"/>
      <c r="N518" s="794"/>
      <c r="O518" s="794"/>
      <c r="P518" s="794"/>
      <c r="Q518" s="794"/>
      <c r="R518" s="794"/>
      <c r="S518" s="794"/>
      <c r="T518" s="794"/>
      <c r="U518" s="794"/>
      <c r="V518" s="794"/>
      <c r="W518" s="794"/>
      <c r="X518" s="794"/>
      <c r="Y518" s="794"/>
      <c r="Z518" s="794"/>
      <c r="AA518" s="794"/>
      <c r="AB518" s="794"/>
      <c r="AC518" s="794"/>
      <c r="AD518" s="794"/>
      <c r="AE518" s="794"/>
      <c r="AF518" s="794"/>
      <c r="AG518" s="794"/>
      <c r="AH518" s="794"/>
      <c r="AI518" s="794"/>
      <c r="AJ518" s="794"/>
      <c r="AK518" s="794"/>
      <c r="AL518" s="794"/>
      <c r="AM518" s="794"/>
      <c r="AN518" s="794"/>
      <c r="AO518" s="794"/>
      <c r="AP518" s="794"/>
      <c r="AQ518" s="794"/>
      <c r="AR518" s="794"/>
      <c r="AS518" s="794"/>
      <c r="AT518" s="794"/>
      <c r="AU518" s="794"/>
      <c r="AV518" s="794"/>
      <c r="AW518" s="794"/>
      <c r="AX518" s="794"/>
      <c r="AY518" s="794"/>
      <c r="AZ518" s="794"/>
      <c r="BA518" s="794"/>
      <c r="BB518" s="794"/>
      <c r="BC518" s="794"/>
      <c r="BD518" s="794"/>
      <c r="BE518" s="794"/>
      <c r="BF518" s="794"/>
      <c r="BG518" s="794"/>
      <c r="BH518" s="794"/>
      <c r="BI518" s="794"/>
      <c r="BJ518" s="794"/>
      <c r="BK518" s="794"/>
      <c r="BL518" s="794"/>
      <c r="BM518" s="794"/>
    </row>
    <row r="519" spans="5:65" s="795" customFormat="1" ht="11.1" customHeight="1">
      <c r="E519" s="4"/>
      <c r="F519" s="794"/>
      <c r="G519" s="794"/>
      <c r="H519" s="794"/>
      <c r="I519" s="794"/>
      <c r="J519" s="794"/>
      <c r="K519" s="794"/>
      <c r="L519" s="794"/>
      <c r="M519" s="794"/>
      <c r="N519" s="794"/>
      <c r="O519" s="794"/>
      <c r="P519" s="794"/>
      <c r="Q519" s="794"/>
      <c r="R519" s="794"/>
      <c r="S519" s="794"/>
      <c r="T519" s="794"/>
      <c r="U519" s="794"/>
      <c r="V519" s="794"/>
      <c r="W519" s="794"/>
      <c r="X519" s="794"/>
      <c r="Y519" s="794"/>
      <c r="Z519" s="794"/>
      <c r="AA519" s="794"/>
      <c r="AB519" s="794"/>
      <c r="AC519" s="794"/>
      <c r="AD519" s="794"/>
      <c r="AE519" s="794"/>
      <c r="AF519" s="794"/>
      <c r="AG519" s="794"/>
      <c r="AH519" s="794"/>
      <c r="AI519" s="794"/>
      <c r="AJ519" s="794"/>
      <c r="AK519" s="794"/>
      <c r="AL519" s="794"/>
      <c r="AM519" s="794"/>
      <c r="AN519" s="794"/>
      <c r="AO519" s="794"/>
      <c r="AP519" s="794"/>
      <c r="AQ519" s="794"/>
      <c r="AR519" s="794"/>
      <c r="AS519" s="794"/>
      <c r="AT519" s="794"/>
      <c r="AU519" s="794"/>
      <c r="AV519" s="794"/>
      <c r="AW519" s="794"/>
      <c r="AX519" s="794"/>
      <c r="AY519" s="794"/>
      <c r="AZ519" s="794"/>
      <c r="BA519" s="794"/>
      <c r="BB519" s="794"/>
      <c r="BC519" s="794"/>
      <c r="BD519" s="794"/>
      <c r="BE519" s="794"/>
      <c r="BF519" s="794"/>
      <c r="BG519" s="794"/>
      <c r="BH519" s="794"/>
      <c r="BI519" s="794"/>
      <c r="BJ519" s="794"/>
      <c r="BK519" s="794"/>
      <c r="BL519" s="794"/>
      <c r="BM519" s="794"/>
    </row>
    <row r="520" spans="5:65" s="795" customFormat="1" ht="12.75" customHeight="1">
      <c r="E520" s="4"/>
      <c r="F520" s="794"/>
      <c r="G520" s="794"/>
      <c r="H520" s="794"/>
      <c r="I520" s="794"/>
      <c r="J520" s="794"/>
      <c r="K520" s="794"/>
      <c r="L520" s="794"/>
      <c r="M520" s="794"/>
      <c r="N520" s="794"/>
      <c r="O520" s="794"/>
      <c r="P520" s="794"/>
      <c r="Q520" s="794"/>
      <c r="R520" s="794"/>
      <c r="S520" s="794"/>
      <c r="T520" s="794"/>
      <c r="U520" s="794"/>
      <c r="V520" s="794"/>
      <c r="W520" s="794"/>
      <c r="X520" s="794"/>
      <c r="Y520" s="794"/>
      <c r="Z520" s="794"/>
      <c r="AA520" s="794"/>
      <c r="AB520" s="794"/>
      <c r="AC520" s="794"/>
      <c r="AD520" s="794"/>
      <c r="AE520" s="794"/>
      <c r="AF520" s="794"/>
      <c r="AG520" s="794"/>
      <c r="AH520" s="794"/>
      <c r="AI520" s="794"/>
      <c r="AJ520" s="794"/>
      <c r="AK520" s="794"/>
      <c r="AL520" s="794"/>
      <c r="AM520" s="794"/>
      <c r="AN520" s="794"/>
      <c r="AO520" s="794"/>
      <c r="AP520" s="794"/>
      <c r="AQ520" s="794"/>
      <c r="AR520" s="794"/>
      <c r="AS520" s="794"/>
      <c r="AT520" s="794"/>
      <c r="AU520" s="794"/>
      <c r="AV520" s="794"/>
      <c r="AW520" s="794"/>
      <c r="AX520" s="794"/>
      <c r="AY520" s="794"/>
      <c r="AZ520" s="794"/>
      <c r="BA520" s="794"/>
      <c r="BB520" s="794"/>
      <c r="BC520" s="794"/>
      <c r="BD520" s="794"/>
      <c r="BE520" s="794"/>
      <c r="BF520" s="794"/>
      <c r="BG520" s="794"/>
      <c r="BH520" s="794"/>
      <c r="BI520" s="794"/>
      <c r="BJ520" s="794"/>
      <c r="BK520" s="794"/>
      <c r="BL520" s="794"/>
      <c r="BM520" s="794"/>
    </row>
    <row r="521" spans="5:65" s="795" customFormat="1" ht="11.1" customHeight="1">
      <c r="E521" s="4"/>
      <c r="F521" s="794"/>
      <c r="G521" s="794"/>
      <c r="H521" s="794"/>
      <c r="I521" s="794"/>
      <c r="J521" s="794"/>
      <c r="K521" s="794"/>
      <c r="L521" s="794"/>
      <c r="M521" s="794"/>
      <c r="N521" s="794"/>
      <c r="O521" s="794"/>
      <c r="P521" s="794"/>
      <c r="Q521" s="794"/>
      <c r="R521" s="794"/>
      <c r="S521" s="794"/>
      <c r="T521" s="794"/>
      <c r="U521" s="794"/>
      <c r="V521" s="794"/>
      <c r="W521" s="794"/>
      <c r="X521" s="794"/>
      <c r="Y521" s="794"/>
      <c r="Z521" s="794"/>
      <c r="AA521" s="794"/>
      <c r="AB521" s="794"/>
      <c r="AC521" s="794"/>
      <c r="AD521" s="794"/>
      <c r="AE521" s="794"/>
      <c r="AF521" s="794"/>
      <c r="AG521" s="794"/>
      <c r="AH521" s="794"/>
      <c r="AI521" s="794"/>
      <c r="AJ521" s="794"/>
      <c r="AK521" s="794"/>
      <c r="AL521" s="794"/>
      <c r="AM521" s="794"/>
      <c r="AN521" s="794"/>
      <c r="AO521" s="794"/>
      <c r="AP521" s="794"/>
      <c r="AQ521" s="794"/>
      <c r="AR521" s="794"/>
      <c r="AS521" s="794"/>
      <c r="AT521" s="794"/>
      <c r="AU521" s="794"/>
      <c r="AV521" s="794"/>
      <c r="AW521" s="794"/>
      <c r="AX521" s="794"/>
      <c r="AY521" s="794"/>
      <c r="AZ521" s="794"/>
      <c r="BA521" s="794"/>
      <c r="BB521" s="794"/>
      <c r="BC521" s="794"/>
      <c r="BD521" s="794"/>
      <c r="BE521" s="794"/>
      <c r="BF521" s="794"/>
      <c r="BG521" s="794"/>
      <c r="BH521" s="794"/>
      <c r="BI521" s="794"/>
      <c r="BJ521" s="794"/>
      <c r="BK521" s="794"/>
      <c r="BL521" s="794"/>
      <c r="BM521" s="794"/>
    </row>
    <row r="522" spans="5:65" s="795" customFormat="1" ht="12.75" customHeight="1">
      <c r="E522" s="4"/>
      <c r="F522" s="794"/>
      <c r="G522" s="794"/>
      <c r="H522" s="794"/>
      <c r="I522" s="794"/>
      <c r="J522" s="794"/>
      <c r="K522" s="794"/>
      <c r="L522" s="794"/>
      <c r="M522" s="794"/>
      <c r="N522" s="794"/>
      <c r="O522" s="794"/>
      <c r="P522" s="794"/>
      <c r="Q522" s="794"/>
      <c r="R522" s="794"/>
      <c r="S522" s="794"/>
      <c r="T522" s="794"/>
      <c r="U522" s="794"/>
      <c r="V522" s="794"/>
      <c r="W522" s="794"/>
      <c r="X522" s="794"/>
      <c r="Y522" s="794"/>
      <c r="Z522" s="794"/>
      <c r="AA522" s="794"/>
      <c r="AB522" s="794"/>
      <c r="AC522" s="794"/>
      <c r="AD522" s="794"/>
      <c r="AE522" s="794"/>
      <c r="AF522" s="794"/>
      <c r="AG522" s="794"/>
      <c r="AH522" s="794"/>
      <c r="AI522" s="794"/>
      <c r="AJ522" s="794"/>
      <c r="AK522" s="794"/>
      <c r="AL522" s="794"/>
      <c r="AM522" s="794"/>
      <c r="AN522" s="794"/>
      <c r="AO522" s="794"/>
      <c r="AP522" s="794"/>
      <c r="AQ522" s="794"/>
      <c r="AR522" s="794"/>
      <c r="AS522" s="794"/>
      <c r="AT522" s="794"/>
      <c r="AU522" s="794"/>
      <c r="AV522" s="794"/>
      <c r="AW522" s="794"/>
      <c r="AX522" s="794"/>
      <c r="AY522" s="794"/>
      <c r="AZ522" s="794"/>
      <c r="BA522" s="794"/>
      <c r="BB522" s="794"/>
      <c r="BC522" s="794"/>
      <c r="BD522" s="794"/>
      <c r="BE522" s="794"/>
      <c r="BF522" s="794"/>
      <c r="BG522" s="794"/>
      <c r="BH522" s="794"/>
      <c r="BI522" s="794"/>
      <c r="BJ522" s="794"/>
      <c r="BK522" s="794"/>
      <c r="BL522" s="794"/>
      <c r="BM522" s="794"/>
    </row>
    <row r="523" spans="5:65" s="795" customFormat="1" ht="12.75" customHeight="1">
      <c r="E523" s="4"/>
      <c r="F523" s="794"/>
      <c r="G523" s="794"/>
      <c r="H523" s="794"/>
      <c r="I523" s="794"/>
      <c r="J523" s="794"/>
      <c r="K523" s="794"/>
      <c r="L523" s="794"/>
      <c r="M523" s="794"/>
      <c r="N523" s="794"/>
      <c r="O523" s="794"/>
      <c r="P523" s="794"/>
      <c r="Q523" s="794"/>
      <c r="R523" s="794"/>
      <c r="S523" s="794"/>
      <c r="T523" s="794"/>
      <c r="U523" s="794"/>
      <c r="V523" s="794"/>
      <c r="W523" s="794"/>
      <c r="X523" s="794"/>
      <c r="Y523" s="794"/>
      <c r="Z523" s="794"/>
      <c r="AA523" s="794"/>
      <c r="AB523" s="794"/>
      <c r="AC523" s="794"/>
      <c r="AD523" s="794"/>
      <c r="AE523" s="794"/>
      <c r="AF523" s="794"/>
      <c r="AG523" s="794"/>
      <c r="AH523" s="794"/>
      <c r="AI523" s="794"/>
      <c r="AJ523" s="794"/>
      <c r="AK523" s="794"/>
      <c r="AL523" s="794"/>
      <c r="AM523" s="794"/>
      <c r="AN523" s="794"/>
      <c r="AO523" s="794"/>
      <c r="AP523" s="794"/>
      <c r="AQ523" s="794"/>
      <c r="AR523" s="794"/>
      <c r="AS523" s="794"/>
      <c r="AT523" s="794"/>
      <c r="AU523" s="794"/>
      <c r="AV523" s="794"/>
      <c r="AW523" s="794"/>
      <c r="AX523" s="794"/>
      <c r="AY523" s="794"/>
      <c r="AZ523" s="794"/>
      <c r="BA523" s="794"/>
      <c r="BB523" s="794"/>
      <c r="BC523" s="794"/>
      <c r="BD523" s="794"/>
      <c r="BE523" s="794"/>
      <c r="BF523" s="794"/>
      <c r="BG523" s="794"/>
      <c r="BH523" s="794"/>
      <c r="BI523" s="794"/>
      <c r="BJ523" s="794"/>
      <c r="BK523" s="794"/>
      <c r="BL523" s="794"/>
      <c r="BM523" s="794"/>
    </row>
    <row r="524" spans="5:65" s="795" customFormat="1" ht="12.75" customHeight="1">
      <c r="E524" s="4"/>
      <c r="F524" s="794"/>
      <c r="G524" s="794"/>
      <c r="H524" s="794"/>
      <c r="I524" s="794"/>
      <c r="J524" s="794"/>
      <c r="K524" s="794"/>
      <c r="L524" s="794"/>
      <c r="M524" s="794"/>
      <c r="N524" s="794"/>
      <c r="O524" s="794"/>
      <c r="P524" s="794"/>
      <c r="Q524" s="794"/>
      <c r="R524" s="794"/>
      <c r="S524" s="794"/>
      <c r="T524" s="794"/>
      <c r="U524" s="794"/>
      <c r="V524" s="794"/>
      <c r="W524" s="794"/>
      <c r="X524" s="794"/>
      <c r="Y524" s="794"/>
      <c r="Z524" s="794"/>
      <c r="AA524" s="794"/>
      <c r="AB524" s="794"/>
      <c r="AC524" s="794"/>
      <c r="AD524" s="794"/>
      <c r="AE524" s="794"/>
      <c r="AF524" s="794"/>
      <c r="AG524" s="794"/>
      <c r="AH524" s="794"/>
      <c r="AI524" s="794"/>
      <c r="AJ524" s="794"/>
      <c r="AK524" s="794"/>
      <c r="AL524" s="794"/>
      <c r="AM524" s="794"/>
      <c r="AN524" s="794"/>
      <c r="AO524" s="794"/>
      <c r="AP524" s="794"/>
      <c r="AQ524" s="794"/>
      <c r="AR524" s="794"/>
      <c r="AS524" s="794"/>
      <c r="AT524" s="794"/>
      <c r="AU524" s="794"/>
      <c r="AV524" s="794"/>
      <c r="AW524" s="794"/>
      <c r="AX524" s="794"/>
      <c r="AY524" s="794"/>
      <c r="AZ524" s="794"/>
      <c r="BA524" s="794"/>
      <c r="BB524" s="794"/>
      <c r="BC524" s="794"/>
      <c r="BD524" s="794"/>
      <c r="BE524" s="794"/>
      <c r="BF524" s="794"/>
      <c r="BG524" s="794"/>
      <c r="BH524" s="794"/>
      <c r="BI524" s="794"/>
      <c r="BJ524" s="794"/>
      <c r="BK524" s="794"/>
      <c r="BL524" s="794"/>
      <c r="BM524" s="794"/>
    </row>
    <row r="525" spans="5:65" s="795" customFormat="1" ht="12.75" customHeight="1">
      <c r="E525" s="4"/>
      <c r="F525" s="794"/>
      <c r="G525" s="794"/>
      <c r="H525" s="794"/>
      <c r="I525" s="794"/>
      <c r="J525" s="794"/>
      <c r="K525" s="794"/>
      <c r="L525" s="794"/>
      <c r="M525" s="794"/>
      <c r="N525" s="794"/>
      <c r="O525" s="794"/>
      <c r="P525" s="794"/>
      <c r="Q525" s="794"/>
      <c r="R525" s="794"/>
      <c r="S525" s="794"/>
      <c r="T525" s="794"/>
      <c r="U525" s="794"/>
      <c r="V525" s="794"/>
      <c r="W525" s="794"/>
      <c r="X525" s="794"/>
      <c r="Y525" s="794"/>
      <c r="Z525" s="794"/>
      <c r="AA525" s="794"/>
      <c r="AB525" s="794"/>
      <c r="AC525" s="794"/>
      <c r="AD525" s="794"/>
      <c r="AE525" s="794"/>
      <c r="AF525" s="794"/>
      <c r="AG525" s="794"/>
      <c r="AH525" s="794"/>
      <c r="AI525" s="794"/>
      <c r="AJ525" s="794"/>
      <c r="AK525" s="794"/>
      <c r="AL525" s="794"/>
      <c r="AM525" s="794"/>
      <c r="AN525" s="794"/>
      <c r="AO525" s="794"/>
      <c r="AP525" s="794"/>
      <c r="AQ525" s="794"/>
      <c r="AR525" s="794"/>
      <c r="AS525" s="794"/>
      <c r="AT525" s="794"/>
      <c r="AU525" s="794"/>
      <c r="AV525" s="794"/>
      <c r="AW525" s="794"/>
      <c r="AX525" s="794"/>
      <c r="AY525" s="794"/>
      <c r="AZ525" s="794"/>
      <c r="BA525" s="794"/>
      <c r="BB525" s="794"/>
      <c r="BC525" s="794"/>
      <c r="BD525" s="794"/>
      <c r="BE525" s="794"/>
      <c r="BF525" s="794"/>
      <c r="BG525" s="794"/>
      <c r="BH525" s="794"/>
      <c r="BI525" s="794"/>
      <c r="BJ525" s="794"/>
      <c r="BK525" s="794"/>
      <c r="BL525" s="794"/>
      <c r="BM525" s="794"/>
    </row>
    <row r="526" spans="5:65" s="795" customFormat="1" ht="12.75" customHeight="1">
      <c r="E526" s="4"/>
      <c r="F526" s="794"/>
      <c r="G526" s="794"/>
      <c r="H526" s="794"/>
      <c r="I526" s="794"/>
      <c r="J526" s="794"/>
      <c r="K526" s="794"/>
      <c r="L526" s="794"/>
      <c r="M526" s="794"/>
      <c r="N526" s="794"/>
      <c r="O526" s="794"/>
      <c r="P526" s="794"/>
      <c r="Q526" s="794"/>
      <c r="R526" s="794"/>
      <c r="S526" s="794"/>
      <c r="T526" s="794"/>
      <c r="U526" s="794"/>
      <c r="V526" s="794"/>
      <c r="W526" s="794"/>
      <c r="X526" s="794"/>
      <c r="Y526" s="794"/>
      <c r="Z526" s="794"/>
      <c r="AA526" s="794"/>
      <c r="AB526" s="794"/>
      <c r="AC526" s="794"/>
      <c r="AD526" s="794"/>
      <c r="AE526" s="794"/>
      <c r="AF526" s="794"/>
      <c r="AG526" s="794"/>
      <c r="AH526" s="794"/>
      <c r="AI526" s="794"/>
      <c r="AJ526" s="794"/>
      <c r="AK526" s="794"/>
      <c r="AL526" s="794"/>
      <c r="AM526" s="794"/>
      <c r="AN526" s="794"/>
      <c r="AO526" s="794"/>
      <c r="AP526" s="794"/>
      <c r="AQ526" s="794"/>
      <c r="AR526" s="794"/>
      <c r="AS526" s="794"/>
      <c r="AT526" s="794"/>
      <c r="AU526" s="794"/>
      <c r="AV526" s="794"/>
      <c r="AW526" s="794"/>
      <c r="AX526" s="794"/>
      <c r="AY526" s="794"/>
      <c r="AZ526" s="794"/>
      <c r="BA526" s="794"/>
      <c r="BB526" s="794"/>
      <c r="BC526" s="794"/>
      <c r="BD526" s="794"/>
      <c r="BE526" s="794"/>
      <c r="BF526" s="794"/>
      <c r="BG526" s="794"/>
      <c r="BH526" s="794"/>
      <c r="BI526" s="794"/>
      <c r="BJ526" s="794"/>
      <c r="BK526" s="794"/>
      <c r="BL526" s="794"/>
      <c r="BM526" s="794"/>
    </row>
    <row r="527" spans="5:65" s="795" customFormat="1" ht="11.1" customHeight="1">
      <c r="E527" s="4"/>
      <c r="F527" s="794"/>
      <c r="G527" s="794"/>
      <c r="H527" s="794"/>
      <c r="I527" s="794"/>
      <c r="J527" s="794"/>
      <c r="K527" s="794"/>
      <c r="L527" s="794"/>
      <c r="M527" s="794"/>
      <c r="N527" s="794"/>
      <c r="O527" s="794"/>
      <c r="P527" s="794"/>
      <c r="Q527" s="794"/>
      <c r="R527" s="794"/>
      <c r="S527" s="794"/>
      <c r="T527" s="794"/>
      <c r="U527" s="794"/>
      <c r="V527" s="794"/>
      <c r="W527" s="794"/>
      <c r="X527" s="794"/>
      <c r="Y527" s="794"/>
      <c r="Z527" s="794"/>
      <c r="AA527" s="794"/>
      <c r="AB527" s="794"/>
      <c r="AC527" s="794"/>
      <c r="AD527" s="794"/>
      <c r="AE527" s="794"/>
      <c r="AF527" s="794"/>
      <c r="AG527" s="794"/>
      <c r="AH527" s="794"/>
      <c r="AI527" s="794"/>
      <c r="AJ527" s="794"/>
      <c r="AK527" s="794"/>
      <c r="AL527" s="794"/>
      <c r="AM527" s="794"/>
      <c r="AN527" s="794"/>
      <c r="AO527" s="794"/>
      <c r="AP527" s="794"/>
      <c r="AQ527" s="794"/>
      <c r="AR527" s="794"/>
      <c r="AS527" s="794"/>
      <c r="AT527" s="794"/>
      <c r="AU527" s="794"/>
      <c r="AV527" s="794"/>
      <c r="AW527" s="794"/>
      <c r="AX527" s="794"/>
      <c r="AY527" s="794"/>
      <c r="AZ527" s="794"/>
      <c r="BA527" s="794"/>
      <c r="BB527" s="794"/>
      <c r="BC527" s="794"/>
      <c r="BD527" s="794"/>
      <c r="BE527" s="794"/>
      <c r="BF527" s="794"/>
      <c r="BG527" s="794"/>
      <c r="BH527" s="794"/>
      <c r="BI527" s="794"/>
      <c r="BJ527" s="794"/>
      <c r="BK527" s="794"/>
      <c r="BL527" s="794"/>
      <c r="BM527" s="794"/>
    </row>
    <row r="528" spans="5:65" s="795" customFormat="1" ht="12.75" customHeight="1">
      <c r="E528" s="4"/>
      <c r="F528" s="794"/>
      <c r="G528" s="794"/>
      <c r="H528" s="794"/>
      <c r="I528" s="794"/>
      <c r="J528" s="794"/>
      <c r="K528" s="794"/>
      <c r="L528" s="794"/>
      <c r="M528" s="794"/>
      <c r="N528" s="794"/>
      <c r="O528" s="794"/>
      <c r="P528" s="794"/>
      <c r="Q528" s="794"/>
      <c r="R528" s="794"/>
      <c r="S528" s="794"/>
      <c r="T528" s="794"/>
      <c r="U528" s="794"/>
      <c r="V528" s="794"/>
      <c r="W528" s="794"/>
      <c r="X528" s="794"/>
      <c r="Y528" s="794"/>
      <c r="Z528" s="794"/>
      <c r="AA528" s="794"/>
      <c r="AB528" s="794"/>
      <c r="AC528" s="794"/>
      <c r="AD528" s="794"/>
      <c r="AE528" s="794"/>
      <c r="AF528" s="794"/>
      <c r="AG528" s="794"/>
      <c r="AH528" s="794"/>
      <c r="AI528" s="794"/>
      <c r="AJ528" s="794"/>
      <c r="AK528" s="794"/>
      <c r="AL528" s="794"/>
      <c r="AM528" s="794"/>
      <c r="AN528" s="794"/>
      <c r="AO528" s="794"/>
      <c r="AP528" s="794"/>
      <c r="AQ528" s="794"/>
      <c r="AR528" s="794"/>
      <c r="AS528" s="794"/>
      <c r="AT528" s="794"/>
      <c r="AU528" s="794"/>
      <c r="AV528" s="794"/>
      <c r="AW528" s="794"/>
      <c r="AX528" s="794"/>
      <c r="AY528" s="794"/>
      <c r="AZ528" s="794"/>
      <c r="BA528" s="794"/>
      <c r="BB528" s="794"/>
      <c r="BC528" s="794"/>
      <c r="BD528" s="794"/>
      <c r="BE528" s="794"/>
      <c r="BF528" s="794"/>
      <c r="BG528" s="794"/>
      <c r="BH528" s="794"/>
      <c r="BI528" s="794"/>
      <c r="BJ528" s="794"/>
      <c r="BK528" s="794"/>
      <c r="BL528" s="794"/>
      <c r="BM528" s="794"/>
    </row>
    <row r="529" spans="5:65" s="795" customFormat="1" ht="12.75" customHeight="1">
      <c r="E529" s="4"/>
      <c r="F529" s="794"/>
      <c r="G529" s="794"/>
      <c r="H529" s="794"/>
      <c r="I529" s="794"/>
      <c r="J529" s="794"/>
      <c r="K529" s="794"/>
      <c r="L529" s="794"/>
      <c r="M529" s="794"/>
      <c r="N529" s="794"/>
      <c r="O529" s="794"/>
      <c r="P529" s="794"/>
      <c r="Q529" s="794"/>
      <c r="R529" s="794"/>
      <c r="S529" s="794"/>
      <c r="T529" s="794"/>
      <c r="U529" s="794"/>
      <c r="V529" s="794"/>
      <c r="W529" s="794"/>
      <c r="X529" s="794"/>
      <c r="Y529" s="794"/>
      <c r="Z529" s="794"/>
      <c r="AA529" s="794"/>
      <c r="AB529" s="794"/>
      <c r="AC529" s="794"/>
      <c r="AD529" s="794"/>
      <c r="AE529" s="794"/>
      <c r="AF529" s="794"/>
      <c r="AG529" s="794"/>
      <c r="AH529" s="794"/>
      <c r="AI529" s="794"/>
      <c r="AJ529" s="794"/>
      <c r="AK529" s="794"/>
      <c r="AL529" s="794"/>
      <c r="AM529" s="794"/>
      <c r="AN529" s="794"/>
      <c r="AO529" s="794"/>
      <c r="AP529" s="794"/>
      <c r="AQ529" s="794"/>
      <c r="AR529" s="794"/>
      <c r="AS529" s="794"/>
      <c r="AT529" s="794"/>
      <c r="AU529" s="794"/>
      <c r="AV529" s="794"/>
      <c r="AW529" s="794"/>
      <c r="AX529" s="794"/>
      <c r="AY529" s="794"/>
      <c r="AZ529" s="794"/>
      <c r="BA529" s="794"/>
      <c r="BB529" s="794"/>
      <c r="BC529" s="794"/>
      <c r="BD529" s="794"/>
      <c r="BE529" s="794"/>
      <c r="BF529" s="794"/>
      <c r="BG529" s="794"/>
      <c r="BH529" s="794"/>
      <c r="BI529" s="794"/>
      <c r="BJ529" s="794"/>
      <c r="BK529" s="794"/>
      <c r="BL529" s="794"/>
      <c r="BM529" s="794"/>
    </row>
    <row r="530" spans="5:65" s="795" customFormat="1" ht="12.75" customHeight="1">
      <c r="E530" s="4"/>
      <c r="F530" s="794"/>
      <c r="G530" s="794"/>
      <c r="H530" s="794"/>
      <c r="I530" s="794"/>
      <c r="J530" s="794"/>
      <c r="K530" s="794"/>
      <c r="L530" s="794"/>
      <c r="M530" s="794"/>
      <c r="N530" s="794"/>
      <c r="O530" s="794"/>
      <c r="P530" s="794"/>
      <c r="Q530" s="794"/>
      <c r="R530" s="794"/>
      <c r="S530" s="794"/>
      <c r="T530" s="794"/>
      <c r="U530" s="794"/>
      <c r="V530" s="794"/>
      <c r="W530" s="794"/>
      <c r="X530" s="794"/>
      <c r="Y530" s="794"/>
      <c r="Z530" s="794"/>
      <c r="AA530" s="794"/>
      <c r="AB530" s="794"/>
      <c r="AC530" s="794"/>
      <c r="AD530" s="794"/>
      <c r="AE530" s="794"/>
      <c r="AF530" s="794"/>
      <c r="AG530" s="794"/>
      <c r="AH530" s="794"/>
      <c r="AI530" s="794"/>
      <c r="AJ530" s="794"/>
      <c r="AK530" s="794"/>
      <c r="AL530" s="794"/>
      <c r="AM530" s="794"/>
      <c r="AN530" s="794"/>
      <c r="AO530" s="794"/>
      <c r="AP530" s="794"/>
      <c r="AQ530" s="794"/>
      <c r="AR530" s="794"/>
      <c r="AS530" s="794"/>
      <c r="AT530" s="794"/>
      <c r="AU530" s="794"/>
      <c r="AV530" s="794"/>
      <c r="AW530" s="794"/>
      <c r="AX530" s="794"/>
      <c r="AY530" s="794"/>
      <c r="AZ530" s="794"/>
      <c r="BA530" s="794"/>
      <c r="BB530" s="794"/>
      <c r="BC530" s="794"/>
      <c r="BD530" s="794"/>
      <c r="BE530" s="794"/>
      <c r="BF530" s="794"/>
      <c r="BG530" s="794"/>
      <c r="BH530" s="794"/>
      <c r="BI530" s="794"/>
      <c r="BJ530" s="794"/>
      <c r="BK530" s="794"/>
      <c r="BL530" s="794"/>
      <c r="BM530" s="794"/>
    </row>
    <row r="531" spans="5:65" s="795" customFormat="1" ht="12.75" customHeight="1">
      <c r="E531" s="4"/>
      <c r="F531" s="794"/>
      <c r="G531" s="794"/>
      <c r="H531" s="794"/>
      <c r="I531" s="794"/>
      <c r="J531" s="794"/>
      <c r="K531" s="794"/>
      <c r="L531" s="794"/>
      <c r="M531" s="794"/>
      <c r="N531" s="794"/>
      <c r="O531" s="794"/>
      <c r="P531" s="794"/>
      <c r="Q531" s="794"/>
      <c r="R531" s="794"/>
      <c r="S531" s="794"/>
      <c r="T531" s="794"/>
      <c r="U531" s="794"/>
      <c r="V531" s="794"/>
      <c r="W531" s="794"/>
      <c r="X531" s="794"/>
      <c r="Y531" s="794"/>
      <c r="Z531" s="794"/>
      <c r="AA531" s="794"/>
      <c r="AB531" s="794"/>
      <c r="AC531" s="794"/>
      <c r="AD531" s="794"/>
      <c r="AE531" s="794"/>
      <c r="AF531" s="794"/>
      <c r="AG531" s="794"/>
      <c r="AH531" s="794"/>
      <c r="AI531" s="794"/>
      <c r="AJ531" s="794"/>
      <c r="AK531" s="794"/>
      <c r="AL531" s="794"/>
      <c r="AM531" s="794"/>
      <c r="AN531" s="794"/>
      <c r="AO531" s="794"/>
      <c r="AP531" s="794"/>
      <c r="AQ531" s="794"/>
      <c r="AR531" s="794"/>
      <c r="AS531" s="794"/>
      <c r="AT531" s="794"/>
      <c r="AU531" s="794"/>
      <c r="AV531" s="794"/>
      <c r="AW531" s="794"/>
      <c r="AX531" s="794"/>
      <c r="AY531" s="794"/>
      <c r="AZ531" s="794"/>
      <c r="BA531" s="794"/>
      <c r="BB531" s="794"/>
      <c r="BC531" s="794"/>
      <c r="BD531" s="794"/>
      <c r="BE531" s="794"/>
      <c r="BF531" s="794"/>
      <c r="BG531" s="794"/>
      <c r="BH531" s="794"/>
      <c r="BI531" s="794"/>
      <c r="BJ531" s="794"/>
      <c r="BK531" s="794"/>
      <c r="BL531" s="794"/>
      <c r="BM531" s="794"/>
    </row>
    <row r="532" spans="5:65" s="795" customFormat="1" ht="12.75" customHeight="1">
      <c r="E532" s="4"/>
      <c r="F532" s="794"/>
      <c r="G532" s="794"/>
      <c r="H532" s="794"/>
      <c r="I532" s="794"/>
      <c r="J532" s="794"/>
      <c r="K532" s="794"/>
      <c r="L532" s="794"/>
      <c r="M532" s="794"/>
      <c r="N532" s="794"/>
      <c r="O532" s="794"/>
      <c r="P532" s="794"/>
      <c r="Q532" s="794"/>
      <c r="R532" s="794"/>
      <c r="S532" s="794"/>
      <c r="T532" s="794"/>
      <c r="U532" s="794"/>
      <c r="V532" s="794"/>
      <c r="W532" s="794"/>
      <c r="X532" s="794"/>
      <c r="Y532" s="794"/>
      <c r="Z532" s="794"/>
      <c r="AA532" s="794"/>
      <c r="AB532" s="794"/>
      <c r="AC532" s="794"/>
      <c r="AD532" s="794"/>
      <c r="AE532" s="794"/>
      <c r="AF532" s="794"/>
      <c r="AG532" s="794"/>
      <c r="AH532" s="794"/>
      <c r="AI532" s="794"/>
      <c r="AJ532" s="794"/>
      <c r="AK532" s="794"/>
      <c r="AL532" s="794"/>
      <c r="AM532" s="794"/>
      <c r="AN532" s="794"/>
      <c r="AO532" s="794"/>
      <c r="AP532" s="794"/>
      <c r="AQ532" s="794"/>
      <c r="AR532" s="794"/>
      <c r="AS532" s="794"/>
      <c r="AT532" s="794"/>
      <c r="AU532" s="794"/>
      <c r="AV532" s="794"/>
      <c r="AW532" s="794"/>
      <c r="AX532" s="794"/>
      <c r="AY532" s="794"/>
      <c r="AZ532" s="794"/>
      <c r="BA532" s="794"/>
      <c r="BB532" s="794"/>
      <c r="BC532" s="794"/>
      <c r="BD532" s="794"/>
      <c r="BE532" s="794"/>
      <c r="BF532" s="794"/>
      <c r="BG532" s="794"/>
      <c r="BH532" s="794"/>
      <c r="BI532" s="794"/>
      <c r="BJ532" s="794"/>
      <c r="BK532" s="794"/>
      <c r="BL532" s="794"/>
      <c r="BM532" s="794"/>
    </row>
    <row r="533" spans="5:65" s="795" customFormat="1" ht="11.1" customHeight="1">
      <c r="E533" s="4"/>
      <c r="F533" s="794"/>
      <c r="G533" s="794"/>
      <c r="H533" s="794"/>
      <c r="I533" s="794"/>
      <c r="J533" s="794"/>
      <c r="K533" s="794"/>
      <c r="L533" s="794"/>
      <c r="M533" s="794"/>
      <c r="N533" s="794"/>
      <c r="O533" s="794"/>
      <c r="P533" s="794"/>
      <c r="Q533" s="794"/>
      <c r="R533" s="794"/>
      <c r="S533" s="794"/>
      <c r="T533" s="794"/>
      <c r="U533" s="794"/>
      <c r="V533" s="794"/>
      <c r="W533" s="794"/>
      <c r="X533" s="794"/>
      <c r="Y533" s="794"/>
      <c r="Z533" s="794"/>
      <c r="AA533" s="794"/>
      <c r="AB533" s="794"/>
      <c r="AC533" s="794"/>
      <c r="AD533" s="794"/>
      <c r="AE533" s="794"/>
      <c r="AF533" s="794"/>
      <c r="AG533" s="794"/>
      <c r="AH533" s="794"/>
      <c r="AI533" s="794"/>
      <c r="AJ533" s="794"/>
      <c r="AK533" s="794"/>
      <c r="AL533" s="794"/>
      <c r="AM533" s="794"/>
      <c r="AN533" s="794"/>
      <c r="AO533" s="794"/>
      <c r="AP533" s="794"/>
      <c r="AQ533" s="794"/>
      <c r="AR533" s="794"/>
      <c r="AS533" s="794"/>
      <c r="AT533" s="794"/>
      <c r="AU533" s="794"/>
      <c r="AV533" s="794"/>
      <c r="AW533" s="794"/>
      <c r="AX533" s="794"/>
      <c r="AY533" s="794"/>
      <c r="AZ533" s="794"/>
      <c r="BA533" s="794"/>
      <c r="BB533" s="794"/>
      <c r="BC533" s="794"/>
      <c r="BD533" s="794"/>
      <c r="BE533" s="794"/>
      <c r="BF533" s="794"/>
      <c r="BG533" s="794"/>
      <c r="BH533" s="794"/>
      <c r="BI533" s="794"/>
      <c r="BJ533" s="794"/>
      <c r="BK533" s="794"/>
      <c r="BL533" s="794"/>
      <c r="BM533" s="794"/>
    </row>
    <row r="534" spans="5:65" s="795" customFormat="1" ht="12.75" customHeight="1">
      <c r="E534" s="4"/>
      <c r="F534" s="794"/>
      <c r="G534" s="794"/>
      <c r="H534" s="794"/>
      <c r="I534" s="794"/>
      <c r="J534" s="794"/>
      <c r="K534" s="794"/>
      <c r="L534" s="794"/>
      <c r="M534" s="794"/>
      <c r="N534" s="794"/>
      <c r="O534" s="794"/>
      <c r="P534" s="794"/>
      <c r="Q534" s="794"/>
      <c r="R534" s="794"/>
      <c r="S534" s="794"/>
      <c r="T534" s="794"/>
      <c r="U534" s="794"/>
      <c r="V534" s="794"/>
      <c r="W534" s="794"/>
      <c r="X534" s="794"/>
      <c r="Y534" s="794"/>
      <c r="Z534" s="794"/>
      <c r="AA534" s="794"/>
      <c r="AB534" s="794"/>
      <c r="AC534" s="794"/>
      <c r="AD534" s="794"/>
      <c r="AE534" s="794"/>
      <c r="AF534" s="794"/>
      <c r="AG534" s="794"/>
      <c r="AH534" s="794"/>
      <c r="AI534" s="794"/>
      <c r="AJ534" s="794"/>
      <c r="AK534" s="794"/>
      <c r="AL534" s="794"/>
      <c r="AM534" s="794"/>
      <c r="AN534" s="794"/>
      <c r="AO534" s="794"/>
      <c r="AP534" s="794"/>
      <c r="AQ534" s="794"/>
      <c r="AR534" s="794"/>
      <c r="AS534" s="794"/>
      <c r="AT534" s="794"/>
      <c r="AU534" s="794"/>
      <c r="AV534" s="794"/>
      <c r="AW534" s="794"/>
      <c r="AX534" s="794"/>
      <c r="AY534" s="794"/>
      <c r="AZ534" s="794"/>
      <c r="BA534" s="794"/>
      <c r="BB534" s="794"/>
      <c r="BC534" s="794"/>
      <c r="BD534" s="794"/>
      <c r="BE534" s="794"/>
      <c r="BF534" s="794"/>
      <c r="BG534" s="794"/>
      <c r="BH534" s="794"/>
      <c r="BI534" s="794"/>
      <c r="BJ534" s="794"/>
      <c r="BK534" s="794"/>
      <c r="BL534" s="794"/>
      <c r="BM534" s="794"/>
    </row>
    <row r="535" spans="5:65" s="795" customFormat="1" ht="12.75" customHeight="1">
      <c r="E535" s="4"/>
      <c r="F535" s="794"/>
      <c r="G535" s="794"/>
      <c r="H535" s="794"/>
      <c r="I535" s="794"/>
      <c r="J535" s="794"/>
      <c r="K535" s="794"/>
      <c r="L535" s="794"/>
      <c r="M535" s="794"/>
      <c r="N535" s="794"/>
      <c r="O535" s="794"/>
      <c r="P535" s="794"/>
      <c r="Q535" s="794"/>
      <c r="R535" s="794"/>
      <c r="S535" s="794"/>
      <c r="T535" s="794"/>
      <c r="U535" s="794"/>
      <c r="V535" s="794"/>
      <c r="W535" s="794"/>
      <c r="X535" s="794"/>
      <c r="Y535" s="794"/>
      <c r="Z535" s="794"/>
      <c r="AA535" s="794"/>
      <c r="AB535" s="794"/>
      <c r="AC535" s="794"/>
      <c r="AD535" s="794"/>
      <c r="AE535" s="794"/>
      <c r="AF535" s="794"/>
      <c r="AG535" s="794"/>
      <c r="AH535" s="794"/>
      <c r="AI535" s="794"/>
      <c r="AJ535" s="794"/>
      <c r="AK535" s="794"/>
      <c r="AL535" s="794"/>
      <c r="AM535" s="794"/>
      <c r="AN535" s="794"/>
      <c r="AO535" s="794"/>
      <c r="AP535" s="794"/>
      <c r="AQ535" s="794"/>
      <c r="AR535" s="794"/>
      <c r="AS535" s="794"/>
      <c r="AT535" s="794"/>
      <c r="AU535" s="794"/>
      <c r="AV535" s="794"/>
      <c r="AW535" s="794"/>
      <c r="AX535" s="794"/>
      <c r="AY535" s="794"/>
      <c r="AZ535" s="794"/>
      <c r="BA535" s="794"/>
      <c r="BB535" s="794"/>
      <c r="BC535" s="794"/>
      <c r="BD535" s="794"/>
      <c r="BE535" s="794"/>
      <c r="BF535" s="794"/>
      <c r="BG535" s="794"/>
      <c r="BH535" s="794"/>
      <c r="BI535" s="794"/>
      <c r="BJ535" s="794"/>
      <c r="BK535" s="794"/>
      <c r="BL535" s="794"/>
      <c r="BM535" s="794"/>
    </row>
    <row r="536" spans="5:65" s="795" customFormat="1" ht="12.75" customHeight="1">
      <c r="E536" s="4"/>
      <c r="F536" s="794"/>
      <c r="G536" s="794"/>
      <c r="H536" s="794"/>
      <c r="I536" s="794"/>
      <c r="J536" s="794"/>
      <c r="K536" s="794"/>
      <c r="L536" s="794"/>
      <c r="M536" s="794"/>
      <c r="N536" s="794"/>
      <c r="O536" s="794"/>
      <c r="P536" s="794"/>
      <c r="Q536" s="794"/>
      <c r="R536" s="794"/>
      <c r="S536" s="794"/>
      <c r="T536" s="794"/>
      <c r="U536" s="794"/>
      <c r="V536" s="794"/>
      <c r="W536" s="794"/>
      <c r="X536" s="794"/>
      <c r="Y536" s="794"/>
      <c r="Z536" s="794"/>
      <c r="AA536" s="794"/>
      <c r="AB536" s="794"/>
      <c r="AC536" s="794"/>
      <c r="AD536" s="794"/>
      <c r="AE536" s="794"/>
      <c r="AF536" s="794"/>
      <c r="AG536" s="794"/>
      <c r="AH536" s="794"/>
      <c r="AI536" s="794"/>
      <c r="AJ536" s="794"/>
      <c r="AK536" s="794"/>
      <c r="AL536" s="794"/>
      <c r="AM536" s="794"/>
      <c r="AN536" s="794"/>
      <c r="AO536" s="794"/>
      <c r="AP536" s="794"/>
      <c r="AQ536" s="794"/>
      <c r="AR536" s="794"/>
      <c r="AS536" s="794"/>
      <c r="AT536" s="794"/>
      <c r="AU536" s="794"/>
      <c r="AV536" s="794"/>
      <c r="AW536" s="794"/>
      <c r="AX536" s="794"/>
      <c r="AY536" s="794"/>
      <c r="AZ536" s="794"/>
      <c r="BA536" s="794"/>
      <c r="BB536" s="794"/>
      <c r="BC536" s="794"/>
      <c r="BD536" s="794"/>
      <c r="BE536" s="794"/>
      <c r="BF536" s="794"/>
      <c r="BG536" s="794"/>
      <c r="BH536" s="794"/>
      <c r="BI536" s="794"/>
      <c r="BJ536" s="794"/>
      <c r="BK536" s="794"/>
      <c r="BL536" s="794"/>
      <c r="BM536" s="794"/>
    </row>
    <row r="537" spans="5:65" s="795" customFormat="1" ht="12.75" customHeight="1">
      <c r="E537" s="4"/>
      <c r="F537" s="794"/>
      <c r="G537" s="794"/>
      <c r="H537" s="794"/>
      <c r="I537" s="794"/>
      <c r="J537" s="794"/>
      <c r="K537" s="794"/>
      <c r="L537" s="794"/>
      <c r="M537" s="794"/>
      <c r="N537" s="794"/>
      <c r="O537" s="794"/>
      <c r="P537" s="794"/>
      <c r="Q537" s="794"/>
      <c r="R537" s="794"/>
      <c r="S537" s="794"/>
      <c r="T537" s="794"/>
      <c r="U537" s="794"/>
      <c r="V537" s="794"/>
      <c r="W537" s="794"/>
      <c r="X537" s="794"/>
      <c r="Y537" s="794"/>
      <c r="Z537" s="794"/>
      <c r="AA537" s="794"/>
      <c r="AB537" s="794"/>
      <c r="AC537" s="794"/>
      <c r="AD537" s="794"/>
      <c r="AE537" s="794"/>
      <c r="AF537" s="794"/>
      <c r="AG537" s="794"/>
      <c r="AH537" s="794"/>
      <c r="AI537" s="794"/>
      <c r="AJ537" s="794"/>
      <c r="AK537" s="794"/>
      <c r="AL537" s="794"/>
      <c r="AM537" s="794"/>
      <c r="AN537" s="794"/>
      <c r="AO537" s="794"/>
      <c r="AP537" s="794"/>
      <c r="AQ537" s="794"/>
      <c r="AR537" s="794"/>
      <c r="AS537" s="794"/>
      <c r="AT537" s="794"/>
      <c r="AU537" s="794"/>
      <c r="AV537" s="794"/>
      <c r="AW537" s="794"/>
      <c r="AX537" s="794"/>
      <c r="AY537" s="794"/>
      <c r="AZ537" s="794"/>
      <c r="BA537" s="794"/>
      <c r="BB537" s="794"/>
      <c r="BC537" s="794"/>
      <c r="BD537" s="794"/>
      <c r="BE537" s="794"/>
      <c r="BF537" s="794"/>
      <c r="BG537" s="794"/>
      <c r="BH537" s="794"/>
      <c r="BI537" s="794"/>
      <c r="BJ537" s="794"/>
      <c r="BK537" s="794"/>
      <c r="BL537" s="794"/>
      <c r="BM537" s="794"/>
    </row>
    <row r="538" spans="5:65" s="795" customFormat="1" ht="12.75" customHeight="1">
      <c r="E538" s="4"/>
      <c r="F538" s="794"/>
      <c r="G538" s="794"/>
      <c r="H538" s="794"/>
      <c r="I538" s="794"/>
      <c r="J538" s="794"/>
      <c r="K538" s="794"/>
      <c r="L538" s="794"/>
      <c r="M538" s="794"/>
      <c r="N538" s="794"/>
      <c r="O538" s="794"/>
      <c r="P538" s="794"/>
      <c r="Q538" s="794"/>
      <c r="R538" s="794"/>
      <c r="S538" s="794"/>
      <c r="T538" s="794"/>
      <c r="U538" s="794"/>
      <c r="V538" s="794"/>
      <c r="W538" s="794"/>
      <c r="X538" s="794"/>
      <c r="Y538" s="794"/>
      <c r="Z538" s="794"/>
      <c r="AA538" s="794"/>
      <c r="AB538" s="794"/>
      <c r="AC538" s="794"/>
      <c r="AD538" s="794"/>
      <c r="AE538" s="794"/>
      <c r="AF538" s="794"/>
      <c r="AG538" s="794"/>
      <c r="AH538" s="794"/>
      <c r="AI538" s="794"/>
      <c r="AJ538" s="794"/>
      <c r="AK538" s="794"/>
      <c r="AL538" s="794"/>
      <c r="AM538" s="794"/>
      <c r="AN538" s="794"/>
      <c r="AO538" s="794"/>
      <c r="AP538" s="794"/>
      <c r="AQ538" s="794"/>
      <c r="AR538" s="794"/>
      <c r="AS538" s="794"/>
      <c r="AT538" s="794"/>
      <c r="AU538" s="794"/>
      <c r="AV538" s="794"/>
      <c r="AW538" s="794"/>
      <c r="AX538" s="794"/>
      <c r="AY538" s="794"/>
      <c r="AZ538" s="794"/>
      <c r="BA538" s="794"/>
      <c r="BB538" s="794"/>
      <c r="BC538" s="794"/>
      <c r="BD538" s="794"/>
      <c r="BE538" s="794"/>
      <c r="BF538" s="794"/>
      <c r="BG538" s="794"/>
      <c r="BH538" s="794"/>
      <c r="BI538" s="794"/>
      <c r="BJ538" s="794"/>
      <c r="BK538" s="794"/>
      <c r="BL538" s="794"/>
      <c r="BM538" s="794"/>
    </row>
    <row r="539" spans="5:65" s="795" customFormat="1" ht="11.1" customHeight="1">
      <c r="E539" s="4"/>
      <c r="F539" s="794"/>
      <c r="G539" s="794"/>
      <c r="H539" s="794"/>
      <c r="I539" s="794"/>
      <c r="J539" s="794"/>
      <c r="K539" s="794"/>
      <c r="L539" s="794"/>
      <c r="M539" s="794"/>
      <c r="N539" s="794"/>
      <c r="O539" s="794"/>
      <c r="P539" s="794"/>
      <c r="Q539" s="794"/>
      <c r="R539" s="794"/>
      <c r="S539" s="794"/>
      <c r="T539" s="794"/>
      <c r="U539" s="794"/>
      <c r="V539" s="794"/>
      <c r="W539" s="794"/>
      <c r="X539" s="794"/>
      <c r="Y539" s="794"/>
      <c r="Z539" s="794"/>
      <c r="AA539" s="794"/>
      <c r="AB539" s="794"/>
      <c r="AC539" s="794"/>
      <c r="AD539" s="794"/>
      <c r="AE539" s="794"/>
      <c r="AF539" s="794"/>
      <c r="AG539" s="794"/>
      <c r="AH539" s="794"/>
      <c r="AI539" s="794"/>
      <c r="AJ539" s="794"/>
      <c r="AK539" s="794"/>
      <c r="AL539" s="794"/>
      <c r="AM539" s="794"/>
      <c r="AN539" s="794"/>
      <c r="AO539" s="794"/>
      <c r="AP539" s="794"/>
      <c r="AQ539" s="794"/>
      <c r="AR539" s="794"/>
      <c r="AS539" s="794"/>
      <c r="AT539" s="794"/>
      <c r="AU539" s="794"/>
      <c r="AV539" s="794"/>
      <c r="AW539" s="794"/>
      <c r="AX539" s="794"/>
      <c r="AY539" s="794"/>
      <c r="AZ539" s="794"/>
      <c r="BA539" s="794"/>
      <c r="BB539" s="794"/>
      <c r="BC539" s="794"/>
      <c r="BD539" s="794"/>
      <c r="BE539" s="794"/>
      <c r="BF539" s="794"/>
      <c r="BG539" s="794"/>
      <c r="BH539" s="794"/>
      <c r="BI539" s="794"/>
      <c r="BJ539" s="794"/>
      <c r="BK539" s="794"/>
      <c r="BL539" s="794"/>
      <c r="BM539" s="794"/>
    </row>
    <row r="540" spans="5:65" s="795" customFormat="1" ht="12.75" customHeight="1">
      <c r="E540" s="4"/>
      <c r="F540" s="794"/>
      <c r="G540" s="794"/>
      <c r="H540" s="794"/>
      <c r="I540" s="794"/>
      <c r="J540" s="794"/>
      <c r="K540" s="794"/>
      <c r="L540" s="794"/>
      <c r="M540" s="794"/>
      <c r="N540" s="794"/>
      <c r="O540" s="794"/>
      <c r="P540" s="794"/>
      <c r="Q540" s="794"/>
      <c r="R540" s="794"/>
      <c r="S540" s="794"/>
      <c r="T540" s="794"/>
      <c r="U540" s="794"/>
      <c r="V540" s="794"/>
      <c r="W540" s="794"/>
      <c r="X540" s="794"/>
      <c r="Y540" s="794"/>
      <c r="Z540" s="794"/>
      <c r="AA540" s="794"/>
      <c r="AB540" s="794"/>
      <c r="AC540" s="794"/>
      <c r="AD540" s="794"/>
      <c r="AE540" s="794"/>
      <c r="AF540" s="794"/>
      <c r="AG540" s="794"/>
      <c r="AH540" s="794"/>
      <c r="AI540" s="794"/>
      <c r="AJ540" s="794"/>
      <c r="AK540" s="794"/>
      <c r="AL540" s="794"/>
      <c r="AM540" s="794"/>
      <c r="AN540" s="794"/>
      <c r="AO540" s="794"/>
      <c r="AP540" s="794"/>
      <c r="AQ540" s="794"/>
      <c r="AR540" s="794"/>
      <c r="AS540" s="794"/>
      <c r="AT540" s="794"/>
      <c r="AU540" s="794"/>
      <c r="AV540" s="794"/>
      <c r="AW540" s="794"/>
      <c r="AX540" s="794"/>
      <c r="AY540" s="794"/>
      <c r="AZ540" s="794"/>
      <c r="BA540" s="794"/>
      <c r="BB540" s="794"/>
      <c r="BC540" s="794"/>
      <c r="BD540" s="794"/>
      <c r="BE540" s="794"/>
      <c r="BF540" s="794"/>
      <c r="BG540" s="794"/>
      <c r="BH540" s="794"/>
      <c r="BI540" s="794"/>
      <c r="BJ540" s="794"/>
      <c r="BK540" s="794"/>
      <c r="BL540" s="794"/>
      <c r="BM540" s="794"/>
    </row>
    <row r="541" spans="5:65" s="795" customFormat="1" ht="12.75" customHeight="1">
      <c r="E541" s="4"/>
      <c r="F541" s="794"/>
      <c r="G541" s="794"/>
      <c r="H541" s="794"/>
      <c r="I541" s="794"/>
      <c r="J541" s="794"/>
      <c r="K541" s="794"/>
      <c r="L541" s="794"/>
      <c r="M541" s="794"/>
      <c r="N541" s="794"/>
      <c r="O541" s="794"/>
      <c r="P541" s="794"/>
      <c r="Q541" s="794"/>
      <c r="R541" s="794"/>
      <c r="S541" s="794"/>
      <c r="T541" s="794"/>
      <c r="U541" s="794"/>
      <c r="V541" s="794"/>
      <c r="W541" s="794"/>
      <c r="X541" s="794"/>
      <c r="Y541" s="794"/>
      <c r="Z541" s="794"/>
      <c r="AA541" s="794"/>
      <c r="AB541" s="794"/>
      <c r="AC541" s="794"/>
      <c r="AD541" s="794"/>
      <c r="AE541" s="794"/>
      <c r="AF541" s="794"/>
      <c r="AG541" s="794"/>
      <c r="AH541" s="794"/>
      <c r="AI541" s="794"/>
      <c r="AJ541" s="794"/>
      <c r="AK541" s="794"/>
      <c r="AL541" s="794"/>
      <c r="AM541" s="794"/>
      <c r="AN541" s="794"/>
      <c r="AO541" s="794"/>
      <c r="AP541" s="794"/>
      <c r="AQ541" s="794"/>
      <c r="AR541" s="794"/>
      <c r="AS541" s="794"/>
      <c r="AT541" s="794"/>
      <c r="AU541" s="794"/>
      <c r="AV541" s="794"/>
      <c r="AW541" s="794"/>
      <c r="AX541" s="794"/>
      <c r="AY541" s="794"/>
      <c r="AZ541" s="794"/>
      <c r="BA541" s="794"/>
      <c r="BB541" s="794"/>
      <c r="BC541" s="794"/>
      <c r="BD541" s="794"/>
      <c r="BE541" s="794"/>
      <c r="BF541" s="794"/>
      <c r="BG541" s="794"/>
      <c r="BH541" s="794"/>
      <c r="BI541" s="794"/>
      <c r="BJ541" s="794"/>
      <c r="BK541" s="794"/>
      <c r="BL541" s="794"/>
      <c r="BM541" s="794"/>
    </row>
    <row r="542" spans="5:65" s="795" customFormat="1" ht="12.75" customHeight="1">
      <c r="E542" s="4"/>
      <c r="F542" s="794"/>
      <c r="G542" s="794"/>
      <c r="H542" s="794"/>
      <c r="I542" s="794"/>
      <c r="J542" s="794"/>
      <c r="K542" s="794"/>
      <c r="L542" s="794"/>
      <c r="M542" s="794"/>
      <c r="N542" s="794"/>
      <c r="O542" s="794"/>
      <c r="P542" s="794"/>
      <c r="Q542" s="794"/>
      <c r="R542" s="794"/>
      <c r="S542" s="794"/>
      <c r="T542" s="794"/>
      <c r="U542" s="794"/>
      <c r="V542" s="794"/>
      <c r="W542" s="794"/>
      <c r="X542" s="794"/>
      <c r="Y542" s="794"/>
      <c r="Z542" s="794"/>
      <c r="AA542" s="794"/>
      <c r="AB542" s="794"/>
      <c r="AC542" s="794"/>
      <c r="AD542" s="794"/>
      <c r="AE542" s="794"/>
      <c r="AF542" s="794"/>
      <c r="AG542" s="794"/>
      <c r="AH542" s="794"/>
      <c r="AI542" s="794"/>
      <c r="AJ542" s="794"/>
      <c r="AK542" s="794"/>
      <c r="AL542" s="794"/>
      <c r="AM542" s="794"/>
      <c r="AN542" s="794"/>
      <c r="AO542" s="794"/>
      <c r="AP542" s="794"/>
      <c r="AQ542" s="794"/>
      <c r="AR542" s="794"/>
      <c r="AS542" s="794"/>
      <c r="AT542" s="794"/>
      <c r="AU542" s="794"/>
      <c r="AV542" s="794"/>
      <c r="AW542" s="794"/>
      <c r="AX542" s="794"/>
      <c r="AY542" s="794"/>
      <c r="AZ542" s="794"/>
      <c r="BA542" s="794"/>
      <c r="BB542" s="794"/>
      <c r="BC542" s="794"/>
      <c r="BD542" s="794"/>
      <c r="BE542" s="794"/>
      <c r="BF542" s="794"/>
      <c r="BG542" s="794"/>
      <c r="BH542" s="794"/>
      <c r="BI542" s="794"/>
      <c r="BJ542" s="794"/>
      <c r="BK542" s="794"/>
      <c r="BL542" s="794"/>
      <c r="BM542" s="794"/>
    </row>
    <row r="543" spans="5:65" s="795" customFormat="1" ht="12.75" customHeight="1">
      <c r="E543" s="4"/>
      <c r="F543" s="794"/>
      <c r="G543" s="794"/>
      <c r="H543" s="794"/>
      <c r="I543" s="794"/>
      <c r="J543" s="794"/>
      <c r="K543" s="794"/>
      <c r="L543" s="794"/>
      <c r="M543" s="794"/>
      <c r="N543" s="794"/>
      <c r="O543" s="794"/>
      <c r="P543" s="794"/>
      <c r="Q543" s="794"/>
      <c r="R543" s="794"/>
      <c r="S543" s="794"/>
      <c r="T543" s="794"/>
      <c r="U543" s="794"/>
      <c r="V543" s="794"/>
      <c r="W543" s="794"/>
      <c r="X543" s="794"/>
      <c r="Y543" s="794"/>
      <c r="Z543" s="794"/>
      <c r="AA543" s="794"/>
      <c r="AB543" s="794"/>
      <c r="AC543" s="794"/>
      <c r="AD543" s="794"/>
      <c r="AE543" s="794"/>
      <c r="AF543" s="794"/>
      <c r="AG543" s="794"/>
      <c r="AH543" s="794"/>
      <c r="AI543" s="794"/>
      <c r="AJ543" s="794"/>
      <c r="AK543" s="794"/>
      <c r="AL543" s="794"/>
      <c r="AM543" s="794"/>
      <c r="AN543" s="794"/>
      <c r="AO543" s="794"/>
      <c r="AP543" s="794"/>
      <c r="AQ543" s="794"/>
      <c r="AR543" s="794"/>
      <c r="AS543" s="794"/>
      <c r="AT543" s="794"/>
      <c r="AU543" s="794"/>
      <c r="AV543" s="794"/>
      <c r="AW543" s="794"/>
      <c r="AX543" s="794"/>
      <c r="AY543" s="794"/>
      <c r="AZ543" s="794"/>
      <c r="BA543" s="794"/>
      <c r="BB543" s="794"/>
      <c r="BC543" s="794"/>
      <c r="BD543" s="794"/>
      <c r="BE543" s="794"/>
      <c r="BF543" s="794"/>
      <c r="BG543" s="794"/>
      <c r="BH543" s="794"/>
      <c r="BI543" s="794"/>
      <c r="BJ543" s="794"/>
      <c r="BK543" s="794"/>
      <c r="BL543" s="794"/>
      <c r="BM543" s="794"/>
    </row>
    <row r="544" spans="5:65" s="795" customFormat="1" ht="11.1" customHeight="1">
      <c r="E544" s="4"/>
      <c r="F544" s="794"/>
      <c r="G544" s="794"/>
      <c r="H544" s="794"/>
      <c r="I544" s="794"/>
      <c r="J544" s="794"/>
      <c r="K544" s="794"/>
      <c r="L544" s="794"/>
      <c r="M544" s="794"/>
      <c r="N544" s="794"/>
      <c r="O544" s="794"/>
      <c r="P544" s="794"/>
      <c r="Q544" s="794"/>
      <c r="R544" s="794"/>
      <c r="S544" s="794"/>
      <c r="T544" s="794"/>
      <c r="U544" s="794"/>
      <c r="V544" s="794"/>
      <c r="W544" s="794"/>
      <c r="X544" s="794"/>
      <c r="Y544" s="794"/>
      <c r="Z544" s="794"/>
      <c r="AA544" s="794"/>
      <c r="AB544" s="794"/>
      <c r="AC544" s="794"/>
      <c r="AD544" s="794"/>
      <c r="AE544" s="794"/>
      <c r="AF544" s="794"/>
      <c r="AG544" s="794"/>
      <c r="AH544" s="794"/>
      <c r="AI544" s="794"/>
      <c r="AJ544" s="794"/>
      <c r="AK544" s="794"/>
      <c r="AL544" s="794"/>
      <c r="AM544" s="794"/>
      <c r="AN544" s="794"/>
      <c r="AO544" s="794"/>
      <c r="AP544" s="794"/>
      <c r="AQ544" s="794"/>
      <c r="AR544" s="794"/>
      <c r="AS544" s="794"/>
      <c r="AT544" s="794"/>
      <c r="AU544" s="794"/>
      <c r="AV544" s="794"/>
      <c r="AW544" s="794"/>
      <c r="AX544" s="794"/>
      <c r="AY544" s="794"/>
      <c r="AZ544" s="794"/>
      <c r="BA544" s="794"/>
      <c r="BB544" s="794"/>
      <c r="BC544" s="794"/>
      <c r="BD544" s="794"/>
      <c r="BE544" s="794"/>
      <c r="BF544" s="794"/>
      <c r="BG544" s="794"/>
      <c r="BH544" s="794"/>
      <c r="BI544" s="794"/>
      <c r="BJ544" s="794"/>
      <c r="BK544" s="794"/>
      <c r="BL544" s="794"/>
      <c r="BM544" s="794"/>
    </row>
    <row r="545" spans="5:65" s="795" customFormat="1" ht="13.5" customHeight="1">
      <c r="E545" s="4"/>
      <c r="F545" s="794"/>
      <c r="G545" s="794"/>
      <c r="H545" s="794"/>
      <c r="I545" s="794"/>
      <c r="J545" s="794"/>
      <c r="K545" s="794"/>
      <c r="L545" s="794"/>
      <c r="M545" s="794"/>
      <c r="N545" s="794"/>
      <c r="O545" s="794"/>
      <c r="P545" s="794"/>
      <c r="Q545" s="794"/>
      <c r="R545" s="794"/>
      <c r="S545" s="794"/>
      <c r="T545" s="794"/>
      <c r="U545" s="794"/>
      <c r="V545" s="794"/>
      <c r="W545" s="794"/>
      <c r="X545" s="794"/>
      <c r="Y545" s="794"/>
      <c r="Z545" s="794"/>
      <c r="AA545" s="794"/>
      <c r="AB545" s="794"/>
      <c r="AC545" s="794"/>
      <c r="AD545" s="794"/>
      <c r="AE545" s="794"/>
      <c r="AF545" s="794"/>
      <c r="AG545" s="794"/>
      <c r="AH545" s="794"/>
      <c r="AI545" s="794"/>
      <c r="AJ545" s="794"/>
      <c r="AK545" s="794"/>
      <c r="AL545" s="794"/>
      <c r="AM545" s="794"/>
      <c r="AN545" s="794"/>
      <c r="AO545" s="794"/>
      <c r="AP545" s="794"/>
      <c r="AQ545" s="794"/>
      <c r="AR545" s="794"/>
      <c r="AS545" s="794"/>
      <c r="AT545" s="794"/>
      <c r="AU545" s="794"/>
      <c r="AV545" s="794"/>
      <c r="AW545" s="794"/>
      <c r="AX545" s="794"/>
      <c r="AY545" s="794"/>
      <c r="AZ545" s="794"/>
      <c r="BA545" s="794"/>
      <c r="BB545" s="794"/>
      <c r="BC545" s="794"/>
      <c r="BD545" s="794"/>
      <c r="BE545" s="794"/>
      <c r="BF545" s="794"/>
      <c r="BG545" s="794"/>
      <c r="BH545" s="794"/>
      <c r="BI545" s="794"/>
      <c r="BJ545" s="794"/>
      <c r="BK545" s="794"/>
      <c r="BL545" s="794"/>
      <c r="BM545" s="794"/>
    </row>
    <row r="546" spans="5:65" s="795" customFormat="1" ht="12.75" customHeight="1">
      <c r="E546" s="4"/>
      <c r="F546" s="794"/>
      <c r="G546" s="794"/>
      <c r="H546" s="794"/>
      <c r="I546" s="794"/>
      <c r="J546" s="794"/>
      <c r="K546" s="794"/>
      <c r="L546" s="794"/>
      <c r="M546" s="794"/>
      <c r="N546" s="794"/>
      <c r="O546" s="794"/>
      <c r="P546" s="794"/>
      <c r="Q546" s="794"/>
      <c r="R546" s="794"/>
      <c r="S546" s="794"/>
      <c r="T546" s="794"/>
      <c r="U546" s="794"/>
      <c r="V546" s="794"/>
      <c r="W546" s="794"/>
      <c r="X546" s="794"/>
      <c r="Y546" s="794"/>
      <c r="Z546" s="794"/>
      <c r="AA546" s="794"/>
      <c r="AB546" s="794"/>
      <c r="AC546" s="794"/>
      <c r="AD546" s="794"/>
      <c r="AE546" s="794"/>
      <c r="AF546" s="794"/>
      <c r="AG546" s="794"/>
      <c r="AH546" s="794"/>
      <c r="AI546" s="794"/>
      <c r="AJ546" s="794"/>
      <c r="AK546" s="794"/>
      <c r="AL546" s="794"/>
      <c r="AM546" s="794"/>
      <c r="AN546" s="794"/>
      <c r="AO546" s="794"/>
      <c r="AP546" s="794"/>
      <c r="AQ546" s="794"/>
      <c r="AR546" s="794"/>
      <c r="AS546" s="794"/>
      <c r="AT546" s="794"/>
      <c r="AU546" s="794"/>
      <c r="AV546" s="794"/>
      <c r="AW546" s="794"/>
      <c r="AX546" s="794"/>
      <c r="AY546" s="794"/>
      <c r="AZ546" s="794"/>
      <c r="BA546" s="794"/>
      <c r="BB546" s="794"/>
      <c r="BC546" s="794"/>
      <c r="BD546" s="794"/>
      <c r="BE546" s="794"/>
      <c r="BF546" s="794"/>
      <c r="BG546" s="794"/>
      <c r="BH546" s="794"/>
      <c r="BI546" s="794"/>
      <c r="BJ546" s="794"/>
      <c r="BK546" s="794"/>
      <c r="BL546" s="794"/>
      <c r="BM546" s="794"/>
    </row>
    <row r="547" spans="5:65" s="795" customFormat="1" ht="12.75" customHeight="1">
      <c r="E547" s="4"/>
      <c r="F547" s="794"/>
      <c r="G547" s="794"/>
      <c r="H547" s="794"/>
      <c r="I547" s="794"/>
      <c r="J547" s="794"/>
      <c r="K547" s="794"/>
      <c r="L547" s="794"/>
      <c r="M547" s="794"/>
      <c r="N547" s="794"/>
      <c r="O547" s="794"/>
      <c r="P547" s="794"/>
      <c r="Q547" s="794"/>
      <c r="R547" s="794"/>
      <c r="S547" s="794"/>
      <c r="T547" s="794"/>
      <c r="U547" s="794"/>
      <c r="V547" s="794"/>
      <c r="W547" s="794"/>
      <c r="X547" s="794"/>
      <c r="Y547" s="794"/>
      <c r="Z547" s="794"/>
      <c r="AA547" s="794"/>
      <c r="AB547" s="794"/>
      <c r="AC547" s="794"/>
      <c r="AD547" s="794"/>
      <c r="AE547" s="794"/>
      <c r="AF547" s="794"/>
      <c r="AG547" s="794"/>
      <c r="AH547" s="794"/>
      <c r="AI547" s="794"/>
      <c r="AJ547" s="794"/>
      <c r="AK547" s="794"/>
      <c r="AL547" s="794"/>
      <c r="AM547" s="794"/>
      <c r="AN547" s="794"/>
      <c r="AO547" s="794"/>
      <c r="AP547" s="794"/>
      <c r="AQ547" s="794"/>
      <c r="AR547" s="794"/>
      <c r="AS547" s="794"/>
      <c r="AT547" s="794"/>
      <c r="AU547" s="794"/>
      <c r="AV547" s="794"/>
      <c r="AW547" s="794"/>
      <c r="AX547" s="794"/>
      <c r="AY547" s="794"/>
      <c r="AZ547" s="794"/>
      <c r="BA547" s="794"/>
      <c r="BB547" s="794"/>
      <c r="BC547" s="794"/>
      <c r="BD547" s="794"/>
      <c r="BE547" s="794"/>
      <c r="BF547" s="794"/>
      <c r="BG547" s="794"/>
      <c r="BH547" s="794"/>
      <c r="BI547" s="794"/>
      <c r="BJ547" s="794"/>
      <c r="BK547" s="794"/>
      <c r="BL547" s="794"/>
      <c r="BM547" s="794"/>
    </row>
    <row r="548" spans="5:65" s="795" customFormat="1" ht="12.75" customHeight="1">
      <c r="E548" s="4"/>
      <c r="F548" s="794"/>
      <c r="G548" s="794"/>
      <c r="H548" s="794"/>
      <c r="I548" s="794"/>
      <c r="J548" s="794"/>
      <c r="K548" s="794"/>
      <c r="L548" s="794"/>
      <c r="M548" s="794"/>
      <c r="N548" s="794"/>
      <c r="O548" s="794"/>
      <c r="P548" s="794"/>
      <c r="Q548" s="794"/>
      <c r="R548" s="794"/>
      <c r="S548" s="794"/>
      <c r="T548" s="794"/>
      <c r="U548" s="794"/>
      <c r="V548" s="794"/>
      <c r="W548" s="794"/>
      <c r="X548" s="794"/>
      <c r="Y548" s="794"/>
      <c r="Z548" s="794"/>
      <c r="AA548" s="794"/>
      <c r="AB548" s="794"/>
      <c r="AC548" s="794"/>
      <c r="AD548" s="794"/>
      <c r="AE548" s="794"/>
      <c r="AF548" s="794"/>
      <c r="AG548" s="794"/>
      <c r="AH548" s="794"/>
      <c r="AI548" s="794"/>
      <c r="AJ548" s="794"/>
      <c r="AK548" s="794"/>
      <c r="AL548" s="794"/>
      <c r="AM548" s="794"/>
      <c r="AN548" s="794"/>
      <c r="AO548" s="794"/>
      <c r="AP548" s="794"/>
      <c r="AQ548" s="794"/>
      <c r="AR548" s="794"/>
      <c r="AS548" s="794"/>
      <c r="AT548" s="794"/>
      <c r="AU548" s="794"/>
      <c r="AV548" s="794"/>
      <c r="AW548" s="794"/>
      <c r="AX548" s="794"/>
      <c r="AY548" s="794"/>
      <c r="AZ548" s="794"/>
      <c r="BA548" s="794"/>
      <c r="BB548" s="794"/>
      <c r="BC548" s="794"/>
      <c r="BD548" s="794"/>
      <c r="BE548" s="794"/>
      <c r="BF548" s="794"/>
      <c r="BG548" s="794"/>
      <c r="BH548" s="794"/>
      <c r="BI548" s="794"/>
      <c r="BJ548" s="794"/>
      <c r="BK548" s="794"/>
      <c r="BL548" s="794"/>
      <c r="BM548" s="794"/>
    </row>
    <row r="549" spans="5:65" s="795" customFormat="1" ht="11.1" customHeight="1">
      <c r="E549" s="4"/>
      <c r="F549" s="794"/>
      <c r="G549" s="794"/>
      <c r="H549" s="794"/>
      <c r="I549" s="794"/>
      <c r="J549" s="794"/>
      <c r="K549" s="794"/>
      <c r="L549" s="794"/>
      <c r="M549" s="794"/>
      <c r="N549" s="794"/>
      <c r="O549" s="794"/>
      <c r="P549" s="794"/>
      <c r="Q549" s="794"/>
      <c r="R549" s="794"/>
      <c r="S549" s="794"/>
      <c r="T549" s="794"/>
      <c r="U549" s="794"/>
      <c r="V549" s="794"/>
      <c r="W549" s="794"/>
      <c r="X549" s="794"/>
      <c r="Y549" s="794"/>
      <c r="Z549" s="794"/>
      <c r="AA549" s="794"/>
      <c r="AB549" s="794"/>
      <c r="AC549" s="794"/>
      <c r="AD549" s="794"/>
      <c r="AE549" s="794"/>
      <c r="AF549" s="794"/>
      <c r="AG549" s="794"/>
      <c r="AH549" s="794"/>
      <c r="AI549" s="794"/>
      <c r="AJ549" s="794"/>
      <c r="AK549" s="794"/>
      <c r="AL549" s="794"/>
      <c r="AM549" s="794"/>
      <c r="AN549" s="794"/>
      <c r="AO549" s="794"/>
      <c r="AP549" s="794"/>
      <c r="AQ549" s="794"/>
      <c r="AR549" s="794"/>
      <c r="AS549" s="794"/>
      <c r="AT549" s="794"/>
      <c r="AU549" s="794"/>
      <c r="AV549" s="794"/>
      <c r="AW549" s="794"/>
      <c r="AX549" s="794"/>
      <c r="AY549" s="794"/>
      <c r="AZ549" s="794"/>
      <c r="BA549" s="794"/>
      <c r="BB549" s="794"/>
      <c r="BC549" s="794"/>
      <c r="BD549" s="794"/>
      <c r="BE549" s="794"/>
      <c r="BF549" s="794"/>
      <c r="BG549" s="794"/>
      <c r="BH549" s="794"/>
      <c r="BI549" s="794"/>
      <c r="BJ549" s="794"/>
      <c r="BK549" s="794"/>
      <c r="BL549" s="794"/>
      <c r="BM549" s="794"/>
    </row>
    <row r="550" spans="5:65" s="795" customFormat="1" ht="11.1" customHeight="1">
      <c r="E550" s="4"/>
      <c r="F550" s="794"/>
      <c r="G550" s="794"/>
      <c r="H550" s="794"/>
      <c r="I550" s="794"/>
      <c r="J550" s="794"/>
      <c r="K550" s="794"/>
      <c r="L550" s="794"/>
      <c r="M550" s="794"/>
      <c r="N550" s="794"/>
      <c r="O550" s="794"/>
      <c r="P550" s="794"/>
      <c r="Q550" s="794"/>
      <c r="R550" s="794"/>
      <c r="S550" s="794"/>
      <c r="T550" s="794"/>
      <c r="U550" s="794"/>
      <c r="V550" s="794"/>
      <c r="W550" s="794"/>
      <c r="X550" s="794"/>
      <c r="Y550" s="794"/>
      <c r="Z550" s="794"/>
      <c r="AA550" s="794"/>
      <c r="AB550" s="794"/>
      <c r="AC550" s="794"/>
      <c r="AD550" s="794"/>
      <c r="AE550" s="794"/>
      <c r="AF550" s="794"/>
      <c r="AG550" s="794"/>
      <c r="AH550" s="794"/>
      <c r="AI550" s="794"/>
      <c r="AJ550" s="794"/>
      <c r="AK550" s="794"/>
      <c r="AL550" s="794"/>
      <c r="AM550" s="794"/>
      <c r="AN550" s="794"/>
      <c r="AO550" s="794"/>
      <c r="AP550" s="794"/>
      <c r="AQ550" s="794"/>
      <c r="AR550" s="794"/>
      <c r="AS550" s="794"/>
      <c r="AT550" s="794"/>
      <c r="AU550" s="794"/>
      <c r="AV550" s="794"/>
      <c r="AW550" s="794"/>
      <c r="AX550" s="794"/>
      <c r="AY550" s="794"/>
      <c r="AZ550" s="794"/>
      <c r="BA550" s="794"/>
      <c r="BB550" s="794"/>
      <c r="BC550" s="794"/>
      <c r="BD550" s="794"/>
      <c r="BE550" s="794"/>
      <c r="BF550" s="794"/>
      <c r="BG550" s="794"/>
      <c r="BH550" s="794"/>
      <c r="BI550" s="794"/>
      <c r="BJ550" s="794"/>
      <c r="BK550" s="794"/>
      <c r="BL550" s="794"/>
      <c r="BM550" s="794"/>
    </row>
    <row r="551" spans="5:65" s="795" customFormat="1" ht="13.5" customHeight="1">
      <c r="E551" s="4"/>
      <c r="F551" s="794"/>
      <c r="G551" s="794"/>
      <c r="H551" s="794"/>
      <c r="I551" s="794"/>
      <c r="J551" s="794"/>
      <c r="K551" s="794"/>
      <c r="L551" s="794"/>
      <c r="M551" s="794"/>
      <c r="N551" s="794"/>
      <c r="O551" s="794"/>
      <c r="P551" s="794"/>
      <c r="Q551" s="794"/>
      <c r="R551" s="794"/>
      <c r="S551" s="794"/>
      <c r="T551" s="794"/>
      <c r="U551" s="794"/>
      <c r="V551" s="794"/>
      <c r="W551" s="794"/>
      <c r="X551" s="794"/>
      <c r="Y551" s="794"/>
      <c r="Z551" s="794"/>
      <c r="AA551" s="794"/>
      <c r="AB551" s="794"/>
      <c r="AC551" s="794"/>
      <c r="AD551" s="794"/>
      <c r="AE551" s="794"/>
      <c r="AF551" s="794"/>
      <c r="AG551" s="794"/>
      <c r="AH551" s="794"/>
      <c r="AI551" s="794"/>
      <c r="AJ551" s="794"/>
      <c r="AK551" s="794"/>
      <c r="AL551" s="794"/>
      <c r="AM551" s="794"/>
      <c r="AN551" s="794"/>
      <c r="AO551" s="794"/>
      <c r="AP551" s="794"/>
      <c r="AQ551" s="794"/>
      <c r="AR551" s="794"/>
      <c r="AS551" s="794"/>
      <c r="AT551" s="794"/>
      <c r="AU551" s="794"/>
      <c r="AV551" s="794"/>
      <c r="AW551" s="794"/>
      <c r="AX551" s="794"/>
      <c r="AY551" s="794"/>
      <c r="AZ551" s="794"/>
      <c r="BA551" s="794"/>
      <c r="BB551" s="794"/>
      <c r="BC551" s="794"/>
      <c r="BD551" s="794"/>
      <c r="BE551" s="794"/>
      <c r="BF551" s="794"/>
      <c r="BG551" s="794"/>
      <c r="BH551" s="794"/>
      <c r="BI551" s="794"/>
      <c r="BJ551" s="794"/>
      <c r="BK551" s="794"/>
      <c r="BL551" s="794"/>
      <c r="BM551" s="794"/>
    </row>
    <row r="552" spans="5:65" s="795" customFormat="1" ht="13.5" customHeight="1">
      <c r="E552" s="4"/>
      <c r="F552" s="794"/>
      <c r="G552" s="794"/>
      <c r="H552" s="794"/>
      <c r="I552" s="794"/>
      <c r="J552" s="794"/>
      <c r="K552" s="794"/>
      <c r="L552" s="794"/>
      <c r="M552" s="794"/>
      <c r="N552" s="794"/>
      <c r="O552" s="794"/>
      <c r="P552" s="794"/>
      <c r="Q552" s="794"/>
      <c r="R552" s="794"/>
      <c r="S552" s="794"/>
      <c r="T552" s="794"/>
      <c r="U552" s="794"/>
      <c r="V552" s="794"/>
      <c r="W552" s="794"/>
      <c r="X552" s="794"/>
      <c r="Y552" s="794"/>
      <c r="Z552" s="794"/>
      <c r="AA552" s="794"/>
      <c r="AB552" s="794"/>
      <c r="AC552" s="794"/>
      <c r="AD552" s="794"/>
      <c r="AE552" s="794"/>
      <c r="AF552" s="794"/>
      <c r="AG552" s="794"/>
      <c r="AH552" s="794"/>
      <c r="AI552" s="794"/>
      <c r="AJ552" s="794"/>
      <c r="AK552" s="794"/>
      <c r="AL552" s="794"/>
      <c r="AM552" s="794"/>
      <c r="AN552" s="794"/>
      <c r="AO552" s="794"/>
      <c r="AP552" s="794"/>
      <c r="AQ552" s="794"/>
      <c r="AR552" s="794"/>
      <c r="AS552" s="794"/>
      <c r="AT552" s="794"/>
      <c r="AU552" s="794"/>
      <c r="AV552" s="794"/>
      <c r="AW552" s="794"/>
      <c r="AX552" s="794"/>
      <c r="AY552" s="794"/>
      <c r="AZ552" s="794"/>
      <c r="BA552" s="794"/>
      <c r="BB552" s="794"/>
      <c r="BC552" s="794"/>
      <c r="BD552" s="794"/>
      <c r="BE552" s="794"/>
      <c r="BF552" s="794"/>
      <c r="BG552" s="794"/>
      <c r="BH552" s="794"/>
      <c r="BI552" s="794"/>
      <c r="BJ552" s="794"/>
      <c r="BK552" s="794"/>
      <c r="BL552" s="794"/>
      <c r="BM552" s="794"/>
    </row>
    <row r="553" spans="5:65" s="795" customFormat="1" ht="13.5" customHeight="1">
      <c r="E553" s="4"/>
      <c r="F553" s="794"/>
      <c r="G553" s="794"/>
      <c r="H553" s="794"/>
      <c r="I553" s="794"/>
      <c r="J553" s="794"/>
      <c r="K553" s="794"/>
      <c r="L553" s="794"/>
      <c r="M553" s="794"/>
      <c r="N553" s="794"/>
      <c r="O553" s="794"/>
      <c r="P553" s="794"/>
      <c r="Q553" s="794"/>
      <c r="R553" s="794"/>
      <c r="S553" s="794"/>
      <c r="T553" s="794"/>
      <c r="U553" s="794"/>
      <c r="V553" s="794"/>
      <c r="W553" s="794"/>
      <c r="X553" s="794"/>
      <c r="Y553" s="794"/>
      <c r="Z553" s="794"/>
      <c r="AA553" s="794"/>
      <c r="AB553" s="794"/>
      <c r="AC553" s="794"/>
      <c r="AD553" s="794"/>
      <c r="AE553" s="794"/>
      <c r="AF553" s="794"/>
      <c r="AG553" s="794"/>
      <c r="AH553" s="794"/>
      <c r="AI553" s="794"/>
      <c r="AJ553" s="794"/>
      <c r="AK553" s="794"/>
      <c r="AL553" s="794"/>
      <c r="AM553" s="794"/>
      <c r="AN553" s="794"/>
      <c r="AO553" s="794"/>
      <c r="AP553" s="794"/>
      <c r="AQ553" s="794"/>
      <c r="AR553" s="794"/>
      <c r="AS553" s="794"/>
      <c r="AT553" s="794"/>
      <c r="AU553" s="794"/>
      <c r="AV553" s="794"/>
      <c r="AW553" s="794"/>
      <c r="AX553" s="794"/>
      <c r="AY553" s="794"/>
      <c r="AZ553" s="794"/>
      <c r="BA553" s="794"/>
      <c r="BB553" s="794"/>
      <c r="BC553" s="794"/>
      <c r="BD553" s="794"/>
      <c r="BE553" s="794"/>
      <c r="BF553" s="794"/>
      <c r="BG553" s="794"/>
      <c r="BH553" s="794"/>
      <c r="BI553" s="794"/>
      <c r="BJ553" s="794"/>
      <c r="BK553" s="794"/>
      <c r="BL553" s="794"/>
      <c r="BM553" s="794"/>
    </row>
    <row r="554" spans="5:65" s="795" customFormat="1" ht="13.5" customHeight="1">
      <c r="E554" s="4"/>
      <c r="F554" s="794"/>
      <c r="G554" s="794"/>
      <c r="H554" s="794"/>
      <c r="I554" s="794"/>
      <c r="J554" s="794"/>
      <c r="K554" s="794"/>
      <c r="L554" s="794"/>
      <c r="M554" s="794"/>
      <c r="N554" s="794"/>
      <c r="O554" s="794"/>
      <c r="P554" s="794"/>
      <c r="Q554" s="794"/>
      <c r="R554" s="794"/>
      <c r="S554" s="794"/>
      <c r="T554" s="794"/>
      <c r="U554" s="794"/>
      <c r="V554" s="794"/>
      <c r="W554" s="794"/>
      <c r="X554" s="794"/>
      <c r="Y554" s="794"/>
      <c r="Z554" s="794"/>
      <c r="AA554" s="794"/>
      <c r="AB554" s="794"/>
      <c r="AC554" s="794"/>
      <c r="AD554" s="794"/>
      <c r="AE554" s="794"/>
      <c r="AF554" s="794"/>
      <c r="AG554" s="794"/>
      <c r="AH554" s="794"/>
      <c r="AI554" s="794"/>
      <c r="AJ554" s="794"/>
      <c r="AK554" s="794"/>
      <c r="AL554" s="794"/>
      <c r="AM554" s="794"/>
      <c r="AN554" s="794"/>
      <c r="AO554" s="794"/>
      <c r="AP554" s="794"/>
      <c r="AQ554" s="794"/>
      <c r="AR554" s="794"/>
      <c r="AS554" s="794"/>
      <c r="AT554" s="794"/>
      <c r="AU554" s="794"/>
      <c r="AV554" s="794"/>
      <c r="AW554" s="794"/>
      <c r="AX554" s="794"/>
      <c r="AY554" s="794"/>
      <c r="AZ554" s="794"/>
      <c r="BA554" s="794"/>
      <c r="BB554" s="794"/>
      <c r="BC554" s="794"/>
      <c r="BD554" s="794"/>
      <c r="BE554" s="794"/>
      <c r="BF554" s="794"/>
      <c r="BG554" s="794"/>
      <c r="BH554" s="794"/>
      <c r="BI554" s="794"/>
      <c r="BJ554" s="794"/>
      <c r="BK554" s="794"/>
      <c r="BL554" s="794"/>
      <c r="BM554" s="794"/>
    </row>
    <row r="555" spans="5:65" s="795" customFormat="1" ht="3.75" customHeight="1">
      <c r="E555" s="4"/>
      <c r="F555" s="794"/>
      <c r="G555" s="794"/>
      <c r="H555" s="794"/>
      <c r="I555" s="794"/>
      <c r="J555" s="794"/>
      <c r="K555" s="794"/>
      <c r="L555" s="794"/>
      <c r="M555" s="794"/>
      <c r="N555" s="794"/>
      <c r="O555" s="794"/>
      <c r="P555" s="794"/>
      <c r="Q555" s="794"/>
      <c r="R555" s="794"/>
      <c r="S555" s="794"/>
      <c r="T555" s="794"/>
      <c r="U555" s="794"/>
      <c r="V555" s="794"/>
      <c r="W555" s="794"/>
      <c r="X555" s="794"/>
      <c r="Y555" s="794"/>
      <c r="Z555" s="794"/>
      <c r="AA555" s="794"/>
      <c r="AB555" s="794"/>
      <c r="AC555" s="794"/>
      <c r="AD555" s="794"/>
      <c r="AE555" s="794"/>
      <c r="AF555" s="794"/>
      <c r="AG555" s="794"/>
      <c r="AH555" s="794"/>
      <c r="AI555" s="794"/>
      <c r="AJ555" s="794"/>
      <c r="AK555" s="794"/>
      <c r="AL555" s="794"/>
      <c r="AM555" s="794"/>
      <c r="AN555" s="794"/>
      <c r="AO555" s="794"/>
      <c r="AP555" s="794"/>
      <c r="AQ555" s="794"/>
      <c r="AR555" s="794"/>
      <c r="AS555" s="794"/>
      <c r="AT555" s="794"/>
      <c r="AU555" s="794"/>
      <c r="AV555" s="794"/>
      <c r="AW555" s="794"/>
      <c r="AX555" s="794"/>
      <c r="AY555" s="794"/>
      <c r="AZ555" s="794"/>
      <c r="BA555" s="794"/>
      <c r="BB555" s="794"/>
      <c r="BC555" s="794"/>
      <c r="BD555" s="794"/>
      <c r="BE555" s="794"/>
      <c r="BF555" s="794"/>
      <c r="BG555" s="794"/>
      <c r="BH555" s="794"/>
      <c r="BI555" s="794"/>
      <c r="BJ555" s="794"/>
      <c r="BK555" s="794"/>
      <c r="BL555" s="794"/>
      <c r="BM555" s="794"/>
    </row>
    <row r="556" spans="5:65" s="795" customFormat="1" ht="10.5" customHeight="1">
      <c r="E556" s="4"/>
      <c r="F556" s="794"/>
      <c r="G556" s="794"/>
      <c r="H556" s="794"/>
      <c r="I556" s="794"/>
      <c r="J556" s="794"/>
      <c r="K556" s="794"/>
      <c r="L556" s="794"/>
      <c r="M556" s="794"/>
      <c r="N556" s="794"/>
      <c r="O556" s="794"/>
      <c r="P556" s="794"/>
      <c r="Q556" s="794"/>
      <c r="R556" s="794"/>
      <c r="S556" s="794"/>
      <c r="T556" s="794"/>
      <c r="U556" s="794"/>
      <c r="V556" s="794"/>
      <c r="W556" s="794"/>
      <c r="X556" s="794"/>
      <c r="Y556" s="794"/>
      <c r="Z556" s="794"/>
      <c r="AA556" s="794"/>
      <c r="AB556" s="794"/>
      <c r="AC556" s="794"/>
      <c r="AD556" s="794"/>
      <c r="AE556" s="794"/>
      <c r="AF556" s="794"/>
      <c r="AG556" s="794"/>
      <c r="AH556" s="794"/>
      <c r="AI556" s="794"/>
      <c r="AJ556" s="794"/>
      <c r="AK556" s="794"/>
      <c r="AL556" s="794"/>
      <c r="AM556" s="794"/>
      <c r="AN556" s="794"/>
      <c r="AO556" s="794"/>
      <c r="AP556" s="794"/>
      <c r="AQ556" s="794"/>
      <c r="AR556" s="794"/>
      <c r="AS556" s="794"/>
      <c r="AT556" s="794"/>
      <c r="AU556" s="794"/>
      <c r="AV556" s="794"/>
      <c r="AW556" s="794"/>
      <c r="AX556" s="794"/>
      <c r="AY556" s="794"/>
      <c r="AZ556" s="794"/>
      <c r="BA556" s="794"/>
      <c r="BB556" s="794"/>
      <c r="BC556" s="794"/>
      <c r="BD556" s="794"/>
      <c r="BE556" s="794"/>
      <c r="BF556" s="794"/>
      <c r="BG556" s="794"/>
      <c r="BH556" s="794"/>
      <c r="BI556" s="794"/>
      <c r="BJ556" s="794"/>
      <c r="BK556" s="794"/>
      <c r="BL556" s="794"/>
      <c r="BM556" s="794"/>
    </row>
    <row r="557" spans="5:65" s="795" customFormat="1" ht="17.25" customHeight="1">
      <c r="E557" s="4"/>
      <c r="F557" s="794"/>
      <c r="G557" s="794"/>
      <c r="H557" s="794"/>
      <c r="I557" s="794"/>
      <c r="J557" s="794"/>
      <c r="K557" s="794"/>
      <c r="L557" s="794"/>
      <c r="M557" s="794"/>
      <c r="N557" s="794"/>
      <c r="O557" s="794"/>
      <c r="P557" s="794"/>
      <c r="Q557" s="794"/>
      <c r="R557" s="794"/>
      <c r="S557" s="794"/>
      <c r="T557" s="794"/>
      <c r="U557" s="794"/>
      <c r="V557" s="794"/>
      <c r="W557" s="794"/>
      <c r="X557" s="794"/>
      <c r="Y557" s="794"/>
      <c r="Z557" s="794"/>
      <c r="AA557" s="794"/>
      <c r="AB557" s="794"/>
      <c r="AC557" s="794"/>
      <c r="AD557" s="794"/>
      <c r="AE557" s="794"/>
      <c r="AF557" s="794"/>
      <c r="AG557" s="794"/>
      <c r="AH557" s="794"/>
      <c r="AI557" s="794"/>
      <c r="AJ557" s="794"/>
      <c r="AK557" s="794"/>
      <c r="AL557" s="794"/>
      <c r="AM557" s="794"/>
      <c r="AN557" s="794"/>
      <c r="AO557" s="794"/>
      <c r="AP557" s="794"/>
      <c r="AQ557" s="794"/>
      <c r="AR557" s="794"/>
      <c r="AS557" s="794"/>
      <c r="AT557" s="794"/>
      <c r="AU557" s="794"/>
      <c r="AV557" s="794"/>
      <c r="AW557" s="794"/>
      <c r="AX557" s="794"/>
      <c r="AY557" s="794"/>
      <c r="AZ557" s="794"/>
      <c r="BA557" s="794"/>
      <c r="BB557" s="794"/>
      <c r="BC557" s="794"/>
      <c r="BD557" s="794"/>
      <c r="BE557" s="794"/>
      <c r="BF557" s="794"/>
      <c r="BG557" s="794"/>
      <c r="BH557" s="794"/>
      <c r="BI557" s="794"/>
      <c r="BJ557" s="794"/>
      <c r="BK557" s="794"/>
      <c r="BL557" s="794"/>
      <c r="BM557" s="794"/>
    </row>
    <row r="558" spans="5:65" s="795" customFormat="1" ht="17.25" customHeight="1">
      <c r="E558" s="4"/>
      <c r="F558" s="794"/>
      <c r="G558" s="794"/>
      <c r="H558" s="794"/>
      <c r="I558" s="794"/>
      <c r="J558" s="794"/>
      <c r="K558" s="794"/>
      <c r="L558" s="794"/>
      <c r="M558" s="794"/>
      <c r="N558" s="794"/>
      <c r="O558" s="794"/>
      <c r="P558" s="794"/>
      <c r="Q558" s="794"/>
      <c r="R558" s="794"/>
      <c r="S558" s="794"/>
      <c r="T558" s="794"/>
      <c r="U558" s="794"/>
      <c r="V558" s="794"/>
      <c r="W558" s="794"/>
      <c r="X558" s="794"/>
      <c r="Y558" s="794"/>
      <c r="Z558" s="794"/>
      <c r="AA558" s="794"/>
      <c r="AB558" s="794"/>
      <c r="AC558" s="794"/>
      <c r="AD558" s="794"/>
      <c r="AE558" s="794"/>
      <c r="AF558" s="794"/>
      <c r="AG558" s="794"/>
      <c r="AH558" s="794"/>
      <c r="AI558" s="794"/>
      <c r="AJ558" s="794"/>
      <c r="AK558" s="794"/>
      <c r="AL558" s="794"/>
      <c r="AM558" s="794"/>
      <c r="AN558" s="794"/>
      <c r="AO558" s="794"/>
      <c r="AP558" s="794"/>
      <c r="AQ558" s="794"/>
      <c r="AR558" s="794"/>
      <c r="AS558" s="794"/>
      <c r="AT558" s="794"/>
      <c r="AU558" s="794"/>
      <c r="AV558" s="794"/>
      <c r="AW558" s="794"/>
      <c r="AX558" s="794"/>
      <c r="AY558" s="794"/>
      <c r="AZ558" s="794"/>
      <c r="BA558" s="794"/>
      <c r="BB558" s="794"/>
      <c r="BC558" s="794"/>
      <c r="BD558" s="794"/>
      <c r="BE558" s="794"/>
      <c r="BF558" s="794"/>
      <c r="BG558" s="794"/>
      <c r="BH558" s="794"/>
      <c r="BI558" s="794"/>
      <c r="BJ558" s="794"/>
      <c r="BK558" s="794"/>
      <c r="BL558" s="794"/>
      <c r="BM558" s="794"/>
    </row>
    <row r="559" spans="5:65" s="795" customFormat="1" ht="17.25" customHeight="1">
      <c r="E559" s="4"/>
      <c r="F559" s="794"/>
      <c r="G559" s="794"/>
      <c r="H559" s="794"/>
      <c r="I559" s="794"/>
      <c r="J559" s="794"/>
      <c r="K559" s="794"/>
      <c r="L559" s="794"/>
      <c r="M559" s="794"/>
      <c r="N559" s="794"/>
      <c r="O559" s="794"/>
      <c r="P559" s="794"/>
      <c r="Q559" s="794"/>
      <c r="R559" s="794"/>
      <c r="S559" s="794"/>
      <c r="T559" s="794"/>
      <c r="U559" s="794"/>
      <c r="V559" s="794"/>
      <c r="W559" s="794"/>
      <c r="X559" s="794"/>
      <c r="Y559" s="794"/>
      <c r="Z559" s="794"/>
      <c r="AA559" s="794"/>
      <c r="AB559" s="794"/>
      <c r="AC559" s="794"/>
      <c r="AD559" s="794"/>
      <c r="AE559" s="794"/>
      <c r="AF559" s="794"/>
      <c r="AG559" s="794"/>
      <c r="AH559" s="794"/>
      <c r="AI559" s="794"/>
      <c r="AJ559" s="794"/>
      <c r="AK559" s="794"/>
      <c r="AL559" s="794"/>
      <c r="AM559" s="794"/>
      <c r="AN559" s="794"/>
      <c r="AO559" s="794"/>
      <c r="AP559" s="794"/>
      <c r="AQ559" s="794"/>
      <c r="AR559" s="794"/>
      <c r="AS559" s="794"/>
      <c r="AT559" s="794"/>
      <c r="AU559" s="794"/>
      <c r="AV559" s="794"/>
      <c r="AW559" s="794"/>
      <c r="AX559" s="794"/>
      <c r="AY559" s="794"/>
      <c r="AZ559" s="794"/>
      <c r="BA559" s="794"/>
      <c r="BB559" s="794"/>
      <c r="BC559" s="794"/>
      <c r="BD559" s="794"/>
      <c r="BE559" s="794"/>
      <c r="BF559" s="794"/>
      <c r="BG559" s="794"/>
      <c r="BH559" s="794"/>
      <c r="BI559" s="794"/>
      <c r="BJ559" s="794"/>
      <c r="BK559" s="794"/>
      <c r="BL559" s="794"/>
      <c r="BM559" s="794"/>
    </row>
    <row r="560" spans="5:65" s="795" customFormat="1" ht="17.25" customHeight="1">
      <c r="E560" s="4"/>
      <c r="F560" s="794"/>
      <c r="G560" s="794"/>
      <c r="H560" s="794"/>
      <c r="I560" s="794"/>
      <c r="J560" s="794"/>
      <c r="K560" s="794"/>
      <c r="L560" s="794"/>
      <c r="M560" s="794"/>
      <c r="N560" s="794"/>
      <c r="O560" s="794"/>
      <c r="P560" s="794"/>
      <c r="Q560" s="794"/>
      <c r="R560" s="794"/>
      <c r="S560" s="794"/>
      <c r="T560" s="794"/>
      <c r="U560" s="794"/>
      <c r="V560" s="794"/>
      <c r="W560" s="794"/>
      <c r="X560" s="794"/>
      <c r="Y560" s="794"/>
      <c r="Z560" s="794"/>
      <c r="AA560" s="794"/>
      <c r="AB560" s="794"/>
      <c r="AC560" s="794"/>
      <c r="AD560" s="794"/>
      <c r="AE560" s="794"/>
      <c r="AF560" s="794"/>
      <c r="AG560" s="794"/>
      <c r="AH560" s="794"/>
      <c r="AI560" s="794"/>
      <c r="AJ560" s="794"/>
      <c r="AK560" s="794"/>
      <c r="AL560" s="794"/>
      <c r="AM560" s="794"/>
      <c r="AN560" s="794"/>
      <c r="AO560" s="794"/>
      <c r="AP560" s="794"/>
      <c r="AQ560" s="794"/>
      <c r="AR560" s="794"/>
      <c r="AS560" s="794"/>
      <c r="AT560" s="794"/>
      <c r="AU560" s="794"/>
      <c r="AV560" s="794"/>
      <c r="AW560" s="794"/>
      <c r="AX560" s="794"/>
      <c r="AY560" s="794"/>
      <c r="AZ560" s="794"/>
      <c r="BA560" s="794"/>
      <c r="BB560" s="794"/>
      <c r="BC560" s="794"/>
      <c r="BD560" s="794"/>
      <c r="BE560" s="794"/>
      <c r="BF560" s="794"/>
      <c r="BG560" s="794"/>
      <c r="BH560" s="794"/>
      <c r="BI560" s="794"/>
      <c r="BJ560" s="794"/>
      <c r="BK560" s="794"/>
      <c r="BL560" s="794"/>
      <c r="BM560" s="794"/>
    </row>
    <row r="561" spans="5:65" s="795" customFormat="1" ht="12" customHeight="1">
      <c r="E561" s="4"/>
      <c r="F561" s="794"/>
      <c r="G561" s="794"/>
      <c r="H561" s="794"/>
      <c r="I561" s="794"/>
      <c r="J561" s="794"/>
      <c r="K561" s="794"/>
      <c r="L561" s="794"/>
      <c r="M561" s="794"/>
      <c r="N561" s="794"/>
      <c r="O561" s="794"/>
      <c r="P561" s="794"/>
      <c r="Q561" s="794"/>
      <c r="R561" s="794"/>
      <c r="S561" s="794"/>
      <c r="T561" s="794"/>
      <c r="U561" s="794"/>
      <c r="V561" s="794"/>
      <c r="W561" s="794"/>
      <c r="X561" s="794"/>
      <c r="Y561" s="794"/>
      <c r="Z561" s="794"/>
      <c r="AA561" s="794"/>
      <c r="AB561" s="794"/>
      <c r="AC561" s="794"/>
      <c r="AD561" s="794"/>
      <c r="AE561" s="794"/>
      <c r="AF561" s="794"/>
      <c r="AG561" s="794"/>
      <c r="AH561" s="794"/>
      <c r="AI561" s="794"/>
      <c r="AJ561" s="794"/>
      <c r="AK561" s="794"/>
      <c r="AL561" s="794"/>
      <c r="AM561" s="794"/>
      <c r="AN561" s="794"/>
      <c r="AO561" s="794"/>
      <c r="AP561" s="794"/>
      <c r="AQ561" s="794"/>
      <c r="AR561" s="794"/>
      <c r="AS561" s="794"/>
      <c r="AT561" s="794"/>
      <c r="AU561" s="794"/>
      <c r="AV561" s="794"/>
      <c r="AW561" s="794"/>
      <c r="AX561" s="794"/>
      <c r="AY561" s="794"/>
      <c r="AZ561" s="794"/>
      <c r="BA561" s="794"/>
      <c r="BB561" s="794"/>
      <c r="BC561" s="794"/>
      <c r="BD561" s="794"/>
      <c r="BE561" s="794"/>
      <c r="BF561" s="794"/>
      <c r="BG561" s="794"/>
      <c r="BH561" s="794"/>
      <c r="BI561" s="794"/>
      <c r="BJ561" s="794"/>
      <c r="BK561" s="794"/>
      <c r="BL561" s="794"/>
      <c r="BM561" s="794"/>
    </row>
    <row r="562" spans="5:65" s="795" customFormat="1" ht="15" customHeight="1">
      <c r="E562" s="4"/>
      <c r="F562" s="794"/>
      <c r="G562" s="794"/>
      <c r="H562" s="794"/>
      <c r="I562" s="794"/>
      <c r="J562" s="794"/>
      <c r="K562" s="794"/>
      <c r="L562" s="794"/>
      <c r="M562" s="794"/>
      <c r="N562" s="794"/>
      <c r="O562" s="794"/>
      <c r="P562" s="794"/>
      <c r="Q562" s="794"/>
      <c r="R562" s="794"/>
      <c r="S562" s="794"/>
      <c r="T562" s="794"/>
      <c r="U562" s="794"/>
      <c r="V562" s="794"/>
      <c r="W562" s="794"/>
      <c r="X562" s="794"/>
      <c r="Y562" s="794"/>
      <c r="Z562" s="794"/>
      <c r="AA562" s="794"/>
      <c r="AB562" s="794"/>
      <c r="AC562" s="794"/>
      <c r="AD562" s="794"/>
      <c r="AE562" s="794"/>
      <c r="AF562" s="794"/>
      <c r="AG562" s="794"/>
      <c r="AH562" s="794"/>
      <c r="AI562" s="794"/>
      <c r="AJ562" s="794"/>
      <c r="AK562" s="794"/>
      <c r="AL562" s="794"/>
      <c r="AM562" s="794"/>
      <c r="AN562" s="794"/>
      <c r="AO562" s="794"/>
      <c r="AP562" s="794"/>
      <c r="AQ562" s="794"/>
      <c r="AR562" s="794"/>
      <c r="AS562" s="794"/>
      <c r="AT562" s="794"/>
      <c r="AU562" s="794"/>
      <c r="AV562" s="794"/>
      <c r="AW562" s="794"/>
      <c r="AX562" s="794"/>
      <c r="AY562" s="794"/>
      <c r="AZ562" s="794"/>
      <c r="BA562" s="794"/>
      <c r="BB562" s="794"/>
      <c r="BC562" s="794"/>
      <c r="BD562" s="794"/>
      <c r="BE562" s="794"/>
      <c r="BF562" s="794"/>
      <c r="BG562" s="794"/>
      <c r="BH562" s="794"/>
      <c r="BI562" s="794"/>
      <c r="BJ562" s="794"/>
      <c r="BK562" s="794"/>
      <c r="BL562" s="794"/>
      <c r="BM562" s="794"/>
    </row>
    <row r="563" spans="5:65" s="795" customFormat="1" ht="15" customHeight="1">
      <c r="E563" s="4"/>
      <c r="F563" s="794"/>
      <c r="G563" s="794"/>
      <c r="H563" s="794"/>
      <c r="I563" s="794"/>
      <c r="J563" s="794"/>
      <c r="K563" s="794"/>
      <c r="L563" s="794"/>
      <c r="M563" s="794"/>
      <c r="N563" s="794"/>
      <c r="O563" s="794"/>
      <c r="P563" s="794"/>
      <c r="Q563" s="794"/>
      <c r="R563" s="794"/>
      <c r="S563" s="794"/>
      <c r="T563" s="794"/>
      <c r="U563" s="794"/>
      <c r="V563" s="794"/>
      <c r="W563" s="794"/>
      <c r="X563" s="794"/>
      <c r="Y563" s="794"/>
      <c r="Z563" s="794"/>
      <c r="AA563" s="794"/>
      <c r="AB563" s="794"/>
      <c r="AC563" s="794"/>
      <c r="AD563" s="794"/>
      <c r="AE563" s="794"/>
      <c r="AF563" s="794"/>
      <c r="AG563" s="794"/>
      <c r="AH563" s="794"/>
      <c r="AI563" s="794"/>
      <c r="AJ563" s="794"/>
      <c r="AK563" s="794"/>
      <c r="AL563" s="794"/>
      <c r="AM563" s="794"/>
      <c r="AN563" s="794"/>
      <c r="AO563" s="794"/>
      <c r="AP563" s="794"/>
      <c r="AQ563" s="794"/>
      <c r="AR563" s="794"/>
      <c r="AS563" s="794"/>
      <c r="AT563" s="794"/>
      <c r="AU563" s="794"/>
      <c r="AV563" s="794"/>
      <c r="AW563" s="794"/>
      <c r="AX563" s="794"/>
      <c r="AY563" s="794"/>
      <c r="AZ563" s="794"/>
      <c r="BA563" s="794"/>
      <c r="BB563" s="794"/>
      <c r="BC563" s="794"/>
      <c r="BD563" s="794"/>
      <c r="BE563" s="794"/>
      <c r="BF563" s="794"/>
      <c r="BG563" s="794"/>
      <c r="BH563" s="794"/>
      <c r="BI563" s="794"/>
      <c r="BJ563" s="794"/>
      <c r="BK563" s="794"/>
      <c r="BL563" s="794"/>
      <c r="BM563" s="794"/>
    </row>
    <row r="564" spans="5:65" s="795" customFormat="1" ht="45.75" customHeight="1">
      <c r="E564" s="4"/>
      <c r="F564" s="794"/>
      <c r="G564" s="794"/>
      <c r="H564" s="794"/>
      <c r="I564" s="794"/>
      <c r="J564" s="794"/>
      <c r="K564" s="794"/>
      <c r="L564" s="794"/>
      <c r="M564" s="794"/>
      <c r="N564" s="794"/>
      <c r="O564" s="794"/>
      <c r="P564" s="794"/>
      <c r="Q564" s="794"/>
      <c r="R564" s="794"/>
      <c r="S564" s="794"/>
      <c r="T564" s="794"/>
      <c r="U564" s="794"/>
      <c r="V564" s="794"/>
      <c r="W564" s="794"/>
      <c r="X564" s="794"/>
      <c r="Y564" s="794"/>
      <c r="Z564" s="794"/>
      <c r="AA564" s="794"/>
      <c r="AB564" s="794"/>
      <c r="AC564" s="794"/>
      <c r="AD564" s="794"/>
      <c r="AE564" s="794"/>
      <c r="AF564" s="794"/>
      <c r="AG564" s="794"/>
      <c r="AH564" s="794"/>
      <c r="AI564" s="794"/>
      <c r="AJ564" s="794"/>
      <c r="AK564" s="794"/>
      <c r="AL564" s="794"/>
      <c r="AM564" s="794"/>
      <c r="AN564" s="794"/>
      <c r="AO564" s="794"/>
      <c r="AP564" s="794"/>
      <c r="AQ564" s="794"/>
      <c r="AR564" s="794"/>
      <c r="AS564" s="794"/>
      <c r="AT564" s="794"/>
      <c r="AU564" s="794"/>
      <c r="AV564" s="794"/>
      <c r="AW564" s="794"/>
      <c r="AX564" s="794"/>
      <c r="AY564" s="794"/>
      <c r="AZ564" s="794"/>
      <c r="BA564" s="794"/>
      <c r="BB564" s="794"/>
      <c r="BC564" s="794"/>
      <c r="BD564" s="794"/>
      <c r="BE564" s="794"/>
      <c r="BF564" s="794"/>
      <c r="BG564" s="794"/>
      <c r="BH564" s="794"/>
      <c r="BI564" s="794"/>
      <c r="BJ564" s="794"/>
      <c r="BK564" s="794"/>
      <c r="BL564" s="794"/>
      <c r="BM564" s="794"/>
    </row>
    <row r="565" spans="5:65" s="795" customFormat="1" ht="49.5" customHeight="1">
      <c r="E565" s="4"/>
      <c r="F565" s="794"/>
      <c r="G565" s="794"/>
      <c r="H565" s="794"/>
      <c r="I565" s="794"/>
      <c r="J565" s="794"/>
      <c r="K565" s="794"/>
      <c r="L565" s="794"/>
      <c r="M565" s="794"/>
      <c r="N565" s="794"/>
      <c r="O565" s="794"/>
      <c r="P565" s="794"/>
      <c r="Q565" s="794"/>
      <c r="R565" s="794"/>
      <c r="S565" s="794"/>
      <c r="T565" s="794"/>
      <c r="U565" s="794"/>
      <c r="V565" s="794"/>
      <c r="W565" s="794"/>
      <c r="X565" s="794"/>
      <c r="Y565" s="794"/>
      <c r="Z565" s="794"/>
      <c r="AA565" s="794"/>
      <c r="AB565" s="794"/>
      <c r="AC565" s="794"/>
      <c r="AD565" s="794"/>
      <c r="AE565" s="794"/>
      <c r="AF565" s="794"/>
      <c r="AG565" s="794"/>
      <c r="AH565" s="794"/>
      <c r="AI565" s="794"/>
      <c r="AJ565" s="794"/>
      <c r="AK565" s="794"/>
      <c r="AL565" s="794"/>
      <c r="AM565" s="794"/>
      <c r="AN565" s="794"/>
      <c r="AO565" s="794"/>
      <c r="AP565" s="794"/>
      <c r="AQ565" s="794"/>
      <c r="AR565" s="794"/>
      <c r="AS565" s="794"/>
      <c r="AT565" s="794"/>
      <c r="AU565" s="794"/>
      <c r="AV565" s="794"/>
      <c r="AW565" s="794"/>
      <c r="AX565" s="794"/>
      <c r="AY565" s="794"/>
      <c r="AZ565" s="794"/>
      <c r="BA565" s="794"/>
      <c r="BB565" s="794"/>
      <c r="BC565" s="794"/>
      <c r="BD565" s="794"/>
      <c r="BE565" s="794"/>
      <c r="BF565" s="794"/>
      <c r="BG565" s="794"/>
      <c r="BH565" s="794"/>
      <c r="BI565" s="794"/>
      <c r="BJ565" s="794"/>
      <c r="BK565" s="794"/>
      <c r="BL565" s="794"/>
      <c r="BM565" s="794"/>
    </row>
    <row r="566" spans="5:65" s="795" customFormat="1" ht="12.75" customHeight="1">
      <c r="E566" s="4"/>
      <c r="F566" s="794"/>
      <c r="G566" s="794"/>
      <c r="H566" s="794"/>
      <c r="I566" s="794"/>
      <c r="J566" s="794"/>
      <c r="K566" s="794"/>
      <c r="L566" s="794"/>
      <c r="M566" s="794"/>
      <c r="N566" s="794"/>
      <c r="O566" s="794"/>
      <c r="P566" s="794"/>
      <c r="Q566" s="794"/>
      <c r="R566" s="794"/>
      <c r="S566" s="794"/>
      <c r="T566" s="794"/>
      <c r="U566" s="794"/>
      <c r="V566" s="794"/>
      <c r="W566" s="794"/>
      <c r="X566" s="794"/>
      <c r="Y566" s="794"/>
      <c r="Z566" s="794"/>
      <c r="AA566" s="794"/>
      <c r="AB566" s="794"/>
      <c r="AC566" s="794"/>
      <c r="AD566" s="794"/>
      <c r="AE566" s="794"/>
      <c r="AF566" s="794"/>
      <c r="AG566" s="794"/>
      <c r="AH566" s="794"/>
      <c r="AI566" s="794"/>
      <c r="AJ566" s="794"/>
      <c r="AK566" s="794"/>
      <c r="AL566" s="794"/>
      <c r="AM566" s="794"/>
      <c r="AN566" s="794"/>
      <c r="AO566" s="794"/>
      <c r="AP566" s="794"/>
      <c r="AQ566" s="794"/>
      <c r="AR566" s="794"/>
      <c r="AS566" s="794"/>
      <c r="AT566" s="794"/>
      <c r="AU566" s="794"/>
      <c r="AV566" s="794"/>
      <c r="AW566" s="794"/>
      <c r="AX566" s="794"/>
      <c r="AY566" s="794"/>
      <c r="AZ566" s="794"/>
      <c r="BA566" s="794"/>
      <c r="BB566" s="794"/>
      <c r="BC566" s="794"/>
      <c r="BD566" s="794"/>
      <c r="BE566" s="794"/>
      <c r="BF566" s="794"/>
      <c r="BG566" s="794"/>
      <c r="BH566" s="794"/>
      <c r="BI566" s="794"/>
      <c r="BJ566" s="794"/>
      <c r="BK566" s="794"/>
      <c r="BL566" s="794"/>
      <c r="BM566" s="794"/>
    </row>
    <row r="567" spans="5:65" s="795" customFormat="1" ht="11.1" customHeight="1">
      <c r="E567" s="4"/>
      <c r="F567" s="794"/>
      <c r="G567" s="794"/>
      <c r="H567" s="794"/>
      <c r="I567" s="794"/>
      <c r="J567" s="794"/>
      <c r="K567" s="794"/>
      <c r="L567" s="794"/>
      <c r="M567" s="794"/>
      <c r="N567" s="794"/>
      <c r="O567" s="794"/>
      <c r="P567" s="794"/>
      <c r="Q567" s="794"/>
      <c r="R567" s="794"/>
      <c r="S567" s="794"/>
      <c r="T567" s="794"/>
      <c r="U567" s="794"/>
      <c r="V567" s="794"/>
      <c r="W567" s="794"/>
      <c r="X567" s="794"/>
      <c r="Y567" s="794"/>
      <c r="Z567" s="794"/>
      <c r="AA567" s="794"/>
      <c r="AB567" s="794"/>
      <c r="AC567" s="794"/>
      <c r="AD567" s="794"/>
      <c r="AE567" s="794"/>
      <c r="AF567" s="794"/>
      <c r="AG567" s="794"/>
      <c r="AH567" s="794"/>
      <c r="AI567" s="794"/>
      <c r="AJ567" s="794"/>
      <c r="AK567" s="794"/>
      <c r="AL567" s="794"/>
      <c r="AM567" s="794"/>
      <c r="AN567" s="794"/>
      <c r="AO567" s="794"/>
      <c r="AP567" s="794"/>
      <c r="AQ567" s="794"/>
      <c r="AR567" s="794"/>
      <c r="AS567" s="794"/>
      <c r="AT567" s="794"/>
      <c r="AU567" s="794"/>
      <c r="AV567" s="794"/>
      <c r="AW567" s="794"/>
      <c r="AX567" s="794"/>
      <c r="AY567" s="794"/>
      <c r="AZ567" s="794"/>
      <c r="BA567" s="794"/>
      <c r="BB567" s="794"/>
      <c r="BC567" s="794"/>
      <c r="BD567" s="794"/>
      <c r="BE567" s="794"/>
      <c r="BF567" s="794"/>
      <c r="BG567" s="794"/>
      <c r="BH567" s="794"/>
      <c r="BI567" s="794"/>
      <c r="BJ567" s="794"/>
      <c r="BK567" s="794"/>
      <c r="BL567" s="794"/>
      <c r="BM567" s="794"/>
    </row>
    <row r="568" spans="5:65" s="795" customFormat="1" ht="24" customHeight="1">
      <c r="E568" s="4"/>
      <c r="F568" s="794"/>
      <c r="G568" s="794"/>
      <c r="H568" s="794"/>
      <c r="I568" s="794"/>
      <c r="J568" s="794"/>
      <c r="K568" s="794"/>
      <c r="L568" s="794"/>
      <c r="M568" s="794"/>
      <c r="N568" s="794"/>
      <c r="O568" s="794"/>
      <c r="P568" s="794"/>
      <c r="Q568" s="794"/>
      <c r="R568" s="794"/>
      <c r="S568" s="794"/>
      <c r="T568" s="794"/>
      <c r="U568" s="794"/>
      <c r="V568" s="794"/>
      <c r="W568" s="794"/>
      <c r="X568" s="794"/>
      <c r="Y568" s="794"/>
      <c r="Z568" s="794"/>
      <c r="AA568" s="794"/>
      <c r="AB568" s="794"/>
      <c r="AC568" s="794"/>
      <c r="AD568" s="794"/>
      <c r="AE568" s="794"/>
      <c r="AF568" s="794"/>
      <c r="AG568" s="794"/>
      <c r="AH568" s="794"/>
      <c r="AI568" s="794"/>
      <c r="AJ568" s="794"/>
      <c r="AK568" s="794"/>
      <c r="AL568" s="794"/>
      <c r="AM568" s="794"/>
      <c r="AN568" s="794"/>
      <c r="AO568" s="794"/>
      <c r="AP568" s="794"/>
      <c r="AQ568" s="794"/>
      <c r="AR568" s="794"/>
      <c r="AS568" s="794"/>
      <c r="AT568" s="794"/>
      <c r="AU568" s="794"/>
      <c r="AV568" s="794"/>
      <c r="AW568" s="794"/>
      <c r="AX568" s="794"/>
      <c r="AY568" s="794"/>
      <c r="AZ568" s="794"/>
      <c r="BA568" s="794"/>
      <c r="BB568" s="794"/>
      <c r="BC568" s="794"/>
      <c r="BD568" s="794"/>
      <c r="BE568" s="794"/>
      <c r="BF568" s="794"/>
      <c r="BG568" s="794"/>
      <c r="BH568" s="794"/>
      <c r="BI568" s="794"/>
      <c r="BJ568" s="794"/>
      <c r="BK568" s="794"/>
      <c r="BL568" s="794"/>
      <c r="BM568" s="794"/>
    </row>
    <row r="569" spans="5:65" s="795" customFormat="1" ht="11.1" customHeight="1">
      <c r="E569" s="4"/>
      <c r="F569" s="794"/>
      <c r="G569" s="794"/>
      <c r="H569" s="794"/>
      <c r="I569" s="794"/>
      <c r="J569" s="794"/>
      <c r="K569" s="794"/>
      <c r="L569" s="794"/>
      <c r="M569" s="794"/>
      <c r="N569" s="794"/>
      <c r="O569" s="794"/>
      <c r="P569" s="794"/>
      <c r="Q569" s="794"/>
      <c r="R569" s="794"/>
      <c r="S569" s="794"/>
      <c r="T569" s="794"/>
      <c r="U569" s="794"/>
      <c r="V569" s="794"/>
      <c r="W569" s="794"/>
      <c r="X569" s="794"/>
      <c r="Y569" s="794"/>
      <c r="Z569" s="794"/>
      <c r="AA569" s="794"/>
      <c r="AB569" s="794"/>
      <c r="AC569" s="794"/>
      <c r="AD569" s="794"/>
      <c r="AE569" s="794"/>
      <c r="AF569" s="794"/>
      <c r="AG569" s="794"/>
      <c r="AH569" s="794"/>
      <c r="AI569" s="794"/>
      <c r="AJ569" s="794"/>
      <c r="AK569" s="794"/>
      <c r="AL569" s="794"/>
      <c r="AM569" s="794"/>
      <c r="AN569" s="794"/>
      <c r="AO569" s="794"/>
      <c r="AP569" s="794"/>
      <c r="AQ569" s="794"/>
      <c r="AR569" s="794"/>
      <c r="AS569" s="794"/>
      <c r="AT569" s="794"/>
      <c r="AU569" s="794"/>
      <c r="AV569" s="794"/>
      <c r="AW569" s="794"/>
      <c r="AX569" s="794"/>
      <c r="AY569" s="794"/>
      <c r="AZ569" s="794"/>
      <c r="BA569" s="794"/>
      <c r="BB569" s="794"/>
      <c r="BC569" s="794"/>
      <c r="BD569" s="794"/>
      <c r="BE569" s="794"/>
      <c r="BF569" s="794"/>
      <c r="BG569" s="794"/>
      <c r="BH569" s="794"/>
      <c r="BI569" s="794"/>
      <c r="BJ569" s="794"/>
      <c r="BK569" s="794"/>
      <c r="BL569" s="794"/>
      <c r="BM569" s="794"/>
    </row>
    <row r="570" spans="5:65" s="795" customFormat="1" ht="12.75" customHeight="1">
      <c r="E570" s="4"/>
      <c r="F570" s="794"/>
      <c r="G570" s="794"/>
      <c r="H570" s="794"/>
      <c r="I570" s="794"/>
      <c r="J570" s="794"/>
      <c r="K570" s="794"/>
      <c r="L570" s="794"/>
      <c r="M570" s="794"/>
      <c r="N570" s="794"/>
      <c r="O570" s="794"/>
      <c r="P570" s="794"/>
      <c r="Q570" s="794"/>
      <c r="R570" s="794"/>
      <c r="S570" s="794"/>
      <c r="T570" s="794"/>
      <c r="U570" s="794"/>
      <c r="V570" s="794"/>
      <c r="W570" s="794"/>
      <c r="X570" s="794"/>
      <c r="Y570" s="794"/>
      <c r="Z570" s="794"/>
      <c r="AA570" s="794"/>
      <c r="AB570" s="794"/>
      <c r="AC570" s="794"/>
      <c r="AD570" s="794"/>
      <c r="AE570" s="794"/>
      <c r="AF570" s="794"/>
      <c r="AG570" s="794"/>
      <c r="AH570" s="794"/>
      <c r="AI570" s="794"/>
      <c r="AJ570" s="794"/>
      <c r="AK570" s="794"/>
      <c r="AL570" s="794"/>
      <c r="AM570" s="794"/>
      <c r="AN570" s="794"/>
      <c r="AO570" s="794"/>
      <c r="AP570" s="794"/>
      <c r="AQ570" s="794"/>
      <c r="AR570" s="794"/>
      <c r="AS570" s="794"/>
      <c r="AT570" s="794"/>
      <c r="AU570" s="794"/>
      <c r="AV570" s="794"/>
      <c r="AW570" s="794"/>
      <c r="AX570" s="794"/>
      <c r="AY570" s="794"/>
      <c r="AZ570" s="794"/>
      <c r="BA570" s="794"/>
      <c r="BB570" s="794"/>
      <c r="BC570" s="794"/>
      <c r="BD570" s="794"/>
      <c r="BE570" s="794"/>
      <c r="BF570" s="794"/>
      <c r="BG570" s="794"/>
      <c r="BH570" s="794"/>
      <c r="BI570" s="794"/>
      <c r="BJ570" s="794"/>
      <c r="BK570" s="794"/>
      <c r="BL570" s="794"/>
      <c r="BM570" s="794"/>
    </row>
    <row r="571" spans="5:65" s="795" customFormat="1" ht="11.1" customHeight="1">
      <c r="E571" s="4"/>
      <c r="F571" s="794"/>
      <c r="G571" s="794"/>
      <c r="H571" s="794"/>
      <c r="I571" s="794"/>
      <c r="J571" s="794"/>
      <c r="K571" s="794"/>
      <c r="L571" s="794"/>
      <c r="M571" s="794"/>
      <c r="N571" s="794"/>
      <c r="O571" s="794"/>
      <c r="P571" s="794"/>
      <c r="Q571" s="794"/>
      <c r="R571" s="794"/>
      <c r="S571" s="794"/>
      <c r="T571" s="794"/>
      <c r="U571" s="794"/>
      <c r="V571" s="794"/>
      <c r="W571" s="794"/>
      <c r="X571" s="794"/>
      <c r="Y571" s="794"/>
      <c r="Z571" s="794"/>
      <c r="AA571" s="794"/>
      <c r="AB571" s="794"/>
      <c r="AC571" s="794"/>
      <c r="AD571" s="794"/>
      <c r="AE571" s="794"/>
      <c r="AF571" s="794"/>
      <c r="AG571" s="794"/>
      <c r="AH571" s="794"/>
      <c r="AI571" s="794"/>
      <c r="AJ571" s="794"/>
      <c r="AK571" s="794"/>
      <c r="AL571" s="794"/>
      <c r="AM571" s="794"/>
      <c r="AN571" s="794"/>
      <c r="AO571" s="794"/>
      <c r="AP571" s="794"/>
      <c r="AQ571" s="794"/>
      <c r="AR571" s="794"/>
      <c r="AS571" s="794"/>
      <c r="AT571" s="794"/>
      <c r="AU571" s="794"/>
      <c r="AV571" s="794"/>
      <c r="AW571" s="794"/>
      <c r="AX571" s="794"/>
      <c r="AY571" s="794"/>
      <c r="AZ571" s="794"/>
      <c r="BA571" s="794"/>
      <c r="BB571" s="794"/>
      <c r="BC571" s="794"/>
      <c r="BD571" s="794"/>
      <c r="BE571" s="794"/>
      <c r="BF571" s="794"/>
      <c r="BG571" s="794"/>
      <c r="BH571" s="794"/>
      <c r="BI571" s="794"/>
      <c r="BJ571" s="794"/>
      <c r="BK571" s="794"/>
      <c r="BL571" s="794"/>
      <c r="BM571" s="794"/>
    </row>
    <row r="572" spans="5:65" s="795" customFormat="1" ht="12.75" customHeight="1">
      <c r="E572" s="4"/>
      <c r="F572" s="794"/>
      <c r="G572" s="794"/>
      <c r="H572" s="794"/>
      <c r="I572" s="794"/>
      <c r="J572" s="794"/>
      <c r="K572" s="794"/>
      <c r="L572" s="794"/>
      <c r="M572" s="794"/>
      <c r="N572" s="794"/>
      <c r="O572" s="794"/>
      <c r="P572" s="794"/>
      <c r="Q572" s="794"/>
      <c r="R572" s="794"/>
      <c r="S572" s="794"/>
      <c r="T572" s="794"/>
      <c r="U572" s="794"/>
      <c r="V572" s="794"/>
      <c r="W572" s="794"/>
      <c r="X572" s="794"/>
      <c r="Y572" s="794"/>
      <c r="Z572" s="794"/>
      <c r="AA572" s="794"/>
      <c r="AB572" s="794"/>
      <c r="AC572" s="794"/>
      <c r="AD572" s="794"/>
      <c r="AE572" s="794"/>
      <c r="AF572" s="794"/>
      <c r="AG572" s="794"/>
      <c r="AH572" s="794"/>
      <c r="AI572" s="794"/>
      <c r="AJ572" s="794"/>
      <c r="AK572" s="794"/>
      <c r="AL572" s="794"/>
      <c r="AM572" s="794"/>
      <c r="AN572" s="794"/>
      <c r="AO572" s="794"/>
      <c r="AP572" s="794"/>
      <c r="AQ572" s="794"/>
      <c r="AR572" s="794"/>
      <c r="AS572" s="794"/>
      <c r="AT572" s="794"/>
      <c r="AU572" s="794"/>
      <c r="AV572" s="794"/>
      <c r="AW572" s="794"/>
      <c r="AX572" s="794"/>
      <c r="AY572" s="794"/>
      <c r="AZ572" s="794"/>
      <c r="BA572" s="794"/>
      <c r="BB572" s="794"/>
      <c r="BC572" s="794"/>
      <c r="BD572" s="794"/>
      <c r="BE572" s="794"/>
      <c r="BF572" s="794"/>
      <c r="BG572" s="794"/>
      <c r="BH572" s="794"/>
      <c r="BI572" s="794"/>
      <c r="BJ572" s="794"/>
      <c r="BK572" s="794"/>
      <c r="BL572" s="794"/>
      <c r="BM572" s="794"/>
    </row>
    <row r="573" spans="5:65" s="795" customFormat="1" ht="12.75" customHeight="1">
      <c r="E573" s="4"/>
      <c r="F573" s="794"/>
      <c r="G573" s="794"/>
      <c r="H573" s="794"/>
      <c r="I573" s="794"/>
      <c r="J573" s="794"/>
      <c r="K573" s="794"/>
      <c r="L573" s="794"/>
      <c r="M573" s="794"/>
      <c r="N573" s="794"/>
      <c r="O573" s="794"/>
      <c r="P573" s="794"/>
      <c r="Q573" s="794"/>
      <c r="R573" s="794"/>
      <c r="S573" s="794"/>
      <c r="T573" s="794"/>
      <c r="U573" s="794"/>
      <c r="V573" s="794"/>
      <c r="W573" s="794"/>
      <c r="X573" s="794"/>
      <c r="Y573" s="794"/>
      <c r="Z573" s="794"/>
      <c r="AA573" s="794"/>
      <c r="AB573" s="794"/>
      <c r="AC573" s="794"/>
      <c r="AD573" s="794"/>
      <c r="AE573" s="794"/>
      <c r="AF573" s="794"/>
      <c r="AG573" s="794"/>
      <c r="AH573" s="794"/>
      <c r="AI573" s="794"/>
      <c r="AJ573" s="794"/>
      <c r="AK573" s="794"/>
      <c r="AL573" s="794"/>
      <c r="AM573" s="794"/>
      <c r="AN573" s="794"/>
      <c r="AO573" s="794"/>
      <c r="AP573" s="794"/>
      <c r="AQ573" s="794"/>
      <c r="AR573" s="794"/>
      <c r="AS573" s="794"/>
      <c r="AT573" s="794"/>
      <c r="AU573" s="794"/>
      <c r="AV573" s="794"/>
      <c r="AW573" s="794"/>
      <c r="AX573" s="794"/>
      <c r="AY573" s="794"/>
      <c r="AZ573" s="794"/>
      <c r="BA573" s="794"/>
      <c r="BB573" s="794"/>
      <c r="BC573" s="794"/>
      <c r="BD573" s="794"/>
      <c r="BE573" s="794"/>
      <c r="BF573" s="794"/>
      <c r="BG573" s="794"/>
      <c r="BH573" s="794"/>
      <c r="BI573" s="794"/>
      <c r="BJ573" s="794"/>
      <c r="BK573" s="794"/>
      <c r="BL573" s="794"/>
      <c r="BM573" s="794"/>
    </row>
    <row r="574" spans="5:65" s="795" customFormat="1" ht="12.75" customHeight="1">
      <c r="E574" s="4"/>
      <c r="F574" s="794"/>
      <c r="G574" s="794"/>
      <c r="H574" s="794"/>
      <c r="I574" s="794"/>
      <c r="J574" s="794"/>
      <c r="K574" s="794"/>
      <c r="L574" s="794"/>
      <c r="M574" s="794"/>
      <c r="N574" s="794"/>
      <c r="O574" s="794"/>
      <c r="P574" s="794"/>
      <c r="Q574" s="794"/>
      <c r="R574" s="794"/>
      <c r="S574" s="794"/>
      <c r="T574" s="794"/>
      <c r="U574" s="794"/>
      <c r="V574" s="794"/>
      <c r="W574" s="794"/>
      <c r="X574" s="794"/>
      <c r="Y574" s="794"/>
      <c r="Z574" s="794"/>
      <c r="AA574" s="794"/>
      <c r="AB574" s="794"/>
      <c r="AC574" s="794"/>
      <c r="AD574" s="794"/>
      <c r="AE574" s="794"/>
      <c r="AF574" s="794"/>
      <c r="AG574" s="794"/>
      <c r="AH574" s="794"/>
      <c r="AI574" s="794"/>
      <c r="AJ574" s="794"/>
      <c r="AK574" s="794"/>
      <c r="AL574" s="794"/>
      <c r="AM574" s="794"/>
      <c r="AN574" s="794"/>
      <c r="AO574" s="794"/>
      <c r="AP574" s="794"/>
      <c r="AQ574" s="794"/>
      <c r="AR574" s="794"/>
      <c r="AS574" s="794"/>
      <c r="AT574" s="794"/>
      <c r="AU574" s="794"/>
      <c r="AV574" s="794"/>
      <c r="AW574" s="794"/>
      <c r="AX574" s="794"/>
      <c r="AY574" s="794"/>
      <c r="AZ574" s="794"/>
      <c r="BA574" s="794"/>
      <c r="BB574" s="794"/>
      <c r="BC574" s="794"/>
      <c r="BD574" s="794"/>
      <c r="BE574" s="794"/>
      <c r="BF574" s="794"/>
      <c r="BG574" s="794"/>
      <c r="BH574" s="794"/>
      <c r="BI574" s="794"/>
      <c r="BJ574" s="794"/>
      <c r="BK574" s="794"/>
      <c r="BL574" s="794"/>
      <c r="BM574" s="794"/>
    </row>
    <row r="575" spans="5:65" s="795" customFormat="1" ht="12.75" customHeight="1">
      <c r="E575" s="4"/>
      <c r="F575" s="794"/>
      <c r="G575" s="794"/>
      <c r="H575" s="794"/>
      <c r="I575" s="794"/>
      <c r="J575" s="794"/>
      <c r="K575" s="794"/>
      <c r="L575" s="794"/>
      <c r="M575" s="794"/>
      <c r="N575" s="794"/>
      <c r="O575" s="794"/>
      <c r="P575" s="794"/>
      <c r="Q575" s="794"/>
      <c r="R575" s="794"/>
      <c r="S575" s="794"/>
      <c r="T575" s="794"/>
      <c r="U575" s="794"/>
      <c r="V575" s="794"/>
      <c r="W575" s="794"/>
      <c r="X575" s="794"/>
      <c r="Y575" s="794"/>
      <c r="Z575" s="794"/>
      <c r="AA575" s="794"/>
      <c r="AB575" s="794"/>
      <c r="AC575" s="794"/>
      <c r="AD575" s="794"/>
      <c r="AE575" s="794"/>
      <c r="AF575" s="794"/>
      <c r="AG575" s="794"/>
      <c r="AH575" s="794"/>
      <c r="AI575" s="794"/>
      <c r="AJ575" s="794"/>
      <c r="AK575" s="794"/>
      <c r="AL575" s="794"/>
      <c r="AM575" s="794"/>
      <c r="AN575" s="794"/>
      <c r="AO575" s="794"/>
      <c r="AP575" s="794"/>
      <c r="AQ575" s="794"/>
      <c r="AR575" s="794"/>
      <c r="AS575" s="794"/>
      <c r="AT575" s="794"/>
      <c r="AU575" s="794"/>
      <c r="AV575" s="794"/>
      <c r="AW575" s="794"/>
      <c r="AX575" s="794"/>
      <c r="AY575" s="794"/>
      <c r="AZ575" s="794"/>
      <c r="BA575" s="794"/>
      <c r="BB575" s="794"/>
      <c r="BC575" s="794"/>
      <c r="BD575" s="794"/>
      <c r="BE575" s="794"/>
      <c r="BF575" s="794"/>
      <c r="BG575" s="794"/>
      <c r="BH575" s="794"/>
      <c r="BI575" s="794"/>
      <c r="BJ575" s="794"/>
      <c r="BK575" s="794"/>
      <c r="BL575" s="794"/>
      <c r="BM575" s="794"/>
    </row>
    <row r="576" spans="5:65" s="795" customFormat="1" ht="12.75" customHeight="1">
      <c r="E576" s="4"/>
      <c r="F576" s="794"/>
      <c r="G576" s="794"/>
      <c r="H576" s="794"/>
      <c r="I576" s="794"/>
      <c r="J576" s="794"/>
      <c r="K576" s="794"/>
      <c r="L576" s="794"/>
      <c r="M576" s="794"/>
      <c r="N576" s="794"/>
      <c r="O576" s="794"/>
      <c r="P576" s="794"/>
      <c r="Q576" s="794"/>
      <c r="R576" s="794"/>
      <c r="S576" s="794"/>
      <c r="T576" s="794"/>
      <c r="U576" s="794"/>
      <c r="V576" s="794"/>
      <c r="W576" s="794"/>
      <c r="X576" s="794"/>
      <c r="Y576" s="794"/>
      <c r="Z576" s="794"/>
      <c r="AA576" s="794"/>
      <c r="AB576" s="794"/>
      <c r="AC576" s="794"/>
      <c r="AD576" s="794"/>
      <c r="AE576" s="794"/>
      <c r="AF576" s="794"/>
      <c r="AG576" s="794"/>
      <c r="AH576" s="794"/>
      <c r="AI576" s="794"/>
      <c r="AJ576" s="794"/>
      <c r="AK576" s="794"/>
      <c r="AL576" s="794"/>
      <c r="AM576" s="794"/>
      <c r="AN576" s="794"/>
      <c r="AO576" s="794"/>
      <c r="AP576" s="794"/>
      <c r="AQ576" s="794"/>
      <c r="AR576" s="794"/>
      <c r="AS576" s="794"/>
      <c r="AT576" s="794"/>
      <c r="AU576" s="794"/>
      <c r="AV576" s="794"/>
      <c r="AW576" s="794"/>
      <c r="AX576" s="794"/>
      <c r="AY576" s="794"/>
      <c r="AZ576" s="794"/>
      <c r="BA576" s="794"/>
      <c r="BB576" s="794"/>
      <c r="BC576" s="794"/>
      <c r="BD576" s="794"/>
      <c r="BE576" s="794"/>
      <c r="BF576" s="794"/>
      <c r="BG576" s="794"/>
      <c r="BH576" s="794"/>
      <c r="BI576" s="794"/>
      <c r="BJ576" s="794"/>
      <c r="BK576" s="794"/>
      <c r="BL576" s="794"/>
      <c r="BM576" s="794"/>
    </row>
    <row r="577" spans="5:65" s="795" customFormat="1" ht="11.1" customHeight="1">
      <c r="E577" s="4"/>
      <c r="F577" s="794"/>
      <c r="G577" s="794"/>
      <c r="H577" s="794"/>
      <c r="I577" s="794"/>
      <c r="J577" s="794"/>
      <c r="K577" s="794"/>
      <c r="L577" s="794"/>
      <c r="M577" s="794"/>
      <c r="N577" s="794"/>
      <c r="O577" s="794"/>
      <c r="P577" s="794"/>
      <c r="Q577" s="794"/>
      <c r="R577" s="794"/>
      <c r="S577" s="794"/>
      <c r="T577" s="794"/>
      <c r="U577" s="794"/>
      <c r="V577" s="794"/>
      <c r="W577" s="794"/>
      <c r="X577" s="794"/>
      <c r="Y577" s="794"/>
      <c r="Z577" s="794"/>
      <c r="AA577" s="794"/>
      <c r="AB577" s="794"/>
      <c r="AC577" s="794"/>
      <c r="AD577" s="794"/>
      <c r="AE577" s="794"/>
      <c r="AF577" s="794"/>
      <c r="AG577" s="794"/>
      <c r="AH577" s="794"/>
      <c r="AI577" s="794"/>
      <c r="AJ577" s="794"/>
      <c r="AK577" s="794"/>
      <c r="AL577" s="794"/>
      <c r="AM577" s="794"/>
      <c r="AN577" s="794"/>
      <c r="AO577" s="794"/>
      <c r="AP577" s="794"/>
      <c r="AQ577" s="794"/>
      <c r="AR577" s="794"/>
      <c r="AS577" s="794"/>
      <c r="AT577" s="794"/>
      <c r="AU577" s="794"/>
      <c r="AV577" s="794"/>
      <c r="AW577" s="794"/>
      <c r="AX577" s="794"/>
      <c r="AY577" s="794"/>
      <c r="AZ577" s="794"/>
      <c r="BA577" s="794"/>
      <c r="BB577" s="794"/>
      <c r="BC577" s="794"/>
      <c r="BD577" s="794"/>
      <c r="BE577" s="794"/>
      <c r="BF577" s="794"/>
      <c r="BG577" s="794"/>
      <c r="BH577" s="794"/>
      <c r="BI577" s="794"/>
      <c r="BJ577" s="794"/>
      <c r="BK577" s="794"/>
      <c r="BL577" s="794"/>
      <c r="BM577" s="794"/>
    </row>
    <row r="578" spans="5:65" s="795" customFormat="1" ht="12.75" customHeight="1">
      <c r="E578" s="4"/>
      <c r="F578" s="794"/>
      <c r="G578" s="794"/>
      <c r="H578" s="794"/>
      <c r="I578" s="794"/>
      <c r="J578" s="794"/>
      <c r="K578" s="794"/>
      <c r="L578" s="794"/>
      <c r="M578" s="794"/>
      <c r="N578" s="794"/>
      <c r="O578" s="794"/>
      <c r="P578" s="794"/>
      <c r="Q578" s="794"/>
      <c r="R578" s="794"/>
      <c r="S578" s="794"/>
      <c r="T578" s="794"/>
      <c r="U578" s="794"/>
      <c r="V578" s="794"/>
      <c r="W578" s="794"/>
      <c r="X578" s="794"/>
      <c r="Y578" s="794"/>
      <c r="Z578" s="794"/>
      <c r="AA578" s="794"/>
      <c r="AB578" s="794"/>
      <c r="AC578" s="794"/>
      <c r="AD578" s="794"/>
      <c r="AE578" s="794"/>
      <c r="AF578" s="794"/>
      <c r="AG578" s="794"/>
      <c r="AH578" s="794"/>
      <c r="AI578" s="794"/>
      <c r="AJ578" s="794"/>
      <c r="AK578" s="794"/>
      <c r="AL578" s="794"/>
      <c r="AM578" s="794"/>
      <c r="AN578" s="794"/>
      <c r="AO578" s="794"/>
      <c r="AP578" s="794"/>
      <c r="AQ578" s="794"/>
      <c r="AR578" s="794"/>
      <c r="AS578" s="794"/>
      <c r="AT578" s="794"/>
      <c r="AU578" s="794"/>
      <c r="AV578" s="794"/>
      <c r="AW578" s="794"/>
      <c r="AX578" s="794"/>
      <c r="AY578" s="794"/>
      <c r="AZ578" s="794"/>
      <c r="BA578" s="794"/>
      <c r="BB578" s="794"/>
      <c r="BC578" s="794"/>
      <c r="BD578" s="794"/>
      <c r="BE578" s="794"/>
      <c r="BF578" s="794"/>
      <c r="BG578" s="794"/>
      <c r="BH578" s="794"/>
      <c r="BI578" s="794"/>
      <c r="BJ578" s="794"/>
      <c r="BK578" s="794"/>
      <c r="BL578" s="794"/>
      <c r="BM578" s="794"/>
    </row>
    <row r="579" spans="5:65" s="795" customFormat="1" ht="12.75" customHeight="1">
      <c r="E579" s="4"/>
      <c r="F579" s="794"/>
      <c r="G579" s="794"/>
      <c r="H579" s="794"/>
      <c r="I579" s="794"/>
      <c r="J579" s="794"/>
      <c r="K579" s="794"/>
      <c r="L579" s="794"/>
      <c r="M579" s="794"/>
      <c r="N579" s="794"/>
      <c r="O579" s="794"/>
      <c r="P579" s="794"/>
      <c r="Q579" s="794"/>
      <c r="R579" s="794"/>
      <c r="S579" s="794"/>
      <c r="T579" s="794"/>
      <c r="U579" s="794"/>
      <c r="V579" s="794"/>
      <c r="W579" s="794"/>
      <c r="X579" s="794"/>
      <c r="Y579" s="794"/>
      <c r="Z579" s="794"/>
      <c r="AA579" s="794"/>
      <c r="AB579" s="794"/>
      <c r="AC579" s="794"/>
      <c r="AD579" s="794"/>
      <c r="AE579" s="794"/>
      <c r="AF579" s="794"/>
      <c r="AG579" s="794"/>
      <c r="AH579" s="794"/>
      <c r="AI579" s="794"/>
      <c r="AJ579" s="794"/>
      <c r="AK579" s="794"/>
      <c r="AL579" s="794"/>
      <c r="AM579" s="794"/>
      <c r="AN579" s="794"/>
      <c r="AO579" s="794"/>
      <c r="AP579" s="794"/>
      <c r="AQ579" s="794"/>
      <c r="AR579" s="794"/>
      <c r="AS579" s="794"/>
      <c r="AT579" s="794"/>
      <c r="AU579" s="794"/>
      <c r="AV579" s="794"/>
      <c r="AW579" s="794"/>
      <c r="AX579" s="794"/>
      <c r="AY579" s="794"/>
      <c r="AZ579" s="794"/>
      <c r="BA579" s="794"/>
      <c r="BB579" s="794"/>
      <c r="BC579" s="794"/>
      <c r="BD579" s="794"/>
      <c r="BE579" s="794"/>
      <c r="BF579" s="794"/>
      <c r="BG579" s="794"/>
      <c r="BH579" s="794"/>
      <c r="BI579" s="794"/>
      <c r="BJ579" s="794"/>
      <c r="BK579" s="794"/>
      <c r="BL579" s="794"/>
      <c r="BM579" s="794"/>
    </row>
    <row r="580" spans="5:65" s="795" customFormat="1" ht="12.75" customHeight="1">
      <c r="E580" s="4"/>
      <c r="F580" s="794"/>
      <c r="G580" s="794"/>
      <c r="H580" s="794"/>
      <c r="I580" s="794"/>
      <c r="J580" s="794"/>
      <c r="K580" s="794"/>
      <c r="L580" s="794"/>
      <c r="M580" s="794"/>
      <c r="N580" s="794"/>
      <c r="O580" s="794"/>
      <c r="P580" s="794"/>
      <c r="Q580" s="794"/>
      <c r="R580" s="794"/>
      <c r="S580" s="794"/>
      <c r="T580" s="794"/>
      <c r="U580" s="794"/>
      <c r="V580" s="794"/>
      <c r="W580" s="794"/>
      <c r="X580" s="794"/>
      <c r="Y580" s="794"/>
      <c r="Z580" s="794"/>
      <c r="AA580" s="794"/>
      <c r="AB580" s="794"/>
      <c r="AC580" s="794"/>
      <c r="AD580" s="794"/>
      <c r="AE580" s="794"/>
      <c r="AF580" s="794"/>
      <c r="AG580" s="794"/>
      <c r="AH580" s="794"/>
      <c r="AI580" s="794"/>
      <c r="AJ580" s="794"/>
      <c r="AK580" s="794"/>
      <c r="AL580" s="794"/>
      <c r="AM580" s="794"/>
      <c r="AN580" s="794"/>
      <c r="AO580" s="794"/>
      <c r="AP580" s="794"/>
      <c r="AQ580" s="794"/>
      <c r="AR580" s="794"/>
      <c r="AS580" s="794"/>
      <c r="AT580" s="794"/>
      <c r="AU580" s="794"/>
      <c r="AV580" s="794"/>
      <c r="AW580" s="794"/>
      <c r="AX580" s="794"/>
      <c r="AY580" s="794"/>
      <c r="AZ580" s="794"/>
      <c r="BA580" s="794"/>
      <c r="BB580" s="794"/>
      <c r="BC580" s="794"/>
      <c r="BD580" s="794"/>
      <c r="BE580" s="794"/>
      <c r="BF580" s="794"/>
      <c r="BG580" s="794"/>
      <c r="BH580" s="794"/>
      <c r="BI580" s="794"/>
      <c r="BJ580" s="794"/>
      <c r="BK580" s="794"/>
      <c r="BL580" s="794"/>
      <c r="BM580" s="794"/>
    </row>
    <row r="581" spans="5:65" s="795" customFormat="1" ht="12.75" customHeight="1">
      <c r="E581" s="4"/>
      <c r="F581" s="794"/>
      <c r="G581" s="794"/>
      <c r="H581" s="794"/>
      <c r="I581" s="794"/>
      <c r="J581" s="794"/>
      <c r="K581" s="794"/>
      <c r="L581" s="794"/>
      <c r="M581" s="794"/>
      <c r="N581" s="794"/>
      <c r="O581" s="794"/>
      <c r="P581" s="794"/>
      <c r="Q581" s="794"/>
      <c r="R581" s="794"/>
      <c r="S581" s="794"/>
      <c r="T581" s="794"/>
      <c r="U581" s="794"/>
      <c r="V581" s="794"/>
      <c r="W581" s="794"/>
      <c r="X581" s="794"/>
      <c r="Y581" s="794"/>
      <c r="Z581" s="794"/>
      <c r="AA581" s="794"/>
      <c r="AB581" s="794"/>
      <c r="AC581" s="794"/>
      <c r="AD581" s="794"/>
      <c r="AE581" s="794"/>
      <c r="AF581" s="794"/>
      <c r="AG581" s="794"/>
      <c r="AH581" s="794"/>
      <c r="AI581" s="794"/>
      <c r="AJ581" s="794"/>
      <c r="AK581" s="794"/>
      <c r="AL581" s="794"/>
      <c r="AM581" s="794"/>
      <c r="AN581" s="794"/>
      <c r="AO581" s="794"/>
      <c r="AP581" s="794"/>
      <c r="AQ581" s="794"/>
      <c r="AR581" s="794"/>
      <c r="AS581" s="794"/>
      <c r="AT581" s="794"/>
      <c r="AU581" s="794"/>
      <c r="AV581" s="794"/>
      <c r="AW581" s="794"/>
      <c r="AX581" s="794"/>
      <c r="AY581" s="794"/>
      <c r="AZ581" s="794"/>
      <c r="BA581" s="794"/>
      <c r="BB581" s="794"/>
      <c r="BC581" s="794"/>
      <c r="BD581" s="794"/>
      <c r="BE581" s="794"/>
      <c r="BF581" s="794"/>
      <c r="BG581" s="794"/>
      <c r="BH581" s="794"/>
      <c r="BI581" s="794"/>
      <c r="BJ581" s="794"/>
      <c r="BK581" s="794"/>
      <c r="BL581" s="794"/>
      <c r="BM581" s="794"/>
    </row>
    <row r="582" spans="5:65" s="795" customFormat="1" ht="12.75" customHeight="1">
      <c r="E582" s="4"/>
      <c r="F582" s="794"/>
      <c r="G582" s="794"/>
      <c r="H582" s="794"/>
      <c r="I582" s="794"/>
      <c r="J582" s="794"/>
      <c r="K582" s="794"/>
      <c r="L582" s="794"/>
      <c r="M582" s="794"/>
      <c r="N582" s="794"/>
      <c r="O582" s="794"/>
      <c r="P582" s="794"/>
      <c r="Q582" s="794"/>
      <c r="R582" s="794"/>
      <c r="S582" s="794"/>
      <c r="T582" s="794"/>
      <c r="U582" s="794"/>
      <c r="V582" s="794"/>
      <c r="W582" s="794"/>
      <c r="X582" s="794"/>
      <c r="Y582" s="794"/>
      <c r="Z582" s="794"/>
      <c r="AA582" s="794"/>
      <c r="AB582" s="794"/>
      <c r="AC582" s="794"/>
      <c r="AD582" s="794"/>
      <c r="AE582" s="794"/>
      <c r="AF582" s="794"/>
      <c r="AG582" s="794"/>
      <c r="AH582" s="794"/>
      <c r="AI582" s="794"/>
      <c r="AJ582" s="794"/>
      <c r="AK582" s="794"/>
      <c r="AL582" s="794"/>
      <c r="AM582" s="794"/>
      <c r="AN582" s="794"/>
      <c r="AO582" s="794"/>
      <c r="AP582" s="794"/>
      <c r="AQ582" s="794"/>
      <c r="AR582" s="794"/>
      <c r="AS582" s="794"/>
      <c r="AT582" s="794"/>
      <c r="AU582" s="794"/>
      <c r="AV582" s="794"/>
      <c r="AW582" s="794"/>
      <c r="AX582" s="794"/>
      <c r="AY582" s="794"/>
      <c r="AZ582" s="794"/>
      <c r="BA582" s="794"/>
      <c r="BB582" s="794"/>
      <c r="BC582" s="794"/>
      <c r="BD582" s="794"/>
      <c r="BE582" s="794"/>
      <c r="BF582" s="794"/>
      <c r="BG582" s="794"/>
      <c r="BH582" s="794"/>
      <c r="BI582" s="794"/>
      <c r="BJ582" s="794"/>
      <c r="BK582" s="794"/>
      <c r="BL582" s="794"/>
      <c r="BM582" s="794"/>
    </row>
    <row r="583" spans="5:65" s="795" customFormat="1" ht="11.1" customHeight="1">
      <c r="E583" s="4"/>
      <c r="F583" s="794"/>
      <c r="G583" s="794"/>
      <c r="H583" s="794"/>
      <c r="I583" s="794"/>
      <c r="J583" s="794"/>
      <c r="K583" s="794"/>
      <c r="L583" s="794"/>
      <c r="M583" s="794"/>
      <c r="N583" s="794"/>
      <c r="O583" s="794"/>
      <c r="P583" s="794"/>
      <c r="Q583" s="794"/>
      <c r="R583" s="794"/>
      <c r="S583" s="794"/>
      <c r="T583" s="794"/>
      <c r="U583" s="794"/>
      <c r="V583" s="794"/>
      <c r="W583" s="794"/>
      <c r="X583" s="794"/>
      <c r="Y583" s="794"/>
      <c r="Z583" s="794"/>
      <c r="AA583" s="794"/>
      <c r="AB583" s="794"/>
      <c r="AC583" s="794"/>
      <c r="AD583" s="794"/>
      <c r="AE583" s="794"/>
      <c r="AF583" s="794"/>
      <c r="AG583" s="794"/>
      <c r="AH583" s="794"/>
      <c r="AI583" s="794"/>
      <c r="AJ583" s="794"/>
      <c r="AK583" s="794"/>
      <c r="AL583" s="794"/>
      <c r="AM583" s="794"/>
      <c r="AN583" s="794"/>
      <c r="AO583" s="794"/>
      <c r="AP583" s="794"/>
      <c r="AQ583" s="794"/>
      <c r="AR583" s="794"/>
      <c r="AS583" s="794"/>
      <c r="AT583" s="794"/>
      <c r="AU583" s="794"/>
      <c r="AV583" s="794"/>
      <c r="AW583" s="794"/>
      <c r="AX583" s="794"/>
      <c r="AY583" s="794"/>
      <c r="AZ583" s="794"/>
      <c r="BA583" s="794"/>
      <c r="BB583" s="794"/>
      <c r="BC583" s="794"/>
      <c r="BD583" s="794"/>
      <c r="BE583" s="794"/>
      <c r="BF583" s="794"/>
      <c r="BG583" s="794"/>
      <c r="BH583" s="794"/>
      <c r="BI583" s="794"/>
      <c r="BJ583" s="794"/>
      <c r="BK583" s="794"/>
      <c r="BL583" s="794"/>
      <c r="BM583" s="794"/>
    </row>
    <row r="584" spans="5:65" s="795" customFormat="1" ht="12.75" customHeight="1">
      <c r="E584" s="4"/>
      <c r="F584" s="794"/>
      <c r="G584" s="794"/>
      <c r="H584" s="794"/>
      <c r="I584" s="794"/>
      <c r="J584" s="794"/>
      <c r="K584" s="794"/>
      <c r="L584" s="794"/>
      <c r="M584" s="794"/>
      <c r="N584" s="794"/>
      <c r="O584" s="794"/>
      <c r="P584" s="794"/>
      <c r="Q584" s="794"/>
      <c r="R584" s="794"/>
      <c r="S584" s="794"/>
      <c r="T584" s="794"/>
      <c r="U584" s="794"/>
      <c r="V584" s="794"/>
      <c r="W584" s="794"/>
      <c r="X584" s="794"/>
      <c r="Y584" s="794"/>
      <c r="Z584" s="794"/>
      <c r="AA584" s="794"/>
      <c r="AB584" s="794"/>
      <c r="AC584" s="794"/>
      <c r="AD584" s="794"/>
      <c r="AE584" s="794"/>
      <c r="AF584" s="794"/>
      <c r="AG584" s="794"/>
      <c r="AH584" s="794"/>
      <c r="AI584" s="794"/>
      <c r="AJ584" s="794"/>
      <c r="AK584" s="794"/>
      <c r="AL584" s="794"/>
      <c r="AM584" s="794"/>
      <c r="AN584" s="794"/>
      <c r="AO584" s="794"/>
      <c r="AP584" s="794"/>
      <c r="AQ584" s="794"/>
      <c r="AR584" s="794"/>
      <c r="AS584" s="794"/>
      <c r="AT584" s="794"/>
      <c r="AU584" s="794"/>
      <c r="AV584" s="794"/>
      <c r="AW584" s="794"/>
      <c r="AX584" s="794"/>
      <c r="AY584" s="794"/>
      <c r="AZ584" s="794"/>
      <c r="BA584" s="794"/>
      <c r="BB584" s="794"/>
      <c r="BC584" s="794"/>
      <c r="BD584" s="794"/>
      <c r="BE584" s="794"/>
      <c r="BF584" s="794"/>
      <c r="BG584" s="794"/>
      <c r="BH584" s="794"/>
      <c r="BI584" s="794"/>
      <c r="BJ584" s="794"/>
      <c r="BK584" s="794"/>
      <c r="BL584" s="794"/>
      <c r="BM584" s="794"/>
    </row>
    <row r="585" spans="5:65" s="795" customFormat="1" ht="12.75" customHeight="1">
      <c r="E585" s="4"/>
      <c r="F585" s="794"/>
      <c r="G585" s="794"/>
      <c r="H585" s="794"/>
      <c r="I585" s="794"/>
      <c r="J585" s="794"/>
      <c r="K585" s="794"/>
      <c r="L585" s="794"/>
      <c r="M585" s="794"/>
      <c r="N585" s="794"/>
      <c r="O585" s="794"/>
      <c r="P585" s="794"/>
      <c r="Q585" s="794"/>
      <c r="R585" s="794"/>
      <c r="S585" s="794"/>
      <c r="T585" s="794"/>
      <c r="U585" s="794"/>
      <c r="V585" s="794"/>
      <c r="W585" s="794"/>
      <c r="X585" s="794"/>
      <c r="Y585" s="794"/>
      <c r="Z585" s="794"/>
      <c r="AA585" s="794"/>
      <c r="AB585" s="794"/>
      <c r="AC585" s="794"/>
      <c r="AD585" s="794"/>
      <c r="AE585" s="794"/>
      <c r="AF585" s="794"/>
      <c r="AG585" s="794"/>
      <c r="AH585" s="794"/>
      <c r="AI585" s="794"/>
      <c r="AJ585" s="794"/>
      <c r="AK585" s="794"/>
      <c r="AL585" s="794"/>
      <c r="AM585" s="794"/>
      <c r="AN585" s="794"/>
      <c r="AO585" s="794"/>
      <c r="AP585" s="794"/>
      <c r="AQ585" s="794"/>
      <c r="AR585" s="794"/>
      <c r="AS585" s="794"/>
      <c r="AT585" s="794"/>
      <c r="AU585" s="794"/>
      <c r="AV585" s="794"/>
      <c r="AW585" s="794"/>
      <c r="AX585" s="794"/>
      <c r="AY585" s="794"/>
      <c r="AZ585" s="794"/>
      <c r="BA585" s="794"/>
      <c r="BB585" s="794"/>
      <c r="BC585" s="794"/>
      <c r="BD585" s="794"/>
      <c r="BE585" s="794"/>
      <c r="BF585" s="794"/>
      <c r="BG585" s="794"/>
      <c r="BH585" s="794"/>
      <c r="BI585" s="794"/>
      <c r="BJ585" s="794"/>
      <c r="BK585" s="794"/>
      <c r="BL585" s="794"/>
      <c r="BM585" s="794"/>
    </row>
    <row r="586" spans="5:65" s="795" customFormat="1" ht="12.75" customHeight="1">
      <c r="E586" s="4"/>
      <c r="F586" s="794"/>
      <c r="G586" s="794"/>
      <c r="H586" s="794"/>
      <c r="I586" s="794"/>
      <c r="J586" s="794"/>
      <c r="K586" s="794"/>
      <c r="L586" s="794"/>
      <c r="M586" s="794"/>
      <c r="N586" s="794"/>
      <c r="O586" s="794"/>
      <c r="P586" s="794"/>
      <c r="Q586" s="794"/>
      <c r="R586" s="794"/>
      <c r="S586" s="794"/>
      <c r="T586" s="794"/>
      <c r="U586" s="794"/>
      <c r="V586" s="794"/>
      <c r="W586" s="794"/>
      <c r="X586" s="794"/>
      <c r="Y586" s="794"/>
      <c r="Z586" s="794"/>
      <c r="AA586" s="794"/>
      <c r="AB586" s="794"/>
      <c r="AC586" s="794"/>
      <c r="AD586" s="794"/>
      <c r="AE586" s="794"/>
      <c r="AF586" s="794"/>
      <c r="AG586" s="794"/>
      <c r="AH586" s="794"/>
      <c r="AI586" s="794"/>
      <c r="AJ586" s="794"/>
      <c r="AK586" s="794"/>
      <c r="AL586" s="794"/>
      <c r="AM586" s="794"/>
      <c r="AN586" s="794"/>
      <c r="AO586" s="794"/>
      <c r="AP586" s="794"/>
      <c r="AQ586" s="794"/>
      <c r="AR586" s="794"/>
      <c r="AS586" s="794"/>
      <c r="AT586" s="794"/>
      <c r="AU586" s="794"/>
      <c r="AV586" s="794"/>
      <c r="AW586" s="794"/>
      <c r="AX586" s="794"/>
      <c r="AY586" s="794"/>
      <c r="AZ586" s="794"/>
      <c r="BA586" s="794"/>
      <c r="BB586" s="794"/>
      <c r="BC586" s="794"/>
      <c r="BD586" s="794"/>
      <c r="BE586" s="794"/>
      <c r="BF586" s="794"/>
      <c r="BG586" s="794"/>
      <c r="BH586" s="794"/>
      <c r="BI586" s="794"/>
      <c r="BJ586" s="794"/>
      <c r="BK586" s="794"/>
      <c r="BL586" s="794"/>
      <c r="BM586" s="794"/>
    </row>
    <row r="587" spans="5:65" s="795" customFormat="1" ht="12.75" customHeight="1">
      <c r="E587" s="4"/>
      <c r="F587" s="794"/>
      <c r="G587" s="794"/>
      <c r="H587" s="794"/>
      <c r="I587" s="794"/>
      <c r="J587" s="794"/>
      <c r="K587" s="794"/>
      <c r="L587" s="794"/>
      <c r="M587" s="794"/>
      <c r="N587" s="794"/>
      <c r="O587" s="794"/>
      <c r="P587" s="794"/>
      <c r="Q587" s="794"/>
      <c r="R587" s="794"/>
      <c r="S587" s="794"/>
      <c r="T587" s="794"/>
      <c r="U587" s="794"/>
      <c r="V587" s="794"/>
      <c r="W587" s="794"/>
      <c r="X587" s="794"/>
      <c r="Y587" s="794"/>
      <c r="Z587" s="794"/>
      <c r="AA587" s="794"/>
      <c r="AB587" s="794"/>
      <c r="AC587" s="794"/>
      <c r="AD587" s="794"/>
      <c r="AE587" s="794"/>
      <c r="AF587" s="794"/>
      <c r="AG587" s="794"/>
      <c r="AH587" s="794"/>
      <c r="AI587" s="794"/>
      <c r="AJ587" s="794"/>
      <c r="AK587" s="794"/>
      <c r="AL587" s="794"/>
      <c r="AM587" s="794"/>
      <c r="AN587" s="794"/>
      <c r="AO587" s="794"/>
      <c r="AP587" s="794"/>
      <c r="AQ587" s="794"/>
      <c r="AR587" s="794"/>
      <c r="AS587" s="794"/>
      <c r="AT587" s="794"/>
      <c r="AU587" s="794"/>
      <c r="AV587" s="794"/>
      <c r="AW587" s="794"/>
      <c r="AX587" s="794"/>
      <c r="AY587" s="794"/>
      <c r="AZ587" s="794"/>
      <c r="BA587" s="794"/>
      <c r="BB587" s="794"/>
      <c r="BC587" s="794"/>
      <c r="BD587" s="794"/>
      <c r="BE587" s="794"/>
      <c r="BF587" s="794"/>
      <c r="BG587" s="794"/>
      <c r="BH587" s="794"/>
      <c r="BI587" s="794"/>
      <c r="BJ587" s="794"/>
      <c r="BK587" s="794"/>
      <c r="BL587" s="794"/>
      <c r="BM587" s="794"/>
    </row>
    <row r="588" spans="5:65" s="795" customFormat="1" ht="12.75" customHeight="1">
      <c r="E588" s="4"/>
      <c r="F588" s="794"/>
      <c r="G588" s="794"/>
      <c r="H588" s="794"/>
      <c r="I588" s="794"/>
      <c r="J588" s="794"/>
      <c r="K588" s="794"/>
      <c r="L588" s="794"/>
      <c r="M588" s="794"/>
      <c r="N588" s="794"/>
      <c r="O588" s="794"/>
      <c r="P588" s="794"/>
      <c r="Q588" s="794"/>
      <c r="R588" s="794"/>
      <c r="S588" s="794"/>
      <c r="T588" s="794"/>
      <c r="U588" s="794"/>
      <c r="V588" s="794"/>
      <c r="W588" s="794"/>
      <c r="X588" s="794"/>
      <c r="Y588" s="794"/>
      <c r="Z588" s="794"/>
      <c r="AA588" s="794"/>
      <c r="AB588" s="794"/>
      <c r="AC588" s="794"/>
      <c r="AD588" s="794"/>
      <c r="AE588" s="794"/>
      <c r="AF588" s="794"/>
      <c r="AG588" s="794"/>
      <c r="AH588" s="794"/>
      <c r="AI588" s="794"/>
      <c r="AJ588" s="794"/>
      <c r="AK588" s="794"/>
      <c r="AL588" s="794"/>
      <c r="AM588" s="794"/>
      <c r="AN588" s="794"/>
      <c r="AO588" s="794"/>
      <c r="AP588" s="794"/>
      <c r="AQ588" s="794"/>
      <c r="AR588" s="794"/>
      <c r="AS588" s="794"/>
      <c r="AT588" s="794"/>
      <c r="AU588" s="794"/>
      <c r="AV588" s="794"/>
      <c r="AW588" s="794"/>
      <c r="AX588" s="794"/>
      <c r="AY588" s="794"/>
      <c r="AZ588" s="794"/>
      <c r="BA588" s="794"/>
      <c r="BB588" s="794"/>
      <c r="BC588" s="794"/>
      <c r="BD588" s="794"/>
      <c r="BE588" s="794"/>
      <c r="BF588" s="794"/>
      <c r="BG588" s="794"/>
      <c r="BH588" s="794"/>
      <c r="BI588" s="794"/>
      <c r="BJ588" s="794"/>
      <c r="BK588" s="794"/>
      <c r="BL588" s="794"/>
      <c r="BM588" s="794"/>
    </row>
    <row r="589" spans="5:65" s="795" customFormat="1" ht="11.1" customHeight="1">
      <c r="E589" s="4"/>
      <c r="F589" s="794"/>
      <c r="G589" s="794"/>
      <c r="H589" s="794"/>
      <c r="I589" s="794"/>
      <c r="J589" s="794"/>
      <c r="K589" s="794"/>
      <c r="L589" s="794"/>
      <c r="M589" s="794"/>
      <c r="N589" s="794"/>
      <c r="O589" s="794"/>
      <c r="P589" s="794"/>
      <c r="Q589" s="794"/>
      <c r="R589" s="794"/>
      <c r="S589" s="794"/>
      <c r="T589" s="794"/>
      <c r="U589" s="794"/>
      <c r="V589" s="794"/>
      <c r="W589" s="794"/>
      <c r="X589" s="794"/>
      <c r="Y589" s="794"/>
      <c r="Z589" s="794"/>
      <c r="AA589" s="794"/>
      <c r="AB589" s="794"/>
      <c r="AC589" s="794"/>
      <c r="AD589" s="794"/>
      <c r="AE589" s="794"/>
      <c r="AF589" s="794"/>
      <c r="AG589" s="794"/>
      <c r="AH589" s="794"/>
      <c r="AI589" s="794"/>
      <c r="AJ589" s="794"/>
      <c r="AK589" s="794"/>
      <c r="AL589" s="794"/>
      <c r="AM589" s="794"/>
      <c r="AN589" s="794"/>
      <c r="AO589" s="794"/>
      <c r="AP589" s="794"/>
      <c r="AQ589" s="794"/>
      <c r="AR589" s="794"/>
      <c r="AS589" s="794"/>
      <c r="AT589" s="794"/>
      <c r="AU589" s="794"/>
      <c r="AV589" s="794"/>
      <c r="AW589" s="794"/>
      <c r="AX589" s="794"/>
      <c r="AY589" s="794"/>
      <c r="AZ589" s="794"/>
      <c r="BA589" s="794"/>
      <c r="BB589" s="794"/>
      <c r="BC589" s="794"/>
      <c r="BD589" s="794"/>
      <c r="BE589" s="794"/>
      <c r="BF589" s="794"/>
      <c r="BG589" s="794"/>
      <c r="BH589" s="794"/>
      <c r="BI589" s="794"/>
      <c r="BJ589" s="794"/>
      <c r="BK589" s="794"/>
      <c r="BL589" s="794"/>
      <c r="BM589" s="794"/>
    </row>
    <row r="590" spans="5:65" s="795" customFormat="1" ht="12.75" customHeight="1">
      <c r="E590" s="4"/>
      <c r="F590" s="794"/>
      <c r="G590" s="794"/>
      <c r="H590" s="794"/>
      <c r="I590" s="794"/>
      <c r="J590" s="794"/>
      <c r="K590" s="794"/>
      <c r="L590" s="794"/>
      <c r="M590" s="794"/>
      <c r="N590" s="794"/>
      <c r="O590" s="794"/>
      <c r="P590" s="794"/>
      <c r="Q590" s="794"/>
      <c r="R590" s="794"/>
      <c r="S590" s="794"/>
      <c r="T590" s="794"/>
      <c r="U590" s="794"/>
      <c r="V590" s="794"/>
      <c r="W590" s="794"/>
      <c r="X590" s="794"/>
      <c r="Y590" s="794"/>
      <c r="Z590" s="794"/>
      <c r="AA590" s="794"/>
      <c r="AB590" s="794"/>
      <c r="AC590" s="794"/>
      <c r="AD590" s="794"/>
      <c r="AE590" s="794"/>
      <c r="AF590" s="794"/>
      <c r="AG590" s="794"/>
      <c r="AH590" s="794"/>
      <c r="AI590" s="794"/>
      <c r="AJ590" s="794"/>
      <c r="AK590" s="794"/>
      <c r="AL590" s="794"/>
      <c r="AM590" s="794"/>
      <c r="AN590" s="794"/>
      <c r="AO590" s="794"/>
      <c r="AP590" s="794"/>
      <c r="AQ590" s="794"/>
      <c r="AR590" s="794"/>
      <c r="AS590" s="794"/>
      <c r="AT590" s="794"/>
      <c r="AU590" s="794"/>
      <c r="AV590" s="794"/>
      <c r="AW590" s="794"/>
      <c r="AX590" s="794"/>
      <c r="AY590" s="794"/>
      <c r="AZ590" s="794"/>
      <c r="BA590" s="794"/>
      <c r="BB590" s="794"/>
      <c r="BC590" s="794"/>
      <c r="BD590" s="794"/>
      <c r="BE590" s="794"/>
      <c r="BF590" s="794"/>
      <c r="BG590" s="794"/>
      <c r="BH590" s="794"/>
      <c r="BI590" s="794"/>
      <c r="BJ590" s="794"/>
      <c r="BK590" s="794"/>
      <c r="BL590" s="794"/>
      <c r="BM590" s="794"/>
    </row>
    <row r="591" spans="5:65" s="795" customFormat="1" ht="12.75" customHeight="1">
      <c r="E591" s="4"/>
      <c r="F591" s="794"/>
      <c r="G591" s="794"/>
      <c r="H591" s="794"/>
      <c r="I591" s="794"/>
      <c r="J591" s="794"/>
      <c r="K591" s="794"/>
      <c r="L591" s="794"/>
      <c r="M591" s="794"/>
      <c r="N591" s="794"/>
      <c r="O591" s="794"/>
      <c r="P591" s="794"/>
      <c r="Q591" s="794"/>
      <c r="R591" s="794"/>
      <c r="S591" s="794"/>
      <c r="T591" s="794"/>
      <c r="U591" s="794"/>
      <c r="V591" s="794"/>
      <c r="W591" s="794"/>
      <c r="X591" s="794"/>
      <c r="Y591" s="794"/>
      <c r="Z591" s="794"/>
      <c r="AA591" s="794"/>
      <c r="AB591" s="794"/>
      <c r="AC591" s="794"/>
      <c r="AD591" s="794"/>
      <c r="AE591" s="794"/>
      <c r="AF591" s="794"/>
      <c r="AG591" s="794"/>
      <c r="AH591" s="794"/>
      <c r="AI591" s="794"/>
      <c r="AJ591" s="794"/>
      <c r="AK591" s="794"/>
      <c r="AL591" s="794"/>
      <c r="AM591" s="794"/>
      <c r="AN591" s="794"/>
      <c r="AO591" s="794"/>
      <c r="AP591" s="794"/>
      <c r="AQ591" s="794"/>
      <c r="AR591" s="794"/>
      <c r="AS591" s="794"/>
      <c r="AT591" s="794"/>
      <c r="AU591" s="794"/>
      <c r="AV591" s="794"/>
      <c r="AW591" s="794"/>
      <c r="AX591" s="794"/>
      <c r="AY591" s="794"/>
      <c r="AZ591" s="794"/>
      <c r="BA591" s="794"/>
      <c r="BB591" s="794"/>
      <c r="BC591" s="794"/>
      <c r="BD591" s="794"/>
      <c r="BE591" s="794"/>
      <c r="BF591" s="794"/>
      <c r="BG591" s="794"/>
      <c r="BH591" s="794"/>
      <c r="BI591" s="794"/>
      <c r="BJ591" s="794"/>
      <c r="BK591" s="794"/>
      <c r="BL591" s="794"/>
      <c r="BM591" s="794"/>
    </row>
    <row r="592" spans="5:65" s="795" customFormat="1" ht="12.75" customHeight="1">
      <c r="E592" s="4"/>
      <c r="F592" s="794"/>
      <c r="G592" s="794"/>
      <c r="H592" s="794"/>
      <c r="I592" s="794"/>
      <c r="J592" s="794"/>
      <c r="K592" s="794"/>
      <c r="L592" s="794"/>
      <c r="M592" s="794"/>
      <c r="N592" s="794"/>
      <c r="O592" s="794"/>
      <c r="P592" s="794"/>
      <c r="Q592" s="794"/>
      <c r="R592" s="794"/>
      <c r="S592" s="794"/>
      <c r="T592" s="794"/>
      <c r="U592" s="794"/>
      <c r="V592" s="794"/>
      <c r="W592" s="794"/>
      <c r="X592" s="794"/>
      <c r="Y592" s="794"/>
      <c r="Z592" s="794"/>
      <c r="AA592" s="794"/>
      <c r="AB592" s="794"/>
      <c r="AC592" s="794"/>
      <c r="AD592" s="794"/>
      <c r="AE592" s="794"/>
      <c r="AF592" s="794"/>
      <c r="AG592" s="794"/>
      <c r="AH592" s="794"/>
      <c r="AI592" s="794"/>
      <c r="AJ592" s="794"/>
      <c r="AK592" s="794"/>
      <c r="AL592" s="794"/>
      <c r="AM592" s="794"/>
      <c r="AN592" s="794"/>
      <c r="AO592" s="794"/>
      <c r="AP592" s="794"/>
      <c r="AQ592" s="794"/>
      <c r="AR592" s="794"/>
      <c r="AS592" s="794"/>
      <c r="AT592" s="794"/>
      <c r="AU592" s="794"/>
      <c r="AV592" s="794"/>
      <c r="AW592" s="794"/>
      <c r="AX592" s="794"/>
      <c r="AY592" s="794"/>
      <c r="AZ592" s="794"/>
      <c r="BA592" s="794"/>
      <c r="BB592" s="794"/>
      <c r="BC592" s="794"/>
      <c r="BD592" s="794"/>
      <c r="BE592" s="794"/>
      <c r="BF592" s="794"/>
      <c r="BG592" s="794"/>
      <c r="BH592" s="794"/>
      <c r="BI592" s="794"/>
      <c r="BJ592" s="794"/>
      <c r="BK592" s="794"/>
      <c r="BL592" s="794"/>
      <c r="BM592" s="794"/>
    </row>
    <row r="593" spans="5:65" s="795" customFormat="1" ht="12.75" customHeight="1">
      <c r="E593" s="4"/>
      <c r="F593" s="794"/>
      <c r="G593" s="794"/>
      <c r="H593" s="794"/>
      <c r="I593" s="794"/>
      <c r="J593" s="794"/>
      <c r="K593" s="794"/>
      <c r="L593" s="794"/>
      <c r="M593" s="794"/>
      <c r="N593" s="794"/>
      <c r="O593" s="794"/>
      <c r="P593" s="794"/>
      <c r="Q593" s="794"/>
      <c r="R593" s="794"/>
      <c r="S593" s="794"/>
      <c r="T593" s="794"/>
      <c r="U593" s="794"/>
      <c r="V593" s="794"/>
      <c r="W593" s="794"/>
      <c r="X593" s="794"/>
      <c r="Y593" s="794"/>
      <c r="Z593" s="794"/>
      <c r="AA593" s="794"/>
      <c r="AB593" s="794"/>
      <c r="AC593" s="794"/>
      <c r="AD593" s="794"/>
      <c r="AE593" s="794"/>
      <c r="AF593" s="794"/>
      <c r="AG593" s="794"/>
      <c r="AH593" s="794"/>
      <c r="AI593" s="794"/>
      <c r="AJ593" s="794"/>
      <c r="AK593" s="794"/>
      <c r="AL593" s="794"/>
      <c r="AM593" s="794"/>
      <c r="AN593" s="794"/>
      <c r="AO593" s="794"/>
      <c r="AP593" s="794"/>
      <c r="AQ593" s="794"/>
      <c r="AR593" s="794"/>
      <c r="AS593" s="794"/>
      <c r="AT593" s="794"/>
      <c r="AU593" s="794"/>
      <c r="AV593" s="794"/>
      <c r="AW593" s="794"/>
      <c r="AX593" s="794"/>
      <c r="AY593" s="794"/>
      <c r="AZ593" s="794"/>
      <c r="BA593" s="794"/>
      <c r="BB593" s="794"/>
      <c r="BC593" s="794"/>
      <c r="BD593" s="794"/>
      <c r="BE593" s="794"/>
      <c r="BF593" s="794"/>
      <c r="BG593" s="794"/>
      <c r="BH593" s="794"/>
      <c r="BI593" s="794"/>
      <c r="BJ593" s="794"/>
      <c r="BK593" s="794"/>
      <c r="BL593" s="794"/>
      <c r="BM593" s="794"/>
    </row>
    <row r="594" spans="5:65" s="795" customFormat="1" ht="11.1" customHeight="1">
      <c r="E594" s="4"/>
      <c r="F594" s="794"/>
      <c r="G594" s="794"/>
      <c r="H594" s="794"/>
      <c r="I594" s="794"/>
      <c r="J594" s="794"/>
      <c r="K594" s="794"/>
      <c r="L594" s="794"/>
      <c r="M594" s="794"/>
      <c r="N594" s="794"/>
      <c r="O594" s="794"/>
      <c r="P594" s="794"/>
      <c r="Q594" s="794"/>
      <c r="R594" s="794"/>
      <c r="S594" s="794"/>
      <c r="T594" s="794"/>
      <c r="U594" s="794"/>
      <c r="V594" s="794"/>
      <c r="W594" s="794"/>
      <c r="X594" s="794"/>
      <c r="Y594" s="794"/>
      <c r="Z594" s="794"/>
      <c r="AA594" s="794"/>
      <c r="AB594" s="794"/>
      <c r="AC594" s="794"/>
      <c r="AD594" s="794"/>
      <c r="AE594" s="794"/>
      <c r="AF594" s="794"/>
      <c r="AG594" s="794"/>
      <c r="AH594" s="794"/>
      <c r="AI594" s="794"/>
      <c r="AJ594" s="794"/>
      <c r="AK594" s="794"/>
      <c r="AL594" s="794"/>
      <c r="AM594" s="794"/>
      <c r="AN594" s="794"/>
      <c r="AO594" s="794"/>
      <c r="AP594" s="794"/>
      <c r="AQ594" s="794"/>
      <c r="AR594" s="794"/>
      <c r="AS594" s="794"/>
      <c r="AT594" s="794"/>
      <c r="AU594" s="794"/>
      <c r="AV594" s="794"/>
      <c r="AW594" s="794"/>
      <c r="AX594" s="794"/>
      <c r="AY594" s="794"/>
      <c r="AZ594" s="794"/>
      <c r="BA594" s="794"/>
      <c r="BB594" s="794"/>
      <c r="BC594" s="794"/>
      <c r="BD594" s="794"/>
      <c r="BE594" s="794"/>
      <c r="BF594" s="794"/>
      <c r="BG594" s="794"/>
      <c r="BH594" s="794"/>
      <c r="BI594" s="794"/>
      <c r="BJ594" s="794"/>
      <c r="BK594" s="794"/>
      <c r="BL594" s="794"/>
      <c r="BM594" s="794"/>
    </row>
    <row r="595" spans="5:65" s="795" customFormat="1" ht="13.5" customHeight="1">
      <c r="E595" s="4"/>
      <c r="F595" s="794"/>
      <c r="G595" s="794"/>
      <c r="H595" s="794"/>
      <c r="I595" s="794"/>
      <c r="J595" s="794"/>
      <c r="K595" s="794"/>
      <c r="L595" s="794"/>
      <c r="M595" s="794"/>
      <c r="N595" s="794"/>
      <c r="O595" s="794"/>
      <c r="P595" s="794"/>
      <c r="Q595" s="794"/>
      <c r="R595" s="794"/>
      <c r="S595" s="794"/>
      <c r="T595" s="794"/>
      <c r="U595" s="794"/>
      <c r="V595" s="794"/>
      <c r="W595" s="794"/>
      <c r="X595" s="794"/>
      <c r="Y595" s="794"/>
      <c r="Z595" s="794"/>
      <c r="AA595" s="794"/>
      <c r="AB595" s="794"/>
      <c r="AC595" s="794"/>
      <c r="AD595" s="794"/>
      <c r="AE595" s="794"/>
      <c r="AF595" s="794"/>
      <c r="AG595" s="794"/>
      <c r="AH595" s="794"/>
      <c r="AI595" s="794"/>
      <c r="AJ595" s="794"/>
      <c r="AK595" s="794"/>
      <c r="AL595" s="794"/>
      <c r="AM595" s="794"/>
      <c r="AN595" s="794"/>
      <c r="AO595" s="794"/>
      <c r="AP595" s="794"/>
      <c r="AQ595" s="794"/>
      <c r="AR595" s="794"/>
      <c r="AS595" s="794"/>
      <c r="AT595" s="794"/>
      <c r="AU595" s="794"/>
      <c r="AV595" s="794"/>
      <c r="AW595" s="794"/>
      <c r="AX595" s="794"/>
      <c r="AY595" s="794"/>
      <c r="AZ595" s="794"/>
      <c r="BA595" s="794"/>
      <c r="BB595" s="794"/>
      <c r="BC595" s="794"/>
      <c r="BD595" s="794"/>
      <c r="BE595" s="794"/>
      <c r="BF595" s="794"/>
      <c r="BG595" s="794"/>
      <c r="BH595" s="794"/>
      <c r="BI595" s="794"/>
      <c r="BJ595" s="794"/>
      <c r="BK595" s="794"/>
      <c r="BL595" s="794"/>
      <c r="BM595" s="794"/>
    </row>
    <row r="596" spans="5:65" s="795" customFormat="1" ht="12.75" customHeight="1">
      <c r="E596" s="4"/>
      <c r="F596" s="794"/>
      <c r="G596" s="794"/>
      <c r="H596" s="794"/>
      <c r="I596" s="794"/>
      <c r="J596" s="794"/>
      <c r="K596" s="794"/>
      <c r="L596" s="794"/>
      <c r="M596" s="794"/>
      <c r="N596" s="794"/>
      <c r="O596" s="794"/>
      <c r="P596" s="794"/>
      <c r="Q596" s="794"/>
      <c r="R596" s="794"/>
      <c r="S596" s="794"/>
      <c r="T596" s="794"/>
      <c r="U596" s="794"/>
      <c r="V596" s="794"/>
      <c r="W596" s="794"/>
      <c r="X596" s="794"/>
      <c r="Y596" s="794"/>
      <c r="Z596" s="794"/>
      <c r="AA596" s="794"/>
      <c r="AB596" s="794"/>
      <c r="AC596" s="794"/>
      <c r="AD596" s="794"/>
      <c r="AE596" s="794"/>
      <c r="AF596" s="794"/>
      <c r="AG596" s="794"/>
      <c r="AH596" s="794"/>
      <c r="AI596" s="794"/>
      <c r="AJ596" s="794"/>
      <c r="AK596" s="794"/>
      <c r="AL596" s="794"/>
      <c r="AM596" s="794"/>
      <c r="AN596" s="794"/>
      <c r="AO596" s="794"/>
      <c r="AP596" s="794"/>
      <c r="AQ596" s="794"/>
      <c r="AR596" s="794"/>
      <c r="AS596" s="794"/>
      <c r="AT596" s="794"/>
      <c r="AU596" s="794"/>
      <c r="AV596" s="794"/>
      <c r="AW596" s="794"/>
      <c r="AX596" s="794"/>
      <c r="AY596" s="794"/>
      <c r="AZ596" s="794"/>
      <c r="BA596" s="794"/>
      <c r="BB596" s="794"/>
      <c r="BC596" s="794"/>
      <c r="BD596" s="794"/>
      <c r="BE596" s="794"/>
      <c r="BF596" s="794"/>
      <c r="BG596" s="794"/>
      <c r="BH596" s="794"/>
      <c r="BI596" s="794"/>
      <c r="BJ596" s="794"/>
      <c r="BK596" s="794"/>
      <c r="BL596" s="794"/>
      <c r="BM596" s="794"/>
    </row>
    <row r="597" spans="5:65" s="795" customFormat="1" ht="12.75" customHeight="1">
      <c r="E597" s="4"/>
      <c r="F597" s="794"/>
      <c r="G597" s="794"/>
      <c r="H597" s="794"/>
      <c r="I597" s="794"/>
      <c r="J597" s="794"/>
      <c r="K597" s="794"/>
      <c r="L597" s="794"/>
      <c r="M597" s="794"/>
      <c r="N597" s="794"/>
      <c r="O597" s="794"/>
      <c r="P597" s="794"/>
      <c r="Q597" s="794"/>
      <c r="R597" s="794"/>
      <c r="S597" s="794"/>
      <c r="T597" s="794"/>
      <c r="U597" s="794"/>
      <c r="V597" s="794"/>
      <c r="W597" s="794"/>
      <c r="X597" s="794"/>
      <c r="Y597" s="794"/>
      <c r="Z597" s="794"/>
      <c r="AA597" s="794"/>
      <c r="AB597" s="794"/>
      <c r="AC597" s="794"/>
      <c r="AD597" s="794"/>
      <c r="AE597" s="794"/>
      <c r="AF597" s="794"/>
      <c r="AG597" s="794"/>
      <c r="AH597" s="794"/>
      <c r="AI597" s="794"/>
      <c r="AJ597" s="794"/>
      <c r="AK597" s="794"/>
      <c r="AL597" s="794"/>
      <c r="AM597" s="794"/>
      <c r="AN597" s="794"/>
      <c r="AO597" s="794"/>
      <c r="AP597" s="794"/>
      <c r="AQ597" s="794"/>
      <c r="AR597" s="794"/>
      <c r="AS597" s="794"/>
      <c r="AT597" s="794"/>
      <c r="AU597" s="794"/>
      <c r="AV597" s="794"/>
      <c r="AW597" s="794"/>
      <c r="AX597" s="794"/>
      <c r="AY597" s="794"/>
      <c r="AZ597" s="794"/>
      <c r="BA597" s="794"/>
      <c r="BB597" s="794"/>
      <c r="BC597" s="794"/>
      <c r="BD597" s="794"/>
      <c r="BE597" s="794"/>
      <c r="BF597" s="794"/>
      <c r="BG597" s="794"/>
      <c r="BH597" s="794"/>
      <c r="BI597" s="794"/>
      <c r="BJ597" s="794"/>
      <c r="BK597" s="794"/>
      <c r="BL597" s="794"/>
      <c r="BM597" s="794"/>
    </row>
    <row r="598" spans="5:65" s="795" customFormat="1" ht="12.75" customHeight="1">
      <c r="E598" s="4"/>
      <c r="F598" s="794"/>
      <c r="G598" s="794"/>
      <c r="H598" s="794"/>
      <c r="I598" s="794"/>
      <c r="J598" s="794"/>
      <c r="K598" s="794"/>
      <c r="L598" s="794"/>
      <c r="M598" s="794"/>
      <c r="N598" s="794"/>
      <c r="O598" s="794"/>
      <c r="P598" s="794"/>
      <c r="Q598" s="794"/>
      <c r="R598" s="794"/>
      <c r="S598" s="794"/>
      <c r="T598" s="794"/>
      <c r="U598" s="794"/>
      <c r="V598" s="794"/>
      <c r="W598" s="794"/>
      <c r="X598" s="794"/>
      <c r="Y598" s="794"/>
      <c r="Z598" s="794"/>
      <c r="AA598" s="794"/>
      <c r="AB598" s="794"/>
      <c r="AC598" s="794"/>
      <c r="AD598" s="794"/>
      <c r="AE598" s="794"/>
      <c r="AF598" s="794"/>
      <c r="AG598" s="794"/>
      <c r="AH598" s="794"/>
      <c r="AI598" s="794"/>
      <c r="AJ598" s="794"/>
      <c r="AK598" s="794"/>
      <c r="AL598" s="794"/>
      <c r="AM598" s="794"/>
      <c r="AN598" s="794"/>
      <c r="AO598" s="794"/>
      <c r="AP598" s="794"/>
      <c r="AQ598" s="794"/>
      <c r="AR598" s="794"/>
      <c r="AS598" s="794"/>
      <c r="AT598" s="794"/>
      <c r="AU598" s="794"/>
      <c r="AV598" s="794"/>
      <c r="AW598" s="794"/>
      <c r="AX598" s="794"/>
      <c r="AY598" s="794"/>
      <c r="AZ598" s="794"/>
      <c r="BA598" s="794"/>
      <c r="BB598" s="794"/>
      <c r="BC598" s="794"/>
      <c r="BD598" s="794"/>
      <c r="BE598" s="794"/>
      <c r="BF598" s="794"/>
      <c r="BG598" s="794"/>
      <c r="BH598" s="794"/>
      <c r="BI598" s="794"/>
      <c r="BJ598" s="794"/>
      <c r="BK598" s="794"/>
      <c r="BL598" s="794"/>
      <c r="BM598" s="794"/>
    </row>
    <row r="599" spans="5:65" s="795" customFormat="1" ht="11.1" customHeight="1">
      <c r="E599" s="4"/>
      <c r="F599" s="794"/>
      <c r="G599" s="794"/>
      <c r="H599" s="794"/>
      <c r="I599" s="794"/>
      <c r="J599" s="794"/>
      <c r="K599" s="794"/>
      <c r="L599" s="794"/>
      <c r="M599" s="794"/>
      <c r="N599" s="794"/>
      <c r="O599" s="794"/>
      <c r="P599" s="794"/>
      <c r="Q599" s="794"/>
      <c r="R599" s="794"/>
      <c r="S599" s="794"/>
      <c r="T599" s="794"/>
      <c r="U599" s="794"/>
      <c r="V599" s="794"/>
      <c r="W599" s="794"/>
      <c r="X599" s="794"/>
      <c r="Y599" s="794"/>
      <c r="Z599" s="794"/>
      <c r="AA599" s="794"/>
      <c r="AB599" s="794"/>
      <c r="AC599" s="794"/>
      <c r="AD599" s="794"/>
      <c r="AE599" s="794"/>
      <c r="AF599" s="794"/>
      <c r="AG599" s="794"/>
      <c r="AH599" s="794"/>
      <c r="AI599" s="794"/>
      <c r="AJ599" s="794"/>
      <c r="AK599" s="794"/>
      <c r="AL599" s="794"/>
      <c r="AM599" s="794"/>
      <c r="AN599" s="794"/>
      <c r="AO599" s="794"/>
      <c r="AP599" s="794"/>
      <c r="AQ599" s="794"/>
      <c r="AR599" s="794"/>
      <c r="AS599" s="794"/>
      <c r="AT599" s="794"/>
      <c r="AU599" s="794"/>
      <c r="AV599" s="794"/>
      <c r="AW599" s="794"/>
      <c r="AX599" s="794"/>
      <c r="AY599" s="794"/>
      <c r="AZ599" s="794"/>
      <c r="BA599" s="794"/>
      <c r="BB599" s="794"/>
      <c r="BC599" s="794"/>
      <c r="BD599" s="794"/>
      <c r="BE599" s="794"/>
      <c r="BF599" s="794"/>
      <c r="BG599" s="794"/>
      <c r="BH599" s="794"/>
      <c r="BI599" s="794"/>
      <c r="BJ599" s="794"/>
      <c r="BK599" s="794"/>
      <c r="BL599" s="794"/>
      <c r="BM599" s="794"/>
    </row>
    <row r="600" spans="5:65" s="795" customFormat="1" ht="24" customHeight="1">
      <c r="E600" s="4"/>
      <c r="F600" s="794"/>
      <c r="G600" s="794"/>
      <c r="H600" s="794"/>
      <c r="I600" s="794"/>
      <c r="J600" s="794"/>
      <c r="K600" s="794"/>
      <c r="L600" s="794"/>
      <c r="M600" s="794"/>
      <c r="N600" s="794"/>
      <c r="O600" s="794"/>
      <c r="P600" s="794"/>
      <c r="Q600" s="794"/>
      <c r="R600" s="794"/>
      <c r="S600" s="794"/>
      <c r="T600" s="794"/>
      <c r="U600" s="794"/>
      <c r="V600" s="794"/>
      <c r="W600" s="794"/>
      <c r="X600" s="794"/>
      <c r="Y600" s="794"/>
      <c r="Z600" s="794"/>
      <c r="AA600" s="794"/>
      <c r="AB600" s="794"/>
      <c r="AC600" s="794"/>
      <c r="AD600" s="794"/>
      <c r="AE600" s="794"/>
      <c r="AF600" s="794"/>
      <c r="AG600" s="794"/>
      <c r="AH600" s="794"/>
      <c r="AI600" s="794"/>
      <c r="AJ600" s="794"/>
      <c r="AK600" s="794"/>
      <c r="AL600" s="794"/>
      <c r="AM600" s="794"/>
      <c r="AN600" s="794"/>
      <c r="AO600" s="794"/>
      <c r="AP600" s="794"/>
      <c r="AQ600" s="794"/>
      <c r="AR600" s="794"/>
      <c r="AS600" s="794"/>
      <c r="AT600" s="794"/>
      <c r="AU600" s="794"/>
      <c r="AV600" s="794"/>
      <c r="AW600" s="794"/>
      <c r="AX600" s="794"/>
      <c r="AY600" s="794"/>
      <c r="AZ600" s="794"/>
      <c r="BA600" s="794"/>
      <c r="BB600" s="794"/>
      <c r="BC600" s="794"/>
      <c r="BD600" s="794"/>
      <c r="BE600" s="794"/>
      <c r="BF600" s="794"/>
      <c r="BG600" s="794"/>
      <c r="BH600" s="794"/>
      <c r="BI600" s="794"/>
      <c r="BJ600" s="794"/>
      <c r="BK600" s="794"/>
      <c r="BL600" s="794"/>
      <c r="BM600" s="794"/>
    </row>
    <row r="601" spans="5:65" s="795" customFormat="1" ht="11.1" customHeight="1">
      <c r="E601" s="4"/>
      <c r="F601" s="794"/>
      <c r="G601" s="794"/>
      <c r="H601" s="794"/>
      <c r="I601" s="794"/>
      <c r="J601" s="794"/>
      <c r="K601" s="794"/>
      <c r="L601" s="794"/>
      <c r="M601" s="794"/>
      <c r="N601" s="794"/>
      <c r="O601" s="794"/>
      <c r="P601" s="794"/>
      <c r="Q601" s="794"/>
      <c r="R601" s="794"/>
      <c r="S601" s="794"/>
      <c r="T601" s="794"/>
      <c r="U601" s="794"/>
      <c r="V601" s="794"/>
      <c r="W601" s="794"/>
      <c r="X601" s="794"/>
      <c r="Y601" s="794"/>
      <c r="Z601" s="794"/>
      <c r="AA601" s="794"/>
      <c r="AB601" s="794"/>
      <c r="AC601" s="794"/>
      <c r="AD601" s="794"/>
      <c r="AE601" s="794"/>
      <c r="AF601" s="794"/>
      <c r="AG601" s="794"/>
      <c r="AH601" s="794"/>
      <c r="AI601" s="794"/>
      <c r="AJ601" s="794"/>
      <c r="AK601" s="794"/>
      <c r="AL601" s="794"/>
      <c r="AM601" s="794"/>
      <c r="AN601" s="794"/>
      <c r="AO601" s="794"/>
      <c r="AP601" s="794"/>
      <c r="AQ601" s="794"/>
      <c r="AR601" s="794"/>
      <c r="AS601" s="794"/>
      <c r="AT601" s="794"/>
      <c r="AU601" s="794"/>
      <c r="AV601" s="794"/>
      <c r="AW601" s="794"/>
      <c r="AX601" s="794"/>
      <c r="AY601" s="794"/>
      <c r="AZ601" s="794"/>
      <c r="BA601" s="794"/>
      <c r="BB601" s="794"/>
      <c r="BC601" s="794"/>
      <c r="BD601" s="794"/>
      <c r="BE601" s="794"/>
      <c r="BF601" s="794"/>
      <c r="BG601" s="794"/>
      <c r="BH601" s="794"/>
      <c r="BI601" s="794"/>
      <c r="BJ601" s="794"/>
      <c r="BK601" s="794"/>
      <c r="BL601" s="794"/>
      <c r="BM601" s="794"/>
    </row>
    <row r="602" spans="5:65" s="795" customFormat="1" ht="12.75" customHeight="1">
      <c r="E602" s="4"/>
      <c r="F602" s="794"/>
      <c r="G602" s="794"/>
      <c r="H602" s="794"/>
      <c r="I602" s="794"/>
      <c r="J602" s="794"/>
      <c r="K602" s="794"/>
      <c r="L602" s="794"/>
      <c r="M602" s="794"/>
      <c r="N602" s="794"/>
      <c r="O602" s="794"/>
      <c r="P602" s="794"/>
      <c r="Q602" s="794"/>
      <c r="R602" s="794"/>
      <c r="S602" s="794"/>
      <c r="T602" s="794"/>
      <c r="U602" s="794"/>
      <c r="V602" s="794"/>
      <c r="W602" s="794"/>
      <c r="X602" s="794"/>
      <c r="Y602" s="794"/>
      <c r="Z602" s="794"/>
      <c r="AA602" s="794"/>
      <c r="AB602" s="794"/>
      <c r="AC602" s="794"/>
      <c r="AD602" s="794"/>
      <c r="AE602" s="794"/>
      <c r="AF602" s="794"/>
      <c r="AG602" s="794"/>
      <c r="AH602" s="794"/>
      <c r="AI602" s="794"/>
      <c r="AJ602" s="794"/>
      <c r="AK602" s="794"/>
      <c r="AL602" s="794"/>
      <c r="AM602" s="794"/>
      <c r="AN602" s="794"/>
      <c r="AO602" s="794"/>
      <c r="AP602" s="794"/>
      <c r="AQ602" s="794"/>
      <c r="AR602" s="794"/>
      <c r="AS602" s="794"/>
      <c r="AT602" s="794"/>
      <c r="AU602" s="794"/>
      <c r="AV602" s="794"/>
      <c r="AW602" s="794"/>
      <c r="AX602" s="794"/>
      <c r="AY602" s="794"/>
      <c r="AZ602" s="794"/>
      <c r="BA602" s="794"/>
      <c r="BB602" s="794"/>
      <c r="BC602" s="794"/>
      <c r="BD602" s="794"/>
      <c r="BE602" s="794"/>
      <c r="BF602" s="794"/>
      <c r="BG602" s="794"/>
      <c r="BH602" s="794"/>
      <c r="BI602" s="794"/>
      <c r="BJ602" s="794"/>
      <c r="BK602" s="794"/>
      <c r="BL602" s="794"/>
      <c r="BM602" s="794"/>
    </row>
    <row r="603" spans="5:65" s="795" customFormat="1" ht="11.1" customHeight="1">
      <c r="E603" s="4"/>
      <c r="F603" s="794"/>
      <c r="G603" s="794"/>
      <c r="H603" s="794"/>
      <c r="I603" s="794"/>
      <c r="J603" s="794"/>
      <c r="K603" s="794"/>
      <c r="L603" s="794"/>
      <c r="M603" s="794"/>
      <c r="N603" s="794"/>
      <c r="O603" s="794"/>
      <c r="P603" s="794"/>
      <c r="Q603" s="794"/>
      <c r="R603" s="794"/>
      <c r="S603" s="794"/>
      <c r="T603" s="794"/>
      <c r="U603" s="794"/>
      <c r="V603" s="794"/>
      <c r="W603" s="794"/>
      <c r="X603" s="794"/>
      <c r="Y603" s="794"/>
      <c r="Z603" s="794"/>
      <c r="AA603" s="794"/>
      <c r="AB603" s="794"/>
      <c r="AC603" s="794"/>
      <c r="AD603" s="794"/>
      <c r="AE603" s="794"/>
      <c r="AF603" s="794"/>
      <c r="AG603" s="794"/>
      <c r="AH603" s="794"/>
      <c r="AI603" s="794"/>
      <c r="AJ603" s="794"/>
      <c r="AK603" s="794"/>
      <c r="AL603" s="794"/>
      <c r="AM603" s="794"/>
      <c r="AN603" s="794"/>
      <c r="AO603" s="794"/>
      <c r="AP603" s="794"/>
      <c r="AQ603" s="794"/>
      <c r="AR603" s="794"/>
      <c r="AS603" s="794"/>
      <c r="AT603" s="794"/>
      <c r="AU603" s="794"/>
      <c r="AV603" s="794"/>
      <c r="AW603" s="794"/>
      <c r="AX603" s="794"/>
      <c r="AY603" s="794"/>
      <c r="AZ603" s="794"/>
      <c r="BA603" s="794"/>
      <c r="BB603" s="794"/>
      <c r="BC603" s="794"/>
      <c r="BD603" s="794"/>
      <c r="BE603" s="794"/>
      <c r="BF603" s="794"/>
      <c r="BG603" s="794"/>
      <c r="BH603" s="794"/>
      <c r="BI603" s="794"/>
      <c r="BJ603" s="794"/>
      <c r="BK603" s="794"/>
      <c r="BL603" s="794"/>
      <c r="BM603" s="794"/>
    </row>
    <row r="604" spans="5:65" s="795" customFormat="1" ht="12.75" customHeight="1">
      <c r="E604" s="4"/>
      <c r="F604" s="794"/>
      <c r="G604" s="794"/>
      <c r="H604" s="794"/>
      <c r="I604" s="794"/>
      <c r="J604" s="794"/>
      <c r="K604" s="794"/>
      <c r="L604" s="794"/>
      <c r="M604" s="794"/>
      <c r="N604" s="794"/>
      <c r="O604" s="794"/>
      <c r="P604" s="794"/>
      <c r="Q604" s="794"/>
      <c r="R604" s="794"/>
      <c r="S604" s="794"/>
      <c r="T604" s="794"/>
      <c r="U604" s="794"/>
      <c r="V604" s="794"/>
      <c r="W604" s="794"/>
      <c r="X604" s="794"/>
      <c r="Y604" s="794"/>
      <c r="Z604" s="794"/>
      <c r="AA604" s="794"/>
      <c r="AB604" s="794"/>
      <c r="AC604" s="794"/>
      <c r="AD604" s="794"/>
      <c r="AE604" s="794"/>
      <c r="AF604" s="794"/>
      <c r="AG604" s="794"/>
      <c r="AH604" s="794"/>
      <c r="AI604" s="794"/>
      <c r="AJ604" s="794"/>
      <c r="AK604" s="794"/>
      <c r="AL604" s="794"/>
      <c r="AM604" s="794"/>
      <c r="AN604" s="794"/>
      <c r="AO604" s="794"/>
      <c r="AP604" s="794"/>
      <c r="AQ604" s="794"/>
      <c r="AR604" s="794"/>
      <c r="AS604" s="794"/>
      <c r="AT604" s="794"/>
      <c r="AU604" s="794"/>
      <c r="AV604" s="794"/>
      <c r="AW604" s="794"/>
      <c r="AX604" s="794"/>
      <c r="AY604" s="794"/>
      <c r="AZ604" s="794"/>
      <c r="BA604" s="794"/>
      <c r="BB604" s="794"/>
      <c r="BC604" s="794"/>
      <c r="BD604" s="794"/>
      <c r="BE604" s="794"/>
      <c r="BF604" s="794"/>
      <c r="BG604" s="794"/>
      <c r="BH604" s="794"/>
      <c r="BI604" s="794"/>
      <c r="BJ604" s="794"/>
      <c r="BK604" s="794"/>
      <c r="BL604" s="794"/>
      <c r="BM604" s="794"/>
    </row>
    <row r="605" spans="5:65" s="795" customFormat="1" ht="12.75" customHeight="1">
      <c r="E605" s="4"/>
      <c r="F605" s="794"/>
      <c r="G605" s="794"/>
      <c r="H605" s="794"/>
      <c r="I605" s="794"/>
      <c r="J605" s="794"/>
      <c r="K605" s="794"/>
      <c r="L605" s="794"/>
      <c r="M605" s="794"/>
      <c r="N605" s="794"/>
      <c r="O605" s="794"/>
      <c r="P605" s="794"/>
      <c r="Q605" s="794"/>
      <c r="R605" s="794"/>
      <c r="S605" s="794"/>
      <c r="T605" s="794"/>
      <c r="U605" s="794"/>
      <c r="V605" s="794"/>
      <c r="W605" s="794"/>
      <c r="X605" s="794"/>
      <c r="Y605" s="794"/>
      <c r="Z605" s="794"/>
      <c r="AA605" s="794"/>
      <c r="AB605" s="794"/>
      <c r="AC605" s="794"/>
      <c r="AD605" s="794"/>
      <c r="AE605" s="794"/>
      <c r="AF605" s="794"/>
      <c r="AG605" s="794"/>
      <c r="AH605" s="794"/>
      <c r="AI605" s="794"/>
      <c r="AJ605" s="794"/>
      <c r="AK605" s="794"/>
      <c r="AL605" s="794"/>
      <c r="AM605" s="794"/>
      <c r="AN605" s="794"/>
      <c r="AO605" s="794"/>
      <c r="AP605" s="794"/>
      <c r="AQ605" s="794"/>
      <c r="AR605" s="794"/>
      <c r="AS605" s="794"/>
      <c r="AT605" s="794"/>
      <c r="AU605" s="794"/>
      <c r="AV605" s="794"/>
      <c r="AW605" s="794"/>
      <c r="AX605" s="794"/>
      <c r="AY605" s="794"/>
      <c r="AZ605" s="794"/>
      <c r="BA605" s="794"/>
      <c r="BB605" s="794"/>
      <c r="BC605" s="794"/>
      <c r="BD605" s="794"/>
      <c r="BE605" s="794"/>
      <c r="BF605" s="794"/>
      <c r="BG605" s="794"/>
      <c r="BH605" s="794"/>
      <c r="BI605" s="794"/>
      <c r="BJ605" s="794"/>
      <c r="BK605" s="794"/>
      <c r="BL605" s="794"/>
      <c r="BM605" s="794"/>
    </row>
    <row r="606" spans="5:65" s="795" customFormat="1" ht="12.75" customHeight="1">
      <c r="E606" s="4"/>
      <c r="F606" s="794"/>
      <c r="G606" s="794"/>
      <c r="H606" s="794"/>
      <c r="I606" s="794"/>
      <c r="J606" s="794"/>
      <c r="K606" s="794"/>
      <c r="L606" s="794"/>
      <c r="M606" s="794"/>
      <c r="N606" s="794"/>
      <c r="O606" s="794"/>
      <c r="P606" s="794"/>
      <c r="Q606" s="794"/>
      <c r="R606" s="794"/>
      <c r="S606" s="794"/>
      <c r="T606" s="794"/>
      <c r="U606" s="794"/>
      <c r="V606" s="794"/>
      <c r="W606" s="794"/>
      <c r="X606" s="794"/>
      <c r="Y606" s="794"/>
      <c r="Z606" s="794"/>
      <c r="AA606" s="794"/>
      <c r="AB606" s="794"/>
      <c r="AC606" s="794"/>
      <c r="AD606" s="794"/>
      <c r="AE606" s="794"/>
      <c r="AF606" s="794"/>
      <c r="AG606" s="794"/>
      <c r="AH606" s="794"/>
      <c r="AI606" s="794"/>
      <c r="AJ606" s="794"/>
      <c r="AK606" s="794"/>
      <c r="AL606" s="794"/>
      <c r="AM606" s="794"/>
      <c r="AN606" s="794"/>
      <c r="AO606" s="794"/>
      <c r="AP606" s="794"/>
      <c r="AQ606" s="794"/>
      <c r="AR606" s="794"/>
      <c r="AS606" s="794"/>
      <c r="AT606" s="794"/>
      <c r="AU606" s="794"/>
      <c r="AV606" s="794"/>
      <c r="AW606" s="794"/>
      <c r="AX606" s="794"/>
      <c r="AY606" s="794"/>
      <c r="AZ606" s="794"/>
      <c r="BA606" s="794"/>
      <c r="BB606" s="794"/>
      <c r="BC606" s="794"/>
      <c r="BD606" s="794"/>
      <c r="BE606" s="794"/>
      <c r="BF606" s="794"/>
      <c r="BG606" s="794"/>
      <c r="BH606" s="794"/>
      <c r="BI606" s="794"/>
      <c r="BJ606" s="794"/>
      <c r="BK606" s="794"/>
      <c r="BL606" s="794"/>
      <c r="BM606" s="794"/>
    </row>
    <row r="607" spans="5:65" s="795" customFormat="1" ht="12.75" customHeight="1">
      <c r="E607" s="4"/>
      <c r="F607" s="794"/>
      <c r="G607" s="794"/>
      <c r="H607" s="794"/>
      <c r="I607" s="794"/>
      <c r="J607" s="794"/>
      <c r="K607" s="794"/>
      <c r="L607" s="794"/>
      <c r="M607" s="794"/>
      <c r="N607" s="794"/>
      <c r="O607" s="794"/>
      <c r="P607" s="794"/>
      <c r="Q607" s="794"/>
      <c r="R607" s="794"/>
      <c r="S607" s="794"/>
      <c r="T607" s="794"/>
      <c r="U607" s="794"/>
      <c r="V607" s="794"/>
      <c r="W607" s="794"/>
      <c r="X607" s="794"/>
      <c r="Y607" s="794"/>
      <c r="Z607" s="794"/>
      <c r="AA607" s="794"/>
      <c r="AB607" s="794"/>
      <c r="AC607" s="794"/>
      <c r="AD607" s="794"/>
      <c r="AE607" s="794"/>
      <c r="AF607" s="794"/>
      <c r="AG607" s="794"/>
      <c r="AH607" s="794"/>
      <c r="AI607" s="794"/>
      <c r="AJ607" s="794"/>
      <c r="AK607" s="794"/>
      <c r="AL607" s="794"/>
      <c r="AM607" s="794"/>
      <c r="AN607" s="794"/>
      <c r="AO607" s="794"/>
      <c r="AP607" s="794"/>
      <c r="AQ607" s="794"/>
      <c r="AR607" s="794"/>
      <c r="AS607" s="794"/>
      <c r="AT607" s="794"/>
      <c r="AU607" s="794"/>
      <c r="AV607" s="794"/>
      <c r="AW607" s="794"/>
      <c r="AX607" s="794"/>
      <c r="AY607" s="794"/>
      <c r="AZ607" s="794"/>
      <c r="BA607" s="794"/>
      <c r="BB607" s="794"/>
      <c r="BC607" s="794"/>
      <c r="BD607" s="794"/>
      <c r="BE607" s="794"/>
      <c r="BF607" s="794"/>
      <c r="BG607" s="794"/>
      <c r="BH607" s="794"/>
      <c r="BI607" s="794"/>
      <c r="BJ607" s="794"/>
      <c r="BK607" s="794"/>
      <c r="BL607" s="794"/>
      <c r="BM607" s="794"/>
    </row>
    <row r="608" spans="5:65" s="795" customFormat="1" ht="12.75" customHeight="1">
      <c r="E608" s="4"/>
      <c r="F608" s="794"/>
      <c r="G608" s="794"/>
      <c r="H608" s="794"/>
      <c r="I608" s="794"/>
      <c r="J608" s="794"/>
      <c r="K608" s="794"/>
      <c r="L608" s="794"/>
      <c r="M608" s="794"/>
      <c r="N608" s="794"/>
      <c r="O608" s="794"/>
      <c r="P608" s="794"/>
      <c r="Q608" s="794"/>
      <c r="R608" s="794"/>
      <c r="S608" s="794"/>
      <c r="T608" s="794"/>
      <c r="U608" s="794"/>
      <c r="V608" s="794"/>
      <c r="W608" s="794"/>
      <c r="X608" s="794"/>
      <c r="Y608" s="794"/>
      <c r="Z608" s="794"/>
      <c r="AA608" s="794"/>
      <c r="AB608" s="794"/>
      <c r="AC608" s="794"/>
      <c r="AD608" s="794"/>
      <c r="AE608" s="794"/>
      <c r="AF608" s="794"/>
      <c r="AG608" s="794"/>
      <c r="AH608" s="794"/>
      <c r="AI608" s="794"/>
      <c r="AJ608" s="794"/>
      <c r="AK608" s="794"/>
      <c r="AL608" s="794"/>
      <c r="AM608" s="794"/>
      <c r="AN608" s="794"/>
      <c r="AO608" s="794"/>
      <c r="AP608" s="794"/>
      <c r="AQ608" s="794"/>
      <c r="AR608" s="794"/>
      <c r="AS608" s="794"/>
      <c r="AT608" s="794"/>
      <c r="AU608" s="794"/>
      <c r="AV608" s="794"/>
      <c r="AW608" s="794"/>
      <c r="AX608" s="794"/>
      <c r="AY608" s="794"/>
      <c r="AZ608" s="794"/>
      <c r="BA608" s="794"/>
      <c r="BB608" s="794"/>
      <c r="BC608" s="794"/>
      <c r="BD608" s="794"/>
      <c r="BE608" s="794"/>
      <c r="BF608" s="794"/>
      <c r="BG608" s="794"/>
      <c r="BH608" s="794"/>
      <c r="BI608" s="794"/>
      <c r="BJ608" s="794"/>
      <c r="BK608" s="794"/>
      <c r="BL608" s="794"/>
      <c r="BM608" s="794"/>
    </row>
    <row r="609" spans="5:65" s="795" customFormat="1" ht="11.1" customHeight="1">
      <c r="E609" s="4"/>
      <c r="F609" s="794"/>
      <c r="G609" s="794"/>
      <c r="H609" s="794"/>
      <c r="I609" s="794"/>
      <c r="J609" s="794"/>
      <c r="K609" s="794"/>
      <c r="L609" s="794"/>
      <c r="M609" s="794"/>
      <c r="N609" s="794"/>
      <c r="O609" s="794"/>
      <c r="P609" s="794"/>
      <c r="Q609" s="794"/>
      <c r="R609" s="794"/>
      <c r="S609" s="794"/>
      <c r="T609" s="794"/>
      <c r="U609" s="794"/>
      <c r="V609" s="794"/>
      <c r="W609" s="794"/>
      <c r="X609" s="794"/>
      <c r="Y609" s="794"/>
      <c r="Z609" s="794"/>
      <c r="AA609" s="794"/>
      <c r="AB609" s="794"/>
      <c r="AC609" s="794"/>
      <c r="AD609" s="794"/>
      <c r="AE609" s="794"/>
      <c r="AF609" s="794"/>
      <c r="AG609" s="794"/>
      <c r="AH609" s="794"/>
      <c r="AI609" s="794"/>
      <c r="AJ609" s="794"/>
      <c r="AK609" s="794"/>
      <c r="AL609" s="794"/>
      <c r="AM609" s="794"/>
      <c r="AN609" s="794"/>
      <c r="AO609" s="794"/>
      <c r="AP609" s="794"/>
      <c r="AQ609" s="794"/>
      <c r="AR609" s="794"/>
      <c r="AS609" s="794"/>
      <c r="AT609" s="794"/>
      <c r="AU609" s="794"/>
      <c r="AV609" s="794"/>
      <c r="AW609" s="794"/>
      <c r="AX609" s="794"/>
      <c r="AY609" s="794"/>
      <c r="AZ609" s="794"/>
      <c r="BA609" s="794"/>
      <c r="BB609" s="794"/>
      <c r="BC609" s="794"/>
      <c r="BD609" s="794"/>
      <c r="BE609" s="794"/>
      <c r="BF609" s="794"/>
      <c r="BG609" s="794"/>
      <c r="BH609" s="794"/>
      <c r="BI609" s="794"/>
      <c r="BJ609" s="794"/>
      <c r="BK609" s="794"/>
      <c r="BL609" s="794"/>
      <c r="BM609" s="794"/>
    </row>
    <row r="610" spans="5:65" s="795" customFormat="1" ht="12.75" customHeight="1">
      <c r="E610" s="4"/>
      <c r="F610" s="794"/>
      <c r="G610" s="794"/>
      <c r="H610" s="794"/>
      <c r="I610" s="794"/>
      <c r="J610" s="794"/>
      <c r="K610" s="794"/>
      <c r="L610" s="794"/>
      <c r="M610" s="794"/>
      <c r="N610" s="794"/>
      <c r="O610" s="794"/>
      <c r="P610" s="794"/>
      <c r="Q610" s="794"/>
      <c r="R610" s="794"/>
      <c r="S610" s="794"/>
      <c r="T610" s="794"/>
      <c r="U610" s="794"/>
      <c r="V610" s="794"/>
      <c r="W610" s="794"/>
      <c r="X610" s="794"/>
      <c r="Y610" s="794"/>
      <c r="Z610" s="794"/>
      <c r="AA610" s="794"/>
      <c r="AB610" s="794"/>
      <c r="AC610" s="794"/>
      <c r="AD610" s="794"/>
      <c r="AE610" s="794"/>
      <c r="AF610" s="794"/>
      <c r="AG610" s="794"/>
      <c r="AH610" s="794"/>
      <c r="AI610" s="794"/>
      <c r="AJ610" s="794"/>
      <c r="AK610" s="794"/>
      <c r="AL610" s="794"/>
      <c r="AM610" s="794"/>
      <c r="AN610" s="794"/>
      <c r="AO610" s="794"/>
      <c r="AP610" s="794"/>
      <c r="AQ610" s="794"/>
      <c r="AR610" s="794"/>
      <c r="AS610" s="794"/>
      <c r="AT610" s="794"/>
      <c r="AU610" s="794"/>
      <c r="AV610" s="794"/>
      <c r="AW610" s="794"/>
      <c r="AX610" s="794"/>
      <c r="AY610" s="794"/>
      <c r="AZ610" s="794"/>
      <c r="BA610" s="794"/>
      <c r="BB610" s="794"/>
      <c r="BC610" s="794"/>
      <c r="BD610" s="794"/>
      <c r="BE610" s="794"/>
      <c r="BF610" s="794"/>
      <c r="BG610" s="794"/>
      <c r="BH610" s="794"/>
      <c r="BI610" s="794"/>
      <c r="BJ610" s="794"/>
      <c r="BK610" s="794"/>
      <c r="BL610" s="794"/>
      <c r="BM610" s="794"/>
    </row>
    <row r="611" spans="5:65" s="795" customFormat="1" ht="12.75" customHeight="1">
      <c r="E611" s="4"/>
      <c r="F611" s="794"/>
      <c r="G611" s="794"/>
      <c r="H611" s="794"/>
      <c r="I611" s="794"/>
      <c r="J611" s="794"/>
      <c r="K611" s="794"/>
      <c r="L611" s="794"/>
      <c r="M611" s="794"/>
      <c r="N611" s="794"/>
      <c r="O611" s="794"/>
      <c r="P611" s="794"/>
      <c r="Q611" s="794"/>
      <c r="R611" s="794"/>
      <c r="S611" s="794"/>
      <c r="T611" s="794"/>
      <c r="U611" s="794"/>
      <c r="V611" s="794"/>
      <c r="W611" s="794"/>
      <c r="X611" s="794"/>
      <c r="Y611" s="794"/>
      <c r="Z611" s="794"/>
      <c r="AA611" s="794"/>
      <c r="AB611" s="794"/>
      <c r="AC611" s="794"/>
      <c r="AD611" s="794"/>
      <c r="AE611" s="794"/>
      <c r="AF611" s="794"/>
      <c r="AG611" s="794"/>
      <c r="AH611" s="794"/>
      <c r="AI611" s="794"/>
      <c r="AJ611" s="794"/>
      <c r="AK611" s="794"/>
      <c r="AL611" s="794"/>
      <c r="AM611" s="794"/>
      <c r="AN611" s="794"/>
      <c r="AO611" s="794"/>
      <c r="AP611" s="794"/>
      <c r="AQ611" s="794"/>
      <c r="AR611" s="794"/>
      <c r="AS611" s="794"/>
      <c r="AT611" s="794"/>
      <c r="AU611" s="794"/>
      <c r="AV611" s="794"/>
      <c r="AW611" s="794"/>
      <c r="AX611" s="794"/>
      <c r="AY611" s="794"/>
      <c r="AZ611" s="794"/>
      <c r="BA611" s="794"/>
      <c r="BB611" s="794"/>
      <c r="BC611" s="794"/>
      <c r="BD611" s="794"/>
      <c r="BE611" s="794"/>
      <c r="BF611" s="794"/>
      <c r="BG611" s="794"/>
      <c r="BH611" s="794"/>
      <c r="BI611" s="794"/>
      <c r="BJ611" s="794"/>
      <c r="BK611" s="794"/>
      <c r="BL611" s="794"/>
      <c r="BM611" s="794"/>
    </row>
    <row r="612" spans="5:65" s="795" customFormat="1" ht="12.75" customHeight="1">
      <c r="E612" s="4"/>
      <c r="F612" s="794"/>
      <c r="G612" s="794"/>
      <c r="H612" s="794"/>
      <c r="I612" s="794"/>
      <c r="J612" s="794"/>
      <c r="K612" s="794"/>
      <c r="L612" s="794"/>
      <c r="M612" s="794"/>
      <c r="N612" s="794"/>
      <c r="O612" s="794"/>
      <c r="P612" s="794"/>
      <c r="Q612" s="794"/>
      <c r="R612" s="794"/>
      <c r="S612" s="794"/>
      <c r="T612" s="794"/>
      <c r="U612" s="794"/>
      <c r="V612" s="794"/>
      <c r="W612" s="794"/>
      <c r="X612" s="794"/>
      <c r="Y612" s="794"/>
      <c r="Z612" s="794"/>
      <c r="AA612" s="794"/>
      <c r="AB612" s="794"/>
      <c r="AC612" s="794"/>
      <c r="AD612" s="794"/>
      <c r="AE612" s="794"/>
      <c r="AF612" s="794"/>
      <c r="AG612" s="794"/>
      <c r="AH612" s="794"/>
      <c r="AI612" s="794"/>
      <c r="AJ612" s="794"/>
      <c r="AK612" s="794"/>
      <c r="AL612" s="794"/>
      <c r="AM612" s="794"/>
      <c r="AN612" s="794"/>
      <c r="AO612" s="794"/>
      <c r="AP612" s="794"/>
      <c r="AQ612" s="794"/>
      <c r="AR612" s="794"/>
      <c r="AS612" s="794"/>
      <c r="AT612" s="794"/>
      <c r="AU612" s="794"/>
      <c r="AV612" s="794"/>
      <c r="AW612" s="794"/>
      <c r="AX612" s="794"/>
      <c r="AY612" s="794"/>
      <c r="AZ612" s="794"/>
      <c r="BA612" s="794"/>
      <c r="BB612" s="794"/>
      <c r="BC612" s="794"/>
      <c r="BD612" s="794"/>
      <c r="BE612" s="794"/>
      <c r="BF612" s="794"/>
      <c r="BG612" s="794"/>
      <c r="BH612" s="794"/>
      <c r="BI612" s="794"/>
      <c r="BJ612" s="794"/>
      <c r="BK612" s="794"/>
      <c r="BL612" s="794"/>
      <c r="BM612" s="794"/>
    </row>
    <row r="613" spans="5:65" s="795" customFormat="1" ht="12.75" customHeight="1">
      <c r="E613" s="4"/>
      <c r="F613" s="794"/>
      <c r="G613" s="794"/>
      <c r="H613" s="794"/>
      <c r="I613" s="794"/>
      <c r="J613" s="794"/>
      <c r="K613" s="794"/>
      <c r="L613" s="794"/>
      <c r="M613" s="794"/>
      <c r="N613" s="794"/>
      <c r="O613" s="794"/>
      <c r="P613" s="794"/>
      <c r="Q613" s="794"/>
      <c r="R613" s="794"/>
      <c r="S613" s="794"/>
      <c r="T613" s="794"/>
      <c r="U613" s="794"/>
      <c r="V613" s="794"/>
      <c r="W613" s="794"/>
      <c r="X613" s="794"/>
      <c r="Y613" s="794"/>
      <c r="Z613" s="794"/>
      <c r="AA613" s="794"/>
      <c r="AB613" s="794"/>
      <c r="AC613" s="794"/>
      <c r="AD613" s="794"/>
      <c r="AE613" s="794"/>
      <c r="AF613" s="794"/>
      <c r="AG613" s="794"/>
      <c r="AH613" s="794"/>
      <c r="AI613" s="794"/>
      <c r="AJ613" s="794"/>
      <c r="AK613" s="794"/>
      <c r="AL613" s="794"/>
      <c r="AM613" s="794"/>
      <c r="AN613" s="794"/>
      <c r="AO613" s="794"/>
      <c r="AP613" s="794"/>
      <c r="AQ613" s="794"/>
      <c r="AR613" s="794"/>
      <c r="AS613" s="794"/>
      <c r="AT613" s="794"/>
      <c r="AU613" s="794"/>
      <c r="AV613" s="794"/>
      <c r="AW613" s="794"/>
      <c r="AX613" s="794"/>
      <c r="AY613" s="794"/>
      <c r="AZ613" s="794"/>
      <c r="BA613" s="794"/>
      <c r="BB613" s="794"/>
      <c r="BC613" s="794"/>
      <c r="BD613" s="794"/>
      <c r="BE613" s="794"/>
      <c r="BF613" s="794"/>
      <c r="BG613" s="794"/>
      <c r="BH613" s="794"/>
      <c r="BI613" s="794"/>
      <c r="BJ613" s="794"/>
      <c r="BK613" s="794"/>
      <c r="BL613" s="794"/>
      <c r="BM613" s="794"/>
    </row>
    <row r="614" spans="5:65" s="795" customFormat="1" ht="12.75" customHeight="1">
      <c r="E614" s="4"/>
      <c r="F614" s="794"/>
      <c r="G614" s="794"/>
      <c r="H614" s="794"/>
      <c r="I614" s="794"/>
      <c r="J614" s="794"/>
      <c r="K614" s="794"/>
      <c r="L614" s="794"/>
      <c r="M614" s="794"/>
      <c r="N614" s="794"/>
      <c r="O614" s="794"/>
      <c r="P614" s="794"/>
      <c r="Q614" s="794"/>
      <c r="R614" s="794"/>
      <c r="S614" s="794"/>
      <c r="T614" s="794"/>
      <c r="U614" s="794"/>
      <c r="V614" s="794"/>
      <c r="W614" s="794"/>
      <c r="X614" s="794"/>
      <c r="Y614" s="794"/>
      <c r="Z614" s="794"/>
      <c r="AA614" s="794"/>
      <c r="AB614" s="794"/>
      <c r="AC614" s="794"/>
      <c r="AD614" s="794"/>
      <c r="AE614" s="794"/>
      <c r="AF614" s="794"/>
      <c r="AG614" s="794"/>
      <c r="AH614" s="794"/>
      <c r="AI614" s="794"/>
      <c r="AJ614" s="794"/>
      <c r="AK614" s="794"/>
      <c r="AL614" s="794"/>
      <c r="AM614" s="794"/>
      <c r="AN614" s="794"/>
      <c r="AO614" s="794"/>
      <c r="AP614" s="794"/>
      <c r="AQ614" s="794"/>
      <c r="AR614" s="794"/>
      <c r="AS614" s="794"/>
      <c r="AT614" s="794"/>
      <c r="AU614" s="794"/>
      <c r="AV614" s="794"/>
      <c r="AW614" s="794"/>
      <c r="AX614" s="794"/>
      <c r="AY614" s="794"/>
      <c r="AZ614" s="794"/>
      <c r="BA614" s="794"/>
      <c r="BB614" s="794"/>
      <c r="BC614" s="794"/>
      <c r="BD614" s="794"/>
      <c r="BE614" s="794"/>
      <c r="BF614" s="794"/>
      <c r="BG614" s="794"/>
      <c r="BH614" s="794"/>
      <c r="BI614" s="794"/>
      <c r="BJ614" s="794"/>
      <c r="BK614" s="794"/>
      <c r="BL614" s="794"/>
      <c r="BM614" s="794"/>
    </row>
    <row r="615" spans="5:65" s="795" customFormat="1" ht="11.1" customHeight="1">
      <c r="E615" s="4"/>
      <c r="F615" s="794"/>
      <c r="G615" s="794"/>
      <c r="H615" s="794"/>
      <c r="I615" s="794"/>
      <c r="J615" s="794"/>
      <c r="K615" s="794"/>
      <c r="L615" s="794"/>
      <c r="M615" s="794"/>
      <c r="N615" s="794"/>
      <c r="O615" s="794"/>
      <c r="P615" s="794"/>
      <c r="Q615" s="794"/>
      <c r="R615" s="794"/>
      <c r="S615" s="794"/>
      <c r="T615" s="794"/>
      <c r="U615" s="794"/>
      <c r="V615" s="794"/>
      <c r="W615" s="794"/>
      <c r="X615" s="794"/>
      <c r="Y615" s="794"/>
      <c r="Z615" s="794"/>
      <c r="AA615" s="794"/>
      <c r="AB615" s="794"/>
      <c r="AC615" s="794"/>
      <c r="AD615" s="794"/>
      <c r="AE615" s="794"/>
      <c r="AF615" s="794"/>
      <c r="AG615" s="794"/>
      <c r="AH615" s="794"/>
      <c r="AI615" s="794"/>
      <c r="AJ615" s="794"/>
      <c r="AK615" s="794"/>
      <c r="AL615" s="794"/>
      <c r="AM615" s="794"/>
      <c r="AN615" s="794"/>
      <c r="AO615" s="794"/>
      <c r="AP615" s="794"/>
      <c r="AQ615" s="794"/>
      <c r="AR615" s="794"/>
      <c r="AS615" s="794"/>
      <c r="AT615" s="794"/>
      <c r="AU615" s="794"/>
      <c r="AV615" s="794"/>
      <c r="AW615" s="794"/>
      <c r="AX615" s="794"/>
      <c r="AY615" s="794"/>
      <c r="AZ615" s="794"/>
      <c r="BA615" s="794"/>
      <c r="BB615" s="794"/>
      <c r="BC615" s="794"/>
      <c r="BD615" s="794"/>
      <c r="BE615" s="794"/>
      <c r="BF615" s="794"/>
      <c r="BG615" s="794"/>
      <c r="BH615" s="794"/>
      <c r="BI615" s="794"/>
      <c r="BJ615" s="794"/>
      <c r="BK615" s="794"/>
      <c r="BL615" s="794"/>
      <c r="BM615" s="794"/>
    </row>
    <row r="616" spans="5:65" s="795" customFormat="1" ht="12.75" customHeight="1">
      <c r="E616" s="4"/>
      <c r="F616" s="794"/>
      <c r="G616" s="794"/>
      <c r="H616" s="794"/>
      <c r="I616" s="794"/>
      <c r="J616" s="794"/>
      <c r="K616" s="794"/>
      <c r="L616" s="794"/>
      <c r="M616" s="794"/>
      <c r="N616" s="794"/>
      <c r="O616" s="794"/>
      <c r="P616" s="794"/>
      <c r="Q616" s="794"/>
      <c r="R616" s="794"/>
      <c r="S616" s="794"/>
      <c r="T616" s="794"/>
      <c r="U616" s="794"/>
      <c r="V616" s="794"/>
      <c r="W616" s="794"/>
      <c r="X616" s="794"/>
      <c r="Y616" s="794"/>
      <c r="Z616" s="794"/>
      <c r="AA616" s="794"/>
      <c r="AB616" s="794"/>
      <c r="AC616" s="794"/>
      <c r="AD616" s="794"/>
      <c r="AE616" s="794"/>
      <c r="AF616" s="794"/>
      <c r="AG616" s="794"/>
      <c r="AH616" s="794"/>
      <c r="AI616" s="794"/>
      <c r="AJ616" s="794"/>
      <c r="AK616" s="794"/>
      <c r="AL616" s="794"/>
      <c r="AM616" s="794"/>
      <c r="AN616" s="794"/>
      <c r="AO616" s="794"/>
      <c r="AP616" s="794"/>
      <c r="AQ616" s="794"/>
      <c r="AR616" s="794"/>
      <c r="AS616" s="794"/>
      <c r="AT616" s="794"/>
      <c r="AU616" s="794"/>
      <c r="AV616" s="794"/>
      <c r="AW616" s="794"/>
      <c r="AX616" s="794"/>
      <c r="AY616" s="794"/>
      <c r="AZ616" s="794"/>
      <c r="BA616" s="794"/>
      <c r="BB616" s="794"/>
      <c r="BC616" s="794"/>
      <c r="BD616" s="794"/>
      <c r="BE616" s="794"/>
      <c r="BF616" s="794"/>
      <c r="BG616" s="794"/>
      <c r="BH616" s="794"/>
      <c r="BI616" s="794"/>
      <c r="BJ616" s="794"/>
      <c r="BK616" s="794"/>
      <c r="BL616" s="794"/>
      <c r="BM616" s="794"/>
    </row>
    <row r="617" spans="5:65" s="795" customFormat="1" ht="12.75" customHeight="1">
      <c r="E617" s="4"/>
      <c r="F617" s="794"/>
      <c r="G617" s="794"/>
      <c r="H617" s="794"/>
      <c r="I617" s="794"/>
      <c r="J617" s="794"/>
      <c r="K617" s="794"/>
      <c r="L617" s="794"/>
      <c r="M617" s="794"/>
      <c r="N617" s="794"/>
      <c r="O617" s="794"/>
      <c r="P617" s="794"/>
      <c r="Q617" s="794"/>
      <c r="R617" s="794"/>
      <c r="S617" s="794"/>
      <c r="T617" s="794"/>
      <c r="U617" s="794"/>
      <c r="V617" s="794"/>
      <c r="W617" s="794"/>
      <c r="X617" s="794"/>
      <c r="Y617" s="794"/>
      <c r="Z617" s="794"/>
      <c r="AA617" s="794"/>
      <c r="AB617" s="794"/>
      <c r="AC617" s="794"/>
      <c r="AD617" s="794"/>
      <c r="AE617" s="794"/>
      <c r="AF617" s="794"/>
      <c r="AG617" s="794"/>
      <c r="AH617" s="794"/>
      <c r="AI617" s="794"/>
      <c r="AJ617" s="794"/>
      <c r="AK617" s="794"/>
      <c r="AL617" s="794"/>
      <c r="AM617" s="794"/>
      <c r="AN617" s="794"/>
      <c r="AO617" s="794"/>
      <c r="AP617" s="794"/>
      <c r="AQ617" s="794"/>
      <c r="AR617" s="794"/>
      <c r="AS617" s="794"/>
      <c r="AT617" s="794"/>
      <c r="AU617" s="794"/>
      <c r="AV617" s="794"/>
      <c r="AW617" s="794"/>
      <c r="AX617" s="794"/>
      <c r="AY617" s="794"/>
      <c r="AZ617" s="794"/>
      <c r="BA617" s="794"/>
      <c r="BB617" s="794"/>
      <c r="BC617" s="794"/>
      <c r="BD617" s="794"/>
      <c r="BE617" s="794"/>
      <c r="BF617" s="794"/>
      <c r="BG617" s="794"/>
      <c r="BH617" s="794"/>
      <c r="BI617" s="794"/>
      <c r="BJ617" s="794"/>
      <c r="BK617" s="794"/>
      <c r="BL617" s="794"/>
      <c r="BM617" s="794"/>
    </row>
    <row r="618" spans="5:65" s="795" customFormat="1" ht="12.75" customHeight="1">
      <c r="E618" s="4"/>
      <c r="F618" s="794"/>
      <c r="G618" s="794"/>
      <c r="H618" s="794"/>
      <c r="I618" s="794"/>
      <c r="J618" s="794"/>
      <c r="K618" s="794"/>
      <c r="L618" s="794"/>
      <c r="M618" s="794"/>
      <c r="N618" s="794"/>
      <c r="O618" s="794"/>
      <c r="P618" s="794"/>
      <c r="Q618" s="794"/>
      <c r="R618" s="794"/>
      <c r="S618" s="794"/>
      <c r="T618" s="794"/>
      <c r="U618" s="794"/>
      <c r="V618" s="794"/>
      <c r="W618" s="794"/>
      <c r="X618" s="794"/>
      <c r="Y618" s="794"/>
      <c r="Z618" s="794"/>
      <c r="AA618" s="794"/>
      <c r="AB618" s="794"/>
      <c r="AC618" s="794"/>
      <c r="AD618" s="794"/>
      <c r="AE618" s="794"/>
      <c r="AF618" s="794"/>
      <c r="AG618" s="794"/>
      <c r="AH618" s="794"/>
      <c r="AI618" s="794"/>
      <c r="AJ618" s="794"/>
      <c r="AK618" s="794"/>
      <c r="AL618" s="794"/>
      <c r="AM618" s="794"/>
      <c r="AN618" s="794"/>
      <c r="AO618" s="794"/>
      <c r="AP618" s="794"/>
      <c r="AQ618" s="794"/>
      <c r="AR618" s="794"/>
      <c r="AS618" s="794"/>
      <c r="AT618" s="794"/>
      <c r="AU618" s="794"/>
      <c r="AV618" s="794"/>
      <c r="AW618" s="794"/>
      <c r="AX618" s="794"/>
      <c r="AY618" s="794"/>
      <c r="AZ618" s="794"/>
      <c r="BA618" s="794"/>
      <c r="BB618" s="794"/>
      <c r="BC618" s="794"/>
      <c r="BD618" s="794"/>
      <c r="BE618" s="794"/>
      <c r="BF618" s="794"/>
      <c r="BG618" s="794"/>
      <c r="BH618" s="794"/>
      <c r="BI618" s="794"/>
      <c r="BJ618" s="794"/>
      <c r="BK618" s="794"/>
      <c r="BL618" s="794"/>
      <c r="BM618" s="794"/>
    </row>
    <row r="619" spans="5:65" s="795" customFormat="1" ht="12.75" customHeight="1">
      <c r="E619" s="4"/>
      <c r="F619" s="794"/>
      <c r="G619" s="794"/>
      <c r="H619" s="794"/>
      <c r="I619" s="794"/>
      <c r="J619" s="794"/>
      <c r="K619" s="794"/>
      <c r="L619" s="794"/>
      <c r="M619" s="794"/>
      <c r="N619" s="794"/>
      <c r="O619" s="794"/>
      <c r="P619" s="794"/>
      <c r="Q619" s="794"/>
      <c r="R619" s="794"/>
      <c r="S619" s="794"/>
      <c r="T619" s="794"/>
      <c r="U619" s="794"/>
      <c r="V619" s="794"/>
      <c r="W619" s="794"/>
      <c r="X619" s="794"/>
      <c r="Y619" s="794"/>
      <c r="Z619" s="794"/>
      <c r="AA619" s="794"/>
      <c r="AB619" s="794"/>
      <c r="AC619" s="794"/>
      <c r="AD619" s="794"/>
      <c r="AE619" s="794"/>
      <c r="AF619" s="794"/>
      <c r="AG619" s="794"/>
      <c r="AH619" s="794"/>
      <c r="AI619" s="794"/>
      <c r="AJ619" s="794"/>
      <c r="AK619" s="794"/>
      <c r="AL619" s="794"/>
      <c r="AM619" s="794"/>
      <c r="AN619" s="794"/>
      <c r="AO619" s="794"/>
      <c r="AP619" s="794"/>
      <c r="AQ619" s="794"/>
      <c r="AR619" s="794"/>
      <c r="AS619" s="794"/>
      <c r="AT619" s="794"/>
      <c r="AU619" s="794"/>
      <c r="AV619" s="794"/>
      <c r="AW619" s="794"/>
      <c r="AX619" s="794"/>
      <c r="AY619" s="794"/>
      <c r="AZ619" s="794"/>
      <c r="BA619" s="794"/>
      <c r="BB619" s="794"/>
      <c r="BC619" s="794"/>
      <c r="BD619" s="794"/>
      <c r="BE619" s="794"/>
      <c r="BF619" s="794"/>
      <c r="BG619" s="794"/>
      <c r="BH619" s="794"/>
      <c r="BI619" s="794"/>
      <c r="BJ619" s="794"/>
      <c r="BK619" s="794"/>
      <c r="BL619" s="794"/>
      <c r="BM619" s="794"/>
    </row>
    <row r="620" spans="5:65" s="795" customFormat="1" ht="12.75" customHeight="1">
      <c r="E620" s="4"/>
      <c r="F620" s="794"/>
      <c r="G620" s="794"/>
      <c r="H620" s="794"/>
      <c r="I620" s="794"/>
      <c r="J620" s="794"/>
      <c r="K620" s="794"/>
      <c r="L620" s="794"/>
      <c r="M620" s="794"/>
      <c r="N620" s="794"/>
      <c r="O620" s="794"/>
      <c r="P620" s="794"/>
      <c r="Q620" s="794"/>
      <c r="R620" s="794"/>
      <c r="S620" s="794"/>
      <c r="T620" s="794"/>
      <c r="U620" s="794"/>
      <c r="V620" s="794"/>
      <c r="W620" s="794"/>
      <c r="X620" s="794"/>
      <c r="Y620" s="794"/>
      <c r="Z620" s="794"/>
      <c r="AA620" s="794"/>
      <c r="AB620" s="794"/>
      <c r="AC620" s="794"/>
      <c r="AD620" s="794"/>
      <c r="AE620" s="794"/>
      <c r="AF620" s="794"/>
      <c r="AG620" s="794"/>
      <c r="AH620" s="794"/>
      <c r="AI620" s="794"/>
      <c r="AJ620" s="794"/>
      <c r="AK620" s="794"/>
      <c r="AL620" s="794"/>
      <c r="AM620" s="794"/>
      <c r="AN620" s="794"/>
      <c r="AO620" s="794"/>
      <c r="AP620" s="794"/>
      <c r="AQ620" s="794"/>
      <c r="AR620" s="794"/>
      <c r="AS620" s="794"/>
      <c r="AT620" s="794"/>
      <c r="AU620" s="794"/>
      <c r="AV620" s="794"/>
      <c r="AW620" s="794"/>
      <c r="AX620" s="794"/>
      <c r="AY620" s="794"/>
      <c r="AZ620" s="794"/>
      <c r="BA620" s="794"/>
      <c r="BB620" s="794"/>
      <c r="BC620" s="794"/>
      <c r="BD620" s="794"/>
      <c r="BE620" s="794"/>
      <c r="BF620" s="794"/>
      <c r="BG620" s="794"/>
      <c r="BH620" s="794"/>
      <c r="BI620" s="794"/>
      <c r="BJ620" s="794"/>
      <c r="BK620" s="794"/>
      <c r="BL620" s="794"/>
      <c r="BM620" s="794"/>
    </row>
    <row r="621" spans="5:65" s="795" customFormat="1" ht="11.1" customHeight="1">
      <c r="E621" s="4"/>
      <c r="F621" s="794"/>
      <c r="G621" s="794"/>
      <c r="H621" s="794"/>
      <c r="I621" s="794"/>
      <c r="J621" s="794"/>
      <c r="K621" s="794"/>
      <c r="L621" s="794"/>
      <c r="M621" s="794"/>
      <c r="N621" s="794"/>
      <c r="O621" s="794"/>
      <c r="P621" s="794"/>
      <c r="Q621" s="794"/>
      <c r="R621" s="794"/>
      <c r="S621" s="794"/>
      <c r="T621" s="794"/>
      <c r="U621" s="794"/>
      <c r="V621" s="794"/>
      <c r="W621" s="794"/>
      <c r="X621" s="794"/>
      <c r="Y621" s="794"/>
      <c r="Z621" s="794"/>
      <c r="AA621" s="794"/>
      <c r="AB621" s="794"/>
      <c r="AC621" s="794"/>
      <c r="AD621" s="794"/>
      <c r="AE621" s="794"/>
      <c r="AF621" s="794"/>
      <c r="AG621" s="794"/>
      <c r="AH621" s="794"/>
      <c r="AI621" s="794"/>
      <c r="AJ621" s="794"/>
      <c r="AK621" s="794"/>
      <c r="AL621" s="794"/>
      <c r="AM621" s="794"/>
      <c r="AN621" s="794"/>
      <c r="AO621" s="794"/>
      <c r="AP621" s="794"/>
      <c r="AQ621" s="794"/>
      <c r="AR621" s="794"/>
      <c r="AS621" s="794"/>
      <c r="AT621" s="794"/>
      <c r="AU621" s="794"/>
      <c r="AV621" s="794"/>
      <c r="AW621" s="794"/>
      <c r="AX621" s="794"/>
      <c r="AY621" s="794"/>
      <c r="AZ621" s="794"/>
      <c r="BA621" s="794"/>
      <c r="BB621" s="794"/>
      <c r="BC621" s="794"/>
      <c r="BD621" s="794"/>
      <c r="BE621" s="794"/>
      <c r="BF621" s="794"/>
      <c r="BG621" s="794"/>
      <c r="BH621" s="794"/>
      <c r="BI621" s="794"/>
      <c r="BJ621" s="794"/>
      <c r="BK621" s="794"/>
      <c r="BL621" s="794"/>
      <c r="BM621" s="794"/>
    </row>
    <row r="622" spans="5:65" s="795" customFormat="1" ht="12.75" customHeight="1">
      <c r="E622" s="4"/>
      <c r="F622" s="794"/>
      <c r="G622" s="794"/>
      <c r="H622" s="794"/>
      <c r="I622" s="794"/>
      <c r="J622" s="794"/>
      <c r="K622" s="794"/>
      <c r="L622" s="794"/>
      <c r="M622" s="794"/>
      <c r="N622" s="794"/>
      <c r="O622" s="794"/>
      <c r="P622" s="794"/>
      <c r="Q622" s="794"/>
      <c r="R622" s="794"/>
      <c r="S622" s="794"/>
      <c r="T622" s="794"/>
      <c r="U622" s="794"/>
      <c r="V622" s="794"/>
      <c r="W622" s="794"/>
      <c r="X622" s="794"/>
      <c r="Y622" s="794"/>
      <c r="Z622" s="794"/>
      <c r="AA622" s="794"/>
      <c r="AB622" s="794"/>
      <c r="AC622" s="794"/>
      <c r="AD622" s="794"/>
      <c r="AE622" s="794"/>
      <c r="AF622" s="794"/>
      <c r="AG622" s="794"/>
      <c r="AH622" s="794"/>
      <c r="AI622" s="794"/>
      <c r="AJ622" s="794"/>
      <c r="AK622" s="794"/>
      <c r="AL622" s="794"/>
      <c r="AM622" s="794"/>
      <c r="AN622" s="794"/>
      <c r="AO622" s="794"/>
      <c r="AP622" s="794"/>
      <c r="AQ622" s="794"/>
      <c r="AR622" s="794"/>
      <c r="AS622" s="794"/>
      <c r="AT622" s="794"/>
      <c r="AU622" s="794"/>
      <c r="AV622" s="794"/>
      <c r="AW622" s="794"/>
      <c r="AX622" s="794"/>
      <c r="AY622" s="794"/>
      <c r="AZ622" s="794"/>
      <c r="BA622" s="794"/>
      <c r="BB622" s="794"/>
      <c r="BC622" s="794"/>
      <c r="BD622" s="794"/>
      <c r="BE622" s="794"/>
      <c r="BF622" s="794"/>
      <c r="BG622" s="794"/>
      <c r="BH622" s="794"/>
      <c r="BI622" s="794"/>
      <c r="BJ622" s="794"/>
      <c r="BK622" s="794"/>
      <c r="BL622" s="794"/>
      <c r="BM622" s="794"/>
    </row>
    <row r="623" spans="5:65" s="795" customFormat="1" ht="12.75" customHeight="1">
      <c r="E623" s="4"/>
      <c r="F623" s="794"/>
      <c r="G623" s="794"/>
      <c r="H623" s="794"/>
      <c r="I623" s="794"/>
      <c r="J623" s="794"/>
      <c r="K623" s="794"/>
      <c r="L623" s="794"/>
      <c r="M623" s="794"/>
      <c r="N623" s="794"/>
      <c r="O623" s="794"/>
      <c r="P623" s="794"/>
      <c r="Q623" s="794"/>
      <c r="R623" s="794"/>
      <c r="S623" s="794"/>
      <c r="T623" s="794"/>
      <c r="U623" s="794"/>
      <c r="V623" s="794"/>
      <c r="W623" s="794"/>
      <c r="X623" s="794"/>
      <c r="Y623" s="794"/>
      <c r="Z623" s="794"/>
      <c r="AA623" s="794"/>
      <c r="AB623" s="794"/>
      <c r="AC623" s="794"/>
      <c r="AD623" s="794"/>
      <c r="AE623" s="794"/>
      <c r="AF623" s="794"/>
      <c r="AG623" s="794"/>
      <c r="AH623" s="794"/>
      <c r="AI623" s="794"/>
      <c r="AJ623" s="794"/>
      <c r="AK623" s="794"/>
      <c r="AL623" s="794"/>
      <c r="AM623" s="794"/>
      <c r="AN623" s="794"/>
      <c r="AO623" s="794"/>
      <c r="AP623" s="794"/>
      <c r="AQ623" s="794"/>
      <c r="AR623" s="794"/>
      <c r="AS623" s="794"/>
      <c r="AT623" s="794"/>
      <c r="AU623" s="794"/>
      <c r="AV623" s="794"/>
      <c r="AW623" s="794"/>
      <c r="AX623" s="794"/>
      <c r="AY623" s="794"/>
      <c r="AZ623" s="794"/>
      <c r="BA623" s="794"/>
      <c r="BB623" s="794"/>
      <c r="BC623" s="794"/>
      <c r="BD623" s="794"/>
      <c r="BE623" s="794"/>
      <c r="BF623" s="794"/>
      <c r="BG623" s="794"/>
      <c r="BH623" s="794"/>
      <c r="BI623" s="794"/>
      <c r="BJ623" s="794"/>
      <c r="BK623" s="794"/>
      <c r="BL623" s="794"/>
      <c r="BM623" s="794"/>
    </row>
    <row r="624" spans="5:65" s="795" customFormat="1" ht="12.75" customHeight="1">
      <c r="E624" s="4"/>
      <c r="F624" s="794"/>
      <c r="G624" s="794"/>
      <c r="H624" s="794"/>
      <c r="I624" s="794"/>
      <c r="J624" s="794"/>
      <c r="K624" s="794"/>
      <c r="L624" s="794"/>
      <c r="M624" s="794"/>
      <c r="N624" s="794"/>
      <c r="O624" s="794"/>
      <c r="P624" s="794"/>
      <c r="Q624" s="794"/>
      <c r="R624" s="794"/>
      <c r="S624" s="794"/>
      <c r="T624" s="794"/>
      <c r="U624" s="794"/>
      <c r="V624" s="794"/>
      <c r="W624" s="794"/>
      <c r="X624" s="794"/>
      <c r="Y624" s="794"/>
      <c r="Z624" s="794"/>
      <c r="AA624" s="794"/>
      <c r="AB624" s="794"/>
      <c r="AC624" s="794"/>
      <c r="AD624" s="794"/>
      <c r="AE624" s="794"/>
      <c r="AF624" s="794"/>
      <c r="AG624" s="794"/>
      <c r="AH624" s="794"/>
      <c r="AI624" s="794"/>
      <c r="AJ624" s="794"/>
      <c r="AK624" s="794"/>
      <c r="AL624" s="794"/>
      <c r="AM624" s="794"/>
      <c r="AN624" s="794"/>
      <c r="AO624" s="794"/>
      <c r="AP624" s="794"/>
      <c r="AQ624" s="794"/>
      <c r="AR624" s="794"/>
      <c r="AS624" s="794"/>
      <c r="AT624" s="794"/>
      <c r="AU624" s="794"/>
      <c r="AV624" s="794"/>
      <c r="AW624" s="794"/>
      <c r="AX624" s="794"/>
      <c r="AY624" s="794"/>
      <c r="AZ624" s="794"/>
      <c r="BA624" s="794"/>
      <c r="BB624" s="794"/>
      <c r="BC624" s="794"/>
      <c r="BD624" s="794"/>
      <c r="BE624" s="794"/>
      <c r="BF624" s="794"/>
      <c r="BG624" s="794"/>
      <c r="BH624" s="794"/>
      <c r="BI624" s="794"/>
      <c r="BJ624" s="794"/>
      <c r="BK624" s="794"/>
      <c r="BL624" s="794"/>
      <c r="BM624" s="794"/>
    </row>
    <row r="625" spans="5:65" s="795" customFormat="1" ht="12.75" customHeight="1">
      <c r="E625" s="4"/>
      <c r="F625" s="794"/>
      <c r="G625" s="794"/>
      <c r="H625" s="794"/>
      <c r="I625" s="794"/>
      <c r="J625" s="794"/>
      <c r="K625" s="794"/>
      <c r="L625" s="794"/>
      <c r="M625" s="794"/>
      <c r="N625" s="794"/>
      <c r="O625" s="794"/>
      <c r="P625" s="794"/>
      <c r="Q625" s="794"/>
      <c r="R625" s="794"/>
      <c r="S625" s="794"/>
      <c r="T625" s="794"/>
      <c r="U625" s="794"/>
      <c r="V625" s="794"/>
      <c r="W625" s="794"/>
      <c r="X625" s="794"/>
      <c r="Y625" s="794"/>
      <c r="Z625" s="794"/>
      <c r="AA625" s="794"/>
      <c r="AB625" s="794"/>
      <c r="AC625" s="794"/>
      <c r="AD625" s="794"/>
      <c r="AE625" s="794"/>
      <c r="AF625" s="794"/>
      <c r="AG625" s="794"/>
      <c r="AH625" s="794"/>
      <c r="AI625" s="794"/>
      <c r="AJ625" s="794"/>
      <c r="AK625" s="794"/>
      <c r="AL625" s="794"/>
      <c r="AM625" s="794"/>
      <c r="AN625" s="794"/>
      <c r="AO625" s="794"/>
      <c r="AP625" s="794"/>
      <c r="AQ625" s="794"/>
      <c r="AR625" s="794"/>
      <c r="AS625" s="794"/>
      <c r="AT625" s="794"/>
      <c r="AU625" s="794"/>
      <c r="AV625" s="794"/>
      <c r="AW625" s="794"/>
      <c r="AX625" s="794"/>
      <c r="AY625" s="794"/>
      <c r="AZ625" s="794"/>
      <c r="BA625" s="794"/>
      <c r="BB625" s="794"/>
      <c r="BC625" s="794"/>
      <c r="BD625" s="794"/>
      <c r="BE625" s="794"/>
      <c r="BF625" s="794"/>
      <c r="BG625" s="794"/>
      <c r="BH625" s="794"/>
      <c r="BI625" s="794"/>
      <c r="BJ625" s="794"/>
      <c r="BK625" s="794"/>
      <c r="BL625" s="794"/>
      <c r="BM625" s="794"/>
    </row>
    <row r="626" spans="5:65" s="795" customFormat="1" ht="11.1" customHeight="1">
      <c r="E626" s="4"/>
      <c r="F626" s="794"/>
      <c r="G626" s="794"/>
      <c r="H626" s="794"/>
      <c r="I626" s="794"/>
      <c r="J626" s="794"/>
      <c r="K626" s="794"/>
      <c r="L626" s="794"/>
      <c r="M626" s="794"/>
      <c r="N626" s="794"/>
      <c r="O626" s="794"/>
      <c r="P626" s="794"/>
      <c r="Q626" s="794"/>
      <c r="R626" s="794"/>
      <c r="S626" s="794"/>
      <c r="T626" s="794"/>
      <c r="U626" s="794"/>
      <c r="V626" s="794"/>
      <c r="W626" s="794"/>
      <c r="X626" s="794"/>
      <c r="Y626" s="794"/>
      <c r="Z626" s="794"/>
      <c r="AA626" s="794"/>
      <c r="AB626" s="794"/>
      <c r="AC626" s="794"/>
      <c r="AD626" s="794"/>
      <c r="AE626" s="794"/>
      <c r="AF626" s="794"/>
      <c r="AG626" s="794"/>
      <c r="AH626" s="794"/>
      <c r="AI626" s="794"/>
      <c r="AJ626" s="794"/>
      <c r="AK626" s="794"/>
      <c r="AL626" s="794"/>
      <c r="AM626" s="794"/>
      <c r="AN626" s="794"/>
      <c r="AO626" s="794"/>
      <c r="AP626" s="794"/>
      <c r="AQ626" s="794"/>
      <c r="AR626" s="794"/>
      <c r="AS626" s="794"/>
      <c r="AT626" s="794"/>
      <c r="AU626" s="794"/>
      <c r="AV626" s="794"/>
      <c r="AW626" s="794"/>
      <c r="AX626" s="794"/>
      <c r="AY626" s="794"/>
      <c r="AZ626" s="794"/>
      <c r="BA626" s="794"/>
      <c r="BB626" s="794"/>
      <c r="BC626" s="794"/>
      <c r="BD626" s="794"/>
      <c r="BE626" s="794"/>
      <c r="BF626" s="794"/>
      <c r="BG626" s="794"/>
      <c r="BH626" s="794"/>
      <c r="BI626" s="794"/>
      <c r="BJ626" s="794"/>
      <c r="BK626" s="794"/>
      <c r="BL626" s="794"/>
      <c r="BM626" s="794"/>
    </row>
    <row r="627" spans="5:65" s="795" customFormat="1" ht="13.5" customHeight="1">
      <c r="E627" s="4"/>
      <c r="F627" s="794"/>
      <c r="G627" s="794"/>
      <c r="H627" s="794"/>
      <c r="I627" s="794"/>
      <c r="J627" s="794"/>
      <c r="K627" s="794"/>
      <c r="L627" s="794"/>
      <c r="M627" s="794"/>
      <c r="N627" s="794"/>
      <c r="O627" s="794"/>
      <c r="P627" s="794"/>
      <c r="Q627" s="794"/>
      <c r="R627" s="794"/>
      <c r="S627" s="794"/>
      <c r="T627" s="794"/>
      <c r="U627" s="794"/>
      <c r="V627" s="794"/>
      <c r="W627" s="794"/>
      <c r="X627" s="794"/>
      <c r="Y627" s="794"/>
      <c r="Z627" s="794"/>
      <c r="AA627" s="794"/>
      <c r="AB627" s="794"/>
      <c r="AC627" s="794"/>
      <c r="AD627" s="794"/>
      <c r="AE627" s="794"/>
      <c r="AF627" s="794"/>
      <c r="AG627" s="794"/>
      <c r="AH627" s="794"/>
      <c r="AI627" s="794"/>
      <c r="AJ627" s="794"/>
      <c r="AK627" s="794"/>
      <c r="AL627" s="794"/>
      <c r="AM627" s="794"/>
      <c r="AN627" s="794"/>
      <c r="AO627" s="794"/>
      <c r="AP627" s="794"/>
      <c r="AQ627" s="794"/>
      <c r="AR627" s="794"/>
      <c r="AS627" s="794"/>
      <c r="AT627" s="794"/>
      <c r="AU627" s="794"/>
      <c r="AV627" s="794"/>
      <c r="AW627" s="794"/>
      <c r="AX627" s="794"/>
      <c r="AY627" s="794"/>
      <c r="AZ627" s="794"/>
      <c r="BA627" s="794"/>
      <c r="BB627" s="794"/>
      <c r="BC627" s="794"/>
      <c r="BD627" s="794"/>
      <c r="BE627" s="794"/>
      <c r="BF627" s="794"/>
      <c r="BG627" s="794"/>
      <c r="BH627" s="794"/>
      <c r="BI627" s="794"/>
      <c r="BJ627" s="794"/>
      <c r="BK627" s="794"/>
      <c r="BL627" s="794"/>
      <c r="BM627" s="794"/>
    </row>
    <row r="628" spans="5:65" s="795" customFormat="1" ht="12.75" customHeight="1">
      <c r="E628" s="4"/>
      <c r="F628" s="794"/>
      <c r="G628" s="794"/>
      <c r="H628" s="794"/>
      <c r="I628" s="794"/>
      <c r="J628" s="794"/>
      <c r="K628" s="794"/>
      <c r="L628" s="794"/>
      <c r="M628" s="794"/>
      <c r="N628" s="794"/>
      <c r="O628" s="794"/>
      <c r="P628" s="794"/>
      <c r="Q628" s="794"/>
      <c r="R628" s="794"/>
      <c r="S628" s="794"/>
      <c r="T628" s="794"/>
      <c r="U628" s="794"/>
      <c r="V628" s="794"/>
      <c r="W628" s="794"/>
      <c r="X628" s="794"/>
      <c r="Y628" s="794"/>
      <c r="Z628" s="794"/>
      <c r="AA628" s="794"/>
      <c r="AB628" s="794"/>
      <c r="AC628" s="794"/>
      <c r="AD628" s="794"/>
      <c r="AE628" s="794"/>
      <c r="AF628" s="794"/>
      <c r="AG628" s="794"/>
      <c r="AH628" s="794"/>
      <c r="AI628" s="794"/>
      <c r="AJ628" s="794"/>
      <c r="AK628" s="794"/>
      <c r="AL628" s="794"/>
      <c r="AM628" s="794"/>
      <c r="AN628" s="794"/>
      <c r="AO628" s="794"/>
      <c r="AP628" s="794"/>
      <c r="AQ628" s="794"/>
      <c r="AR628" s="794"/>
      <c r="AS628" s="794"/>
      <c r="AT628" s="794"/>
      <c r="AU628" s="794"/>
      <c r="AV628" s="794"/>
      <c r="AW628" s="794"/>
      <c r="AX628" s="794"/>
      <c r="AY628" s="794"/>
      <c r="AZ628" s="794"/>
      <c r="BA628" s="794"/>
      <c r="BB628" s="794"/>
      <c r="BC628" s="794"/>
      <c r="BD628" s="794"/>
      <c r="BE628" s="794"/>
      <c r="BF628" s="794"/>
      <c r="BG628" s="794"/>
      <c r="BH628" s="794"/>
      <c r="BI628" s="794"/>
      <c r="BJ628" s="794"/>
      <c r="BK628" s="794"/>
      <c r="BL628" s="794"/>
      <c r="BM628" s="794"/>
    </row>
    <row r="629" spans="5:65" s="795" customFormat="1" ht="12.75" customHeight="1">
      <c r="E629" s="4"/>
      <c r="F629" s="794"/>
      <c r="G629" s="794"/>
      <c r="H629" s="794"/>
      <c r="I629" s="794"/>
      <c r="J629" s="794"/>
      <c r="K629" s="794"/>
      <c r="L629" s="794"/>
      <c r="M629" s="794"/>
      <c r="N629" s="794"/>
      <c r="O629" s="794"/>
      <c r="P629" s="794"/>
      <c r="Q629" s="794"/>
      <c r="R629" s="794"/>
      <c r="S629" s="794"/>
      <c r="T629" s="794"/>
      <c r="U629" s="794"/>
      <c r="V629" s="794"/>
      <c r="W629" s="794"/>
      <c r="X629" s="794"/>
      <c r="Y629" s="794"/>
      <c r="Z629" s="794"/>
      <c r="AA629" s="794"/>
      <c r="AB629" s="794"/>
      <c r="AC629" s="794"/>
      <c r="AD629" s="794"/>
      <c r="AE629" s="794"/>
      <c r="AF629" s="794"/>
      <c r="AG629" s="794"/>
      <c r="AH629" s="794"/>
      <c r="AI629" s="794"/>
      <c r="AJ629" s="794"/>
      <c r="AK629" s="794"/>
      <c r="AL629" s="794"/>
      <c r="AM629" s="794"/>
      <c r="AN629" s="794"/>
      <c r="AO629" s="794"/>
      <c r="AP629" s="794"/>
      <c r="AQ629" s="794"/>
      <c r="AR629" s="794"/>
      <c r="AS629" s="794"/>
      <c r="AT629" s="794"/>
      <c r="AU629" s="794"/>
      <c r="AV629" s="794"/>
      <c r="AW629" s="794"/>
      <c r="AX629" s="794"/>
      <c r="AY629" s="794"/>
      <c r="AZ629" s="794"/>
      <c r="BA629" s="794"/>
      <c r="BB629" s="794"/>
      <c r="BC629" s="794"/>
      <c r="BD629" s="794"/>
      <c r="BE629" s="794"/>
      <c r="BF629" s="794"/>
      <c r="BG629" s="794"/>
      <c r="BH629" s="794"/>
      <c r="BI629" s="794"/>
      <c r="BJ629" s="794"/>
      <c r="BK629" s="794"/>
      <c r="BL629" s="794"/>
      <c r="BM629" s="794"/>
    </row>
    <row r="630" spans="5:65" s="795" customFormat="1" ht="12.75" customHeight="1">
      <c r="E630" s="4"/>
      <c r="F630" s="794"/>
      <c r="G630" s="794"/>
      <c r="H630" s="794"/>
      <c r="I630" s="794"/>
      <c r="J630" s="794"/>
      <c r="K630" s="794"/>
      <c r="L630" s="794"/>
      <c r="M630" s="794"/>
      <c r="N630" s="794"/>
      <c r="O630" s="794"/>
      <c r="P630" s="794"/>
      <c r="Q630" s="794"/>
      <c r="R630" s="794"/>
      <c r="S630" s="794"/>
      <c r="T630" s="794"/>
      <c r="U630" s="794"/>
      <c r="V630" s="794"/>
      <c r="W630" s="794"/>
      <c r="X630" s="794"/>
      <c r="Y630" s="794"/>
      <c r="Z630" s="794"/>
      <c r="AA630" s="794"/>
      <c r="AB630" s="794"/>
      <c r="AC630" s="794"/>
      <c r="AD630" s="794"/>
      <c r="AE630" s="794"/>
      <c r="AF630" s="794"/>
      <c r="AG630" s="794"/>
      <c r="AH630" s="794"/>
      <c r="AI630" s="794"/>
      <c r="AJ630" s="794"/>
      <c r="AK630" s="794"/>
      <c r="AL630" s="794"/>
      <c r="AM630" s="794"/>
      <c r="AN630" s="794"/>
      <c r="AO630" s="794"/>
      <c r="AP630" s="794"/>
      <c r="AQ630" s="794"/>
      <c r="AR630" s="794"/>
      <c r="AS630" s="794"/>
      <c r="AT630" s="794"/>
      <c r="AU630" s="794"/>
      <c r="AV630" s="794"/>
      <c r="AW630" s="794"/>
      <c r="AX630" s="794"/>
      <c r="AY630" s="794"/>
      <c r="AZ630" s="794"/>
      <c r="BA630" s="794"/>
      <c r="BB630" s="794"/>
      <c r="BC630" s="794"/>
      <c r="BD630" s="794"/>
      <c r="BE630" s="794"/>
      <c r="BF630" s="794"/>
      <c r="BG630" s="794"/>
      <c r="BH630" s="794"/>
      <c r="BI630" s="794"/>
      <c r="BJ630" s="794"/>
      <c r="BK630" s="794"/>
      <c r="BL630" s="794"/>
      <c r="BM630" s="794"/>
    </row>
    <row r="631" spans="5:65" s="795" customFormat="1" ht="11.1" customHeight="1">
      <c r="E631" s="4"/>
      <c r="F631" s="794"/>
      <c r="G631" s="794"/>
      <c r="H631" s="794"/>
      <c r="I631" s="794"/>
      <c r="J631" s="794"/>
      <c r="K631" s="794"/>
      <c r="L631" s="794"/>
      <c r="M631" s="794"/>
      <c r="N631" s="794"/>
      <c r="O631" s="794"/>
      <c r="P631" s="794"/>
      <c r="Q631" s="794"/>
      <c r="R631" s="794"/>
      <c r="S631" s="794"/>
      <c r="T631" s="794"/>
      <c r="U631" s="794"/>
      <c r="V631" s="794"/>
      <c r="W631" s="794"/>
      <c r="X631" s="794"/>
      <c r="Y631" s="794"/>
      <c r="Z631" s="794"/>
      <c r="AA631" s="794"/>
      <c r="AB631" s="794"/>
      <c r="AC631" s="794"/>
      <c r="AD631" s="794"/>
      <c r="AE631" s="794"/>
      <c r="AF631" s="794"/>
      <c r="AG631" s="794"/>
      <c r="AH631" s="794"/>
      <c r="AI631" s="794"/>
      <c r="AJ631" s="794"/>
      <c r="AK631" s="794"/>
      <c r="AL631" s="794"/>
      <c r="AM631" s="794"/>
      <c r="AN631" s="794"/>
      <c r="AO631" s="794"/>
      <c r="AP631" s="794"/>
      <c r="AQ631" s="794"/>
      <c r="AR631" s="794"/>
      <c r="AS631" s="794"/>
      <c r="AT631" s="794"/>
      <c r="AU631" s="794"/>
      <c r="AV631" s="794"/>
      <c r="AW631" s="794"/>
      <c r="AX631" s="794"/>
      <c r="AY631" s="794"/>
      <c r="AZ631" s="794"/>
      <c r="BA631" s="794"/>
      <c r="BB631" s="794"/>
      <c r="BC631" s="794"/>
      <c r="BD631" s="794"/>
      <c r="BE631" s="794"/>
      <c r="BF631" s="794"/>
      <c r="BG631" s="794"/>
      <c r="BH631" s="794"/>
      <c r="BI631" s="794"/>
      <c r="BJ631" s="794"/>
      <c r="BK631" s="794"/>
      <c r="BL631" s="794"/>
      <c r="BM631" s="794"/>
    </row>
    <row r="632" spans="5:65" s="795" customFormat="1" ht="11.1" customHeight="1">
      <c r="E632" s="4"/>
      <c r="F632" s="794"/>
      <c r="G632" s="794"/>
      <c r="H632" s="794"/>
      <c r="I632" s="794"/>
      <c r="J632" s="794"/>
      <c r="K632" s="794"/>
      <c r="L632" s="794"/>
      <c r="M632" s="794"/>
      <c r="N632" s="794"/>
      <c r="O632" s="794"/>
      <c r="P632" s="794"/>
      <c r="Q632" s="794"/>
      <c r="R632" s="794"/>
      <c r="S632" s="794"/>
      <c r="T632" s="794"/>
      <c r="U632" s="794"/>
      <c r="V632" s="794"/>
      <c r="W632" s="794"/>
      <c r="X632" s="794"/>
      <c r="Y632" s="794"/>
      <c r="Z632" s="794"/>
      <c r="AA632" s="794"/>
      <c r="AB632" s="794"/>
      <c r="AC632" s="794"/>
      <c r="AD632" s="794"/>
      <c r="AE632" s="794"/>
      <c r="AF632" s="794"/>
      <c r="AG632" s="794"/>
      <c r="AH632" s="794"/>
      <c r="AI632" s="794"/>
      <c r="AJ632" s="794"/>
      <c r="AK632" s="794"/>
      <c r="AL632" s="794"/>
      <c r="AM632" s="794"/>
      <c r="AN632" s="794"/>
      <c r="AO632" s="794"/>
      <c r="AP632" s="794"/>
      <c r="AQ632" s="794"/>
      <c r="AR632" s="794"/>
      <c r="AS632" s="794"/>
      <c r="AT632" s="794"/>
      <c r="AU632" s="794"/>
      <c r="AV632" s="794"/>
      <c r="AW632" s="794"/>
      <c r="AX632" s="794"/>
      <c r="AY632" s="794"/>
      <c r="AZ632" s="794"/>
      <c r="BA632" s="794"/>
      <c r="BB632" s="794"/>
      <c r="BC632" s="794"/>
      <c r="BD632" s="794"/>
      <c r="BE632" s="794"/>
      <c r="BF632" s="794"/>
      <c r="BG632" s="794"/>
      <c r="BH632" s="794"/>
      <c r="BI632" s="794"/>
      <c r="BJ632" s="794"/>
      <c r="BK632" s="794"/>
      <c r="BL632" s="794"/>
      <c r="BM632" s="794"/>
    </row>
    <row r="633" spans="5:65" s="795" customFormat="1" ht="13.5" customHeight="1">
      <c r="E633" s="4"/>
      <c r="F633" s="794"/>
      <c r="G633" s="794"/>
      <c r="H633" s="794"/>
      <c r="I633" s="794"/>
      <c r="J633" s="794"/>
      <c r="K633" s="794"/>
      <c r="L633" s="794"/>
      <c r="M633" s="794"/>
      <c r="N633" s="794"/>
      <c r="O633" s="794"/>
      <c r="P633" s="794"/>
      <c r="Q633" s="794"/>
      <c r="R633" s="794"/>
      <c r="S633" s="794"/>
      <c r="T633" s="794"/>
      <c r="U633" s="794"/>
      <c r="V633" s="794"/>
      <c r="W633" s="794"/>
      <c r="X633" s="794"/>
      <c r="Y633" s="794"/>
      <c r="Z633" s="794"/>
      <c r="AA633" s="794"/>
      <c r="AB633" s="794"/>
      <c r="AC633" s="794"/>
      <c r="AD633" s="794"/>
      <c r="AE633" s="794"/>
      <c r="AF633" s="794"/>
      <c r="AG633" s="794"/>
      <c r="AH633" s="794"/>
      <c r="AI633" s="794"/>
      <c r="AJ633" s="794"/>
      <c r="AK633" s="794"/>
      <c r="AL633" s="794"/>
      <c r="AM633" s="794"/>
      <c r="AN633" s="794"/>
      <c r="AO633" s="794"/>
      <c r="AP633" s="794"/>
      <c r="AQ633" s="794"/>
      <c r="AR633" s="794"/>
      <c r="AS633" s="794"/>
      <c r="AT633" s="794"/>
      <c r="AU633" s="794"/>
      <c r="AV633" s="794"/>
      <c r="AW633" s="794"/>
      <c r="AX633" s="794"/>
      <c r="AY633" s="794"/>
      <c r="AZ633" s="794"/>
      <c r="BA633" s="794"/>
      <c r="BB633" s="794"/>
      <c r="BC633" s="794"/>
      <c r="BD633" s="794"/>
      <c r="BE633" s="794"/>
      <c r="BF633" s="794"/>
      <c r="BG633" s="794"/>
      <c r="BH633" s="794"/>
      <c r="BI633" s="794"/>
      <c r="BJ633" s="794"/>
      <c r="BK633" s="794"/>
      <c r="BL633" s="794"/>
      <c r="BM633" s="794"/>
    </row>
    <row r="634" spans="5:65" s="795" customFormat="1" ht="13.5" customHeight="1">
      <c r="E634" s="4"/>
      <c r="F634" s="794"/>
      <c r="G634" s="794"/>
      <c r="H634" s="794"/>
      <c r="I634" s="794"/>
      <c r="J634" s="794"/>
      <c r="K634" s="794"/>
      <c r="L634" s="794"/>
      <c r="M634" s="794"/>
      <c r="N634" s="794"/>
      <c r="O634" s="794"/>
      <c r="P634" s="794"/>
      <c r="Q634" s="794"/>
      <c r="R634" s="794"/>
      <c r="S634" s="794"/>
      <c r="T634" s="794"/>
      <c r="U634" s="794"/>
      <c r="V634" s="794"/>
      <c r="W634" s="794"/>
      <c r="X634" s="794"/>
      <c r="Y634" s="794"/>
      <c r="Z634" s="794"/>
      <c r="AA634" s="794"/>
      <c r="AB634" s="794"/>
      <c r="AC634" s="794"/>
      <c r="AD634" s="794"/>
      <c r="AE634" s="794"/>
      <c r="AF634" s="794"/>
      <c r="AG634" s="794"/>
      <c r="AH634" s="794"/>
      <c r="AI634" s="794"/>
      <c r="AJ634" s="794"/>
      <c r="AK634" s="794"/>
      <c r="AL634" s="794"/>
      <c r="AM634" s="794"/>
      <c r="AN634" s="794"/>
      <c r="AO634" s="794"/>
      <c r="AP634" s="794"/>
      <c r="AQ634" s="794"/>
      <c r="AR634" s="794"/>
      <c r="AS634" s="794"/>
      <c r="AT634" s="794"/>
      <c r="AU634" s="794"/>
      <c r="AV634" s="794"/>
      <c r="AW634" s="794"/>
      <c r="AX634" s="794"/>
      <c r="AY634" s="794"/>
      <c r="AZ634" s="794"/>
      <c r="BA634" s="794"/>
      <c r="BB634" s="794"/>
      <c r="BC634" s="794"/>
      <c r="BD634" s="794"/>
      <c r="BE634" s="794"/>
      <c r="BF634" s="794"/>
      <c r="BG634" s="794"/>
      <c r="BH634" s="794"/>
      <c r="BI634" s="794"/>
      <c r="BJ634" s="794"/>
      <c r="BK634" s="794"/>
      <c r="BL634" s="794"/>
      <c r="BM634" s="794"/>
    </row>
    <row r="635" spans="5:65" s="795" customFormat="1" ht="13.5" customHeight="1">
      <c r="E635" s="4"/>
      <c r="F635" s="794"/>
      <c r="G635" s="794"/>
      <c r="H635" s="794"/>
      <c r="I635" s="794"/>
      <c r="J635" s="794"/>
      <c r="K635" s="794"/>
      <c r="L635" s="794"/>
      <c r="M635" s="794"/>
      <c r="N635" s="794"/>
      <c r="O635" s="794"/>
      <c r="P635" s="794"/>
      <c r="Q635" s="794"/>
      <c r="R635" s="794"/>
      <c r="S635" s="794"/>
      <c r="T635" s="794"/>
      <c r="U635" s="794"/>
      <c r="V635" s="794"/>
      <c r="W635" s="794"/>
      <c r="X635" s="794"/>
      <c r="Y635" s="794"/>
      <c r="Z635" s="794"/>
      <c r="AA635" s="794"/>
      <c r="AB635" s="794"/>
      <c r="AC635" s="794"/>
      <c r="AD635" s="794"/>
      <c r="AE635" s="794"/>
      <c r="AF635" s="794"/>
      <c r="AG635" s="794"/>
      <c r="AH635" s="794"/>
      <c r="AI635" s="794"/>
      <c r="AJ635" s="794"/>
      <c r="AK635" s="794"/>
      <c r="AL635" s="794"/>
      <c r="AM635" s="794"/>
      <c r="AN635" s="794"/>
      <c r="AO635" s="794"/>
      <c r="AP635" s="794"/>
      <c r="AQ635" s="794"/>
      <c r="AR635" s="794"/>
      <c r="AS635" s="794"/>
      <c r="AT635" s="794"/>
      <c r="AU635" s="794"/>
      <c r="AV635" s="794"/>
      <c r="AW635" s="794"/>
      <c r="AX635" s="794"/>
      <c r="AY635" s="794"/>
      <c r="AZ635" s="794"/>
      <c r="BA635" s="794"/>
      <c r="BB635" s="794"/>
      <c r="BC635" s="794"/>
      <c r="BD635" s="794"/>
      <c r="BE635" s="794"/>
      <c r="BF635" s="794"/>
      <c r="BG635" s="794"/>
      <c r="BH635" s="794"/>
      <c r="BI635" s="794"/>
      <c r="BJ635" s="794"/>
      <c r="BK635" s="794"/>
      <c r="BL635" s="794"/>
      <c r="BM635" s="794"/>
    </row>
    <row r="636" spans="5:65" s="795" customFormat="1" ht="13.5" customHeight="1">
      <c r="E636" s="4"/>
      <c r="F636" s="794"/>
      <c r="G636" s="794"/>
      <c r="H636" s="794"/>
      <c r="I636" s="794"/>
      <c r="J636" s="794"/>
      <c r="K636" s="794"/>
      <c r="L636" s="794"/>
      <c r="M636" s="794"/>
      <c r="N636" s="794"/>
      <c r="O636" s="794"/>
      <c r="P636" s="794"/>
      <c r="Q636" s="794"/>
      <c r="R636" s="794"/>
      <c r="S636" s="794"/>
      <c r="T636" s="794"/>
      <c r="U636" s="794"/>
      <c r="V636" s="794"/>
      <c r="W636" s="794"/>
      <c r="X636" s="794"/>
      <c r="Y636" s="794"/>
      <c r="Z636" s="794"/>
      <c r="AA636" s="794"/>
      <c r="AB636" s="794"/>
      <c r="AC636" s="794"/>
      <c r="AD636" s="794"/>
      <c r="AE636" s="794"/>
      <c r="AF636" s="794"/>
      <c r="AG636" s="794"/>
      <c r="AH636" s="794"/>
      <c r="AI636" s="794"/>
      <c r="AJ636" s="794"/>
      <c r="AK636" s="794"/>
      <c r="AL636" s="794"/>
      <c r="AM636" s="794"/>
      <c r="AN636" s="794"/>
      <c r="AO636" s="794"/>
      <c r="AP636" s="794"/>
      <c r="AQ636" s="794"/>
      <c r="AR636" s="794"/>
      <c r="AS636" s="794"/>
      <c r="AT636" s="794"/>
      <c r="AU636" s="794"/>
      <c r="AV636" s="794"/>
      <c r="AW636" s="794"/>
      <c r="AX636" s="794"/>
      <c r="AY636" s="794"/>
      <c r="AZ636" s="794"/>
      <c r="BA636" s="794"/>
      <c r="BB636" s="794"/>
      <c r="BC636" s="794"/>
      <c r="BD636" s="794"/>
      <c r="BE636" s="794"/>
      <c r="BF636" s="794"/>
      <c r="BG636" s="794"/>
      <c r="BH636" s="794"/>
      <c r="BI636" s="794"/>
      <c r="BJ636" s="794"/>
      <c r="BK636" s="794"/>
      <c r="BL636" s="794"/>
      <c r="BM636" s="794"/>
    </row>
    <row r="637" spans="5:65" s="795" customFormat="1" ht="3.75" customHeight="1">
      <c r="E637" s="4"/>
      <c r="F637" s="794"/>
      <c r="G637" s="794"/>
      <c r="H637" s="794"/>
      <c r="I637" s="794"/>
      <c r="J637" s="794"/>
      <c r="K637" s="794"/>
      <c r="L637" s="794"/>
      <c r="M637" s="794"/>
      <c r="N637" s="794"/>
      <c r="O637" s="794"/>
      <c r="P637" s="794"/>
      <c r="Q637" s="794"/>
      <c r="R637" s="794"/>
      <c r="S637" s="794"/>
      <c r="T637" s="794"/>
      <c r="U637" s="794"/>
      <c r="V637" s="794"/>
      <c r="W637" s="794"/>
      <c r="X637" s="794"/>
      <c r="Y637" s="794"/>
      <c r="Z637" s="794"/>
      <c r="AA637" s="794"/>
      <c r="AB637" s="794"/>
      <c r="AC637" s="794"/>
      <c r="AD637" s="794"/>
      <c r="AE637" s="794"/>
      <c r="AF637" s="794"/>
      <c r="AG637" s="794"/>
      <c r="AH637" s="794"/>
      <c r="AI637" s="794"/>
      <c r="AJ637" s="794"/>
      <c r="AK637" s="794"/>
      <c r="AL637" s="794"/>
      <c r="AM637" s="794"/>
      <c r="AN637" s="794"/>
      <c r="AO637" s="794"/>
      <c r="AP637" s="794"/>
      <c r="AQ637" s="794"/>
      <c r="AR637" s="794"/>
      <c r="AS637" s="794"/>
      <c r="AT637" s="794"/>
      <c r="AU637" s="794"/>
      <c r="AV637" s="794"/>
      <c r="AW637" s="794"/>
      <c r="AX637" s="794"/>
      <c r="AY637" s="794"/>
      <c r="AZ637" s="794"/>
      <c r="BA637" s="794"/>
      <c r="BB637" s="794"/>
      <c r="BC637" s="794"/>
      <c r="BD637" s="794"/>
      <c r="BE637" s="794"/>
      <c r="BF637" s="794"/>
      <c r="BG637" s="794"/>
      <c r="BH637" s="794"/>
      <c r="BI637" s="794"/>
      <c r="BJ637" s="794"/>
      <c r="BK637" s="794"/>
      <c r="BL637" s="794"/>
      <c r="BM637" s="794"/>
    </row>
    <row r="638" spans="5:65" s="795" customFormat="1" ht="10.5" customHeight="1">
      <c r="E638" s="4"/>
      <c r="F638" s="794"/>
      <c r="G638" s="794"/>
      <c r="H638" s="794"/>
      <c r="I638" s="794"/>
      <c r="J638" s="794"/>
      <c r="K638" s="794"/>
      <c r="L638" s="794"/>
      <c r="M638" s="794"/>
      <c r="N638" s="794"/>
      <c r="O638" s="794"/>
      <c r="P638" s="794"/>
      <c r="Q638" s="794"/>
      <c r="R638" s="794"/>
      <c r="S638" s="794"/>
      <c r="T638" s="794"/>
      <c r="U638" s="794"/>
      <c r="V638" s="794"/>
      <c r="W638" s="794"/>
      <c r="X638" s="794"/>
      <c r="Y638" s="794"/>
      <c r="Z638" s="794"/>
      <c r="AA638" s="794"/>
      <c r="AB638" s="794"/>
      <c r="AC638" s="794"/>
      <c r="AD638" s="794"/>
      <c r="AE638" s="794"/>
      <c r="AF638" s="794"/>
      <c r="AG638" s="794"/>
      <c r="AH638" s="794"/>
      <c r="AI638" s="794"/>
      <c r="AJ638" s="794"/>
      <c r="AK638" s="794"/>
      <c r="AL638" s="794"/>
      <c r="AM638" s="794"/>
      <c r="AN638" s="794"/>
      <c r="AO638" s="794"/>
      <c r="AP638" s="794"/>
      <c r="AQ638" s="794"/>
      <c r="AR638" s="794"/>
      <c r="AS638" s="794"/>
      <c r="AT638" s="794"/>
      <c r="AU638" s="794"/>
      <c r="AV638" s="794"/>
      <c r="AW638" s="794"/>
      <c r="AX638" s="794"/>
      <c r="AY638" s="794"/>
      <c r="AZ638" s="794"/>
      <c r="BA638" s="794"/>
      <c r="BB638" s="794"/>
      <c r="BC638" s="794"/>
      <c r="BD638" s="794"/>
      <c r="BE638" s="794"/>
      <c r="BF638" s="794"/>
      <c r="BG638" s="794"/>
      <c r="BH638" s="794"/>
      <c r="BI638" s="794"/>
      <c r="BJ638" s="794"/>
      <c r="BK638" s="794"/>
      <c r="BL638" s="794"/>
      <c r="BM638" s="794"/>
    </row>
    <row r="639" spans="5:65" s="795" customFormat="1" ht="17.25" customHeight="1">
      <c r="E639" s="4"/>
      <c r="F639" s="794"/>
      <c r="G639" s="794"/>
      <c r="H639" s="794"/>
      <c r="I639" s="794"/>
      <c r="J639" s="794"/>
      <c r="K639" s="794"/>
      <c r="L639" s="794"/>
      <c r="M639" s="794"/>
      <c r="N639" s="794"/>
      <c r="O639" s="794"/>
      <c r="P639" s="794"/>
      <c r="Q639" s="794"/>
      <c r="R639" s="794"/>
      <c r="S639" s="794"/>
      <c r="T639" s="794"/>
      <c r="U639" s="794"/>
      <c r="V639" s="794"/>
      <c r="W639" s="794"/>
      <c r="X639" s="794"/>
      <c r="Y639" s="794"/>
      <c r="Z639" s="794"/>
      <c r="AA639" s="794"/>
      <c r="AB639" s="794"/>
      <c r="AC639" s="794"/>
      <c r="AD639" s="794"/>
      <c r="AE639" s="794"/>
      <c r="AF639" s="794"/>
      <c r="AG639" s="794"/>
      <c r="AH639" s="794"/>
      <c r="AI639" s="794"/>
      <c r="AJ639" s="794"/>
      <c r="AK639" s="794"/>
      <c r="AL639" s="794"/>
      <c r="AM639" s="794"/>
      <c r="AN639" s="794"/>
      <c r="AO639" s="794"/>
      <c r="AP639" s="794"/>
      <c r="AQ639" s="794"/>
      <c r="AR639" s="794"/>
      <c r="AS639" s="794"/>
      <c r="AT639" s="794"/>
      <c r="AU639" s="794"/>
      <c r="AV639" s="794"/>
      <c r="AW639" s="794"/>
      <c r="AX639" s="794"/>
      <c r="AY639" s="794"/>
      <c r="AZ639" s="794"/>
      <c r="BA639" s="794"/>
      <c r="BB639" s="794"/>
      <c r="BC639" s="794"/>
      <c r="BD639" s="794"/>
      <c r="BE639" s="794"/>
      <c r="BF639" s="794"/>
      <c r="BG639" s="794"/>
      <c r="BH639" s="794"/>
      <c r="BI639" s="794"/>
      <c r="BJ639" s="794"/>
      <c r="BK639" s="794"/>
      <c r="BL639" s="794"/>
      <c r="BM639" s="794"/>
    </row>
    <row r="640" spans="5:65" s="795" customFormat="1" ht="17.25" customHeight="1">
      <c r="E640" s="4"/>
      <c r="F640" s="794"/>
      <c r="G640" s="794"/>
      <c r="H640" s="794"/>
      <c r="I640" s="794"/>
      <c r="J640" s="794"/>
      <c r="K640" s="794"/>
      <c r="L640" s="794"/>
      <c r="M640" s="794"/>
      <c r="N640" s="794"/>
      <c r="O640" s="794"/>
      <c r="P640" s="794"/>
      <c r="Q640" s="794"/>
      <c r="R640" s="794"/>
      <c r="S640" s="794"/>
      <c r="T640" s="794"/>
      <c r="U640" s="794"/>
      <c r="V640" s="794"/>
      <c r="W640" s="794"/>
      <c r="X640" s="794"/>
      <c r="Y640" s="794"/>
      <c r="Z640" s="794"/>
      <c r="AA640" s="794"/>
      <c r="AB640" s="794"/>
      <c r="AC640" s="794"/>
      <c r="AD640" s="794"/>
      <c r="AE640" s="794"/>
      <c r="AF640" s="794"/>
      <c r="AG640" s="794"/>
      <c r="AH640" s="794"/>
      <c r="AI640" s="794"/>
      <c r="AJ640" s="794"/>
      <c r="AK640" s="794"/>
      <c r="AL640" s="794"/>
      <c r="AM640" s="794"/>
      <c r="AN640" s="794"/>
      <c r="AO640" s="794"/>
      <c r="AP640" s="794"/>
      <c r="AQ640" s="794"/>
      <c r="AR640" s="794"/>
      <c r="AS640" s="794"/>
      <c r="AT640" s="794"/>
      <c r="AU640" s="794"/>
      <c r="AV640" s="794"/>
      <c r="AW640" s="794"/>
      <c r="AX640" s="794"/>
      <c r="AY640" s="794"/>
      <c r="AZ640" s="794"/>
      <c r="BA640" s="794"/>
      <c r="BB640" s="794"/>
      <c r="BC640" s="794"/>
      <c r="BD640" s="794"/>
      <c r="BE640" s="794"/>
      <c r="BF640" s="794"/>
      <c r="BG640" s="794"/>
      <c r="BH640" s="794"/>
      <c r="BI640" s="794"/>
      <c r="BJ640" s="794"/>
      <c r="BK640" s="794"/>
      <c r="BL640" s="794"/>
      <c r="BM640" s="794"/>
    </row>
    <row r="641" spans="5:65" s="795" customFormat="1" ht="17.25" customHeight="1">
      <c r="E641" s="4"/>
      <c r="F641" s="794"/>
      <c r="G641" s="794"/>
      <c r="H641" s="794"/>
      <c r="I641" s="794"/>
      <c r="J641" s="794"/>
      <c r="K641" s="794"/>
      <c r="L641" s="794"/>
      <c r="M641" s="794"/>
      <c r="N641" s="794"/>
      <c r="O641" s="794"/>
      <c r="P641" s="794"/>
      <c r="Q641" s="794"/>
      <c r="R641" s="794"/>
      <c r="S641" s="794"/>
      <c r="T641" s="794"/>
      <c r="U641" s="794"/>
      <c r="V641" s="794"/>
      <c r="W641" s="794"/>
      <c r="X641" s="794"/>
      <c r="Y641" s="794"/>
      <c r="Z641" s="794"/>
      <c r="AA641" s="794"/>
      <c r="AB641" s="794"/>
      <c r="AC641" s="794"/>
      <c r="AD641" s="794"/>
      <c r="AE641" s="794"/>
      <c r="AF641" s="794"/>
      <c r="AG641" s="794"/>
      <c r="AH641" s="794"/>
      <c r="AI641" s="794"/>
      <c r="AJ641" s="794"/>
      <c r="AK641" s="794"/>
      <c r="AL641" s="794"/>
      <c r="AM641" s="794"/>
      <c r="AN641" s="794"/>
      <c r="AO641" s="794"/>
      <c r="AP641" s="794"/>
      <c r="AQ641" s="794"/>
      <c r="AR641" s="794"/>
      <c r="AS641" s="794"/>
      <c r="AT641" s="794"/>
      <c r="AU641" s="794"/>
      <c r="AV641" s="794"/>
      <c r="AW641" s="794"/>
      <c r="AX641" s="794"/>
      <c r="AY641" s="794"/>
      <c r="AZ641" s="794"/>
      <c r="BA641" s="794"/>
      <c r="BB641" s="794"/>
      <c r="BC641" s="794"/>
      <c r="BD641" s="794"/>
      <c r="BE641" s="794"/>
      <c r="BF641" s="794"/>
      <c r="BG641" s="794"/>
      <c r="BH641" s="794"/>
      <c r="BI641" s="794"/>
      <c r="BJ641" s="794"/>
      <c r="BK641" s="794"/>
      <c r="BL641" s="794"/>
      <c r="BM641" s="794"/>
    </row>
    <row r="642" spans="5:65" s="795" customFormat="1" ht="17.25" customHeight="1">
      <c r="E642" s="4"/>
      <c r="F642" s="794"/>
      <c r="G642" s="794"/>
      <c r="H642" s="794"/>
      <c r="I642" s="794"/>
      <c r="J642" s="794"/>
      <c r="K642" s="794"/>
      <c r="L642" s="794"/>
      <c r="M642" s="794"/>
      <c r="N642" s="794"/>
      <c r="O642" s="794"/>
      <c r="P642" s="794"/>
      <c r="Q642" s="794"/>
      <c r="R642" s="794"/>
      <c r="S642" s="794"/>
      <c r="T642" s="794"/>
      <c r="U642" s="794"/>
      <c r="V642" s="794"/>
      <c r="W642" s="794"/>
      <c r="X642" s="794"/>
      <c r="Y642" s="794"/>
      <c r="Z642" s="794"/>
      <c r="AA642" s="794"/>
      <c r="AB642" s="794"/>
      <c r="AC642" s="794"/>
      <c r="AD642" s="794"/>
      <c r="AE642" s="794"/>
      <c r="AF642" s="794"/>
      <c r="AG642" s="794"/>
      <c r="AH642" s="794"/>
      <c r="AI642" s="794"/>
      <c r="AJ642" s="794"/>
      <c r="AK642" s="794"/>
      <c r="AL642" s="794"/>
      <c r="AM642" s="794"/>
      <c r="AN642" s="794"/>
      <c r="AO642" s="794"/>
      <c r="AP642" s="794"/>
      <c r="AQ642" s="794"/>
      <c r="AR642" s="794"/>
      <c r="AS642" s="794"/>
      <c r="AT642" s="794"/>
      <c r="AU642" s="794"/>
      <c r="AV642" s="794"/>
      <c r="AW642" s="794"/>
      <c r="AX642" s="794"/>
      <c r="AY642" s="794"/>
      <c r="AZ642" s="794"/>
      <c r="BA642" s="794"/>
      <c r="BB642" s="794"/>
      <c r="BC642" s="794"/>
      <c r="BD642" s="794"/>
      <c r="BE642" s="794"/>
      <c r="BF642" s="794"/>
      <c r="BG642" s="794"/>
      <c r="BH642" s="794"/>
      <c r="BI642" s="794"/>
      <c r="BJ642" s="794"/>
      <c r="BK642" s="794"/>
      <c r="BL642" s="794"/>
      <c r="BM642" s="794"/>
    </row>
    <row r="643" spans="5:65" s="795" customFormat="1" ht="12" customHeight="1">
      <c r="E643" s="4"/>
      <c r="F643" s="794"/>
      <c r="G643" s="794"/>
      <c r="H643" s="794"/>
      <c r="I643" s="794"/>
      <c r="J643" s="794"/>
      <c r="K643" s="794"/>
      <c r="L643" s="794"/>
      <c r="M643" s="794"/>
      <c r="N643" s="794"/>
      <c r="O643" s="794"/>
      <c r="P643" s="794"/>
      <c r="Q643" s="794"/>
      <c r="R643" s="794"/>
      <c r="S643" s="794"/>
      <c r="T643" s="794"/>
      <c r="U643" s="794"/>
      <c r="V643" s="794"/>
      <c r="W643" s="794"/>
      <c r="X643" s="794"/>
      <c r="Y643" s="794"/>
      <c r="Z643" s="794"/>
      <c r="AA643" s="794"/>
      <c r="AB643" s="794"/>
      <c r="AC643" s="794"/>
      <c r="AD643" s="794"/>
      <c r="AE643" s="794"/>
      <c r="AF643" s="794"/>
      <c r="AG643" s="794"/>
      <c r="AH643" s="794"/>
      <c r="AI643" s="794"/>
      <c r="AJ643" s="794"/>
      <c r="AK643" s="794"/>
      <c r="AL643" s="794"/>
      <c r="AM643" s="794"/>
      <c r="AN643" s="794"/>
      <c r="AO643" s="794"/>
      <c r="AP643" s="794"/>
      <c r="AQ643" s="794"/>
      <c r="AR643" s="794"/>
      <c r="AS643" s="794"/>
      <c r="AT643" s="794"/>
      <c r="AU643" s="794"/>
      <c r="AV643" s="794"/>
      <c r="AW643" s="794"/>
      <c r="AX643" s="794"/>
      <c r="AY643" s="794"/>
      <c r="AZ643" s="794"/>
      <c r="BA643" s="794"/>
      <c r="BB643" s="794"/>
      <c r="BC643" s="794"/>
      <c r="BD643" s="794"/>
      <c r="BE643" s="794"/>
      <c r="BF643" s="794"/>
      <c r="BG643" s="794"/>
      <c r="BH643" s="794"/>
      <c r="BI643" s="794"/>
      <c r="BJ643" s="794"/>
      <c r="BK643" s="794"/>
      <c r="BL643" s="794"/>
      <c r="BM643" s="794"/>
    </row>
    <row r="644" spans="5:65" s="795" customFormat="1" ht="15" customHeight="1">
      <c r="E644" s="4"/>
      <c r="F644" s="794"/>
      <c r="G644" s="794"/>
      <c r="H644" s="794"/>
      <c r="I644" s="794"/>
      <c r="J644" s="794"/>
      <c r="K644" s="794"/>
      <c r="L644" s="794"/>
      <c r="M644" s="794"/>
      <c r="N644" s="794"/>
      <c r="O644" s="794"/>
      <c r="P644" s="794"/>
      <c r="Q644" s="794"/>
      <c r="R644" s="794"/>
      <c r="S644" s="794"/>
      <c r="T644" s="794"/>
      <c r="U644" s="794"/>
      <c r="V644" s="794"/>
      <c r="W644" s="794"/>
      <c r="X644" s="794"/>
      <c r="Y644" s="794"/>
      <c r="Z644" s="794"/>
      <c r="AA644" s="794"/>
      <c r="AB644" s="794"/>
      <c r="AC644" s="794"/>
      <c r="AD644" s="794"/>
      <c r="AE644" s="794"/>
      <c r="AF644" s="794"/>
      <c r="AG644" s="794"/>
      <c r="AH644" s="794"/>
      <c r="AI644" s="794"/>
      <c r="AJ644" s="794"/>
      <c r="AK644" s="794"/>
      <c r="AL644" s="794"/>
      <c r="AM644" s="794"/>
      <c r="AN644" s="794"/>
      <c r="AO644" s="794"/>
      <c r="AP644" s="794"/>
      <c r="AQ644" s="794"/>
      <c r="AR644" s="794"/>
      <c r="AS644" s="794"/>
      <c r="AT644" s="794"/>
      <c r="AU644" s="794"/>
      <c r="AV644" s="794"/>
      <c r="AW644" s="794"/>
      <c r="AX644" s="794"/>
      <c r="AY644" s="794"/>
      <c r="AZ644" s="794"/>
      <c r="BA644" s="794"/>
      <c r="BB644" s="794"/>
      <c r="BC644" s="794"/>
      <c r="BD644" s="794"/>
      <c r="BE644" s="794"/>
      <c r="BF644" s="794"/>
      <c r="BG644" s="794"/>
      <c r="BH644" s="794"/>
      <c r="BI644" s="794"/>
      <c r="BJ644" s="794"/>
      <c r="BK644" s="794"/>
      <c r="BL644" s="794"/>
      <c r="BM644" s="794"/>
    </row>
    <row r="645" spans="5:65" s="795" customFormat="1" ht="15" customHeight="1">
      <c r="E645" s="4"/>
      <c r="F645" s="794"/>
      <c r="G645" s="794"/>
      <c r="H645" s="794"/>
      <c r="I645" s="794"/>
      <c r="J645" s="794"/>
      <c r="K645" s="794"/>
      <c r="L645" s="794"/>
      <c r="M645" s="794"/>
      <c r="N645" s="794"/>
      <c r="O645" s="794"/>
      <c r="P645" s="794"/>
      <c r="Q645" s="794"/>
      <c r="R645" s="794"/>
      <c r="S645" s="794"/>
      <c r="T645" s="794"/>
      <c r="U645" s="794"/>
      <c r="V645" s="794"/>
      <c r="W645" s="794"/>
      <c r="X645" s="794"/>
      <c r="Y645" s="794"/>
      <c r="Z645" s="794"/>
      <c r="AA645" s="794"/>
      <c r="AB645" s="794"/>
      <c r="AC645" s="794"/>
      <c r="AD645" s="794"/>
      <c r="AE645" s="794"/>
      <c r="AF645" s="794"/>
      <c r="AG645" s="794"/>
      <c r="AH645" s="794"/>
      <c r="AI645" s="794"/>
      <c r="AJ645" s="794"/>
      <c r="AK645" s="794"/>
      <c r="AL645" s="794"/>
      <c r="AM645" s="794"/>
      <c r="AN645" s="794"/>
      <c r="AO645" s="794"/>
      <c r="AP645" s="794"/>
      <c r="AQ645" s="794"/>
      <c r="AR645" s="794"/>
      <c r="AS645" s="794"/>
      <c r="AT645" s="794"/>
      <c r="AU645" s="794"/>
      <c r="AV645" s="794"/>
      <c r="AW645" s="794"/>
      <c r="AX645" s="794"/>
      <c r="AY645" s="794"/>
      <c r="AZ645" s="794"/>
      <c r="BA645" s="794"/>
      <c r="BB645" s="794"/>
      <c r="BC645" s="794"/>
      <c r="BD645" s="794"/>
      <c r="BE645" s="794"/>
      <c r="BF645" s="794"/>
      <c r="BG645" s="794"/>
      <c r="BH645" s="794"/>
      <c r="BI645" s="794"/>
      <c r="BJ645" s="794"/>
      <c r="BK645" s="794"/>
      <c r="BL645" s="794"/>
      <c r="BM645" s="794"/>
    </row>
    <row r="646" spans="5:65" s="795" customFormat="1" ht="45.75" customHeight="1">
      <c r="E646" s="4"/>
      <c r="F646" s="794"/>
      <c r="G646" s="794"/>
      <c r="H646" s="794"/>
      <c r="I646" s="794"/>
      <c r="J646" s="794"/>
      <c r="K646" s="794"/>
      <c r="L646" s="794"/>
      <c r="M646" s="794"/>
      <c r="N646" s="794"/>
      <c r="O646" s="794"/>
      <c r="P646" s="794"/>
      <c r="Q646" s="794"/>
      <c r="R646" s="794"/>
      <c r="S646" s="794"/>
      <c r="T646" s="794"/>
      <c r="U646" s="794"/>
      <c r="V646" s="794"/>
      <c r="W646" s="794"/>
      <c r="X646" s="794"/>
      <c r="Y646" s="794"/>
      <c r="Z646" s="794"/>
      <c r="AA646" s="794"/>
      <c r="AB646" s="794"/>
      <c r="AC646" s="794"/>
      <c r="AD646" s="794"/>
      <c r="AE646" s="794"/>
      <c r="AF646" s="794"/>
      <c r="AG646" s="794"/>
      <c r="AH646" s="794"/>
      <c r="AI646" s="794"/>
      <c r="AJ646" s="794"/>
      <c r="AK646" s="794"/>
      <c r="AL646" s="794"/>
      <c r="AM646" s="794"/>
      <c r="AN646" s="794"/>
      <c r="AO646" s="794"/>
      <c r="AP646" s="794"/>
      <c r="AQ646" s="794"/>
      <c r="AR646" s="794"/>
      <c r="AS646" s="794"/>
      <c r="AT646" s="794"/>
      <c r="AU646" s="794"/>
      <c r="AV646" s="794"/>
      <c r="AW646" s="794"/>
      <c r="AX646" s="794"/>
      <c r="AY646" s="794"/>
      <c r="AZ646" s="794"/>
      <c r="BA646" s="794"/>
      <c r="BB646" s="794"/>
      <c r="BC646" s="794"/>
      <c r="BD646" s="794"/>
      <c r="BE646" s="794"/>
      <c r="BF646" s="794"/>
      <c r="BG646" s="794"/>
      <c r="BH646" s="794"/>
      <c r="BI646" s="794"/>
      <c r="BJ646" s="794"/>
      <c r="BK646" s="794"/>
      <c r="BL646" s="794"/>
      <c r="BM646" s="794"/>
    </row>
    <row r="647" spans="5:65" s="795" customFormat="1" ht="49.5" customHeight="1">
      <c r="E647" s="4"/>
      <c r="F647" s="794"/>
      <c r="G647" s="794"/>
      <c r="H647" s="794"/>
      <c r="I647" s="794"/>
      <c r="J647" s="794"/>
      <c r="K647" s="794"/>
      <c r="L647" s="794"/>
      <c r="M647" s="794"/>
      <c r="N647" s="794"/>
      <c r="O647" s="794"/>
      <c r="P647" s="794"/>
      <c r="Q647" s="794"/>
      <c r="R647" s="794"/>
      <c r="S647" s="794"/>
      <c r="T647" s="794"/>
      <c r="U647" s="794"/>
      <c r="V647" s="794"/>
      <c r="W647" s="794"/>
      <c r="X647" s="794"/>
      <c r="Y647" s="794"/>
      <c r="Z647" s="794"/>
      <c r="AA647" s="794"/>
      <c r="AB647" s="794"/>
      <c r="AC647" s="794"/>
      <c r="AD647" s="794"/>
      <c r="AE647" s="794"/>
      <c r="AF647" s="794"/>
      <c r="AG647" s="794"/>
      <c r="AH647" s="794"/>
      <c r="AI647" s="794"/>
      <c r="AJ647" s="794"/>
      <c r="AK647" s="794"/>
      <c r="AL647" s="794"/>
      <c r="AM647" s="794"/>
      <c r="AN647" s="794"/>
      <c r="AO647" s="794"/>
      <c r="AP647" s="794"/>
      <c r="AQ647" s="794"/>
      <c r="AR647" s="794"/>
      <c r="AS647" s="794"/>
      <c r="AT647" s="794"/>
      <c r="AU647" s="794"/>
      <c r="AV647" s="794"/>
      <c r="AW647" s="794"/>
      <c r="AX647" s="794"/>
      <c r="AY647" s="794"/>
      <c r="AZ647" s="794"/>
      <c r="BA647" s="794"/>
      <c r="BB647" s="794"/>
      <c r="BC647" s="794"/>
      <c r="BD647" s="794"/>
      <c r="BE647" s="794"/>
      <c r="BF647" s="794"/>
      <c r="BG647" s="794"/>
      <c r="BH647" s="794"/>
      <c r="BI647" s="794"/>
      <c r="BJ647" s="794"/>
      <c r="BK647" s="794"/>
      <c r="BL647" s="794"/>
      <c r="BM647" s="794"/>
    </row>
    <row r="648" spans="5:65" s="795" customFormat="1" ht="12.75" customHeight="1">
      <c r="E648" s="4"/>
      <c r="F648" s="794"/>
      <c r="G648" s="794"/>
      <c r="H648" s="794"/>
      <c r="I648" s="794"/>
      <c r="J648" s="794"/>
      <c r="K648" s="794"/>
      <c r="L648" s="794"/>
      <c r="M648" s="794"/>
      <c r="N648" s="794"/>
      <c r="O648" s="794"/>
      <c r="P648" s="794"/>
      <c r="Q648" s="794"/>
      <c r="R648" s="794"/>
      <c r="S648" s="794"/>
      <c r="T648" s="794"/>
      <c r="U648" s="794"/>
      <c r="V648" s="794"/>
      <c r="W648" s="794"/>
      <c r="X648" s="794"/>
      <c r="Y648" s="794"/>
      <c r="Z648" s="794"/>
      <c r="AA648" s="794"/>
      <c r="AB648" s="794"/>
      <c r="AC648" s="794"/>
      <c r="AD648" s="794"/>
      <c r="AE648" s="794"/>
      <c r="AF648" s="794"/>
      <c r="AG648" s="794"/>
      <c r="AH648" s="794"/>
      <c r="AI648" s="794"/>
      <c r="AJ648" s="794"/>
      <c r="AK648" s="794"/>
      <c r="AL648" s="794"/>
      <c r="AM648" s="794"/>
      <c r="AN648" s="794"/>
      <c r="AO648" s="794"/>
      <c r="AP648" s="794"/>
      <c r="AQ648" s="794"/>
      <c r="AR648" s="794"/>
      <c r="AS648" s="794"/>
      <c r="AT648" s="794"/>
      <c r="AU648" s="794"/>
      <c r="AV648" s="794"/>
      <c r="AW648" s="794"/>
      <c r="AX648" s="794"/>
      <c r="AY648" s="794"/>
      <c r="AZ648" s="794"/>
      <c r="BA648" s="794"/>
      <c r="BB648" s="794"/>
      <c r="BC648" s="794"/>
      <c r="BD648" s="794"/>
      <c r="BE648" s="794"/>
      <c r="BF648" s="794"/>
      <c r="BG648" s="794"/>
      <c r="BH648" s="794"/>
      <c r="BI648" s="794"/>
      <c r="BJ648" s="794"/>
      <c r="BK648" s="794"/>
      <c r="BL648" s="794"/>
      <c r="BM648" s="794"/>
    </row>
    <row r="649" spans="5:65" s="795" customFormat="1" ht="11.1" customHeight="1">
      <c r="E649" s="4"/>
      <c r="F649" s="794"/>
      <c r="G649" s="794"/>
      <c r="H649" s="794"/>
      <c r="I649" s="794"/>
      <c r="J649" s="794"/>
      <c r="K649" s="794"/>
      <c r="L649" s="794"/>
      <c r="M649" s="794"/>
      <c r="N649" s="794"/>
      <c r="O649" s="794"/>
      <c r="P649" s="794"/>
      <c r="Q649" s="794"/>
      <c r="R649" s="794"/>
      <c r="S649" s="794"/>
      <c r="T649" s="794"/>
      <c r="U649" s="794"/>
      <c r="V649" s="794"/>
      <c r="W649" s="794"/>
      <c r="X649" s="794"/>
      <c r="Y649" s="794"/>
      <c r="Z649" s="794"/>
      <c r="AA649" s="794"/>
      <c r="AB649" s="794"/>
      <c r="AC649" s="794"/>
      <c r="AD649" s="794"/>
      <c r="AE649" s="794"/>
      <c r="AF649" s="794"/>
      <c r="AG649" s="794"/>
      <c r="AH649" s="794"/>
      <c r="AI649" s="794"/>
      <c r="AJ649" s="794"/>
      <c r="AK649" s="794"/>
      <c r="AL649" s="794"/>
      <c r="AM649" s="794"/>
      <c r="AN649" s="794"/>
      <c r="AO649" s="794"/>
      <c r="AP649" s="794"/>
      <c r="AQ649" s="794"/>
      <c r="AR649" s="794"/>
      <c r="AS649" s="794"/>
      <c r="AT649" s="794"/>
      <c r="AU649" s="794"/>
      <c r="AV649" s="794"/>
      <c r="AW649" s="794"/>
      <c r="AX649" s="794"/>
      <c r="AY649" s="794"/>
      <c r="AZ649" s="794"/>
      <c r="BA649" s="794"/>
      <c r="BB649" s="794"/>
      <c r="BC649" s="794"/>
      <c r="BD649" s="794"/>
      <c r="BE649" s="794"/>
      <c r="BF649" s="794"/>
      <c r="BG649" s="794"/>
      <c r="BH649" s="794"/>
      <c r="BI649" s="794"/>
      <c r="BJ649" s="794"/>
      <c r="BK649" s="794"/>
      <c r="BL649" s="794"/>
      <c r="BM649" s="794"/>
    </row>
    <row r="650" spans="5:65" s="795" customFormat="1" ht="24" customHeight="1">
      <c r="E650" s="4"/>
      <c r="F650" s="794"/>
      <c r="G650" s="794"/>
      <c r="H650" s="794"/>
      <c r="I650" s="794"/>
      <c r="J650" s="794"/>
      <c r="K650" s="794"/>
      <c r="L650" s="794"/>
      <c r="M650" s="794"/>
      <c r="N650" s="794"/>
      <c r="O650" s="794"/>
      <c r="P650" s="794"/>
      <c r="Q650" s="794"/>
      <c r="R650" s="794"/>
      <c r="S650" s="794"/>
      <c r="T650" s="794"/>
      <c r="U650" s="794"/>
      <c r="V650" s="794"/>
      <c r="W650" s="794"/>
      <c r="X650" s="794"/>
      <c r="Y650" s="794"/>
      <c r="Z650" s="794"/>
      <c r="AA650" s="794"/>
      <c r="AB650" s="794"/>
      <c r="AC650" s="794"/>
      <c r="AD650" s="794"/>
      <c r="AE650" s="794"/>
      <c r="AF650" s="794"/>
      <c r="AG650" s="794"/>
      <c r="AH650" s="794"/>
      <c r="AI650" s="794"/>
      <c r="AJ650" s="794"/>
      <c r="AK650" s="794"/>
      <c r="AL650" s="794"/>
      <c r="AM650" s="794"/>
      <c r="AN650" s="794"/>
      <c r="AO650" s="794"/>
      <c r="AP650" s="794"/>
      <c r="AQ650" s="794"/>
      <c r="AR650" s="794"/>
      <c r="AS650" s="794"/>
      <c r="AT650" s="794"/>
      <c r="AU650" s="794"/>
      <c r="AV650" s="794"/>
      <c r="AW650" s="794"/>
      <c r="AX650" s="794"/>
      <c r="AY650" s="794"/>
      <c r="AZ650" s="794"/>
      <c r="BA650" s="794"/>
      <c r="BB650" s="794"/>
      <c r="BC650" s="794"/>
      <c r="BD650" s="794"/>
      <c r="BE650" s="794"/>
      <c r="BF650" s="794"/>
      <c r="BG650" s="794"/>
      <c r="BH650" s="794"/>
      <c r="BI650" s="794"/>
      <c r="BJ650" s="794"/>
      <c r="BK650" s="794"/>
      <c r="BL650" s="794"/>
      <c r="BM650" s="794"/>
    </row>
    <row r="651" spans="5:65" s="795" customFormat="1" ht="11.1" customHeight="1">
      <c r="E651" s="4"/>
      <c r="F651" s="794"/>
      <c r="G651" s="794"/>
      <c r="H651" s="794"/>
      <c r="I651" s="794"/>
      <c r="J651" s="794"/>
      <c r="K651" s="794"/>
      <c r="L651" s="794"/>
      <c r="M651" s="794"/>
      <c r="N651" s="794"/>
      <c r="O651" s="794"/>
      <c r="P651" s="794"/>
      <c r="Q651" s="794"/>
      <c r="R651" s="794"/>
      <c r="S651" s="794"/>
      <c r="T651" s="794"/>
      <c r="U651" s="794"/>
      <c r="V651" s="794"/>
      <c r="W651" s="794"/>
      <c r="X651" s="794"/>
      <c r="Y651" s="794"/>
      <c r="Z651" s="794"/>
      <c r="AA651" s="794"/>
      <c r="AB651" s="794"/>
      <c r="AC651" s="794"/>
      <c r="AD651" s="794"/>
      <c r="AE651" s="794"/>
      <c r="AF651" s="794"/>
      <c r="AG651" s="794"/>
      <c r="AH651" s="794"/>
      <c r="AI651" s="794"/>
      <c r="AJ651" s="794"/>
      <c r="AK651" s="794"/>
      <c r="AL651" s="794"/>
      <c r="AM651" s="794"/>
      <c r="AN651" s="794"/>
      <c r="AO651" s="794"/>
      <c r="AP651" s="794"/>
      <c r="AQ651" s="794"/>
      <c r="AR651" s="794"/>
      <c r="AS651" s="794"/>
      <c r="AT651" s="794"/>
      <c r="AU651" s="794"/>
      <c r="AV651" s="794"/>
      <c r="AW651" s="794"/>
      <c r="AX651" s="794"/>
      <c r="AY651" s="794"/>
      <c r="AZ651" s="794"/>
      <c r="BA651" s="794"/>
      <c r="BB651" s="794"/>
      <c r="BC651" s="794"/>
      <c r="BD651" s="794"/>
      <c r="BE651" s="794"/>
      <c r="BF651" s="794"/>
      <c r="BG651" s="794"/>
      <c r="BH651" s="794"/>
      <c r="BI651" s="794"/>
      <c r="BJ651" s="794"/>
      <c r="BK651" s="794"/>
      <c r="BL651" s="794"/>
      <c r="BM651" s="794"/>
    </row>
    <row r="652" spans="5:65" s="795" customFormat="1" ht="12.75" customHeight="1">
      <c r="E652" s="4"/>
      <c r="F652" s="794"/>
      <c r="G652" s="794"/>
      <c r="H652" s="794"/>
      <c r="I652" s="794"/>
      <c r="J652" s="794"/>
      <c r="K652" s="794"/>
      <c r="L652" s="794"/>
      <c r="M652" s="794"/>
      <c r="N652" s="794"/>
      <c r="O652" s="794"/>
      <c r="P652" s="794"/>
      <c r="Q652" s="794"/>
      <c r="R652" s="794"/>
      <c r="S652" s="794"/>
      <c r="T652" s="794"/>
      <c r="U652" s="794"/>
      <c r="V652" s="794"/>
      <c r="W652" s="794"/>
      <c r="X652" s="794"/>
      <c r="Y652" s="794"/>
      <c r="Z652" s="794"/>
      <c r="AA652" s="794"/>
      <c r="AB652" s="794"/>
      <c r="AC652" s="794"/>
      <c r="AD652" s="794"/>
      <c r="AE652" s="794"/>
      <c r="AF652" s="794"/>
      <c r="AG652" s="794"/>
      <c r="AH652" s="794"/>
      <c r="AI652" s="794"/>
      <c r="AJ652" s="794"/>
      <c r="AK652" s="794"/>
      <c r="AL652" s="794"/>
      <c r="AM652" s="794"/>
      <c r="AN652" s="794"/>
      <c r="AO652" s="794"/>
      <c r="AP652" s="794"/>
      <c r="AQ652" s="794"/>
      <c r="AR652" s="794"/>
      <c r="AS652" s="794"/>
      <c r="AT652" s="794"/>
      <c r="AU652" s="794"/>
      <c r="AV652" s="794"/>
      <c r="AW652" s="794"/>
      <c r="AX652" s="794"/>
      <c r="AY652" s="794"/>
      <c r="AZ652" s="794"/>
      <c r="BA652" s="794"/>
      <c r="BB652" s="794"/>
      <c r="BC652" s="794"/>
      <c r="BD652" s="794"/>
      <c r="BE652" s="794"/>
      <c r="BF652" s="794"/>
      <c r="BG652" s="794"/>
      <c r="BH652" s="794"/>
      <c r="BI652" s="794"/>
      <c r="BJ652" s="794"/>
      <c r="BK652" s="794"/>
      <c r="BL652" s="794"/>
      <c r="BM652" s="794"/>
    </row>
    <row r="653" spans="5:65" s="795" customFormat="1" ht="11.1" customHeight="1">
      <c r="E653" s="4"/>
      <c r="F653" s="794"/>
      <c r="G653" s="794"/>
      <c r="H653" s="794"/>
      <c r="I653" s="794"/>
      <c r="J653" s="794"/>
      <c r="K653" s="794"/>
      <c r="L653" s="794"/>
      <c r="M653" s="794"/>
      <c r="N653" s="794"/>
      <c r="O653" s="794"/>
      <c r="P653" s="794"/>
      <c r="Q653" s="794"/>
      <c r="R653" s="794"/>
      <c r="S653" s="794"/>
      <c r="T653" s="794"/>
      <c r="U653" s="794"/>
      <c r="V653" s="794"/>
      <c r="W653" s="794"/>
      <c r="X653" s="794"/>
      <c r="Y653" s="794"/>
      <c r="Z653" s="794"/>
      <c r="AA653" s="794"/>
      <c r="AB653" s="794"/>
      <c r="AC653" s="794"/>
      <c r="AD653" s="794"/>
      <c r="AE653" s="794"/>
      <c r="AF653" s="794"/>
      <c r="AG653" s="794"/>
      <c r="AH653" s="794"/>
      <c r="AI653" s="794"/>
      <c r="AJ653" s="794"/>
      <c r="AK653" s="794"/>
      <c r="AL653" s="794"/>
      <c r="AM653" s="794"/>
      <c r="AN653" s="794"/>
      <c r="AO653" s="794"/>
      <c r="AP653" s="794"/>
      <c r="AQ653" s="794"/>
      <c r="AR653" s="794"/>
      <c r="AS653" s="794"/>
      <c r="AT653" s="794"/>
      <c r="AU653" s="794"/>
      <c r="AV653" s="794"/>
      <c r="AW653" s="794"/>
      <c r="AX653" s="794"/>
      <c r="AY653" s="794"/>
      <c r="AZ653" s="794"/>
      <c r="BA653" s="794"/>
      <c r="BB653" s="794"/>
      <c r="BC653" s="794"/>
      <c r="BD653" s="794"/>
      <c r="BE653" s="794"/>
      <c r="BF653" s="794"/>
      <c r="BG653" s="794"/>
      <c r="BH653" s="794"/>
      <c r="BI653" s="794"/>
      <c r="BJ653" s="794"/>
      <c r="BK653" s="794"/>
      <c r="BL653" s="794"/>
      <c r="BM653" s="794"/>
    </row>
    <row r="654" spans="5:65" s="795" customFormat="1" ht="12.75" customHeight="1">
      <c r="E654" s="4"/>
      <c r="F654" s="794"/>
      <c r="G654" s="794"/>
      <c r="H654" s="794"/>
      <c r="I654" s="794"/>
      <c r="J654" s="794"/>
      <c r="K654" s="794"/>
      <c r="L654" s="794"/>
      <c r="M654" s="794"/>
      <c r="N654" s="794"/>
      <c r="O654" s="794"/>
      <c r="P654" s="794"/>
      <c r="Q654" s="794"/>
      <c r="R654" s="794"/>
      <c r="S654" s="794"/>
      <c r="T654" s="794"/>
      <c r="U654" s="794"/>
      <c r="V654" s="794"/>
      <c r="W654" s="794"/>
      <c r="X654" s="794"/>
      <c r="Y654" s="794"/>
      <c r="Z654" s="794"/>
      <c r="AA654" s="794"/>
      <c r="AB654" s="794"/>
      <c r="AC654" s="794"/>
      <c r="AD654" s="794"/>
      <c r="AE654" s="794"/>
      <c r="AF654" s="794"/>
      <c r="AG654" s="794"/>
      <c r="AH654" s="794"/>
      <c r="AI654" s="794"/>
      <c r="AJ654" s="794"/>
      <c r="AK654" s="794"/>
      <c r="AL654" s="794"/>
      <c r="AM654" s="794"/>
      <c r="AN654" s="794"/>
      <c r="AO654" s="794"/>
      <c r="AP654" s="794"/>
      <c r="AQ654" s="794"/>
      <c r="AR654" s="794"/>
      <c r="AS654" s="794"/>
      <c r="AT654" s="794"/>
      <c r="AU654" s="794"/>
      <c r="AV654" s="794"/>
      <c r="AW654" s="794"/>
      <c r="AX654" s="794"/>
      <c r="AY654" s="794"/>
      <c r="AZ654" s="794"/>
      <c r="BA654" s="794"/>
      <c r="BB654" s="794"/>
      <c r="BC654" s="794"/>
      <c r="BD654" s="794"/>
      <c r="BE654" s="794"/>
      <c r="BF654" s="794"/>
      <c r="BG654" s="794"/>
      <c r="BH654" s="794"/>
      <c r="BI654" s="794"/>
      <c r="BJ654" s="794"/>
      <c r="BK654" s="794"/>
      <c r="BL654" s="794"/>
      <c r="BM654" s="794"/>
    </row>
    <row r="655" spans="5:65" s="795" customFormat="1" ht="12.75" customHeight="1">
      <c r="E655" s="4"/>
      <c r="F655" s="794"/>
      <c r="G655" s="794"/>
      <c r="H655" s="794"/>
      <c r="I655" s="794"/>
      <c r="J655" s="794"/>
      <c r="K655" s="794"/>
      <c r="L655" s="794"/>
      <c r="M655" s="794"/>
      <c r="N655" s="794"/>
      <c r="O655" s="794"/>
      <c r="P655" s="794"/>
      <c r="Q655" s="794"/>
      <c r="R655" s="794"/>
      <c r="S655" s="794"/>
      <c r="T655" s="794"/>
      <c r="U655" s="794"/>
      <c r="V655" s="794"/>
      <c r="W655" s="794"/>
      <c r="X655" s="794"/>
      <c r="Y655" s="794"/>
      <c r="Z655" s="794"/>
      <c r="AA655" s="794"/>
      <c r="AB655" s="794"/>
      <c r="AC655" s="794"/>
      <c r="AD655" s="794"/>
      <c r="AE655" s="794"/>
      <c r="AF655" s="794"/>
      <c r="AG655" s="794"/>
      <c r="AH655" s="794"/>
      <c r="AI655" s="794"/>
      <c r="AJ655" s="794"/>
      <c r="AK655" s="794"/>
      <c r="AL655" s="794"/>
      <c r="AM655" s="794"/>
      <c r="AN655" s="794"/>
      <c r="AO655" s="794"/>
      <c r="AP655" s="794"/>
      <c r="AQ655" s="794"/>
      <c r="AR655" s="794"/>
      <c r="AS655" s="794"/>
      <c r="AT655" s="794"/>
      <c r="AU655" s="794"/>
      <c r="AV655" s="794"/>
      <c r="AW655" s="794"/>
      <c r="AX655" s="794"/>
      <c r="AY655" s="794"/>
      <c r="AZ655" s="794"/>
      <c r="BA655" s="794"/>
      <c r="BB655" s="794"/>
      <c r="BC655" s="794"/>
      <c r="BD655" s="794"/>
      <c r="BE655" s="794"/>
      <c r="BF655" s="794"/>
      <c r="BG655" s="794"/>
      <c r="BH655" s="794"/>
      <c r="BI655" s="794"/>
      <c r="BJ655" s="794"/>
      <c r="BK655" s="794"/>
      <c r="BL655" s="794"/>
      <c r="BM655" s="794"/>
    </row>
    <row r="656" spans="5:65" s="795" customFormat="1" ht="12.75" customHeight="1">
      <c r="E656" s="4"/>
      <c r="F656" s="794"/>
      <c r="G656" s="794"/>
      <c r="H656" s="794"/>
      <c r="I656" s="794"/>
      <c r="J656" s="794"/>
      <c r="K656" s="794"/>
      <c r="L656" s="794"/>
      <c r="M656" s="794"/>
      <c r="N656" s="794"/>
      <c r="O656" s="794"/>
      <c r="P656" s="794"/>
      <c r="Q656" s="794"/>
      <c r="R656" s="794"/>
      <c r="S656" s="794"/>
      <c r="T656" s="794"/>
      <c r="U656" s="794"/>
      <c r="V656" s="794"/>
      <c r="W656" s="794"/>
      <c r="X656" s="794"/>
      <c r="Y656" s="794"/>
      <c r="Z656" s="794"/>
      <c r="AA656" s="794"/>
      <c r="AB656" s="794"/>
      <c r="AC656" s="794"/>
      <c r="AD656" s="794"/>
      <c r="AE656" s="794"/>
      <c r="AF656" s="794"/>
      <c r="AG656" s="794"/>
      <c r="AH656" s="794"/>
      <c r="AI656" s="794"/>
      <c r="AJ656" s="794"/>
      <c r="AK656" s="794"/>
      <c r="AL656" s="794"/>
      <c r="AM656" s="794"/>
      <c r="AN656" s="794"/>
      <c r="AO656" s="794"/>
      <c r="AP656" s="794"/>
      <c r="AQ656" s="794"/>
      <c r="AR656" s="794"/>
      <c r="AS656" s="794"/>
      <c r="AT656" s="794"/>
      <c r="AU656" s="794"/>
      <c r="AV656" s="794"/>
      <c r="AW656" s="794"/>
      <c r="AX656" s="794"/>
      <c r="AY656" s="794"/>
      <c r="AZ656" s="794"/>
      <c r="BA656" s="794"/>
      <c r="BB656" s="794"/>
      <c r="BC656" s="794"/>
      <c r="BD656" s="794"/>
      <c r="BE656" s="794"/>
      <c r="BF656" s="794"/>
      <c r="BG656" s="794"/>
      <c r="BH656" s="794"/>
      <c r="BI656" s="794"/>
      <c r="BJ656" s="794"/>
      <c r="BK656" s="794"/>
      <c r="BL656" s="794"/>
      <c r="BM656" s="794"/>
    </row>
    <row r="657" spans="5:65" s="795" customFormat="1" ht="12.75" customHeight="1">
      <c r="E657" s="4"/>
      <c r="F657" s="794"/>
      <c r="G657" s="794"/>
      <c r="H657" s="794"/>
      <c r="I657" s="794"/>
      <c r="J657" s="794"/>
      <c r="K657" s="794"/>
      <c r="L657" s="794"/>
      <c r="M657" s="794"/>
      <c r="N657" s="794"/>
      <c r="O657" s="794"/>
      <c r="P657" s="794"/>
      <c r="Q657" s="794"/>
      <c r="R657" s="794"/>
      <c r="S657" s="794"/>
      <c r="T657" s="794"/>
      <c r="U657" s="794"/>
      <c r="V657" s="794"/>
      <c r="W657" s="794"/>
      <c r="X657" s="794"/>
      <c r="Y657" s="794"/>
      <c r="Z657" s="794"/>
      <c r="AA657" s="794"/>
      <c r="AB657" s="794"/>
      <c r="AC657" s="794"/>
      <c r="AD657" s="794"/>
      <c r="AE657" s="794"/>
      <c r="AF657" s="794"/>
      <c r="AG657" s="794"/>
      <c r="AH657" s="794"/>
      <c r="AI657" s="794"/>
      <c r="AJ657" s="794"/>
      <c r="AK657" s="794"/>
      <c r="AL657" s="794"/>
      <c r="AM657" s="794"/>
      <c r="AN657" s="794"/>
      <c r="AO657" s="794"/>
      <c r="AP657" s="794"/>
      <c r="AQ657" s="794"/>
      <c r="AR657" s="794"/>
      <c r="AS657" s="794"/>
      <c r="AT657" s="794"/>
      <c r="AU657" s="794"/>
      <c r="AV657" s="794"/>
      <c r="AW657" s="794"/>
      <c r="AX657" s="794"/>
      <c r="AY657" s="794"/>
      <c r="AZ657" s="794"/>
      <c r="BA657" s="794"/>
      <c r="BB657" s="794"/>
      <c r="BC657" s="794"/>
      <c r="BD657" s="794"/>
      <c r="BE657" s="794"/>
      <c r="BF657" s="794"/>
      <c r="BG657" s="794"/>
      <c r="BH657" s="794"/>
      <c r="BI657" s="794"/>
      <c r="BJ657" s="794"/>
      <c r="BK657" s="794"/>
      <c r="BL657" s="794"/>
      <c r="BM657" s="794"/>
    </row>
    <row r="658" spans="5:65" s="795" customFormat="1" ht="12.75" customHeight="1">
      <c r="E658" s="4"/>
      <c r="F658" s="794"/>
      <c r="G658" s="794"/>
      <c r="H658" s="794"/>
      <c r="I658" s="794"/>
      <c r="J658" s="794"/>
      <c r="K658" s="794"/>
      <c r="L658" s="794"/>
      <c r="M658" s="794"/>
      <c r="N658" s="794"/>
      <c r="O658" s="794"/>
      <c r="P658" s="794"/>
      <c r="Q658" s="794"/>
      <c r="R658" s="794"/>
      <c r="S658" s="794"/>
      <c r="T658" s="794"/>
      <c r="U658" s="794"/>
      <c r="V658" s="794"/>
      <c r="W658" s="794"/>
      <c r="X658" s="794"/>
      <c r="Y658" s="794"/>
      <c r="Z658" s="794"/>
      <c r="AA658" s="794"/>
      <c r="AB658" s="794"/>
      <c r="AC658" s="794"/>
      <c r="AD658" s="794"/>
      <c r="AE658" s="794"/>
      <c r="AF658" s="794"/>
      <c r="AG658" s="794"/>
      <c r="AH658" s="794"/>
      <c r="AI658" s="794"/>
      <c r="AJ658" s="794"/>
      <c r="AK658" s="794"/>
      <c r="AL658" s="794"/>
      <c r="AM658" s="794"/>
      <c r="AN658" s="794"/>
      <c r="AO658" s="794"/>
      <c r="AP658" s="794"/>
      <c r="AQ658" s="794"/>
      <c r="AR658" s="794"/>
      <c r="AS658" s="794"/>
      <c r="AT658" s="794"/>
      <c r="AU658" s="794"/>
      <c r="AV658" s="794"/>
      <c r="AW658" s="794"/>
      <c r="AX658" s="794"/>
      <c r="AY658" s="794"/>
      <c r="AZ658" s="794"/>
      <c r="BA658" s="794"/>
      <c r="BB658" s="794"/>
      <c r="BC658" s="794"/>
      <c r="BD658" s="794"/>
      <c r="BE658" s="794"/>
      <c r="BF658" s="794"/>
      <c r="BG658" s="794"/>
      <c r="BH658" s="794"/>
      <c r="BI658" s="794"/>
      <c r="BJ658" s="794"/>
      <c r="BK658" s="794"/>
      <c r="BL658" s="794"/>
      <c r="BM658" s="794"/>
    </row>
    <row r="659" spans="5:65" s="795" customFormat="1" ht="11.1" customHeight="1">
      <c r="E659" s="4"/>
      <c r="F659" s="794"/>
      <c r="G659" s="794"/>
      <c r="H659" s="794"/>
      <c r="I659" s="794"/>
      <c r="J659" s="794"/>
      <c r="K659" s="794"/>
      <c r="L659" s="794"/>
      <c r="M659" s="794"/>
      <c r="N659" s="794"/>
      <c r="O659" s="794"/>
      <c r="P659" s="794"/>
      <c r="Q659" s="794"/>
      <c r="R659" s="794"/>
      <c r="S659" s="794"/>
      <c r="T659" s="794"/>
      <c r="U659" s="794"/>
      <c r="V659" s="794"/>
      <c r="W659" s="794"/>
      <c r="X659" s="794"/>
      <c r="Y659" s="794"/>
      <c r="Z659" s="794"/>
      <c r="AA659" s="794"/>
      <c r="AB659" s="794"/>
      <c r="AC659" s="794"/>
      <c r="AD659" s="794"/>
      <c r="AE659" s="794"/>
      <c r="AF659" s="794"/>
      <c r="AG659" s="794"/>
      <c r="AH659" s="794"/>
      <c r="AI659" s="794"/>
      <c r="AJ659" s="794"/>
      <c r="AK659" s="794"/>
      <c r="AL659" s="794"/>
      <c r="AM659" s="794"/>
      <c r="AN659" s="794"/>
      <c r="AO659" s="794"/>
      <c r="AP659" s="794"/>
      <c r="AQ659" s="794"/>
      <c r="AR659" s="794"/>
      <c r="AS659" s="794"/>
      <c r="AT659" s="794"/>
      <c r="AU659" s="794"/>
      <c r="AV659" s="794"/>
      <c r="AW659" s="794"/>
      <c r="AX659" s="794"/>
      <c r="AY659" s="794"/>
      <c r="AZ659" s="794"/>
      <c r="BA659" s="794"/>
      <c r="BB659" s="794"/>
      <c r="BC659" s="794"/>
      <c r="BD659" s="794"/>
      <c r="BE659" s="794"/>
      <c r="BF659" s="794"/>
      <c r="BG659" s="794"/>
      <c r="BH659" s="794"/>
      <c r="BI659" s="794"/>
      <c r="BJ659" s="794"/>
      <c r="BK659" s="794"/>
      <c r="BL659" s="794"/>
      <c r="BM659" s="794"/>
    </row>
    <row r="660" spans="5:65" s="795" customFormat="1" ht="12.75" customHeight="1">
      <c r="E660" s="4"/>
      <c r="F660" s="794"/>
      <c r="G660" s="794"/>
      <c r="H660" s="794"/>
      <c r="I660" s="794"/>
      <c r="J660" s="794"/>
      <c r="K660" s="794"/>
      <c r="L660" s="794"/>
      <c r="M660" s="794"/>
      <c r="N660" s="794"/>
      <c r="O660" s="794"/>
      <c r="P660" s="794"/>
      <c r="Q660" s="794"/>
      <c r="R660" s="794"/>
      <c r="S660" s="794"/>
      <c r="T660" s="794"/>
      <c r="U660" s="794"/>
      <c r="V660" s="794"/>
      <c r="W660" s="794"/>
      <c r="X660" s="794"/>
      <c r="Y660" s="794"/>
      <c r="Z660" s="794"/>
      <c r="AA660" s="794"/>
      <c r="AB660" s="794"/>
      <c r="AC660" s="794"/>
      <c r="AD660" s="794"/>
      <c r="AE660" s="794"/>
      <c r="AF660" s="794"/>
      <c r="AG660" s="794"/>
      <c r="AH660" s="794"/>
      <c r="AI660" s="794"/>
      <c r="AJ660" s="794"/>
      <c r="AK660" s="794"/>
      <c r="AL660" s="794"/>
      <c r="AM660" s="794"/>
      <c r="AN660" s="794"/>
      <c r="AO660" s="794"/>
      <c r="AP660" s="794"/>
      <c r="AQ660" s="794"/>
      <c r="AR660" s="794"/>
      <c r="AS660" s="794"/>
      <c r="AT660" s="794"/>
      <c r="AU660" s="794"/>
      <c r="AV660" s="794"/>
      <c r="AW660" s="794"/>
      <c r="AX660" s="794"/>
      <c r="AY660" s="794"/>
      <c r="AZ660" s="794"/>
      <c r="BA660" s="794"/>
      <c r="BB660" s="794"/>
      <c r="BC660" s="794"/>
      <c r="BD660" s="794"/>
      <c r="BE660" s="794"/>
      <c r="BF660" s="794"/>
      <c r="BG660" s="794"/>
      <c r="BH660" s="794"/>
      <c r="BI660" s="794"/>
      <c r="BJ660" s="794"/>
      <c r="BK660" s="794"/>
      <c r="BL660" s="794"/>
      <c r="BM660" s="794"/>
    </row>
    <row r="661" spans="5:65" s="795" customFormat="1" ht="12.75" customHeight="1">
      <c r="E661" s="4"/>
      <c r="F661" s="794"/>
      <c r="G661" s="794"/>
      <c r="H661" s="794"/>
      <c r="I661" s="794"/>
      <c r="J661" s="794"/>
      <c r="K661" s="794"/>
      <c r="L661" s="794"/>
      <c r="M661" s="794"/>
      <c r="N661" s="794"/>
      <c r="O661" s="794"/>
      <c r="P661" s="794"/>
      <c r="Q661" s="794"/>
      <c r="R661" s="794"/>
      <c r="S661" s="794"/>
      <c r="T661" s="794"/>
      <c r="U661" s="794"/>
      <c r="V661" s="794"/>
      <c r="W661" s="794"/>
      <c r="X661" s="794"/>
      <c r="Y661" s="794"/>
      <c r="Z661" s="794"/>
      <c r="AA661" s="794"/>
      <c r="AB661" s="794"/>
      <c r="AC661" s="794"/>
      <c r="AD661" s="794"/>
      <c r="AE661" s="794"/>
      <c r="AF661" s="794"/>
      <c r="AG661" s="794"/>
      <c r="AH661" s="794"/>
      <c r="AI661" s="794"/>
      <c r="AJ661" s="794"/>
      <c r="AK661" s="794"/>
      <c r="AL661" s="794"/>
      <c r="AM661" s="794"/>
      <c r="AN661" s="794"/>
      <c r="AO661" s="794"/>
      <c r="AP661" s="794"/>
      <c r="AQ661" s="794"/>
      <c r="AR661" s="794"/>
      <c r="AS661" s="794"/>
      <c r="AT661" s="794"/>
      <c r="AU661" s="794"/>
      <c r="AV661" s="794"/>
      <c r="AW661" s="794"/>
      <c r="AX661" s="794"/>
      <c r="AY661" s="794"/>
      <c r="AZ661" s="794"/>
      <c r="BA661" s="794"/>
      <c r="BB661" s="794"/>
      <c r="BC661" s="794"/>
      <c r="BD661" s="794"/>
      <c r="BE661" s="794"/>
      <c r="BF661" s="794"/>
      <c r="BG661" s="794"/>
      <c r="BH661" s="794"/>
      <c r="BI661" s="794"/>
      <c r="BJ661" s="794"/>
      <c r="BK661" s="794"/>
      <c r="BL661" s="794"/>
      <c r="BM661" s="794"/>
    </row>
    <row r="662" spans="5:65" s="795" customFormat="1" ht="12.75" customHeight="1">
      <c r="E662" s="4"/>
      <c r="F662" s="794"/>
      <c r="G662" s="794"/>
      <c r="H662" s="794"/>
      <c r="I662" s="794"/>
      <c r="J662" s="794"/>
      <c r="K662" s="794"/>
      <c r="L662" s="794"/>
      <c r="M662" s="794"/>
      <c r="N662" s="794"/>
      <c r="O662" s="794"/>
      <c r="P662" s="794"/>
      <c r="Q662" s="794"/>
      <c r="R662" s="794"/>
      <c r="S662" s="794"/>
      <c r="T662" s="794"/>
      <c r="U662" s="794"/>
      <c r="V662" s="794"/>
      <c r="W662" s="794"/>
      <c r="X662" s="794"/>
      <c r="Y662" s="794"/>
      <c r="Z662" s="794"/>
      <c r="AA662" s="794"/>
      <c r="AB662" s="794"/>
      <c r="AC662" s="794"/>
      <c r="AD662" s="794"/>
      <c r="AE662" s="794"/>
      <c r="AF662" s="794"/>
      <c r="AG662" s="794"/>
      <c r="AH662" s="794"/>
      <c r="AI662" s="794"/>
      <c r="AJ662" s="794"/>
      <c r="AK662" s="794"/>
      <c r="AL662" s="794"/>
      <c r="AM662" s="794"/>
      <c r="AN662" s="794"/>
      <c r="AO662" s="794"/>
      <c r="AP662" s="794"/>
      <c r="AQ662" s="794"/>
      <c r="AR662" s="794"/>
      <c r="AS662" s="794"/>
      <c r="AT662" s="794"/>
      <c r="AU662" s="794"/>
      <c r="AV662" s="794"/>
      <c r="AW662" s="794"/>
      <c r="AX662" s="794"/>
      <c r="AY662" s="794"/>
      <c r="AZ662" s="794"/>
      <c r="BA662" s="794"/>
      <c r="BB662" s="794"/>
      <c r="BC662" s="794"/>
      <c r="BD662" s="794"/>
      <c r="BE662" s="794"/>
      <c r="BF662" s="794"/>
      <c r="BG662" s="794"/>
      <c r="BH662" s="794"/>
      <c r="BI662" s="794"/>
      <c r="BJ662" s="794"/>
      <c r="BK662" s="794"/>
      <c r="BL662" s="794"/>
      <c r="BM662" s="794"/>
    </row>
    <row r="663" spans="5:65" s="795" customFormat="1" ht="12.75" customHeight="1">
      <c r="E663" s="4"/>
      <c r="F663" s="794"/>
      <c r="G663" s="794"/>
      <c r="H663" s="794"/>
      <c r="I663" s="794"/>
      <c r="J663" s="794"/>
      <c r="K663" s="794"/>
      <c r="L663" s="794"/>
      <c r="M663" s="794"/>
      <c r="N663" s="794"/>
      <c r="O663" s="794"/>
      <c r="P663" s="794"/>
      <c r="Q663" s="794"/>
      <c r="R663" s="794"/>
      <c r="S663" s="794"/>
      <c r="T663" s="794"/>
      <c r="U663" s="794"/>
      <c r="V663" s="794"/>
      <c r="W663" s="794"/>
      <c r="X663" s="794"/>
      <c r="Y663" s="794"/>
      <c r="Z663" s="794"/>
      <c r="AA663" s="794"/>
      <c r="AB663" s="794"/>
      <c r="AC663" s="794"/>
      <c r="AD663" s="794"/>
      <c r="AE663" s="794"/>
      <c r="AF663" s="794"/>
      <c r="AG663" s="794"/>
      <c r="AH663" s="794"/>
      <c r="AI663" s="794"/>
      <c r="AJ663" s="794"/>
      <c r="AK663" s="794"/>
      <c r="AL663" s="794"/>
      <c r="AM663" s="794"/>
      <c r="AN663" s="794"/>
      <c r="AO663" s="794"/>
      <c r="AP663" s="794"/>
      <c r="AQ663" s="794"/>
      <c r="AR663" s="794"/>
      <c r="AS663" s="794"/>
      <c r="AT663" s="794"/>
      <c r="AU663" s="794"/>
      <c r="AV663" s="794"/>
      <c r="AW663" s="794"/>
      <c r="AX663" s="794"/>
      <c r="AY663" s="794"/>
      <c r="AZ663" s="794"/>
      <c r="BA663" s="794"/>
      <c r="BB663" s="794"/>
      <c r="BC663" s="794"/>
      <c r="BD663" s="794"/>
      <c r="BE663" s="794"/>
      <c r="BF663" s="794"/>
      <c r="BG663" s="794"/>
      <c r="BH663" s="794"/>
      <c r="BI663" s="794"/>
      <c r="BJ663" s="794"/>
      <c r="BK663" s="794"/>
      <c r="BL663" s="794"/>
      <c r="BM663" s="794"/>
    </row>
    <row r="664" spans="5:65" s="795" customFormat="1" ht="12.75" customHeight="1">
      <c r="E664" s="4"/>
      <c r="F664" s="794"/>
      <c r="G664" s="794"/>
      <c r="H664" s="794"/>
      <c r="I664" s="794"/>
      <c r="J664" s="794"/>
      <c r="K664" s="794"/>
      <c r="L664" s="794"/>
      <c r="M664" s="794"/>
      <c r="N664" s="794"/>
      <c r="O664" s="794"/>
      <c r="P664" s="794"/>
      <c r="Q664" s="794"/>
      <c r="R664" s="794"/>
      <c r="S664" s="794"/>
      <c r="T664" s="794"/>
      <c r="U664" s="794"/>
      <c r="V664" s="794"/>
      <c r="W664" s="794"/>
      <c r="X664" s="794"/>
      <c r="Y664" s="794"/>
      <c r="Z664" s="794"/>
      <c r="AA664" s="794"/>
      <c r="AB664" s="794"/>
      <c r="AC664" s="794"/>
      <c r="AD664" s="794"/>
      <c r="AE664" s="794"/>
      <c r="AF664" s="794"/>
      <c r="AG664" s="794"/>
      <c r="AH664" s="794"/>
      <c r="AI664" s="794"/>
      <c r="AJ664" s="794"/>
      <c r="AK664" s="794"/>
      <c r="AL664" s="794"/>
      <c r="AM664" s="794"/>
      <c r="AN664" s="794"/>
      <c r="AO664" s="794"/>
      <c r="AP664" s="794"/>
      <c r="AQ664" s="794"/>
      <c r="AR664" s="794"/>
      <c r="AS664" s="794"/>
      <c r="AT664" s="794"/>
      <c r="AU664" s="794"/>
      <c r="AV664" s="794"/>
      <c r="AW664" s="794"/>
      <c r="AX664" s="794"/>
      <c r="AY664" s="794"/>
      <c r="AZ664" s="794"/>
      <c r="BA664" s="794"/>
      <c r="BB664" s="794"/>
      <c r="BC664" s="794"/>
      <c r="BD664" s="794"/>
      <c r="BE664" s="794"/>
      <c r="BF664" s="794"/>
      <c r="BG664" s="794"/>
      <c r="BH664" s="794"/>
      <c r="BI664" s="794"/>
      <c r="BJ664" s="794"/>
      <c r="BK664" s="794"/>
      <c r="BL664" s="794"/>
      <c r="BM664" s="794"/>
    </row>
    <row r="665" spans="5:65" s="795" customFormat="1" ht="11.1" customHeight="1">
      <c r="E665" s="4"/>
      <c r="F665" s="794"/>
      <c r="G665" s="794"/>
      <c r="H665" s="794"/>
      <c r="I665" s="794"/>
      <c r="J665" s="794"/>
      <c r="K665" s="794"/>
      <c r="L665" s="794"/>
      <c r="M665" s="794"/>
      <c r="N665" s="794"/>
      <c r="O665" s="794"/>
      <c r="P665" s="794"/>
      <c r="Q665" s="794"/>
      <c r="R665" s="794"/>
      <c r="S665" s="794"/>
      <c r="T665" s="794"/>
      <c r="U665" s="794"/>
      <c r="V665" s="794"/>
      <c r="W665" s="794"/>
      <c r="X665" s="794"/>
      <c r="Y665" s="794"/>
      <c r="Z665" s="794"/>
      <c r="AA665" s="794"/>
      <c r="AB665" s="794"/>
      <c r="AC665" s="794"/>
      <c r="AD665" s="794"/>
      <c r="AE665" s="794"/>
      <c r="AF665" s="794"/>
      <c r="AG665" s="794"/>
      <c r="AH665" s="794"/>
      <c r="AI665" s="794"/>
      <c r="AJ665" s="794"/>
      <c r="AK665" s="794"/>
      <c r="AL665" s="794"/>
      <c r="AM665" s="794"/>
      <c r="AN665" s="794"/>
      <c r="AO665" s="794"/>
      <c r="AP665" s="794"/>
      <c r="AQ665" s="794"/>
      <c r="AR665" s="794"/>
      <c r="AS665" s="794"/>
      <c r="AT665" s="794"/>
      <c r="AU665" s="794"/>
      <c r="AV665" s="794"/>
      <c r="AW665" s="794"/>
      <c r="AX665" s="794"/>
      <c r="AY665" s="794"/>
      <c r="AZ665" s="794"/>
      <c r="BA665" s="794"/>
      <c r="BB665" s="794"/>
      <c r="BC665" s="794"/>
      <c r="BD665" s="794"/>
      <c r="BE665" s="794"/>
      <c r="BF665" s="794"/>
      <c r="BG665" s="794"/>
      <c r="BH665" s="794"/>
      <c r="BI665" s="794"/>
      <c r="BJ665" s="794"/>
      <c r="BK665" s="794"/>
      <c r="BL665" s="794"/>
      <c r="BM665" s="794"/>
    </row>
    <row r="666" spans="5:65" s="795" customFormat="1" ht="12.75" customHeight="1">
      <c r="E666" s="4"/>
      <c r="F666" s="794"/>
      <c r="G666" s="794"/>
      <c r="H666" s="794"/>
      <c r="I666" s="794"/>
      <c r="J666" s="794"/>
      <c r="K666" s="794"/>
      <c r="L666" s="794"/>
      <c r="M666" s="794"/>
      <c r="N666" s="794"/>
      <c r="O666" s="794"/>
      <c r="P666" s="794"/>
      <c r="Q666" s="794"/>
      <c r="R666" s="794"/>
      <c r="S666" s="794"/>
      <c r="T666" s="794"/>
      <c r="U666" s="794"/>
      <c r="V666" s="794"/>
      <c r="W666" s="794"/>
      <c r="X666" s="794"/>
      <c r="Y666" s="794"/>
      <c r="Z666" s="794"/>
      <c r="AA666" s="794"/>
      <c r="AB666" s="794"/>
      <c r="AC666" s="794"/>
      <c r="AD666" s="794"/>
      <c r="AE666" s="794"/>
      <c r="AF666" s="794"/>
      <c r="AG666" s="794"/>
      <c r="AH666" s="794"/>
      <c r="AI666" s="794"/>
      <c r="AJ666" s="794"/>
      <c r="AK666" s="794"/>
      <c r="AL666" s="794"/>
      <c r="AM666" s="794"/>
      <c r="AN666" s="794"/>
      <c r="AO666" s="794"/>
      <c r="AP666" s="794"/>
      <c r="AQ666" s="794"/>
      <c r="AR666" s="794"/>
      <c r="AS666" s="794"/>
      <c r="AT666" s="794"/>
      <c r="AU666" s="794"/>
      <c r="AV666" s="794"/>
      <c r="AW666" s="794"/>
      <c r="AX666" s="794"/>
      <c r="AY666" s="794"/>
      <c r="AZ666" s="794"/>
      <c r="BA666" s="794"/>
      <c r="BB666" s="794"/>
      <c r="BC666" s="794"/>
      <c r="BD666" s="794"/>
      <c r="BE666" s="794"/>
      <c r="BF666" s="794"/>
      <c r="BG666" s="794"/>
      <c r="BH666" s="794"/>
      <c r="BI666" s="794"/>
      <c r="BJ666" s="794"/>
      <c r="BK666" s="794"/>
      <c r="BL666" s="794"/>
      <c r="BM666" s="794"/>
    </row>
    <row r="667" spans="5:65" s="795" customFormat="1" ht="12.75" customHeight="1">
      <c r="E667" s="4"/>
      <c r="F667" s="794"/>
      <c r="G667" s="794"/>
      <c r="H667" s="794"/>
      <c r="I667" s="794"/>
      <c r="J667" s="794"/>
      <c r="K667" s="794"/>
      <c r="L667" s="794"/>
      <c r="M667" s="794"/>
      <c r="N667" s="794"/>
      <c r="O667" s="794"/>
      <c r="P667" s="794"/>
      <c r="Q667" s="794"/>
      <c r="R667" s="794"/>
      <c r="S667" s="794"/>
      <c r="T667" s="794"/>
      <c r="U667" s="794"/>
      <c r="V667" s="794"/>
      <c r="W667" s="794"/>
      <c r="X667" s="794"/>
      <c r="Y667" s="794"/>
      <c r="Z667" s="794"/>
      <c r="AA667" s="794"/>
      <c r="AB667" s="794"/>
      <c r="AC667" s="794"/>
      <c r="AD667" s="794"/>
      <c r="AE667" s="794"/>
      <c r="AF667" s="794"/>
      <c r="AG667" s="794"/>
      <c r="AH667" s="794"/>
      <c r="AI667" s="794"/>
      <c r="AJ667" s="794"/>
      <c r="AK667" s="794"/>
      <c r="AL667" s="794"/>
      <c r="AM667" s="794"/>
      <c r="AN667" s="794"/>
      <c r="AO667" s="794"/>
      <c r="AP667" s="794"/>
      <c r="AQ667" s="794"/>
      <c r="AR667" s="794"/>
      <c r="AS667" s="794"/>
      <c r="AT667" s="794"/>
      <c r="AU667" s="794"/>
      <c r="AV667" s="794"/>
      <c r="AW667" s="794"/>
      <c r="AX667" s="794"/>
      <c r="AY667" s="794"/>
      <c r="AZ667" s="794"/>
      <c r="BA667" s="794"/>
      <c r="BB667" s="794"/>
      <c r="BC667" s="794"/>
      <c r="BD667" s="794"/>
      <c r="BE667" s="794"/>
      <c r="BF667" s="794"/>
      <c r="BG667" s="794"/>
      <c r="BH667" s="794"/>
      <c r="BI667" s="794"/>
      <c r="BJ667" s="794"/>
      <c r="BK667" s="794"/>
      <c r="BL667" s="794"/>
      <c r="BM667" s="794"/>
    </row>
    <row r="668" spans="5:65" s="795" customFormat="1" ht="12.75" customHeight="1">
      <c r="E668" s="4"/>
      <c r="F668" s="794"/>
      <c r="G668" s="794"/>
      <c r="H668" s="794"/>
      <c r="I668" s="794"/>
      <c r="J668" s="794"/>
      <c r="K668" s="794"/>
      <c r="L668" s="794"/>
      <c r="M668" s="794"/>
      <c r="N668" s="794"/>
      <c r="O668" s="794"/>
      <c r="P668" s="794"/>
      <c r="Q668" s="794"/>
      <c r="R668" s="794"/>
      <c r="S668" s="794"/>
      <c r="T668" s="794"/>
      <c r="U668" s="794"/>
      <c r="V668" s="794"/>
      <c r="W668" s="794"/>
      <c r="X668" s="794"/>
      <c r="Y668" s="794"/>
      <c r="Z668" s="794"/>
      <c r="AA668" s="794"/>
      <c r="AB668" s="794"/>
      <c r="AC668" s="794"/>
      <c r="AD668" s="794"/>
      <c r="AE668" s="794"/>
      <c r="AF668" s="794"/>
      <c r="AG668" s="794"/>
      <c r="AH668" s="794"/>
      <c r="AI668" s="794"/>
      <c r="AJ668" s="794"/>
      <c r="AK668" s="794"/>
      <c r="AL668" s="794"/>
      <c r="AM668" s="794"/>
      <c r="AN668" s="794"/>
      <c r="AO668" s="794"/>
      <c r="AP668" s="794"/>
      <c r="AQ668" s="794"/>
      <c r="AR668" s="794"/>
      <c r="AS668" s="794"/>
      <c r="AT668" s="794"/>
      <c r="AU668" s="794"/>
      <c r="AV668" s="794"/>
      <c r="AW668" s="794"/>
      <c r="AX668" s="794"/>
      <c r="AY668" s="794"/>
      <c r="AZ668" s="794"/>
      <c r="BA668" s="794"/>
      <c r="BB668" s="794"/>
      <c r="BC668" s="794"/>
      <c r="BD668" s="794"/>
      <c r="BE668" s="794"/>
      <c r="BF668" s="794"/>
      <c r="BG668" s="794"/>
      <c r="BH668" s="794"/>
      <c r="BI668" s="794"/>
      <c r="BJ668" s="794"/>
      <c r="BK668" s="794"/>
      <c r="BL668" s="794"/>
      <c r="BM668" s="794"/>
    </row>
    <row r="669" spans="5:65" s="795" customFormat="1" ht="12.75" customHeight="1">
      <c r="E669" s="4"/>
      <c r="F669" s="794"/>
      <c r="G669" s="794"/>
      <c r="H669" s="794"/>
      <c r="I669" s="794"/>
      <c r="J669" s="794"/>
      <c r="K669" s="794"/>
      <c r="L669" s="794"/>
      <c r="M669" s="794"/>
      <c r="N669" s="794"/>
      <c r="O669" s="794"/>
      <c r="P669" s="794"/>
      <c r="Q669" s="794"/>
      <c r="R669" s="794"/>
      <c r="S669" s="794"/>
      <c r="T669" s="794"/>
      <c r="U669" s="794"/>
      <c r="V669" s="794"/>
      <c r="W669" s="794"/>
      <c r="X669" s="794"/>
      <c r="Y669" s="794"/>
      <c r="Z669" s="794"/>
      <c r="AA669" s="794"/>
      <c r="AB669" s="794"/>
      <c r="AC669" s="794"/>
      <c r="AD669" s="794"/>
      <c r="AE669" s="794"/>
      <c r="AF669" s="794"/>
      <c r="AG669" s="794"/>
      <c r="AH669" s="794"/>
      <c r="AI669" s="794"/>
      <c r="AJ669" s="794"/>
      <c r="AK669" s="794"/>
      <c r="AL669" s="794"/>
      <c r="AM669" s="794"/>
      <c r="AN669" s="794"/>
      <c r="AO669" s="794"/>
      <c r="AP669" s="794"/>
      <c r="AQ669" s="794"/>
      <c r="AR669" s="794"/>
      <c r="AS669" s="794"/>
      <c r="AT669" s="794"/>
      <c r="AU669" s="794"/>
      <c r="AV669" s="794"/>
      <c r="AW669" s="794"/>
      <c r="AX669" s="794"/>
      <c r="AY669" s="794"/>
      <c r="AZ669" s="794"/>
      <c r="BA669" s="794"/>
      <c r="BB669" s="794"/>
      <c r="BC669" s="794"/>
      <c r="BD669" s="794"/>
      <c r="BE669" s="794"/>
      <c r="BF669" s="794"/>
      <c r="BG669" s="794"/>
      <c r="BH669" s="794"/>
      <c r="BI669" s="794"/>
      <c r="BJ669" s="794"/>
      <c r="BK669" s="794"/>
      <c r="BL669" s="794"/>
      <c r="BM669" s="794"/>
    </row>
    <row r="670" spans="5:65" s="795" customFormat="1" ht="12.75" customHeight="1">
      <c r="E670" s="4"/>
      <c r="F670" s="794"/>
      <c r="G670" s="794"/>
      <c r="H670" s="794"/>
      <c r="I670" s="794"/>
      <c r="J670" s="794"/>
      <c r="K670" s="794"/>
      <c r="L670" s="794"/>
      <c r="M670" s="794"/>
      <c r="N670" s="794"/>
      <c r="O670" s="794"/>
      <c r="P670" s="794"/>
      <c r="Q670" s="794"/>
      <c r="R670" s="794"/>
      <c r="S670" s="794"/>
      <c r="T670" s="794"/>
      <c r="U670" s="794"/>
      <c r="V670" s="794"/>
      <c r="W670" s="794"/>
      <c r="X670" s="794"/>
      <c r="Y670" s="794"/>
      <c r="Z670" s="794"/>
      <c r="AA670" s="794"/>
      <c r="AB670" s="794"/>
      <c r="AC670" s="794"/>
      <c r="AD670" s="794"/>
      <c r="AE670" s="794"/>
      <c r="AF670" s="794"/>
      <c r="AG670" s="794"/>
      <c r="AH670" s="794"/>
      <c r="AI670" s="794"/>
      <c r="AJ670" s="794"/>
      <c r="AK670" s="794"/>
      <c r="AL670" s="794"/>
      <c r="AM670" s="794"/>
      <c r="AN670" s="794"/>
      <c r="AO670" s="794"/>
      <c r="AP670" s="794"/>
      <c r="AQ670" s="794"/>
      <c r="AR670" s="794"/>
      <c r="AS670" s="794"/>
      <c r="AT670" s="794"/>
      <c r="AU670" s="794"/>
      <c r="AV670" s="794"/>
      <c r="AW670" s="794"/>
      <c r="AX670" s="794"/>
      <c r="AY670" s="794"/>
      <c r="AZ670" s="794"/>
      <c r="BA670" s="794"/>
      <c r="BB670" s="794"/>
      <c r="BC670" s="794"/>
      <c r="BD670" s="794"/>
      <c r="BE670" s="794"/>
      <c r="BF670" s="794"/>
      <c r="BG670" s="794"/>
      <c r="BH670" s="794"/>
      <c r="BI670" s="794"/>
      <c r="BJ670" s="794"/>
      <c r="BK670" s="794"/>
      <c r="BL670" s="794"/>
      <c r="BM670" s="794"/>
    </row>
    <row r="671" spans="5:65" s="795" customFormat="1" ht="11.1" customHeight="1">
      <c r="E671" s="4"/>
      <c r="F671" s="794"/>
      <c r="G671" s="794"/>
      <c r="H671" s="794"/>
      <c r="I671" s="794"/>
      <c r="J671" s="794"/>
      <c r="K671" s="794"/>
      <c r="L671" s="794"/>
      <c r="M671" s="794"/>
      <c r="N671" s="794"/>
      <c r="O671" s="794"/>
      <c r="P671" s="794"/>
      <c r="Q671" s="794"/>
      <c r="R671" s="794"/>
      <c r="S671" s="794"/>
      <c r="T671" s="794"/>
      <c r="U671" s="794"/>
      <c r="V671" s="794"/>
      <c r="W671" s="794"/>
      <c r="X671" s="794"/>
      <c r="Y671" s="794"/>
      <c r="Z671" s="794"/>
      <c r="AA671" s="794"/>
      <c r="AB671" s="794"/>
      <c r="AC671" s="794"/>
      <c r="AD671" s="794"/>
      <c r="AE671" s="794"/>
      <c r="AF671" s="794"/>
      <c r="AG671" s="794"/>
      <c r="AH671" s="794"/>
      <c r="AI671" s="794"/>
      <c r="AJ671" s="794"/>
      <c r="AK671" s="794"/>
      <c r="AL671" s="794"/>
      <c r="AM671" s="794"/>
      <c r="AN671" s="794"/>
      <c r="AO671" s="794"/>
      <c r="AP671" s="794"/>
      <c r="AQ671" s="794"/>
      <c r="AR671" s="794"/>
      <c r="AS671" s="794"/>
      <c r="AT671" s="794"/>
      <c r="AU671" s="794"/>
      <c r="AV671" s="794"/>
      <c r="AW671" s="794"/>
      <c r="AX671" s="794"/>
      <c r="AY671" s="794"/>
      <c r="AZ671" s="794"/>
      <c r="BA671" s="794"/>
      <c r="BB671" s="794"/>
      <c r="BC671" s="794"/>
      <c r="BD671" s="794"/>
      <c r="BE671" s="794"/>
      <c r="BF671" s="794"/>
      <c r="BG671" s="794"/>
      <c r="BH671" s="794"/>
      <c r="BI671" s="794"/>
      <c r="BJ671" s="794"/>
      <c r="BK671" s="794"/>
      <c r="BL671" s="794"/>
      <c r="BM671" s="794"/>
    </row>
    <row r="672" spans="5:65" s="795" customFormat="1" ht="12.75" customHeight="1">
      <c r="E672" s="4"/>
      <c r="F672" s="794"/>
      <c r="G672" s="794"/>
      <c r="H672" s="794"/>
      <c r="I672" s="794"/>
      <c r="J672" s="794"/>
      <c r="K672" s="794"/>
      <c r="L672" s="794"/>
      <c r="M672" s="794"/>
      <c r="N672" s="794"/>
      <c r="O672" s="794"/>
      <c r="P672" s="794"/>
      <c r="Q672" s="794"/>
      <c r="R672" s="794"/>
      <c r="S672" s="794"/>
      <c r="T672" s="794"/>
      <c r="U672" s="794"/>
      <c r="V672" s="794"/>
      <c r="W672" s="794"/>
      <c r="X672" s="794"/>
      <c r="Y672" s="794"/>
      <c r="Z672" s="794"/>
      <c r="AA672" s="794"/>
      <c r="AB672" s="794"/>
      <c r="AC672" s="794"/>
      <c r="AD672" s="794"/>
      <c r="AE672" s="794"/>
      <c r="AF672" s="794"/>
      <c r="AG672" s="794"/>
      <c r="AH672" s="794"/>
      <c r="AI672" s="794"/>
      <c r="AJ672" s="794"/>
      <c r="AK672" s="794"/>
      <c r="AL672" s="794"/>
      <c r="AM672" s="794"/>
      <c r="AN672" s="794"/>
      <c r="AO672" s="794"/>
      <c r="AP672" s="794"/>
      <c r="AQ672" s="794"/>
      <c r="AR672" s="794"/>
      <c r="AS672" s="794"/>
      <c r="AT672" s="794"/>
      <c r="AU672" s="794"/>
      <c r="AV672" s="794"/>
      <c r="AW672" s="794"/>
      <c r="AX672" s="794"/>
      <c r="AY672" s="794"/>
      <c r="AZ672" s="794"/>
      <c r="BA672" s="794"/>
      <c r="BB672" s="794"/>
      <c r="BC672" s="794"/>
      <c r="BD672" s="794"/>
      <c r="BE672" s="794"/>
      <c r="BF672" s="794"/>
      <c r="BG672" s="794"/>
      <c r="BH672" s="794"/>
      <c r="BI672" s="794"/>
      <c r="BJ672" s="794"/>
      <c r="BK672" s="794"/>
      <c r="BL672" s="794"/>
      <c r="BM672" s="794"/>
    </row>
    <row r="673" spans="5:65" s="795" customFormat="1" ht="12.75" customHeight="1">
      <c r="E673" s="4"/>
      <c r="F673" s="794"/>
      <c r="G673" s="794"/>
      <c r="H673" s="794"/>
      <c r="I673" s="794"/>
      <c r="J673" s="794"/>
      <c r="K673" s="794"/>
      <c r="L673" s="794"/>
      <c r="M673" s="794"/>
      <c r="N673" s="794"/>
      <c r="O673" s="794"/>
      <c r="P673" s="794"/>
      <c r="Q673" s="794"/>
      <c r="R673" s="794"/>
      <c r="S673" s="794"/>
      <c r="T673" s="794"/>
      <c r="U673" s="794"/>
      <c r="V673" s="794"/>
      <c r="W673" s="794"/>
      <c r="X673" s="794"/>
      <c r="Y673" s="794"/>
      <c r="Z673" s="794"/>
      <c r="AA673" s="794"/>
      <c r="AB673" s="794"/>
      <c r="AC673" s="794"/>
      <c r="AD673" s="794"/>
      <c r="AE673" s="794"/>
      <c r="AF673" s="794"/>
      <c r="AG673" s="794"/>
      <c r="AH673" s="794"/>
      <c r="AI673" s="794"/>
      <c r="AJ673" s="794"/>
      <c r="AK673" s="794"/>
      <c r="AL673" s="794"/>
      <c r="AM673" s="794"/>
      <c r="AN673" s="794"/>
      <c r="AO673" s="794"/>
      <c r="AP673" s="794"/>
      <c r="AQ673" s="794"/>
      <c r="AR673" s="794"/>
      <c r="AS673" s="794"/>
      <c r="AT673" s="794"/>
      <c r="AU673" s="794"/>
      <c r="AV673" s="794"/>
      <c r="AW673" s="794"/>
      <c r="AX673" s="794"/>
      <c r="AY673" s="794"/>
      <c r="AZ673" s="794"/>
      <c r="BA673" s="794"/>
      <c r="BB673" s="794"/>
      <c r="BC673" s="794"/>
      <c r="BD673" s="794"/>
      <c r="BE673" s="794"/>
      <c r="BF673" s="794"/>
      <c r="BG673" s="794"/>
      <c r="BH673" s="794"/>
      <c r="BI673" s="794"/>
      <c r="BJ673" s="794"/>
      <c r="BK673" s="794"/>
      <c r="BL673" s="794"/>
      <c r="BM673" s="794"/>
    </row>
    <row r="674" spans="5:65" s="795" customFormat="1" ht="12.75" customHeight="1">
      <c r="E674" s="4"/>
      <c r="F674" s="794"/>
      <c r="G674" s="794"/>
      <c r="H674" s="794"/>
      <c r="I674" s="794"/>
      <c r="J674" s="794"/>
      <c r="K674" s="794"/>
      <c r="L674" s="794"/>
      <c r="M674" s="794"/>
      <c r="N674" s="794"/>
      <c r="O674" s="794"/>
      <c r="P674" s="794"/>
      <c r="Q674" s="794"/>
      <c r="R674" s="794"/>
      <c r="S674" s="794"/>
      <c r="T674" s="794"/>
      <c r="U674" s="794"/>
      <c r="V674" s="794"/>
      <c r="W674" s="794"/>
      <c r="X674" s="794"/>
      <c r="Y674" s="794"/>
      <c r="Z674" s="794"/>
      <c r="AA674" s="794"/>
      <c r="AB674" s="794"/>
      <c r="AC674" s="794"/>
      <c r="AD674" s="794"/>
      <c r="AE674" s="794"/>
      <c r="AF674" s="794"/>
      <c r="AG674" s="794"/>
      <c r="AH674" s="794"/>
      <c r="AI674" s="794"/>
      <c r="AJ674" s="794"/>
      <c r="AK674" s="794"/>
      <c r="AL674" s="794"/>
      <c r="AM674" s="794"/>
      <c r="AN674" s="794"/>
      <c r="AO674" s="794"/>
      <c r="AP674" s="794"/>
      <c r="AQ674" s="794"/>
      <c r="AR674" s="794"/>
      <c r="AS674" s="794"/>
      <c r="AT674" s="794"/>
      <c r="AU674" s="794"/>
      <c r="AV674" s="794"/>
      <c r="AW674" s="794"/>
      <c r="AX674" s="794"/>
      <c r="AY674" s="794"/>
      <c r="AZ674" s="794"/>
      <c r="BA674" s="794"/>
      <c r="BB674" s="794"/>
      <c r="BC674" s="794"/>
      <c r="BD674" s="794"/>
      <c r="BE674" s="794"/>
      <c r="BF674" s="794"/>
      <c r="BG674" s="794"/>
      <c r="BH674" s="794"/>
      <c r="BI674" s="794"/>
      <c r="BJ674" s="794"/>
      <c r="BK674" s="794"/>
      <c r="BL674" s="794"/>
      <c r="BM674" s="794"/>
    </row>
    <row r="675" spans="5:65" s="795" customFormat="1" ht="12.75" customHeight="1">
      <c r="E675" s="4"/>
      <c r="F675" s="794"/>
      <c r="G675" s="794"/>
      <c r="H675" s="794"/>
      <c r="I675" s="794"/>
      <c r="J675" s="794"/>
      <c r="K675" s="794"/>
      <c r="L675" s="794"/>
      <c r="M675" s="794"/>
      <c r="N675" s="794"/>
      <c r="O675" s="794"/>
      <c r="P675" s="794"/>
      <c r="Q675" s="794"/>
      <c r="R675" s="794"/>
      <c r="S675" s="794"/>
      <c r="T675" s="794"/>
      <c r="U675" s="794"/>
      <c r="V675" s="794"/>
      <c r="W675" s="794"/>
      <c r="X675" s="794"/>
      <c r="Y675" s="794"/>
      <c r="Z675" s="794"/>
      <c r="AA675" s="794"/>
      <c r="AB675" s="794"/>
      <c r="AC675" s="794"/>
      <c r="AD675" s="794"/>
      <c r="AE675" s="794"/>
      <c r="AF675" s="794"/>
      <c r="AG675" s="794"/>
      <c r="AH675" s="794"/>
      <c r="AI675" s="794"/>
      <c r="AJ675" s="794"/>
      <c r="AK675" s="794"/>
      <c r="AL675" s="794"/>
      <c r="AM675" s="794"/>
      <c r="AN675" s="794"/>
      <c r="AO675" s="794"/>
      <c r="AP675" s="794"/>
      <c r="AQ675" s="794"/>
      <c r="AR675" s="794"/>
      <c r="AS675" s="794"/>
      <c r="AT675" s="794"/>
      <c r="AU675" s="794"/>
      <c r="AV675" s="794"/>
      <c r="AW675" s="794"/>
      <c r="AX675" s="794"/>
      <c r="AY675" s="794"/>
      <c r="AZ675" s="794"/>
      <c r="BA675" s="794"/>
      <c r="BB675" s="794"/>
      <c r="BC675" s="794"/>
      <c r="BD675" s="794"/>
      <c r="BE675" s="794"/>
      <c r="BF675" s="794"/>
      <c r="BG675" s="794"/>
      <c r="BH675" s="794"/>
      <c r="BI675" s="794"/>
      <c r="BJ675" s="794"/>
      <c r="BK675" s="794"/>
      <c r="BL675" s="794"/>
      <c r="BM675" s="794"/>
    </row>
    <row r="676" spans="5:65" s="795" customFormat="1" ht="11.1" customHeight="1">
      <c r="E676" s="4"/>
      <c r="F676" s="794"/>
      <c r="G676" s="794"/>
      <c r="H676" s="794"/>
      <c r="I676" s="794"/>
      <c r="J676" s="794"/>
      <c r="K676" s="794"/>
      <c r="L676" s="794"/>
      <c r="M676" s="794"/>
      <c r="N676" s="794"/>
      <c r="O676" s="794"/>
      <c r="P676" s="794"/>
      <c r="Q676" s="794"/>
      <c r="R676" s="794"/>
      <c r="S676" s="794"/>
      <c r="T676" s="794"/>
      <c r="U676" s="794"/>
      <c r="V676" s="794"/>
      <c r="W676" s="794"/>
      <c r="X676" s="794"/>
      <c r="Y676" s="794"/>
      <c r="Z676" s="794"/>
      <c r="AA676" s="794"/>
      <c r="AB676" s="794"/>
      <c r="AC676" s="794"/>
      <c r="AD676" s="794"/>
      <c r="AE676" s="794"/>
      <c r="AF676" s="794"/>
      <c r="AG676" s="794"/>
      <c r="AH676" s="794"/>
      <c r="AI676" s="794"/>
      <c r="AJ676" s="794"/>
      <c r="AK676" s="794"/>
      <c r="AL676" s="794"/>
      <c r="AM676" s="794"/>
      <c r="AN676" s="794"/>
      <c r="AO676" s="794"/>
      <c r="AP676" s="794"/>
      <c r="AQ676" s="794"/>
      <c r="AR676" s="794"/>
      <c r="AS676" s="794"/>
      <c r="AT676" s="794"/>
      <c r="AU676" s="794"/>
      <c r="AV676" s="794"/>
      <c r="AW676" s="794"/>
      <c r="AX676" s="794"/>
      <c r="AY676" s="794"/>
      <c r="AZ676" s="794"/>
      <c r="BA676" s="794"/>
      <c r="BB676" s="794"/>
      <c r="BC676" s="794"/>
      <c r="BD676" s="794"/>
      <c r="BE676" s="794"/>
      <c r="BF676" s="794"/>
      <c r="BG676" s="794"/>
      <c r="BH676" s="794"/>
      <c r="BI676" s="794"/>
      <c r="BJ676" s="794"/>
      <c r="BK676" s="794"/>
      <c r="BL676" s="794"/>
      <c r="BM676" s="794"/>
    </row>
    <row r="677" spans="5:65" s="795" customFormat="1" ht="13.5" customHeight="1">
      <c r="E677" s="4"/>
      <c r="F677" s="794"/>
      <c r="G677" s="794"/>
      <c r="H677" s="794"/>
      <c r="I677" s="794"/>
      <c r="J677" s="794"/>
      <c r="K677" s="794"/>
      <c r="L677" s="794"/>
      <c r="M677" s="794"/>
      <c r="N677" s="794"/>
      <c r="O677" s="794"/>
      <c r="P677" s="794"/>
      <c r="Q677" s="794"/>
      <c r="R677" s="794"/>
      <c r="S677" s="794"/>
      <c r="T677" s="794"/>
      <c r="U677" s="794"/>
      <c r="V677" s="794"/>
      <c r="W677" s="794"/>
      <c r="X677" s="794"/>
      <c r="Y677" s="794"/>
      <c r="Z677" s="794"/>
      <c r="AA677" s="794"/>
      <c r="AB677" s="794"/>
      <c r="AC677" s="794"/>
      <c r="AD677" s="794"/>
      <c r="AE677" s="794"/>
      <c r="AF677" s="794"/>
      <c r="AG677" s="794"/>
      <c r="AH677" s="794"/>
      <c r="AI677" s="794"/>
      <c r="AJ677" s="794"/>
      <c r="AK677" s="794"/>
      <c r="AL677" s="794"/>
      <c r="AM677" s="794"/>
      <c r="AN677" s="794"/>
      <c r="AO677" s="794"/>
      <c r="AP677" s="794"/>
      <c r="AQ677" s="794"/>
      <c r="AR677" s="794"/>
      <c r="AS677" s="794"/>
      <c r="AT677" s="794"/>
      <c r="AU677" s="794"/>
      <c r="AV677" s="794"/>
      <c r="AW677" s="794"/>
      <c r="AX677" s="794"/>
      <c r="AY677" s="794"/>
      <c r="AZ677" s="794"/>
      <c r="BA677" s="794"/>
      <c r="BB677" s="794"/>
      <c r="BC677" s="794"/>
      <c r="BD677" s="794"/>
      <c r="BE677" s="794"/>
      <c r="BF677" s="794"/>
      <c r="BG677" s="794"/>
      <c r="BH677" s="794"/>
      <c r="BI677" s="794"/>
      <c r="BJ677" s="794"/>
      <c r="BK677" s="794"/>
      <c r="BL677" s="794"/>
      <c r="BM677" s="794"/>
    </row>
    <row r="678" spans="5:65" s="795" customFormat="1" ht="12.75" customHeight="1">
      <c r="E678" s="4"/>
      <c r="F678" s="794"/>
      <c r="G678" s="794"/>
      <c r="H678" s="794"/>
      <c r="I678" s="794"/>
      <c r="J678" s="794"/>
      <c r="K678" s="794"/>
      <c r="L678" s="794"/>
      <c r="M678" s="794"/>
      <c r="N678" s="794"/>
      <c r="O678" s="794"/>
      <c r="P678" s="794"/>
      <c r="Q678" s="794"/>
      <c r="R678" s="794"/>
      <c r="S678" s="794"/>
      <c r="T678" s="794"/>
      <c r="U678" s="794"/>
      <c r="V678" s="794"/>
      <c r="W678" s="794"/>
      <c r="X678" s="794"/>
      <c r="Y678" s="794"/>
      <c r="Z678" s="794"/>
      <c r="AA678" s="794"/>
      <c r="AB678" s="794"/>
      <c r="AC678" s="794"/>
      <c r="AD678" s="794"/>
      <c r="AE678" s="794"/>
      <c r="AF678" s="794"/>
      <c r="AG678" s="794"/>
      <c r="AH678" s="794"/>
      <c r="AI678" s="794"/>
      <c r="AJ678" s="794"/>
      <c r="AK678" s="794"/>
      <c r="AL678" s="794"/>
      <c r="AM678" s="794"/>
      <c r="AN678" s="794"/>
      <c r="AO678" s="794"/>
      <c r="AP678" s="794"/>
      <c r="AQ678" s="794"/>
      <c r="AR678" s="794"/>
      <c r="AS678" s="794"/>
      <c r="AT678" s="794"/>
      <c r="AU678" s="794"/>
      <c r="AV678" s="794"/>
      <c r="AW678" s="794"/>
      <c r="AX678" s="794"/>
      <c r="AY678" s="794"/>
      <c r="AZ678" s="794"/>
      <c r="BA678" s="794"/>
      <c r="BB678" s="794"/>
      <c r="BC678" s="794"/>
      <c r="BD678" s="794"/>
      <c r="BE678" s="794"/>
      <c r="BF678" s="794"/>
      <c r="BG678" s="794"/>
      <c r="BH678" s="794"/>
      <c r="BI678" s="794"/>
      <c r="BJ678" s="794"/>
      <c r="BK678" s="794"/>
      <c r="BL678" s="794"/>
      <c r="BM678" s="794"/>
    </row>
    <row r="679" spans="5:65" s="795" customFormat="1" ht="12.75" customHeight="1">
      <c r="E679" s="4"/>
      <c r="F679" s="794"/>
      <c r="G679" s="794"/>
      <c r="H679" s="794"/>
      <c r="I679" s="794"/>
      <c r="J679" s="794"/>
      <c r="K679" s="794"/>
      <c r="L679" s="794"/>
      <c r="M679" s="794"/>
      <c r="N679" s="794"/>
      <c r="O679" s="794"/>
      <c r="P679" s="794"/>
      <c r="Q679" s="794"/>
      <c r="R679" s="794"/>
      <c r="S679" s="794"/>
      <c r="T679" s="794"/>
      <c r="U679" s="794"/>
      <c r="V679" s="794"/>
      <c r="W679" s="794"/>
      <c r="X679" s="794"/>
      <c r="Y679" s="794"/>
      <c r="Z679" s="794"/>
      <c r="AA679" s="794"/>
      <c r="AB679" s="794"/>
      <c r="AC679" s="794"/>
      <c r="AD679" s="794"/>
      <c r="AE679" s="794"/>
      <c r="AF679" s="794"/>
      <c r="AG679" s="794"/>
      <c r="AH679" s="794"/>
      <c r="AI679" s="794"/>
      <c r="AJ679" s="794"/>
      <c r="AK679" s="794"/>
      <c r="AL679" s="794"/>
      <c r="AM679" s="794"/>
      <c r="AN679" s="794"/>
      <c r="AO679" s="794"/>
      <c r="AP679" s="794"/>
      <c r="AQ679" s="794"/>
      <c r="AR679" s="794"/>
      <c r="AS679" s="794"/>
      <c r="AT679" s="794"/>
      <c r="AU679" s="794"/>
      <c r="AV679" s="794"/>
      <c r="AW679" s="794"/>
      <c r="AX679" s="794"/>
      <c r="AY679" s="794"/>
      <c r="AZ679" s="794"/>
      <c r="BA679" s="794"/>
      <c r="BB679" s="794"/>
      <c r="BC679" s="794"/>
      <c r="BD679" s="794"/>
      <c r="BE679" s="794"/>
      <c r="BF679" s="794"/>
      <c r="BG679" s="794"/>
      <c r="BH679" s="794"/>
      <c r="BI679" s="794"/>
      <c r="BJ679" s="794"/>
      <c r="BK679" s="794"/>
      <c r="BL679" s="794"/>
      <c r="BM679" s="794"/>
    </row>
    <row r="680" spans="5:65" s="795" customFormat="1" ht="12.75" customHeight="1">
      <c r="E680" s="4"/>
      <c r="F680" s="794"/>
      <c r="G680" s="794"/>
      <c r="H680" s="794"/>
      <c r="I680" s="794"/>
      <c r="J680" s="794"/>
      <c r="K680" s="794"/>
      <c r="L680" s="794"/>
      <c r="M680" s="794"/>
      <c r="N680" s="794"/>
      <c r="O680" s="794"/>
      <c r="P680" s="794"/>
      <c r="Q680" s="794"/>
      <c r="R680" s="794"/>
      <c r="S680" s="794"/>
      <c r="T680" s="794"/>
      <c r="U680" s="794"/>
      <c r="V680" s="794"/>
      <c r="W680" s="794"/>
      <c r="X680" s="794"/>
      <c r="Y680" s="794"/>
      <c r="Z680" s="794"/>
      <c r="AA680" s="794"/>
      <c r="AB680" s="794"/>
      <c r="AC680" s="794"/>
      <c r="AD680" s="794"/>
      <c r="AE680" s="794"/>
      <c r="AF680" s="794"/>
      <c r="AG680" s="794"/>
      <c r="AH680" s="794"/>
      <c r="AI680" s="794"/>
      <c r="AJ680" s="794"/>
      <c r="AK680" s="794"/>
      <c r="AL680" s="794"/>
      <c r="AM680" s="794"/>
      <c r="AN680" s="794"/>
      <c r="AO680" s="794"/>
      <c r="AP680" s="794"/>
      <c r="AQ680" s="794"/>
      <c r="AR680" s="794"/>
      <c r="AS680" s="794"/>
      <c r="AT680" s="794"/>
      <c r="AU680" s="794"/>
      <c r="AV680" s="794"/>
      <c r="AW680" s="794"/>
      <c r="AX680" s="794"/>
      <c r="AY680" s="794"/>
      <c r="AZ680" s="794"/>
      <c r="BA680" s="794"/>
      <c r="BB680" s="794"/>
      <c r="BC680" s="794"/>
      <c r="BD680" s="794"/>
      <c r="BE680" s="794"/>
      <c r="BF680" s="794"/>
      <c r="BG680" s="794"/>
      <c r="BH680" s="794"/>
      <c r="BI680" s="794"/>
      <c r="BJ680" s="794"/>
      <c r="BK680" s="794"/>
      <c r="BL680" s="794"/>
      <c r="BM680" s="794"/>
    </row>
    <row r="681" spans="5:65" s="795" customFormat="1" ht="11.1" customHeight="1">
      <c r="E681" s="4"/>
      <c r="F681" s="794"/>
      <c r="G681" s="794"/>
      <c r="H681" s="794"/>
      <c r="I681" s="794"/>
      <c r="J681" s="794"/>
      <c r="K681" s="794"/>
      <c r="L681" s="794"/>
      <c r="M681" s="794"/>
      <c r="N681" s="794"/>
      <c r="O681" s="794"/>
      <c r="P681" s="794"/>
      <c r="Q681" s="794"/>
      <c r="R681" s="794"/>
      <c r="S681" s="794"/>
      <c r="T681" s="794"/>
      <c r="U681" s="794"/>
      <c r="V681" s="794"/>
      <c r="W681" s="794"/>
      <c r="X681" s="794"/>
      <c r="Y681" s="794"/>
      <c r="Z681" s="794"/>
      <c r="AA681" s="794"/>
      <c r="AB681" s="794"/>
      <c r="AC681" s="794"/>
      <c r="AD681" s="794"/>
      <c r="AE681" s="794"/>
      <c r="AF681" s="794"/>
      <c r="AG681" s="794"/>
      <c r="AH681" s="794"/>
      <c r="AI681" s="794"/>
      <c r="AJ681" s="794"/>
      <c r="AK681" s="794"/>
      <c r="AL681" s="794"/>
      <c r="AM681" s="794"/>
      <c r="AN681" s="794"/>
      <c r="AO681" s="794"/>
      <c r="AP681" s="794"/>
      <c r="AQ681" s="794"/>
      <c r="AR681" s="794"/>
      <c r="AS681" s="794"/>
      <c r="AT681" s="794"/>
      <c r="AU681" s="794"/>
      <c r="AV681" s="794"/>
      <c r="AW681" s="794"/>
      <c r="AX681" s="794"/>
      <c r="AY681" s="794"/>
      <c r="AZ681" s="794"/>
      <c r="BA681" s="794"/>
      <c r="BB681" s="794"/>
      <c r="BC681" s="794"/>
      <c r="BD681" s="794"/>
      <c r="BE681" s="794"/>
      <c r="BF681" s="794"/>
      <c r="BG681" s="794"/>
      <c r="BH681" s="794"/>
      <c r="BI681" s="794"/>
      <c r="BJ681" s="794"/>
      <c r="BK681" s="794"/>
      <c r="BL681" s="794"/>
      <c r="BM681" s="794"/>
    </row>
    <row r="682" spans="5:65" s="795" customFormat="1" ht="24" customHeight="1">
      <c r="E682" s="4"/>
      <c r="F682" s="794"/>
      <c r="G682" s="794"/>
      <c r="H682" s="794"/>
      <c r="I682" s="794"/>
      <c r="J682" s="794"/>
      <c r="K682" s="794"/>
      <c r="L682" s="794"/>
      <c r="M682" s="794"/>
      <c r="N682" s="794"/>
      <c r="O682" s="794"/>
      <c r="P682" s="794"/>
      <c r="Q682" s="794"/>
      <c r="R682" s="794"/>
      <c r="S682" s="794"/>
      <c r="T682" s="794"/>
      <c r="U682" s="794"/>
      <c r="V682" s="794"/>
      <c r="W682" s="794"/>
      <c r="X682" s="794"/>
      <c r="Y682" s="794"/>
      <c r="Z682" s="794"/>
      <c r="AA682" s="794"/>
      <c r="AB682" s="794"/>
      <c r="AC682" s="794"/>
      <c r="AD682" s="794"/>
      <c r="AE682" s="794"/>
      <c r="AF682" s="794"/>
      <c r="AG682" s="794"/>
      <c r="AH682" s="794"/>
      <c r="AI682" s="794"/>
      <c r="AJ682" s="794"/>
      <c r="AK682" s="794"/>
      <c r="AL682" s="794"/>
      <c r="AM682" s="794"/>
      <c r="AN682" s="794"/>
      <c r="AO682" s="794"/>
      <c r="AP682" s="794"/>
      <c r="AQ682" s="794"/>
      <c r="AR682" s="794"/>
      <c r="AS682" s="794"/>
      <c r="AT682" s="794"/>
      <c r="AU682" s="794"/>
      <c r="AV682" s="794"/>
      <c r="AW682" s="794"/>
      <c r="AX682" s="794"/>
      <c r="AY682" s="794"/>
      <c r="AZ682" s="794"/>
      <c r="BA682" s="794"/>
      <c r="BB682" s="794"/>
      <c r="BC682" s="794"/>
      <c r="BD682" s="794"/>
      <c r="BE682" s="794"/>
      <c r="BF682" s="794"/>
      <c r="BG682" s="794"/>
      <c r="BH682" s="794"/>
      <c r="BI682" s="794"/>
      <c r="BJ682" s="794"/>
      <c r="BK682" s="794"/>
      <c r="BL682" s="794"/>
      <c r="BM682" s="794"/>
    </row>
    <row r="683" spans="5:65" s="795" customFormat="1" ht="11.1" customHeight="1">
      <c r="E683" s="4"/>
      <c r="F683" s="794"/>
      <c r="G683" s="794"/>
      <c r="H683" s="794"/>
      <c r="I683" s="794"/>
      <c r="J683" s="794"/>
      <c r="K683" s="794"/>
      <c r="L683" s="794"/>
      <c r="M683" s="794"/>
      <c r="N683" s="794"/>
      <c r="O683" s="794"/>
      <c r="P683" s="794"/>
      <c r="Q683" s="794"/>
      <c r="R683" s="794"/>
      <c r="S683" s="794"/>
      <c r="T683" s="794"/>
      <c r="U683" s="794"/>
      <c r="V683" s="794"/>
      <c r="W683" s="794"/>
      <c r="X683" s="794"/>
      <c r="Y683" s="794"/>
      <c r="Z683" s="794"/>
      <c r="AA683" s="794"/>
      <c r="AB683" s="794"/>
      <c r="AC683" s="794"/>
      <c r="AD683" s="794"/>
      <c r="AE683" s="794"/>
      <c r="AF683" s="794"/>
      <c r="AG683" s="794"/>
      <c r="AH683" s="794"/>
      <c r="AI683" s="794"/>
      <c r="AJ683" s="794"/>
      <c r="AK683" s="794"/>
      <c r="AL683" s="794"/>
      <c r="AM683" s="794"/>
      <c r="AN683" s="794"/>
      <c r="AO683" s="794"/>
      <c r="AP683" s="794"/>
      <c r="AQ683" s="794"/>
      <c r="AR683" s="794"/>
      <c r="AS683" s="794"/>
      <c r="AT683" s="794"/>
      <c r="AU683" s="794"/>
      <c r="AV683" s="794"/>
      <c r="AW683" s="794"/>
      <c r="AX683" s="794"/>
      <c r="AY683" s="794"/>
      <c r="AZ683" s="794"/>
      <c r="BA683" s="794"/>
      <c r="BB683" s="794"/>
      <c r="BC683" s="794"/>
      <c r="BD683" s="794"/>
      <c r="BE683" s="794"/>
      <c r="BF683" s="794"/>
      <c r="BG683" s="794"/>
      <c r="BH683" s="794"/>
      <c r="BI683" s="794"/>
      <c r="BJ683" s="794"/>
      <c r="BK683" s="794"/>
      <c r="BL683" s="794"/>
      <c r="BM683" s="794"/>
    </row>
    <row r="684" spans="5:65" s="795" customFormat="1" ht="12.75" customHeight="1">
      <c r="E684" s="4"/>
      <c r="F684" s="794"/>
      <c r="G684" s="794"/>
      <c r="H684" s="794"/>
      <c r="I684" s="794"/>
      <c r="J684" s="794"/>
      <c r="K684" s="794"/>
      <c r="L684" s="794"/>
      <c r="M684" s="794"/>
      <c r="N684" s="794"/>
      <c r="O684" s="794"/>
      <c r="P684" s="794"/>
      <c r="Q684" s="794"/>
      <c r="R684" s="794"/>
      <c r="S684" s="794"/>
      <c r="T684" s="794"/>
      <c r="U684" s="794"/>
      <c r="V684" s="794"/>
      <c r="W684" s="794"/>
      <c r="X684" s="794"/>
      <c r="Y684" s="794"/>
      <c r="Z684" s="794"/>
      <c r="AA684" s="794"/>
      <c r="AB684" s="794"/>
      <c r="AC684" s="794"/>
      <c r="AD684" s="794"/>
      <c r="AE684" s="794"/>
      <c r="AF684" s="794"/>
      <c r="AG684" s="794"/>
      <c r="AH684" s="794"/>
      <c r="AI684" s="794"/>
      <c r="AJ684" s="794"/>
      <c r="AK684" s="794"/>
      <c r="AL684" s="794"/>
      <c r="AM684" s="794"/>
      <c r="AN684" s="794"/>
      <c r="AO684" s="794"/>
      <c r="AP684" s="794"/>
      <c r="AQ684" s="794"/>
      <c r="AR684" s="794"/>
      <c r="AS684" s="794"/>
      <c r="AT684" s="794"/>
      <c r="AU684" s="794"/>
      <c r="AV684" s="794"/>
      <c r="AW684" s="794"/>
      <c r="AX684" s="794"/>
      <c r="AY684" s="794"/>
      <c r="AZ684" s="794"/>
      <c r="BA684" s="794"/>
      <c r="BB684" s="794"/>
      <c r="BC684" s="794"/>
      <c r="BD684" s="794"/>
      <c r="BE684" s="794"/>
      <c r="BF684" s="794"/>
      <c r="BG684" s="794"/>
      <c r="BH684" s="794"/>
      <c r="BI684" s="794"/>
      <c r="BJ684" s="794"/>
      <c r="BK684" s="794"/>
      <c r="BL684" s="794"/>
      <c r="BM684" s="794"/>
    </row>
    <row r="685" spans="5:65" s="795" customFormat="1" ht="11.1" customHeight="1">
      <c r="E685" s="4"/>
      <c r="F685" s="794"/>
      <c r="G685" s="794"/>
      <c r="H685" s="794"/>
      <c r="I685" s="794"/>
      <c r="J685" s="794"/>
      <c r="K685" s="794"/>
      <c r="L685" s="794"/>
      <c r="M685" s="794"/>
      <c r="N685" s="794"/>
      <c r="O685" s="794"/>
      <c r="P685" s="794"/>
      <c r="Q685" s="794"/>
      <c r="R685" s="794"/>
      <c r="S685" s="794"/>
      <c r="T685" s="794"/>
      <c r="U685" s="794"/>
      <c r="V685" s="794"/>
      <c r="W685" s="794"/>
      <c r="X685" s="794"/>
      <c r="Y685" s="794"/>
      <c r="Z685" s="794"/>
      <c r="AA685" s="794"/>
      <c r="AB685" s="794"/>
      <c r="AC685" s="794"/>
      <c r="AD685" s="794"/>
      <c r="AE685" s="794"/>
      <c r="AF685" s="794"/>
      <c r="AG685" s="794"/>
      <c r="AH685" s="794"/>
      <c r="AI685" s="794"/>
      <c r="AJ685" s="794"/>
      <c r="AK685" s="794"/>
      <c r="AL685" s="794"/>
      <c r="AM685" s="794"/>
      <c r="AN685" s="794"/>
      <c r="AO685" s="794"/>
      <c r="AP685" s="794"/>
      <c r="AQ685" s="794"/>
      <c r="AR685" s="794"/>
      <c r="AS685" s="794"/>
      <c r="AT685" s="794"/>
      <c r="AU685" s="794"/>
      <c r="AV685" s="794"/>
      <c r="AW685" s="794"/>
      <c r="AX685" s="794"/>
      <c r="AY685" s="794"/>
      <c r="AZ685" s="794"/>
      <c r="BA685" s="794"/>
      <c r="BB685" s="794"/>
      <c r="BC685" s="794"/>
      <c r="BD685" s="794"/>
      <c r="BE685" s="794"/>
      <c r="BF685" s="794"/>
      <c r="BG685" s="794"/>
      <c r="BH685" s="794"/>
      <c r="BI685" s="794"/>
      <c r="BJ685" s="794"/>
      <c r="BK685" s="794"/>
      <c r="BL685" s="794"/>
      <c r="BM685" s="794"/>
    </row>
    <row r="686" spans="5:65" s="795" customFormat="1" ht="12.75" customHeight="1">
      <c r="E686" s="4"/>
      <c r="F686" s="794"/>
      <c r="G686" s="794"/>
      <c r="H686" s="794"/>
      <c r="I686" s="794"/>
      <c r="J686" s="794"/>
      <c r="K686" s="794"/>
      <c r="L686" s="794"/>
      <c r="M686" s="794"/>
      <c r="N686" s="794"/>
      <c r="O686" s="794"/>
      <c r="P686" s="794"/>
      <c r="Q686" s="794"/>
      <c r="R686" s="794"/>
      <c r="S686" s="794"/>
      <c r="T686" s="794"/>
      <c r="U686" s="794"/>
      <c r="V686" s="794"/>
      <c r="W686" s="794"/>
      <c r="X686" s="794"/>
      <c r="Y686" s="794"/>
      <c r="Z686" s="794"/>
      <c r="AA686" s="794"/>
      <c r="AB686" s="794"/>
      <c r="AC686" s="794"/>
      <c r="AD686" s="794"/>
      <c r="AE686" s="794"/>
      <c r="AF686" s="794"/>
      <c r="AG686" s="794"/>
      <c r="AH686" s="794"/>
      <c r="AI686" s="794"/>
      <c r="AJ686" s="794"/>
      <c r="AK686" s="794"/>
      <c r="AL686" s="794"/>
      <c r="AM686" s="794"/>
      <c r="AN686" s="794"/>
      <c r="AO686" s="794"/>
      <c r="AP686" s="794"/>
      <c r="AQ686" s="794"/>
      <c r="AR686" s="794"/>
      <c r="AS686" s="794"/>
      <c r="AT686" s="794"/>
      <c r="AU686" s="794"/>
      <c r="AV686" s="794"/>
      <c r="AW686" s="794"/>
      <c r="AX686" s="794"/>
      <c r="AY686" s="794"/>
      <c r="AZ686" s="794"/>
      <c r="BA686" s="794"/>
      <c r="BB686" s="794"/>
      <c r="BC686" s="794"/>
      <c r="BD686" s="794"/>
      <c r="BE686" s="794"/>
      <c r="BF686" s="794"/>
      <c r="BG686" s="794"/>
      <c r="BH686" s="794"/>
      <c r="BI686" s="794"/>
      <c r="BJ686" s="794"/>
      <c r="BK686" s="794"/>
      <c r="BL686" s="794"/>
      <c r="BM686" s="794"/>
    </row>
    <row r="687" spans="5:65" s="795" customFormat="1" ht="12.75" customHeight="1">
      <c r="E687" s="4"/>
      <c r="F687" s="794"/>
      <c r="G687" s="794"/>
      <c r="H687" s="794"/>
      <c r="I687" s="794"/>
      <c r="J687" s="794"/>
      <c r="K687" s="794"/>
      <c r="L687" s="794"/>
      <c r="M687" s="794"/>
      <c r="N687" s="794"/>
      <c r="O687" s="794"/>
      <c r="P687" s="794"/>
      <c r="Q687" s="794"/>
      <c r="R687" s="794"/>
      <c r="S687" s="794"/>
      <c r="T687" s="794"/>
      <c r="U687" s="794"/>
      <c r="V687" s="794"/>
      <c r="W687" s="794"/>
      <c r="X687" s="794"/>
      <c r="Y687" s="794"/>
      <c r="Z687" s="794"/>
      <c r="AA687" s="794"/>
      <c r="AB687" s="794"/>
      <c r="AC687" s="794"/>
      <c r="AD687" s="794"/>
      <c r="AE687" s="794"/>
      <c r="AF687" s="794"/>
      <c r="AG687" s="794"/>
      <c r="AH687" s="794"/>
      <c r="AI687" s="794"/>
      <c r="AJ687" s="794"/>
      <c r="AK687" s="794"/>
      <c r="AL687" s="794"/>
      <c r="AM687" s="794"/>
      <c r="AN687" s="794"/>
      <c r="AO687" s="794"/>
      <c r="AP687" s="794"/>
      <c r="AQ687" s="794"/>
      <c r="AR687" s="794"/>
      <c r="AS687" s="794"/>
      <c r="AT687" s="794"/>
      <c r="AU687" s="794"/>
      <c r="AV687" s="794"/>
      <c r="AW687" s="794"/>
      <c r="AX687" s="794"/>
      <c r="AY687" s="794"/>
      <c r="AZ687" s="794"/>
      <c r="BA687" s="794"/>
      <c r="BB687" s="794"/>
      <c r="BC687" s="794"/>
      <c r="BD687" s="794"/>
      <c r="BE687" s="794"/>
      <c r="BF687" s="794"/>
      <c r="BG687" s="794"/>
      <c r="BH687" s="794"/>
      <c r="BI687" s="794"/>
      <c r="BJ687" s="794"/>
      <c r="BK687" s="794"/>
      <c r="BL687" s="794"/>
      <c r="BM687" s="794"/>
    </row>
    <row r="688" spans="5:65" s="795" customFormat="1" ht="12.75" customHeight="1">
      <c r="E688" s="4"/>
      <c r="F688" s="794"/>
      <c r="G688" s="794"/>
      <c r="H688" s="794"/>
      <c r="I688" s="794"/>
      <c r="J688" s="794"/>
      <c r="K688" s="794"/>
      <c r="L688" s="794"/>
      <c r="M688" s="794"/>
      <c r="N688" s="794"/>
      <c r="O688" s="794"/>
      <c r="P688" s="794"/>
      <c r="Q688" s="794"/>
      <c r="R688" s="794"/>
      <c r="S688" s="794"/>
      <c r="T688" s="794"/>
      <c r="U688" s="794"/>
      <c r="V688" s="794"/>
      <c r="W688" s="794"/>
      <c r="X688" s="794"/>
      <c r="Y688" s="794"/>
      <c r="Z688" s="794"/>
      <c r="AA688" s="794"/>
      <c r="AB688" s="794"/>
      <c r="AC688" s="794"/>
      <c r="AD688" s="794"/>
      <c r="AE688" s="794"/>
      <c r="AF688" s="794"/>
      <c r="AG688" s="794"/>
      <c r="AH688" s="794"/>
      <c r="AI688" s="794"/>
      <c r="AJ688" s="794"/>
      <c r="AK688" s="794"/>
      <c r="AL688" s="794"/>
      <c r="AM688" s="794"/>
      <c r="AN688" s="794"/>
      <c r="AO688" s="794"/>
      <c r="AP688" s="794"/>
      <c r="AQ688" s="794"/>
      <c r="AR688" s="794"/>
      <c r="AS688" s="794"/>
      <c r="AT688" s="794"/>
      <c r="AU688" s="794"/>
      <c r="AV688" s="794"/>
      <c r="AW688" s="794"/>
      <c r="AX688" s="794"/>
      <c r="AY688" s="794"/>
      <c r="AZ688" s="794"/>
      <c r="BA688" s="794"/>
      <c r="BB688" s="794"/>
      <c r="BC688" s="794"/>
      <c r="BD688" s="794"/>
      <c r="BE688" s="794"/>
      <c r="BF688" s="794"/>
      <c r="BG688" s="794"/>
      <c r="BH688" s="794"/>
      <c r="BI688" s="794"/>
      <c r="BJ688" s="794"/>
      <c r="BK688" s="794"/>
      <c r="BL688" s="794"/>
      <c r="BM688" s="794"/>
    </row>
    <row r="689" spans="5:65" s="795" customFormat="1" ht="12.75" customHeight="1">
      <c r="E689" s="4"/>
      <c r="F689" s="794"/>
      <c r="G689" s="794"/>
      <c r="H689" s="794"/>
      <c r="I689" s="794"/>
      <c r="J689" s="794"/>
      <c r="K689" s="794"/>
      <c r="L689" s="794"/>
      <c r="M689" s="794"/>
      <c r="N689" s="794"/>
      <c r="O689" s="794"/>
      <c r="P689" s="794"/>
      <c r="Q689" s="794"/>
      <c r="R689" s="794"/>
      <c r="S689" s="794"/>
      <c r="T689" s="794"/>
      <c r="U689" s="794"/>
      <c r="V689" s="794"/>
      <c r="W689" s="794"/>
      <c r="X689" s="794"/>
      <c r="Y689" s="794"/>
      <c r="Z689" s="794"/>
      <c r="AA689" s="794"/>
      <c r="AB689" s="794"/>
      <c r="AC689" s="794"/>
      <c r="AD689" s="794"/>
      <c r="AE689" s="794"/>
      <c r="AF689" s="794"/>
      <c r="AG689" s="794"/>
      <c r="AH689" s="794"/>
      <c r="AI689" s="794"/>
      <c r="AJ689" s="794"/>
      <c r="AK689" s="794"/>
      <c r="AL689" s="794"/>
      <c r="AM689" s="794"/>
      <c r="AN689" s="794"/>
      <c r="AO689" s="794"/>
      <c r="AP689" s="794"/>
      <c r="AQ689" s="794"/>
      <c r="AR689" s="794"/>
      <c r="AS689" s="794"/>
      <c r="AT689" s="794"/>
      <c r="AU689" s="794"/>
      <c r="AV689" s="794"/>
      <c r="AW689" s="794"/>
      <c r="AX689" s="794"/>
      <c r="AY689" s="794"/>
      <c r="AZ689" s="794"/>
      <c r="BA689" s="794"/>
      <c r="BB689" s="794"/>
      <c r="BC689" s="794"/>
      <c r="BD689" s="794"/>
      <c r="BE689" s="794"/>
      <c r="BF689" s="794"/>
      <c r="BG689" s="794"/>
      <c r="BH689" s="794"/>
      <c r="BI689" s="794"/>
      <c r="BJ689" s="794"/>
      <c r="BK689" s="794"/>
      <c r="BL689" s="794"/>
      <c r="BM689" s="794"/>
    </row>
    <row r="690" spans="5:65" s="795" customFormat="1" ht="12.75" customHeight="1">
      <c r="E690" s="4"/>
      <c r="F690" s="794"/>
      <c r="G690" s="794"/>
      <c r="H690" s="794"/>
      <c r="I690" s="794"/>
      <c r="J690" s="794"/>
      <c r="K690" s="794"/>
      <c r="L690" s="794"/>
      <c r="M690" s="794"/>
      <c r="N690" s="794"/>
      <c r="O690" s="794"/>
      <c r="P690" s="794"/>
      <c r="Q690" s="794"/>
      <c r="R690" s="794"/>
      <c r="S690" s="794"/>
      <c r="T690" s="794"/>
      <c r="U690" s="794"/>
      <c r="V690" s="794"/>
      <c r="W690" s="794"/>
      <c r="X690" s="794"/>
      <c r="Y690" s="794"/>
      <c r="Z690" s="794"/>
      <c r="AA690" s="794"/>
      <c r="AB690" s="794"/>
      <c r="AC690" s="794"/>
      <c r="AD690" s="794"/>
      <c r="AE690" s="794"/>
      <c r="AF690" s="794"/>
      <c r="AG690" s="794"/>
      <c r="AH690" s="794"/>
      <c r="AI690" s="794"/>
      <c r="AJ690" s="794"/>
      <c r="AK690" s="794"/>
      <c r="AL690" s="794"/>
      <c r="AM690" s="794"/>
      <c r="AN690" s="794"/>
      <c r="AO690" s="794"/>
      <c r="AP690" s="794"/>
      <c r="AQ690" s="794"/>
      <c r="AR690" s="794"/>
      <c r="AS690" s="794"/>
      <c r="AT690" s="794"/>
      <c r="AU690" s="794"/>
      <c r="AV690" s="794"/>
      <c r="AW690" s="794"/>
      <c r="AX690" s="794"/>
      <c r="AY690" s="794"/>
      <c r="AZ690" s="794"/>
      <c r="BA690" s="794"/>
      <c r="BB690" s="794"/>
      <c r="BC690" s="794"/>
      <c r="BD690" s="794"/>
      <c r="BE690" s="794"/>
      <c r="BF690" s="794"/>
      <c r="BG690" s="794"/>
      <c r="BH690" s="794"/>
      <c r="BI690" s="794"/>
      <c r="BJ690" s="794"/>
      <c r="BK690" s="794"/>
      <c r="BL690" s="794"/>
      <c r="BM690" s="794"/>
    </row>
    <row r="691" spans="5:65" s="795" customFormat="1" ht="11.1" customHeight="1">
      <c r="E691" s="4"/>
      <c r="F691" s="794"/>
      <c r="G691" s="794"/>
      <c r="H691" s="794"/>
      <c r="I691" s="794"/>
      <c r="J691" s="794"/>
      <c r="K691" s="794"/>
      <c r="L691" s="794"/>
      <c r="M691" s="794"/>
      <c r="N691" s="794"/>
      <c r="O691" s="794"/>
      <c r="P691" s="794"/>
      <c r="Q691" s="794"/>
      <c r="R691" s="794"/>
      <c r="S691" s="794"/>
      <c r="T691" s="794"/>
      <c r="U691" s="794"/>
      <c r="V691" s="794"/>
      <c r="W691" s="794"/>
      <c r="X691" s="794"/>
      <c r="Y691" s="794"/>
      <c r="Z691" s="794"/>
      <c r="AA691" s="794"/>
      <c r="AB691" s="794"/>
      <c r="AC691" s="794"/>
      <c r="AD691" s="794"/>
      <c r="AE691" s="794"/>
      <c r="AF691" s="794"/>
      <c r="AG691" s="794"/>
      <c r="AH691" s="794"/>
      <c r="AI691" s="794"/>
      <c r="AJ691" s="794"/>
      <c r="AK691" s="794"/>
      <c r="AL691" s="794"/>
      <c r="AM691" s="794"/>
      <c r="AN691" s="794"/>
      <c r="AO691" s="794"/>
      <c r="AP691" s="794"/>
      <c r="AQ691" s="794"/>
      <c r="AR691" s="794"/>
      <c r="AS691" s="794"/>
      <c r="AT691" s="794"/>
      <c r="AU691" s="794"/>
      <c r="AV691" s="794"/>
      <c r="AW691" s="794"/>
      <c r="AX691" s="794"/>
      <c r="AY691" s="794"/>
      <c r="AZ691" s="794"/>
      <c r="BA691" s="794"/>
      <c r="BB691" s="794"/>
      <c r="BC691" s="794"/>
      <c r="BD691" s="794"/>
      <c r="BE691" s="794"/>
      <c r="BF691" s="794"/>
      <c r="BG691" s="794"/>
      <c r="BH691" s="794"/>
      <c r="BI691" s="794"/>
      <c r="BJ691" s="794"/>
      <c r="BK691" s="794"/>
      <c r="BL691" s="794"/>
      <c r="BM691" s="794"/>
    </row>
    <row r="692" spans="5:65" s="795" customFormat="1" ht="12.75" customHeight="1">
      <c r="E692" s="4"/>
      <c r="F692" s="794"/>
      <c r="G692" s="794"/>
      <c r="H692" s="794"/>
      <c r="I692" s="794"/>
      <c r="J692" s="794"/>
      <c r="K692" s="794"/>
      <c r="L692" s="794"/>
      <c r="M692" s="794"/>
      <c r="N692" s="794"/>
      <c r="O692" s="794"/>
      <c r="P692" s="794"/>
      <c r="Q692" s="794"/>
      <c r="R692" s="794"/>
      <c r="S692" s="794"/>
      <c r="T692" s="794"/>
      <c r="U692" s="794"/>
      <c r="V692" s="794"/>
      <c r="W692" s="794"/>
      <c r="X692" s="794"/>
      <c r="Y692" s="794"/>
      <c r="Z692" s="794"/>
      <c r="AA692" s="794"/>
      <c r="AB692" s="794"/>
      <c r="AC692" s="794"/>
      <c r="AD692" s="794"/>
      <c r="AE692" s="794"/>
      <c r="AF692" s="794"/>
      <c r="AG692" s="794"/>
      <c r="AH692" s="794"/>
      <c r="AI692" s="794"/>
      <c r="AJ692" s="794"/>
      <c r="AK692" s="794"/>
      <c r="AL692" s="794"/>
      <c r="AM692" s="794"/>
      <c r="AN692" s="794"/>
      <c r="AO692" s="794"/>
      <c r="AP692" s="794"/>
      <c r="AQ692" s="794"/>
      <c r="AR692" s="794"/>
      <c r="AS692" s="794"/>
      <c r="AT692" s="794"/>
      <c r="AU692" s="794"/>
      <c r="AV692" s="794"/>
      <c r="AW692" s="794"/>
      <c r="AX692" s="794"/>
      <c r="AY692" s="794"/>
      <c r="AZ692" s="794"/>
      <c r="BA692" s="794"/>
      <c r="BB692" s="794"/>
      <c r="BC692" s="794"/>
      <c r="BD692" s="794"/>
      <c r="BE692" s="794"/>
      <c r="BF692" s="794"/>
      <c r="BG692" s="794"/>
      <c r="BH692" s="794"/>
      <c r="BI692" s="794"/>
      <c r="BJ692" s="794"/>
      <c r="BK692" s="794"/>
      <c r="BL692" s="794"/>
      <c r="BM692" s="794"/>
    </row>
    <row r="693" spans="5:65" s="795" customFormat="1" ht="12.75" customHeight="1">
      <c r="E693" s="4"/>
      <c r="F693" s="794"/>
      <c r="G693" s="794"/>
      <c r="H693" s="794"/>
      <c r="I693" s="794"/>
      <c r="J693" s="794"/>
      <c r="K693" s="794"/>
      <c r="L693" s="794"/>
      <c r="M693" s="794"/>
      <c r="N693" s="794"/>
      <c r="O693" s="794"/>
      <c r="P693" s="794"/>
      <c r="Q693" s="794"/>
      <c r="R693" s="794"/>
      <c r="S693" s="794"/>
      <c r="T693" s="794"/>
      <c r="U693" s="794"/>
      <c r="V693" s="794"/>
      <c r="W693" s="794"/>
      <c r="X693" s="794"/>
      <c r="Y693" s="794"/>
      <c r="Z693" s="794"/>
      <c r="AA693" s="794"/>
      <c r="AB693" s="794"/>
      <c r="AC693" s="794"/>
      <c r="AD693" s="794"/>
      <c r="AE693" s="794"/>
      <c r="AF693" s="794"/>
      <c r="AG693" s="794"/>
      <c r="AH693" s="794"/>
      <c r="AI693" s="794"/>
      <c r="AJ693" s="794"/>
      <c r="AK693" s="794"/>
      <c r="AL693" s="794"/>
      <c r="AM693" s="794"/>
      <c r="AN693" s="794"/>
      <c r="AO693" s="794"/>
      <c r="AP693" s="794"/>
      <c r="AQ693" s="794"/>
      <c r="AR693" s="794"/>
      <c r="AS693" s="794"/>
      <c r="AT693" s="794"/>
      <c r="AU693" s="794"/>
      <c r="AV693" s="794"/>
      <c r="AW693" s="794"/>
      <c r="AX693" s="794"/>
      <c r="AY693" s="794"/>
      <c r="AZ693" s="794"/>
      <c r="BA693" s="794"/>
      <c r="BB693" s="794"/>
      <c r="BC693" s="794"/>
      <c r="BD693" s="794"/>
      <c r="BE693" s="794"/>
      <c r="BF693" s="794"/>
      <c r="BG693" s="794"/>
      <c r="BH693" s="794"/>
      <c r="BI693" s="794"/>
      <c r="BJ693" s="794"/>
      <c r="BK693" s="794"/>
      <c r="BL693" s="794"/>
      <c r="BM693" s="794"/>
    </row>
    <row r="694" spans="5:65" s="795" customFormat="1" ht="12.75" customHeight="1">
      <c r="E694" s="4"/>
      <c r="F694" s="794"/>
      <c r="G694" s="794"/>
      <c r="H694" s="794"/>
      <c r="I694" s="794"/>
      <c r="J694" s="794"/>
      <c r="K694" s="794"/>
      <c r="L694" s="794"/>
      <c r="M694" s="794"/>
      <c r="N694" s="794"/>
      <c r="O694" s="794"/>
      <c r="P694" s="794"/>
      <c r="Q694" s="794"/>
      <c r="R694" s="794"/>
      <c r="S694" s="794"/>
      <c r="T694" s="794"/>
      <c r="U694" s="794"/>
      <c r="V694" s="794"/>
      <c r="W694" s="794"/>
      <c r="X694" s="794"/>
      <c r="Y694" s="794"/>
      <c r="Z694" s="794"/>
      <c r="AA694" s="794"/>
      <c r="AB694" s="794"/>
      <c r="AC694" s="794"/>
      <c r="AD694" s="794"/>
      <c r="AE694" s="794"/>
      <c r="AF694" s="794"/>
      <c r="AG694" s="794"/>
      <c r="AH694" s="794"/>
      <c r="AI694" s="794"/>
      <c r="AJ694" s="794"/>
      <c r="AK694" s="794"/>
      <c r="AL694" s="794"/>
      <c r="AM694" s="794"/>
      <c r="AN694" s="794"/>
      <c r="AO694" s="794"/>
      <c r="AP694" s="794"/>
      <c r="AQ694" s="794"/>
      <c r="AR694" s="794"/>
      <c r="AS694" s="794"/>
      <c r="AT694" s="794"/>
      <c r="AU694" s="794"/>
      <c r="AV694" s="794"/>
      <c r="AW694" s="794"/>
      <c r="AX694" s="794"/>
      <c r="AY694" s="794"/>
      <c r="AZ694" s="794"/>
      <c r="BA694" s="794"/>
      <c r="BB694" s="794"/>
      <c r="BC694" s="794"/>
      <c r="BD694" s="794"/>
      <c r="BE694" s="794"/>
      <c r="BF694" s="794"/>
      <c r="BG694" s="794"/>
      <c r="BH694" s="794"/>
      <c r="BI694" s="794"/>
      <c r="BJ694" s="794"/>
      <c r="BK694" s="794"/>
      <c r="BL694" s="794"/>
      <c r="BM694" s="794"/>
    </row>
    <row r="695" spans="5:65" s="795" customFormat="1" ht="12.75" customHeight="1">
      <c r="E695" s="4"/>
      <c r="F695" s="794"/>
      <c r="G695" s="794"/>
      <c r="H695" s="794"/>
      <c r="I695" s="794"/>
      <c r="J695" s="794"/>
      <c r="K695" s="794"/>
      <c r="L695" s="794"/>
      <c r="M695" s="794"/>
      <c r="N695" s="794"/>
      <c r="O695" s="794"/>
      <c r="P695" s="794"/>
      <c r="Q695" s="794"/>
      <c r="R695" s="794"/>
      <c r="S695" s="794"/>
      <c r="T695" s="794"/>
      <c r="U695" s="794"/>
      <c r="V695" s="794"/>
      <c r="W695" s="794"/>
      <c r="X695" s="794"/>
      <c r="Y695" s="794"/>
      <c r="Z695" s="794"/>
      <c r="AA695" s="794"/>
      <c r="AB695" s="794"/>
      <c r="AC695" s="794"/>
      <c r="AD695" s="794"/>
      <c r="AE695" s="794"/>
      <c r="AF695" s="794"/>
      <c r="AG695" s="794"/>
      <c r="AH695" s="794"/>
      <c r="AI695" s="794"/>
      <c r="AJ695" s="794"/>
      <c r="AK695" s="794"/>
      <c r="AL695" s="794"/>
      <c r="AM695" s="794"/>
      <c r="AN695" s="794"/>
      <c r="AO695" s="794"/>
      <c r="AP695" s="794"/>
      <c r="AQ695" s="794"/>
      <c r="AR695" s="794"/>
      <c r="AS695" s="794"/>
      <c r="AT695" s="794"/>
      <c r="AU695" s="794"/>
      <c r="AV695" s="794"/>
      <c r="AW695" s="794"/>
      <c r="AX695" s="794"/>
      <c r="AY695" s="794"/>
      <c r="AZ695" s="794"/>
      <c r="BA695" s="794"/>
      <c r="BB695" s="794"/>
      <c r="BC695" s="794"/>
      <c r="BD695" s="794"/>
      <c r="BE695" s="794"/>
      <c r="BF695" s="794"/>
      <c r="BG695" s="794"/>
      <c r="BH695" s="794"/>
      <c r="BI695" s="794"/>
      <c r="BJ695" s="794"/>
      <c r="BK695" s="794"/>
      <c r="BL695" s="794"/>
      <c r="BM695" s="794"/>
    </row>
    <row r="696" spans="5:65" s="795" customFormat="1" ht="12.75" customHeight="1">
      <c r="E696" s="4"/>
      <c r="F696" s="794"/>
      <c r="G696" s="794"/>
      <c r="H696" s="794"/>
      <c r="I696" s="794"/>
      <c r="J696" s="794"/>
      <c r="K696" s="794"/>
      <c r="L696" s="794"/>
      <c r="M696" s="794"/>
      <c r="N696" s="794"/>
      <c r="O696" s="794"/>
      <c r="P696" s="794"/>
      <c r="Q696" s="794"/>
      <c r="R696" s="794"/>
      <c r="S696" s="794"/>
      <c r="T696" s="794"/>
      <c r="U696" s="794"/>
      <c r="V696" s="794"/>
      <c r="W696" s="794"/>
      <c r="X696" s="794"/>
      <c r="Y696" s="794"/>
      <c r="Z696" s="794"/>
      <c r="AA696" s="794"/>
      <c r="AB696" s="794"/>
      <c r="AC696" s="794"/>
      <c r="AD696" s="794"/>
      <c r="AE696" s="794"/>
      <c r="AF696" s="794"/>
      <c r="AG696" s="794"/>
      <c r="AH696" s="794"/>
      <c r="AI696" s="794"/>
      <c r="AJ696" s="794"/>
      <c r="AK696" s="794"/>
      <c r="AL696" s="794"/>
      <c r="AM696" s="794"/>
      <c r="AN696" s="794"/>
      <c r="AO696" s="794"/>
      <c r="AP696" s="794"/>
      <c r="AQ696" s="794"/>
      <c r="AR696" s="794"/>
      <c r="AS696" s="794"/>
      <c r="AT696" s="794"/>
      <c r="AU696" s="794"/>
      <c r="AV696" s="794"/>
      <c r="AW696" s="794"/>
      <c r="AX696" s="794"/>
      <c r="AY696" s="794"/>
      <c r="AZ696" s="794"/>
      <c r="BA696" s="794"/>
      <c r="BB696" s="794"/>
      <c r="BC696" s="794"/>
      <c r="BD696" s="794"/>
      <c r="BE696" s="794"/>
      <c r="BF696" s="794"/>
      <c r="BG696" s="794"/>
      <c r="BH696" s="794"/>
      <c r="BI696" s="794"/>
      <c r="BJ696" s="794"/>
      <c r="BK696" s="794"/>
      <c r="BL696" s="794"/>
      <c r="BM696" s="794"/>
    </row>
    <row r="697" spans="5:65" s="795" customFormat="1" ht="11.1" customHeight="1">
      <c r="E697" s="4"/>
      <c r="F697" s="794"/>
      <c r="G697" s="794"/>
      <c r="H697" s="794"/>
      <c r="I697" s="794"/>
      <c r="J697" s="794"/>
      <c r="K697" s="794"/>
      <c r="L697" s="794"/>
      <c r="M697" s="794"/>
      <c r="N697" s="794"/>
      <c r="O697" s="794"/>
      <c r="P697" s="794"/>
      <c r="Q697" s="794"/>
      <c r="R697" s="794"/>
      <c r="S697" s="794"/>
      <c r="T697" s="794"/>
      <c r="U697" s="794"/>
      <c r="V697" s="794"/>
      <c r="W697" s="794"/>
      <c r="X697" s="794"/>
      <c r="Y697" s="794"/>
      <c r="Z697" s="794"/>
      <c r="AA697" s="794"/>
      <c r="AB697" s="794"/>
      <c r="AC697" s="794"/>
      <c r="AD697" s="794"/>
      <c r="AE697" s="794"/>
      <c r="AF697" s="794"/>
      <c r="AG697" s="794"/>
      <c r="AH697" s="794"/>
      <c r="AI697" s="794"/>
      <c r="AJ697" s="794"/>
      <c r="AK697" s="794"/>
      <c r="AL697" s="794"/>
      <c r="AM697" s="794"/>
      <c r="AN697" s="794"/>
      <c r="AO697" s="794"/>
      <c r="AP697" s="794"/>
      <c r="AQ697" s="794"/>
      <c r="AR697" s="794"/>
      <c r="AS697" s="794"/>
      <c r="AT697" s="794"/>
      <c r="AU697" s="794"/>
      <c r="AV697" s="794"/>
      <c r="AW697" s="794"/>
      <c r="AX697" s="794"/>
      <c r="AY697" s="794"/>
      <c r="AZ697" s="794"/>
      <c r="BA697" s="794"/>
      <c r="BB697" s="794"/>
      <c r="BC697" s="794"/>
      <c r="BD697" s="794"/>
      <c r="BE697" s="794"/>
      <c r="BF697" s="794"/>
      <c r="BG697" s="794"/>
      <c r="BH697" s="794"/>
      <c r="BI697" s="794"/>
      <c r="BJ697" s="794"/>
      <c r="BK697" s="794"/>
      <c r="BL697" s="794"/>
      <c r="BM697" s="794"/>
    </row>
    <row r="698" spans="5:65" s="795" customFormat="1" ht="12.75" customHeight="1">
      <c r="E698" s="4"/>
      <c r="F698" s="794"/>
      <c r="G698" s="794"/>
      <c r="H698" s="794"/>
      <c r="I698" s="794"/>
      <c r="J698" s="794"/>
      <c r="K698" s="794"/>
      <c r="L698" s="794"/>
      <c r="M698" s="794"/>
      <c r="N698" s="794"/>
      <c r="O698" s="794"/>
      <c r="P698" s="794"/>
      <c r="Q698" s="794"/>
      <c r="R698" s="794"/>
      <c r="S698" s="794"/>
      <c r="T698" s="794"/>
      <c r="U698" s="794"/>
      <c r="V698" s="794"/>
      <c r="W698" s="794"/>
      <c r="X698" s="794"/>
      <c r="Y698" s="794"/>
      <c r="Z698" s="794"/>
      <c r="AA698" s="794"/>
      <c r="AB698" s="794"/>
      <c r="AC698" s="794"/>
      <c r="AD698" s="794"/>
      <c r="AE698" s="794"/>
      <c r="AF698" s="794"/>
      <c r="AG698" s="794"/>
      <c r="AH698" s="794"/>
      <c r="AI698" s="794"/>
      <c r="AJ698" s="794"/>
      <c r="AK698" s="794"/>
      <c r="AL698" s="794"/>
      <c r="AM698" s="794"/>
      <c r="AN698" s="794"/>
      <c r="AO698" s="794"/>
      <c r="AP698" s="794"/>
      <c r="AQ698" s="794"/>
      <c r="AR698" s="794"/>
      <c r="AS698" s="794"/>
      <c r="AT698" s="794"/>
      <c r="AU698" s="794"/>
      <c r="AV698" s="794"/>
      <c r="AW698" s="794"/>
      <c r="AX698" s="794"/>
      <c r="AY698" s="794"/>
      <c r="AZ698" s="794"/>
      <c r="BA698" s="794"/>
      <c r="BB698" s="794"/>
      <c r="BC698" s="794"/>
      <c r="BD698" s="794"/>
      <c r="BE698" s="794"/>
      <c r="BF698" s="794"/>
      <c r="BG698" s="794"/>
      <c r="BH698" s="794"/>
      <c r="BI698" s="794"/>
      <c r="BJ698" s="794"/>
      <c r="BK698" s="794"/>
      <c r="BL698" s="794"/>
      <c r="BM698" s="794"/>
    </row>
    <row r="699" spans="5:65" s="795" customFormat="1" ht="12.75" customHeight="1">
      <c r="E699" s="4"/>
      <c r="F699" s="794"/>
      <c r="G699" s="794"/>
      <c r="H699" s="794"/>
      <c r="I699" s="794"/>
      <c r="J699" s="794"/>
      <c r="K699" s="794"/>
      <c r="L699" s="794"/>
      <c r="M699" s="794"/>
      <c r="N699" s="794"/>
      <c r="O699" s="794"/>
      <c r="P699" s="794"/>
      <c r="Q699" s="794"/>
      <c r="R699" s="794"/>
      <c r="S699" s="794"/>
      <c r="T699" s="794"/>
      <c r="U699" s="794"/>
      <c r="V699" s="794"/>
      <c r="W699" s="794"/>
      <c r="X699" s="794"/>
      <c r="Y699" s="794"/>
      <c r="Z699" s="794"/>
      <c r="AA699" s="794"/>
      <c r="AB699" s="794"/>
      <c r="AC699" s="794"/>
      <c r="AD699" s="794"/>
      <c r="AE699" s="794"/>
      <c r="AF699" s="794"/>
      <c r="AG699" s="794"/>
      <c r="AH699" s="794"/>
      <c r="AI699" s="794"/>
      <c r="AJ699" s="794"/>
      <c r="AK699" s="794"/>
      <c r="AL699" s="794"/>
      <c r="AM699" s="794"/>
      <c r="AN699" s="794"/>
      <c r="AO699" s="794"/>
      <c r="AP699" s="794"/>
      <c r="AQ699" s="794"/>
      <c r="AR699" s="794"/>
      <c r="AS699" s="794"/>
      <c r="AT699" s="794"/>
      <c r="AU699" s="794"/>
      <c r="AV699" s="794"/>
      <c r="AW699" s="794"/>
      <c r="AX699" s="794"/>
      <c r="AY699" s="794"/>
      <c r="AZ699" s="794"/>
      <c r="BA699" s="794"/>
      <c r="BB699" s="794"/>
      <c r="BC699" s="794"/>
      <c r="BD699" s="794"/>
      <c r="BE699" s="794"/>
      <c r="BF699" s="794"/>
      <c r="BG699" s="794"/>
      <c r="BH699" s="794"/>
      <c r="BI699" s="794"/>
      <c r="BJ699" s="794"/>
      <c r="BK699" s="794"/>
      <c r="BL699" s="794"/>
      <c r="BM699" s="794"/>
    </row>
    <row r="700" spans="5:65" s="795" customFormat="1" ht="12.75" customHeight="1">
      <c r="E700" s="4"/>
      <c r="F700" s="794"/>
      <c r="G700" s="794"/>
      <c r="H700" s="794"/>
      <c r="I700" s="794"/>
      <c r="J700" s="794"/>
      <c r="K700" s="794"/>
      <c r="L700" s="794"/>
      <c r="M700" s="794"/>
      <c r="N700" s="794"/>
      <c r="O700" s="794"/>
      <c r="P700" s="794"/>
      <c r="Q700" s="794"/>
      <c r="R700" s="794"/>
      <c r="S700" s="794"/>
      <c r="T700" s="794"/>
      <c r="U700" s="794"/>
      <c r="V700" s="794"/>
      <c r="W700" s="794"/>
      <c r="X700" s="794"/>
      <c r="Y700" s="794"/>
      <c r="Z700" s="794"/>
      <c r="AA700" s="794"/>
      <c r="AB700" s="794"/>
      <c r="AC700" s="794"/>
      <c r="AD700" s="794"/>
      <c r="AE700" s="794"/>
      <c r="AF700" s="794"/>
      <c r="AG700" s="794"/>
      <c r="AH700" s="794"/>
      <c r="AI700" s="794"/>
      <c r="AJ700" s="794"/>
      <c r="AK700" s="794"/>
      <c r="AL700" s="794"/>
      <c r="AM700" s="794"/>
      <c r="AN700" s="794"/>
      <c r="AO700" s="794"/>
      <c r="AP700" s="794"/>
      <c r="AQ700" s="794"/>
      <c r="AR700" s="794"/>
      <c r="AS700" s="794"/>
      <c r="AT700" s="794"/>
      <c r="AU700" s="794"/>
      <c r="AV700" s="794"/>
      <c r="AW700" s="794"/>
      <c r="AX700" s="794"/>
      <c r="AY700" s="794"/>
      <c r="AZ700" s="794"/>
      <c r="BA700" s="794"/>
      <c r="BB700" s="794"/>
      <c r="BC700" s="794"/>
      <c r="BD700" s="794"/>
      <c r="BE700" s="794"/>
      <c r="BF700" s="794"/>
      <c r="BG700" s="794"/>
      <c r="BH700" s="794"/>
      <c r="BI700" s="794"/>
      <c r="BJ700" s="794"/>
      <c r="BK700" s="794"/>
      <c r="BL700" s="794"/>
      <c r="BM700" s="794"/>
    </row>
    <row r="701" spans="5:65" s="795" customFormat="1" ht="12.75" customHeight="1">
      <c r="E701" s="4"/>
      <c r="F701" s="794"/>
      <c r="G701" s="794"/>
      <c r="H701" s="794"/>
      <c r="I701" s="794"/>
      <c r="J701" s="794"/>
      <c r="K701" s="794"/>
      <c r="L701" s="794"/>
      <c r="M701" s="794"/>
      <c r="N701" s="794"/>
      <c r="O701" s="794"/>
      <c r="P701" s="794"/>
      <c r="Q701" s="794"/>
      <c r="R701" s="794"/>
      <c r="S701" s="794"/>
      <c r="T701" s="794"/>
      <c r="U701" s="794"/>
      <c r="V701" s="794"/>
      <c r="W701" s="794"/>
      <c r="X701" s="794"/>
      <c r="Y701" s="794"/>
      <c r="Z701" s="794"/>
      <c r="AA701" s="794"/>
      <c r="AB701" s="794"/>
      <c r="AC701" s="794"/>
      <c r="AD701" s="794"/>
      <c r="AE701" s="794"/>
      <c r="AF701" s="794"/>
      <c r="AG701" s="794"/>
      <c r="AH701" s="794"/>
      <c r="AI701" s="794"/>
      <c r="AJ701" s="794"/>
      <c r="AK701" s="794"/>
      <c r="AL701" s="794"/>
      <c r="AM701" s="794"/>
      <c r="AN701" s="794"/>
      <c r="AO701" s="794"/>
      <c r="AP701" s="794"/>
      <c r="AQ701" s="794"/>
      <c r="AR701" s="794"/>
      <c r="AS701" s="794"/>
      <c r="AT701" s="794"/>
      <c r="AU701" s="794"/>
      <c r="AV701" s="794"/>
      <c r="AW701" s="794"/>
      <c r="AX701" s="794"/>
      <c r="AY701" s="794"/>
      <c r="AZ701" s="794"/>
      <c r="BA701" s="794"/>
      <c r="BB701" s="794"/>
      <c r="BC701" s="794"/>
      <c r="BD701" s="794"/>
      <c r="BE701" s="794"/>
      <c r="BF701" s="794"/>
      <c r="BG701" s="794"/>
      <c r="BH701" s="794"/>
      <c r="BI701" s="794"/>
      <c r="BJ701" s="794"/>
      <c r="BK701" s="794"/>
      <c r="BL701" s="794"/>
      <c r="BM701" s="794"/>
    </row>
    <row r="702" spans="5:65" s="795" customFormat="1" ht="12.75" customHeight="1">
      <c r="E702" s="4"/>
      <c r="F702" s="794"/>
      <c r="G702" s="794"/>
      <c r="H702" s="794"/>
      <c r="I702" s="794"/>
      <c r="J702" s="794"/>
      <c r="K702" s="794"/>
      <c r="L702" s="794"/>
      <c r="M702" s="794"/>
      <c r="N702" s="794"/>
      <c r="O702" s="794"/>
      <c r="P702" s="794"/>
      <c r="Q702" s="794"/>
      <c r="R702" s="794"/>
      <c r="S702" s="794"/>
      <c r="T702" s="794"/>
      <c r="U702" s="794"/>
      <c r="V702" s="794"/>
      <c r="W702" s="794"/>
      <c r="X702" s="794"/>
      <c r="Y702" s="794"/>
      <c r="Z702" s="794"/>
      <c r="AA702" s="794"/>
      <c r="AB702" s="794"/>
      <c r="AC702" s="794"/>
      <c r="AD702" s="794"/>
      <c r="AE702" s="794"/>
      <c r="AF702" s="794"/>
      <c r="AG702" s="794"/>
      <c r="AH702" s="794"/>
      <c r="AI702" s="794"/>
      <c r="AJ702" s="794"/>
      <c r="AK702" s="794"/>
      <c r="AL702" s="794"/>
      <c r="AM702" s="794"/>
      <c r="AN702" s="794"/>
      <c r="AO702" s="794"/>
      <c r="AP702" s="794"/>
      <c r="AQ702" s="794"/>
      <c r="AR702" s="794"/>
      <c r="AS702" s="794"/>
      <c r="AT702" s="794"/>
      <c r="AU702" s="794"/>
      <c r="AV702" s="794"/>
      <c r="AW702" s="794"/>
      <c r="AX702" s="794"/>
      <c r="AY702" s="794"/>
      <c r="AZ702" s="794"/>
      <c r="BA702" s="794"/>
      <c r="BB702" s="794"/>
      <c r="BC702" s="794"/>
      <c r="BD702" s="794"/>
      <c r="BE702" s="794"/>
      <c r="BF702" s="794"/>
      <c r="BG702" s="794"/>
      <c r="BH702" s="794"/>
      <c r="BI702" s="794"/>
      <c r="BJ702" s="794"/>
      <c r="BK702" s="794"/>
      <c r="BL702" s="794"/>
      <c r="BM702" s="794"/>
    </row>
    <row r="703" spans="5:65" s="795" customFormat="1" ht="11.1" customHeight="1">
      <c r="E703" s="4"/>
      <c r="F703" s="794"/>
      <c r="G703" s="794"/>
      <c r="H703" s="794"/>
      <c r="I703" s="794"/>
      <c r="J703" s="794"/>
      <c r="K703" s="794"/>
      <c r="L703" s="794"/>
      <c r="M703" s="794"/>
      <c r="N703" s="794"/>
      <c r="O703" s="794"/>
      <c r="P703" s="794"/>
      <c r="Q703" s="794"/>
      <c r="R703" s="794"/>
      <c r="S703" s="794"/>
      <c r="T703" s="794"/>
      <c r="U703" s="794"/>
      <c r="V703" s="794"/>
      <c r="W703" s="794"/>
      <c r="X703" s="794"/>
      <c r="Y703" s="794"/>
      <c r="Z703" s="794"/>
      <c r="AA703" s="794"/>
      <c r="AB703" s="794"/>
      <c r="AC703" s="794"/>
      <c r="AD703" s="794"/>
      <c r="AE703" s="794"/>
      <c r="AF703" s="794"/>
      <c r="AG703" s="794"/>
      <c r="AH703" s="794"/>
      <c r="AI703" s="794"/>
      <c r="AJ703" s="794"/>
      <c r="AK703" s="794"/>
      <c r="AL703" s="794"/>
      <c r="AM703" s="794"/>
      <c r="AN703" s="794"/>
      <c r="AO703" s="794"/>
      <c r="AP703" s="794"/>
      <c r="AQ703" s="794"/>
      <c r="AR703" s="794"/>
      <c r="AS703" s="794"/>
      <c r="AT703" s="794"/>
      <c r="AU703" s="794"/>
      <c r="AV703" s="794"/>
      <c r="AW703" s="794"/>
      <c r="AX703" s="794"/>
      <c r="AY703" s="794"/>
      <c r="AZ703" s="794"/>
      <c r="BA703" s="794"/>
      <c r="BB703" s="794"/>
      <c r="BC703" s="794"/>
      <c r="BD703" s="794"/>
      <c r="BE703" s="794"/>
      <c r="BF703" s="794"/>
      <c r="BG703" s="794"/>
      <c r="BH703" s="794"/>
      <c r="BI703" s="794"/>
      <c r="BJ703" s="794"/>
      <c r="BK703" s="794"/>
      <c r="BL703" s="794"/>
      <c r="BM703" s="794"/>
    </row>
    <row r="704" spans="5:65" s="795" customFormat="1" ht="12.75" customHeight="1">
      <c r="E704" s="4"/>
      <c r="F704" s="794"/>
      <c r="G704" s="794"/>
      <c r="H704" s="794"/>
      <c r="I704" s="794"/>
      <c r="J704" s="794"/>
      <c r="K704" s="794"/>
      <c r="L704" s="794"/>
      <c r="M704" s="794"/>
      <c r="N704" s="794"/>
      <c r="O704" s="794"/>
      <c r="P704" s="794"/>
      <c r="Q704" s="794"/>
      <c r="R704" s="794"/>
      <c r="S704" s="794"/>
      <c r="T704" s="794"/>
      <c r="U704" s="794"/>
      <c r="V704" s="794"/>
      <c r="W704" s="794"/>
      <c r="X704" s="794"/>
      <c r="Y704" s="794"/>
      <c r="Z704" s="794"/>
      <c r="AA704" s="794"/>
      <c r="AB704" s="794"/>
      <c r="AC704" s="794"/>
      <c r="AD704" s="794"/>
      <c r="AE704" s="794"/>
      <c r="AF704" s="794"/>
      <c r="AG704" s="794"/>
      <c r="AH704" s="794"/>
      <c r="AI704" s="794"/>
      <c r="AJ704" s="794"/>
      <c r="AK704" s="794"/>
      <c r="AL704" s="794"/>
      <c r="AM704" s="794"/>
      <c r="AN704" s="794"/>
      <c r="AO704" s="794"/>
      <c r="AP704" s="794"/>
      <c r="AQ704" s="794"/>
      <c r="AR704" s="794"/>
      <c r="AS704" s="794"/>
      <c r="AT704" s="794"/>
      <c r="AU704" s="794"/>
      <c r="AV704" s="794"/>
      <c r="AW704" s="794"/>
      <c r="AX704" s="794"/>
      <c r="AY704" s="794"/>
      <c r="AZ704" s="794"/>
      <c r="BA704" s="794"/>
      <c r="BB704" s="794"/>
      <c r="BC704" s="794"/>
      <c r="BD704" s="794"/>
      <c r="BE704" s="794"/>
      <c r="BF704" s="794"/>
      <c r="BG704" s="794"/>
      <c r="BH704" s="794"/>
      <c r="BI704" s="794"/>
      <c r="BJ704" s="794"/>
      <c r="BK704" s="794"/>
      <c r="BL704" s="794"/>
      <c r="BM704" s="794"/>
    </row>
    <row r="705" spans="5:65" s="795" customFormat="1" ht="12.75" customHeight="1">
      <c r="E705" s="4"/>
      <c r="F705" s="794"/>
      <c r="G705" s="794"/>
      <c r="H705" s="794"/>
      <c r="I705" s="794"/>
      <c r="J705" s="794"/>
      <c r="K705" s="794"/>
      <c r="L705" s="794"/>
      <c r="M705" s="794"/>
      <c r="N705" s="794"/>
      <c r="O705" s="794"/>
      <c r="P705" s="794"/>
      <c r="Q705" s="794"/>
      <c r="R705" s="794"/>
      <c r="S705" s="794"/>
      <c r="T705" s="794"/>
      <c r="U705" s="794"/>
      <c r="V705" s="794"/>
      <c r="W705" s="794"/>
      <c r="X705" s="794"/>
      <c r="Y705" s="794"/>
      <c r="Z705" s="794"/>
      <c r="AA705" s="794"/>
      <c r="AB705" s="794"/>
      <c r="AC705" s="794"/>
      <c r="AD705" s="794"/>
      <c r="AE705" s="794"/>
      <c r="AF705" s="794"/>
      <c r="AG705" s="794"/>
      <c r="AH705" s="794"/>
      <c r="AI705" s="794"/>
      <c r="AJ705" s="794"/>
      <c r="AK705" s="794"/>
      <c r="AL705" s="794"/>
      <c r="AM705" s="794"/>
      <c r="AN705" s="794"/>
      <c r="AO705" s="794"/>
      <c r="AP705" s="794"/>
      <c r="AQ705" s="794"/>
      <c r="AR705" s="794"/>
      <c r="AS705" s="794"/>
      <c r="AT705" s="794"/>
      <c r="AU705" s="794"/>
      <c r="AV705" s="794"/>
      <c r="AW705" s="794"/>
      <c r="AX705" s="794"/>
      <c r="AY705" s="794"/>
      <c r="AZ705" s="794"/>
      <c r="BA705" s="794"/>
      <c r="BB705" s="794"/>
      <c r="BC705" s="794"/>
      <c r="BD705" s="794"/>
      <c r="BE705" s="794"/>
      <c r="BF705" s="794"/>
      <c r="BG705" s="794"/>
      <c r="BH705" s="794"/>
      <c r="BI705" s="794"/>
      <c r="BJ705" s="794"/>
      <c r="BK705" s="794"/>
      <c r="BL705" s="794"/>
      <c r="BM705" s="794"/>
    </row>
    <row r="706" spans="5:65" s="795" customFormat="1" ht="12.75" customHeight="1">
      <c r="E706" s="4"/>
      <c r="F706" s="794"/>
      <c r="G706" s="794"/>
      <c r="H706" s="794"/>
      <c r="I706" s="794"/>
      <c r="J706" s="794"/>
      <c r="K706" s="794"/>
      <c r="L706" s="794"/>
      <c r="M706" s="794"/>
      <c r="N706" s="794"/>
      <c r="O706" s="794"/>
      <c r="P706" s="794"/>
      <c r="Q706" s="794"/>
      <c r="R706" s="794"/>
      <c r="S706" s="794"/>
      <c r="T706" s="794"/>
      <c r="U706" s="794"/>
      <c r="V706" s="794"/>
      <c r="W706" s="794"/>
      <c r="X706" s="794"/>
      <c r="Y706" s="794"/>
      <c r="Z706" s="794"/>
      <c r="AA706" s="794"/>
      <c r="AB706" s="794"/>
      <c r="AC706" s="794"/>
      <c r="AD706" s="794"/>
      <c r="AE706" s="794"/>
      <c r="AF706" s="794"/>
      <c r="AG706" s="794"/>
      <c r="AH706" s="794"/>
      <c r="AI706" s="794"/>
      <c r="AJ706" s="794"/>
      <c r="AK706" s="794"/>
      <c r="AL706" s="794"/>
      <c r="AM706" s="794"/>
      <c r="AN706" s="794"/>
      <c r="AO706" s="794"/>
      <c r="AP706" s="794"/>
      <c r="AQ706" s="794"/>
      <c r="AR706" s="794"/>
      <c r="AS706" s="794"/>
      <c r="AT706" s="794"/>
      <c r="AU706" s="794"/>
      <c r="AV706" s="794"/>
      <c r="AW706" s="794"/>
      <c r="AX706" s="794"/>
      <c r="AY706" s="794"/>
      <c r="AZ706" s="794"/>
      <c r="BA706" s="794"/>
      <c r="BB706" s="794"/>
      <c r="BC706" s="794"/>
      <c r="BD706" s="794"/>
      <c r="BE706" s="794"/>
      <c r="BF706" s="794"/>
      <c r="BG706" s="794"/>
      <c r="BH706" s="794"/>
      <c r="BI706" s="794"/>
      <c r="BJ706" s="794"/>
      <c r="BK706" s="794"/>
      <c r="BL706" s="794"/>
      <c r="BM706" s="794"/>
    </row>
    <row r="707" spans="5:65" s="795" customFormat="1" ht="12.75" customHeight="1">
      <c r="E707" s="4"/>
      <c r="F707" s="794"/>
      <c r="G707" s="794"/>
      <c r="H707" s="794"/>
      <c r="I707" s="794"/>
      <c r="J707" s="794"/>
      <c r="K707" s="794"/>
      <c r="L707" s="794"/>
      <c r="M707" s="794"/>
      <c r="N707" s="794"/>
      <c r="O707" s="794"/>
      <c r="P707" s="794"/>
      <c r="Q707" s="794"/>
      <c r="R707" s="794"/>
      <c r="S707" s="794"/>
      <c r="T707" s="794"/>
      <c r="U707" s="794"/>
      <c r="V707" s="794"/>
      <c r="W707" s="794"/>
      <c r="X707" s="794"/>
      <c r="Y707" s="794"/>
      <c r="Z707" s="794"/>
      <c r="AA707" s="794"/>
      <c r="AB707" s="794"/>
      <c r="AC707" s="794"/>
      <c r="AD707" s="794"/>
      <c r="AE707" s="794"/>
      <c r="AF707" s="794"/>
      <c r="AG707" s="794"/>
      <c r="AH707" s="794"/>
      <c r="AI707" s="794"/>
      <c r="AJ707" s="794"/>
      <c r="AK707" s="794"/>
      <c r="AL707" s="794"/>
      <c r="AM707" s="794"/>
      <c r="AN707" s="794"/>
      <c r="AO707" s="794"/>
      <c r="AP707" s="794"/>
      <c r="AQ707" s="794"/>
      <c r="AR707" s="794"/>
      <c r="AS707" s="794"/>
      <c r="AT707" s="794"/>
      <c r="AU707" s="794"/>
      <c r="AV707" s="794"/>
      <c r="AW707" s="794"/>
      <c r="AX707" s="794"/>
      <c r="AY707" s="794"/>
      <c r="AZ707" s="794"/>
      <c r="BA707" s="794"/>
      <c r="BB707" s="794"/>
      <c r="BC707" s="794"/>
      <c r="BD707" s="794"/>
      <c r="BE707" s="794"/>
      <c r="BF707" s="794"/>
      <c r="BG707" s="794"/>
      <c r="BH707" s="794"/>
      <c r="BI707" s="794"/>
      <c r="BJ707" s="794"/>
      <c r="BK707" s="794"/>
      <c r="BL707" s="794"/>
      <c r="BM707" s="794"/>
    </row>
    <row r="708" spans="5:65" s="795" customFormat="1" ht="11.1" customHeight="1">
      <c r="E708" s="4"/>
      <c r="F708" s="794"/>
      <c r="G708" s="794"/>
      <c r="H708" s="794"/>
      <c r="I708" s="794"/>
      <c r="J708" s="794"/>
      <c r="K708" s="794"/>
      <c r="L708" s="794"/>
      <c r="M708" s="794"/>
      <c r="N708" s="794"/>
      <c r="O708" s="794"/>
      <c r="P708" s="794"/>
      <c r="Q708" s="794"/>
      <c r="R708" s="794"/>
      <c r="S708" s="794"/>
      <c r="T708" s="794"/>
      <c r="U708" s="794"/>
      <c r="V708" s="794"/>
      <c r="W708" s="794"/>
      <c r="X708" s="794"/>
      <c r="Y708" s="794"/>
      <c r="Z708" s="794"/>
      <c r="AA708" s="794"/>
      <c r="AB708" s="794"/>
      <c r="AC708" s="794"/>
      <c r="AD708" s="794"/>
      <c r="AE708" s="794"/>
      <c r="AF708" s="794"/>
      <c r="AG708" s="794"/>
      <c r="AH708" s="794"/>
      <c r="AI708" s="794"/>
      <c r="AJ708" s="794"/>
      <c r="AK708" s="794"/>
      <c r="AL708" s="794"/>
      <c r="AM708" s="794"/>
      <c r="AN708" s="794"/>
      <c r="AO708" s="794"/>
      <c r="AP708" s="794"/>
      <c r="AQ708" s="794"/>
      <c r="AR708" s="794"/>
      <c r="AS708" s="794"/>
      <c r="AT708" s="794"/>
      <c r="AU708" s="794"/>
      <c r="AV708" s="794"/>
      <c r="AW708" s="794"/>
      <c r="AX708" s="794"/>
      <c r="AY708" s="794"/>
      <c r="AZ708" s="794"/>
      <c r="BA708" s="794"/>
      <c r="BB708" s="794"/>
      <c r="BC708" s="794"/>
      <c r="BD708" s="794"/>
      <c r="BE708" s="794"/>
      <c r="BF708" s="794"/>
      <c r="BG708" s="794"/>
      <c r="BH708" s="794"/>
      <c r="BI708" s="794"/>
      <c r="BJ708" s="794"/>
      <c r="BK708" s="794"/>
      <c r="BL708" s="794"/>
      <c r="BM708" s="794"/>
    </row>
    <row r="709" spans="5:65" s="795" customFormat="1" ht="13.5" customHeight="1">
      <c r="E709" s="4"/>
      <c r="F709" s="794"/>
      <c r="G709" s="794"/>
      <c r="H709" s="794"/>
      <c r="I709" s="794"/>
      <c r="J709" s="794"/>
      <c r="K709" s="794"/>
      <c r="L709" s="794"/>
      <c r="M709" s="794"/>
      <c r="N709" s="794"/>
      <c r="O709" s="794"/>
      <c r="P709" s="794"/>
      <c r="Q709" s="794"/>
      <c r="R709" s="794"/>
      <c r="S709" s="794"/>
      <c r="T709" s="794"/>
      <c r="U709" s="794"/>
      <c r="V709" s="794"/>
      <c r="W709" s="794"/>
      <c r="X709" s="794"/>
      <c r="Y709" s="794"/>
      <c r="Z709" s="794"/>
      <c r="AA709" s="794"/>
      <c r="AB709" s="794"/>
      <c r="AC709" s="794"/>
      <c r="AD709" s="794"/>
      <c r="AE709" s="794"/>
      <c r="AF709" s="794"/>
      <c r="AG709" s="794"/>
      <c r="AH709" s="794"/>
      <c r="AI709" s="794"/>
      <c r="AJ709" s="794"/>
      <c r="AK709" s="794"/>
      <c r="AL709" s="794"/>
      <c r="AM709" s="794"/>
      <c r="AN709" s="794"/>
      <c r="AO709" s="794"/>
      <c r="AP709" s="794"/>
      <c r="AQ709" s="794"/>
      <c r="AR709" s="794"/>
      <c r="AS709" s="794"/>
      <c r="AT709" s="794"/>
      <c r="AU709" s="794"/>
      <c r="AV709" s="794"/>
      <c r="AW709" s="794"/>
      <c r="AX709" s="794"/>
      <c r="AY709" s="794"/>
      <c r="AZ709" s="794"/>
      <c r="BA709" s="794"/>
      <c r="BB709" s="794"/>
      <c r="BC709" s="794"/>
      <c r="BD709" s="794"/>
      <c r="BE709" s="794"/>
      <c r="BF709" s="794"/>
      <c r="BG709" s="794"/>
      <c r="BH709" s="794"/>
      <c r="BI709" s="794"/>
      <c r="BJ709" s="794"/>
      <c r="BK709" s="794"/>
      <c r="BL709" s="794"/>
      <c r="BM709" s="794"/>
    </row>
    <row r="710" spans="5:65" s="795" customFormat="1" ht="12.75" customHeight="1">
      <c r="E710" s="4"/>
      <c r="F710" s="794"/>
      <c r="G710" s="794"/>
      <c r="H710" s="794"/>
      <c r="I710" s="794"/>
      <c r="J710" s="794"/>
      <c r="K710" s="794"/>
      <c r="L710" s="794"/>
      <c r="M710" s="794"/>
      <c r="N710" s="794"/>
      <c r="O710" s="794"/>
      <c r="P710" s="794"/>
      <c r="Q710" s="794"/>
      <c r="R710" s="794"/>
      <c r="S710" s="794"/>
      <c r="T710" s="794"/>
      <c r="U710" s="794"/>
      <c r="V710" s="794"/>
      <c r="W710" s="794"/>
      <c r="X710" s="794"/>
      <c r="Y710" s="794"/>
      <c r="Z710" s="794"/>
      <c r="AA710" s="794"/>
      <c r="AB710" s="794"/>
      <c r="AC710" s="794"/>
      <c r="AD710" s="794"/>
      <c r="AE710" s="794"/>
      <c r="AF710" s="794"/>
      <c r="AG710" s="794"/>
      <c r="AH710" s="794"/>
      <c r="AI710" s="794"/>
      <c r="AJ710" s="794"/>
      <c r="AK710" s="794"/>
      <c r="AL710" s="794"/>
      <c r="AM710" s="794"/>
      <c r="AN710" s="794"/>
      <c r="AO710" s="794"/>
      <c r="AP710" s="794"/>
      <c r="AQ710" s="794"/>
      <c r="AR710" s="794"/>
      <c r="AS710" s="794"/>
      <c r="AT710" s="794"/>
      <c r="AU710" s="794"/>
      <c r="AV710" s="794"/>
      <c r="AW710" s="794"/>
      <c r="AX710" s="794"/>
      <c r="AY710" s="794"/>
      <c r="AZ710" s="794"/>
      <c r="BA710" s="794"/>
      <c r="BB710" s="794"/>
      <c r="BC710" s="794"/>
      <c r="BD710" s="794"/>
      <c r="BE710" s="794"/>
      <c r="BF710" s="794"/>
      <c r="BG710" s="794"/>
      <c r="BH710" s="794"/>
      <c r="BI710" s="794"/>
      <c r="BJ710" s="794"/>
      <c r="BK710" s="794"/>
      <c r="BL710" s="794"/>
      <c r="BM710" s="794"/>
    </row>
    <row r="711" spans="5:65" s="795" customFormat="1" ht="12.75" customHeight="1">
      <c r="E711" s="4"/>
      <c r="F711" s="794"/>
      <c r="G711" s="794"/>
      <c r="H711" s="794"/>
      <c r="I711" s="794"/>
      <c r="J711" s="794"/>
      <c r="K711" s="794"/>
      <c r="L711" s="794"/>
      <c r="M711" s="794"/>
      <c r="N711" s="794"/>
      <c r="O711" s="794"/>
      <c r="P711" s="794"/>
      <c r="Q711" s="794"/>
      <c r="R711" s="794"/>
      <c r="S711" s="794"/>
      <c r="T711" s="794"/>
      <c r="U711" s="794"/>
      <c r="V711" s="794"/>
      <c r="W711" s="794"/>
      <c r="X711" s="794"/>
      <c r="Y711" s="794"/>
      <c r="Z711" s="794"/>
      <c r="AA711" s="794"/>
      <c r="AB711" s="794"/>
      <c r="AC711" s="794"/>
      <c r="AD711" s="794"/>
      <c r="AE711" s="794"/>
      <c r="AF711" s="794"/>
      <c r="AG711" s="794"/>
      <c r="AH711" s="794"/>
      <c r="AI711" s="794"/>
      <c r="AJ711" s="794"/>
      <c r="AK711" s="794"/>
      <c r="AL711" s="794"/>
      <c r="AM711" s="794"/>
      <c r="AN711" s="794"/>
      <c r="AO711" s="794"/>
      <c r="AP711" s="794"/>
      <c r="AQ711" s="794"/>
      <c r="AR711" s="794"/>
      <c r="AS711" s="794"/>
      <c r="AT711" s="794"/>
      <c r="AU711" s="794"/>
      <c r="AV711" s="794"/>
      <c r="AW711" s="794"/>
      <c r="AX711" s="794"/>
      <c r="AY711" s="794"/>
      <c r="AZ711" s="794"/>
      <c r="BA711" s="794"/>
      <c r="BB711" s="794"/>
      <c r="BC711" s="794"/>
      <c r="BD711" s="794"/>
      <c r="BE711" s="794"/>
      <c r="BF711" s="794"/>
      <c r="BG711" s="794"/>
      <c r="BH711" s="794"/>
      <c r="BI711" s="794"/>
      <c r="BJ711" s="794"/>
      <c r="BK711" s="794"/>
      <c r="BL711" s="794"/>
      <c r="BM711" s="794"/>
    </row>
    <row r="712" spans="5:65" s="795" customFormat="1" ht="12.75" customHeight="1">
      <c r="E712" s="4"/>
      <c r="F712" s="794"/>
      <c r="G712" s="794"/>
      <c r="H712" s="794"/>
      <c r="I712" s="794"/>
      <c r="J712" s="794"/>
      <c r="K712" s="794"/>
      <c r="L712" s="794"/>
      <c r="M712" s="794"/>
      <c r="N712" s="794"/>
      <c r="O712" s="794"/>
      <c r="P712" s="794"/>
      <c r="Q712" s="794"/>
      <c r="R712" s="794"/>
      <c r="S712" s="794"/>
      <c r="T712" s="794"/>
      <c r="U712" s="794"/>
      <c r="V712" s="794"/>
      <c r="W712" s="794"/>
      <c r="X712" s="794"/>
      <c r="Y712" s="794"/>
      <c r="Z712" s="794"/>
      <c r="AA712" s="794"/>
      <c r="AB712" s="794"/>
      <c r="AC712" s="794"/>
      <c r="AD712" s="794"/>
      <c r="AE712" s="794"/>
      <c r="AF712" s="794"/>
      <c r="AG712" s="794"/>
      <c r="AH712" s="794"/>
      <c r="AI712" s="794"/>
      <c r="AJ712" s="794"/>
      <c r="AK712" s="794"/>
      <c r="AL712" s="794"/>
      <c r="AM712" s="794"/>
      <c r="AN712" s="794"/>
      <c r="AO712" s="794"/>
      <c r="AP712" s="794"/>
      <c r="AQ712" s="794"/>
      <c r="AR712" s="794"/>
      <c r="AS712" s="794"/>
      <c r="AT712" s="794"/>
      <c r="AU712" s="794"/>
      <c r="AV712" s="794"/>
      <c r="AW712" s="794"/>
      <c r="AX712" s="794"/>
      <c r="AY712" s="794"/>
      <c r="AZ712" s="794"/>
      <c r="BA712" s="794"/>
      <c r="BB712" s="794"/>
      <c r="BC712" s="794"/>
      <c r="BD712" s="794"/>
      <c r="BE712" s="794"/>
      <c r="BF712" s="794"/>
      <c r="BG712" s="794"/>
      <c r="BH712" s="794"/>
      <c r="BI712" s="794"/>
      <c r="BJ712" s="794"/>
      <c r="BK712" s="794"/>
      <c r="BL712" s="794"/>
      <c r="BM712" s="794"/>
    </row>
    <row r="713" spans="5:65" s="795" customFormat="1" ht="11.1" customHeight="1">
      <c r="E713" s="4"/>
      <c r="F713" s="794"/>
      <c r="G713" s="794"/>
      <c r="H713" s="794"/>
      <c r="I713" s="794"/>
      <c r="J713" s="794"/>
      <c r="K713" s="794"/>
      <c r="L713" s="794"/>
      <c r="M713" s="794"/>
      <c r="N713" s="794"/>
      <c r="O713" s="794"/>
      <c r="P713" s="794"/>
      <c r="Q713" s="794"/>
      <c r="R713" s="794"/>
      <c r="S713" s="794"/>
      <c r="T713" s="794"/>
      <c r="U713" s="794"/>
      <c r="V713" s="794"/>
      <c r="W713" s="794"/>
      <c r="X713" s="794"/>
      <c r="Y713" s="794"/>
      <c r="Z713" s="794"/>
      <c r="AA713" s="794"/>
      <c r="AB713" s="794"/>
      <c r="AC713" s="794"/>
      <c r="AD713" s="794"/>
      <c r="AE713" s="794"/>
      <c r="AF713" s="794"/>
      <c r="AG713" s="794"/>
      <c r="AH713" s="794"/>
      <c r="AI713" s="794"/>
      <c r="AJ713" s="794"/>
      <c r="AK713" s="794"/>
      <c r="AL713" s="794"/>
      <c r="AM713" s="794"/>
      <c r="AN713" s="794"/>
      <c r="AO713" s="794"/>
      <c r="AP713" s="794"/>
      <c r="AQ713" s="794"/>
      <c r="AR713" s="794"/>
      <c r="AS713" s="794"/>
      <c r="AT713" s="794"/>
      <c r="AU713" s="794"/>
      <c r="AV713" s="794"/>
      <c r="AW713" s="794"/>
      <c r="AX713" s="794"/>
      <c r="AY713" s="794"/>
      <c r="AZ713" s="794"/>
      <c r="BA713" s="794"/>
      <c r="BB713" s="794"/>
      <c r="BC713" s="794"/>
      <c r="BD713" s="794"/>
      <c r="BE713" s="794"/>
      <c r="BF713" s="794"/>
      <c r="BG713" s="794"/>
      <c r="BH713" s="794"/>
      <c r="BI713" s="794"/>
      <c r="BJ713" s="794"/>
      <c r="BK713" s="794"/>
      <c r="BL713" s="794"/>
      <c r="BM713" s="794"/>
    </row>
    <row r="714" spans="5:65" s="795" customFormat="1" ht="11.1" customHeight="1">
      <c r="E714" s="4"/>
      <c r="F714" s="794"/>
      <c r="G714" s="794"/>
      <c r="H714" s="794"/>
      <c r="I714" s="794"/>
      <c r="J714" s="794"/>
      <c r="K714" s="794"/>
      <c r="L714" s="794"/>
      <c r="M714" s="794"/>
      <c r="N714" s="794"/>
      <c r="O714" s="794"/>
      <c r="P714" s="794"/>
      <c r="Q714" s="794"/>
      <c r="R714" s="794"/>
      <c r="S714" s="794"/>
      <c r="T714" s="794"/>
      <c r="U714" s="794"/>
      <c r="V714" s="794"/>
      <c r="W714" s="794"/>
      <c r="X714" s="794"/>
      <c r="Y714" s="794"/>
      <c r="Z714" s="794"/>
      <c r="AA714" s="794"/>
      <c r="AB714" s="794"/>
      <c r="AC714" s="794"/>
      <c r="AD714" s="794"/>
      <c r="AE714" s="794"/>
      <c r="AF714" s="794"/>
      <c r="AG714" s="794"/>
      <c r="AH714" s="794"/>
      <c r="AI714" s="794"/>
      <c r="AJ714" s="794"/>
      <c r="AK714" s="794"/>
      <c r="AL714" s="794"/>
      <c r="AM714" s="794"/>
      <c r="AN714" s="794"/>
      <c r="AO714" s="794"/>
      <c r="AP714" s="794"/>
      <c r="AQ714" s="794"/>
      <c r="AR714" s="794"/>
      <c r="AS714" s="794"/>
      <c r="AT714" s="794"/>
      <c r="AU714" s="794"/>
      <c r="AV714" s="794"/>
      <c r="AW714" s="794"/>
      <c r="AX714" s="794"/>
      <c r="AY714" s="794"/>
      <c r="AZ714" s="794"/>
      <c r="BA714" s="794"/>
      <c r="BB714" s="794"/>
      <c r="BC714" s="794"/>
      <c r="BD714" s="794"/>
      <c r="BE714" s="794"/>
      <c r="BF714" s="794"/>
      <c r="BG714" s="794"/>
      <c r="BH714" s="794"/>
      <c r="BI714" s="794"/>
      <c r="BJ714" s="794"/>
      <c r="BK714" s="794"/>
      <c r="BL714" s="794"/>
      <c r="BM714" s="794"/>
    </row>
    <row r="715" spans="5:65" s="795" customFormat="1" ht="13.5" customHeight="1">
      <c r="E715" s="4"/>
      <c r="F715" s="794"/>
      <c r="G715" s="794"/>
      <c r="H715" s="794"/>
      <c r="I715" s="794"/>
      <c r="J715" s="794"/>
      <c r="K715" s="794"/>
      <c r="L715" s="794"/>
      <c r="M715" s="794"/>
      <c r="N715" s="794"/>
      <c r="O715" s="794"/>
      <c r="P715" s="794"/>
      <c r="Q715" s="794"/>
      <c r="R715" s="794"/>
      <c r="S715" s="794"/>
      <c r="T715" s="794"/>
      <c r="U715" s="794"/>
      <c r="V715" s="794"/>
      <c r="W715" s="794"/>
      <c r="X715" s="794"/>
      <c r="Y715" s="794"/>
      <c r="Z715" s="794"/>
      <c r="AA715" s="794"/>
      <c r="AB715" s="794"/>
      <c r="AC715" s="794"/>
      <c r="AD715" s="794"/>
      <c r="AE715" s="794"/>
      <c r="AF715" s="794"/>
      <c r="AG715" s="794"/>
      <c r="AH715" s="794"/>
      <c r="AI715" s="794"/>
      <c r="AJ715" s="794"/>
      <c r="AK715" s="794"/>
      <c r="AL715" s="794"/>
      <c r="AM715" s="794"/>
      <c r="AN715" s="794"/>
      <c r="AO715" s="794"/>
      <c r="AP715" s="794"/>
      <c r="AQ715" s="794"/>
      <c r="AR715" s="794"/>
      <c r="AS715" s="794"/>
      <c r="AT715" s="794"/>
      <c r="AU715" s="794"/>
      <c r="AV715" s="794"/>
      <c r="AW715" s="794"/>
      <c r="AX715" s="794"/>
      <c r="AY715" s="794"/>
      <c r="AZ715" s="794"/>
      <c r="BA715" s="794"/>
      <c r="BB715" s="794"/>
      <c r="BC715" s="794"/>
      <c r="BD715" s="794"/>
      <c r="BE715" s="794"/>
      <c r="BF715" s="794"/>
      <c r="BG715" s="794"/>
      <c r="BH715" s="794"/>
      <c r="BI715" s="794"/>
      <c r="BJ715" s="794"/>
      <c r="BK715" s="794"/>
      <c r="BL715" s="794"/>
      <c r="BM715" s="794"/>
    </row>
    <row r="716" spans="5:65" s="795" customFormat="1" ht="13.5" customHeight="1">
      <c r="E716" s="4"/>
      <c r="F716" s="794"/>
      <c r="G716" s="794"/>
      <c r="H716" s="794"/>
      <c r="I716" s="794"/>
      <c r="J716" s="794"/>
      <c r="K716" s="794"/>
      <c r="L716" s="794"/>
      <c r="M716" s="794"/>
      <c r="N716" s="794"/>
      <c r="O716" s="794"/>
      <c r="P716" s="794"/>
      <c r="Q716" s="794"/>
      <c r="R716" s="794"/>
      <c r="S716" s="794"/>
      <c r="T716" s="794"/>
      <c r="U716" s="794"/>
      <c r="V716" s="794"/>
      <c r="W716" s="794"/>
      <c r="X716" s="794"/>
      <c r="Y716" s="794"/>
      <c r="Z716" s="794"/>
      <c r="AA716" s="794"/>
      <c r="AB716" s="794"/>
      <c r="AC716" s="794"/>
      <c r="AD716" s="794"/>
      <c r="AE716" s="794"/>
      <c r="AF716" s="794"/>
      <c r="AG716" s="794"/>
      <c r="AH716" s="794"/>
      <c r="AI716" s="794"/>
      <c r="AJ716" s="794"/>
      <c r="AK716" s="794"/>
      <c r="AL716" s="794"/>
      <c r="AM716" s="794"/>
      <c r="AN716" s="794"/>
      <c r="AO716" s="794"/>
      <c r="AP716" s="794"/>
      <c r="AQ716" s="794"/>
      <c r="AR716" s="794"/>
      <c r="AS716" s="794"/>
      <c r="AT716" s="794"/>
      <c r="AU716" s="794"/>
      <c r="AV716" s="794"/>
      <c r="AW716" s="794"/>
      <c r="AX716" s="794"/>
      <c r="AY716" s="794"/>
      <c r="AZ716" s="794"/>
      <c r="BA716" s="794"/>
      <c r="BB716" s="794"/>
      <c r="BC716" s="794"/>
      <c r="BD716" s="794"/>
      <c r="BE716" s="794"/>
      <c r="BF716" s="794"/>
      <c r="BG716" s="794"/>
      <c r="BH716" s="794"/>
      <c r="BI716" s="794"/>
      <c r="BJ716" s="794"/>
      <c r="BK716" s="794"/>
      <c r="BL716" s="794"/>
      <c r="BM716" s="794"/>
    </row>
    <row r="717" spans="5:65" s="795" customFormat="1" ht="13.5" customHeight="1">
      <c r="E717" s="4"/>
      <c r="F717" s="794"/>
      <c r="G717" s="794"/>
      <c r="H717" s="794"/>
      <c r="I717" s="794"/>
      <c r="J717" s="794"/>
      <c r="K717" s="794"/>
      <c r="L717" s="794"/>
      <c r="M717" s="794"/>
      <c r="N717" s="794"/>
      <c r="O717" s="794"/>
      <c r="P717" s="794"/>
      <c r="Q717" s="794"/>
      <c r="R717" s="794"/>
      <c r="S717" s="794"/>
      <c r="T717" s="794"/>
      <c r="U717" s="794"/>
      <c r="V717" s="794"/>
      <c r="W717" s="794"/>
      <c r="X717" s="794"/>
      <c r="Y717" s="794"/>
      <c r="Z717" s="794"/>
      <c r="AA717" s="794"/>
      <c r="AB717" s="794"/>
      <c r="AC717" s="794"/>
      <c r="AD717" s="794"/>
      <c r="AE717" s="794"/>
      <c r="AF717" s="794"/>
      <c r="AG717" s="794"/>
      <c r="AH717" s="794"/>
      <c r="AI717" s="794"/>
      <c r="AJ717" s="794"/>
      <c r="AK717" s="794"/>
      <c r="AL717" s="794"/>
      <c r="AM717" s="794"/>
      <c r="AN717" s="794"/>
      <c r="AO717" s="794"/>
      <c r="AP717" s="794"/>
      <c r="AQ717" s="794"/>
      <c r="AR717" s="794"/>
      <c r="AS717" s="794"/>
      <c r="AT717" s="794"/>
      <c r="AU717" s="794"/>
      <c r="AV717" s="794"/>
      <c r="AW717" s="794"/>
      <c r="AX717" s="794"/>
      <c r="AY717" s="794"/>
      <c r="AZ717" s="794"/>
      <c r="BA717" s="794"/>
      <c r="BB717" s="794"/>
      <c r="BC717" s="794"/>
      <c r="BD717" s="794"/>
      <c r="BE717" s="794"/>
      <c r="BF717" s="794"/>
      <c r="BG717" s="794"/>
      <c r="BH717" s="794"/>
      <c r="BI717" s="794"/>
      <c r="BJ717" s="794"/>
      <c r="BK717" s="794"/>
      <c r="BL717" s="794"/>
      <c r="BM717" s="794"/>
    </row>
    <row r="718" spans="5:65" s="795" customFormat="1" ht="13.5" customHeight="1">
      <c r="E718" s="4"/>
      <c r="F718" s="794"/>
      <c r="G718" s="794"/>
      <c r="H718" s="794"/>
      <c r="I718" s="794"/>
      <c r="J718" s="794"/>
      <c r="K718" s="794"/>
      <c r="L718" s="794"/>
      <c r="M718" s="794"/>
      <c r="N718" s="794"/>
      <c r="O718" s="794"/>
      <c r="P718" s="794"/>
      <c r="Q718" s="794"/>
      <c r="R718" s="794"/>
      <c r="S718" s="794"/>
      <c r="T718" s="794"/>
      <c r="U718" s="794"/>
      <c r="V718" s="794"/>
      <c r="W718" s="794"/>
      <c r="X718" s="794"/>
      <c r="Y718" s="794"/>
      <c r="Z718" s="794"/>
      <c r="AA718" s="794"/>
      <c r="AB718" s="794"/>
      <c r="AC718" s="794"/>
      <c r="AD718" s="794"/>
      <c r="AE718" s="794"/>
      <c r="AF718" s="794"/>
      <c r="AG718" s="794"/>
      <c r="AH718" s="794"/>
      <c r="AI718" s="794"/>
      <c r="AJ718" s="794"/>
      <c r="AK718" s="794"/>
      <c r="AL718" s="794"/>
      <c r="AM718" s="794"/>
      <c r="AN718" s="794"/>
      <c r="AO718" s="794"/>
      <c r="AP718" s="794"/>
      <c r="AQ718" s="794"/>
      <c r="AR718" s="794"/>
      <c r="AS718" s="794"/>
      <c r="AT718" s="794"/>
      <c r="AU718" s="794"/>
      <c r="AV718" s="794"/>
      <c r="AW718" s="794"/>
      <c r="AX718" s="794"/>
      <c r="AY718" s="794"/>
      <c r="AZ718" s="794"/>
      <c r="BA718" s="794"/>
      <c r="BB718" s="794"/>
      <c r="BC718" s="794"/>
      <c r="BD718" s="794"/>
      <c r="BE718" s="794"/>
      <c r="BF718" s="794"/>
      <c r="BG718" s="794"/>
      <c r="BH718" s="794"/>
      <c r="BI718" s="794"/>
      <c r="BJ718" s="794"/>
      <c r="BK718" s="794"/>
      <c r="BL718" s="794"/>
      <c r="BM718" s="794"/>
    </row>
    <row r="719" spans="5:65" s="795" customFormat="1" ht="3.75" customHeight="1">
      <c r="E719" s="4"/>
      <c r="F719" s="794"/>
      <c r="G719" s="794"/>
      <c r="H719" s="794"/>
      <c r="I719" s="794"/>
      <c r="J719" s="794"/>
      <c r="K719" s="794"/>
      <c r="L719" s="794"/>
      <c r="M719" s="794"/>
      <c r="N719" s="794"/>
      <c r="O719" s="794"/>
      <c r="P719" s="794"/>
      <c r="Q719" s="794"/>
      <c r="R719" s="794"/>
      <c r="S719" s="794"/>
      <c r="T719" s="794"/>
      <c r="U719" s="794"/>
      <c r="V719" s="794"/>
      <c r="W719" s="794"/>
      <c r="X719" s="794"/>
      <c r="Y719" s="794"/>
      <c r="Z719" s="794"/>
      <c r="AA719" s="794"/>
      <c r="AB719" s="794"/>
      <c r="AC719" s="794"/>
      <c r="AD719" s="794"/>
      <c r="AE719" s="794"/>
      <c r="AF719" s="794"/>
      <c r="AG719" s="794"/>
      <c r="AH719" s="794"/>
      <c r="AI719" s="794"/>
      <c r="AJ719" s="794"/>
      <c r="AK719" s="794"/>
      <c r="AL719" s="794"/>
      <c r="AM719" s="794"/>
      <c r="AN719" s="794"/>
      <c r="AO719" s="794"/>
      <c r="AP719" s="794"/>
      <c r="AQ719" s="794"/>
      <c r="AR719" s="794"/>
      <c r="AS719" s="794"/>
      <c r="AT719" s="794"/>
      <c r="AU719" s="794"/>
      <c r="AV719" s="794"/>
      <c r="AW719" s="794"/>
      <c r="AX719" s="794"/>
      <c r="AY719" s="794"/>
      <c r="AZ719" s="794"/>
      <c r="BA719" s="794"/>
      <c r="BB719" s="794"/>
      <c r="BC719" s="794"/>
      <c r="BD719" s="794"/>
      <c r="BE719" s="794"/>
      <c r="BF719" s="794"/>
      <c r="BG719" s="794"/>
      <c r="BH719" s="794"/>
      <c r="BI719" s="794"/>
      <c r="BJ719" s="794"/>
      <c r="BK719" s="794"/>
      <c r="BL719" s="794"/>
      <c r="BM719" s="794"/>
    </row>
  </sheetData>
  <mergeCells count="10">
    <mergeCell ref="B1:R1"/>
    <mergeCell ref="B3:E6"/>
    <mergeCell ref="F3:O3"/>
    <mergeCell ref="Z3:AI3"/>
    <mergeCell ref="G4:J4"/>
    <mergeCell ref="AA4:AD4"/>
    <mergeCell ref="I5:I6"/>
    <mergeCell ref="J5:J6"/>
    <mergeCell ref="AC5:AC6"/>
    <mergeCell ref="AD5:AD6"/>
  </mergeCells>
  <phoneticPr fontId="4"/>
  <printOptions horizontalCentered="1" gridLinesSet="0"/>
  <pageMargins left="0.47244094488188981" right="0.47244094488188981" top="0.78740157480314965" bottom="0.78740157480314965" header="0.51181102362204722" footer="0.51181102362204722"/>
  <pageSetup paperSize="9" scale="41" pageOrder="overThenDown" orientation="landscape" r:id="rId1"/>
  <headerFooter alignWithMargins="0"/>
  <rowBreaks count="8" manualBreakCount="8">
    <brk id="145" max="16383" man="1"/>
    <brk id="227" max="16383" man="1"/>
    <brk id="309" max="16383" man="1"/>
    <brk id="391" max="16383" man="1"/>
    <brk id="473" max="16383" man="1"/>
    <brk id="555" max="16383" man="1"/>
    <brk id="637" max="16383" man="1"/>
    <brk id="719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5F2FD-151D-4DD8-B31B-E702229C7D86}">
  <sheetPr>
    <pageSetUpPr fitToPage="1"/>
  </sheetPr>
  <dimension ref="A1:AC1005"/>
  <sheetViews>
    <sheetView showGridLines="0" view="pageBreakPreview" topLeftCell="B1" zoomScaleNormal="100" zoomScaleSheetLayoutView="100" workbookViewId="0">
      <selection activeCell="B1" sqref="B1"/>
    </sheetView>
  </sheetViews>
  <sheetFormatPr defaultColWidth="7.625" defaultRowHeight="14.65" customHeight="1"/>
  <cols>
    <col min="1" max="1" width="15.5" style="1172" hidden="1" customWidth="1"/>
    <col min="2" max="2" width="0.5" style="1173" customWidth="1"/>
    <col min="3" max="3" width="1.625" style="1173" customWidth="1"/>
    <col min="4" max="4" width="8.75" style="1173" customWidth="1"/>
    <col min="5" max="5" width="2.875" style="1173" customWidth="1"/>
    <col min="6" max="6" width="8.875" style="1172" customWidth="1"/>
    <col min="7" max="7" width="8.125" style="1172" customWidth="1"/>
    <col min="8" max="27" width="8.875" style="1172" customWidth="1"/>
    <col min="28" max="30" width="10.75" style="1172" customWidth="1"/>
    <col min="31" max="40" width="9.375" style="1172" customWidth="1"/>
    <col min="41" max="16384" width="7.625" style="1172"/>
  </cols>
  <sheetData>
    <row r="1" spans="1:29" s="124" customFormat="1" ht="21.75" customHeight="1">
      <c r="C1" s="1106" t="s">
        <v>919</v>
      </c>
      <c r="E1" s="1107"/>
      <c r="F1" s="1107"/>
      <c r="G1" s="1108"/>
      <c r="H1" s="1108"/>
      <c r="I1" s="1109"/>
      <c r="J1" s="1110"/>
      <c r="K1" s="1110"/>
      <c r="L1" s="1110"/>
      <c r="M1" s="1111"/>
      <c r="N1" s="1112"/>
      <c r="P1" s="1113" t="s">
        <v>814</v>
      </c>
      <c r="R1" s="1111"/>
      <c r="S1" s="1110"/>
      <c r="T1" s="1110"/>
      <c r="U1" s="1111"/>
      <c r="V1" s="1111"/>
      <c r="W1" s="1114"/>
      <c r="X1" s="1114"/>
      <c r="Y1" s="1114"/>
      <c r="Z1" s="1115"/>
      <c r="AA1" s="173"/>
      <c r="AB1" s="173"/>
      <c r="AC1" s="173"/>
    </row>
    <row r="2" spans="1:29" s="124" customFormat="1" ht="7.5" customHeight="1">
      <c r="D2" s="1116"/>
      <c r="E2" s="569"/>
      <c r="F2" s="1117"/>
      <c r="G2" s="1118"/>
      <c r="H2" s="1118"/>
      <c r="I2" s="1118"/>
      <c r="J2" s="1118"/>
      <c r="K2" s="1118"/>
      <c r="L2" s="1119"/>
      <c r="M2" s="1120"/>
      <c r="N2" s="1120"/>
      <c r="O2" s="1119"/>
      <c r="P2" s="1119"/>
      <c r="Q2" s="1119"/>
      <c r="R2" s="1118"/>
      <c r="S2" s="1118"/>
      <c r="T2" s="1119"/>
      <c r="U2" s="1119"/>
      <c r="V2" s="1119"/>
      <c r="W2" s="1119"/>
      <c r="X2" s="1119"/>
      <c r="Y2" s="1115"/>
      <c r="Z2" s="1115"/>
      <c r="AA2" s="173"/>
      <c r="AB2" s="173"/>
    </row>
    <row r="3" spans="1:29" s="124" customFormat="1" ht="4.5" customHeight="1">
      <c r="B3" s="1121"/>
      <c r="C3" s="1121"/>
      <c r="D3" s="1122"/>
      <c r="E3" s="1122"/>
      <c r="F3" s="1123"/>
      <c r="G3" s="1124"/>
      <c r="H3" s="1124"/>
      <c r="I3" s="1124"/>
      <c r="J3" s="1124"/>
      <c r="K3" s="1124"/>
      <c r="L3" s="1125"/>
      <c r="M3" s="1126"/>
      <c r="N3" s="1126"/>
      <c r="O3" s="1125"/>
      <c r="P3" s="1125"/>
      <c r="Q3" s="1125"/>
      <c r="R3" s="1124"/>
      <c r="S3" s="1124"/>
      <c r="T3" s="1125"/>
      <c r="U3" s="1125"/>
      <c r="V3" s="1125"/>
      <c r="W3" s="1125"/>
      <c r="X3" s="1125"/>
      <c r="Y3" s="1124"/>
      <c r="Z3" s="1115"/>
      <c r="AA3" s="173"/>
      <c r="AB3" s="173"/>
    </row>
    <row r="4" spans="1:29" s="484" customFormat="1" ht="15" customHeight="1">
      <c r="B4" s="921" t="s">
        <v>920</v>
      </c>
      <c r="C4" s="921"/>
      <c r="D4" s="921"/>
      <c r="E4" s="921"/>
      <c r="F4" s="1127"/>
      <c r="G4" s="1128"/>
      <c r="H4" s="1128"/>
      <c r="I4" s="1128"/>
      <c r="J4" s="1129"/>
      <c r="K4" s="1129"/>
      <c r="L4" s="1129"/>
      <c r="M4" s="1129"/>
      <c r="N4" s="1129"/>
      <c r="O4" s="1130"/>
      <c r="P4" s="1131"/>
      <c r="Q4" s="1131"/>
      <c r="R4" s="1131"/>
      <c r="S4" s="1132"/>
      <c r="T4" s="1129"/>
      <c r="U4" s="1129"/>
      <c r="V4" s="1129"/>
      <c r="W4" s="1129"/>
      <c r="X4" s="1129"/>
      <c r="Y4" s="1132"/>
      <c r="Z4" s="1132"/>
      <c r="AA4" s="574"/>
    </row>
    <row r="5" spans="1:29" s="1133" customFormat="1" ht="15" customHeight="1">
      <c r="B5" s="1074"/>
      <c r="C5" s="1074"/>
      <c r="D5" s="1074"/>
      <c r="E5" s="1074"/>
      <c r="F5" s="1134"/>
      <c r="G5" s="1135"/>
      <c r="H5" s="1136"/>
      <c r="I5" s="1137"/>
      <c r="J5" s="1137"/>
      <c r="K5" s="1137"/>
      <c r="L5" s="1138"/>
      <c r="M5" s="1139"/>
      <c r="N5" s="1139"/>
      <c r="O5" s="1140"/>
      <c r="P5" s="1141"/>
      <c r="Q5" s="1138"/>
      <c r="R5" s="1137"/>
      <c r="S5" s="1137"/>
      <c r="T5" s="1138"/>
      <c r="U5" s="1138"/>
      <c r="V5" s="1138"/>
      <c r="W5" s="1138"/>
      <c r="X5" s="1138"/>
      <c r="Y5" s="1142"/>
      <c r="Z5" s="1143"/>
      <c r="AA5" s="123"/>
    </row>
    <row r="6" spans="1:29" s="1133" customFormat="1" ht="54" customHeight="1">
      <c r="B6" s="1076"/>
      <c r="C6" s="1076"/>
      <c r="D6" s="1076"/>
      <c r="E6" s="1076"/>
      <c r="F6" s="1144" t="s">
        <v>921</v>
      </c>
      <c r="G6" s="1145" t="s">
        <v>922</v>
      </c>
      <c r="H6" s="1146" t="s">
        <v>923</v>
      </c>
      <c r="I6" s="1145" t="s">
        <v>924</v>
      </c>
      <c r="J6" s="1145" t="s">
        <v>925</v>
      </c>
      <c r="K6" s="1145" t="s">
        <v>926</v>
      </c>
      <c r="L6" s="1147" t="s">
        <v>927</v>
      </c>
      <c r="M6" s="1148" t="s">
        <v>928</v>
      </c>
      <c r="N6" s="1148" t="s">
        <v>929</v>
      </c>
      <c r="O6" s="1147" t="s">
        <v>930</v>
      </c>
      <c r="P6" s="1149" t="s">
        <v>931</v>
      </c>
      <c r="Q6" s="1147" t="s">
        <v>932</v>
      </c>
      <c r="R6" s="1145" t="s">
        <v>933</v>
      </c>
      <c r="S6" s="1145" t="s">
        <v>934</v>
      </c>
      <c r="T6" s="1147" t="s">
        <v>935</v>
      </c>
      <c r="U6" s="1147" t="s">
        <v>936</v>
      </c>
      <c r="V6" s="1147" t="s">
        <v>937</v>
      </c>
      <c r="W6" s="1147" t="s">
        <v>938</v>
      </c>
      <c r="X6" s="1147" t="s">
        <v>939</v>
      </c>
      <c r="Y6" s="1145" t="s">
        <v>870</v>
      </c>
      <c r="Z6" s="1150" t="s">
        <v>940</v>
      </c>
      <c r="AA6" s="1151" t="s">
        <v>941</v>
      </c>
    </row>
    <row r="7" spans="1:29" s="1152" customFormat="1" ht="13.5" customHeight="1">
      <c r="B7" s="213"/>
      <c r="C7" s="138"/>
      <c r="D7" s="1153"/>
      <c r="E7" s="684"/>
      <c r="F7" s="1154"/>
      <c r="G7" s="1155"/>
      <c r="H7" s="1155"/>
      <c r="I7" s="1155"/>
      <c r="J7" s="1155"/>
      <c r="K7" s="1155"/>
      <c r="L7" s="1156"/>
      <c r="M7" s="1157"/>
      <c r="N7" s="1157"/>
      <c r="O7" s="1156"/>
      <c r="P7" s="1156"/>
      <c r="Q7" s="1156"/>
      <c r="R7" s="1155"/>
      <c r="S7" s="1155"/>
      <c r="T7" s="1156"/>
      <c r="U7" s="1156"/>
      <c r="V7" s="1156"/>
      <c r="W7" s="1156"/>
      <c r="X7" s="1156"/>
      <c r="Y7" s="1155"/>
      <c r="Z7" s="1155"/>
    </row>
    <row r="8" spans="1:29" s="151" customFormat="1" ht="12" customHeight="1">
      <c r="A8" t="s">
        <v>256</v>
      </c>
      <c r="B8" s="138"/>
      <c r="C8" s="138" t="s">
        <v>942</v>
      </c>
      <c r="D8" s="138"/>
      <c r="E8" s="685"/>
      <c r="F8" s="1158">
        <f>VLOOKUP($A8,[24]総数!$B$6:$X$28,2,FALSE)</f>
        <v>184533</v>
      </c>
      <c r="G8" s="1158">
        <f>VLOOKUP($A8,[24]総数!$B$6:$X$28,3,FALSE)</f>
        <v>2207</v>
      </c>
      <c r="H8" s="1158">
        <f>VLOOKUP($A8,[24]総数!$B$6:$X$28,4,FALSE)</f>
        <v>2122</v>
      </c>
      <c r="I8" s="1158">
        <f>VLOOKUP($A8,[24]総数!$B$6:$X$28,5,FALSE)</f>
        <v>804</v>
      </c>
      <c r="J8" s="1158">
        <f>VLOOKUP($A8,[24]総数!$B$6:$X$28,6,FALSE)</f>
        <v>40</v>
      </c>
      <c r="K8" s="1158">
        <f>VLOOKUP($A8,[24]総数!$B$6:$X$28,7,FALSE)</f>
        <v>14337</v>
      </c>
      <c r="L8" s="1158">
        <f>VLOOKUP($A8,[24]総数!$B$6:$X$28,8,FALSE)</f>
        <v>16626</v>
      </c>
      <c r="M8" s="1158">
        <f>VLOOKUP($A8,[24]総数!$B$6:$X$28,9,FALSE)</f>
        <v>993</v>
      </c>
      <c r="N8" s="1158">
        <f>VLOOKUP($A8,[24]総数!$B$6:$X$28,10,FALSE)</f>
        <v>3330</v>
      </c>
      <c r="O8" s="1158">
        <f>VLOOKUP($A8,[24]総数!$B$6:$X$28,11,FALSE)</f>
        <v>8457</v>
      </c>
      <c r="P8" s="1158">
        <f>VLOOKUP($A8,[24]総数!$B$6:$X$28,12,FALSE)</f>
        <v>29499</v>
      </c>
      <c r="Q8" s="1158">
        <f>VLOOKUP($A8,[24]総数!$B$6:$X$28,13,FALSE)</f>
        <v>6755</v>
      </c>
      <c r="R8" s="1158">
        <f>VLOOKUP($A8,[24]総数!$B$6:$X$28,14,FALSE)</f>
        <v>3691</v>
      </c>
      <c r="S8" s="1158">
        <f>VLOOKUP($A8,[24]総数!$B$6:$X$28,15,FALSE)</f>
        <v>7302</v>
      </c>
      <c r="T8" s="1158">
        <f>VLOOKUP($A8,[24]総数!$B$6:$X$28,16,FALSE)</f>
        <v>12042</v>
      </c>
      <c r="U8" s="1158">
        <f>VLOOKUP($A8,[24]総数!$B$6:$X$28,17,FALSE)</f>
        <v>6507</v>
      </c>
      <c r="V8" s="1158">
        <f>VLOOKUP($A8,[24]総数!$B$6:$X$28,18,FALSE)</f>
        <v>9691</v>
      </c>
      <c r="W8" s="1158">
        <f>VLOOKUP($A8,[24]総数!$B$6:$X$28,19,FALSE)</f>
        <v>35621</v>
      </c>
      <c r="X8" s="1158">
        <f>VLOOKUP($A8,[24]総数!$B$6:$X$28,20,FALSE)</f>
        <v>1218</v>
      </c>
      <c r="Y8" s="1158">
        <f>VLOOKUP($A8,[24]総数!$B$6:$X$28,21,FALSE)</f>
        <v>12711</v>
      </c>
      <c r="Z8" s="1158">
        <f>VLOOKUP($A8,[24]総数!$B$6:$X$28,22,FALSE)</f>
        <v>7423</v>
      </c>
      <c r="AA8" s="1158">
        <f>VLOOKUP($A8,[24]総数!$B$6:$X$28,23,FALSE)</f>
        <v>5279</v>
      </c>
    </row>
    <row r="9" spans="1:29" s="151" customFormat="1" ht="12" customHeight="1">
      <c r="A9" t="s">
        <v>758</v>
      </c>
      <c r="B9" s="138"/>
      <c r="C9" s="138"/>
      <c r="D9" s="144" t="s">
        <v>800</v>
      </c>
      <c r="E9" s="1159" t="s">
        <v>642</v>
      </c>
      <c r="F9" s="1158">
        <f>VLOOKUP($A9,[24]総数!$B$6:$X$28,2,FALSE)</f>
        <v>2309</v>
      </c>
      <c r="G9" s="1158">
        <f>VLOOKUP($A9,[24]総数!$B$6:$X$28,3,FALSE)</f>
        <v>11</v>
      </c>
      <c r="H9" s="1158">
        <f>VLOOKUP($A9,[24]総数!$B$6:$X$28,4,FALSE)</f>
        <v>11</v>
      </c>
      <c r="I9" s="1158">
        <f>VLOOKUP($A9,[24]総数!$B$6:$X$28,5,FALSE)</f>
        <v>13</v>
      </c>
      <c r="J9" s="1158" t="str">
        <f>VLOOKUP($A9,[24]総数!$B$6:$X$28,6,FALSE)</f>
        <v>-</v>
      </c>
      <c r="K9" s="1158">
        <f>VLOOKUP($A9,[24]総数!$B$6:$X$28,7,FALSE)</f>
        <v>163</v>
      </c>
      <c r="L9" s="1158">
        <f>VLOOKUP($A9,[24]総数!$B$6:$X$28,8,FALSE)</f>
        <v>150</v>
      </c>
      <c r="M9" s="1158">
        <f>VLOOKUP($A9,[24]総数!$B$6:$X$28,9,FALSE)</f>
        <v>16</v>
      </c>
      <c r="N9" s="1158">
        <f>VLOOKUP($A9,[24]総数!$B$6:$X$28,10,FALSE)</f>
        <v>21</v>
      </c>
      <c r="O9" s="1158">
        <f>VLOOKUP($A9,[24]総数!$B$6:$X$28,11,FALSE)</f>
        <v>42</v>
      </c>
      <c r="P9" s="1158">
        <f>VLOOKUP($A9,[24]総数!$B$6:$X$28,12,FALSE)</f>
        <v>504</v>
      </c>
      <c r="Q9" s="1158">
        <f>VLOOKUP($A9,[24]総数!$B$6:$X$28,13,FALSE)</f>
        <v>27</v>
      </c>
      <c r="R9" s="1158">
        <f>VLOOKUP($A9,[24]総数!$B$6:$X$28,14,FALSE)</f>
        <v>9</v>
      </c>
      <c r="S9" s="1158">
        <f>VLOOKUP($A9,[24]総数!$B$6:$X$28,15,FALSE)</f>
        <v>52</v>
      </c>
      <c r="T9" s="1158">
        <f>VLOOKUP($A9,[24]総数!$B$6:$X$28,16,FALSE)</f>
        <v>637</v>
      </c>
      <c r="U9" s="1158">
        <f>VLOOKUP($A9,[24]総数!$B$6:$X$28,17,FALSE)</f>
        <v>84</v>
      </c>
      <c r="V9" s="1158">
        <f>VLOOKUP($A9,[24]総数!$B$6:$X$28,18,FALSE)</f>
        <v>124</v>
      </c>
      <c r="W9" s="1158">
        <f>VLOOKUP($A9,[24]総数!$B$6:$X$28,19,FALSE)</f>
        <v>188</v>
      </c>
      <c r="X9" s="1158">
        <f>VLOOKUP($A9,[24]総数!$B$6:$X$28,20,FALSE)</f>
        <v>11</v>
      </c>
      <c r="Y9" s="1158">
        <f>VLOOKUP($A9,[24]総数!$B$6:$X$28,21,FALSE)</f>
        <v>94</v>
      </c>
      <c r="Z9" s="1158">
        <f>VLOOKUP($A9,[24]総数!$B$6:$X$28,22,FALSE)</f>
        <v>64</v>
      </c>
      <c r="AA9" s="1158">
        <f>VLOOKUP($A9,[24]総数!$B$6:$X$28,23,FALSE)</f>
        <v>99</v>
      </c>
    </row>
    <row r="10" spans="1:29" s="151" customFormat="1" ht="12" customHeight="1">
      <c r="A10" t="s">
        <v>761</v>
      </c>
      <c r="B10" s="138"/>
      <c r="C10" s="138"/>
      <c r="D10" s="144" t="s">
        <v>943</v>
      </c>
      <c r="E10" s="1159"/>
      <c r="F10" s="1158">
        <f>VLOOKUP($A10,[24]総数!$B$6:$X$28,2,FALSE)</f>
        <v>10739</v>
      </c>
      <c r="G10" s="1158">
        <f>VLOOKUP($A10,[24]総数!$B$6:$X$28,3,FALSE)</f>
        <v>28</v>
      </c>
      <c r="H10" s="1158">
        <f>VLOOKUP($A10,[24]総数!$B$6:$X$28,4,FALSE)</f>
        <v>24</v>
      </c>
      <c r="I10" s="1158">
        <f>VLOOKUP($A10,[24]総数!$B$6:$X$28,5,FALSE)</f>
        <v>41</v>
      </c>
      <c r="J10" s="1158" t="str">
        <f>VLOOKUP($A10,[24]総数!$B$6:$X$28,6,FALSE)</f>
        <v>-</v>
      </c>
      <c r="K10" s="1158">
        <f>VLOOKUP($A10,[24]総数!$B$6:$X$28,7,FALSE)</f>
        <v>653</v>
      </c>
      <c r="L10" s="1158">
        <f>VLOOKUP($A10,[24]総数!$B$6:$X$28,8,FALSE)</f>
        <v>738</v>
      </c>
      <c r="M10" s="1158">
        <f>VLOOKUP($A10,[24]総数!$B$6:$X$28,9,FALSE)</f>
        <v>43</v>
      </c>
      <c r="N10" s="1158">
        <f>VLOOKUP($A10,[24]総数!$B$6:$X$28,10,FALSE)</f>
        <v>239</v>
      </c>
      <c r="O10" s="1158">
        <f>VLOOKUP($A10,[24]総数!$B$6:$X$28,11,FALSE)</f>
        <v>261</v>
      </c>
      <c r="P10" s="1158">
        <f>VLOOKUP($A10,[24]総数!$B$6:$X$28,12,FALSE)</f>
        <v>1869</v>
      </c>
      <c r="Q10" s="1158">
        <f>VLOOKUP($A10,[24]総数!$B$6:$X$28,13,FALSE)</f>
        <v>352</v>
      </c>
      <c r="R10" s="1158">
        <f>VLOOKUP($A10,[24]総数!$B$6:$X$28,14,FALSE)</f>
        <v>115</v>
      </c>
      <c r="S10" s="1158">
        <f>VLOOKUP($A10,[24]総数!$B$6:$X$28,15,FALSE)</f>
        <v>303</v>
      </c>
      <c r="T10" s="1158">
        <f>VLOOKUP($A10,[24]総数!$B$6:$X$28,16,FALSE)</f>
        <v>1595</v>
      </c>
      <c r="U10" s="1158">
        <f>VLOOKUP($A10,[24]総数!$B$6:$X$28,17,FALSE)</f>
        <v>526</v>
      </c>
      <c r="V10" s="1158">
        <f>VLOOKUP($A10,[24]総数!$B$6:$X$28,18,FALSE)</f>
        <v>591</v>
      </c>
      <c r="W10" s="1158">
        <f>VLOOKUP($A10,[24]総数!$B$6:$X$28,19,FALSE)</f>
        <v>1881</v>
      </c>
      <c r="X10" s="1158">
        <f>VLOOKUP($A10,[24]総数!$B$6:$X$28,20,FALSE)</f>
        <v>78</v>
      </c>
      <c r="Y10" s="1158">
        <f>VLOOKUP($A10,[24]総数!$B$6:$X$28,21,FALSE)</f>
        <v>600</v>
      </c>
      <c r="Z10" s="1158">
        <f>VLOOKUP($A10,[24]総数!$B$6:$X$28,22,FALSE)</f>
        <v>468</v>
      </c>
      <c r="AA10" s="1158">
        <f>VLOOKUP($A10,[24]総数!$B$6:$X$28,23,FALSE)</f>
        <v>358</v>
      </c>
    </row>
    <row r="11" spans="1:29" s="151" customFormat="1" ht="12" customHeight="1">
      <c r="A11" t="s">
        <v>763</v>
      </c>
      <c r="B11" s="138"/>
      <c r="C11" s="138"/>
      <c r="D11" s="144" t="s">
        <v>944</v>
      </c>
      <c r="E11" s="1159"/>
      <c r="F11" s="1158">
        <f>VLOOKUP($A11,[24]総数!$B$6:$X$28,2,FALSE)</f>
        <v>12643</v>
      </c>
      <c r="G11" s="1158">
        <f>VLOOKUP($A11,[24]総数!$B$6:$X$28,3,FALSE)</f>
        <v>41</v>
      </c>
      <c r="H11" s="1158">
        <f>VLOOKUP($A11,[24]総数!$B$6:$X$28,4,FALSE)</f>
        <v>37</v>
      </c>
      <c r="I11" s="1158">
        <f>VLOOKUP($A11,[24]総数!$B$6:$X$28,5,FALSE)</f>
        <v>29</v>
      </c>
      <c r="J11" s="1158">
        <f>VLOOKUP($A11,[24]総数!$B$6:$X$28,6,FALSE)</f>
        <v>2</v>
      </c>
      <c r="K11" s="1158">
        <f>VLOOKUP($A11,[24]総数!$B$6:$X$28,7,FALSE)</f>
        <v>822</v>
      </c>
      <c r="L11" s="1158">
        <f>VLOOKUP($A11,[24]総数!$B$6:$X$28,8,FALSE)</f>
        <v>1246</v>
      </c>
      <c r="M11" s="1158">
        <f>VLOOKUP($A11,[24]総数!$B$6:$X$28,9,FALSE)</f>
        <v>93</v>
      </c>
      <c r="N11" s="1158">
        <f>VLOOKUP($A11,[24]総数!$B$6:$X$28,10,FALSE)</f>
        <v>317</v>
      </c>
      <c r="O11" s="1158">
        <f>VLOOKUP($A11,[24]総数!$B$6:$X$28,11,FALSE)</f>
        <v>393</v>
      </c>
      <c r="P11" s="1158">
        <f>VLOOKUP($A11,[24]総数!$B$6:$X$28,12,FALSE)</f>
        <v>1711</v>
      </c>
      <c r="Q11" s="1158">
        <f>VLOOKUP($A11,[24]総数!$B$6:$X$28,13,FALSE)</f>
        <v>698</v>
      </c>
      <c r="R11" s="1158">
        <f>VLOOKUP($A11,[24]総数!$B$6:$X$28,14,FALSE)</f>
        <v>151</v>
      </c>
      <c r="S11" s="1158">
        <f>VLOOKUP($A11,[24]総数!$B$6:$X$28,15,FALSE)</f>
        <v>487</v>
      </c>
      <c r="T11" s="1158">
        <f>VLOOKUP($A11,[24]総数!$B$6:$X$28,16,FALSE)</f>
        <v>585</v>
      </c>
      <c r="U11" s="1158">
        <f>VLOOKUP($A11,[24]総数!$B$6:$X$28,17,FALSE)</f>
        <v>446</v>
      </c>
      <c r="V11" s="1158">
        <f>VLOOKUP($A11,[24]総数!$B$6:$X$28,18,FALSE)</f>
        <v>636</v>
      </c>
      <c r="W11" s="1158">
        <f>VLOOKUP($A11,[24]総数!$B$6:$X$28,19,FALSE)</f>
        <v>3034</v>
      </c>
      <c r="X11" s="1158">
        <f>VLOOKUP($A11,[24]総数!$B$6:$X$28,20,FALSE)</f>
        <v>73</v>
      </c>
      <c r="Y11" s="1158">
        <f>VLOOKUP($A11,[24]総数!$B$6:$X$28,21,FALSE)</f>
        <v>789</v>
      </c>
      <c r="Z11" s="1158">
        <f>VLOOKUP($A11,[24]総数!$B$6:$X$28,22,FALSE)</f>
        <v>743</v>
      </c>
      <c r="AA11" s="1158">
        <f>VLOOKUP($A11,[24]総数!$B$6:$X$28,23,FALSE)</f>
        <v>347</v>
      </c>
    </row>
    <row r="12" spans="1:29" s="151" customFormat="1" ht="12" customHeight="1">
      <c r="A12" t="s">
        <v>765</v>
      </c>
      <c r="B12" s="138"/>
      <c r="C12" s="138"/>
      <c r="D12" s="144" t="s">
        <v>945</v>
      </c>
      <c r="E12" s="1159"/>
      <c r="F12" s="1158">
        <f>VLOOKUP($A12,[24]総数!$B$6:$X$28,2,FALSE)</f>
        <v>14206</v>
      </c>
      <c r="G12" s="1158">
        <f>VLOOKUP($A12,[24]総数!$B$6:$X$28,3,FALSE)</f>
        <v>54</v>
      </c>
      <c r="H12" s="1158">
        <f>VLOOKUP($A12,[24]総数!$B$6:$X$28,4,FALSE)</f>
        <v>51</v>
      </c>
      <c r="I12" s="1158">
        <f>VLOOKUP($A12,[24]総数!$B$6:$X$28,5,FALSE)</f>
        <v>38</v>
      </c>
      <c r="J12" s="1158" t="str">
        <f>VLOOKUP($A12,[24]総数!$B$6:$X$28,6,FALSE)</f>
        <v>-</v>
      </c>
      <c r="K12" s="1158">
        <f>VLOOKUP($A12,[24]総数!$B$6:$X$28,7,FALSE)</f>
        <v>952</v>
      </c>
      <c r="L12" s="1158">
        <f>VLOOKUP($A12,[24]総数!$B$6:$X$28,8,FALSE)</f>
        <v>1636</v>
      </c>
      <c r="M12" s="1158">
        <f>VLOOKUP($A12,[24]総数!$B$6:$X$28,9,FALSE)</f>
        <v>97</v>
      </c>
      <c r="N12" s="1158">
        <f>VLOOKUP($A12,[24]総数!$B$6:$X$28,10,FALSE)</f>
        <v>360</v>
      </c>
      <c r="O12" s="1158">
        <f>VLOOKUP($A12,[24]総数!$B$6:$X$28,11,FALSE)</f>
        <v>509</v>
      </c>
      <c r="P12" s="1158">
        <f>VLOOKUP($A12,[24]総数!$B$6:$X$28,12,FALSE)</f>
        <v>2070</v>
      </c>
      <c r="Q12" s="1158">
        <f>VLOOKUP($A12,[24]総数!$B$6:$X$28,13,FALSE)</f>
        <v>691</v>
      </c>
      <c r="R12" s="1158">
        <f>VLOOKUP($A12,[24]総数!$B$6:$X$28,14,FALSE)</f>
        <v>194</v>
      </c>
      <c r="S12" s="1158">
        <f>VLOOKUP($A12,[24]総数!$B$6:$X$28,15,FALSE)</f>
        <v>611</v>
      </c>
      <c r="T12" s="1158">
        <f>VLOOKUP($A12,[24]総数!$B$6:$X$28,16,FALSE)</f>
        <v>668</v>
      </c>
      <c r="U12" s="1158">
        <f>VLOOKUP($A12,[24]総数!$B$6:$X$28,17,FALSE)</f>
        <v>472</v>
      </c>
      <c r="V12" s="1158">
        <f>VLOOKUP($A12,[24]総数!$B$6:$X$28,18,FALSE)</f>
        <v>680</v>
      </c>
      <c r="W12" s="1158">
        <f>VLOOKUP($A12,[24]総数!$B$6:$X$28,19,FALSE)</f>
        <v>3250</v>
      </c>
      <c r="X12" s="1158">
        <f>VLOOKUP($A12,[24]総数!$B$6:$X$28,20,FALSE)</f>
        <v>90</v>
      </c>
      <c r="Y12" s="1158">
        <f>VLOOKUP($A12,[24]総数!$B$6:$X$28,21,FALSE)</f>
        <v>811</v>
      </c>
      <c r="Z12" s="1158">
        <f>VLOOKUP($A12,[24]総数!$B$6:$X$28,22,FALSE)</f>
        <v>714</v>
      </c>
      <c r="AA12" s="1158">
        <f>VLOOKUP($A12,[24]総数!$B$6:$X$28,23,FALSE)</f>
        <v>309</v>
      </c>
    </row>
    <row r="13" spans="1:29" s="151" customFormat="1" ht="12" customHeight="1">
      <c r="A13" t="s">
        <v>767</v>
      </c>
      <c r="B13" s="138"/>
      <c r="C13" s="138"/>
      <c r="D13" s="144" t="s">
        <v>946</v>
      </c>
      <c r="E13" s="1159"/>
      <c r="F13" s="1158">
        <f>VLOOKUP($A13,[24]総数!$B$6:$X$28,2,FALSE)</f>
        <v>16259</v>
      </c>
      <c r="G13" s="1158">
        <f>VLOOKUP($A13,[24]総数!$B$6:$X$28,3,FALSE)</f>
        <v>72</v>
      </c>
      <c r="H13" s="1158">
        <f>VLOOKUP($A13,[24]総数!$B$6:$X$28,4,FALSE)</f>
        <v>68</v>
      </c>
      <c r="I13" s="1158">
        <f>VLOOKUP($A13,[24]総数!$B$6:$X$28,5,FALSE)</f>
        <v>42</v>
      </c>
      <c r="J13" s="1158">
        <f>VLOOKUP($A13,[24]総数!$B$6:$X$28,6,FALSE)</f>
        <v>2</v>
      </c>
      <c r="K13" s="1158">
        <f>VLOOKUP($A13,[24]総数!$B$6:$X$28,7,FALSE)</f>
        <v>1178</v>
      </c>
      <c r="L13" s="1158">
        <f>VLOOKUP($A13,[24]総数!$B$6:$X$28,8,FALSE)</f>
        <v>1707</v>
      </c>
      <c r="M13" s="1158">
        <f>VLOOKUP($A13,[24]総数!$B$6:$X$28,9,FALSE)</f>
        <v>62</v>
      </c>
      <c r="N13" s="1158">
        <f>VLOOKUP($A13,[24]総数!$B$6:$X$28,10,FALSE)</f>
        <v>408</v>
      </c>
      <c r="O13" s="1158">
        <f>VLOOKUP($A13,[24]総数!$B$6:$X$28,11,FALSE)</f>
        <v>594</v>
      </c>
      <c r="P13" s="1158">
        <f>VLOOKUP($A13,[24]総数!$B$6:$X$28,12,FALSE)</f>
        <v>2619</v>
      </c>
      <c r="Q13" s="1158">
        <f>VLOOKUP($A13,[24]総数!$B$6:$X$28,13,FALSE)</f>
        <v>762</v>
      </c>
      <c r="R13" s="1158">
        <f>VLOOKUP($A13,[24]総数!$B$6:$X$28,14,FALSE)</f>
        <v>228</v>
      </c>
      <c r="S13" s="1158">
        <f>VLOOKUP($A13,[24]総数!$B$6:$X$28,15,FALSE)</f>
        <v>667</v>
      </c>
      <c r="T13" s="1158">
        <f>VLOOKUP($A13,[24]総数!$B$6:$X$28,16,FALSE)</f>
        <v>875</v>
      </c>
      <c r="U13" s="1158">
        <f>VLOOKUP($A13,[24]総数!$B$6:$X$28,17,FALSE)</f>
        <v>606</v>
      </c>
      <c r="V13" s="1158">
        <f>VLOOKUP($A13,[24]総数!$B$6:$X$28,18,FALSE)</f>
        <v>772</v>
      </c>
      <c r="W13" s="1158">
        <f>VLOOKUP($A13,[24]総数!$B$6:$X$28,19,FALSE)</f>
        <v>3690</v>
      </c>
      <c r="X13" s="1158">
        <f>VLOOKUP($A13,[24]総数!$B$6:$X$28,20,FALSE)</f>
        <v>104</v>
      </c>
      <c r="Y13" s="1158">
        <f>VLOOKUP($A13,[24]総数!$B$6:$X$28,21,FALSE)</f>
        <v>984</v>
      </c>
      <c r="Z13" s="1158">
        <f>VLOOKUP($A13,[24]総数!$B$6:$X$28,22,FALSE)</f>
        <v>553</v>
      </c>
      <c r="AA13" s="1158">
        <f>VLOOKUP($A13,[24]総数!$B$6:$X$28,23,FALSE)</f>
        <v>334</v>
      </c>
    </row>
    <row r="14" spans="1:29" s="151" customFormat="1" ht="12" customHeight="1">
      <c r="A14" t="s">
        <v>769</v>
      </c>
      <c r="B14" s="138"/>
      <c r="C14" s="138"/>
      <c r="D14" s="144" t="s">
        <v>947</v>
      </c>
      <c r="E14" s="1159"/>
      <c r="F14" s="1158">
        <f>VLOOKUP($A14,[24]総数!$B$6:$X$28,2,FALSE)</f>
        <v>18694</v>
      </c>
      <c r="G14" s="1158">
        <f>VLOOKUP($A14,[24]総数!$B$6:$X$28,3,FALSE)</f>
        <v>100</v>
      </c>
      <c r="H14" s="1158">
        <f>VLOOKUP($A14,[24]総数!$B$6:$X$28,4,FALSE)</f>
        <v>93</v>
      </c>
      <c r="I14" s="1158">
        <f>VLOOKUP($A14,[24]総数!$B$6:$X$28,5,FALSE)</f>
        <v>40</v>
      </c>
      <c r="J14" s="1158">
        <f>VLOOKUP($A14,[24]総数!$B$6:$X$28,6,FALSE)</f>
        <v>4</v>
      </c>
      <c r="K14" s="1158">
        <f>VLOOKUP($A14,[24]総数!$B$6:$X$28,7,FALSE)</f>
        <v>1463</v>
      </c>
      <c r="L14" s="1158">
        <f>VLOOKUP($A14,[24]総数!$B$6:$X$28,8,FALSE)</f>
        <v>1951</v>
      </c>
      <c r="M14" s="1158">
        <f>VLOOKUP($A14,[24]総数!$B$6:$X$28,9,FALSE)</f>
        <v>106</v>
      </c>
      <c r="N14" s="1158">
        <f>VLOOKUP($A14,[24]総数!$B$6:$X$28,10,FALSE)</f>
        <v>385</v>
      </c>
      <c r="O14" s="1158">
        <f>VLOOKUP($A14,[24]総数!$B$6:$X$28,11,FALSE)</f>
        <v>774</v>
      </c>
      <c r="P14" s="1158">
        <f>VLOOKUP($A14,[24]総数!$B$6:$X$28,12,FALSE)</f>
        <v>2982</v>
      </c>
      <c r="Q14" s="1158">
        <f>VLOOKUP($A14,[24]総数!$B$6:$X$28,13,FALSE)</f>
        <v>712</v>
      </c>
      <c r="R14" s="1158">
        <f>VLOOKUP($A14,[24]総数!$B$6:$X$28,14,FALSE)</f>
        <v>258</v>
      </c>
      <c r="S14" s="1158">
        <f>VLOOKUP($A14,[24]総数!$B$6:$X$28,15,FALSE)</f>
        <v>753</v>
      </c>
      <c r="T14" s="1158">
        <f>VLOOKUP($A14,[24]総数!$B$6:$X$28,16,FALSE)</f>
        <v>989</v>
      </c>
      <c r="U14" s="1158">
        <f>VLOOKUP($A14,[24]総数!$B$6:$X$28,17,FALSE)</f>
        <v>586</v>
      </c>
      <c r="V14" s="1158">
        <f>VLOOKUP($A14,[24]総数!$B$6:$X$28,18,FALSE)</f>
        <v>907</v>
      </c>
      <c r="W14" s="1158">
        <f>VLOOKUP($A14,[24]総数!$B$6:$X$28,19,FALSE)</f>
        <v>4244</v>
      </c>
      <c r="X14" s="1158">
        <f>VLOOKUP($A14,[24]総数!$B$6:$X$28,20,FALSE)</f>
        <v>157</v>
      </c>
      <c r="Y14" s="1158">
        <f>VLOOKUP($A14,[24]総数!$B$6:$X$28,21,FALSE)</f>
        <v>1131</v>
      </c>
      <c r="Z14" s="1158">
        <f>VLOOKUP($A14,[24]総数!$B$6:$X$28,22,FALSE)</f>
        <v>778</v>
      </c>
      <c r="AA14" s="1158">
        <f>VLOOKUP($A14,[24]総数!$B$6:$X$28,23,FALSE)</f>
        <v>374</v>
      </c>
    </row>
    <row r="15" spans="1:29" s="151" customFormat="1" ht="12" customHeight="1">
      <c r="A15" t="s">
        <v>771</v>
      </c>
      <c r="B15" s="138"/>
      <c r="C15" s="138"/>
      <c r="D15" s="144" t="s">
        <v>948</v>
      </c>
      <c r="E15" s="1159"/>
      <c r="F15" s="1158">
        <f>VLOOKUP($A15,[24]総数!$B$6:$X$28,2,FALSE)</f>
        <v>22482</v>
      </c>
      <c r="G15" s="1158">
        <f>VLOOKUP($A15,[24]総数!$B$6:$X$28,3,FALSE)</f>
        <v>123</v>
      </c>
      <c r="H15" s="1158">
        <f>VLOOKUP($A15,[24]総数!$B$6:$X$28,4,FALSE)</f>
        <v>112</v>
      </c>
      <c r="I15" s="1158">
        <f>VLOOKUP($A15,[24]総数!$B$6:$X$28,5,FALSE)</f>
        <v>64</v>
      </c>
      <c r="J15" s="1158">
        <f>VLOOKUP($A15,[24]総数!$B$6:$X$28,6,FALSE)</f>
        <v>10</v>
      </c>
      <c r="K15" s="1158">
        <f>VLOOKUP($A15,[24]総数!$B$6:$X$28,7,FALSE)</f>
        <v>1873</v>
      </c>
      <c r="L15" s="1158">
        <f>VLOOKUP($A15,[24]総数!$B$6:$X$28,8,FALSE)</f>
        <v>2295</v>
      </c>
      <c r="M15" s="1158">
        <f>VLOOKUP($A15,[24]総数!$B$6:$X$28,9,FALSE)</f>
        <v>156</v>
      </c>
      <c r="N15" s="1158">
        <f>VLOOKUP($A15,[24]総数!$B$6:$X$28,10,FALSE)</f>
        <v>438</v>
      </c>
      <c r="O15" s="1158">
        <f>VLOOKUP($A15,[24]総数!$B$6:$X$28,11,FALSE)</f>
        <v>1025</v>
      </c>
      <c r="P15" s="1158">
        <f>VLOOKUP($A15,[24]総数!$B$6:$X$28,12,FALSE)</f>
        <v>3516</v>
      </c>
      <c r="Q15" s="1158">
        <f>VLOOKUP($A15,[24]総数!$B$6:$X$28,13,FALSE)</f>
        <v>1036</v>
      </c>
      <c r="R15" s="1158">
        <f>VLOOKUP($A15,[24]総数!$B$6:$X$28,14,FALSE)</f>
        <v>300</v>
      </c>
      <c r="S15" s="1158">
        <f>VLOOKUP($A15,[24]総数!$B$6:$X$28,15,FALSE)</f>
        <v>1041</v>
      </c>
      <c r="T15" s="1158">
        <f>VLOOKUP($A15,[24]総数!$B$6:$X$28,16,FALSE)</f>
        <v>1153</v>
      </c>
      <c r="U15" s="1158">
        <f>VLOOKUP($A15,[24]総数!$B$6:$X$28,17,FALSE)</f>
        <v>635</v>
      </c>
      <c r="V15" s="1158">
        <f>VLOOKUP($A15,[24]総数!$B$6:$X$28,18,FALSE)</f>
        <v>1230</v>
      </c>
      <c r="W15" s="1158">
        <f>VLOOKUP($A15,[24]総数!$B$6:$X$28,19,FALSE)</f>
        <v>4256</v>
      </c>
      <c r="X15" s="1158">
        <f>VLOOKUP($A15,[24]総数!$B$6:$X$28,20,FALSE)</f>
        <v>207</v>
      </c>
      <c r="Y15" s="1158">
        <f>VLOOKUP($A15,[24]総数!$B$6:$X$28,21,FALSE)</f>
        <v>1402</v>
      </c>
      <c r="Z15" s="1158">
        <f>VLOOKUP($A15,[24]総数!$B$6:$X$28,22,FALSE)</f>
        <v>1242</v>
      </c>
      <c r="AA15" s="1158">
        <f>VLOOKUP($A15,[24]総数!$B$6:$X$28,23,FALSE)</f>
        <v>480</v>
      </c>
    </row>
    <row r="16" spans="1:29" s="151" customFormat="1" ht="12" customHeight="1">
      <c r="A16" t="s">
        <v>773</v>
      </c>
      <c r="B16" s="138"/>
      <c r="C16" s="138"/>
      <c r="D16" s="144" t="s">
        <v>949</v>
      </c>
      <c r="E16" s="1159"/>
      <c r="F16" s="1158">
        <f>VLOOKUP($A16,[24]総数!$B$6:$X$28,2,FALSE)</f>
        <v>20232</v>
      </c>
      <c r="G16" s="1158">
        <f>VLOOKUP($A16,[24]総数!$B$6:$X$28,3,FALSE)</f>
        <v>141</v>
      </c>
      <c r="H16" s="1158">
        <f>VLOOKUP($A16,[24]総数!$B$6:$X$28,4,FALSE)</f>
        <v>129</v>
      </c>
      <c r="I16" s="1158">
        <f>VLOOKUP($A16,[24]総数!$B$6:$X$28,5,FALSE)</f>
        <v>72</v>
      </c>
      <c r="J16" s="1158">
        <f>VLOOKUP($A16,[24]総数!$B$6:$X$28,6,FALSE)</f>
        <v>6</v>
      </c>
      <c r="K16" s="1158">
        <f>VLOOKUP($A16,[24]総数!$B$6:$X$28,7,FALSE)</f>
        <v>1483</v>
      </c>
      <c r="L16" s="1158">
        <f>VLOOKUP($A16,[24]総数!$B$6:$X$28,8,FALSE)</f>
        <v>1842</v>
      </c>
      <c r="M16" s="1158">
        <f>VLOOKUP($A16,[24]総数!$B$6:$X$28,9,FALSE)</f>
        <v>142</v>
      </c>
      <c r="N16" s="1158">
        <f>VLOOKUP($A16,[24]総数!$B$6:$X$28,10,FALSE)</f>
        <v>457</v>
      </c>
      <c r="O16" s="1158">
        <f>VLOOKUP($A16,[24]総数!$B$6:$X$28,11,FALSE)</f>
        <v>1056</v>
      </c>
      <c r="P16" s="1158">
        <f>VLOOKUP($A16,[24]総数!$B$6:$X$28,12,FALSE)</f>
        <v>3257</v>
      </c>
      <c r="Q16" s="1158">
        <f>VLOOKUP($A16,[24]総数!$B$6:$X$28,13,FALSE)</f>
        <v>931</v>
      </c>
      <c r="R16" s="1158">
        <f>VLOOKUP($A16,[24]総数!$B$6:$X$28,14,FALSE)</f>
        <v>323</v>
      </c>
      <c r="S16" s="1158">
        <f>VLOOKUP($A16,[24]総数!$B$6:$X$28,15,FALSE)</f>
        <v>831</v>
      </c>
      <c r="T16" s="1158">
        <f>VLOOKUP($A16,[24]総数!$B$6:$X$28,16,FALSE)</f>
        <v>1048</v>
      </c>
      <c r="U16" s="1158">
        <f>VLOOKUP($A16,[24]総数!$B$6:$X$28,17,FALSE)</f>
        <v>586</v>
      </c>
      <c r="V16" s="1158">
        <f>VLOOKUP($A16,[24]総数!$B$6:$X$28,18,FALSE)</f>
        <v>1351</v>
      </c>
      <c r="W16" s="1158">
        <f>VLOOKUP($A16,[24]総数!$B$6:$X$28,19,FALSE)</f>
        <v>3710</v>
      </c>
      <c r="X16" s="1158">
        <f>VLOOKUP($A16,[24]総数!$B$6:$X$28,20,FALSE)</f>
        <v>175</v>
      </c>
      <c r="Y16" s="1158">
        <f>VLOOKUP($A16,[24]総数!$B$6:$X$28,21,FALSE)</f>
        <v>1286</v>
      </c>
      <c r="Z16" s="1158">
        <f>VLOOKUP($A16,[24]総数!$B$6:$X$28,22,FALSE)</f>
        <v>1098</v>
      </c>
      <c r="AA16" s="1158">
        <f>VLOOKUP($A16,[24]総数!$B$6:$X$28,23,FALSE)</f>
        <v>437</v>
      </c>
    </row>
    <row r="17" spans="1:27" s="151" customFormat="1" ht="12" customHeight="1">
      <c r="A17" t="s">
        <v>775</v>
      </c>
      <c r="B17" s="138"/>
      <c r="C17" s="138"/>
      <c r="D17" s="144" t="s">
        <v>950</v>
      </c>
      <c r="E17" s="1159"/>
      <c r="F17" s="1158">
        <f>VLOOKUP($A17,[24]総数!$B$6:$X$28,2,FALSE)</f>
        <v>20339</v>
      </c>
      <c r="G17" s="1158">
        <f>VLOOKUP($A17,[24]総数!$B$6:$X$28,3,FALSE)</f>
        <v>193</v>
      </c>
      <c r="H17" s="1158">
        <f>VLOOKUP($A17,[24]総数!$B$6:$X$28,4,FALSE)</f>
        <v>183</v>
      </c>
      <c r="I17" s="1158">
        <f>VLOOKUP($A17,[24]総数!$B$6:$X$28,5,FALSE)</f>
        <v>99</v>
      </c>
      <c r="J17" s="1158">
        <f>VLOOKUP($A17,[24]総数!$B$6:$X$28,6,FALSE)</f>
        <v>7</v>
      </c>
      <c r="K17" s="1158">
        <f>VLOOKUP($A17,[24]総数!$B$6:$X$28,7,FALSE)</f>
        <v>1522</v>
      </c>
      <c r="L17" s="1158">
        <f>VLOOKUP($A17,[24]総数!$B$6:$X$28,8,FALSE)</f>
        <v>1689</v>
      </c>
      <c r="M17" s="1158">
        <f>VLOOKUP($A17,[24]総数!$B$6:$X$28,9,FALSE)</f>
        <v>159</v>
      </c>
      <c r="N17" s="1158">
        <f>VLOOKUP($A17,[24]総数!$B$6:$X$28,10,FALSE)</f>
        <v>386</v>
      </c>
      <c r="O17" s="1158">
        <f>VLOOKUP($A17,[24]総数!$B$6:$X$28,11,FALSE)</f>
        <v>1125</v>
      </c>
      <c r="P17" s="1158">
        <f>VLOOKUP($A17,[24]総数!$B$6:$X$28,12,FALSE)</f>
        <v>3187</v>
      </c>
      <c r="Q17" s="1158">
        <f>VLOOKUP($A17,[24]総数!$B$6:$X$28,13,FALSE)</f>
        <v>774</v>
      </c>
      <c r="R17" s="1158">
        <f>VLOOKUP($A17,[24]総数!$B$6:$X$28,14,FALSE)</f>
        <v>350</v>
      </c>
      <c r="S17" s="1158">
        <f>VLOOKUP($A17,[24]総数!$B$6:$X$28,15,FALSE)</f>
        <v>851</v>
      </c>
      <c r="T17" s="1158">
        <f>VLOOKUP($A17,[24]総数!$B$6:$X$28,16,FALSE)</f>
        <v>1051</v>
      </c>
      <c r="U17" s="1158">
        <f>VLOOKUP($A17,[24]総数!$B$6:$X$28,17,FALSE)</f>
        <v>674</v>
      </c>
      <c r="V17" s="1158">
        <f>VLOOKUP($A17,[24]総数!$B$6:$X$28,18,FALSE)</f>
        <v>1382</v>
      </c>
      <c r="W17" s="1158">
        <f>VLOOKUP($A17,[24]総数!$B$6:$X$28,19,FALSE)</f>
        <v>3947</v>
      </c>
      <c r="X17" s="1158">
        <f>VLOOKUP($A17,[24]総数!$B$6:$X$28,20,FALSE)</f>
        <v>148</v>
      </c>
      <c r="Y17" s="1158">
        <f>VLOOKUP($A17,[24]総数!$B$6:$X$28,21,FALSE)</f>
        <v>1461</v>
      </c>
      <c r="Z17" s="1158">
        <f>VLOOKUP($A17,[24]総数!$B$6:$X$28,22,FALSE)</f>
        <v>913</v>
      </c>
      <c r="AA17" s="1158">
        <f>VLOOKUP($A17,[24]総数!$B$6:$X$28,23,FALSE)</f>
        <v>421</v>
      </c>
    </row>
    <row r="18" spans="1:27" s="151" customFormat="1" ht="12" customHeight="1">
      <c r="A18" t="s">
        <v>777</v>
      </c>
      <c r="B18" s="138"/>
      <c r="C18" s="138"/>
      <c r="D18" s="144" t="s">
        <v>951</v>
      </c>
      <c r="E18" s="1159"/>
      <c r="F18" s="1158">
        <f>VLOOKUP($A18,[24]総数!$B$6:$X$28,2,FALSE)</f>
        <v>18368</v>
      </c>
      <c r="G18" s="1158">
        <f>VLOOKUP($A18,[24]総数!$B$6:$X$28,3,FALSE)</f>
        <v>237</v>
      </c>
      <c r="H18" s="1158">
        <f>VLOOKUP($A18,[24]総数!$B$6:$X$28,4,FALSE)</f>
        <v>227</v>
      </c>
      <c r="I18" s="1158">
        <f>VLOOKUP($A18,[24]総数!$B$6:$X$28,5,FALSE)</f>
        <v>112</v>
      </c>
      <c r="J18" s="1158">
        <f>VLOOKUP($A18,[24]総数!$B$6:$X$28,6,FALSE)</f>
        <v>4</v>
      </c>
      <c r="K18" s="1158">
        <f>VLOOKUP($A18,[24]総数!$B$6:$X$28,7,FALSE)</f>
        <v>1649</v>
      </c>
      <c r="L18" s="1158">
        <f>VLOOKUP($A18,[24]総数!$B$6:$X$28,8,FALSE)</f>
        <v>1452</v>
      </c>
      <c r="M18" s="1158">
        <f>VLOOKUP($A18,[24]総数!$B$6:$X$28,9,FALSE)</f>
        <v>78</v>
      </c>
      <c r="N18" s="1158">
        <f>VLOOKUP($A18,[24]総数!$B$6:$X$28,10,FALSE)</f>
        <v>215</v>
      </c>
      <c r="O18" s="1158">
        <f>VLOOKUP($A18,[24]総数!$B$6:$X$28,11,FALSE)</f>
        <v>1127</v>
      </c>
      <c r="P18" s="1158">
        <f>VLOOKUP($A18,[24]総数!$B$6:$X$28,12,FALSE)</f>
        <v>3101</v>
      </c>
      <c r="Q18" s="1158">
        <f>VLOOKUP($A18,[24]総数!$B$6:$X$28,13,FALSE)</f>
        <v>458</v>
      </c>
      <c r="R18" s="1158">
        <f>VLOOKUP($A18,[24]総数!$B$6:$X$28,14,FALSE)</f>
        <v>456</v>
      </c>
      <c r="S18" s="1158">
        <f>VLOOKUP($A18,[24]総数!$B$6:$X$28,15,FALSE)</f>
        <v>746</v>
      </c>
      <c r="T18" s="1158">
        <f>VLOOKUP($A18,[24]総数!$B$6:$X$28,16,FALSE)</f>
        <v>1068</v>
      </c>
      <c r="U18" s="1158">
        <f>VLOOKUP($A18,[24]総数!$B$6:$X$28,17,FALSE)</f>
        <v>584</v>
      </c>
      <c r="V18" s="1158">
        <f>VLOOKUP($A18,[24]総数!$B$6:$X$28,18,FALSE)</f>
        <v>1052</v>
      </c>
      <c r="W18" s="1158">
        <f>VLOOKUP($A18,[24]総数!$B$6:$X$28,19,FALSE)</f>
        <v>3365</v>
      </c>
      <c r="X18" s="1158">
        <f>VLOOKUP($A18,[24]総数!$B$6:$X$28,20,FALSE)</f>
        <v>119</v>
      </c>
      <c r="Y18" s="1158">
        <f>VLOOKUP($A18,[24]総数!$B$6:$X$28,21,FALSE)</f>
        <v>1542</v>
      </c>
      <c r="Z18" s="1158">
        <f>VLOOKUP($A18,[24]総数!$B$6:$X$28,22,FALSE)</f>
        <v>568</v>
      </c>
      <c r="AA18" s="1158">
        <f>VLOOKUP($A18,[24]総数!$B$6:$X$28,23,FALSE)</f>
        <v>435</v>
      </c>
    </row>
    <row r="19" spans="1:27" s="151" customFormat="1" ht="12" customHeight="1">
      <c r="A19" t="s">
        <v>779</v>
      </c>
      <c r="B19" s="138"/>
      <c r="C19" s="138"/>
      <c r="D19" s="144" t="s">
        <v>952</v>
      </c>
      <c r="E19" s="1159"/>
      <c r="F19" s="1158">
        <f>VLOOKUP($A19,[24]総数!$B$6:$X$28,2,FALSE)</f>
        <v>14061</v>
      </c>
      <c r="G19" s="1158">
        <f>VLOOKUP($A19,[24]総数!$B$6:$X$28,3,FALSE)</f>
        <v>339</v>
      </c>
      <c r="H19" s="1158">
        <f>VLOOKUP($A19,[24]総数!$B$6:$X$28,4,FALSE)</f>
        <v>325</v>
      </c>
      <c r="I19" s="1158">
        <f>VLOOKUP($A19,[24]総数!$B$6:$X$28,5,FALSE)</f>
        <v>104</v>
      </c>
      <c r="J19" s="1158">
        <f>VLOOKUP($A19,[24]総数!$B$6:$X$28,6,FALSE)</f>
        <v>3</v>
      </c>
      <c r="K19" s="1158">
        <f>VLOOKUP($A19,[24]総数!$B$6:$X$28,7,FALSE)</f>
        <v>1428</v>
      </c>
      <c r="L19" s="1158">
        <f>VLOOKUP($A19,[24]総数!$B$6:$X$28,8,FALSE)</f>
        <v>1037</v>
      </c>
      <c r="M19" s="1158">
        <f>VLOOKUP($A19,[24]総数!$B$6:$X$28,9,FALSE)</f>
        <v>28</v>
      </c>
      <c r="N19" s="1158">
        <f>VLOOKUP($A19,[24]総数!$B$6:$X$28,10,FALSE)</f>
        <v>65</v>
      </c>
      <c r="O19" s="1158">
        <f>VLOOKUP($A19,[24]総数!$B$6:$X$28,11,FALSE)</f>
        <v>902</v>
      </c>
      <c r="P19" s="1158">
        <f>VLOOKUP($A19,[24]総数!$B$6:$X$28,12,FALSE)</f>
        <v>2263</v>
      </c>
      <c r="Q19" s="1158">
        <f>VLOOKUP($A19,[24]総数!$B$6:$X$28,13,FALSE)</f>
        <v>167</v>
      </c>
      <c r="R19" s="1158">
        <f>VLOOKUP($A19,[24]総数!$B$6:$X$28,14,FALSE)</f>
        <v>538</v>
      </c>
      <c r="S19" s="1158">
        <f>VLOOKUP($A19,[24]総数!$B$6:$X$28,15,FALSE)</f>
        <v>502</v>
      </c>
      <c r="T19" s="1158">
        <f>VLOOKUP($A19,[24]総数!$B$6:$X$28,16,FALSE)</f>
        <v>1148</v>
      </c>
      <c r="U19" s="1158">
        <f>VLOOKUP($A19,[24]総数!$B$6:$X$28,17,FALSE)</f>
        <v>488</v>
      </c>
      <c r="V19" s="1158">
        <f>VLOOKUP($A19,[24]総数!$B$6:$X$28,18,FALSE)</f>
        <v>503</v>
      </c>
      <c r="W19" s="1158">
        <f>VLOOKUP($A19,[24]総数!$B$6:$X$28,19,FALSE)</f>
        <v>2342</v>
      </c>
      <c r="X19" s="1158">
        <f>VLOOKUP($A19,[24]総数!$B$6:$X$28,20,FALSE)</f>
        <v>37</v>
      </c>
      <c r="Y19" s="1158">
        <f>VLOOKUP($A19,[24]総数!$B$6:$X$28,21,FALSE)</f>
        <v>1371</v>
      </c>
      <c r="Z19" s="1158">
        <f>VLOOKUP($A19,[24]総数!$B$6:$X$28,22,FALSE)</f>
        <v>205</v>
      </c>
      <c r="AA19" s="1158">
        <f>VLOOKUP($A19,[24]総数!$B$6:$X$28,23,FALSE)</f>
        <v>591</v>
      </c>
    </row>
    <row r="20" spans="1:27" s="151" customFormat="1" ht="12" customHeight="1">
      <c r="A20" t="s">
        <v>781</v>
      </c>
      <c r="B20" s="138"/>
      <c r="C20" s="138"/>
      <c r="D20" s="144" t="s">
        <v>953</v>
      </c>
      <c r="E20" s="1159"/>
      <c r="F20" s="1158">
        <f>VLOOKUP($A20,[24]総数!$B$6:$X$28,2,FALSE)</f>
        <v>9201</v>
      </c>
      <c r="G20" s="1158">
        <f>VLOOKUP($A20,[24]総数!$B$6:$X$28,3,FALSE)</f>
        <v>378</v>
      </c>
      <c r="H20" s="1158">
        <f>VLOOKUP($A20,[24]総数!$B$6:$X$28,4,FALSE)</f>
        <v>374</v>
      </c>
      <c r="I20" s="1158">
        <f>VLOOKUP($A20,[24]総数!$B$6:$X$28,5,FALSE)</f>
        <v>91</v>
      </c>
      <c r="J20" s="1158">
        <f>VLOOKUP($A20,[24]総数!$B$6:$X$28,6,FALSE)</f>
        <v>2</v>
      </c>
      <c r="K20" s="1158">
        <f>VLOOKUP($A20,[24]総数!$B$6:$X$28,7,FALSE)</f>
        <v>859</v>
      </c>
      <c r="L20" s="1158">
        <f>VLOOKUP($A20,[24]総数!$B$6:$X$28,8,FALSE)</f>
        <v>598</v>
      </c>
      <c r="M20" s="1158">
        <f>VLOOKUP($A20,[24]総数!$B$6:$X$28,9,FALSE)</f>
        <v>8</v>
      </c>
      <c r="N20" s="1158">
        <f>VLOOKUP($A20,[24]総数!$B$6:$X$28,10,FALSE)</f>
        <v>29</v>
      </c>
      <c r="O20" s="1158">
        <f>VLOOKUP($A20,[24]総数!$B$6:$X$28,11,FALSE)</f>
        <v>539</v>
      </c>
      <c r="P20" s="1158">
        <f>VLOOKUP($A20,[24]総数!$B$6:$X$28,12,FALSE)</f>
        <v>1536</v>
      </c>
      <c r="Q20" s="1158">
        <f>VLOOKUP($A20,[24]総数!$B$6:$X$28,13,FALSE)</f>
        <v>111</v>
      </c>
      <c r="R20" s="1158">
        <f>VLOOKUP($A20,[24]総数!$B$6:$X$28,14,FALSE)</f>
        <v>402</v>
      </c>
      <c r="S20" s="1158">
        <f>VLOOKUP($A20,[24]総数!$B$6:$X$28,15,FALSE)</f>
        <v>325</v>
      </c>
      <c r="T20" s="1158">
        <f>VLOOKUP($A20,[24]総数!$B$6:$X$28,16,FALSE)</f>
        <v>871</v>
      </c>
      <c r="U20" s="1158">
        <f>VLOOKUP($A20,[24]総数!$B$6:$X$28,17,FALSE)</f>
        <v>441</v>
      </c>
      <c r="V20" s="1158">
        <f>VLOOKUP($A20,[24]総数!$B$6:$X$28,18,FALSE)</f>
        <v>289</v>
      </c>
      <c r="W20" s="1158">
        <f>VLOOKUP($A20,[24]総数!$B$6:$X$28,19,FALSE)</f>
        <v>1258</v>
      </c>
      <c r="X20" s="1158">
        <f>VLOOKUP($A20,[24]総数!$B$6:$X$28,20,FALSE)</f>
        <v>16</v>
      </c>
      <c r="Y20" s="1158">
        <f>VLOOKUP($A20,[24]総数!$B$6:$X$28,21,FALSE)</f>
        <v>892</v>
      </c>
      <c r="Z20" s="1158">
        <f>VLOOKUP($A20,[24]総数!$B$6:$X$28,22,FALSE)</f>
        <v>49</v>
      </c>
      <c r="AA20" s="1158">
        <f>VLOOKUP($A20,[24]総数!$B$6:$X$28,23,FALSE)</f>
        <v>507</v>
      </c>
    </row>
    <row r="21" spans="1:27" s="151" customFormat="1" ht="12" customHeight="1">
      <c r="A21" t="s">
        <v>783</v>
      </c>
      <c r="B21" s="138"/>
      <c r="C21" s="138"/>
      <c r="D21" s="144" t="s">
        <v>954</v>
      </c>
      <c r="E21" s="1159"/>
      <c r="F21" s="1158">
        <f>VLOOKUP($A21,[24]総数!$B$6:$X$28,2,FALSE)</f>
        <v>3067</v>
      </c>
      <c r="G21" s="1158">
        <f>VLOOKUP($A21,[24]総数!$B$6:$X$28,3,FALSE)</f>
        <v>211</v>
      </c>
      <c r="H21" s="1158">
        <f>VLOOKUP($A21,[24]総数!$B$6:$X$28,4,FALSE)</f>
        <v>210</v>
      </c>
      <c r="I21" s="1158">
        <f>VLOOKUP($A21,[24]総数!$B$6:$X$28,5,FALSE)</f>
        <v>37</v>
      </c>
      <c r="J21" s="1158" t="str">
        <f>VLOOKUP($A21,[24]総数!$B$6:$X$28,6,FALSE)</f>
        <v>-</v>
      </c>
      <c r="K21" s="1158">
        <f>VLOOKUP($A21,[24]総数!$B$6:$X$28,7,FALSE)</f>
        <v>210</v>
      </c>
      <c r="L21" s="1158">
        <f>VLOOKUP($A21,[24]総数!$B$6:$X$28,8,FALSE)</f>
        <v>188</v>
      </c>
      <c r="M21" s="1158">
        <f>VLOOKUP($A21,[24]総数!$B$6:$X$28,9,FALSE)</f>
        <v>3</v>
      </c>
      <c r="N21" s="1158">
        <f>VLOOKUP($A21,[24]総数!$B$6:$X$28,10,FALSE)</f>
        <v>6</v>
      </c>
      <c r="O21" s="1158">
        <f>VLOOKUP($A21,[24]総数!$B$6:$X$28,11,FALSE)</f>
        <v>86</v>
      </c>
      <c r="P21" s="1158">
        <f>VLOOKUP($A21,[24]総数!$B$6:$X$28,12,FALSE)</f>
        <v>547</v>
      </c>
      <c r="Q21" s="1158">
        <f>VLOOKUP($A21,[24]総数!$B$6:$X$28,13,FALSE)</f>
        <v>25</v>
      </c>
      <c r="R21" s="1158">
        <f>VLOOKUP($A21,[24]総数!$B$6:$X$28,14,FALSE)</f>
        <v>191</v>
      </c>
      <c r="S21" s="1158">
        <f>VLOOKUP($A21,[24]総数!$B$6:$X$28,15,FALSE)</f>
        <v>81</v>
      </c>
      <c r="T21" s="1158">
        <f>VLOOKUP($A21,[24]総数!$B$6:$X$28,16,FALSE)</f>
        <v>252</v>
      </c>
      <c r="U21" s="1158">
        <f>VLOOKUP($A21,[24]総数!$B$6:$X$28,17,FALSE)</f>
        <v>229</v>
      </c>
      <c r="V21" s="1158">
        <f>VLOOKUP($A21,[24]総数!$B$6:$X$28,18,FALSE)</f>
        <v>120</v>
      </c>
      <c r="W21" s="1158">
        <f>VLOOKUP($A21,[24]総数!$B$6:$X$28,19,FALSE)</f>
        <v>306</v>
      </c>
      <c r="X21" s="1158">
        <f>VLOOKUP($A21,[24]総数!$B$6:$X$28,20,FALSE)</f>
        <v>3</v>
      </c>
      <c r="Y21" s="1158">
        <f>VLOOKUP($A21,[24]総数!$B$6:$X$28,21,FALSE)</f>
        <v>256</v>
      </c>
      <c r="Z21" s="1158">
        <f>VLOOKUP($A21,[24]総数!$B$6:$X$28,22,FALSE)</f>
        <v>20</v>
      </c>
      <c r="AA21" s="1158">
        <f>VLOOKUP($A21,[24]総数!$B$6:$X$28,23,FALSE)</f>
        <v>296</v>
      </c>
    </row>
    <row r="22" spans="1:27" s="151" customFormat="1" ht="12" customHeight="1">
      <c r="A22" t="s">
        <v>785</v>
      </c>
      <c r="B22" s="138"/>
      <c r="C22" s="138"/>
      <c r="D22" s="144" t="s">
        <v>955</v>
      </c>
      <c r="E22" s="1159"/>
      <c r="F22" s="1158">
        <f>VLOOKUP($A22,[24]総数!$B$6:$X$28,2,FALSE)</f>
        <v>1302</v>
      </c>
      <c r="G22" s="1158">
        <f>VLOOKUP($A22,[24]総数!$B$6:$X$28,3,FALSE)</f>
        <v>191</v>
      </c>
      <c r="H22" s="1158">
        <f>VLOOKUP($A22,[24]総数!$B$6:$X$28,4,FALSE)</f>
        <v>190</v>
      </c>
      <c r="I22" s="1158">
        <f>VLOOKUP($A22,[24]総数!$B$6:$X$28,5,FALSE)</f>
        <v>17</v>
      </c>
      <c r="J22" s="1158" t="str">
        <f>VLOOKUP($A22,[24]総数!$B$6:$X$28,6,FALSE)</f>
        <v>-</v>
      </c>
      <c r="K22" s="1158">
        <f>VLOOKUP($A22,[24]総数!$B$6:$X$28,7,FALSE)</f>
        <v>57</v>
      </c>
      <c r="L22" s="1158">
        <f>VLOOKUP($A22,[24]総数!$B$6:$X$28,8,FALSE)</f>
        <v>54</v>
      </c>
      <c r="M22" s="1158">
        <f>VLOOKUP($A22,[24]総数!$B$6:$X$28,9,FALSE)</f>
        <v>1</v>
      </c>
      <c r="N22" s="1158">
        <f>VLOOKUP($A22,[24]総数!$B$6:$X$28,10,FALSE)</f>
        <v>3</v>
      </c>
      <c r="O22" s="1158">
        <f>VLOOKUP($A22,[24]総数!$B$6:$X$28,11,FALSE)</f>
        <v>18</v>
      </c>
      <c r="P22" s="1158">
        <f>VLOOKUP($A22,[24]総数!$B$6:$X$28,12,FALSE)</f>
        <v>235</v>
      </c>
      <c r="Q22" s="1158">
        <f>VLOOKUP($A22,[24]総数!$B$6:$X$28,13,FALSE)</f>
        <v>8</v>
      </c>
      <c r="R22" s="1158">
        <f>VLOOKUP($A22,[24]総数!$B$6:$X$28,14,FALSE)</f>
        <v>94</v>
      </c>
      <c r="S22" s="1158">
        <f>VLOOKUP($A22,[24]総数!$B$6:$X$28,15,FALSE)</f>
        <v>36</v>
      </c>
      <c r="T22" s="1158">
        <f>VLOOKUP($A22,[24]総数!$B$6:$X$28,16,FALSE)</f>
        <v>66</v>
      </c>
      <c r="U22" s="1158">
        <f>VLOOKUP($A22,[24]総数!$B$6:$X$28,17,FALSE)</f>
        <v>115</v>
      </c>
      <c r="V22" s="1158">
        <f>VLOOKUP($A22,[24]総数!$B$6:$X$28,18,FALSE)</f>
        <v>35</v>
      </c>
      <c r="W22" s="1158">
        <f>VLOOKUP($A22,[24]総数!$B$6:$X$28,19,FALSE)</f>
        <v>105</v>
      </c>
      <c r="X22" s="1158" t="str">
        <f>VLOOKUP($A22,[24]総数!$B$6:$X$28,20,FALSE)</f>
        <v>-</v>
      </c>
      <c r="Y22" s="1158">
        <f>VLOOKUP($A22,[24]総数!$B$6:$X$28,21,FALSE)</f>
        <v>69</v>
      </c>
      <c r="Z22" s="1158">
        <f>VLOOKUP($A22,[24]総数!$B$6:$X$28,22,FALSE)</f>
        <v>7</v>
      </c>
      <c r="AA22" s="1158">
        <f>VLOOKUP($A22,[24]総数!$B$6:$X$28,23,FALSE)</f>
        <v>191</v>
      </c>
    </row>
    <row r="23" spans="1:27" s="151" customFormat="1" ht="12" customHeight="1">
      <c r="A23" t="s">
        <v>956</v>
      </c>
      <c r="B23" s="138"/>
      <c r="C23" s="138"/>
      <c r="D23" s="144" t="s">
        <v>957</v>
      </c>
      <c r="E23" s="139"/>
      <c r="F23" s="1158">
        <f>VLOOKUP($A23,[24]総数!$B$6:$X$28,2,FALSE)</f>
        <v>631</v>
      </c>
      <c r="G23" s="1158">
        <f>VLOOKUP($A23,[24]総数!$B$6:$X$28,3,FALSE)</f>
        <v>88</v>
      </c>
      <c r="H23" s="1158">
        <f>VLOOKUP($A23,[24]総数!$B$6:$X$28,4,FALSE)</f>
        <v>88</v>
      </c>
      <c r="I23" s="1158">
        <f>VLOOKUP($A23,[24]総数!$B$6:$X$28,5,FALSE)</f>
        <v>5</v>
      </c>
      <c r="J23" s="1158" t="str">
        <f>VLOOKUP($A23,[24]総数!$B$6:$X$28,6,FALSE)</f>
        <v>-</v>
      </c>
      <c r="K23" s="1158">
        <f>VLOOKUP($A23,[24]総数!$B$6:$X$28,7,FALSE)</f>
        <v>25</v>
      </c>
      <c r="L23" s="1158">
        <f>VLOOKUP($A23,[24]総数!$B$6:$X$28,8,FALSE)</f>
        <v>43</v>
      </c>
      <c r="M23" s="1158">
        <f>VLOOKUP($A23,[24]総数!$B$6:$X$28,9,FALSE)</f>
        <v>1</v>
      </c>
      <c r="N23" s="1158">
        <f>VLOOKUP($A23,[24]総数!$B$6:$X$28,10,FALSE)</f>
        <v>1</v>
      </c>
      <c r="O23" s="1158">
        <f>VLOOKUP($A23,[24]総数!$B$6:$X$28,11,FALSE)</f>
        <v>6</v>
      </c>
      <c r="P23" s="1158">
        <f>VLOOKUP($A23,[24]総数!$B$6:$X$28,12,FALSE)</f>
        <v>102</v>
      </c>
      <c r="Q23" s="1158">
        <f>VLOOKUP($A23,[24]総数!$B$6:$X$28,13,FALSE)</f>
        <v>3</v>
      </c>
      <c r="R23" s="1158">
        <f>VLOOKUP($A23,[24]総数!$B$6:$X$28,14,FALSE)</f>
        <v>82</v>
      </c>
      <c r="S23" s="1158">
        <f>VLOOKUP($A23,[24]総数!$B$6:$X$28,15,FALSE)</f>
        <v>16</v>
      </c>
      <c r="T23" s="1158">
        <f>VLOOKUP($A23,[24]総数!$B$6:$X$28,16,FALSE)</f>
        <v>36</v>
      </c>
      <c r="U23" s="1158">
        <f>VLOOKUP($A23,[24]総数!$B$6:$X$28,17,FALSE)</f>
        <v>35</v>
      </c>
      <c r="V23" s="1158">
        <f>VLOOKUP($A23,[24]総数!$B$6:$X$28,18,FALSE)</f>
        <v>19</v>
      </c>
      <c r="W23" s="1158">
        <f>VLOOKUP($A23,[24]総数!$B$6:$X$28,19,FALSE)</f>
        <v>45</v>
      </c>
      <c r="X23" s="1158" t="str">
        <f>VLOOKUP($A23,[24]総数!$B$6:$X$28,20,FALSE)</f>
        <v>-</v>
      </c>
      <c r="Y23" s="1158">
        <f>VLOOKUP($A23,[24]総数!$B$6:$X$28,21,FALSE)</f>
        <v>23</v>
      </c>
      <c r="Z23" s="1158">
        <f>VLOOKUP($A23,[24]総数!$B$6:$X$28,22,FALSE)</f>
        <v>1</v>
      </c>
      <c r="AA23" s="1158">
        <f>VLOOKUP($A23,[24]総数!$B$6:$X$28,23,FALSE)</f>
        <v>100</v>
      </c>
    </row>
    <row r="24" spans="1:27" s="151" customFormat="1" ht="12" customHeight="1">
      <c r="A24" t="s">
        <v>958</v>
      </c>
      <c r="B24" s="138"/>
      <c r="C24" s="138"/>
      <c r="D24" s="1160" t="s">
        <v>959</v>
      </c>
      <c r="E24" s="1159"/>
      <c r="F24" s="1161">
        <f>VLOOKUP($A24,[24]総数!$B$6:$X$28,2,FALSE)</f>
        <v>48.550089999999997</v>
      </c>
      <c r="G24" s="1158">
        <f>VLOOKUP($A24,[24]総数!$B$6:$X$28,3,FALSE)</f>
        <v>63.406210000000002</v>
      </c>
      <c r="H24" s="1158">
        <f>VLOOKUP($A24,[24]総数!$B$6:$X$28,4,FALSE)</f>
        <v>63.821869999999997</v>
      </c>
      <c r="I24" s="1158">
        <f>VLOOKUP($A24,[24]総数!$B$6:$X$28,5,FALSE)</f>
        <v>55.087060000000001</v>
      </c>
      <c r="J24" s="1158">
        <f>VLOOKUP($A24,[24]総数!$B$6:$X$28,6,FALSE)</f>
        <v>52.2</v>
      </c>
      <c r="K24" s="1158">
        <f>VLOOKUP($A24,[24]総数!$B$6:$X$28,7,FALSE)</f>
        <v>49.983710000000002</v>
      </c>
      <c r="L24" s="1158">
        <f>VLOOKUP($A24,[24]総数!$B$6:$X$28,8,FALSE)</f>
        <v>47.104959999999998</v>
      </c>
      <c r="M24" s="1158">
        <f>VLOOKUP($A24,[24]総数!$B$6:$X$28,9,FALSE)</f>
        <v>45.904829999999997</v>
      </c>
      <c r="N24" s="1158">
        <f>VLOOKUP($A24,[24]総数!$B$6:$X$28,10,FALSE)</f>
        <v>43.725529999999999</v>
      </c>
      <c r="O24" s="1158">
        <f>VLOOKUP($A24,[24]総数!$B$6:$X$28,11,FALSE)</f>
        <v>51.671100000000003</v>
      </c>
      <c r="P24" s="1158">
        <f>VLOOKUP($A24,[24]総数!$B$6:$X$28,12,FALSE)</f>
        <v>48.814279999999997</v>
      </c>
      <c r="Q24" s="1158">
        <f>VLOOKUP($A24,[24]総数!$B$6:$X$28,13,FALSE)</f>
        <v>44.788229999999999</v>
      </c>
      <c r="R24" s="1158">
        <f>VLOOKUP($A24,[24]総数!$B$6:$X$28,14,FALSE)</f>
        <v>56.277299999999997</v>
      </c>
      <c r="S24" s="1158">
        <f>VLOOKUP($A24,[24]総数!$B$6:$X$28,15,FALSE)</f>
        <v>48.557380000000002</v>
      </c>
      <c r="T24" s="1158">
        <f>VLOOKUP($A24,[24]総数!$B$6:$X$28,16,FALSE)</f>
        <v>46.931660000000001</v>
      </c>
      <c r="U24" s="1158">
        <f>VLOOKUP($A24,[24]総数!$B$6:$X$28,17,FALSE)</f>
        <v>49.116109999999999</v>
      </c>
      <c r="V24" s="1158">
        <f>VLOOKUP($A24,[24]総数!$B$6:$X$28,18,FALSE)</f>
        <v>48.080539999999999</v>
      </c>
      <c r="W24" s="1158">
        <f>VLOOKUP($A24,[24]総数!$B$6:$X$28,19,FALSE)</f>
        <v>46.970759999999999</v>
      </c>
      <c r="X24" s="1158">
        <f>VLOOKUP($A24,[24]総数!$B$6:$X$28,20,FALSE)</f>
        <v>46.29392</v>
      </c>
      <c r="Y24" s="1158">
        <f>VLOOKUP($A24,[24]総数!$B$6:$X$28,21,FALSE)</f>
        <v>50.920969999999997</v>
      </c>
      <c r="Z24" s="1158">
        <f>VLOOKUP($A24,[24]総数!$B$6:$X$28,22,FALSE)</f>
        <v>44.906840000000003</v>
      </c>
      <c r="AA24" s="1158">
        <f>VLOOKUP($A24,[24]総数!$B$6:$X$28,23,FALSE)</f>
        <v>52.887189999999997</v>
      </c>
    </row>
    <row r="25" spans="1:27" s="151" customFormat="1" ht="12" customHeight="1">
      <c r="A25"/>
      <c r="B25" s="138"/>
      <c r="C25" s="138" t="s">
        <v>960</v>
      </c>
      <c r="D25" s="138"/>
      <c r="E25" s="139"/>
      <c r="F25" s="1158"/>
      <c r="G25" s="1158"/>
      <c r="H25" s="1158"/>
      <c r="I25" s="1158"/>
      <c r="J25" s="1158"/>
      <c r="K25" s="1158"/>
      <c r="L25" s="1158"/>
      <c r="M25" s="1158"/>
      <c r="N25" s="1158"/>
      <c r="O25" s="1158"/>
      <c r="P25" s="1158"/>
      <c r="Q25" s="1158"/>
      <c r="R25" s="1158"/>
      <c r="S25" s="1158"/>
      <c r="T25" s="1158"/>
      <c r="U25" s="1158"/>
      <c r="V25" s="1158"/>
      <c r="W25" s="1158"/>
      <c r="X25" s="1158"/>
      <c r="Y25" s="1158"/>
      <c r="Z25" s="1158"/>
      <c r="AA25" s="1158"/>
    </row>
    <row r="26" spans="1:27" s="151" customFormat="1" ht="12" customHeight="1">
      <c r="A26" t="s">
        <v>792</v>
      </c>
      <c r="B26" s="138"/>
      <c r="C26" s="138"/>
      <c r="D26" s="138" t="s">
        <v>961</v>
      </c>
      <c r="E26" s="1162"/>
      <c r="F26" s="1158">
        <f>VLOOKUP($A26,[24]総数!$B$6:$X$28,2,FALSE)</f>
        <v>28262</v>
      </c>
      <c r="G26" s="1158">
        <f>VLOOKUP($A26,[24]総数!$B$6:$X$28,3,FALSE)</f>
        <v>1207</v>
      </c>
      <c r="H26" s="1158">
        <f>VLOOKUP($A26,[24]総数!$B$6:$X$28,4,FALSE)</f>
        <v>1187</v>
      </c>
      <c r="I26" s="1158">
        <f>VLOOKUP($A26,[24]総数!$B$6:$X$28,5,FALSE)</f>
        <v>254</v>
      </c>
      <c r="J26" s="1158">
        <f>VLOOKUP($A26,[24]総数!$B$6:$X$28,6,FALSE)</f>
        <v>5</v>
      </c>
      <c r="K26" s="1158">
        <f>VLOOKUP($A26,[24]総数!$B$6:$X$28,7,FALSE)</f>
        <v>2579</v>
      </c>
      <c r="L26" s="1158">
        <f>VLOOKUP($A26,[24]総数!$B$6:$X$28,8,FALSE)</f>
        <v>1920</v>
      </c>
      <c r="M26" s="1158">
        <f>VLOOKUP($A26,[24]総数!$B$6:$X$28,9,FALSE)</f>
        <v>41</v>
      </c>
      <c r="N26" s="1158">
        <f>VLOOKUP($A26,[24]総数!$B$6:$X$28,10,FALSE)</f>
        <v>104</v>
      </c>
      <c r="O26" s="1158">
        <f>VLOOKUP($A26,[24]総数!$B$6:$X$28,11,FALSE)</f>
        <v>1551</v>
      </c>
      <c r="P26" s="1158">
        <f>VLOOKUP($A26,[24]総数!$B$6:$X$28,12,FALSE)</f>
        <v>4683</v>
      </c>
      <c r="Q26" s="1158">
        <f>VLOOKUP($A26,[24]総数!$B$6:$X$28,13,FALSE)</f>
        <v>314</v>
      </c>
      <c r="R26" s="1158">
        <f>VLOOKUP($A26,[24]総数!$B$6:$X$28,14,FALSE)</f>
        <v>1307</v>
      </c>
      <c r="S26" s="1158">
        <f>VLOOKUP($A26,[24]総数!$B$6:$X$28,15,FALSE)</f>
        <v>960</v>
      </c>
      <c r="T26" s="1158">
        <f>VLOOKUP($A26,[24]総数!$B$6:$X$28,16,FALSE)</f>
        <v>2373</v>
      </c>
      <c r="U26" s="1158">
        <f>VLOOKUP($A26,[24]総数!$B$6:$X$28,17,FALSE)</f>
        <v>1308</v>
      </c>
      <c r="V26" s="1158">
        <f>VLOOKUP($A26,[24]総数!$B$6:$X$28,18,FALSE)</f>
        <v>966</v>
      </c>
      <c r="W26" s="1158">
        <f>VLOOKUP($A26,[24]総数!$B$6:$X$28,19,FALSE)</f>
        <v>4056</v>
      </c>
      <c r="X26" s="1158">
        <f>VLOOKUP($A26,[24]総数!$B$6:$X$28,20,FALSE)</f>
        <v>56</v>
      </c>
      <c r="Y26" s="1158">
        <f>VLOOKUP($A26,[24]総数!$B$6:$X$28,21,FALSE)</f>
        <v>2611</v>
      </c>
      <c r="Z26" s="1158">
        <f>VLOOKUP($A26,[24]総数!$B$6:$X$28,22,FALSE)</f>
        <v>282</v>
      </c>
      <c r="AA26" s="1158">
        <f>VLOOKUP($A26,[24]総数!$B$6:$X$28,23,FALSE)</f>
        <v>1685</v>
      </c>
    </row>
    <row r="27" spans="1:27" s="151" customFormat="1" ht="12" customHeight="1">
      <c r="A27" t="s">
        <v>794</v>
      </c>
      <c r="B27" s="138"/>
      <c r="C27" s="138"/>
      <c r="D27" s="138" t="s">
        <v>962</v>
      </c>
      <c r="E27" s="1159"/>
      <c r="F27" s="1158">
        <f>VLOOKUP($A27,[24]総数!$B$6:$X$28,2,FALSE)</f>
        <v>23262</v>
      </c>
      <c r="G27" s="1158">
        <f>VLOOKUP($A27,[24]総数!$B$6:$X$28,3,FALSE)</f>
        <v>717</v>
      </c>
      <c r="H27" s="1158">
        <f>VLOOKUP($A27,[24]総数!$B$6:$X$28,4,FALSE)</f>
        <v>699</v>
      </c>
      <c r="I27" s="1158">
        <f>VLOOKUP($A27,[24]総数!$B$6:$X$28,5,FALSE)</f>
        <v>195</v>
      </c>
      <c r="J27" s="1158">
        <f>VLOOKUP($A27,[24]総数!$B$6:$X$28,6,FALSE)</f>
        <v>5</v>
      </c>
      <c r="K27" s="1158">
        <f>VLOOKUP($A27,[24]総数!$B$6:$X$28,7,FALSE)</f>
        <v>2287</v>
      </c>
      <c r="L27" s="1158">
        <f>VLOOKUP($A27,[24]総数!$B$6:$X$28,8,FALSE)</f>
        <v>1635</v>
      </c>
      <c r="M27" s="1158">
        <f>VLOOKUP($A27,[24]総数!$B$6:$X$28,9,FALSE)</f>
        <v>36</v>
      </c>
      <c r="N27" s="1158">
        <f>VLOOKUP($A27,[24]総数!$B$6:$X$28,10,FALSE)</f>
        <v>94</v>
      </c>
      <c r="O27" s="1158">
        <f>VLOOKUP($A27,[24]総数!$B$6:$X$28,11,FALSE)</f>
        <v>1441</v>
      </c>
      <c r="P27" s="1158">
        <f>VLOOKUP($A27,[24]総数!$B$6:$X$28,12,FALSE)</f>
        <v>3799</v>
      </c>
      <c r="Q27" s="1158">
        <f>VLOOKUP($A27,[24]総数!$B$6:$X$28,13,FALSE)</f>
        <v>278</v>
      </c>
      <c r="R27" s="1158">
        <f>VLOOKUP($A27,[24]総数!$B$6:$X$28,14,FALSE)</f>
        <v>940</v>
      </c>
      <c r="S27" s="1158">
        <f>VLOOKUP($A27,[24]総数!$B$6:$X$28,15,FALSE)</f>
        <v>827</v>
      </c>
      <c r="T27" s="1158">
        <f>VLOOKUP($A27,[24]総数!$B$6:$X$28,16,FALSE)</f>
        <v>2019</v>
      </c>
      <c r="U27" s="1158">
        <f>VLOOKUP($A27,[24]総数!$B$6:$X$28,17,FALSE)</f>
        <v>929</v>
      </c>
      <c r="V27" s="1158">
        <f>VLOOKUP($A27,[24]総数!$B$6:$X$28,18,FALSE)</f>
        <v>792</v>
      </c>
      <c r="W27" s="1158">
        <f>VLOOKUP($A27,[24]総数!$B$6:$X$28,19,FALSE)</f>
        <v>3600</v>
      </c>
      <c r="X27" s="1158">
        <f>VLOOKUP($A27,[24]総数!$B$6:$X$28,20,FALSE)</f>
        <v>53</v>
      </c>
      <c r="Y27" s="1158">
        <f>VLOOKUP($A27,[24]総数!$B$6:$X$28,21,FALSE)</f>
        <v>2263</v>
      </c>
      <c r="Z27" s="1158">
        <f>VLOOKUP($A27,[24]総数!$B$6:$X$28,22,FALSE)</f>
        <v>254</v>
      </c>
      <c r="AA27" s="1158">
        <f>VLOOKUP($A27,[24]総数!$B$6:$X$28,23,FALSE)</f>
        <v>1098</v>
      </c>
    </row>
    <row r="28" spans="1:27" s="151" customFormat="1" ht="12" customHeight="1">
      <c r="A28" t="s">
        <v>796</v>
      </c>
      <c r="B28" s="138"/>
      <c r="C28" s="138"/>
      <c r="D28" s="1163" t="s">
        <v>963</v>
      </c>
      <c r="E28" s="1164"/>
      <c r="F28" s="1158">
        <f>VLOOKUP($A28,[24]総数!$B$6:$X$28,2,FALSE)</f>
        <v>5000</v>
      </c>
      <c r="G28" s="1158">
        <f>VLOOKUP($A28,[24]総数!$B$6:$X$28,3,FALSE)</f>
        <v>490</v>
      </c>
      <c r="H28" s="1158">
        <f>VLOOKUP($A28,[24]総数!$B$6:$X$28,4,FALSE)</f>
        <v>488</v>
      </c>
      <c r="I28" s="1158">
        <f>VLOOKUP($A28,[24]総数!$B$6:$X$28,5,FALSE)</f>
        <v>59</v>
      </c>
      <c r="J28" s="1158" t="str">
        <f>VLOOKUP($A28,[24]総数!$B$6:$X$28,6,FALSE)</f>
        <v>-</v>
      </c>
      <c r="K28" s="1158">
        <f>VLOOKUP($A28,[24]総数!$B$6:$X$28,7,FALSE)</f>
        <v>292</v>
      </c>
      <c r="L28" s="1158">
        <f>VLOOKUP($A28,[24]総数!$B$6:$X$28,8,FALSE)</f>
        <v>285</v>
      </c>
      <c r="M28" s="1158">
        <f>VLOOKUP($A28,[24]総数!$B$6:$X$28,9,FALSE)</f>
        <v>5</v>
      </c>
      <c r="N28" s="1158">
        <f>VLOOKUP($A28,[24]総数!$B$6:$X$28,10,FALSE)</f>
        <v>10</v>
      </c>
      <c r="O28" s="1158">
        <f>VLOOKUP($A28,[24]総数!$B$6:$X$28,11,FALSE)</f>
        <v>110</v>
      </c>
      <c r="P28" s="1158">
        <f>VLOOKUP($A28,[24]総数!$B$6:$X$28,12,FALSE)</f>
        <v>884</v>
      </c>
      <c r="Q28" s="1158">
        <f>VLOOKUP($A28,[24]総数!$B$6:$X$28,13,FALSE)</f>
        <v>36</v>
      </c>
      <c r="R28" s="1158">
        <f>VLOOKUP($A28,[24]総数!$B$6:$X$28,14,FALSE)</f>
        <v>367</v>
      </c>
      <c r="S28" s="1158">
        <f>VLOOKUP($A28,[24]総数!$B$6:$X$28,15,FALSE)</f>
        <v>133</v>
      </c>
      <c r="T28" s="1158">
        <f>VLOOKUP($A28,[24]総数!$B$6:$X$28,16,FALSE)</f>
        <v>354</v>
      </c>
      <c r="U28" s="1158">
        <f>VLOOKUP($A28,[24]総数!$B$6:$X$28,17,FALSE)</f>
        <v>379</v>
      </c>
      <c r="V28" s="1158">
        <f>VLOOKUP($A28,[24]総数!$B$6:$X$28,18,FALSE)</f>
        <v>174</v>
      </c>
      <c r="W28" s="1158">
        <f>VLOOKUP($A28,[24]総数!$B$6:$X$28,19,FALSE)</f>
        <v>456</v>
      </c>
      <c r="X28" s="1158">
        <f>VLOOKUP($A28,[24]総数!$B$6:$X$28,20,FALSE)</f>
        <v>3</v>
      </c>
      <c r="Y28" s="1158">
        <f>VLOOKUP($A28,[24]総数!$B$6:$X$28,21,FALSE)</f>
        <v>348</v>
      </c>
      <c r="Z28" s="1158">
        <f>VLOOKUP($A28,[24]総数!$B$6:$X$28,22,FALSE)</f>
        <v>28</v>
      </c>
      <c r="AA28" s="1158">
        <f>VLOOKUP($A28,[24]総数!$B$6:$X$28,23,FALSE)</f>
        <v>587</v>
      </c>
    </row>
    <row r="29" spans="1:27" s="151" customFormat="1" ht="12" customHeight="1">
      <c r="B29" s="138"/>
      <c r="C29" s="138"/>
      <c r="D29" s="138"/>
      <c r="E29" s="139"/>
      <c r="F29" s="1158"/>
      <c r="G29" s="66"/>
      <c r="H29" s="66"/>
      <c r="I29" s="66"/>
      <c r="J29" s="66"/>
      <c r="K29" s="66"/>
      <c r="L29" s="1165"/>
      <c r="M29" s="1166"/>
      <c r="N29" s="1166"/>
      <c r="O29" s="1165"/>
      <c r="P29" s="1165"/>
      <c r="Q29" s="1165"/>
      <c r="R29" s="66"/>
      <c r="S29" s="66"/>
      <c r="T29" s="1165"/>
      <c r="U29" s="1165"/>
      <c r="V29" s="1165"/>
      <c r="W29" s="1165"/>
      <c r="X29" s="1165"/>
      <c r="Y29" s="66"/>
      <c r="Z29" s="66"/>
      <c r="AA29" s="66"/>
    </row>
    <row r="30" spans="1:27" s="151" customFormat="1" ht="12" customHeight="1">
      <c r="A30" s="151" t="s">
        <v>798</v>
      </c>
      <c r="B30" s="138"/>
      <c r="C30" s="117" t="s">
        <v>964</v>
      </c>
      <c r="D30" s="138"/>
      <c r="E30" s="304"/>
      <c r="F30" s="1158">
        <f>VLOOKUP($A30,[24]総数!$B$29:$X$51,2,FALSE)</f>
        <v>95201</v>
      </c>
      <c r="G30" s="1158">
        <f>VLOOKUP($A30,[24]総数!$B$29:$X$51,3,FALSE)</f>
        <v>1388</v>
      </c>
      <c r="H30" s="1158">
        <f>VLOOKUP($A30,[24]総数!$B$29:$X$51,4,FALSE)</f>
        <v>1314</v>
      </c>
      <c r="I30" s="1158">
        <f>VLOOKUP($A30,[24]総数!$B$29:$X$51,5,FALSE)</f>
        <v>681</v>
      </c>
      <c r="J30" s="1158">
        <f>VLOOKUP($A30,[24]総数!$B$29:$X$51,6,FALSE)</f>
        <v>29</v>
      </c>
      <c r="K30" s="1158">
        <f>VLOOKUP($A30,[24]総数!$B$29:$X$51,7,FALSE)</f>
        <v>11974</v>
      </c>
      <c r="L30" s="1158">
        <f>VLOOKUP($A30,[24]総数!$B$29:$X$51,8,FALSE)</f>
        <v>12474</v>
      </c>
      <c r="M30" s="1158">
        <f>VLOOKUP($A30,[24]総数!$B$29:$X$51,9,FALSE)</f>
        <v>824</v>
      </c>
      <c r="N30" s="1158">
        <f>VLOOKUP($A30,[24]総数!$B$29:$X$51,10,FALSE)</f>
        <v>2151</v>
      </c>
      <c r="O30" s="1158">
        <f>VLOOKUP($A30,[24]総数!$B$29:$X$51,11,FALSE)</f>
        <v>7331</v>
      </c>
      <c r="P30" s="1158">
        <f>VLOOKUP($A30,[24]総数!$B$29:$X$51,12,FALSE)</f>
        <v>13271</v>
      </c>
      <c r="Q30" s="1158">
        <f>VLOOKUP($A30,[24]総数!$B$29:$X$51,13,FALSE)</f>
        <v>2372</v>
      </c>
      <c r="R30" s="1158">
        <f>VLOOKUP($A30,[24]総数!$B$29:$X$51,14,FALSE)</f>
        <v>2037</v>
      </c>
      <c r="S30" s="1158">
        <f>VLOOKUP($A30,[24]総数!$B$29:$X$51,15,FALSE)</f>
        <v>4896</v>
      </c>
      <c r="T30" s="1158">
        <f>VLOOKUP($A30,[24]総数!$B$29:$X$51,16,FALSE)</f>
        <v>4609</v>
      </c>
      <c r="U30" s="1158">
        <f>VLOOKUP($A30,[24]総数!$B$29:$X$51,17,FALSE)</f>
        <v>2565</v>
      </c>
      <c r="V30" s="1158">
        <f>VLOOKUP($A30,[24]総数!$B$29:$X$51,18,FALSE)</f>
        <v>3978</v>
      </c>
      <c r="W30" s="1158">
        <f>VLOOKUP($A30,[24]総数!$B$29:$X$51,19,FALSE)</f>
        <v>9369</v>
      </c>
      <c r="X30" s="1158">
        <f>VLOOKUP($A30,[24]総数!$B$29:$X$51,20,FALSE)</f>
        <v>794</v>
      </c>
      <c r="Y30" s="1158">
        <f>VLOOKUP($A30,[24]総数!$B$29:$X$51,21,FALSE)</f>
        <v>6791</v>
      </c>
      <c r="Z30" s="1158">
        <f>VLOOKUP($A30,[24]総数!$B$29:$X$51,22,FALSE)</f>
        <v>4864</v>
      </c>
      <c r="AA30" s="1158">
        <f>VLOOKUP($A30,[24]総数!$B$29:$X$51,23,FALSE)</f>
        <v>2803</v>
      </c>
    </row>
    <row r="31" spans="1:27" s="151" customFormat="1" ht="12" customHeight="1">
      <c r="A31" t="s">
        <v>758</v>
      </c>
      <c r="B31" s="138"/>
      <c r="C31" s="138"/>
      <c r="D31" s="144" t="s">
        <v>800</v>
      </c>
      <c r="E31" s="1159" t="s">
        <v>642</v>
      </c>
      <c r="F31" s="1158">
        <f>VLOOKUP($A31,[24]総数!$B$29:$X$51,2,FALSE)</f>
        <v>1108</v>
      </c>
      <c r="G31" s="1158">
        <f>VLOOKUP($A31,[24]総数!$B$29:$X$51,3,FALSE)</f>
        <v>8</v>
      </c>
      <c r="H31" s="1158">
        <f>VLOOKUP($A31,[24]総数!$B$29:$X$51,4,FALSE)</f>
        <v>8</v>
      </c>
      <c r="I31" s="1158">
        <f>VLOOKUP($A31,[24]総数!$B$29:$X$51,5,FALSE)</f>
        <v>13</v>
      </c>
      <c r="J31" s="1158" t="str">
        <f>VLOOKUP($A31,[24]総数!$B$29:$X$51,6,FALSE)</f>
        <v>-</v>
      </c>
      <c r="K31" s="1158">
        <f>VLOOKUP($A31,[24]総数!$B$29:$X$51,7,FALSE)</f>
        <v>143</v>
      </c>
      <c r="L31" s="1158">
        <f>VLOOKUP($A31,[24]総数!$B$29:$X$51,8,FALSE)</f>
        <v>108</v>
      </c>
      <c r="M31" s="1158">
        <f>VLOOKUP($A31,[24]総数!$B$29:$X$51,9,FALSE)</f>
        <v>13</v>
      </c>
      <c r="N31" s="1158">
        <f>VLOOKUP($A31,[24]総数!$B$29:$X$51,10,FALSE)</f>
        <v>18</v>
      </c>
      <c r="O31" s="1158">
        <f>VLOOKUP($A31,[24]総数!$B$29:$X$51,11,FALSE)</f>
        <v>38</v>
      </c>
      <c r="P31" s="1158">
        <f>VLOOKUP($A31,[24]総数!$B$29:$X$51,12,FALSE)</f>
        <v>212</v>
      </c>
      <c r="Q31" s="1158">
        <f>VLOOKUP($A31,[24]総数!$B$29:$X$51,13,FALSE)</f>
        <v>6</v>
      </c>
      <c r="R31" s="1158">
        <f>VLOOKUP($A31,[24]総数!$B$29:$X$51,14,FALSE)</f>
        <v>3</v>
      </c>
      <c r="S31" s="1158">
        <f>VLOOKUP($A31,[24]総数!$B$29:$X$51,15,FALSE)</f>
        <v>21</v>
      </c>
      <c r="T31" s="1158">
        <f>VLOOKUP($A31,[24]総数!$B$29:$X$51,16,FALSE)</f>
        <v>243</v>
      </c>
      <c r="U31" s="1158">
        <f>VLOOKUP($A31,[24]総数!$B$29:$X$51,17,FALSE)</f>
        <v>36</v>
      </c>
      <c r="V31" s="1158">
        <f>VLOOKUP($A31,[24]総数!$B$29:$X$51,18,FALSE)</f>
        <v>45</v>
      </c>
      <c r="W31" s="1158">
        <f>VLOOKUP($A31,[24]総数!$B$29:$X$51,19,FALSE)</f>
        <v>57</v>
      </c>
      <c r="X31" s="1158">
        <f>VLOOKUP($A31,[24]総数!$B$29:$X$51,20,FALSE)</f>
        <v>1</v>
      </c>
      <c r="Y31" s="1158">
        <f>VLOOKUP($A31,[24]総数!$B$29:$X$51,21,FALSE)</f>
        <v>48</v>
      </c>
      <c r="Z31" s="1158">
        <f>VLOOKUP($A31,[24]総数!$B$29:$X$51,22,FALSE)</f>
        <v>40</v>
      </c>
      <c r="AA31" s="1158">
        <f>VLOOKUP($A31,[24]総数!$B$29:$X$51,23,FALSE)</f>
        <v>55</v>
      </c>
    </row>
    <row r="32" spans="1:27" s="151" customFormat="1" ht="12" customHeight="1">
      <c r="A32" t="s">
        <v>761</v>
      </c>
      <c r="B32" s="138"/>
      <c r="C32" s="138"/>
      <c r="D32" s="144" t="s">
        <v>943</v>
      </c>
      <c r="E32" s="1159"/>
      <c r="F32" s="1158">
        <f>VLOOKUP($A32,[24]総数!$B$29:$X$51,2,FALSE)</f>
        <v>5064</v>
      </c>
      <c r="G32" s="1158">
        <f>VLOOKUP($A32,[24]総数!$B$29:$X$51,3,FALSE)</f>
        <v>25</v>
      </c>
      <c r="H32" s="1158">
        <f>VLOOKUP($A32,[24]総数!$B$29:$X$51,4,FALSE)</f>
        <v>21</v>
      </c>
      <c r="I32" s="1158">
        <f>VLOOKUP($A32,[24]総数!$B$29:$X$51,5,FALSE)</f>
        <v>39</v>
      </c>
      <c r="J32" s="1158" t="str">
        <f>VLOOKUP($A32,[24]総数!$B$29:$X$51,6,FALSE)</f>
        <v>-</v>
      </c>
      <c r="K32" s="1158">
        <f>VLOOKUP($A32,[24]総数!$B$29:$X$51,7,FALSE)</f>
        <v>551</v>
      </c>
      <c r="L32" s="1158">
        <f>VLOOKUP($A32,[24]総数!$B$29:$X$51,8,FALSE)</f>
        <v>578</v>
      </c>
      <c r="M32" s="1158">
        <f>VLOOKUP($A32,[24]総数!$B$29:$X$51,9,FALSE)</f>
        <v>31</v>
      </c>
      <c r="N32" s="1158">
        <f>VLOOKUP($A32,[24]総数!$B$29:$X$51,10,FALSE)</f>
        <v>128</v>
      </c>
      <c r="O32" s="1158">
        <f>VLOOKUP($A32,[24]総数!$B$29:$X$51,11,FALSE)</f>
        <v>201</v>
      </c>
      <c r="P32" s="1158">
        <f>VLOOKUP($A32,[24]総数!$B$29:$X$51,12,FALSE)</f>
        <v>836</v>
      </c>
      <c r="Q32" s="1158">
        <f>VLOOKUP($A32,[24]総数!$B$29:$X$51,13,FALSE)</f>
        <v>83</v>
      </c>
      <c r="R32" s="1158">
        <f>VLOOKUP($A32,[24]総数!$B$29:$X$51,14,FALSE)</f>
        <v>68</v>
      </c>
      <c r="S32" s="1158">
        <f>VLOOKUP($A32,[24]総数!$B$29:$X$51,15,FALSE)</f>
        <v>157</v>
      </c>
      <c r="T32" s="1158">
        <f>VLOOKUP($A32,[24]総数!$B$29:$X$51,16,FALSE)</f>
        <v>720</v>
      </c>
      <c r="U32" s="1158">
        <f>VLOOKUP($A32,[24]総数!$B$29:$X$51,17,FALSE)</f>
        <v>246</v>
      </c>
      <c r="V32" s="1158">
        <f>VLOOKUP($A32,[24]総数!$B$29:$X$51,18,FALSE)</f>
        <v>217</v>
      </c>
      <c r="W32" s="1158">
        <f>VLOOKUP($A32,[24]総数!$B$29:$X$51,19,FALSE)</f>
        <v>388</v>
      </c>
      <c r="X32" s="1158">
        <f>VLOOKUP($A32,[24]総数!$B$29:$X$51,20,FALSE)</f>
        <v>32</v>
      </c>
      <c r="Y32" s="1158">
        <f>VLOOKUP($A32,[24]総数!$B$29:$X$51,21,FALSE)</f>
        <v>265</v>
      </c>
      <c r="Z32" s="1158">
        <f>VLOOKUP($A32,[24]総数!$B$29:$X$51,22,FALSE)</f>
        <v>316</v>
      </c>
      <c r="AA32" s="1158">
        <f>VLOOKUP($A32,[24]総数!$B$29:$X$51,23,FALSE)</f>
        <v>183</v>
      </c>
    </row>
    <row r="33" spans="1:27" s="151" customFormat="1" ht="12" customHeight="1">
      <c r="A33" t="s">
        <v>763</v>
      </c>
      <c r="B33" s="138"/>
      <c r="C33" s="138"/>
      <c r="D33" s="144" t="s">
        <v>944</v>
      </c>
      <c r="E33" s="1159"/>
      <c r="F33" s="1158">
        <f>VLOOKUP($A33,[24]総数!$B$29:$X$51,2,FALSE)</f>
        <v>6177</v>
      </c>
      <c r="G33" s="1158">
        <f>VLOOKUP($A33,[24]総数!$B$29:$X$51,3,FALSE)</f>
        <v>32</v>
      </c>
      <c r="H33" s="1158">
        <f>VLOOKUP($A33,[24]総数!$B$29:$X$51,4,FALSE)</f>
        <v>28</v>
      </c>
      <c r="I33" s="1158">
        <f>VLOOKUP($A33,[24]総数!$B$29:$X$51,5,FALSE)</f>
        <v>21</v>
      </c>
      <c r="J33" s="1158" t="str">
        <f>VLOOKUP($A33,[24]総数!$B$29:$X$51,6,FALSE)</f>
        <v>-</v>
      </c>
      <c r="K33" s="1158">
        <f>VLOOKUP($A33,[24]総数!$B$29:$X$51,7,FALSE)</f>
        <v>692</v>
      </c>
      <c r="L33" s="1158">
        <f>VLOOKUP($A33,[24]総数!$B$29:$X$51,8,FALSE)</f>
        <v>1017</v>
      </c>
      <c r="M33" s="1158">
        <f>VLOOKUP($A33,[24]総数!$B$29:$X$51,9,FALSE)</f>
        <v>72</v>
      </c>
      <c r="N33" s="1158">
        <f>VLOOKUP($A33,[24]総数!$B$29:$X$51,10,FALSE)</f>
        <v>153</v>
      </c>
      <c r="O33" s="1158">
        <f>VLOOKUP($A33,[24]総数!$B$29:$X$51,11,FALSE)</f>
        <v>303</v>
      </c>
      <c r="P33" s="1158">
        <f>VLOOKUP($A33,[24]総数!$B$29:$X$51,12,FALSE)</f>
        <v>799</v>
      </c>
      <c r="Q33" s="1158">
        <f>VLOOKUP($A33,[24]総数!$B$29:$X$51,13,FALSE)</f>
        <v>194</v>
      </c>
      <c r="R33" s="1158">
        <f>VLOOKUP($A33,[24]総数!$B$29:$X$51,14,FALSE)</f>
        <v>80</v>
      </c>
      <c r="S33" s="1158">
        <f>VLOOKUP($A33,[24]総数!$B$29:$X$51,15,FALSE)</f>
        <v>315</v>
      </c>
      <c r="T33" s="1158">
        <f>VLOOKUP($A33,[24]総数!$B$29:$X$51,16,FALSE)</f>
        <v>253</v>
      </c>
      <c r="U33" s="1158">
        <f>VLOOKUP($A33,[24]総数!$B$29:$X$51,17,FALSE)</f>
        <v>175</v>
      </c>
      <c r="V33" s="1158">
        <f>VLOOKUP($A33,[24]総数!$B$29:$X$51,18,FALSE)</f>
        <v>215</v>
      </c>
      <c r="W33" s="1158">
        <f>VLOOKUP($A33,[24]総数!$B$29:$X$51,19,FALSE)</f>
        <v>787</v>
      </c>
      <c r="X33" s="1158">
        <f>VLOOKUP($A33,[24]総数!$B$29:$X$51,20,FALSE)</f>
        <v>34</v>
      </c>
      <c r="Y33" s="1158">
        <f>VLOOKUP($A33,[24]総数!$B$29:$X$51,21,FALSE)</f>
        <v>367</v>
      </c>
      <c r="Z33" s="1158">
        <f>VLOOKUP($A33,[24]総数!$B$29:$X$51,22,FALSE)</f>
        <v>469</v>
      </c>
      <c r="AA33" s="1158">
        <f>VLOOKUP($A33,[24]総数!$B$29:$X$51,23,FALSE)</f>
        <v>199</v>
      </c>
    </row>
    <row r="34" spans="1:27" s="151" customFormat="1" ht="12" customHeight="1">
      <c r="A34" t="s">
        <v>765</v>
      </c>
      <c r="B34" s="138"/>
      <c r="C34" s="138"/>
      <c r="D34" s="144" t="s">
        <v>945</v>
      </c>
      <c r="E34" s="1159"/>
      <c r="F34" s="1158">
        <f>VLOOKUP($A34,[24]総数!$B$29:$X$51,2,FALSE)</f>
        <v>7375</v>
      </c>
      <c r="G34" s="1158">
        <f>VLOOKUP($A34,[24]総数!$B$29:$X$51,3,FALSE)</f>
        <v>42</v>
      </c>
      <c r="H34" s="1158">
        <f>VLOOKUP($A34,[24]総数!$B$29:$X$51,4,FALSE)</f>
        <v>39</v>
      </c>
      <c r="I34" s="1158">
        <f>VLOOKUP($A34,[24]総数!$B$29:$X$51,5,FALSE)</f>
        <v>32</v>
      </c>
      <c r="J34" s="1158" t="str">
        <f>VLOOKUP($A34,[24]総数!$B$29:$X$51,6,FALSE)</f>
        <v>-</v>
      </c>
      <c r="K34" s="1158">
        <f>VLOOKUP($A34,[24]総数!$B$29:$X$51,7,FALSE)</f>
        <v>810</v>
      </c>
      <c r="L34" s="1158">
        <f>VLOOKUP($A34,[24]総数!$B$29:$X$51,8,FALSE)</f>
        <v>1349</v>
      </c>
      <c r="M34" s="1158">
        <f>VLOOKUP($A34,[24]総数!$B$29:$X$51,9,FALSE)</f>
        <v>79</v>
      </c>
      <c r="N34" s="1158">
        <f>VLOOKUP($A34,[24]総数!$B$29:$X$51,10,FALSE)</f>
        <v>189</v>
      </c>
      <c r="O34" s="1158">
        <f>VLOOKUP($A34,[24]総数!$B$29:$X$51,11,FALSE)</f>
        <v>416</v>
      </c>
      <c r="P34" s="1158">
        <f>VLOOKUP($A34,[24]総数!$B$29:$X$51,12,FALSE)</f>
        <v>980</v>
      </c>
      <c r="Q34" s="1158">
        <f>VLOOKUP($A34,[24]総数!$B$29:$X$51,13,FALSE)</f>
        <v>196</v>
      </c>
      <c r="R34" s="1158">
        <f>VLOOKUP($A34,[24]総数!$B$29:$X$51,14,FALSE)</f>
        <v>106</v>
      </c>
      <c r="S34" s="1158">
        <f>VLOOKUP($A34,[24]総数!$B$29:$X$51,15,FALSE)</f>
        <v>420</v>
      </c>
      <c r="T34" s="1158">
        <f>VLOOKUP($A34,[24]総数!$B$29:$X$51,16,FALSE)</f>
        <v>269</v>
      </c>
      <c r="U34" s="1158">
        <f>VLOOKUP($A34,[24]総数!$B$29:$X$51,17,FALSE)</f>
        <v>179</v>
      </c>
      <c r="V34" s="1158">
        <f>VLOOKUP($A34,[24]総数!$B$29:$X$51,18,FALSE)</f>
        <v>269</v>
      </c>
      <c r="W34" s="1158">
        <f>VLOOKUP($A34,[24]総数!$B$29:$X$51,19,FALSE)</f>
        <v>959</v>
      </c>
      <c r="X34" s="1158">
        <f>VLOOKUP($A34,[24]総数!$B$29:$X$51,20,FALSE)</f>
        <v>60</v>
      </c>
      <c r="Y34" s="1158">
        <f>VLOOKUP($A34,[24]総数!$B$29:$X$51,21,FALSE)</f>
        <v>391</v>
      </c>
      <c r="Z34" s="1158">
        <f>VLOOKUP($A34,[24]総数!$B$29:$X$51,22,FALSE)</f>
        <v>473</v>
      </c>
      <c r="AA34" s="1158">
        <f>VLOOKUP($A34,[24]総数!$B$29:$X$51,23,FALSE)</f>
        <v>156</v>
      </c>
    </row>
    <row r="35" spans="1:27" s="151" customFormat="1" ht="12" customHeight="1">
      <c r="A35" t="s">
        <v>767</v>
      </c>
      <c r="B35" s="138"/>
      <c r="C35" s="138"/>
      <c r="D35" s="144" t="s">
        <v>946</v>
      </c>
      <c r="E35" s="1159"/>
      <c r="F35" s="1158">
        <f>VLOOKUP($A35,[24]総数!$B$29:$X$51,2,FALSE)</f>
        <v>8321</v>
      </c>
      <c r="G35" s="1158">
        <f>VLOOKUP($A35,[24]総数!$B$29:$X$51,3,FALSE)</f>
        <v>50</v>
      </c>
      <c r="H35" s="1158">
        <f>VLOOKUP($A35,[24]総数!$B$29:$X$51,4,FALSE)</f>
        <v>48</v>
      </c>
      <c r="I35" s="1158">
        <f>VLOOKUP($A35,[24]総数!$B$29:$X$51,5,FALSE)</f>
        <v>36</v>
      </c>
      <c r="J35" s="1158">
        <f>VLOOKUP($A35,[24]総数!$B$29:$X$51,6,FALSE)</f>
        <v>1</v>
      </c>
      <c r="K35" s="1158">
        <f>VLOOKUP($A35,[24]総数!$B$29:$X$51,7,FALSE)</f>
        <v>978</v>
      </c>
      <c r="L35" s="1158">
        <f>VLOOKUP($A35,[24]総数!$B$29:$X$51,8,FALSE)</f>
        <v>1370</v>
      </c>
      <c r="M35" s="1158">
        <f>VLOOKUP($A35,[24]総数!$B$29:$X$51,9,FALSE)</f>
        <v>49</v>
      </c>
      <c r="N35" s="1158">
        <f>VLOOKUP($A35,[24]総数!$B$29:$X$51,10,FALSE)</f>
        <v>244</v>
      </c>
      <c r="O35" s="1158">
        <f>VLOOKUP($A35,[24]総数!$B$29:$X$51,11,FALSE)</f>
        <v>501</v>
      </c>
      <c r="P35" s="1158">
        <f>VLOOKUP($A35,[24]総数!$B$29:$X$51,12,FALSE)</f>
        <v>1263</v>
      </c>
      <c r="Q35" s="1158">
        <f>VLOOKUP($A35,[24]総数!$B$29:$X$51,13,FALSE)</f>
        <v>235</v>
      </c>
      <c r="R35" s="1158">
        <f>VLOOKUP($A35,[24]総数!$B$29:$X$51,14,FALSE)</f>
        <v>121</v>
      </c>
      <c r="S35" s="1158">
        <f>VLOOKUP($A35,[24]総数!$B$29:$X$51,15,FALSE)</f>
        <v>419</v>
      </c>
      <c r="T35" s="1158">
        <f>VLOOKUP($A35,[24]総数!$B$29:$X$51,16,FALSE)</f>
        <v>333</v>
      </c>
      <c r="U35" s="1158">
        <f>VLOOKUP($A35,[24]総数!$B$29:$X$51,17,FALSE)</f>
        <v>260</v>
      </c>
      <c r="V35" s="1158">
        <f>VLOOKUP($A35,[24]総数!$B$29:$X$51,18,FALSE)</f>
        <v>291</v>
      </c>
      <c r="W35" s="1158">
        <f>VLOOKUP($A35,[24]総数!$B$29:$X$51,19,FALSE)</f>
        <v>1063</v>
      </c>
      <c r="X35" s="1158">
        <f>VLOOKUP($A35,[24]総数!$B$29:$X$51,20,FALSE)</f>
        <v>70</v>
      </c>
      <c r="Y35" s="1158">
        <f>VLOOKUP($A35,[24]総数!$B$29:$X$51,21,FALSE)</f>
        <v>520</v>
      </c>
      <c r="Z35" s="1158">
        <f>VLOOKUP($A35,[24]総数!$B$29:$X$51,22,FALSE)</f>
        <v>352</v>
      </c>
      <c r="AA35" s="1158">
        <f>VLOOKUP($A35,[24]総数!$B$29:$X$51,23,FALSE)</f>
        <v>165</v>
      </c>
    </row>
    <row r="36" spans="1:27" s="151" customFormat="1" ht="12" customHeight="1">
      <c r="A36" t="s">
        <v>769</v>
      </c>
      <c r="B36" s="138"/>
      <c r="C36" s="138"/>
      <c r="D36" s="144" t="s">
        <v>947</v>
      </c>
      <c r="E36" s="1159"/>
      <c r="F36" s="1158">
        <f>VLOOKUP($A36,[24]総数!$B$29:$X$51,2,FALSE)</f>
        <v>9417</v>
      </c>
      <c r="G36" s="1158">
        <f>VLOOKUP($A36,[24]総数!$B$29:$X$51,3,FALSE)</f>
        <v>70</v>
      </c>
      <c r="H36" s="1158">
        <f>VLOOKUP($A36,[24]総数!$B$29:$X$51,4,FALSE)</f>
        <v>63</v>
      </c>
      <c r="I36" s="1158">
        <f>VLOOKUP($A36,[24]総数!$B$29:$X$51,5,FALSE)</f>
        <v>31</v>
      </c>
      <c r="J36" s="1158">
        <f>VLOOKUP($A36,[24]総数!$B$29:$X$51,6,FALSE)</f>
        <v>4</v>
      </c>
      <c r="K36" s="1158">
        <f>VLOOKUP($A36,[24]総数!$B$29:$X$51,7,FALSE)</f>
        <v>1190</v>
      </c>
      <c r="L36" s="1158">
        <f>VLOOKUP($A36,[24]総数!$B$29:$X$51,8,FALSE)</f>
        <v>1510</v>
      </c>
      <c r="M36" s="1158">
        <f>VLOOKUP($A36,[24]総数!$B$29:$X$51,9,FALSE)</f>
        <v>87</v>
      </c>
      <c r="N36" s="1158">
        <f>VLOOKUP($A36,[24]総数!$B$29:$X$51,10,FALSE)</f>
        <v>248</v>
      </c>
      <c r="O36" s="1158">
        <f>VLOOKUP($A36,[24]総数!$B$29:$X$51,11,FALSE)</f>
        <v>641</v>
      </c>
      <c r="P36" s="1158">
        <f>VLOOKUP($A36,[24]総数!$B$29:$X$51,12,FALSE)</f>
        <v>1351</v>
      </c>
      <c r="Q36" s="1158">
        <f>VLOOKUP($A36,[24]総数!$B$29:$X$51,13,FALSE)</f>
        <v>226</v>
      </c>
      <c r="R36" s="1158">
        <f>VLOOKUP($A36,[24]総数!$B$29:$X$51,14,FALSE)</f>
        <v>135</v>
      </c>
      <c r="S36" s="1158">
        <f>VLOOKUP($A36,[24]総数!$B$29:$X$51,15,FALSE)</f>
        <v>461</v>
      </c>
      <c r="T36" s="1158">
        <f>VLOOKUP($A36,[24]総数!$B$29:$X$51,16,FALSE)</f>
        <v>382</v>
      </c>
      <c r="U36" s="1158">
        <f>VLOOKUP($A36,[24]総数!$B$29:$X$51,17,FALSE)</f>
        <v>233</v>
      </c>
      <c r="V36" s="1158">
        <f>VLOOKUP($A36,[24]総数!$B$29:$X$51,18,FALSE)</f>
        <v>305</v>
      </c>
      <c r="W36" s="1158">
        <f>VLOOKUP($A36,[24]総数!$B$29:$X$51,19,FALSE)</f>
        <v>1097</v>
      </c>
      <c r="X36" s="1158">
        <f>VLOOKUP($A36,[24]総数!$B$29:$X$51,20,FALSE)</f>
        <v>111</v>
      </c>
      <c r="Y36" s="1158">
        <f>VLOOKUP($A36,[24]総数!$B$29:$X$51,21,FALSE)</f>
        <v>621</v>
      </c>
      <c r="Z36" s="1158">
        <f>VLOOKUP($A36,[24]総数!$B$29:$X$51,22,FALSE)</f>
        <v>505</v>
      </c>
      <c r="AA36" s="1158">
        <f>VLOOKUP($A36,[24]総数!$B$29:$X$51,23,FALSE)</f>
        <v>209</v>
      </c>
    </row>
    <row r="37" spans="1:27" s="151" customFormat="1" ht="12" customHeight="1">
      <c r="A37" t="s">
        <v>771</v>
      </c>
      <c r="B37" s="138"/>
      <c r="C37" s="138"/>
      <c r="D37" s="144" t="s">
        <v>948</v>
      </c>
      <c r="E37" s="1159"/>
      <c r="F37" s="1158">
        <f>VLOOKUP($A37,[24]総数!$B$29:$X$51,2,FALSE)</f>
        <v>11319</v>
      </c>
      <c r="G37" s="1158">
        <f>VLOOKUP($A37,[24]総数!$B$29:$X$51,3,FALSE)</f>
        <v>89</v>
      </c>
      <c r="H37" s="1158">
        <f>VLOOKUP($A37,[24]総数!$B$29:$X$51,4,FALSE)</f>
        <v>78</v>
      </c>
      <c r="I37" s="1158">
        <f>VLOOKUP($A37,[24]総数!$B$29:$X$51,5,FALSE)</f>
        <v>54</v>
      </c>
      <c r="J37" s="1158">
        <f>VLOOKUP($A37,[24]総数!$B$29:$X$51,6,FALSE)</f>
        <v>5</v>
      </c>
      <c r="K37" s="1158">
        <f>VLOOKUP($A37,[24]総数!$B$29:$X$51,7,FALSE)</f>
        <v>1524</v>
      </c>
      <c r="L37" s="1158">
        <f>VLOOKUP($A37,[24]総数!$B$29:$X$51,8,FALSE)</f>
        <v>1716</v>
      </c>
      <c r="M37" s="1158">
        <f>VLOOKUP($A37,[24]総数!$B$29:$X$51,9,FALSE)</f>
        <v>128</v>
      </c>
      <c r="N37" s="1158">
        <f>VLOOKUP($A37,[24]総数!$B$29:$X$51,10,FALSE)</f>
        <v>286</v>
      </c>
      <c r="O37" s="1158">
        <f>VLOOKUP($A37,[24]総数!$B$29:$X$51,11,FALSE)</f>
        <v>863</v>
      </c>
      <c r="P37" s="1158">
        <f>VLOOKUP($A37,[24]総数!$B$29:$X$51,12,FALSE)</f>
        <v>1524</v>
      </c>
      <c r="Q37" s="1158">
        <f>VLOOKUP($A37,[24]総数!$B$29:$X$51,13,FALSE)</f>
        <v>392</v>
      </c>
      <c r="R37" s="1158">
        <f>VLOOKUP($A37,[24]総数!$B$29:$X$51,14,FALSE)</f>
        <v>159</v>
      </c>
      <c r="S37" s="1158">
        <f>VLOOKUP($A37,[24]総数!$B$29:$X$51,15,FALSE)</f>
        <v>629</v>
      </c>
      <c r="T37" s="1158">
        <f>VLOOKUP($A37,[24]総数!$B$29:$X$51,16,FALSE)</f>
        <v>442</v>
      </c>
      <c r="U37" s="1158">
        <f>VLOOKUP($A37,[24]総数!$B$29:$X$51,17,FALSE)</f>
        <v>239</v>
      </c>
      <c r="V37" s="1158">
        <f>VLOOKUP($A37,[24]総数!$B$29:$X$51,18,FALSE)</f>
        <v>405</v>
      </c>
      <c r="W37" s="1158">
        <f>VLOOKUP($A37,[24]総数!$B$29:$X$51,19,FALSE)</f>
        <v>1009</v>
      </c>
      <c r="X37" s="1158">
        <f>VLOOKUP($A37,[24]総数!$B$29:$X$51,20,FALSE)</f>
        <v>147</v>
      </c>
      <c r="Y37" s="1158">
        <f>VLOOKUP($A37,[24]総数!$B$29:$X$51,21,FALSE)</f>
        <v>695</v>
      </c>
      <c r="Z37" s="1158">
        <f>VLOOKUP($A37,[24]総数!$B$29:$X$51,22,FALSE)</f>
        <v>762</v>
      </c>
      <c r="AA37" s="1158">
        <f>VLOOKUP($A37,[24]総数!$B$29:$X$51,23,FALSE)</f>
        <v>251</v>
      </c>
    </row>
    <row r="38" spans="1:27" s="151" customFormat="1" ht="12" customHeight="1">
      <c r="A38" t="s">
        <v>773</v>
      </c>
      <c r="B38" s="138"/>
      <c r="C38" s="138"/>
      <c r="D38" s="144" t="s">
        <v>949</v>
      </c>
      <c r="E38" s="1159"/>
      <c r="F38" s="1158">
        <f>VLOOKUP($A38,[24]総数!$B$29:$X$51,2,FALSE)</f>
        <v>10047</v>
      </c>
      <c r="G38" s="1158">
        <f>VLOOKUP($A38,[24]総数!$B$29:$X$51,3,FALSE)</f>
        <v>89</v>
      </c>
      <c r="H38" s="1158">
        <f>VLOOKUP($A38,[24]総数!$B$29:$X$51,4,FALSE)</f>
        <v>80</v>
      </c>
      <c r="I38" s="1158">
        <f>VLOOKUP($A38,[24]総数!$B$29:$X$51,5,FALSE)</f>
        <v>64</v>
      </c>
      <c r="J38" s="1158">
        <f>VLOOKUP($A38,[24]総数!$B$29:$X$51,6,FALSE)</f>
        <v>4</v>
      </c>
      <c r="K38" s="1158">
        <f>VLOOKUP($A38,[24]総数!$B$29:$X$51,7,FALSE)</f>
        <v>1211</v>
      </c>
      <c r="L38" s="1158">
        <f>VLOOKUP($A38,[24]総数!$B$29:$X$51,8,FALSE)</f>
        <v>1330</v>
      </c>
      <c r="M38" s="1158">
        <f>VLOOKUP($A38,[24]総数!$B$29:$X$51,9,FALSE)</f>
        <v>120</v>
      </c>
      <c r="N38" s="1158">
        <f>VLOOKUP($A38,[24]総数!$B$29:$X$51,10,FALSE)</f>
        <v>326</v>
      </c>
      <c r="O38" s="1158">
        <f>VLOOKUP($A38,[24]総数!$B$29:$X$51,11,FALSE)</f>
        <v>896</v>
      </c>
      <c r="P38" s="1158">
        <f>VLOOKUP($A38,[24]総数!$B$29:$X$51,12,FALSE)</f>
        <v>1352</v>
      </c>
      <c r="Q38" s="1158">
        <f>VLOOKUP($A38,[24]総数!$B$29:$X$51,13,FALSE)</f>
        <v>372</v>
      </c>
      <c r="R38" s="1158">
        <f>VLOOKUP($A38,[24]総数!$B$29:$X$51,14,FALSE)</f>
        <v>162</v>
      </c>
      <c r="S38" s="1158">
        <f>VLOOKUP($A38,[24]総数!$B$29:$X$51,15,FALSE)</f>
        <v>543</v>
      </c>
      <c r="T38" s="1158">
        <f>VLOOKUP($A38,[24]総数!$B$29:$X$51,16,FALSE)</f>
        <v>387</v>
      </c>
      <c r="U38" s="1158">
        <f>VLOOKUP($A38,[24]総数!$B$29:$X$51,17,FALSE)</f>
        <v>193</v>
      </c>
      <c r="V38" s="1158">
        <f>VLOOKUP($A38,[24]総数!$B$29:$X$51,18,FALSE)</f>
        <v>539</v>
      </c>
      <c r="W38" s="1158">
        <f>VLOOKUP($A38,[24]総数!$B$29:$X$51,19,FALSE)</f>
        <v>727</v>
      </c>
      <c r="X38" s="1158">
        <f>VLOOKUP($A38,[24]総数!$B$29:$X$51,20,FALSE)</f>
        <v>127</v>
      </c>
      <c r="Y38" s="1158">
        <f>VLOOKUP($A38,[24]総数!$B$29:$X$51,21,FALSE)</f>
        <v>631</v>
      </c>
      <c r="Z38" s="1158">
        <f>VLOOKUP($A38,[24]総数!$B$29:$X$51,22,FALSE)</f>
        <v>733</v>
      </c>
      <c r="AA38" s="1158">
        <f>VLOOKUP($A38,[24]総数!$B$29:$X$51,23,FALSE)</f>
        <v>241</v>
      </c>
    </row>
    <row r="39" spans="1:27" s="151" customFormat="1" ht="12" customHeight="1">
      <c r="A39" t="s">
        <v>775</v>
      </c>
      <c r="B39" s="138"/>
      <c r="C39" s="138"/>
      <c r="D39" s="144" t="s">
        <v>950</v>
      </c>
      <c r="E39" s="1159"/>
      <c r="F39" s="1158">
        <f>VLOOKUP($A39,[24]総数!$B$29:$X$51,2,FALSE)</f>
        <v>10414</v>
      </c>
      <c r="G39" s="1158">
        <f>VLOOKUP($A39,[24]総数!$B$29:$X$51,3,FALSE)</f>
        <v>118</v>
      </c>
      <c r="H39" s="1158">
        <f>VLOOKUP($A39,[24]総数!$B$29:$X$51,4,FALSE)</f>
        <v>110</v>
      </c>
      <c r="I39" s="1158">
        <f>VLOOKUP($A39,[24]総数!$B$29:$X$51,5,FALSE)</f>
        <v>80</v>
      </c>
      <c r="J39" s="1158">
        <f>VLOOKUP($A39,[24]総数!$B$29:$X$51,6,FALSE)</f>
        <v>6</v>
      </c>
      <c r="K39" s="1158">
        <f>VLOOKUP($A39,[24]総数!$B$29:$X$51,7,FALSE)</f>
        <v>1239</v>
      </c>
      <c r="L39" s="1158">
        <f>VLOOKUP($A39,[24]総数!$B$29:$X$51,8,FALSE)</f>
        <v>1176</v>
      </c>
      <c r="M39" s="1158">
        <f>VLOOKUP($A39,[24]総数!$B$29:$X$51,9,FALSE)</f>
        <v>138</v>
      </c>
      <c r="N39" s="1158">
        <f>VLOOKUP($A39,[24]総数!$B$29:$X$51,10,FALSE)</f>
        <v>298</v>
      </c>
      <c r="O39" s="1158">
        <f>VLOOKUP($A39,[24]総数!$B$29:$X$51,11,FALSE)</f>
        <v>991</v>
      </c>
      <c r="P39" s="1158">
        <f>VLOOKUP($A39,[24]総数!$B$29:$X$51,12,FALSE)</f>
        <v>1412</v>
      </c>
      <c r="Q39" s="1158">
        <f>VLOOKUP($A39,[24]総数!$B$29:$X$51,13,FALSE)</f>
        <v>317</v>
      </c>
      <c r="R39" s="1158">
        <f>VLOOKUP($A39,[24]総数!$B$29:$X$51,14,FALSE)</f>
        <v>182</v>
      </c>
      <c r="S39" s="1158">
        <f>VLOOKUP($A39,[24]総数!$B$29:$X$51,15,FALSE)</f>
        <v>588</v>
      </c>
      <c r="T39" s="1158">
        <f>VLOOKUP($A39,[24]総数!$B$29:$X$51,16,FALSE)</f>
        <v>390</v>
      </c>
      <c r="U39" s="1158">
        <f>VLOOKUP($A39,[24]総数!$B$29:$X$51,17,FALSE)</f>
        <v>249</v>
      </c>
      <c r="V39" s="1158">
        <f>VLOOKUP($A39,[24]総数!$B$29:$X$51,18,FALSE)</f>
        <v>639</v>
      </c>
      <c r="W39" s="1158">
        <f>VLOOKUP($A39,[24]総数!$B$29:$X$51,19,FALSE)</f>
        <v>852</v>
      </c>
      <c r="X39" s="1158">
        <f>VLOOKUP($A39,[24]総数!$B$29:$X$51,20,FALSE)</f>
        <v>92</v>
      </c>
      <c r="Y39" s="1158">
        <f>VLOOKUP($A39,[24]総数!$B$29:$X$51,21,FALSE)</f>
        <v>787</v>
      </c>
      <c r="Z39" s="1158">
        <f>VLOOKUP($A39,[24]総数!$B$29:$X$51,22,FALSE)</f>
        <v>643</v>
      </c>
      <c r="AA39" s="1158">
        <f>VLOOKUP($A39,[24]総数!$B$29:$X$51,23,FALSE)</f>
        <v>217</v>
      </c>
    </row>
    <row r="40" spans="1:27" s="151" customFormat="1" ht="12" customHeight="1">
      <c r="A40" t="s">
        <v>777</v>
      </c>
      <c r="B40" s="138"/>
      <c r="C40" s="138"/>
      <c r="D40" s="144" t="s">
        <v>951</v>
      </c>
      <c r="E40" s="1159"/>
      <c r="F40" s="1158">
        <f>VLOOKUP($A40,[24]総数!$B$29:$X$51,2,FALSE)</f>
        <v>10022</v>
      </c>
      <c r="G40" s="1158">
        <f>VLOOKUP($A40,[24]総数!$B$29:$X$51,3,FALSE)</f>
        <v>140</v>
      </c>
      <c r="H40" s="1158">
        <f>VLOOKUP($A40,[24]総数!$B$29:$X$51,4,FALSE)</f>
        <v>132</v>
      </c>
      <c r="I40" s="1158">
        <f>VLOOKUP($A40,[24]総数!$B$29:$X$51,5,FALSE)</f>
        <v>105</v>
      </c>
      <c r="J40" s="1158">
        <f>VLOOKUP($A40,[24]総数!$B$29:$X$51,6,FALSE)</f>
        <v>4</v>
      </c>
      <c r="K40" s="1158">
        <f>VLOOKUP($A40,[24]総数!$B$29:$X$51,7,FALSE)</f>
        <v>1427</v>
      </c>
      <c r="L40" s="1158">
        <f>VLOOKUP($A40,[24]総数!$B$29:$X$51,8,FALSE)</f>
        <v>1031</v>
      </c>
      <c r="M40" s="1158">
        <f>VLOOKUP($A40,[24]総数!$B$29:$X$51,9,FALSE)</f>
        <v>70</v>
      </c>
      <c r="N40" s="1158">
        <f>VLOOKUP($A40,[24]総数!$B$29:$X$51,10,FALSE)</f>
        <v>178</v>
      </c>
      <c r="O40" s="1158">
        <f>VLOOKUP($A40,[24]総数!$B$29:$X$51,11,FALSE)</f>
        <v>1039</v>
      </c>
      <c r="P40" s="1158">
        <f>VLOOKUP($A40,[24]総数!$B$29:$X$51,12,FALSE)</f>
        <v>1355</v>
      </c>
      <c r="Q40" s="1158">
        <f>VLOOKUP($A40,[24]総数!$B$29:$X$51,13,FALSE)</f>
        <v>202</v>
      </c>
      <c r="R40" s="1158">
        <f>VLOOKUP($A40,[24]総数!$B$29:$X$51,14,FALSE)</f>
        <v>258</v>
      </c>
      <c r="S40" s="1158">
        <f>VLOOKUP($A40,[24]総数!$B$29:$X$51,15,FALSE)</f>
        <v>565</v>
      </c>
      <c r="T40" s="1158">
        <f>VLOOKUP($A40,[24]総数!$B$29:$X$51,16,FALSE)</f>
        <v>401</v>
      </c>
      <c r="U40" s="1158">
        <f>VLOOKUP($A40,[24]総数!$B$29:$X$51,17,FALSE)</f>
        <v>221</v>
      </c>
      <c r="V40" s="1158">
        <f>VLOOKUP($A40,[24]総数!$B$29:$X$51,18,FALSE)</f>
        <v>522</v>
      </c>
      <c r="W40" s="1158">
        <f>VLOOKUP($A40,[24]総数!$B$29:$X$51,19,FALSE)</f>
        <v>860</v>
      </c>
      <c r="X40" s="1158">
        <f>VLOOKUP($A40,[24]総数!$B$29:$X$51,20,FALSE)</f>
        <v>77</v>
      </c>
      <c r="Y40" s="1158">
        <f>VLOOKUP($A40,[24]総数!$B$29:$X$51,21,FALSE)</f>
        <v>947</v>
      </c>
      <c r="Z40" s="1158">
        <f>VLOOKUP($A40,[24]総数!$B$29:$X$51,22,FALSE)</f>
        <v>395</v>
      </c>
      <c r="AA40" s="1158">
        <f>VLOOKUP($A40,[24]総数!$B$29:$X$51,23,FALSE)</f>
        <v>225</v>
      </c>
    </row>
    <row r="41" spans="1:27" s="151" customFormat="1" ht="12" customHeight="1">
      <c r="A41" t="s">
        <v>779</v>
      </c>
      <c r="B41" s="138"/>
      <c r="C41" s="138"/>
      <c r="D41" s="144" t="s">
        <v>952</v>
      </c>
      <c r="E41" s="1159"/>
      <c r="F41" s="1158">
        <f>VLOOKUP($A41,[24]総数!$B$29:$X$51,2,FALSE)</f>
        <v>7904</v>
      </c>
      <c r="G41" s="1158">
        <f>VLOOKUP($A41,[24]総数!$B$29:$X$51,3,FALSE)</f>
        <v>206</v>
      </c>
      <c r="H41" s="1158">
        <f>VLOOKUP($A41,[24]総数!$B$29:$X$51,4,FALSE)</f>
        <v>193</v>
      </c>
      <c r="I41" s="1158">
        <f>VLOOKUP($A41,[24]総数!$B$29:$X$51,5,FALSE)</f>
        <v>85</v>
      </c>
      <c r="J41" s="1158">
        <f>VLOOKUP($A41,[24]総数!$B$29:$X$51,6,FALSE)</f>
        <v>3</v>
      </c>
      <c r="K41" s="1158">
        <f>VLOOKUP($A41,[24]総数!$B$29:$X$51,7,FALSE)</f>
        <v>1261</v>
      </c>
      <c r="L41" s="1158">
        <f>VLOOKUP($A41,[24]総数!$B$29:$X$51,8,FALSE)</f>
        <v>716</v>
      </c>
      <c r="M41" s="1158">
        <f>VLOOKUP($A41,[24]総数!$B$29:$X$51,9,FALSE)</f>
        <v>26</v>
      </c>
      <c r="N41" s="1158">
        <f>VLOOKUP($A41,[24]総数!$B$29:$X$51,10,FALSE)</f>
        <v>50</v>
      </c>
      <c r="O41" s="1158">
        <f>VLOOKUP($A41,[24]総数!$B$29:$X$51,11,FALSE)</f>
        <v>843</v>
      </c>
      <c r="P41" s="1158">
        <f>VLOOKUP($A41,[24]総数!$B$29:$X$51,12,FALSE)</f>
        <v>991</v>
      </c>
      <c r="Q41" s="1158">
        <f>VLOOKUP($A41,[24]総数!$B$29:$X$51,13,FALSE)</f>
        <v>81</v>
      </c>
      <c r="R41" s="1158">
        <f>VLOOKUP($A41,[24]総数!$B$29:$X$51,14,FALSE)</f>
        <v>318</v>
      </c>
      <c r="S41" s="1158">
        <f>VLOOKUP($A41,[24]総数!$B$29:$X$51,15,FALSE)</f>
        <v>399</v>
      </c>
      <c r="T41" s="1158">
        <f>VLOOKUP($A41,[24]総数!$B$29:$X$51,16,FALSE)</f>
        <v>388</v>
      </c>
      <c r="U41" s="1158">
        <f>VLOOKUP($A41,[24]総数!$B$29:$X$51,17,FALSE)</f>
        <v>177</v>
      </c>
      <c r="V41" s="1158">
        <f>VLOOKUP($A41,[24]総数!$B$29:$X$51,18,FALSE)</f>
        <v>292</v>
      </c>
      <c r="W41" s="1158">
        <f>VLOOKUP($A41,[24]総数!$B$29:$X$51,19,FALSE)</f>
        <v>792</v>
      </c>
      <c r="X41" s="1158">
        <f>VLOOKUP($A41,[24]総数!$B$29:$X$51,20,FALSE)</f>
        <v>28</v>
      </c>
      <c r="Y41" s="1158">
        <f>VLOOKUP($A41,[24]総数!$B$29:$X$51,21,FALSE)</f>
        <v>811</v>
      </c>
      <c r="Z41" s="1158">
        <f>VLOOKUP($A41,[24]総数!$B$29:$X$51,22,FALSE)</f>
        <v>124</v>
      </c>
      <c r="AA41" s="1158">
        <f>VLOOKUP($A41,[24]総数!$B$29:$X$51,23,FALSE)</f>
        <v>313</v>
      </c>
    </row>
    <row r="42" spans="1:27" s="151" customFormat="1" ht="12" customHeight="1">
      <c r="A42" t="s">
        <v>781</v>
      </c>
      <c r="B42" s="138"/>
      <c r="C42" s="138"/>
      <c r="D42" s="144" t="s">
        <v>953</v>
      </c>
      <c r="E42" s="1159"/>
      <c r="F42" s="1158">
        <f>VLOOKUP($A42,[24]総数!$B$29:$X$51,2,FALSE)</f>
        <v>5193</v>
      </c>
      <c r="G42" s="1158">
        <f>VLOOKUP($A42,[24]総数!$B$29:$X$51,3,FALSE)</f>
        <v>230</v>
      </c>
      <c r="H42" s="1158">
        <f>VLOOKUP($A42,[24]総数!$B$29:$X$51,4,FALSE)</f>
        <v>227</v>
      </c>
      <c r="I42" s="1158">
        <f>VLOOKUP($A42,[24]総数!$B$29:$X$51,5,FALSE)</f>
        <v>73</v>
      </c>
      <c r="J42" s="1158">
        <f>VLOOKUP($A42,[24]総数!$B$29:$X$51,6,FALSE)</f>
        <v>2</v>
      </c>
      <c r="K42" s="1158">
        <f>VLOOKUP($A42,[24]総数!$B$29:$X$51,7,FALSE)</f>
        <v>709</v>
      </c>
      <c r="L42" s="1158">
        <f>VLOOKUP($A42,[24]総数!$B$29:$X$51,8,FALSE)</f>
        <v>398</v>
      </c>
      <c r="M42" s="1158">
        <f>VLOOKUP($A42,[24]総数!$B$29:$X$51,9,FALSE)</f>
        <v>6</v>
      </c>
      <c r="N42" s="1158">
        <f>VLOOKUP($A42,[24]総数!$B$29:$X$51,10,FALSE)</f>
        <v>24</v>
      </c>
      <c r="O42" s="1158">
        <f>VLOOKUP($A42,[24]総数!$B$29:$X$51,11,FALSE)</f>
        <v>506</v>
      </c>
      <c r="P42" s="1158">
        <f>VLOOKUP($A42,[24]総数!$B$29:$X$51,12,FALSE)</f>
        <v>726</v>
      </c>
      <c r="Q42" s="1158">
        <f>VLOOKUP($A42,[24]総数!$B$29:$X$51,13,FALSE)</f>
        <v>54</v>
      </c>
      <c r="R42" s="1158">
        <f>VLOOKUP($A42,[24]総数!$B$29:$X$51,14,FALSE)</f>
        <v>243</v>
      </c>
      <c r="S42" s="1158">
        <f>VLOOKUP($A42,[24]総数!$B$29:$X$51,15,FALSE)</f>
        <v>267</v>
      </c>
      <c r="T42" s="1158">
        <f>VLOOKUP($A42,[24]総数!$B$29:$X$51,16,FALSE)</f>
        <v>266</v>
      </c>
      <c r="U42" s="1158">
        <f>VLOOKUP($A42,[24]総数!$B$29:$X$51,17,FALSE)</f>
        <v>187</v>
      </c>
      <c r="V42" s="1158">
        <f>VLOOKUP($A42,[24]総数!$B$29:$X$51,18,FALSE)</f>
        <v>163</v>
      </c>
      <c r="W42" s="1158">
        <f>VLOOKUP($A42,[24]総数!$B$29:$X$51,19,FALSE)</f>
        <v>517</v>
      </c>
      <c r="X42" s="1158">
        <f>VLOOKUP($A42,[24]総数!$B$29:$X$51,20,FALSE)</f>
        <v>13</v>
      </c>
      <c r="Y42" s="1158">
        <f>VLOOKUP($A42,[24]総数!$B$29:$X$51,21,FALSE)</f>
        <v>500</v>
      </c>
      <c r="Z42" s="1158">
        <f>VLOOKUP($A42,[24]総数!$B$29:$X$51,22,FALSE)</f>
        <v>31</v>
      </c>
      <c r="AA42" s="1158">
        <f>VLOOKUP($A42,[24]総数!$B$29:$X$51,23,FALSE)</f>
        <v>278</v>
      </c>
    </row>
    <row r="43" spans="1:27" s="151" customFormat="1" ht="12" customHeight="1">
      <c r="A43" t="s">
        <v>783</v>
      </c>
      <c r="B43" s="138"/>
      <c r="C43" s="138"/>
      <c r="D43" s="144" t="s">
        <v>954</v>
      </c>
      <c r="E43" s="1159"/>
      <c r="F43" s="1158">
        <f>VLOOKUP($A43,[24]総数!$B$29:$X$51,2,FALSE)</f>
        <v>1732</v>
      </c>
      <c r="G43" s="1158">
        <f>VLOOKUP($A43,[24]総数!$B$29:$X$51,3,FALSE)</f>
        <v>110</v>
      </c>
      <c r="H43" s="1158">
        <f>VLOOKUP($A43,[24]総数!$B$29:$X$51,4,FALSE)</f>
        <v>109</v>
      </c>
      <c r="I43" s="1158">
        <f>VLOOKUP($A43,[24]総数!$B$29:$X$51,5,FALSE)</f>
        <v>27</v>
      </c>
      <c r="J43" s="1158" t="str">
        <f>VLOOKUP($A43,[24]総数!$B$29:$X$51,6,FALSE)</f>
        <v>-</v>
      </c>
      <c r="K43" s="1158">
        <f>VLOOKUP($A43,[24]総数!$B$29:$X$51,7,FALSE)</f>
        <v>178</v>
      </c>
      <c r="L43" s="1158">
        <f>VLOOKUP($A43,[24]総数!$B$29:$X$51,8,FALSE)</f>
        <v>116</v>
      </c>
      <c r="M43" s="1158">
        <f>VLOOKUP($A43,[24]総数!$B$29:$X$51,9,FALSE)</f>
        <v>3</v>
      </c>
      <c r="N43" s="1158">
        <f>VLOOKUP($A43,[24]総数!$B$29:$X$51,10,FALSE)</f>
        <v>6</v>
      </c>
      <c r="O43" s="1158">
        <f>VLOOKUP($A43,[24]総数!$B$29:$X$51,11,FALSE)</f>
        <v>74</v>
      </c>
      <c r="P43" s="1158">
        <f>VLOOKUP($A43,[24]総数!$B$29:$X$51,12,FALSE)</f>
        <v>300</v>
      </c>
      <c r="Q43" s="1158">
        <f>VLOOKUP($A43,[24]総数!$B$29:$X$51,13,FALSE)</f>
        <v>12</v>
      </c>
      <c r="R43" s="1158">
        <f>VLOOKUP($A43,[24]総数!$B$29:$X$51,14,FALSE)</f>
        <v>113</v>
      </c>
      <c r="S43" s="1158">
        <f>VLOOKUP($A43,[24]総数!$B$29:$X$51,15,FALSE)</f>
        <v>63</v>
      </c>
      <c r="T43" s="1158">
        <f>VLOOKUP($A43,[24]総数!$B$29:$X$51,16,FALSE)</f>
        <v>93</v>
      </c>
      <c r="U43" s="1158">
        <f>VLOOKUP($A43,[24]総数!$B$29:$X$51,17,FALSE)</f>
        <v>101</v>
      </c>
      <c r="V43" s="1158">
        <f>VLOOKUP($A43,[24]総数!$B$29:$X$51,18,FALSE)</f>
        <v>55</v>
      </c>
      <c r="W43" s="1158">
        <f>VLOOKUP($A43,[24]総数!$B$29:$X$51,19,FALSE)</f>
        <v>155</v>
      </c>
      <c r="X43" s="1158">
        <f>VLOOKUP($A43,[24]総数!$B$29:$X$51,20,FALSE)</f>
        <v>2</v>
      </c>
      <c r="Y43" s="1158">
        <f>VLOOKUP($A43,[24]総数!$B$29:$X$51,21,FALSE)</f>
        <v>158</v>
      </c>
      <c r="Z43" s="1158">
        <f>VLOOKUP($A43,[24]総数!$B$29:$X$51,22,FALSE)</f>
        <v>15</v>
      </c>
      <c r="AA43" s="1158">
        <f>VLOOKUP($A43,[24]総数!$B$29:$X$51,23,FALSE)</f>
        <v>151</v>
      </c>
    </row>
    <row r="44" spans="1:27" s="151" customFormat="1" ht="12" customHeight="1">
      <c r="A44" t="s">
        <v>785</v>
      </c>
      <c r="B44" s="138"/>
      <c r="C44" s="138"/>
      <c r="D44" s="144" t="s">
        <v>955</v>
      </c>
      <c r="E44" s="1159"/>
      <c r="F44" s="1158">
        <f>VLOOKUP($A44,[24]総数!$B$29:$X$51,2,FALSE)</f>
        <v>768</v>
      </c>
      <c r="G44" s="1158">
        <f>VLOOKUP($A44,[24]総数!$B$29:$X$51,3,FALSE)</f>
        <v>128</v>
      </c>
      <c r="H44" s="1158">
        <f>VLOOKUP($A44,[24]総数!$B$29:$X$51,4,FALSE)</f>
        <v>127</v>
      </c>
      <c r="I44" s="1158">
        <f>VLOOKUP($A44,[24]総数!$B$29:$X$51,5,FALSE)</f>
        <v>16</v>
      </c>
      <c r="J44" s="1158" t="str">
        <f>VLOOKUP($A44,[24]総数!$B$29:$X$51,6,FALSE)</f>
        <v>-</v>
      </c>
      <c r="K44" s="1158">
        <f>VLOOKUP($A44,[24]総数!$B$29:$X$51,7,FALSE)</f>
        <v>42</v>
      </c>
      <c r="L44" s="1158">
        <f>VLOOKUP($A44,[24]総数!$B$29:$X$51,8,FALSE)</f>
        <v>32</v>
      </c>
      <c r="M44" s="1158">
        <f>VLOOKUP($A44,[24]総数!$B$29:$X$51,9,FALSE)</f>
        <v>1</v>
      </c>
      <c r="N44" s="1158">
        <f>VLOOKUP($A44,[24]総数!$B$29:$X$51,10,FALSE)</f>
        <v>2</v>
      </c>
      <c r="O44" s="1158">
        <f>VLOOKUP($A44,[24]総数!$B$29:$X$51,11,FALSE)</f>
        <v>14</v>
      </c>
      <c r="P44" s="1158">
        <f>VLOOKUP($A44,[24]総数!$B$29:$X$51,12,FALSE)</f>
        <v>122</v>
      </c>
      <c r="Q44" s="1158">
        <f>VLOOKUP($A44,[24]総数!$B$29:$X$51,13,FALSE)</f>
        <v>2</v>
      </c>
      <c r="R44" s="1158">
        <f>VLOOKUP($A44,[24]総数!$B$29:$X$51,14,FALSE)</f>
        <v>46</v>
      </c>
      <c r="S44" s="1158">
        <f>VLOOKUP($A44,[24]総数!$B$29:$X$51,15,FALSE)</f>
        <v>34</v>
      </c>
      <c r="T44" s="1158">
        <f>VLOOKUP($A44,[24]総数!$B$29:$X$51,16,FALSE)</f>
        <v>28</v>
      </c>
      <c r="U44" s="1158">
        <f>VLOOKUP($A44,[24]総数!$B$29:$X$51,17,FALSE)</f>
        <v>54</v>
      </c>
      <c r="V44" s="1158">
        <f>VLOOKUP($A44,[24]総数!$B$29:$X$51,18,FALSE)</f>
        <v>14</v>
      </c>
      <c r="W44" s="1158">
        <f>VLOOKUP($A44,[24]総数!$B$29:$X$51,19,FALSE)</f>
        <v>74</v>
      </c>
      <c r="X44" s="1158" t="str">
        <f>VLOOKUP($A44,[24]総数!$B$29:$X$51,20,FALSE)</f>
        <v>-</v>
      </c>
      <c r="Y44" s="1158">
        <f>VLOOKUP($A44,[24]総数!$B$29:$X$51,21,FALSE)</f>
        <v>39</v>
      </c>
      <c r="Z44" s="1158">
        <f>VLOOKUP($A44,[24]総数!$B$29:$X$51,22,FALSE)</f>
        <v>6</v>
      </c>
      <c r="AA44" s="1158">
        <f>VLOOKUP($A44,[24]総数!$B$29:$X$51,23,FALSE)</f>
        <v>114</v>
      </c>
    </row>
    <row r="45" spans="1:27" s="151" customFormat="1" ht="12" customHeight="1">
      <c r="A45" t="s">
        <v>956</v>
      </c>
      <c r="B45" s="138"/>
      <c r="C45" s="138"/>
      <c r="D45" s="144" t="s">
        <v>957</v>
      </c>
      <c r="E45" s="139"/>
      <c r="F45" s="1158">
        <f>VLOOKUP($A45,[24]総数!$B$29:$X$51,2,FALSE)</f>
        <v>340</v>
      </c>
      <c r="G45" s="1158">
        <f>VLOOKUP($A45,[24]総数!$B$29:$X$51,3,FALSE)</f>
        <v>51</v>
      </c>
      <c r="H45" s="1158">
        <f>VLOOKUP($A45,[24]総数!$B$29:$X$51,4,FALSE)</f>
        <v>51</v>
      </c>
      <c r="I45" s="1158">
        <f>VLOOKUP($A45,[24]総数!$B$29:$X$51,5,FALSE)</f>
        <v>5</v>
      </c>
      <c r="J45" s="1158" t="str">
        <f>VLOOKUP($A45,[24]総数!$B$29:$X$51,6,FALSE)</f>
        <v>-</v>
      </c>
      <c r="K45" s="1158">
        <f>VLOOKUP($A45,[24]総数!$B$29:$X$51,7,FALSE)</f>
        <v>19</v>
      </c>
      <c r="L45" s="1158">
        <f>VLOOKUP($A45,[24]総数!$B$29:$X$51,8,FALSE)</f>
        <v>27</v>
      </c>
      <c r="M45" s="1158">
        <f>VLOOKUP($A45,[24]総数!$B$29:$X$51,9,FALSE)</f>
        <v>1</v>
      </c>
      <c r="N45" s="1158">
        <f>VLOOKUP($A45,[24]総数!$B$29:$X$51,10,FALSE)</f>
        <v>1</v>
      </c>
      <c r="O45" s="1158">
        <f>VLOOKUP($A45,[24]総数!$B$29:$X$51,11,FALSE)</f>
        <v>5</v>
      </c>
      <c r="P45" s="1158">
        <f>VLOOKUP($A45,[24]総数!$B$29:$X$51,12,FALSE)</f>
        <v>48</v>
      </c>
      <c r="Q45" s="1158" t="str">
        <f>VLOOKUP($A45,[24]総数!$B$29:$X$51,13,FALSE)</f>
        <v>-</v>
      </c>
      <c r="R45" s="1158">
        <f>VLOOKUP($A45,[24]総数!$B$29:$X$51,14,FALSE)</f>
        <v>43</v>
      </c>
      <c r="S45" s="1158">
        <f>VLOOKUP($A45,[24]総数!$B$29:$X$51,15,FALSE)</f>
        <v>15</v>
      </c>
      <c r="T45" s="1158">
        <f>VLOOKUP($A45,[24]総数!$B$29:$X$51,16,FALSE)</f>
        <v>14</v>
      </c>
      <c r="U45" s="1158">
        <f>VLOOKUP($A45,[24]総数!$B$29:$X$51,17,FALSE)</f>
        <v>15</v>
      </c>
      <c r="V45" s="1158">
        <f>VLOOKUP($A45,[24]総数!$B$29:$X$51,18,FALSE)</f>
        <v>7</v>
      </c>
      <c r="W45" s="1158">
        <f>VLOOKUP($A45,[24]総数!$B$29:$X$51,19,FALSE)</f>
        <v>32</v>
      </c>
      <c r="X45" s="1158" t="str">
        <f>VLOOKUP($A45,[24]総数!$B$29:$X$51,20,FALSE)</f>
        <v>-</v>
      </c>
      <c r="Y45" s="1158">
        <f>VLOOKUP($A45,[24]総数!$B$29:$X$51,21,FALSE)</f>
        <v>11</v>
      </c>
      <c r="Z45" s="1158" t="str">
        <f>VLOOKUP($A45,[24]総数!$B$29:$X$51,22,FALSE)</f>
        <v>-</v>
      </c>
      <c r="AA45" s="1158">
        <f>VLOOKUP($A45,[24]総数!$B$29:$X$51,23,FALSE)</f>
        <v>46</v>
      </c>
    </row>
    <row r="46" spans="1:27" s="151" customFormat="1" ht="12" customHeight="1">
      <c r="A46" t="s">
        <v>958</v>
      </c>
      <c r="B46" s="138"/>
      <c r="C46" s="138"/>
      <c r="D46" s="1160" t="s">
        <v>959</v>
      </c>
      <c r="E46" s="1159"/>
      <c r="F46" s="1158">
        <f>VLOOKUP($A46,[24]総数!$B$29:$X$51,2,FALSE)</f>
        <v>49.184040000000003</v>
      </c>
      <c r="G46" s="1158">
        <f>VLOOKUP($A46,[24]総数!$B$29:$X$51,3,FALSE)</f>
        <v>62.226219999999998</v>
      </c>
      <c r="H46" s="1158">
        <f>VLOOKUP($A46,[24]総数!$B$29:$X$51,4,FALSE)</f>
        <v>62.76484</v>
      </c>
      <c r="I46" s="1158">
        <f>VLOOKUP($A46,[24]総数!$B$29:$X$51,5,FALSE)</f>
        <v>54.875920000000001</v>
      </c>
      <c r="J46" s="1158">
        <f>VLOOKUP($A46,[24]総数!$B$29:$X$51,6,FALSE)</f>
        <v>55.017240000000001</v>
      </c>
      <c r="K46" s="1158">
        <f>VLOOKUP($A46,[24]総数!$B$29:$X$51,7,FALSE)</f>
        <v>50.04468</v>
      </c>
      <c r="L46" s="1158">
        <f>VLOOKUP($A46,[24]総数!$B$29:$X$51,8,FALSE)</f>
        <v>46.241700000000002</v>
      </c>
      <c r="M46" s="1158">
        <f>VLOOKUP($A46,[24]総数!$B$29:$X$51,9,FALSE)</f>
        <v>46.531550000000003</v>
      </c>
      <c r="N46" s="1158">
        <f>VLOOKUP($A46,[24]総数!$B$29:$X$51,10,FALSE)</f>
        <v>45.61251</v>
      </c>
      <c r="O46" s="1158">
        <f>VLOOKUP($A46,[24]総数!$B$29:$X$51,11,FALSE)</f>
        <v>52.373959999999997</v>
      </c>
      <c r="P46" s="1158">
        <f>VLOOKUP($A46,[24]総数!$B$29:$X$51,12,FALSE)</f>
        <v>48.790030000000002</v>
      </c>
      <c r="Q46" s="1158">
        <f>VLOOKUP($A46,[24]総数!$B$29:$X$51,13,FALSE)</f>
        <v>47.05565</v>
      </c>
      <c r="R46" s="1158">
        <f>VLOOKUP($A46,[24]総数!$B$29:$X$51,14,FALSE)</f>
        <v>56.721400000000003</v>
      </c>
      <c r="S46" s="1158">
        <f>VLOOKUP($A46,[24]総数!$B$29:$X$51,15,FALSE)</f>
        <v>49.874180000000003</v>
      </c>
      <c r="T46" s="1158">
        <f>VLOOKUP($A46,[24]総数!$B$29:$X$51,16,FALSE)</f>
        <v>45.49371</v>
      </c>
      <c r="U46" s="1158">
        <f>VLOOKUP($A46,[24]総数!$B$29:$X$51,17,FALSE)</f>
        <v>48.726120000000002</v>
      </c>
      <c r="V46" s="1158">
        <f>VLOOKUP($A46,[24]総数!$B$29:$X$51,18,FALSE)</f>
        <v>49.925840000000001</v>
      </c>
      <c r="W46" s="1158">
        <f>VLOOKUP($A46,[24]総数!$B$29:$X$51,19,FALSE)</f>
        <v>48.007309999999997</v>
      </c>
      <c r="X46" s="1158">
        <f>VLOOKUP($A46,[24]総数!$B$29:$X$51,20,FALSE)</f>
        <v>47.5869</v>
      </c>
      <c r="Y46" s="1158">
        <f>VLOOKUP($A46,[24]総数!$B$29:$X$51,21,FALSE)</f>
        <v>52.023490000000002</v>
      </c>
      <c r="Z46" s="1158">
        <f>VLOOKUP($A46,[24]総数!$B$29:$X$51,22,FALSE)</f>
        <v>45.105469999999997</v>
      </c>
      <c r="AA46" s="1158">
        <f>VLOOKUP($A46,[24]総数!$B$29:$X$51,23,FALSE)</f>
        <v>52.879240000000003</v>
      </c>
    </row>
    <row r="47" spans="1:27" s="151" customFormat="1" ht="12" customHeight="1">
      <c r="A47"/>
      <c r="B47" s="138"/>
      <c r="C47" s="138" t="s">
        <v>960</v>
      </c>
      <c r="D47" s="138"/>
      <c r="E47" s="139"/>
      <c r="F47" s="1158"/>
      <c r="G47" s="1158"/>
      <c r="H47" s="1158"/>
      <c r="I47" s="1158"/>
      <c r="J47" s="1158"/>
      <c r="K47" s="1158"/>
      <c r="L47" s="1158"/>
      <c r="M47" s="1158"/>
      <c r="N47" s="1158"/>
      <c r="O47" s="1158"/>
      <c r="P47" s="1158"/>
      <c r="Q47" s="1158"/>
      <c r="R47" s="1158"/>
      <c r="S47" s="1158"/>
      <c r="T47" s="1158"/>
      <c r="U47" s="1158"/>
      <c r="V47" s="1158"/>
      <c r="W47" s="1158"/>
      <c r="X47" s="1158"/>
      <c r="Y47" s="1158"/>
      <c r="Z47" s="1158"/>
      <c r="AA47" s="1158"/>
    </row>
    <row r="48" spans="1:27" s="151" customFormat="1" ht="12" customHeight="1">
      <c r="A48" t="s">
        <v>792</v>
      </c>
      <c r="B48" s="138"/>
      <c r="C48" s="138"/>
      <c r="D48" s="138" t="s">
        <v>961</v>
      </c>
      <c r="E48" s="1162"/>
      <c r="F48" s="1158">
        <f>VLOOKUP($A48,[24]総数!$B$29:$X$51,2,FALSE)</f>
        <v>15937</v>
      </c>
      <c r="G48" s="1158">
        <f>VLOOKUP($A48,[24]総数!$B$29:$X$51,3,FALSE)</f>
        <v>725</v>
      </c>
      <c r="H48" s="1158">
        <f>VLOOKUP($A48,[24]総数!$B$29:$X$51,4,FALSE)</f>
        <v>707</v>
      </c>
      <c r="I48" s="1158">
        <f>VLOOKUP($A48,[24]総数!$B$29:$X$51,5,FALSE)</f>
        <v>206</v>
      </c>
      <c r="J48" s="1158">
        <f>VLOOKUP($A48,[24]総数!$B$29:$X$51,6,FALSE)</f>
        <v>5</v>
      </c>
      <c r="K48" s="1158">
        <f>VLOOKUP($A48,[24]総数!$B$29:$X$51,7,FALSE)</f>
        <v>2209</v>
      </c>
      <c r="L48" s="1158">
        <f>VLOOKUP($A48,[24]総数!$B$29:$X$51,8,FALSE)</f>
        <v>1289</v>
      </c>
      <c r="M48" s="1158">
        <f>VLOOKUP($A48,[24]総数!$B$29:$X$51,9,FALSE)</f>
        <v>37</v>
      </c>
      <c r="N48" s="1158">
        <f>VLOOKUP($A48,[24]総数!$B$29:$X$51,10,FALSE)</f>
        <v>83</v>
      </c>
      <c r="O48" s="1158">
        <f>VLOOKUP($A48,[24]総数!$B$29:$X$51,11,FALSE)</f>
        <v>1442</v>
      </c>
      <c r="P48" s="1158">
        <f>VLOOKUP($A48,[24]総数!$B$29:$X$51,12,FALSE)</f>
        <v>2187</v>
      </c>
      <c r="Q48" s="1158">
        <f>VLOOKUP($A48,[24]総数!$B$29:$X$51,13,FALSE)</f>
        <v>149</v>
      </c>
      <c r="R48" s="1158">
        <f>VLOOKUP($A48,[24]総数!$B$29:$X$51,14,FALSE)</f>
        <v>763</v>
      </c>
      <c r="S48" s="1158">
        <f>VLOOKUP($A48,[24]総数!$B$29:$X$51,15,FALSE)</f>
        <v>778</v>
      </c>
      <c r="T48" s="1158">
        <f>VLOOKUP($A48,[24]総数!$B$29:$X$51,16,FALSE)</f>
        <v>789</v>
      </c>
      <c r="U48" s="1158">
        <f>VLOOKUP($A48,[24]総数!$B$29:$X$51,17,FALSE)</f>
        <v>534</v>
      </c>
      <c r="V48" s="1158">
        <f>VLOOKUP($A48,[24]総数!$B$29:$X$51,18,FALSE)</f>
        <v>531</v>
      </c>
      <c r="W48" s="1158">
        <f>VLOOKUP($A48,[24]総数!$B$29:$X$51,19,FALSE)</f>
        <v>1570</v>
      </c>
      <c r="X48" s="1158">
        <f>VLOOKUP($A48,[24]総数!$B$29:$X$51,20,FALSE)</f>
        <v>43</v>
      </c>
      <c r="Y48" s="1158">
        <f>VLOOKUP($A48,[24]総数!$B$29:$X$51,21,FALSE)</f>
        <v>1519</v>
      </c>
      <c r="Z48" s="1158">
        <f>VLOOKUP($A48,[24]総数!$B$29:$X$51,22,FALSE)</f>
        <v>176</v>
      </c>
      <c r="AA48" s="1158">
        <f>VLOOKUP($A48,[24]総数!$B$29:$X$51,23,FALSE)</f>
        <v>902</v>
      </c>
    </row>
    <row r="49" spans="1:27" s="151" customFormat="1" ht="12" customHeight="1">
      <c r="A49" t="s">
        <v>794</v>
      </c>
      <c r="B49" s="138"/>
      <c r="C49" s="138"/>
      <c r="D49" s="138" t="s">
        <v>962</v>
      </c>
      <c r="E49" s="1159"/>
      <c r="F49" s="1158">
        <f>VLOOKUP($A49,[24]総数!$B$29:$X$51,2,FALSE)</f>
        <v>13097</v>
      </c>
      <c r="G49" s="1158">
        <f>VLOOKUP($A49,[24]総数!$B$29:$X$51,3,FALSE)</f>
        <v>436</v>
      </c>
      <c r="H49" s="1158">
        <f>VLOOKUP($A49,[24]総数!$B$29:$X$51,4,FALSE)</f>
        <v>420</v>
      </c>
      <c r="I49" s="1158">
        <f>VLOOKUP($A49,[24]総数!$B$29:$X$51,5,FALSE)</f>
        <v>158</v>
      </c>
      <c r="J49" s="1158">
        <f>VLOOKUP($A49,[24]総数!$B$29:$X$51,6,FALSE)</f>
        <v>5</v>
      </c>
      <c r="K49" s="1158">
        <f>VLOOKUP($A49,[24]総数!$B$29:$X$51,7,FALSE)</f>
        <v>1970</v>
      </c>
      <c r="L49" s="1158">
        <f>VLOOKUP($A49,[24]総数!$B$29:$X$51,8,FALSE)</f>
        <v>1114</v>
      </c>
      <c r="M49" s="1158">
        <f>VLOOKUP($A49,[24]総数!$B$29:$X$51,9,FALSE)</f>
        <v>32</v>
      </c>
      <c r="N49" s="1158">
        <f>VLOOKUP($A49,[24]総数!$B$29:$X$51,10,FALSE)</f>
        <v>74</v>
      </c>
      <c r="O49" s="1158">
        <f>VLOOKUP($A49,[24]総数!$B$29:$X$51,11,FALSE)</f>
        <v>1349</v>
      </c>
      <c r="P49" s="1158">
        <f>VLOOKUP($A49,[24]総数!$B$29:$X$51,12,FALSE)</f>
        <v>1717</v>
      </c>
      <c r="Q49" s="1158">
        <f>VLOOKUP($A49,[24]総数!$B$29:$X$51,13,FALSE)</f>
        <v>135</v>
      </c>
      <c r="R49" s="1158">
        <f>VLOOKUP($A49,[24]総数!$B$29:$X$51,14,FALSE)</f>
        <v>561</v>
      </c>
      <c r="S49" s="1158">
        <f>VLOOKUP($A49,[24]総数!$B$29:$X$51,15,FALSE)</f>
        <v>666</v>
      </c>
      <c r="T49" s="1158">
        <f>VLOOKUP($A49,[24]総数!$B$29:$X$51,16,FALSE)</f>
        <v>654</v>
      </c>
      <c r="U49" s="1158">
        <f>VLOOKUP($A49,[24]総数!$B$29:$X$51,17,FALSE)</f>
        <v>364</v>
      </c>
      <c r="V49" s="1158">
        <f>VLOOKUP($A49,[24]総数!$B$29:$X$51,18,FALSE)</f>
        <v>455</v>
      </c>
      <c r="W49" s="1158">
        <f>VLOOKUP($A49,[24]総数!$B$29:$X$51,19,FALSE)</f>
        <v>1309</v>
      </c>
      <c r="X49" s="1158">
        <f>VLOOKUP($A49,[24]総数!$B$29:$X$51,20,FALSE)</f>
        <v>41</v>
      </c>
      <c r="Y49" s="1158">
        <f>VLOOKUP($A49,[24]総数!$B$29:$X$51,21,FALSE)</f>
        <v>1311</v>
      </c>
      <c r="Z49" s="1158">
        <f>VLOOKUP($A49,[24]総数!$B$29:$X$51,22,FALSE)</f>
        <v>155</v>
      </c>
      <c r="AA49" s="1158">
        <f>VLOOKUP($A49,[24]総数!$B$29:$X$51,23,FALSE)</f>
        <v>591</v>
      </c>
    </row>
    <row r="50" spans="1:27" s="151" customFormat="1" ht="12" customHeight="1">
      <c r="A50" t="s">
        <v>796</v>
      </c>
      <c r="B50" s="138"/>
      <c r="C50" s="138"/>
      <c r="D50" s="1163" t="s">
        <v>963</v>
      </c>
      <c r="E50" s="1164"/>
      <c r="F50" s="1158">
        <f>VLOOKUP($A50,[24]総数!$B$29:$X$51,2,FALSE)</f>
        <v>2840</v>
      </c>
      <c r="G50" s="1158">
        <f>VLOOKUP($A50,[24]総数!$B$29:$X$51,3,FALSE)</f>
        <v>289</v>
      </c>
      <c r="H50" s="1158">
        <f>VLOOKUP($A50,[24]総数!$B$29:$X$51,4,FALSE)</f>
        <v>287</v>
      </c>
      <c r="I50" s="1158">
        <f>VLOOKUP($A50,[24]総数!$B$29:$X$51,5,FALSE)</f>
        <v>48</v>
      </c>
      <c r="J50" s="1158" t="str">
        <f>VLOOKUP($A50,[24]総数!$B$29:$X$51,6,FALSE)</f>
        <v>-</v>
      </c>
      <c r="K50" s="1158">
        <f>VLOOKUP($A50,[24]総数!$B$29:$X$51,7,FALSE)</f>
        <v>239</v>
      </c>
      <c r="L50" s="1158">
        <f>VLOOKUP($A50,[24]総数!$B$29:$X$51,8,FALSE)</f>
        <v>175</v>
      </c>
      <c r="M50" s="1158">
        <f>VLOOKUP($A50,[24]総数!$B$29:$X$51,9,FALSE)</f>
        <v>5</v>
      </c>
      <c r="N50" s="1158">
        <f>VLOOKUP($A50,[24]総数!$B$29:$X$51,10,FALSE)</f>
        <v>9</v>
      </c>
      <c r="O50" s="1158">
        <f>VLOOKUP($A50,[24]総数!$B$29:$X$51,11,FALSE)</f>
        <v>93</v>
      </c>
      <c r="P50" s="1158">
        <f>VLOOKUP($A50,[24]総数!$B$29:$X$51,12,FALSE)</f>
        <v>470</v>
      </c>
      <c r="Q50" s="1158">
        <f>VLOOKUP($A50,[24]総数!$B$29:$X$51,13,FALSE)</f>
        <v>14</v>
      </c>
      <c r="R50" s="1158">
        <f>VLOOKUP($A50,[24]総数!$B$29:$X$51,14,FALSE)</f>
        <v>202</v>
      </c>
      <c r="S50" s="1158">
        <f>VLOOKUP($A50,[24]総数!$B$29:$X$51,15,FALSE)</f>
        <v>112</v>
      </c>
      <c r="T50" s="1158">
        <f>VLOOKUP($A50,[24]総数!$B$29:$X$51,16,FALSE)</f>
        <v>135</v>
      </c>
      <c r="U50" s="1158">
        <f>VLOOKUP($A50,[24]総数!$B$29:$X$51,17,FALSE)</f>
        <v>170</v>
      </c>
      <c r="V50" s="1158">
        <f>VLOOKUP($A50,[24]総数!$B$29:$X$51,18,FALSE)</f>
        <v>76</v>
      </c>
      <c r="W50" s="1158">
        <f>VLOOKUP($A50,[24]総数!$B$29:$X$51,19,FALSE)</f>
        <v>261</v>
      </c>
      <c r="X50" s="1158">
        <f>VLOOKUP($A50,[24]総数!$B$29:$X$51,20,FALSE)</f>
        <v>2</v>
      </c>
      <c r="Y50" s="1158">
        <f>VLOOKUP($A50,[24]総数!$B$29:$X$51,21,FALSE)</f>
        <v>208</v>
      </c>
      <c r="Z50" s="1158">
        <f>VLOOKUP($A50,[24]総数!$B$29:$X$51,22,FALSE)</f>
        <v>21</v>
      </c>
      <c r="AA50" s="1158">
        <f>VLOOKUP($A50,[24]総数!$B$29:$X$51,23,FALSE)</f>
        <v>311</v>
      </c>
    </row>
    <row r="51" spans="1:27" s="151" customFormat="1" ht="12" customHeight="1">
      <c r="B51" s="138"/>
      <c r="C51" s="138"/>
      <c r="D51" s="138"/>
      <c r="E51" s="139"/>
      <c r="F51" s="1158"/>
      <c r="G51" s="66"/>
      <c r="H51" s="66"/>
      <c r="I51" s="66"/>
      <c r="J51" s="66"/>
      <c r="K51" s="66"/>
      <c r="L51" s="1165"/>
      <c r="M51" s="1166"/>
      <c r="N51" s="1166"/>
      <c r="O51" s="1165"/>
      <c r="P51" s="1165"/>
      <c r="Q51" s="1165"/>
      <c r="R51" s="66"/>
      <c r="S51" s="66"/>
      <c r="T51" s="1165"/>
      <c r="U51" s="1165"/>
      <c r="V51" s="1165"/>
      <c r="W51" s="1165"/>
      <c r="X51" s="1165"/>
      <c r="Y51" s="66"/>
      <c r="Z51" s="66"/>
      <c r="AA51" s="66"/>
    </row>
    <row r="52" spans="1:27" s="151" customFormat="1" ht="12" customHeight="1">
      <c r="A52" s="151" t="s">
        <v>802</v>
      </c>
      <c r="B52" s="138"/>
      <c r="C52" s="117" t="s">
        <v>818</v>
      </c>
      <c r="D52" s="138"/>
      <c r="E52" s="304"/>
      <c r="F52" s="1158">
        <f>VLOOKUP($A52,[24]総数!$B$52:$X$74,2,FALSE)</f>
        <v>89332</v>
      </c>
      <c r="G52" s="1158">
        <f>VLOOKUP($A52,[24]総数!$B$52:$X$74,3,FALSE)</f>
        <v>819</v>
      </c>
      <c r="H52" s="1158">
        <f>VLOOKUP($A52,[24]総数!$B$52:$X$74,4,FALSE)</f>
        <v>808</v>
      </c>
      <c r="I52" s="1158">
        <f>VLOOKUP($A52,[24]総数!$B$52:$X$74,5,FALSE)</f>
        <v>123</v>
      </c>
      <c r="J52" s="1158">
        <f>VLOOKUP($A52,[24]総数!$B$52:$X$74,6,FALSE)</f>
        <v>11</v>
      </c>
      <c r="K52" s="1158">
        <f>VLOOKUP($A52,[24]総数!$B$52:$X$74,7,FALSE)</f>
        <v>2363</v>
      </c>
      <c r="L52" s="1158">
        <f>VLOOKUP($A52,[24]総数!$B$52:$X$74,8,FALSE)</f>
        <v>4152</v>
      </c>
      <c r="M52" s="1158">
        <f>VLOOKUP($A52,[24]総数!$B$52:$X$74,9,FALSE)</f>
        <v>169</v>
      </c>
      <c r="N52" s="1158">
        <f>VLOOKUP($A52,[24]総数!$B$52:$X$74,10,FALSE)</f>
        <v>1179</v>
      </c>
      <c r="O52" s="1158">
        <f>VLOOKUP($A52,[24]総数!$B$52:$X$74,11,FALSE)</f>
        <v>1126</v>
      </c>
      <c r="P52" s="1158">
        <f>VLOOKUP($A52,[24]総数!$B$52:$X$74,12,FALSE)</f>
        <v>16228</v>
      </c>
      <c r="Q52" s="1158">
        <f>VLOOKUP($A52,[24]総数!$B$52:$X$74,13,FALSE)</f>
        <v>4383</v>
      </c>
      <c r="R52" s="1158">
        <f>VLOOKUP($A52,[24]総数!$B$52:$X$74,14,FALSE)</f>
        <v>1654</v>
      </c>
      <c r="S52" s="1158">
        <f>VLOOKUP($A52,[24]総数!$B$52:$X$74,15,FALSE)</f>
        <v>2406</v>
      </c>
      <c r="T52" s="1158">
        <f>VLOOKUP($A52,[24]総数!$B$52:$X$74,16,FALSE)</f>
        <v>7433</v>
      </c>
      <c r="U52" s="1158">
        <f>VLOOKUP($A52,[24]総数!$B$52:$X$74,17,FALSE)</f>
        <v>3942</v>
      </c>
      <c r="V52" s="1158">
        <f>VLOOKUP($A52,[24]総数!$B$52:$X$74,18,FALSE)</f>
        <v>5713</v>
      </c>
      <c r="W52" s="1158">
        <f>VLOOKUP($A52,[24]総数!$B$52:$X$74,19,FALSE)</f>
        <v>26252</v>
      </c>
      <c r="X52" s="1158">
        <f>VLOOKUP($A52,[24]総数!$B$52:$X$74,20,FALSE)</f>
        <v>424</v>
      </c>
      <c r="Y52" s="1158">
        <f>VLOOKUP($A52,[24]総数!$B$52:$X$74,21,FALSE)</f>
        <v>5920</v>
      </c>
      <c r="Z52" s="1158">
        <f>VLOOKUP($A52,[24]総数!$B$52:$X$74,22,FALSE)</f>
        <v>2559</v>
      </c>
      <c r="AA52" s="1158">
        <f>VLOOKUP($A52,[24]総数!$B$52:$X$74,23,FALSE)</f>
        <v>2476</v>
      </c>
    </row>
    <row r="53" spans="1:27" s="151" customFormat="1" ht="12" customHeight="1">
      <c r="A53" t="s">
        <v>758</v>
      </c>
      <c r="B53" s="138"/>
      <c r="C53" s="138"/>
      <c r="D53" s="144" t="s">
        <v>800</v>
      </c>
      <c r="E53" s="1159" t="s">
        <v>642</v>
      </c>
      <c r="F53" s="1158">
        <f>VLOOKUP($A53,[24]総数!$B$52:$X$74,2,FALSE)</f>
        <v>1201</v>
      </c>
      <c r="G53" s="1158">
        <f>VLOOKUP($A53,[24]総数!$B$52:$X$74,3,FALSE)</f>
        <v>3</v>
      </c>
      <c r="H53" s="1158">
        <f>VLOOKUP($A53,[24]総数!$B$52:$X$74,4,FALSE)</f>
        <v>3</v>
      </c>
      <c r="I53" s="1158" t="str">
        <f>VLOOKUP($A53,[24]総数!$B$52:$X$74,5,FALSE)</f>
        <v>-</v>
      </c>
      <c r="J53" s="1158" t="str">
        <f>VLOOKUP($A53,[24]総数!$B$52:$X$74,6,FALSE)</f>
        <v>-</v>
      </c>
      <c r="K53" s="1158">
        <f>VLOOKUP($A53,[24]総数!$B$52:$X$74,7,FALSE)</f>
        <v>20</v>
      </c>
      <c r="L53" s="1158">
        <f>VLOOKUP($A53,[24]総数!$B$52:$X$74,8,FALSE)</f>
        <v>42</v>
      </c>
      <c r="M53" s="1158">
        <f>VLOOKUP($A53,[24]総数!$B$52:$X$74,9,FALSE)</f>
        <v>3</v>
      </c>
      <c r="N53" s="1158">
        <f>VLOOKUP($A53,[24]総数!$B$52:$X$74,10,FALSE)</f>
        <v>3</v>
      </c>
      <c r="O53" s="1158">
        <f>VLOOKUP($A53,[24]総数!$B$52:$X$74,11,FALSE)</f>
        <v>4</v>
      </c>
      <c r="P53" s="1158">
        <f>VLOOKUP($A53,[24]総数!$B$52:$X$74,12,FALSE)</f>
        <v>292</v>
      </c>
      <c r="Q53" s="1158">
        <f>VLOOKUP($A53,[24]総数!$B$52:$X$74,13,FALSE)</f>
        <v>21</v>
      </c>
      <c r="R53" s="1158">
        <f>VLOOKUP($A53,[24]総数!$B$52:$X$74,14,FALSE)</f>
        <v>6</v>
      </c>
      <c r="S53" s="1158">
        <f>VLOOKUP($A53,[24]総数!$B$52:$X$74,15,FALSE)</f>
        <v>31</v>
      </c>
      <c r="T53" s="1158">
        <f>VLOOKUP($A53,[24]総数!$B$52:$X$74,16,FALSE)</f>
        <v>394</v>
      </c>
      <c r="U53" s="1158">
        <f>VLOOKUP($A53,[24]総数!$B$52:$X$74,17,FALSE)</f>
        <v>48</v>
      </c>
      <c r="V53" s="1158">
        <f>VLOOKUP($A53,[24]総数!$B$52:$X$74,18,FALSE)</f>
        <v>79</v>
      </c>
      <c r="W53" s="1158">
        <f>VLOOKUP($A53,[24]総数!$B$52:$X$74,19,FALSE)</f>
        <v>131</v>
      </c>
      <c r="X53" s="1158">
        <f>VLOOKUP($A53,[24]総数!$B$52:$X$74,20,FALSE)</f>
        <v>10</v>
      </c>
      <c r="Y53" s="1158">
        <f>VLOOKUP($A53,[24]総数!$B$52:$X$74,21,FALSE)</f>
        <v>46</v>
      </c>
      <c r="Z53" s="1158">
        <f>VLOOKUP($A53,[24]総数!$B$52:$X$74,22,FALSE)</f>
        <v>24</v>
      </c>
      <c r="AA53" s="1158">
        <f>VLOOKUP($A53,[24]総数!$B$52:$X$74,23,FALSE)</f>
        <v>44</v>
      </c>
    </row>
    <row r="54" spans="1:27" s="151" customFormat="1" ht="12" customHeight="1">
      <c r="A54" t="s">
        <v>761</v>
      </c>
      <c r="B54" s="138"/>
      <c r="C54" s="138"/>
      <c r="D54" s="144" t="s">
        <v>943</v>
      </c>
      <c r="E54" s="1159"/>
      <c r="F54" s="1158">
        <f>VLOOKUP($A54,[24]総数!$B$52:$X$74,2,FALSE)</f>
        <v>5675</v>
      </c>
      <c r="G54" s="1158">
        <f>VLOOKUP($A54,[24]総数!$B$52:$X$74,3,FALSE)</f>
        <v>3</v>
      </c>
      <c r="H54" s="1158">
        <f>VLOOKUP($A54,[24]総数!$B$52:$X$74,4,FALSE)</f>
        <v>3</v>
      </c>
      <c r="I54" s="1158">
        <f>VLOOKUP($A54,[24]総数!$B$52:$X$74,5,FALSE)</f>
        <v>2</v>
      </c>
      <c r="J54" s="1158" t="str">
        <f>VLOOKUP($A54,[24]総数!$B$52:$X$74,6,FALSE)</f>
        <v>-</v>
      </c>
      <c r="K54" s="1158">
        <f>VLOOKUP($A54,[24]総数!$B$52:$X$74,7,FALSE)</f>
        <v>102</v>
      </c>
      <c r="L54" s="1158">
        <f>VLOOKUP($A54,[24]総数!$B$52:$X$74,8,FALSE)</f>
        <v>160</v>
      </c>
      <c r="M54" s="1158">
        <f>VLOOKUP($A54,[24]総数!$B$52:$X$74,9,FALSE)</f>
        <v>12</v>
      </c>
      <c r="N54" s="1158">
        <f>VLOOKUP($A54,[24]総数!$B$52:$X$74,10,FALSE)</f>
        <v>111</v>
      </c>
      <c r="O54" s="1158">
        <f>VLOOKUP($A54,[24]総数!$B$52:$X$74,11,FALSE)</f>
        <v>60</v>
      </c>
      <c r="P54" s="1158">
        <f>VLOOKUP($A54,[24]総数!$B$52:$X$74,12,FALSE)</f>
        <v>1033</v>
      </c>
      <c r="Q54" s="1158">
        <f>VLOOKUP($A54,[24]総数!$B$52:$X$74,13,FALSE)</f>
        <v>269</v>
      </c>
      <c r="R54" s="1158">
        <f>VLOOKUP($A54,[24]総数!$B$52:$X$74,14,FALSE)</f>
        <v>47</v>
      </c>
      <c r="S54" s="1158">
        <f>VLOOKUP($A54,[24]総数!$B$52:$X$74,15,FALSE)</f>
        <v>146</v>
      </c>
      <c r="T54" s="1158">
        <f>VLOOKUP($A54,[24]総数!$B$52:$X$74,16,FALSE)</f>
        <v>875</v>
      </c>
      <c r="U54" s="1158">
        <f>VLOOKUP($A54,[24]総数!$B$52:$X$74,17,FALSE)</f>
        <v>280</v>
      </c>
      <c r="V54" s="1158">
        <f>VLOOKUP($A54,[24]総数!$B$52:$X$74,18,FALSE)</f>
        <v>374</v>
      </c>
      <c r="W54" s="1158">
        <f>VLOOKUP($A54,[24]総数!$B$52:$X$74,19,FALSE)</f>
        <v>1493</v>
      </c>
      <c r="X54" s="1158">
        <f>VLOOKUP($A54,[24]総数!$B$52:$X$74,20,FALSE)</f>
        <v>46</v>
      </c>
      <c r="Y54" s="1158">
        <f>VLOOKUP($A54,[24]総数!$B$52:$X$74,21,FALSE)</f>
        <v>335</v>
      </c>
      <c r="Z54" s="1158">
        <f>VLOOKUP($A54,[24]総数!$B$52:$X$74,22,FALSE)</f>
        <v>152</v>
      </c>
      <c r="AA54" s="1158">
        <f>VLOOKUP($A54,[24]総数!$B$52:$X$74,23,FALSE)</f>
        <v>175</v>
      </c>
    </row>
    <row r="55" spans="1:27" s="151" customFormat="1" ht="12" customHeight="1">
      <c r="A55" t="s">
        <v>763</v>
      </c>
      <c r="B55" s="138"/>
      <c r="C55" s="138"/>
      <c r="D55" s="144" t="s">
        <v>944</v>
      </c>
      <c r="E55" s="1159"/>
      <c r="F55" s="1158">
        <f>VLOOKUP($A55,[24]総数!$B$52:$X$74,2,FALSE)</f>
        <v>6466</v>
      </c>
      <c r="G55" s="1158">
        <f>VLOOKUP($A55,[24]総数!$B$52:$X$74,3,FALSE)</f>
        <v>9</v>
      </c>
      <c r="H55" s="1158">
        <f>VLOOKUP($A55,[24]総数!$B$52:$X$74,4,FALSE)</f>
        <v>9</v>
      </c>
      <c r="I55" s="1158">
        <f>VLOOKUP($A55,[24]総数!$B$52:$X$74,5,FALSE)</f>
        <v>8</v>
      </c>
      <c r="J55" s="1158">
        <f>VLOOKUP($A55,[24]総数!$B$52:$X$74,6,FALSE)</f>
        <v>2</v>
      </c>
      <c r="K55" s="1158">
        <f>VLOOKUP($A55,[24]総数!$B$52:$X$74,7,FALSE)</f>
        <v>130</v>
      </c>
      <c r="L55" s="1158">
        <f>VLOOKUP($A55,[24]総数!$B$52:$X$74,8,FALSE)</f>
        <v>229</v>
      </c>
      <c r="M55" s="1158">
        <f>VLOOKUP($A55,[24]総数!$B$52:$X$74,9,FALSE)</f>
        <v>21</v>
      </c>
      <c r="N55" s="1158">
        <f>VLOOKUP($A55,[24]総数!$B$52:$X$74,10,FALSE)</f>
        <v>164</v>
      </c>
      <c r="O55" s="1158">
        <f>VLOOKUP($A55,[24]総数!$B$52:$X$74,11,FALSE)</f>
        <v>90</v>
      </c>
      <c r="P55" s="1158">
        <f>VLOOKUP($A55,[24]総数!$B$52:$X$74,12,FALSE)</f>
        <v>912</v>
      </c>
      <c r="Q55" s="1158">
        <f>VLOOKUP($A55,[24]総数!$B$52:$X$74,13,FALSE)</f>
        <v>504</v>
      </c>
      <c r="R55" s="1158">
        <f>VLOOKUP($A55,[24]総数!$B$52:$X$74,14,FALSE)</f>
        <v>71</v>
      </c>
      <c r="S55" s="1158">
        <f>VLOOKUP($A55,[24]総数!$B$52:$X$74,15,FALSE)</f>
        <v>172</v>
      </c>
      <c r="T55" s="1158">
        <f>VLOOKUP($A55,[24]総数!$B$52:$X$74,16,FALSE)</f>
        <v>332</v>
      </c>
      <c r="U55" s="1158">
        <f>VLOOKUP($A55,[24]総数!$B$52:$X$74,17,FALSE)</f>
        <v>271</v>
      </c>
      <c r="V55" s="1158">
        <f>VLOOKUP($A55,[24]総数!$B$52:$X$74,18,FALSE)</f>
        <v>421</v>
      </c>
      <c r="W55" s="1158">
        <f>VLOOKUP($A55,[24]総数!$B$52:$X$74,19,FALSE)</f>
        <v>2247</v>
      </c>
      <c r="X55" s="1158">
        <f>VLOOKUP($A55,[24]総数!$B$52:$X$74,20,FALSE)</f>
        <v>39</v>
      </c>
      <c r="Y55" s="1158">
        <f>VLOOKUP($A55,[24]総数!$B$52:$X$74,21,FALSE)</f>
        <v>422</v>
      </c>
      <c r="Z55" s="1158">
        <f>VLOOKUP($A55,[24]総数!$B$52:$X$74,22,FALSE)</f>
        <v>274</v>
      </c>
      <c r="AA55" s="1158">
        <f>VLOOKUP($A55,[24]総数!$B$52:$X$74,23,FALSE)</f>
        <v>148</v>
      </c>
    </row>
    <row r="56" spans="1:27" s="151" customFormat="1" ht="12" customHeight="1">
      <c r="A56" t="s">
        <v>765</v>
      </c>
      <c r="B56" s="138"/>
      <c r="C56" s="138"/>
      <c r="D56" s="144" t="s">
        <v>945</v>
      </c>
      <c r="E56" s="1159"/>
      <c r="F56" s="1158">
        <f>VLOOKUP($A56,[24]総数!$B$52:$X$74,2,FALSE)</f>
        <v>6831</v>
      </c>
      <c r="G56" s="1158">
        <f>VLOOKUP($A56,[24]総数!$B$52:$X$74,3,FALSE)</f>
        <v>12</v>
      </c>
      <c r="H56" s="1158">
        <f>VLOOKUP($A56,[24]総数!$B$52:$X$74,4,FALSE)</f>
        <v>12</v>
      </c>
      <c r="I56" s="1158">
        <f>VLOOKUP($A56,[24]総数!$B$52:$X$74,5,FALSE)</f>
        <v>6</v>
      </c>
      <c r="J56" s="1158" t="str">
        <f>VLOOKUP($A56,[24]総数!$B$52:$X$74,6,FALSE)</f>
        <v>-</v>
      </c>
      <c r="K56" s="1158">
        <f>VLOOKUP($A56,[24]総数!$B$52:$X$74,7,FALSE)</f>
        <v>142</v>
      </c>
      <c r="L56" s="1158">
        <f>VLOOKUP($A56,[24]総数!$B$52:$X$74,8,FALSE)</f>
        <v>287</v>
      </c>
      <c r="M56" s="1158">
        <f>VLOOKUP($A56,[24]総数!$B$52:$X$74,9,FALSE)</f>
        <v>18</v>
      </c>
      <c r="N56" s="1158">
        <f>VLOOKUP($A56,[24]総数!$B$52:$X$74,10,FALSE)</f>
        <v>171</v>
      </c>
      <c r="O56" s="1158">
        <f>VLOOKUP($A56,[24]総数!$B$52:$X$74,11,FALSE)</f>
        <v>93</v>
      </c>
      <c r="P56" s="1158">
        <f>VLOOKUP($A56,[24]総数!$B$52:$X$74,12,FALSE)</f>
        <v>1090</v>
      </c>
      <c r="Q56" s="1158">
        <f>VLOOKUP($A56,[24]総数!$B$52:$X$74,13,FALSE)</f>
        <v>495</v>
      </c>
      <c r="R56" s="1158">
        <f>VLOOKUP($A56,[24]総数!$B$52:$X$74,14,FALSE)</f>
        <v>88</v>
      </c>
      <c r="S56" s="1158">
        <f>VLOOKUP($A56,[24]総数!$B$52:$X$74,15,FALSE)</f>
        <v>191</v>
      </c>
      <c r="T56" s="1158">
        <f>VLOOKUP($A56,[24]総数!$B$52:$X$74,16,FALSE)</f>
        <v>399</v>
      </c>
      <c r="U56" s="1158">
        <f>VLOOKUP($A56,[24]総数!$B$52:$X$74,17,FALSE)</f>
        <v>293</v>
      </c>
      <c r="V56" s="1158">
        <f>VLOOKUP($A56,[24]総数!$B$52:$X$74,18,FALSE)</f>
        <v>411</v>
      </c>
      <c r="W56" s="1158">
        <f>VLOOKUP($A56,[24]総数!$B$52:$X$74,19,FALSE)</f>
        <v>2291</v>
      </c>
      <c r="X56" s="1158">
        <f>VLOOKUP($A56,[24]総数!$B$52:$X$74,20,FALSE)</f>
        <v>30</v>
      </c>
      <c r="Y56" s="1158">
        <f>VLOOKUP($A56,[24]総数!$B$52:$X$74,21,FALSE)</f>
        <v>420</v>
      </c>
      <c r="Z56" s="1158">
        <f>VLOOKUP($A56,[24]総数!$B$52:$X$74,22,FALSE)</f>
        <v>241</v>
      </c>
      <c r="AA56" s="1158">
        <f>VLOOKUP($A56,[24]総数!$B$52:$X$74,23,FALSE)</f>
        <v>153</v>
      </c>
    </row>
    <row r="57" spans="1:27" s="151" customFormat="1" ht="12" customHeight="1">
      <c r="A57" t="s">
        <v>767</v>
      </c>
      <c r="B57" s="138"/>
      <c r="C57" s="138"/>
      <c r="D57" s="144" t="s">
        <v>946</v>
      </c>
      <c r="E57" s="1159"/>
      <c r="F57" s="1158">
        <f>VLOOKUP($A57,[24]総数!$B$52:$X$74,2,FALSE)</f>
        <v>7938</v>
      </c>
      <c r="G57" s="1158">
        <f>VLOOKUP($A57,[24]総数!$B$52:$X$74,3,FALSE)</f>
        <v>22</v>
      </c>
      <c r="H57" s="1158">
        <f>VLOOKUP($A57,[24]総数!$B$52:$X$74,4,FALSE)</f>
        <v>20</v>
      </c>
      <c r="I57" s="1158">
        <f>VLOOKUP($A57,[24]総数!$B$52:$X$74,5,FALSE)</f>
        <v>6</v>
      </c>
      <c r="J57" s="1158">
        <f>VLOOKUP($A57,[24]総数!$B$52:$X$74,6,FALSE)</f>
        <v>1</v>
      </c>
      <c r="K57" s="1158">
        <f>VLOOKUP($A57,[24]総数!$B$52:$X$74,7,FALSE)</f>
        <v>200</v>
      </c>
      <c r="L57" s="1158">
        <f>VLOOKUP($A57,[24]総数!$B$52:$X$74,8,FALSE)</f>
        <v>337</v>
      </c>
      <c r="M57" s="1158">
        <f>VLOOKUP($A57,[24]総数!$B$52:$X$74,9,FALSE)</f>
        <v>13</v>
      </c>
      <c r="N57" s="1158">
        <f>VLOOKUP($A57,[24]総数!$B$52:$X$74,10,FALSE)</f>
        <v>164</v>
      </c>
      <c r="O57" s="1158">
        <f>VLOOKUP($A57,[24]総数!$B$52:$X$74,11,FALSE)</f>
        <v>93</v>
      </c>
      <c r="P57" s="1158">
        <f>VLOOKUP($A57,[24]総数!$B$52:$X$74,12,FALSE)</f>
        <v>1356</v>
      </c>
      <c r="Q57" s="1158">
        <f>VLOOKUP($A57,[24]総数!$B$52:$X$74,13,FALSE)</f>
        <v>527</v>
      </c>
      <c r="R57" s="1158">
        <f>VLOOKUP($A57,[24]総数!$B$52:$X$74,14,FALSE)</f>
        <v>107</v>
      </c>
      <c r="S57" s="1158">
        <f>VLOOKUP($A57,[24]総数!$B$52:$X$74,15,FALSE)</f>
        <v>248</v>
      </c>
      <c r="T57" s="1158">
        <f>VLOOKUP($A57,[24]総数!$B$52:$X$74,16,FALSE)</f>
        <v>542</v>
      </c>
      <c r="U57" s="1158">
        <f>VLOOKUP($A57,[24]総数!$B$52:$X$74,17,FALSE)</f>
        <v>346</v>
      </c>
      <c r="V57" s="1158">
        <f>VLOOKUP($A57,[24]総数!$B$52:$X$74,18,FALSE)</f>
        <v>481</v>
      </c>
      <c r="W57" s="1158">
        <f>VLOOKUP($A57,[24]総数!$B$52:$X$74,19,FALSE)</f>
        <v>2627</v>
      </c>
      <c r="X57" s="1158">
        <f>VLOOKUP($A57,[24]総数!$B$52:$X$74,20,FALSE)</f>
        <v>34</v>
      </c>
      <c r="Y57" s="1158">
        <f>VLOOKUP($A57,[24]総数!$B$52:$X$74,21,FALSE)</f>
        <v>464</v>
      </c>
      <c r="Z57" s="1158">
        <f>VLOOKUP($A57,[24]総数!$B$52:$X$74,22,FALSE)</f>
        <v>201</v>
      </c>
      <c r="AA57" s="1158">
        <f>VLOOKUP($A57,[24]総数!$B$52:$X$74,23,FALSE)</f>
        <v>169</v>
      </c>
    </row>
    <row r="58" spans="1:27" s="151" customFormat="1" ht="12" customHeight="1">
      <c r="A58" t="s">
        <v>769</v>
      </c>
      <c r="B58" s="138"/>
      <c r="C58" s="138"/>
      <c r="D58" s="144" t="s">
        <v>947</v>
      </c>
      <c r="E58" s="1159"/>
      <c r="F58" s="1158">
        <f>VLOOKUP($A58,[24]総数!$B$52:$X$74,2,FALSE)</f>
        <v>9277</v>
      </c>
      <c r="G58" s="1158">
        <f>VLOOKUP($A58,[24]総数!$B$52:$X$74,3,FALSE)</f>
        <v>30</v>
      </c>
      <c r="H58" s="1158">
        <f>VLOOKUP($A58,[24]総数!$B$52:$X$74,4,FALSE)</f>
        <v>30</v>
      </c>
      <c r="I58" s="1158">
        <f>VLOOKUP($A58,[24]総数!$B$52:$X$74,5,FALSE)</f>
        <v>9</v>
      </c>
      <c r="J58" s="1158" t="str">
        <f>VLOOKUP($A58,[24]総数!$B$52:$X$74,6,FALSE)</f>
        <v>-</v>
      </c>
      <c r="K58" s="1158">
        <f>VLOOKUP($A58,[24]総数!$B$52:$X$74,7,FALSE)</f>
        <v>273</v>
      </c>
      <c r="L58" s="1158">
        <f>VLOOKUP($A58,[24]総数!$B$52:$X$74,8,FALSE)</f>
        <v>441</v>
      </c>
      <c r="M58" s="1158">
        <f>VLOOKUP($A58,[24]総数!$B$52:$X$74,9,FALSE)</f>
        <v>19</v>
      </c>
      <c r="N58" s="1158">
        <f>VLOOKUP($A58,[24]総数!$B$52:$X$74,10,FALSE)</f>
        <v>137</v>
      </c>
      <c r="O58" s="1158">
        <f>VLOOKUP($A58,[24]総数!$B$52:$X$74,11,FALSE)</f>
        <v>133</v>
      </c>
      <c r="P58" s="1158">
        <f>VLOOKUP($A58,[24]総数!$B$52:$X$74,12,FALSE)</f>
        <v>1631</v>
      </c>
      <c r="Q58" s="1158">
        <f>VLOOKUP($A58,[24]総数!$B$52:$X$74,13,FALSE)</f>
        <v>486</v>
      </c>
      <c r="R58" s="1158">
        <f>VLOOKUP($A58,[24]総数!$B$52:$X$74,14,FALSE)</f>
        <v>123</v>
      </c>
      <c r="S58" s="1158">
        <f>VLOOKUP($A58,[24]総数!$B$52:$X$74,15,FALSE)</f>
        <v>292</v>
      </c>
      <c r="T58" s="1158">
        <f>VLOOKUP($A58,[24]総数!$B$52:$X$74,16,FALSE)</f>
        <v>607</v>
      </c>
      <c r="U58" s="1158">
        <f>VLOOKUP($A58,[24]総数!$B$52:$X$74,17,FALSE)</f>
        <v>353</v>
      </c>
      <c r="V58" s="1158">
        <f>VLOOKUP($A58,[24]総数!$B$52:$X$74,18,FALSE)</f>
        <v>602</v>
      </c>
      <c r="W58" s="1158">
        <f>VLOOKUP($A58,[24]総数!$B$52:$X$74,19,FALSE)</f>
        <v>3147</v>
      </c>
      <c r="X58" s="1158">
        <f>VLOOKUP($A58,[24]総数!$B$52:$X$74,20,FALSE)</f>
        <v>46</v>
      </c>
      <c r="Y58" s="1158">
        <f>VLOOKUP($A58,[24]総数!$B$52:$X$74,21,FALSE)</f>
        <v>510</v>
      </c>
      <c r="Z58" s="1158">
        <f>VLOOKUP($A58,[24]総数!$B$52:$X$74,22,FALSE)</f>
        <v>273</v>
      </c>
      <c r="AA58" s="1158">
        <f>VLOOKUP($A58,[24]総数!$B$52:$X$74,23,FALSE)</f>
        <v>165</v>
      </c>
    </row>
    <row r="59" spans="1:27" s="151" customFormat="1" ht="12" customHeight="1">
      <c r="A59" t="s">
        <v>771</v>
      </c>
      <c r="B59" s="138"/>
      <c r="C59" s="138"/>
      <c r="D59" s="144" t="s">
        <v>948</v>
      </c>
      <c r="E59" s="1159"/>
      <c r="F59" s="1158">
        <f>VLOOKUP($A59,[24]総数!$B$52:$X$74,2,FALSE)</f>
        <v>11163</v>
      </c>
      <c r="G59" s="1158">
        <f>VLOOKUP($A59,[24]総数!$B$52:$X$74,3,FALSE)</f>
        <v>34</v>
      </c>
      <c r="H59" s="1158">
        <f>VLOOKUP($A59,[24]総数!$B$52:$X$74,4,FALSE)</f>
        <v>34</v>
      </c>
      <c r="I59" s="1158">
        <f>VLOOKUP($A59,[24]総数!$B$52:$X$74,5,FALSE)</f>
        <v>10</v>
      </c>
      <c r="J59" s="1158">
        <f>VLOOKUP($A59,[24]総数!$B$52:$X$74,6,FALSE)</f>
        <v>5</v>
      </c>
      <c r="K59" s="1158">
        <f>VLOOKUP($A59,[24]総数!$B$52:$X$74,7,FALSE)</f>
        <v>349</v>
      </c>
      <c r="L59" s="1158">
        <f>VLOOKUP($A59,[24]総数!$B$52:$X$74,8,FALSE)</f>
        <v>579</v>
      </c>
      <c r="M59" s="1158">
        <f>VLOOKUP($A59,[24]総数!$B$52:$X$74,9,FALSE)</f>
        <v>28</v>
      </c>
      <c r="N59" s="1158">
        <f>VLOOKUP($A59,[24]総数!$B$52:$X$74,10,FALSE)</f>
        <v>152</v>
      </c>
      <c r="O59" s="1158">
        <f>VLOOKUP($A59,[24]総数!$B$52:$X$74,11,FALSE)</f>
        <v>162</v>
      </c>
      <c r="P59" s="1158">
        <f>VLOOKUP($A59,[24]総数!$B$52:$X$74,12,FALSE)</f>
        <v>1992</v>
      </c>
      <c r="Q59" s="1158">
        <f>VLOOKUP($A59,[24]総数!$B$52:$X$74,13,FALSE)</f>
        <v>644</v>
      </c>
      <c r="R59" s="1158">
        <f>VLOOKUP($A59,[24]総数!$B$52:$X$74,14,FALSE)</f>
        <v>141</v>
      </c>
      <c r="S59" s="1158">
        <f>VLOOKUP($A59,[24]総数!$B$52:$X$74,15,FALSE)</f>
        <v>412</v>
      </c>
      <c r="T59" s="1158">
        <f>VLOOKUP($A59,[24]総数!$B$52:$X$74,16,FALSE)</f>
        <v>711</v>
      </c>
      <c r="U59" s="1158">
        <f>VLOOKUP($A59,[24]総数!$B$52:$X$74,17,FALSE)</f>
        <v>396</v>
      </c>
      <c r="V59" s="1158">
        <f>VLOOKUP($A59,[24]総数!$B$52:$X$74,18,FALSE)</f>
        <v>825</v>
      </c>
      <c r="W59" s="1158">
        <f>VLOOKUP($A59,[24]総数!$B$52:$X$74,19,FALSE)</f>
        <v>3247</v>
      </c>
      <c r="X59" s="1158">
        <f>VLOOKUP($A59,[24]総数!$B$52:$X$74,20,FALSE)</f>
        <v>60</v>
      </c>
      <c r="Y59" s="1158">
        <f>VLOOKUP($A59,[24]総数!$B$52:$X$74,21,FALSE)</f>
        <v>707</v>
      </c>
      <c r="Z59" s="1158">
        <f>VLOOKUP($A59,[24]総数!$B$52:$X$74,22,FALSE)</f>
        <v>480</v>
      </c>
      <c r="AA59" s="1158">
        <f>VLOOKUP($A59,[24]総数!$B$52:$X$74,23,FALSE)</f>
        <v>229</v>
      </c>
    </row>
    <row r="60" spans="1:27" s="151" customFormat="1" ht="12" customHeight="1">
      <c r="A60" t="s">
        <v>773</v>
      </c>
      <c r="B60" s="138"/>
      <c r="C60" s="138"/>
      <c r="D60" s="144" t="s">
        <v>949</v>
      </c>
      <c r="E60" s="1159"/>
      <c r="F60" s="1158">
        <f>VLOOKUP($A60,[24]総数!$B$52:$X$74,2,FALSE)</f>
        <v>10185</v>
      </c>
      <c r="G60" s="1158">
        <f>VLOOKUP($A60,[24]総数!$B$52:$X$74,3,FALSE)</f>
        <v>52</v>
      </c>
      <c r="H60" s="1158">
        <f>VLOOKUP($A60,[24]総数!$B$52:$X$74,4,FALSE)</f>
        <v>49</v>
      </c>
      <c r="I60" s="1158">
        <f>VLOOKUP($A60,[24]総数!$B$52:$X$74,5,FALSE)</f>
        <v>8</v>
      </c>
      <c r="J60" s="1158">
        <f>VLOOKUP($A60,[24]総数!$B$52:$X$74,6,FALSE)</f>
        <v>2</v>
      </c>
      <c r="K60" s="1158">
        <f>VLOOKUP($A60,[24]総数!$B$52:$X$74,7,FALSE)</f>
        <v>272</v>
      </c>
      <c r="L60" s="1158">
        <f>VLOOKUP($A60,[24]総数!$B$52:$X$74,8,FALSE)</f>
        <v>512</v>
      </c>
      <c r="M60" s="1158">
        <f>VLOOKUP($A60,[24]総数!$B$52:$X$74,9,FALSE)</f>
        <v>22</v>
      </c>
      <c r="N60" s="1158">
        <f>VLOOKUP($A60,[24]総数!$B$52:$X$74,10,FALSE)</f>
        <v>131</v>
      </c>
      <c r="O60" s="1158">
        <f>VLOOKUP($A60,[24]総数!$B$52:$X$74,11,FALSE)</f>
        <v>160</v>
      </c>
      <c r="P60" s="1158">
        <f>VLOOKUP($A60,[24]総数!$B$52:$X$74,12,FALSE)</f>
        <v>1905</v>
      </c>
      <c r="Q60" s="1158">
        <f>VLOOKUP($A60,[24]総数!$B$52:$X$74,13,FALSE)</f>
        <v>559</v>
      </c>
      <c r="R60" s="1158">
        <f>VLOOKUP($A60,[24]総数!$B$52:$X$74,14,FALSE)</f>
        <v>161</v>
      </c>
      <c r="S60" s="1158">
        <f>VLOOKUP($A60,[24]総数!$B$52:$X$74,15,FALSE)</f>
        <v>288</v>
      </c>
      <c r="T60" s="1158">
        <f>VLOOKUP($A60,[24]総数!$B$52:$X$74,16,FALSE)</f>
        <v>661</v>
      </c>
      <c r="U60" s="1158">
        <f>VLOOKUP($A60,[24]総数!$B$52:$X$74,17,FALSE)</f>
        <v>393</v>
      </c>
      <c r="V60" s="1158">
        <f>VLOOKUP($A60,[24]総数!$B$52:$X$74,18,FALSE)</f>
        <v>812</v>
      </c>
      <c r="W60" s="1158">
        <f>VLOOKUP($A60,[24]総数!$B$52:$X$74,19,FALSE)</f>
        <v>2983</v>
      </c>
      <c r="X60" s="1158">
        <f>VLOOKUP($A60,[24]総数!$B$52:$X$74,20,FALSE)</f>
        <v>48</v>
      </c>
      <c r="Y60" s="1158">
        <f>VLOOKUP($A60,[24]総数!$B$52:$X$74,21,FALSE)</f>
        <v>655</v>
      </c>
      <c r="Z60" s="1158">
        <f>VLOOKUP($A60,[24]総数!$B$52:$X$74,22,FALSE)</f>
        <v>365</v>
      </c>
      <c r="AA60" s="1158">
        <f>VLOOKUP($A60,[24]総数!$B$52:$X$74,23,FALSE)</f>
        <v>196</v>
      </c>
    </row>
    <row r="61" spans="1:27" s="151" customFormat="1" ht="12" customHeight="1">
      <c r="A61" t="s">
        <v>775</v>
      </c>
      <c r="B61" s="138"/>
      <c r="C61" s="138"/>
      <c r="D61" s="144" t="s">
        <v>950</v>
      </c>
      <c r="E61" s="1159"/>
      <c r="F61" s="1158">
        <f>VLOOKUP($A61,[24]総数!$B$52:$X$74,2,FALSE)</f>
        <v>9925</v>
      </c>
      <c r="G61" s="1158">
        <f>VLOOKUP($A61,[24]総数!$B$52:$X$74,3,FALSE)</f>
        <v>75</v>
      </c>
      <c r="H61" s="1158">
        <f>VLOOKUP($A61,[24]総数!$B$52:$X$74,4,FALSE)</f>
        <v>73</v>
      </c>
      <c r="I61" s="1158">
        <f>VLOOKUP($A61,[24]総数!$B$52:$X$74,5,FALSE)</f>
        <v>19</v>
      </c>
      <c r="J61" s="1158">
        <f>VLOOKUP($A61,[24]総数!$B$52:$X$74,6,FALSE)</f>
        <v>1</v>
      </c>
      <c r="K61" s="1158">
        <f>VLOOKUP($A61,[24]総数!$B$52:$X$74,7,FALSE)</f>
        <v>283</v>
      </c>
      <c r="L61" s="1158">
        <f>VLOOKUP($A61,[24]総数!$B$52:$X$74,8,FALSE)</f>
        <v>513</v>
      </c>
      <c r="M61" s="1158">
        <f>VLOOKUP($A61,[24]総数!$B$52:$X$74,9,FALSE)</f>
        <v>21</v>
      </c>
      <c r="N61" s="1158">
        <f>VLOOKUP($A61,[24]総数!$B$52:$X$74,10,FALSE)</f>
        <v>88</v>
      </c>
      <c r="O61" s="1158">
        <f>VLOOKUP($A61,[24]総数!$B$52:$X$74,11,FALSE)</f>
        <v>134</v>
      </c>
      <c r="P61" s="1158">
        <f>VLOOKUP($A61,[24]総数!$B$52:$X$74,12,FALSE)</f>
        <v>1775</v>
      </c>
      <c r="Q61" s="1158">
        <f>VLOOKUP($A61,[24]総数!$B$52:$X$74,13,FALSE)</f>
        <v>457</v>
      </c>
      <c r="R61" s="1158">
        <f>VLOOKUP($A61,[24]総数!$B$52:$X$74,14,FALSE)</f>
        <v>168</v>
      </c>
      <c r="S61" s="1158">
        <f>VLOOKUP($A61,[24]総数!$B$52:$X$74,15,FALSE)</f>
        <v>263</v>
      </c>
      <c r="T61" s="1158">
        <f>VLOOKUP($A61,[24]総数!$B$52:$X$74,16,FALSE)</f>
        <v>661</v>
      </c>
      <c r="U61" s="1158">
        <f>VLOOKUP($A61,[24]総数!$B$52:$X$74,17,FALSE)</f>
        <v>425</v>
      </c>
      <c r="V61" s="1158">
        <f>VLOOKUP($A61,[24]総数!$B$52:$X$74,18,FALSE)</f>
        <v>743</v>
      </c>
      <c r="W61" s="1158">
        <f>VLOOKUP($A61,[24]総数!$B$52:$X$74,19,FALSE)</f>
        <v>3095</v>
      </c>
      <c r="X61" s="1158">
        <f>VLOOKUP($A61,[24]総数!$B$52:$X$74,20,FALSE)</f>
        <v>56</v>
      </c>
      <c r="Y61" s="1158">
        <f>VLOOKUP($A61,[24]総数!$B$52:$X$74,21,FALSE)</f>
        <v>674</v>
      </c>
      <c r="Z61" s="1158">
        <f>VLOOKUP($A61,[24]総数!$B$52:$X$74,22,FALSE)</f>
        <v>270</v>
      </c>
      <c r="AA61" s="1158">
        <f>VLOOKUP($A61,[24]総数!$B$52:$X$74,23,FALSE)</f>
        <v>204</v>
      </c>
    </row>
    <row r="62" spans="1:27" s="151" customFormat="1" ht="12" customHeight="1">
      <c r="A62" t="s">
        <v>777</v>
      </c>
      <c r="B62" s="138"/>
      <c r="C62" s="138"/>
      <c r="D62" s="144" t="s">
        <v>951</v>
      </c>
      <c r="E62" s="1159"/>
      <c r="F62" s="1158">
        <f>VLOOKUP($A62,[24]総数!$B$52:$X$74,2,FALSE)</f>
        <v>8346</v>
      </c>
      <c r="G62" s="1158">
        <f>VLOOKUP($A62,[24]総数!$B$52:$X$74,3,FALSE)</f>
        <v>97</v>
      </c>
      <c r="H62" s="1158">
        <f>VLOOKUP($A62,[24]総数!$B$52:$X$74,4,FALSE)</f>
        <v>95</v>
      </c>
      <c r="I62" s="1158">
        <f>VLOOKUP($A62,[24]総数!$B$52:$X$74,5,FALSE)</f>
        <v>7</v>
      </c>
      <c r="J62" s="1158" t="str">
        <f>VLOOKUP($A62,[24]総数!$B$52:$X$74,6,FALSE)</f>
        <v>-</v>
      </c>
      <c r="K62" s="1158">
        <f>VLOOKUP($A62,[24]総数!$B$52:$X$74,7,FALSE)</f>
        <v>222</v>
      </c>
      <c r="L62" s="1158">
        <f>VLOOKUP($A62,[24]総数!$B$52:$X$74,8,FALSE)</f>
        <v>421</v>
      </c>
      <c r="M62" s="1158">
        <f>VLOOKUP($A62,[24]総数!$B$52:$X$74,9,FALSE)</f>
        <v>8</v>
      </c>
      <c r="N62" s="1158">
        <f>VLOOKUP($A62,[24]総数!$B$52:$X$74,10,FALSE)</f>
        <v>37</v>
      </c>
      <c r="O62" s="1158">
        <f>VLOOKUP($A62,[24]総数!$B$52:$X$74,11,FALSE)</f>
        <v>88</v>
      </c>
      <c r="P62" s="1158">
        <f>VLOOKUP($A62,[24]総数!$B$52:$X$74,12,FALSE)</f>
        <v>1746</v>
      </c>
      <c r="Q62" s="1158">
        <f>VLOOKUP($A62,[24]総数!$B$52:$X$74,13,FALSE)</f>
        <v>256</v>
      </c>
      <c r="R62" s="1158">
        <f>VLOOKUP($A62,[24]総数!$B$52:$X$74,14,FALSE)</f>
        <v>198</v>
      </c>
      <c r="S62" s="1158">
        <f>VLOOKUP($A62,[24]総数!$B$52:$X$74,15,FALSE)</f>
        <v>181</v>
      </c>
      <c r="T62" s="1158">
        <f>VLOOKUP($A62,[24]総数!$B$52:$X$74,16,FALSE)</f>
        <v>667</v>
      </c>
      <c r="U62" s="1158">
        <f>VLOOKUP($A62,[24]総数!$B$52:$X$74,17,FALSE)</f>
        <v>363</v>
      </c>
      <c r="V62" s="1158">
        <f>VLOOKUP($A62,[24]総数!$B$52:$X$74,18,FALSE)</f>
        <v>530</v>
      </c>
      <c r="W62" s="1158">
        <f>VLOOKUP($A62,[24]総数!$B$52:$X$74,19,FALSE)</f>
        <v>2505</v>
      </c>
      <c r="X62" s="1158">
        <f>VLOOKUP($A62,[24]総数!$B$52:$X$74,20,FALSE)</f>
        <v>42</v>
      </c>
      <c r="Y62" s="1158">
        <f>VLOOKUP($A62,[24]総数!$B$52:$X$74,21,FALSE)</f>
        <v>595</v>
      </c>
      <c r="Z62" s="1158">
        <f>VLOOKUP($A62,[24]総数!$B$52:$X$74,22,FALSE)</f>
        <v>173</v>
      </c>
      <c r="AA62" s="1158">
        <f>VLOOKUP($A62,[24]総数!$B$52:$X$74,23,FALSE)</f>
        <v>210</v>
      </c>
    </row>
    <row r="63" spans="1:27" s="151" customFormat="1" ht="12" customHeight="1">
      <c r="A63" t="s">
        <v>779</v>
      </c>
      <c r="B63" s="138"/>
      <c r="C63" s="138"/>
      <c r="D63" s="144" t="s">
        <v>952</v>
      </c>
      <c r="E63" s="1159"/>
      <c r="F63" s="1158">
        <f>VLOOKUP($A63,[24]総数!$B$52:$X$74,2,FALSE)</f>
        <v>6157</v>
      </c>
      <c r="G63" s="1158">
        <f>VLOOKUP($A63,[24]総数!$B$52:$X$74,3,FALSE)</f>
        <v>133</v>
      </c>
      <c r="H63" s="1158">
        <f>VLOOKUP($A63,[24]総数!$B$52:$X$74,4,FALSE)</f>
        <v>132</v>
      </c>
      <c r="I63" s="1158">
        <f>VLOOKUP($A63,[24]総数!$B$52:$X$74,5,FALSE)</f>
        <v>19</v>
      </c>
      <c r="J63" s="1158" t="str">
        <f>VLOOKUP($A63,[24]総数!$B$52:$X$74,6,FALSE)</f>
        <v>-</v>
      </c>
      <c r="K63" s="1158">
        <f>VLOOKUP($A63,[24]総数!$B$52:$X$74,7,FALSE)</f>
        <v>167</v>
      </c>
      <c r="L63" s="1158">
        <f>VLOOKUP($A63,[24]総数!$B$52:$X$74,8,FALSE)</f>
        <v>321</v>
      </c>
      <c r="M63" s="1158">
        <f>VLOOKUP($A63,[24]総数!$B$52:$X$74,9,FALSE)</f>
        <v>2</v>
      </c>
      <c r="N63" s="1158">
        <f>VLOOKUP($A63,[24]総数!$B$52:$X$74,10,FALSE)</f>
        <v>15</v>
      </c>
      <c r="O63" s="1158">
        <f>VLOOKUP($A63,[24]総数!$B$52:$X$74,11,FALSE)</f>
        <v>59</v>
      </c>
      <c r="P63" s="1158">
        <f>VLOOKUP($A63,[24]総数!$B$52:$X$74,12,FALSE)</f>
        <v>1272</v>
      </c>
      <c r="Q63" s="1158">
        <f>VLOOKUP($A63,[24]総数!$B$52:$X$74,13,FALSE)</f>
        <v>86</v>
      </c>
      <c r="R63" s="1158">
        <f>VLOOKUP($A63,[24]総数!$B$52:$X$74,14,FALSE)</f>
        <v>220</v>
      </c>
      <c r="S63" s="1158">
        <f>VLOOKUP($A63,[24]総数!$B$52:$X$74,15,FALSE)</f>
        <v>103</v>
      </c>
      <c r="T63" s="1158">
        <f>VLOOKUP($A63,[24]総数!$B$52:$X$74,16,FALSE)</f>
        <v>760</v>
      </c>
      <c r="U63" s="1158">
        <f>VLOOKUP($A63,[24]総数!$B$52:$X$74,17,FALSE)</f>
        <v>311</v>
      </c>
      <c r="V63" s="1158">
        <f>VLOOKUP($A63,[24]総数!$B$52:$X$74,18,FALSE)</f>
        <v>211</v>
      </c>
      <c r="W63" s="1158">
        <f>VLOOKUP($A63,[24]総数!$B$52:$X$74,19,FALSE)</f>
        <v>1550</v>
      </c>
      <c r="X63" s="1158">
        <f>VLOOKUP($A63,[24]総数!$B$52:$X$74,20,FALSE)</f>
        <v>9</v>
      </c>
      <c r="Y63" s="1158">
        <f>VLOOKUP($A63,[24]総数!$B$52:$X$74,21,FALSE)</f>
        <v>560</v>
      </c>
      <c r="Z63" s="1158">
        <f>VLOOKUP($A63,[24]総数!$B$52:$X$74,22,FALSE)</f>
        <v>81</v>
      </c>
      <c r="AA63" s="1158">
        <f>VLOOKUP($A63,[24]総数!$B$52:$X$74,23,FALSE)</f>
        <v>278</v>
      </c>
    </row>
    <row r="64" spans="1:27" s="151" customFormat="1" ht="12" customHeight="1">
      <c r="A64" t="s">
        <v>781</v>
      </c>
      <c r="B64" s="138"/>
      <c r="C64" s="138"/>
      <c r="D64" s="144" t="s">
        <v>953</v>
      </c>
      <c r="E64" s="1159"/>
      <c r="F64" s="1158">
        <f>VLOOKUP($A64,[24]総数!$B$52:$X$74,2,FALSE)</f>
        <v>4008</v>
      </c>
      <c r="G64" s="1158">
        <f>VLOOKUP($A64,[24]総数!$B$52:$X$74,3,FALSE)</f>
        <v>148</v>
      </c>
      <c r="H64" s="1158">
        <f>VLOOKUP($A64,[24]総数!$B$52:$X$74,4,FALSE)</f>
        <v>147</v>
      </c>
      <c r="I64" s="1158">
        <f>VLOOKUP($A64,[24]総数!$B$52:$X$74,5,FALSE)</f>
        <v>18</v>
      </c>
      <c r="J64" s="1158" t="str">
        <f>VLOOKUP($A64,[24]総数!$B$52:$X$74,6,FALSE)</f>
        <v>-</v>
      </c>
      <c r="K64" s="1158">
        <f>VLOOKUP($A64,[24]総数!$B$52:$X$74,7,FALSE)</f>
        <v>150</v>
      </c>
      <c r="L64" s="1158">
        <f>VLOOKUP($A64,[24]総数!$B$52:$X$74,8,FALSE)</f>
        <v>200</v>
      </c>
      <c r="M64" s="1158">
        <f>VLOOKUP($A64,[24]総数!$B$52:$X$74,9,FALSE)</f>
        <v>2</v>
      </c>
      <c r="N64" s="1158">
        <f>VLOOKUP($A64,[24]総数!$B$52:$X$74,10,FALSE)</f>
        <v>5</v>
      </c>
      <c r="O64" s="1158">
        <f>VLOOKUP($A64,[24]総数!$B$52:$X$74,11,FALSE)</f>
        <v>33</v>
      </c>
      <c r="P64" s="1158">
        <f>VLOOKUP($A64,[24]総数!$B$52:$X$74,12,FALSE)</f>
        <v>810</v>
      </c>
      <c r="Q64" s="1158">
        <f>VLOOKUP($A64,[24]総数!$B$52:$X$74,13,FALSE)</f>
        <v>57</v>
      </c>
      <c r="R64" s="1158">
        <f>VLOOKUP($A64,[24]総数!$B$52:$X$74,14,FALSE)</f>
        <v>159</v>
      </c>
      <c r="S64" s="1158">
        <f>VLOOKUP($A64,[24]総数!$B$52:$X$74,15,FALSE)</f>
        <v>58</v>
      </c>
      <c r="T64" s="1158">
        <f>VLOOKUP($A64,[24]総数!$B$52:$X$74,16,FALSE)</f>
        <v>605</v>
      </c>
      <c r="U64" s="1158">
        <f>VLOOKUP($A64,[24]総数!$B$52:$X$74,17,FALSE)</f>
        <v>254</v>
      </c>
      <c r="V64" s="1158">
        <f>VLOOKUP($A64,[24]総数!$B$52:$X$74,18,FALSE)</f>
        <v>126</v>
      </c>
      <c r="W64" s="1158">
        <f>VLOOKUP($A64,[24]総数!$B$52:$X$74,19,FALSE)</f>
        <v>741</v>
      </c>
      <c r="X64" s="1158">
        <f>VLOOKUP($A64,[24]総数!$B$52:$X$74,20,FALSE)</f>
        <v>3</v>
      </c>
      <c r="Y64" s="1158">
        <f>VLOOKUP($A64,[24]総数!$B$52:$X$74,21,FALSE)</f>
        <v>392</v>
      </c>
      <c r="Z64" s="1158">
        <f>VLOOKUP($A64,[24]総数!$B$52:$X$74,22,FALSE)</f>
        <v>18</v>
      </c>
      <c r="AA64" s="1158">
        <f>VLOOKUP($A64,[24]総数!$B$52:$X$74,23,FALSE)</f>
        <v>229</v>
      </c>
    </row>
    <row r="65" spans="1:27" s="151" customFormat="1" ht="12" customHeight="1">
      <c r="A65" t="s">
        <v>783</v>
      </c>
      <c r="B65" s="138"/>
      <c r="C65" s="138"/>
      <c r="D65" s="144" t="s">
        <v>954</v>
      </c>
      <c r="E65" s="1159"/>
      <c r="F65" s="1158">
        <f>VLOOKUP($A65,[24]総数!$B$52:$X$74,2,FALSE)</f>
        <v>1335</v>
      </c>
      <c r="G65" s="1158">
        <f>VLOOKUP($A65,[24]総数!$B$52:$X$74,3,FALSE)</f>
        <v>101</v>
      </c>
      <c r="H65" s="1158">
        <f>VLOOKUP($A65,[24]総数!$B$52:$X$74,4,FALSE)</f>
        <v>101</v>
      </c>
      <c r="I65" s="1158">
        <f>VLOOKUP($A65,[24]総数!$B$52:$X$74,5,FALSE)</f>
        <v>10</v>
      </c>
      <c r="J65" s="1158" t="str">
        <f>VLOOKUP($A65,[24]総数!$B$52:$X$74,6,FALSE)</f>
        <v>-</v>
      </c>
      <c r="K65" s="1158">
        <f>VLOOKUP($A65,[24]総数!$B$52:$X$74,7,FALSE)</f>
        <v>32</v>
      </c>
      <c r="L65" s="1158">
        <f>VLOOKUP($A65,[24]総数!$B$52:$X$74,8,FALSE)</f>
        <v>72</v>
      </c>
      <c r="M65" s="1158" t="str">
        <f>VLOOKUP($A65,[24]総数!$B$52:$X$74,9,FALSE)</f>
        <v>-</v>
      </c>
      <c r="N65" s="1158" t="str">
        <f>VLOOKUP($A65,[24]総数!$B$52:$X$74,10,FALSE)</f>
        <v>-</v>
      </c>
      <c r="O65" s="1158">
        <f>VLOOKUP($A65,[24]総数!$B$52:$X$74,11,FALSE)</f>
        <v>12</v>
      </c>
      <c r="P65" s="1158">
        <f>VLOOKUP($A65,[24]総数!$B$52:$X$74,12,FALSE)</f>
        <v>247</v>
      </c>
      <c r="Q65" s="1158">
        <f>VLOOKUP($A65,[24]総数!$B$52:$X$74,13,FALSE)</f>
        <v>13</v>
      </c>
      <c r="R65" s="1158">
        <f>VLOOKUP($A65,[24]総数!$B$52:$X$74,14,FALSE)</f>
        <v>78</v>
      </c>
      <c r="S65" s="1158">
        <f>VLOOKUP($A65,[24]総数!$B$52:$X$74,15,FALSE)</f>
        <v>18</v>
      </c>
      <c r="T65" s="1158">
        <f>VLOOKUP($A65,[24]総数!$B$52:$X$74,16,FALSE)</f>
        <v>159</v>
      </c>
      <c r="U65" s="1158">
        <f>VLOOKUP($A65,[24]総数!$B$52:$X$74,17,FALSE)</f>
        <v>128</v>
      </c>
      <c r="V65" s="1158">
        <f>VLOOKUP($A65,[24]総数!$B$52:$X$74,18,FALSE)</f>
        <v>65</v>
      </c>
      <c r="W65" s="1158">
        <f>VLOOKUP($A65,[24]総数!$B$52:$X$74,19,FALSE)</f>
        <v>151</v>
      </c>
      <c r="X65" s="1158">
        <f>VLOOKUP($A65,[24]総数!$B$52:$X$74,20,FALSE)</f>
        <v>1</v>
      </c>
      <c r="Y65" s="1158">
        <f>VLOOKUP($A65,[24]総数!$B$52:$X$74,21,FALSE)</f>
        <v>98</v>
      </c>
      <c r="Z65" s="1158">
        <f>VLOOKUP($A65,[24]総数!$B$52:$X$74,22,FALSE)</f>
        <v>5</v>
      </c>
      <c r="AA65" s="1158">
        <f>VLOOKUP($A65,[24]総数!$B$52:$X$74,23,FALSE)</f>
        <v>145</v>
      </c>
    </row>
    <row r="66" spans="1:27" s="151" customFormat="1" ht="12" customHeight="1">
      <c r="A66" t="s">
        <v>785</v>
      </c>
      <c r="B66" s="138"/>
      <c r="C66" s="138"/>
      <c r="D66" s="144" t="s">
        <v>955</v>
      </c>
      <c r="E66" s="1159"/>
      <c r="F66" s="1158">
        <f>VLOOKUP($A66,[24]総数!$B$52:$X$74,2,FALSE)</f>
        <v>534</v>
      </c>
      <c r="G66" s="1158">
        <f>VLOOKUP($A66,[24]総数!$B$52:$X$74,3,FALSE)</f>
        <v>63</v>
      </c>
      <c r="H66" s="1158">
        <f>VLOOKUP($A66,[24]総数!$B$52:$X$74,4,FALSE)</f>
        <v>63</v>
      </c>
      <c r="I66" s="1158">
        <f>VLOOKUP($A66,[24]総数!$B$52:$X$74,5,FALSE)</f>
        <v>1</v>
      </c>
      <c r="J66" s="1158" t="str">
        <f>VLOOKUP($A66,[24]総数!$B$52:$X$74,6,FALSE)</f>
        <v>-</v>
      </c>
      <c r="K66" s="1158">
        <f>VLOOKUP($A66,[24]総数!$B$52:$X$74,7,FALSE)</f>
        <v>15</v>
      </c>
      <c r="L66" s="1158">
        <f>VLOOKUP($A66,[24]総数!$B$52:$X$74,8,FALSE)</f>
        <v>22</v>
      </c>
      <c r="M66" s="1158" t="str">
        <f>VLOOKUP($A66,[24]総数!$B$52:$X$74,9,FALSE)</f>
        <v>-</v>
      </c>
      <c r="N66" s="1158">
        <f>VLOOKUP($A66,[24]総数!$B$52:$X$74,10,FALSE)</f>
        <v>1</v>
      </c>
      <c r="O66" s="1158">
        <f>VLOOKUP($A66,[24]総数!$B$52:$X$74,11,FALSE)</f>
        <v>4</v>
      </c>
      <c r="P66" s="1158">
        <f>VLOOKUP($A66,[24]総数!$B$52:$X$74,12,FALSE)</f>
        <v>113</v>
      </c>
      <c r="Q66" s="1158">
        <f>VLOOKUP($A66,[24]総数!$B$52:$X$74,13,FALSE)</f>
        <v>6</v>
      </c>
      <c r="R66" s="1158">
        <f>VLOOKUP($A66,[24]総数!$B$52:$X$74,14,FALSE)</f>
        <v>48</v>
      </c>
      <c r="S66" s="1158">
        <f>VLOOKUP($A66,[24]総数!$B$52:$X$74,15,FALSE)</f>
        <v>2</v>
      </c>
      <c r="T66" s="1158">
        <f>VLOOKUP($A66,[24]総数!$B$52:$X$74,16,FALSE)</f>
        <v>38</v>
      </c>
      <c r="U66" s="1158">
        <f>VLOOKUP($A66,[24]総数!$B$52:$X$74,17,FALSE)</f>
        <v>61</v>
      </c>
      <c r="V66" s="1158">
        <f>VLOOKUP($A66,[24]総数!$B$52:$X$74,18,FALSE)</f>
        <v>21</v>
      </c>
      <c r="W66" s="1158">
        <f>VLOOKUP($A66,[24]総数!$B$52:$X$74,19,FALSE)</f>
        <v>31</v>
      </c>
      <c r="X66" s="1158" t="str">
        <f>VLOOKUP($A66,[24]総数!$B$52:$X$74,20,FALSE)</f>
        <v>-</v>
      </c>
      <c r="Y66" s="1158">
        <f>VLOOKUP($A66,[24]総数!$B$52:$X$74,21,FALSE)</f>
        <v>30</v>
      </c>
      <c r="Z66" s="1158">
        <f>VLOOKUP($A66,[24]総数!$B$52:$X$74,22,FALSE)</f>
        <v>1</v>
      </c>
      <c r="AA66" s="1158">
        <f>VLOOKUP($A66,[24]総数!$B$52:$X$74,23,FALSE)</f>
        <v>77</v>
      </c>
    </row>
    <row r="67" spans="1:27" s="151" customFormat="1" ht="12" customHeight="1">
      <c r="A67" t="s">
        <v>956</v>
      </c>
      <c r="B67" s="138"/>
      <c r="C67" s="138"/>
      <c r="D67" s="144" t="s">
        <v>957</v>
      </c>
      <c r="E67" s="139"/>
      <c r="F67" s="1158">
        <f>VLOOKUP($A67,[24]総数!$B$52:$X$74,2,FALSE)</f>
        <v>291</v>
      </c>
      <c r="G67" s="1158">
        <f>VLOOKUP($A67,[24]総数!$B$52:$X$74,3,FALSE)</f>
        <v>37</v>
      </c>
      <c r="H67" s="1158">
        <f>VLOOKUP($A67,[24]総数!$B$52:$X$74,4,FALSE)</f>
        <v>37</v>
      </c>
      <c r="I67" s="1158" t="str">
        <f>VLOOKUP($A67,[24]総数!$B$52:$X$74,5,FALSE)</f>
        <v>-</v>
      </c>
      <c r="J67" s="1158" t="str">
        <f>VLOOKUP($A67,[24]総数!$B$52:$X$74,6,FALSE)</f>
        <v>-</v>
      </c>
      <c r="K67" s="1158">
        <f>VLOOKUP($A67,[24]総数!$B$52:$X$74,7,FALSE)</f>
        <v>6</v>
      </c>
      <c r="L67" s="1158">
        <f>VLOOKUP($A67,[24]総数!$B$52:$X$74,8,FALSE)</f>
        <v>16</v>
      </c>
      <c r="M67" s="1158" t="str">
        <f>VLOOKUP($A67,[24]総数!$B$52:$X$74,9,FALSE)</f>
        <v>-</v>
      </c>
      <c r="N67" s="1158" t="str">
        <f>VLOOKUP($A67,[24]総数!$B$52:$X$74,10,FALSE)</f>
        <v>-</v>
      </c>
      <c r="O67" s="1158">
        <f>VLOOKUP($A67,[24]総数!$B$52:$X$74,11,FALSE)</f>
        <v>1</v>
      </c>
      <c r="P67" s="1158">
        <f>VLOOKUP($A67,[24]総数!$B$52:$X$74,12,FALSE)</f>
        <v>54</v>
      </c>
      <c r="Q67" s="1158">
        <f>VLOOKUP($A67,[24]総数!$B$52:$X$74,13,FALSE)</f>
        <v>3</v>
      </c>
      <c r="R67" s="1158">
        <f>VLOOKUP($A67,[24]総数!$B$52:$X$74,14,FALSE)</f>
        <v>39</v>
      </c>
      <c r="S67" s="1158">
        <f>VLOOKUP($A67,[24]総数!$B$52:$X$74,15,FALSE)</f>
        <v>1</v>
      </c>
      <c r="T67" s="1158">
        <f>VLOOKUP($A67,[24]総数!$B$52:$X$74,16,FALSE)</f>
        <v>22</v>
      </c>
      <c r="U67" s="1158">
        <f>VLOOKUP($A67,[24]総数!$B$52:$X$74,17,FALSE)</f>
        <v>20</v>
      </c>
      <c r="V67" s="1158">
        <f>VLOOKUP($A67,[24]総数!$B$52:$X$74,18,FALSE)</f>
        <v>12</v>
      </c>
      <c r="W67" s="1158">
        <f>VLOOKUP($A67,[24]総数!$B$52:$X$74,19,FALSE)</f>
        <v>13</v>
      </c>
      <c r="X67" s="1158" t="str">
        <f>VLOOKUP($A67,[24]総数!$B$52:$X$74,20,FALSE)</f>
        <v>-</v>
      </c>
      <c r="Y67" s="1158">
        <f>VLOOKUP($A67,[24]総数!$B$52:$X$74,21,FALSE)</f>
        <v>12</v>
      </c>
      <c r="Z67" s="1158">
        <f>VLOOKUP($A67,[24]総数!$B$52:$X$74,22,FALSE)</f>
        <v>1</v>
      </c>
      <c r="AA67" s="1158">
        <f>VLOOKUP($A67,[24]総数!$B$52:$X$74,23,FALSE)</f>
        <v>54</v>
      </c>
    </row>
    <row r="68" spans="1:27" s="151" customFormat="1" ht="12" customHeight="1">
      <c r="A68" t="s">
        <v>958</v>
      </c>
      <c r="B68" s="138"/>
      <c r="C68" s="138"/>
      <c r="D68" s="1160" t="s">
        <v>959</v>
      </c>
      <c r="E68" s="1159"/>
      <c r="F68" s="1158">
        <f>VLOOKUP($A68,[24]総数!$B$52:$X$74,2,FALSE)</f>
        <v>47.874499999999998</v>
      </c>
      <c r="G68" s="1158">
        <f>VLOOKUP($A68,[24]総数!$B$52:$X$74,3,FALSE)</f>
        <v>65.40598</v>
      </c>
      <c r="H68" s="1158">
        <f>VLOOKUP($A68,[24]総数!$B$52:$X$74,4,FALSE)</f>
        <v>65.540840000000003</v>
      </c>
      <c r="I68" s="1158">
        <f>VLOOKUP($A68,[24]総数!$B$52:$X$74,5,FALSE)</f>
        <v>56.256100000000004</v>
      </c>
      <c r="J68" s="1158">
        <f>VLOOKUP($A68,[24]総数!$B$52:$X$74,6,FALSE)</f>
        <v>44.772730000000003</v>
      </c>
      <c r="K68" s="1158">
        <f>VLOOKUP($A68,[24]総数!$B$52:$X$74,7,FALSE)</f>
        <v>49.674779999999998</v>
      </c>
      <c r="L68" s="1158">
        <f>VLOOKUP($A68,[24]総数!$B$52:$X$74,8,FALSE)</f>
        <v>49.698459999999997</v>
      </c>
      <c r="M68" s="1158">
        <f>VLOOKUP($A68,[24]総数!$B$52:$X$74,9,FALSE)</f>
        <v>42.849110000000003</v>
      </c>
      <c r="N68" s="1158">
        <f>VLOOKUP($A68,[24]総数!$B$52:$X$74,10,FALSE)</f>
        <v>40.282870000000003</v>
      </c>
      <c r="O68" s="1158">
        <f>VLOOKUP($A68,[24]総数!$B$52:$X$74,11,FALSE)</f>
        <v>47.095030000000001</v>
      </c>
      <c r="P68" s="1158">
        <f>VLOOKUP($A68,[24]総数!$B$52:$X$74,12,FALSE)</f>
        <v>48.834110000000003</v>
      </c>
      <c r="Q68" s="1158">
        <f>VLOOKUP($A68,[24]総数!$B$52:$X$74,13,FALSE)</f>
        <v>43.561149999999998</v>
      </c>
      <c r="R68" s="1158">
        <f>VLOOKUP($A68,[24]総数!$B$52:$X$74,14,FALSE)</f>
        <v>55.730350000000001</v>
      </c>
      <c r="S68" s="1158">
        <f>VLOOKUP($A68,[24]総数!$B$52:$X$74,15,FALSE)</f>
        <v>45.877809999999997</v>
      </c>
      <c r="T68" s="1158">
        <f>VLOOKUP($A68,[24]総数!$B$52:$X$74,16,FALSE)</f>
        <v>47.82329</v>
      </c>
      <c r="U68" s="1158">
        <f>VLOOKUP($A68,[24]総数!$B$52:$X$74,17,FALSE)</f>
        <v>49.369860000000003</v>
      </c>
      <c r="V68" s="1158">
        <f>VLOOKUP($A68,[24]総数!$B$52:$X$74,18,FALSE)</f>
        <v>46.795639999999999</v>
      </c>
      <c r="W68" s="1158">
        <f>VLOOKUP($A68,[24]総数!$B$52:$X$74,19,FALSE)</f>
        <v>46.600830000000002</v>
      </c>
      <c r="X68" s="1158">
        <f>VLOOKUP($A68,[24]総数!$B$52:$X$74,20,FALSE)</f>
        <v>43.872639999999997</v>
      </c>
      <c r="Y68" s="1158">
        <f>VLOOKUP($A68,[24]総数!$B$52:$X$74,21,FALSE)</f>
        <v>49.65625</v>
      </c>
      <c r="Z68" s="1158">
        <f>VLOOKUP($A68,[24]総数!$B$52:$X$74,22,FALSE)</f>
        <v>44.529310000000002</v>
      </c>
      <c r="AA68" s="1158">
        <f>VLOOKUP($A68,[24]総数!$B$52:$X$74,23,FALSE)</f>
        <v>52.8962</v>
      </c>
    </row>
    <row r="69" spans="1:27" s="151" customFormat="1" ht="12" customHeight="1">
      <c r="A69"/>
      <c r="B69" s="138"/>
      <c r="C69" s="138" t="s">
        <v>960</v>
      </c>
      <c r="D69" s="138"/>
      <c r="E69" s="139"/>
      <c r="F69" s="1158"/>
      <c r="G69" s="1158"/>
      <c r="H69" s="1158"/>
      <c r="I69" s="1158"/>
      <c r="J69" s="1158"/>
      <c r="K69" s="1158"/>
      <c r="L69" s="1158"/>
      <c r="M69" s="1158"/>
      <c r="N69" s="1158"/>
      <c r="O69" s="1158"/>
      <c r="P69" s="1158"/>
      <c r="Q69" s="1158"/>
      <c r="R69" s="1158"/>
      <c r="S69" s="1158"/>
      <c r="T69" s="1158"/>
      <c r="U69" s="1158"/>
      <c r="V69" s="1158"/>
      <c r="W69" s="1158"/>
      <c r="X69" s="1158"/>
      <c r="Y69" s="1158"/>
      <c r="Z69" s="1158"/>
      <c r="AA69" s="1158"/>
    </row>
    <row r="70" spans="1:27" s="151" customFormat="1" ht="12" customHeight="1">
      <c r="A70" t="s">
        <v>792</v>
      </c>
      <c r="B70" s="138"/>
      <c r="C70" s="138"/>
      <c r="D70" s="138" t="s">
        <v>961</v>
      </c>
      <c r="E70" s="1162"/>
      <c r="F70" s="1158">
        <f>VLOOKUP($A70,[24]総数!$B$52:$X$74,2,FALSE)</f>
        <v>12325</v>
      </c>
      <c r="G70" s="1158">
        <f>VLOOKUP($A70,[24]総数!$B$52:$X$74,3,FALSE)</f>
        <v>482</v>
      </c>
      <c r="H70" s="1158">
        <f>VLOOKUP($A70,[24]総数!$B$52:$X$74,4,FALSE)</f>
        <v>480</v>
      </c>
      <c r="I70" s="1158">
        <f>VLOOKUP($A70,[24]総数!$B$52:$X$74,5,FALSE)</f>
        <v>48</v>
      </c>
      <c r="J70" s="1158" t="str">
        <f>VLOOKUP($A70,[24]総数!$B$52:$X$74,6,FALSE)</f>
        <v>-</v>
      </c>
      <c r="K70" s="1158">
        <f>VLOOKUP($A70,[24]総数!$B$52:$X$74,7,FALSE)</f>
        <v>370</v>
      </c>
      <c r="L70" s="1158">
        <f>VLOOKUP($A70,[24]総数!$B$52:$X$74,8,FALSE)</f>
        <v>631</v>
      </c>
      <c r="M70" s="1158">
        <f>VLOOKUP($A70,[24]総数!$B$52:$X$74,9,FALSE)</f>
        <v>4</v>
      </c>
      <c r="N70" s="1158">
        <f>VLOOKUP($A70,[24]総数!$B$52:$X$74,10,FALSE)</f>
        <v>21</v>
      </c>
      <c r="O70" s="1158">
        <f>VLOOKUP($A70,[24]総数!$B$52:$X$74,11,FALSE)</f>
        <v>109</v>
      </c>
      <c r="P70" s="1158">
        <f>VLOOKUP($A70,[24]総数!$B$52:$X$74,12,FALSE)</f>
        <v>2496</v>
      </c>
      <c r="Q70" s="1158">
        <f>VLOOKUP($A70,[24]総数!$B$52:$X$74,13,FALSE)</f>
        <v>165</v>
      </c>
      <c r="R70" s="1158">
        <f>VLOOKUP($A70,[24]総数!$B$52:$X$74,14,FALSE)</f>
        <v>544</v>
      </c>
      <c r="S70" s="1158">
        <f>VLOOKUP($A70,[24]総数!$B$52:$X$74,15,FALSE)</f>
        <v>182</v>
      </c>
      <c r="T70" s="1158">
        <f>VLOOKUP($A70,[24]総数!$B$52:$X$74,16,FALSE)</f>
        <v>1584</v>
      </c>
      <c r="U70" s="1158">
        <f>VLOOKUP($A70,[24]総数!$B$52:$X$74,17,FALSE)</f>
        <v>774</v>
      </c>
      <c r="V70" s="1158">
        <f>VLOOKUP($A70,[24]総数!$B$52:$X$74,18,FALSE)</f>
        <v>435</v>
      </c>
      <c r="W70" s="1158">
        <f>VLOOKUP($A70,[24]総数!$B$52:$X$74,19,FALSE)</f>
        <v>2486</v>
      </c>
      <c r="X70" s="1158">
        <f>VLOOKUP($A70,[24]総数!$B$52:$X$74,20,FALSE)</f>
        <v>13</v>
      </c>
      <c r="Y70" s="1158">
        <f>VLOOKUP($A70,[24]総数!$B$52:$X$74,21,FALSE)</f>
        <v>1092</v>
      </c>
      <c r="Z70" s="1158">
        <f>VLOOKUP($A70,[24]総数!$B$52:$X$74,22,FALSE)</f>
        <v>106</v>
      </c>
      <c r="AA70" s="1158">
        <f>VLOOKUP($A70,[24]総数!$B$52:$X$74,23,FALSE)</f>
        <v>783</v>
      </c>
    </row>
    <row r="71" spans="1:27" s="151" customFormat="1" ht="12" customHeight="1">
      <c r="A71" t="s">
        <v>794</v>
      </c>
      <c r="B71" s="138"/>
      <c r="C71" s="138"/>
      <c r="D71" s="138" t="s">
        <v>962</v>
      </c>
      <c r="E71" s="1159"/>
      <c r="F71" s="1158">
        <f>VLOOKUP($A71,[24]総数!$B$52:$X$74,2,FALSE)</f>
        <v>10165</v>
      </c>
      <c r="G71" s="1158">
        <f>VLOOKUP($A71,[24]総数!$B$52:$X$74,3,FALSE)</f>
        <v>281</v>
      </c>
      <c r="H71" s="1158">
        <f>VLOOKUP($A71,[24]総数!$B$52:$X$74,4,FALSE)</f>
        <v>279</v>
      </c>
      <c r="I71" s="1158">
        <f>VLOOKUP($A71,[24]総数!$B$52:$X$74,5,FALSE)</f>
        <v>37</v>
      </c>
      <c r="J71" s="1158" t="str">
        <f>VLOOKUP($A71,[24]総数!$B$52:$X$74,6,FALSE)</f>
        <v>-</v>
      </c>
      <c r="K71" s="1158">
        <f>VLOOKUP($A71,[24]総数!$B$52:$X$74,7,FALSE)</f>
        <v>317</v>
      </c>
      <c r="L71" s="1158">
        <f>VLOOKUP($A71,[24]総数!$B$52:$X$74,8,FALSE)</f>
        <v>521</v>
      </c>
      <c r="M71" s="1158">
        <f>VLOOKUP($A71,[24]総数!$B$52:$X$74,9,FALSE)</f>
        <v>4</v>
      </c>
      <c r="N71" s="1158">
        <f>VLOOKUP($A71,[24]総数!$B$52:$X$74,10,FALSE)</f>
        <v>20</v>
      </c>
      <c r="O71" s="1158">
        <f>VLOOKUP($A71,[24]総数!$B$52:$X$74,11,FALSE)</f>
        <v>92</v>
      </c>
      <c r="P71" s="1158">
        <f>VLOOKUP($A71,[24]総数!$B$52:$X$74,12,FALSE)</f>
        <v>2082</v>
      </c>
      <c r="Q71" s="1158">
        <f>VLOOKUP($A71,[24]総数!$B$52:$X$74,13,FALSE)</f>
        <v>143</v>
      </c>
      <c r="R71" s="1158">
        <f>VLOOKUP($A71,[24]総数!$B$52:$X$74,14,FALSE)</f>
        <v>379</v>
      </c>
      <c r="S71" s="1158">
        <f>VLOOKUP($A71,[24]総数!$B$52:$X$74,15,FALSE)</f>
        <v>161</v>
      </c>
      <c r="T71" s="1158">
        <f>VLOOKUP($A71,[24]総数!$B$52:$X$74,16,FALSE)</f>
        <v>1365</v>
      </c>
      <c r="U71" s="1158">
        <f>VLOOKUP($A71,[24]総数!$B$52:$X$74,17,FALSE)</f>
        <v>565</v>
      </c>
      <c r="V71" s="1158">
        <f>VLOOKUP($A71,[24]総数!$B$52:$X$74,18,FALSE)</f>
        <v>337</v>
      </c>
      <c r="W71" s="1158">
        <f>VLOOKUP($A71,[24]総数!$B$52:$X$74,19,FALSE)</f>
        <v>2291</v>
      </c>
      <c r="X71" s="1158">
        <f>VLOOKUP($A71,[24]総数!$B$52:$X$74,20,FALSE)</f>
        <v>12</v>
      </c>
      <c r="Y71" s="1158">
        <f>VLOOKUP($A71,[24]総数!$B$52:$X$74,21,FALSE)</f>
        <v>952</v>
      </c>
      <c r="Z71" s="1158">
        <f>VLOOKUP($A71,[24]総数!$B$52:$X$74,22,FALSE)</f>
        <v>99</v>
      </c>
      <c r="AA71" s="1158">
        <f>VLOOKUP($A71,[24]総数!$B$52:$X$74,23,FALSE)</f>
        <v>507</v>
      </c>
    </row>
    <row r="72" spans="1:27" s="151" customFormat="1" ht="12" customHeight="1">
      <c r="A72" t="s">
        <v>796</v>
      </c>
      <c r="B72" s="1167"/>
      <c r="C72" s="1167"/>
      <c r="D72" s="1168" t="s">
        <v>963</v>
      </c>
      <c r="E72" s="1169"/>
      <c r="F72" s="1170">
        <f>VLOOKUP($A72,[24]総数!$B$52:$X$74,2,FALSE)</f>
        <v>2160</v>
      </c>
      <c r="G72" s="1171">
        <f>VLOOKUP($A72,[24]総数!$B$52:$X$74,3,FALSE)</f>
        <v>201</v>
      </c>
      <c r="H72" s="1171">
        <f>VLOOKUP($A72,[24]総数!$B$52:$X$74,4,FALSE)</f>
        <v>201</v>
      </c>
      <c r="I72" s="1171">
        <f>VLOOKUP($A72,[24]総数!$B$52:$X$74,5,FALSE)</f>
        <v>11</v>
      </c>
      <c r="J72" s="1171" t="str">
        <f>VLOOKUP($A72,[24]総数!$B$52:$X$74,6,FALSE)</f>
        <v>-</v>
      </c>
      <c r="K72" s="1171">
        <f>VLOOKUP($A72,[24]総数!$B$52:$X$74,7,FALSE)</f>
        <v>53</v>
      </c>
      <c r="L72" s="1171">
        <f>VLOOKUP($A72,[24]総数!$B$52:$X$74,8,FALSE)</f>
        <v>110</v>
      </c>
      <c r="M72" s="1171" t="str">
        <f>VLOOKUP($A72,[24]総数!$B$52:$X$74,9,FALSE)</f>
        <v>-</v>
      </c>
      <c r="N72" s="1171">
        <f>VLOOKUP($A72,[24]総数!$B$52:$X$74,10,FALSE)</f>
        <v>1</v>
      </c>
      <c r="O72" s="1171">
        <f>VLOOKUP($A72,[24]総数!$B$52:$X$74,11,FALSE)</f>
        <v>17</v>
      </c>
      <c r="P72" s="1171">
        <f>VLOOKUP($A72,[24]総数!$B$52:$X$74,12,FALSE)</f>
        <v>414</v>
      </c>
      <c r="Q72" s="1171">
        <f>VLOOKUP($A72,[24]総数!$B$52:$X$74,13,FALSE)</f>
        <v>22</v>
      </c>
      <c r="R72" s="1171">
        <f>VLOOKUP($A72,[24]総数!$B$52:$X$74,14,FALSE)</f>
        <v>165</v>
      </c>
      <c r="S72" s="1171">
        <f>VLOOKUP($A72,[24]総数!$B$52:$X$74,15,FALSE)</f>
        <v>21</v>
      </c>
      <c r="T72" s="1171">
        <f>VLOOKUP($A72,[24]総数!$B$52:$X$74,16,FALSE)</f>
        <v>219</v>
      </c>
      <c r="U72" s="1171">
        <f>VLOOKUP($A72,[24]総数!$B$52:$X$74,17,FALSE)</f>
        <v>209</v>
      </c>
      <c r="V72" s="1171">
        <f>VLOOKUP($A72,[24]総数!$B$52:$X$74,18,FALSE)</f>
        <v>98</v>
      </c>
      <c r="W72" s="1171">
        <f>VLOOKUP($A72,[24]総数!$B$52:$X$74,19,FALSE)</f>
        <v>195</v>
      </c>
      <c r="X72" s="1171">
        <f>VLOOKUP($A72,[24]総数!$B$52:$X$74,20,FALSE)</f>
        <v>1</v>
      </c>
      <c r="Y72" s="1171">
        <f>VLOOKUP($A72,[24]総数!$B$52:$X$74,21,FALSE)</f>
        <v>140</v>
      </c>
      <c r="Z72" s="1171">
        <f>VLOOKUP($A72,[24]総数!$B$52:$X$74,22,FALSE)</f>
        <v>7</v>
      </c>
      <c r="AA72" s="1171">
        <f>VLOOKUP($A72,[24]総数!$B$52:$X$74,23,FALSE)</f>
        <v>276</v>
      </c>
    </row>
    <row r="73" spans="1:27" ht="12" customHeight="1">
      <c r="F73" s="1174"/>
      <c r="G73" s="1175"/>
      <c r="H73" s="1175"/>
      <c r="I73" s="1175"/>
      <c r="J73" s="1175"/>
      <c r="K73" s="1175"/>
      <c r="L73" s="1176"/>
      <c r="M73" s="1177"/>
      <c r="N73" s="1178"/>
      <c r="O73" s="1176"/>
      <c r="P73" s="1176"/>
      <c r="Q73" s="1176"/>
      <c r="R73" s="1175"/>
      <c r="S73" s="1175"/>
      <c r="T73" s="1176"/>
      <c r="U73" s="1176"/>
      <c r="V73" s="1176"/>
      <c r="W73" s="1176"/>
      <c r="X73" s="1176"/>
      <c r="Y73" s="1175"/>
      <c r="Z73" s="1175"/>
    </row>
    <row r="74" spans="1:27" ht="12" customHeight="1"/>
    <row r="75" spans="1:27" ht="12" customHeight="1"/>
    <row r="76" spans="1:27" ht="12" customHeight="1"/>
    <row r="77" spans="1:27" ht="12" customHeight="1"/>
    <row r="78" spans="1:27" ht="12" customHeight="1"/>
    <row r="79" spans="1:27" ht="6.95" customHeight="1"/>
    <row r="80" spans="1:27" ht="12" customHeight="1"/>
    <row r="81" ht="12" customHeight="1"/>
    <row r="82" ht="12" customHeight="1"/>
    <row r="83" ht="12" customHeight="1"/>
    <row r="84" ht="12" customHeight="1"/>
    <row r="85" ht="6.95" customHeight="1"/>
    <row r="86" ht="12" customHeight="1"/>
    <row r="87" ht="6.95" customHeight="1"/>
    <row r="88" ht="12" customHeight="1"/>
    <row r="89" ht="12" customHeight="1"/>
    <row r="90" ht="12" customHeight="1"/>
    <row r="91" ht="12" customHeight="1"/>
    <row r="92" ht="6.95" customHeight="1"/>
    <row r="93" ht="12" customHeight="1"/>
    <row r="94" ht="6.95" customHeight="1"/>
    <row r="95" ht="12" customHeight="1"/>
    <row r="96" ht="12" customHeight="1"/>
    <row r="97" ht="12" customHeight="1"/>
    <row r="98" ht="12" customHeight="1"/>
    <row r="99" ht="12" customHeight="1"/>
    <row r="100" ht="6.95" customHeight="1"/>
    <row r="101" ht="12" customHeight="1"/>
    <row r="102" ht="12" customHeight="1"/>
    <row r="103" ht="12" customHeight="1"/>
    <row r="104" ht="12" customHeight="1"/>
    <row r="105" ht="12" customHeight="1"/>
    <row r="106" ht="6.95" customHeight="1"/>
    <row r="107" ht="12" customHeight="1"/>
    <row r="108" ht="12" customHeight="1"/>
    <row r="109" ht="12" customHeight="1"/>
    <row r="110" ht="12" customHeight="1"/>
    <row r="111" ht="12" customHeight="1"/>
    <row r="112" ht="6.95" customHeight="1"/>
    <row r="113" ht="12" customHeight="1"/>
    <row r="114" ht="6.95" customHeight="1"/>
    <row r="115" ht="12" customHeight="1"/>
    <row r="116" ht="12" customHeight="1"/>
    <row r="117" ht="12" customHeight="1"/>
    <row r="118" ht="12" customHeight="1"/>
    <row r="119" ht="5.25" customHeight="1"/>
    <row r="120" ht="4.5" customHeight="1"/>
    <row r="121" ht="11.25"/>
    <row r="122" ht="12.75" customHeight="1"/>
    <row r="123" ht="1.5" customHeight="1"/>
    <row r="124" ht="6.95" customHeight="1"/>
    <row r="125" ht="21.75" customHeight="1"/>
    <row r="126" ht="21.75" customHeight="1"/>
    <row r="127" ht="21.75" customHeight="1"/>
    <row r="128" ht="7.5" customHeight="1"/>
    <row r="129" ht="4.5" customHeight="1"/>
    <row r="130" ht="15" customHeight="1"/>
    <row r="131" ht="15" customHeight="1"/>
    <row r="132" ht="47.25" customHeight="1"/>
    <row r="133" ht="25.5" customHeight="1"/>
    <row r="134" ht="6.95" customHeight="1"/>
    <row r="135" ht="13.5" customHeight="1"/>
    <row r="136" ht="6.95" customHeight="1"/>
    <row r="137" ht="12" customHeight="1"/>
    <row r="138" ht="6.95" customHeight="1"/>
    <row r="139" ht="12" customHeight="1"/>
    <row r="140" ht="12" customHeight="1"/>
    <row r="141" ht="12" customHeight="1"/>
    <row r="142" ht="12" customHeight="1"/>
    <row r="143" ht="12" customHeight="1"/>
    <row r="144" ht="6.95" customHeight="1"/>
    <row r="145" ht="12" customHeight="1"/>
    <row r="146" ht="12" customHeight="1"/>
    <row r="147" ht="12" customHeight="1"/>
    <row r="148" ht="12" customHeight="1"/>
    <row r="149" ht="12" customHeight="1"/>
    <row r="150" ht="6.95" customHeight="1"/>
    <row r="151" ht="12" customHeight="1"/>
    <row r="152" ht="12" customHeight="1"/>
    <row r="153" ht="12" customHeight="1"/>
    <row r="154" ht="12" customHeight="1"/>
    <row r="155" ht="12" customHeight="1"/>
    <row r="156" ht="6.95" customHeight="1"/>
    <row r="157" ht="12" customHeight="1"/>
    <row r="158" ht="6.95" customHeight="1"/>
    <row r="159" ht="12" customHeight="1"/>
    <row r="160" ht="12" customHeight="1"/>
    <row r="161" ht="12" customHeight="1"/>
    <row r="162" ht="12" customHeight="1"/>
    <row r="163" ht="6.95" customHeight="1"/>
    <row r="164" ht="12" customHeight="1"/>
    <row r="165" ht="6.95" customHeight="1"/>
    <row r="166" ht="12" customHeight="1"/>
    <row r="167" ht="12" customHeight="1"/>
    <row r="168" ht="12" customHeight="1"/>
    <row r="169" ht="12" customHeight="1"/>
    <row r="170" ht="12" customHeight="1"/>
    <row r="171" ht="6.95" customHeight="1"/>
    <row r="172" ht="12" customHeight="1"/>
    <row r="173" ht="12" customHeight="1"/>
    <row r="174" ht="12" customHeight="1"/>
    <row r="175" ht="12" customHeight="1"/>
    <row r="176" ht="12" customHeight="1"/>
    <row r="177" ht="6.95" customHeight="1"/>
    <row r="178" ht="12" customHeight="1"/>
    <row r="179" ht="12" customHeight="1"/>
    <row r="180" ht="12" customHeight="1"/>
    <row r="181" ht="12" customHeight="1"/>
    <row r="182" ht="12" customHeight="1"/>
    <row r="183" ht="6.95" customHeight="1"/>
    <row r="184" ht="12" customHeight="1"/>
    <row r="185" ht="6.95" customHeight="1"/>
    <row r="186" ht="12" customHeight="1"/>
    <row r="187" ht="12" customHeight="1"/>
    <row r="188" ht="12" customHeight="1"/>
    <row r="189" ht="12" customHeight="1"/>
    <row r="190" ht="6.95" customHeight="1"/>
    <row r="191" ht="12" customHeight="1"/>
    <row r="192" ht="6.95" customHeight="1"/>
    <row r="193" ht="12" customHeight="1"/>
    <row r="194" ht="12" customHeight="1"/>
    <row r="195" ht="12" customHeight="1"/>
    <row r="196" ht="12" customHeight="1"/>
    <row r="197" ht="12" customHeight="1"/>
    <row r="198" ht="6.95" customHeight="1"/>
    <row r="199" ht="12" customHeight="1"/>
    <row r="200" ht="12" customHeight="1"/>
    <row r="201" ht="12" customHeight="1"/>
    <row r="202" ht="12" customHeight="1"/>
    <row r="203" ht="12" customHeight="1"/>
    <row r="204" ht="6.95" customHeight="1"/>
    <row r="205" ht="12" customHeight="1"/>
    <row r="206" ht="12" customHeight="1"/>
    <row r="207" ht="12" customHeight="1"/>
    <row r="208" ht="12" customHeight="1"/>
    <row r="209" ht="12" customHeight="1"/>
    <row r="210" ht="6.95" customHeight="1"/>
    <row r="211" ht="12" customHeight="1"/>
    <row r="212" ht="6.95" customHeight="1"/>
    <row r="213" ht="12" customHeight="1"/>
    <row r="214" ht="12" customHeight="1"/>
    <row r="215" ht="12" customHeight="1"/>
    <row r="216" ht="12" customHeight="1"/>
    <row r="217" ht="5.25" customHeight="1"/>
    <row r="218" ht="4.5" customHeight="1"/>
    <row r="219" ht="11.25"/>
    <row r="220" ht="12.75" customHeight="1"/>
    <row r="221" ht="1.5" customHeight="1"/>
    <row r="222" ht="6.95" customHeight="1"/>
    <row r="223" ht="21.75" customHeight="1"/>
    <row r="224" ht="21.75" customHeight="1"/>
    <row r="225" ht="21.75" customHeight="1"/>
    <row r="226" ht="7.5" customHeight="1"/>
    <row r="227" ht="4.5" customHeight="1"/>
    <row r="228" ht="15" customHeight="1"/>
    <row r="229" ht="15" customHeight="1"/>
    <row r="230" ht="47.25" customHeight="1"/>
    <row r="231" ht="25.5" customHeight="1"/>
    <row r="232" ht="6.95" customHeight="1"/>
    <row r="233" ht="13.5" customHeight="1"/>
    <row r="234" ht="6.95" customHeight="1"/>
    <row r="235" ht="12" customHeight="1"/>
    <row r="236" ht="6.95" customHeight="1"/>
    <row r="237" ht="12" customHeight="1"/>
    <row r="238" ht="12" customHeight="1"/>
    <row r="239" ht="12" customHeight="1"/>
    <row r="240" ht="12" customHeight="1"/>
    <row r="241" ht="12" customHeight="1"/>
    <row r="242" ht="6.95" customHeight="1"/>
    <row r="243" ht="12" customHeight="1"/>
    <row r="244" ht="12" customHeight="1"/>
    <row r="245" ht="12" customHeight="1"/>
    <row r="246" ht="12" customHeight="1"/>
    <row r="247" ht="12" customHeight="1"/>
    <row r="248" ht="6.95" customHeight="1"/>
    <row r="249" ht="12" customHeight="1"/>
    <row r="250" ht="12" customHeight="1"/>
    <row r="251" ht="12" customHeight="1"/>
    <row r="252" ht="12" customHeight="1"/>
    <row r="253" ht="12" customHeight="1"/>
    <row r="254" ht="6.95" customHeight="1"/>
    <row r="255" ht="12" customHeight="1"/>
    <row r="256" ht="6.95" customHeight="1"/>
    <row r="257" ht="12" customHeight="1"/>
    <row r="258" ht="12" customHeight="1"/>
    <row r="259" ht="12" customHeight="1"/>
    <row r="260" ht="12" customHeight="1"/>
    <row r="261" ht="6.95" customHeight="1"/>
    <row r="262" ht="12" customHeight="1"/>
    <row r="263" ht="6.95" customHeight="1"/>
    <row r="264" ht="12" customHeight="1"/>
    <row r="265" ht="12" customHeight="1"/>
    <row r="266" ht="12" customHeight="1"/>
    <row r="267" ht="12" customHeight="1"/>
    <row r="268" ht="12" customHeight="1"/>
    <row r="269" ht="6.95" customHeight="1"/>
    <row r="270" ht="12" customHeight="1"/>
    <row r="271" ht="12" customHeight="1"/>
    <row r="272" ht="12" customHeight="1"/>
    <row r="273" ht="12" customHeight="1"/>
    <row r="274" ht="12" customHeight="1"/>
    <row r="275" ht="6.95" customHeight="1"/>
    <row r="276" ht="12" customHeight="1"/>
    <row r="277" ht="12" customHeight="1"/>
    <row r="278" ht="12" customHeight="1"/>
    <row r="279" ht="12" customHeight="1"/>
    <row r="280" ht="12" customHeight="1"/>
    <row r="281" ht="6.95" customHeight="1"/>
    <row r="282" ht="12" customHeight="1"/>
    <row r="283" ht="6.95" customHeight="1"/>
    <row r="284" ht="12" customHeight="1"/>
    <row r="285" ht="12" customHeight="1"/>
    <row r="286" ht="12" customHeight="1"/>
    <row r="287" ht="12" customHeight="1"/>
    <row r="288" ht="6.95" customHeight="1"/>
    <row r="289" ht="12" customHeight="1"/>
    <row r="290" ht="6.95" customHeight="1"/>
    <row r="291" ht="12" customHeight="1"/>
    <row r="292" ht="12" customHeight="1"/>
    <row r="293" ht="12" customHeight="1"/>
    <row r="294" ht="12" customHeight="1"/>
    <row r="295" ht="12" customHeight="1"/>
    <row r="296" ht="6.95" customHeight="1"/>
    <row r="297" ht="12" customHeight="1"/>
    <row r="298" ht="12" customHeight="1"/>
    <row r="299" ht="12" customHeight="1"/>
    <row r="300" ht="12" customHeight="1"/>
    <row r="301" ht="12" customHeight="1"/>
    <row r="302" ht="6.95" customHeight="1"/>
    <row r="303" ht="12" customHeight="1"/>
    <row r="304" ht="12" customHeight="1"/>
    <row r="305" ht="12" customHeight="1"/>
    <row r="306" ht="12" customHeight="1"/>
    <row r="307" ht="12" customHeight="1"/>
    <row r="308" ht="6.95" customHeight="1"/>
    <row r="309" ht="12" customHeight="1"/>
    <row r="310" ht="6.95" customHeight="1"/>
    <row r="311" ht="12" customHeight="1"/>
    <row r="312" ht="12" customHeight="1"/>
    <row r="313" ht="12" customHeight="1"/>
    <row r="314" ht="12" customHeight="1"/>
    <row r="315" ht="5.25" customHeight="1"/>
    <row r="316" ht="4.5" customHeight="1"/>
    <row r="317" ht="11.25"/>
    <row r="318" ht="12.75" customHeight="1"/>
    <row r="319" ht="1.5" customHeight="1"/>
    <row r="320" ht="6.95" customHeight="1"/>
    <row r="321" ht="21.75" customHeight="1"/>
    <row r="322" ht="21.75" customHeight="1"/>
    <row r="323" ht="21.75" customHeight="1"/>
    <row r="324" ht="7.5" customHeight="1"/>
    <row r="325" ht="4.5" customHeight="1"/>
    <row r="326" ht="15" customHeight="1"/>
    <row r="327" ht="15" customHeight="1"/>
    <row r="328" ht="47.25" customHeight="1"/>
    <row r="329" ht="25.5" customHeight="1"/>
    <row r="330" ht="6.95" customHeight="1"/>
    <row r="331" ht="13.5" customHeight="1"/>
    <row r="332" ht="6.95" customHeight="1"/>
    <row r="333" ht="12" customHeight="1"/>
    <row r="334" ht="6.95" customHeight="1"/>
    <row r="335" ht="12" customHeight="1"/>
    <row r="336" ht="12" customHeight="1"/>
    <row r="337" ht="12" customHeight="1"/>
    <row r="338" ht="12" customHeight="1"/>
    <row r="339" ht="12" customHeight="1"/>
    <row r="340" ht="6.95" customHeight="1"/>
    <row r="341" ht="12" customHeight="1"/>
    <row r="342" ht="12" customHeight="1"/>
    <row r="343" ht="12" customHeight="1"/>
    <row r="344" ht="12" customHeight="1"/>
    <row r="345" ht="12" customHeight="1"/>
    <row r="346" ht="6.95" customHeight="1"/>
    <row r="347" ht="12" customHeight="1"/>
    <row r="348" ht="12" customHeight="1"/>
    <row r="349" ht="12" customHeight="1"/>
    <row r="350" ht="12" customHeight="1"/>
    <row r="351" ht="12" customHeight="1"/>
    <row r="352" ht="6.95" customHeight="1"/>
    <row r="353" ht="12" customHeight="1"/>
    <row r="354" ht="6.95" customHeight="1"/>
    <row r="355" ht="12" customHeight="1"/>
    <row r="356" ht="12" customHeight="1"/>
    <row r="357" ht="12" customHeight="1"/>
    <row r="358" ht="12" customHeight="1"/>
    <row r="359" ht="6.95" customHeight="1"/>
    <row r="360" ht="12" customHeight="1"/>
    <row r="361" ht="6.95" customHeight="1"/>
    <row r="362" ht="12" customHeight="1"/>
    <row r="363" ht="12" customHeight="1"/>
    <row r="364" ht="12" customHeight="1"/>
    <row r="365" ht="12" customHeight="1"/>
    <row r="366" ht="12" customHeight="1"/>
    <row r="367" ht="6.95" customHeight="1"/>
    <row r="368" ht="12" customHeight="1"/>
    <row r="369" ht="12" customHeight="1"/>
    <row r="370" ht="12" customHeight="1"/>
    <row r="371" ht="12" customHeight="1"/>
    <row r="372" ht="12" customHeight="1"/>
    <row r="373" ht="6.95" customHeight="1"/>
    <row r="374" ht="12" customHeight="1"/>
    <row r="375" ht="12" customHeight="1"/>
    <row r="376" ht="12" customHeight="1"/>
    <row r="377" ht="12" customHeight="1"/>
    <row r="378" ht="12" customHeight="1"/>
    <row r="379" ht="6.95" customHeight="1"/>
    <row r="380" ht="12" customHeight="1"/>
    <row r="381" ht="6.95" customHeight="1"/>
    <row r="382" ht="12" customHeight="1"/>
    <row r="383" ht="12" customHeight="1"/>
    <row r="384" ht="12" customHeight="1"/>
    <row r="385" ht="12" customHeight="1"/>
    <row r="386" ht="6.95" customHeight="1"/>
    <row r="387" ht="12" customHeight="1"/>
    <row r="388" ht="6.95" customHeight="1"/>
    <row r="389" ht="12" customHeight="1"/>
    <row r="390" ht="12" customHeight="1"/>
    <row r="391" ht="12" customHeight="1"/>
    <row r="392" ht="12" customHeight="1"/>
    <row r="393" ht="12" customHeight="1"/>
    <row r="394" ht="6.95" customHeight="1"/>
    <row r="395" ht="12" customHeight="1"/>
    <row r="396" ht="12" customHeight="1"/>
    <row r="397" ht="12" customHeight="1"/>
    <row r="398" ht="12" customHeight="1"/>
    <row r="399" ht="12" customHeight="1"/>
    <row r="400" ht="6.95" customHeight="1"/>
    <row r="401" ht="12" customHeight="1"/>
    <row r="402" ht="12" customHeight="1"/>
    <row r="403" ht="12" customHeight="1"/>
    <row r="404" ht="12" customHeight="1"/>
    <row r="405" ht="12" customHeight="1"/>
    <row r="406" ht="6.95" customHeight="1"/>
    <row r="407" ht="12" customHeight="1"/>
    <row r="408" ht="6.95" customHeight="1"/>
    <row r="409" ht="12" customHeight="1"/>
    <row r="410" ht="12" customHeight="1"/>
    <row r="411" ht="12" customHeight="1"/>
    <row r="412" ht="12" customHeight="1"/>
    <row r="413" ht="5.25" customHeight="1"/>
    <row r="414" ht="4.5" customHeight="1"/>
    <row r="415" ht="11.25"/>
    <row r="416" ht="12.75" customHeight="1"/>
    <row r="417" ht="1.5" customHeight="1"/>
    <row r="418" ht="6.95" customHeight="1"/>
    <row r="419" ht="21.75" customHeight="1"/>
    <row r="420" ht="21.75" customHeight="1"/>
    <row r="421" ht="21.75" customHeight="1"/>
    <row r="422" ht="7.5" customHeight="1"/>
    <row r="423" ht="4.5" customHeight="1"/>
    <row r="424" ht="15" customHeight="1"/>
    <row r="425" ht="15" customHeight="1"/>
    <row r="426" ht="47.25" customHeight="1"/>
    <row r="427" ht="25.5" customHeight="1"/>
    <row r="428" ht="6.95" customHeight="1"/>
    <row r="429" ht="13.5" customHeight="1"/>
    <row r="430" ht="6.95" customHeight="1"/>
    <row r="431" ht="12" customHeight="1"/>
    <row r="432" ht="6.95" customHeight="1"/>
    <row r="433" ht="12" customHeight="1"/>
    <row r="434" ht="12" customHeight="1"/>
    <row r="435" ht="12" customHeight="1"/>
    <row r="436" ht="12" customHeight="1"/>
    <row r="437" ht="12" customHeight="1"/>
    <row r="438" ht="6.95" customHeight="1"/>
    <row r="439" ht="12" customHeight="1"/>
    <row r="440" ht="12" customHeight="1"/>
    <row r="441" ht="12" customHeight="1"/>
    <row r="442" ht="12" customHeight="1"/>
    <row r="443" ht="12" customHeight="1"/>
    <row r="444" ht="6.95" customHeight="1"/>
    <row r="445" ht="12" customHeight="1"/>
    <row r="446" ht="12" customHeight="1"/>
    <row r="447" ht="12" customHeight="1"/>
    <row r="448" ht="12" customHeight="1"/>
    <row r="449" ht="12" customHeight="1"/>
    <row r="450" ht="6.95" customHeight="1"/>
    <row r="451" ht="12" customHeight="1"/>
    <row r="452" ht="6.95" customHeight="1"/>
    <row r="453" ht="12" customHeight="1"/>
    <row r="454" ht="12" customHeight="1"/>
    <row r="455" ht="12" customHeight="1"/>
    <row r="456" ht="12" customHeight="1"/>
    <row r="457" ht="6.95" customHeight="1"/>
    <row r="458" ht="12" customHeight="1"/>
    <row r="459" ht="6.95" customHeight="1"/>
    <row r="460" ht="12" customHeight="1"/>
    <row r="461" ht="12" customHeight="1"/>
    <row r="462" ht="12" customHeight="1"/>
    <row r="463" ht="12" customHeight="1"/>
    <row r="464" ht="12" customHeight="1"/>
    <row r="465" ht="6.95" customHeight="1"/>
    <row r="466" ht="12" customHeight="1"/>
    <row r="467" ht="12" customHeight="1"/>
    <row r="468" ht="12" customHeight="1"/>
    <row r="469" ht="12" customHeight="1"/>
    <row r="470" ht="12" customHeight="1"/>
    <row r="471" ht="6.95" customHeight="1"/>
    <row r="472" ht="12" customHeight="1"/>
    <row r="473" ht="12" customHeight="1"/>
    <row r="474" ht="12" customHeight="1"/>
    <row r="475" ht="12" customHeight="1"/>
    <row r="476" ht="12" customHeight="1"/>
    <row r="477" ht="6.95" customHeight="1"/>
    <row r="478" ht="12" customHeight="1"/>
    <row r="479" ht="6.95" customHeight="1"/>
    <row r="480" ht="12" customHeight="1"/>
    <row r="481" ht="12" customHeight="1"/>
    <row r="482" ht="12" customHeight="1"/>
    <row r="483" ht="12" customHeight="1"/>
    <row r="484" ht="6.95" customHeight="1"/>
    <row r="485" ht="12" customHeight="1"/>
    <row r="486" ht="6.95" customHeight="1"/>
    <row r="487" ht="12" customHeight="1"/>
    <row r="488" ht="12" customHeight="1"/>
    <row r="489" ht="12" customHeight="1"/>
    <row r="490" ht="12" customHeight="1"/>
    <row r="491" ht="12" customHeight="1"/>
    <row r="492" ht="6.95" customHeight="1"/>
    <row r="493" ht="12" customHeight="1"/>
    <row r="494" ht="12" customHeight="1"/>
    <row r="495" ht="12" customHeight="1"/>
    <row r="496" ht="12" customHeight="1"/>
    <row r="497" ht="12" customHeight="1"/>
    <row r="498" ht="6.95" customHeight="1"/>
    <row r="499" ht="12" customHeight="1"/>
    <row r="500" ht="12" customHeight="1"/>
    <row r="501" ht="12" customHeight="1"/>
    <row r="502" ht="12" customHeight="1"/>
    <row r="503" ht="12" customHeight="1"/>
    <row r="504" ht="6.95" customHeight="1"/>
    <row r="505" ht="12" customHeight="1"/>
    <row r="506" ht="6.95" customHeight="1"/>
    <row r="507" ht="12" customHeight="1"/>
    <row r="508" ht="12" customHeight="1"/>
    <row r="509" ht="12" customHeight="1"/>
    <row r="510" ht="12" customHeight="1"/>
    <row r="511" ht="5.25" customHeight="1"/>
    <row r="512" ht="4.5" customHeight="1"/>
    <row r="513" ht="11.25"/>
    <row r="514" ht="12.75" customHeight="1"/>
    <row r="515" ht="1.5" customHeight="1"/>
    <row r="516" ht="6.95" customHeight="1"/>
    <row r="517" ht="21.75" customHeight="1"/>
    <row r="518" ht="21.75" customHeight="1"/>
    <row r="519" ht="21.75" customHeight="1"/>
    <row r="520" ht="7.5" customHeight="1"/>
    <row r="521" ht="4.5" customHeight="1"/>
    <row r="522" ht="15" customHeight="1"/>
    <row r="523" ht="15" customHeight="1"/>
    <row r="524" ht="47.25" customHeight="1"/>
    <row r="525" ht="25.5" customHeight="1"/>
    <row r="526" ht="6.95" customHeight="1"/>
    <row r="527" ht="13.5" customHeight="1"/>
    <row r="528" ht="6.95" customHeight="1"/>
    <row r="529" ht="12" customHeight="1"/>
    <row r="530" ht="6.95" customHeight="1"/>
    <row r="531" ht="12" customHeight="1"/>
    <row r="532" ht="12" customHeight="1"/>
    <row r="533" ht="12" customHeight="1"/>
    <row r="534" ht="12" customHeight="1"/>
    <row r="535" ht="12" customHeight="1"/>
    <row r="536" ht="6.95" customHeight="1"/>
    <row r="537" ht="12" customHeight="1"/>
    <row r="538" ht="12" customHeight="1"/>
    <row r="539" ht="12" customHeight="1"/>
    <row r="540" ht="12" customHeight="1"/>
    <row r="541" ht="12" customHeight="1"/>
    <row r="542" ht="6.95" customHeight="1"/>
    <row r="543" ht="12" customHeight="1"/>
    <row r="544" ht="12" customHeight="1"/>
    <row r="545" ht="12" customHeight="1"/>
    <row r="546" ht="12" customHeight="1"/>
    <row r="547" ht="12" customHeight="1"/>
    <row r="548" ht="6.95" customHeight="1"/>
    <row r="549" ht="12" customHeight="1"/>
    <row r="550" ht="6.95" customHeight="1"/>
    <row r="551" ht="12" customHeight="1"/>
    <row r="552" ht="12" customHeight="1"/>
    <row r="553" ht="12" customHeight="1"/>
    <row r="554" ht="12" customHeight="1"/>
    <row r="555" ht="6.95" customHeight="1"/>
    <row r="556" ht="12" customHeight="1"/>
    <row r="557" ht="6.95" customHeight="1"/>
    <row r="558" ht="12" customHeight="1"/>
    <row r="559" ht="12" customHeight="1"/>
    <row r="560" ht="12" customHeight="1"/>
    <row r="561" ht="12" customHeight="1"/>
    <row r="562" ht="12" customHeight="1"/>
    <row r="563" ht="6.95" customHeight="1"/>
    <row r="564" ht="12" customHeight="1"/>
    <row r="565" ht="12" customHeight="1"/>
    <row r="566" ht="12" customHeight="1"/>
    <row r="567" ht="12" customHeight="1"/>
    <row r="568" ht="12" customHeight="1"/>
    <row r="569" ht="6.95" customHeight="1"/>
    <row r="570" ht="12" customHeight="1"/>
    <row r="571" ht="12" customHeight="1"/>
    <row r="572" ht="12" customHeight="1"/>
    <row r="573" ht="12" customHeight="1"/>
    <row r="574" ht="12" customHeight="1"/>
    <row r="575" ht="6.95" customHeight="1"/>
    <row r="576" ht="12" customHeight="1"/>
    <row r="577" ht="6.95" customHeight="1"/>
    <row r="578" ht="12" customHeight="1"/>
    <row r="579" ht="12" customHeight="1"/>
    <row r="580" ht="12" customHeight="1"/>
    <row r="581" ht="12" customHeight="1"/>
    <row r="582" ht="6.95" customHeight="1"/>
    <row r="583" ht="12" customHeight="1"/>
    <row r="584" ht="6.95" customHeight="1"/>
    <row r="585" ht="12" customHeight="1"/>
    <row r="586" ht="12" customHeight="1"/>
    <row r="587" ht="12" customHeight="1"/>
    <row r="588" ht="12" customHeight="1"/>
    <row r="589" ht="12" customHeight="1"/>
    <row r="590" ht="6.95" customHeight="1"/>
    <row r="591" ht="12" customHeight="1"/>
    <row r="592" ht="12" customHeight="1"/>
    <row r="593" ht="12" customHeight="1"/>
    <row r="594" ht="12" customHeight="1"/>
    <row r="595" ht="12" customHeight="1"/>
    <row r="596" ht="6.95" customHeight="1"/>
    <row r="597" ht="12" customHeight="1"/>
    <row r="598" ht="12" customHeight="1"/>
    <row r="599" ht="12" customHeight="1"/>
    <row r="600" ht="12" customHeight="1"/>
    <row r="601" ht="12" customHeight="1"/>
    <row r="602" ht="6.95" customHeight="1"/>
    <row r="603" ht="12" customHeight="1"/>
    <row r="604" ht="6.95" customHeight="1"/>
    <row r="605" ht="12" customHeight="1"/>
    <row r="606" ht="12" customHeight="1"/>
    <row r="607" ht="12" customHeight="1"/>
    <row r="608" ht="12" customHeight="1"/>
    <row r="609" ht="5.25" customHeight="1"/>
    <row r="610" ht="4.5" customHeight="1"/>
    <row r="611" ht="11.25"/>
    <row r="612" ht="12.75" customHeight="1"/>
    <row r="613" ht="1.5" customHeight="1"/>
    <row r="614" ht="6.95" customHeight="1"/>
    <row r="615" ht="21.75" customHeight="1"/>
    <row r="616" ht="21.75" customHeight="1"/>
    <row r="617" ht="21.75" customHeight="1"/>
    <row r="618" ht="7.5" customHeight="1"/>
    <row r="619" ht="4.5" customHeight="1"/>
    <row r="620" ht="15" customHeight="1"/>
    <row r="621" ht="15" customHeight="1"/>
    <row r="622" ht="47.25" customHeight="1"/>
    <row r="623" ht="25.5" customHeight="1"/>
    <row r="624" ht="6.95" customHeight="1"/>
    <row r="625" ht="13.5" customHeight="1"/>
    <row r="626" ht="6.95" customHeight="1"/>
    <row r="627" ht="12" customHeight="1"/>
    <row r="628" ht="6.95" customHeight="1"/>
    <row r="629" ht="12" customHeight="1"/>
    <row r="630" ht="12" customHeight="1"/>
    <row r="631" ht="12" customHeight="1"/>
    <row r="632" ht="12" customHeight="1"/>
    <row r="633" ht="12" customHeight="1"/>
    <row r="634" ht="6.95" customHeight="1"/>
    <row r="635" ht="12" customHeight="1"/>
    <row r="636" ht="12" customHeight="1"/>
    <row r="637" ht="12" customHeight="1"/>
    <row r="638" ht="12" customHeight="1"/>
    <row r="639" ht="12" customHeight="1"/>
    <row r="640" ht="6.95" customHeight="1"/>
    <row r="641" ht="12" customHeight="1"/>
    <row r="642" ht="12" customHeight="1"/>
    <row r="643" ht="12" customHeight="1"/>
    <row r="644" ht="12" customHeight="1"/>
    <row r="645" ht="12" customHeight="1"/>
    <row r="646" ht="6.95" customHeight="1"/>
    <row r="647" ht="12" customHeight="1"/>
    <row r="648" ht="6.95" customHeight="1"/>
    <row r="649" ht="12" customHeight="1"/>
    <row r="650" ht="12" customHeight="1"/>
    <row r="651" ht="12" customHeight="1"/>
    <row r="652" ht="12" customHeight="1"/>
    <row r="653" ht="6.95" customHeight="1"/>
    <row r="654" ht="12" customHeight="1"/>
    <row r="655" ht="6.95" customHeight="1"/>
    <row r="656" ht="12" customHeight="1"/>
    <row r="657" ht="12" customHeight="1"/>
    <row r="658" ht="12" customHeight="1"/>
    <row r="659" ht="12" customHeight="1"/>
    <row r="660" ht="12" customHeight="1"/>
    <row r="661" ht="6.95" customHeight="1"/>
    <row r="662" ht="12" customHeight="1"/>
    <row r="663" ht="12" customHeight="1"/>
    <row r="664" ht="12" customHeight="1"/>
    <row r="665" ht="12" customHeight="1"/>
    <row r="666" ht="12" customHeight="1"/>
    <row r="667" ht="6.95" customHeight="1"/>
    <row r="668" ht="12" customHeight="1"/>
    <row r="669" ht="12" customHeight="1"/>
    <row r="670" ht="12" customHeight="1"/>
    <row r="671" ht="12" customHeight="1"/>
    <row r="672" ht="12" customHeight="1"/>
    <row r="673" ht="6.95" customHeight="1"/>
    <row r="674" ht="12" customHeight="1"/>
    <row r="675" ht="6.95" customHeight="1"/>
    <row r="676" ht="12" customHeight="1"/>
    <row r="677" ht="12" customHeight="1"/>
    <row r="678" ht="12" customHeight="1"/>
    <row r="679" ht="12" customHeight="1"/>
    <row r="680" ht="6.95" customHeight="1"/>
    <row r="681" ht="12" customHeight="1"/>
    <row r="682" ht="6.95" customHeight="1"/>
    <row r="683" ht="12" customHeight="1"/>
    <row r="684" ht="12" customHeight="1"/>
    <row r="685" ht="12" customHeight="1"/>
    <row r="686" ht="12" customHeight="1"/>
    <row r="687" ht="12" customHeight="1"/>
    <row r="688" ht="6.95" customHeight="1"/>
    <row r="689" ht="12" customHeight="1"/>
    <row r="690" ht="12" customHeight="1"/>
    <row r="691" ht="12" customHeight="1"/>
    <row r="692" ht="12" customHeight="1"/>
    <row r="693" ht="12" customHeight="1"/>
    <row r="694" ht="6.95" customHeight="1"/>
    <row r="695" ht="12" customHeight="1"/>
    <row r="696" ht="12" customHeight="1"/>
    <row r="697" ht="12" customHeight="1"/>
    <row r="698" ht="12" customHeight="1"/>
    <row r="699" ht="12" customHeight="1"/>
    <row r="700" ht="6.95" customHeight="1"/>
    <row r="701" ht="12" customHeight="1"/>
    <row r="702" ht="6.95" customHeight="1"/>
    <row r="703" ht="12" customHeight="1"/>
    <row r="704" ht="12" customHeight="1"/>
    <row r="705" ht="12" customHeight="1"/>
    <row r="706" ht="12" customHeight="1"/>
    <row r="707" ht="5.25" customHeight="1"/>
    <row r="708" ht="4.5" customHeight="1"/>
    <row r="709" ht="11.25"/>
    <row r="710" ht="12.75" customHeight="1"/>
    <row r="711" ht="1.5" customHeight="1"/>
    <row r="712" ht="6.95" customHeight="1"/>
    <row r="713" ht="21.75" customHeight="1"/>
    <row r="714" ht="21.75" customHeight="1"/>
    <row r="715" ht="21.75" customHeight="1"/>
    <row r="716" ht="7.5" customHeight="1"/>
    <row r="717" ht="4.5" customHeight="1"/>
    <row r="718" ht="15" customHeight="1"/>
    <row r="719" ht="15" customHeight="1"/>
    <row r="720" ht="47.25" customHeight="1"/>
    <row r="721" ht="25.5" customHeight="1"/>
    <row r="722" ht="6.95" customHeight="1"/>
    <row r="723" ht="13.5" customHeight="1"/>
    <row r="724" ht="6.95" customHeight="1"/>
    <row r="725" ht="12" customHeight="1"/>
    <row r="726" ht="6.95" customHeight="1"/>
    <row r="727" ht="12" customHeight="1"/>
    <row r="728" ht="12" customHeight="1"/>
    <row r="729" ht="12" customHeight="1"/>
    <row r="730" ht="12" customHeight="1"/>
    <row r="731" ht="12" customHeight="1"/>
    <row r="732" ht="6.95" customHeight="1"/>
    <row r="733" ht="12" customHeight="1"/>
    <row r="734" ht="12" customHeight="1"/>
    <row r="735" ht="12" customHeight="1"/>
    <row r="736" ht="12" customHeight="1"/>
    <row r="737" ht="12" customHeight="1"/>
    <row r="738" ht="6.95" customHeight="1"/>
    <row r="739" ht="12" customHeight="1"/>
    <row r="740" ht="12" customHeight="1"/>
    <row r="741" ht="12" customHeight="1"/>
    <row r="742" ht="12" customHeight="1"/>
    <row r="743" ht="12" customHeight="1"/>
    <row r="744" ht="6.95" customHeight="1"/>
    <row r="745" ht="12" customHeight="1"/>
    <row r="746" ht="6.95" customHeight="1"/>
    <row r="747" ht="12" customHeight="1"/>
    <row r="748" ht="12" customHeight="1"/>
    <row r="749" ht="12" customHeight="1"/>
    <row r="750" ht="12" customHeight="1"/>
    <row r="751" ht="6.95" customHeight="1"/>
    <row r="752" ht="12" customHeight="1"/>
    <row r="753" ht="6.95" customHeight="1"/>
    <row r="754" ht="12" customHeight="1"/>
    <row r="755" ht="12" customHeight="1"/>
    <row r="756" ht="12" customHeight="1"/>
    <row r="757" ht="12" customHeight="1"/>
    <row r="758" ht="12" customHeight="1"/>
    <row r="759" ht="6.95" customHeight="1"/>
    <row r="760" ht="12" customHeight="1"/>
    <row r="761" ht="12" customHeight="1"/>
    <row r="762" ht="12" customHeight="1"/>
    <row r="763" ht="12" customHeight="1"/>
    <row r="764" ht="12" customHeight="1"/>
    <row r="765" ht="6.95" customHeight="1"/>
    <row r="766" ht="12" customHeight="1"/>
    <row r="767" ht="12" customHeight="1"/>
    <row r="768" ht="12" customHeight="1"/>
    <row r="769" ht="12" customHeight="1"/>
    <row r="770" ht="12" customHeight="1"/>
    <row r="771" ht="6.95" customHeight="1"/>
    <row r="772" ht="12" customHeight="1"/>
    <row r="773" ht="6.95" customHeight="1"/>
    <row r="774" ht="12" customHeight="1"/>
    <row r="775" ht="12" customHeight="1"/>
    <row r="776" ht="12" customHeight="1"/>
    <row r="777" ht="12" customHeight="1"/>
    <row r="778" ht="6.95" customHeight="1"/>
    <row r="779" ht="12" customHeight="1"/>
    <row r="780" ht="6.95" customHeight="1"/>
    <row r="781" ht="12" customHeight="1"/>
    <row r="782" ht="12" customHeight="1"/>
    <row r="783" ht="12" customHeight="1"/>
    <row r="784" ht="12" customHeight="1"/>
    <row r="785" ht="12" customHeight="1"/>
    <row r="786" ht="6.95" customHeight="1"/>
    <row r="787" ht="12" customHeight="1"/>
    <row r="788" ht="12" customHeight="1"/>
    <row r="789" ht="12" customHeight="1"/>
    <row r="790" ht="12" customHeight="1"/>
    <row r="791" ht="12" customHeight="1"/>
    <row r="792" ht="6.95" customHeight="1"/>
    <row r="793" ht="12" customHeight="1"/>
    <row r="794" ht="12" customHeight="1"/>
    <row r="795" ht="12" customHeight="1"/>
    <row r="796" ht="12" customHeight="1"/>
    <row r="797" ht="12" customHeight="1"/>
    <row r="798" ht="6.95" customHeight="1"/>
    <row r="799" ht="12" customHeight="1"/>
    <row r="800" ht="6.95" customHeight="1"/>
    <row r="801" ht="12" customHeight="1"/>
    <row r="802" ht="12" customHeight="1"/>
    <row r="803" ht="12" customHeight="1"/>
    <row r="804" ht="12" customHeight="1"/>
    <row r="805" ht="5.25" customHeight="1"/>
    <row r="806" ht="4.5" customHeight="1"/>
    <row r="807" ht="11.25"/>
    <row r="808" ht="12.75" customHeight="1"/>
    <row r="809" ht="1.5" customHeight="1"/>
    <row r="810" ht="6.95" customHeight="1"/>
    <row r="811" ht="21.75" customHeight="1"/>
    <row r="812" ht="21.75" customHeight="1"/>
    <row r="813" ht="21.75" customHeight="1"/>
    <row r="814" ht="7.5" customHeight="1"/>
    <row r="815" ht="4.5" customHeight="1"/>
    <row r="816" ht="15" customHeight="1"/>
    <row r="817" ht="15" customHeight="1"/>
    <row r="818" ht="47.25" customHeight="1"/>
    <row r="819" ht="25.5" customHeight="1"/>
    <row r="820" ht="6.95" customHeight="1"/>
    <row r="821" ht="13.5" customHeight="1"/>
    <row r="822" ht="6.95" customHeight="1"/>
    <row r="823" ht="12" customHeight="1"/>
    <row r="824" ht="6.95" customHeight="1"/>
    <row r="825" ht="12" customHeight="1"/>
    <row r="826" ht="12" customHeight="1"/>
    <row r="827" ht="12" customHeight="1"/>
    <row r="828" ht="12" customHeight="1"/>
    <row r="829" ht="12" customHeight="1"/>
    <row r="830" ht="6.95" customHeight="1"/>
    <row r="831" ht="12" customHeight="1"/>
    <row r="832" ht="12" customHeight="1"/>
    <row r="833" ht="12" customHeight="1"/>
    <row r="834" ht="12" customHeight="1"/>
    <row r="835" ht="12" customHeight="1"/>
    <row r="836" ht="6.95" customHeight="1"/>
    <row r="837" ht="12" customHeight="1"/>
    <row r="838" ht="12" customHeight="1"/>
    <row r="839" ht="12" customHeight="1"/>
    <row r="840" ht="12" customHeight="1"/>
    <row r="841" ht="12" customHeight="1"/>
    <row r="842" ht="6.95" customHeight="1"/>
    <row r="843" ht="12" customHeight="1"/>
    <row r="844" ht="6.95" customHeight="1"/>
    <row r="845" ht="12" customHeight="1"/>
    <row r="846" ht="12" customHeight="1"/>
    <row r="847" ht="12" customHeight="1"/>
    <row r="848" ht="12" customHeight="1"/>
    <row r="849" ht="6.95" customHeight="1"/>
    <row r="850" ht="12" customHeight="1"/>
    <row r="851" ht="6.95" customHeight="1"/>
    <row r="852" ht="12" customHeight="1"/>
    <row r="853" ht="12" customHeight="1"/>
    <row r="854" ht="12" customHeight="1"/>
    <row r="855" ht="12" customHeight="1"/>
    <row r="856" ht="12" customHeight="1"/>
    <row r="857" ht="6.95" customHeight="1"/>
    <row r="858" ht="12" customHeight="1"/>
    <row r="859" ht="12" customHeight="1"/>
    <row r="860" ht="12" customHeight="1"/>
    <row r="861" ht="12" customHeight="1"/>
    <row r="862" ht="12" customHeight="1"/>
    <row r="863" ht="6.95" customHeight="1"/>
    <row r="864" ht="12" customHeight="1"/>
    <row r="865" ht="12" customHeight="1"/>
    <row r="866" ht="12" customHeight="1"/>
    <row r="867" ht="12" customHeight="1"/>
    <row r="868" ht="12" customHeight="1"/>
    <row r="869" ht="6.95" customHeight="1"/>
    <row r="870" ht="12" customHeight="1"/>
    <row r="871" ht="6.95" customHeight="1"/>
    <row r="872" ht="12" customHeight="1"/>
    <row r="873" ht="12" customHeight="1"/>
    <row r="874" ht="12" customHeight="1"/>
    <row r="875" ht="12" customHeight="1"/>
    <row r="876" ht="6.95" customHeight="1"/>
    <row r="877" ht="12" customHeight="1"/>
    <row r="878" ht="6.95" customHeight="1"/>
    <row r="879" ht="12" customHeight="1"/>
    <row r="880" ht="12" customHeight="1"/>
    <row r="881" ht="12" customHeight="1"/>
    <row r="882" ht="12" customHeight="1"/>
    <row r="883" ht="12" customHeight="1"/>
    <row r="884" ht="6.95" customHeight="1"/>
    <row r="885" ht="12" customHeight="1"/>
    <row r="886" ht="12" customHeight="1"/>
    <row r="887" ht="12" customHeight="1"/>
    <row r="888" ht="12" customHeight="1"/>
    <row r="889" ht="12" customHeight="1"/>
    <row r="890" ht="6.95" customHeight="1"/>
    <row r="891" ht="12" customHeight="1"/>
    <row r="892" ht="12" customHeight="1"/>
    <row r="893" ht="12" customHeight="1"/>
    <row r="894" ht="12" customHeight="1"/>
    <row r="895" ht="12" customHeight="1"/>
    <row r="896" ht="6.95" customHeight="1"/>
    <row r="897" ht="12" customHeight="1"/>
    <row r="898" ht="6.95" customHeight="1"/>
    <row r="899" ht="12" customHeight="1"/>
    <row r="900" ht="12" customHeight="1"/>
    <row r="901" ht="12" customHeight="1"/>
    <row r="902" ht="12" customHeight="1"/>
    <row r="903" ht="5.25" customHeight="1"/>
    <row r="904" ht="4.5" customHeight="1"/>
    <row r="905" ht="11.25"/>
    <row r="906" ht="12.75" customHeight="1"/>
    <row r="907" ht="1.5" customHeight="1"/>
    <row r="908" ht="6.95" customHeight="1"/>
    <row r="909" ht="21.75" customHeight="1"/>
    <row r="910" ht="21.75" customHeight="1"/>
    <row r="911" ht="21.75" customHeight="1"/>
    <row r="912" ht="7.5" customHeight="1"/>
    <row r="913" ht="4.5" customHeight="1"/>
    <row r="914" ht="15" customHeight="1"/>
    <row r="915" ht="15" customHeight="1"/>
    <row r="916" ht="47.25" customHeight="1"/>
    <row r="917" ht="25.5" customHeight="1"/>
    <row r="918" ht="6.95" customHeight="1"/>
    <row r="919" ht="13.5" customHeight="1"/>
    <row r="920" ht="6.95" customHeight="1"/>
    <row r="921" ht="12" customHeight="1"/>
    <row r="922" ht="6.95" customHeight="1"/>
    <row r="923" ht="12" customHeight="1"/>
    <row r="924" ht="12" customHeight="1"/>
    <row r="925" ht="12" customHeight="1"/>
    <row r="926" ht="12" customHeight="1"/>
    <row r="927" ht="12" customHeight="1"/>
    <row r="928" ht="6.95" customHeight="1"/>
    <row r="929" ht="12" customHeight="1"/>
    <row r="930" ht="12" customHeight="1"/>
    <row r="931" ht="12" customHeight="1"/>
    <row r="932" ht="12" customHeight="1"/>
    <row r="933" ht="12" customHeight="1"/>
    <row r="934" ht="6.95" customHeight="1"/>
    <row r="935" ht="12" customHeight="1"/>
    <row r="936" ht="12" customHeight="1"/>
    <row r="937" ht="12" customHeight="1"/>
    <row r="938" ht="12" customHeight="1"/>
    <row r="939" ht="12" customHeight="1"/>
    <row r="940" ht="6.95" customHeight="1"/>
    <row r="941" ht="12" customHeight="1"/>
    <row r="942" ht="6.95" customHeight="1"/>
    <row r="943" ht="12" customHeight="1"/>
    <row r="944" ht="12" customHeight="1"/>
    <row r="945" ht="12" customHeight="1"/>
    <row r="946" ht="12" customHeight="1"/>
    <row r="947" ht="6.95" customHeight="1"/>
    <row r="948" ht="12" customHeight="1"/>
    <row r="949" ht="6.95" customHeight="1"/>
    <row r="950" ht="12" customHeight="1"/>
    <row r="951" ht="12" customHeight="1"/>
    <row r="952" ht="12" customHeight="1"/>
    <row r="953" ht="12" customHeight="1"/>
    <row r="954" ht="12" customHeight="1"/>
    <row r="955" ht="6.95" customHeight="1"/>
    <row r="956" ht="12" customHeight="1"/>
    <row r="957" ht="12" customHeight="1"/>
    <row r="958" ht="12" customHeight="1"/>
    <row r="959" ht="12" customHeight="1"/>
    <row r="960" ht="12" customHeight="1"/>
    <row r="961" ht="6.95" customHeight="1"/>
    <row r="962" ht="12" customHeight="1"/>
    <row r="963" ht="12" customHeight="1"/>
    <row r="964" ht="12" customHeight="1"/>
    <row r="965" ht="12" customHeight="1"/>
    <row r="966" ht="12" customHeight="1"/>
    <row r="967" ht="6.95" customHeight="1"/>
    <row r="968" ht="12" customHeight="1"/>
    <row r="969" ht="6.95" customHeight="1"/>
    <row r="970" ht="12" customHeight="1"/>
    <row r="971" ht="12" customHeight="1"/>
    <row r="972" ht="12" customHeight="1"/>
    <row r="973" ht="12" customHeight="1"/>
    <row r="974" ht="6.95" customHeight="1"/>
    <row r="975" ht="12" customHeight="1"/>
    <row r="976" ht="6.95" customHeight="1"/>
    <row r="977" ht="12" customHeight="1"/>
    <row r="978" ht="12" customHeight="1"/>
    <row r="979" ht="12" customHeight="1"/>
    <row r="980" ht="12" customHeight="1"/>
    <row r="981" ht="12" customHeight="1"/>
    <row r="982" ht="6.95" customHeight="1"/>
    <row r="983" ht="12" customHeight="1"/>
    <row r="984" ht="12" customHeight="1"/>
    <row r="985" ht="12" customHeight="1"/>
    <row r="986" ht="12" customHeight="1"/>
    <row r="987" ht="12" customHeight="1"/>
    <row r="988" ht="6.95" customHeight="1"/>
    <row r="989" ht="12" customHeight="1"/>
    <row r="990" ht="12" customHeight="1"/>
    <row r="991" ht="12" customHeight="1"/>
    <row r="992" ht="12" customHeight="1"/>
    <row r="993" ht="12" customHeight="1"/>
    <row r="994" ht="6.95" customHeight="1"/>
    <row r="995" ht="12" customHeight="1"/>
    <row r="996" ht="6.95" customHeight="1"/>
    <row r="997" ht="12" customHeight="1"/>
    <row r="998" ht="12" customHeight="1"/>
    <row r="999" ht="12" customHeight="1"/>
    <row r="1000" ht="12" customHeight="1"/>
    <row r="1001" ht="5.25" customHeight="1"/>
    <row r="1002" ht="4.5" customHeight="1"/>
    <row r="1003" ht="11.25"/>
    <row r="1004" ht="12.75" customHeight="1"/>
    <row r="1005" ht="1.5" customHeight="1"/>
  </sheetData>
  <mergeCells count="6">
    <mergeCell ref="B4:E6"/>
    <mergeCell ref="J4:N4"/>
    <mergeCell ref="T4:X4"/>
    <mergeCell ref="D28:E28"/>
    <mergeCell ref="D50:E50"/>
    <mergeCell ref="D72:E72"/>
  </mergeCells>
  <phoneticPr fontId="4"/>
  <printOptions horizontalCentered="1"/>
  <pageMargins left="0.59055118110236227" right="0.59055118110236227" top="0.78740157480314965" bottom="0.78740157480314965" header="0.51181102362204722" footer="0.51181102362204722"/>
  <pageSetup paperSize="9" scale="53" pageOrder="overThenDown" orientation="landscape" r:id="rId1"/>
  <headerFooter alignWithMargins="0"/>
  <rowBreaks count="10" manualBreakCount="10">
    <brk id="123" max="16383" man="1"/>
    <brk id="221" max="16383" man="1"/>
    <brk id="319" max="16383" man="1"/>
    <brk id="417" max="16383" man="1"/>
    <brk id="515" max="16383" man="1"/>
    <brk id="613" max="16383" man="1"/>
    <brk id="711" max="16383" man="1"/>
    <brk id="809" max="16383" man="1"/>
    <brk id="907" max="16383" man="1"/>
    <brk id="10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D3215-4425-4887-A6E4-405BBBB7864F}">
  <sheetPr>
    <pageSetUpPr fitToPage="1"/>
  </sheetPr>
  <dimension ref="A1:AE1056"/>
  <sheetViews>
    <sheetView showGridLines="0" view="pageBreakPreview" topLeftCell="B1" zoomScaleNormal="100" zoomScaleSheetLayoutView="100" workbookViewId="0">
      <selection sqref="A1:A1048576"/>
    </sheetView>
  </sheetViews>
  <sheetFormatPr defaultColWidth="9.875" defaultRowHeight="14.65" customHeight="1"/>
  <cols>
    <col min="1" max="1" width="13.125" style="650" hidden="1" customWidth="1"/>
    <col min="2" max="2" width="1" style="649" customWidth="1"/>
    <col min="3" max="3" width="1.25" style="649" customWidth="1"/>
    <col min="4" max="4" width="10.625" style="649" customWidth="1"/>
    <col min="5" max="5" width="1" style="649" customWidth="1"/>
    <col min="6" max="6" width="4" style="649" customWidth="1"/>
    <col min="7" max="7" width="9.625" style="650" customWidth="1"/>
    <col min="8" max="9" width="8.125" style="650" customWidth="1"/>
    <col min="10" max="11" width="9.625" style="650" customWidth="1"/>
    <col min="12" max="13" width="8.125" style="650" customWidth="1"/>
    <col min="14" max="14" width="7" style="650" customWidth="1"/>
    <col min="15" max="15" width="9.625" style="650" customWidth="1"/>
    <col min="16" max="16" width="8.875" style="650" customWidth="1"/>
    <col min="17" max="20" width="9.625" style="650" customWidth="1"/>
    <col min="21" max="21" width="7" style="650" customWidth="1"/>
    <col min="22" max="27" width="9.625" style="650" customWidth="1"/>
    <col min="28" max="28" width="1" style="650" customWidth="1"/>
    <col min="29" max="33" width="10.75" style="650" customWidth="1"/>
    <col min="34" max="43" width="9.375" style="650" customWidth="1"/>
    <col min="44" max="16384" width="9.875" style="650"/>
  </cols>
  <sheetData>
    <row r="1" spans="1:31" ht="2.25" customHeight="1"/>
    <row r="2" spans="1:31" s="286" customFormat="1" ht="18.75">
      <c r="E2" s="287"/>
      <c r="I2" s="287"/>
      <c r="J2" s="287"/>
      <c r="K2" s="287"/>
      <c r="L2" s="287"/>
      <c r="M2" s="287"/>
      <c r="N2" s="287"/>
      <c r="P2" s="1179" t="s">
        <v>965</v>
      </c>
      <c r="Q2" s="287" t="s">
        <v>966</v>
      </c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90"/>
      <c r="AD2" s="290"/>
      <c r="AE2" s="290"/>
    </row>
    <row r="3" spans="1:31" s="110" customFormat="1" ht="6.75" customHeight="1"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  <c r="X3" s="595"/>
      <c r="Y3" s="595"/>
      <c r="Z3" s="595"/>
      <c r="AA3" s="595"/>
      <c r="AB3" s="595"/>
      <c r="AC3" s="293"/>
      <c r="AD3" s="293"/>
      <c r="AE3" s="293"/>
    </row>
    <row r="4" spans="1:31" s="348" customFormat="1" ht="14.25" customHeight="1">
      <c r="B4" s="1180" t="s">
        <v>967</v>
      </c>
      <c r="C4" s="1180"/>
      <c r="D4" s="1180"/>
      <c r="E4" s="1180"/>
      <c r="F4" s="1181"/>
      <c r="G4" s="1182" t="s">
        <v>968</v>
      </c>
      <c r="H4" s="540"/>
      <c r="I4" s="540"/>
      <c r="J4" s="540"/>
      <c r="K4" s="540"/>
      <c r="L4" s="540"/>
      <c r="M4" s="540"/>
      <c r="N4" s="552"/>
      <c r="O4" s="1182" t="s">
        <v>969</v>
      </c>
      <c r="P4" s="1183"/>
      <c r="Q4" s="1183"/>
      <c r="R4" s="1183"/>
      <c r="S4" s="1183"/>
      <c r="T4" s="1183"/>
      <c r="U4" s="1184"/>
      <c r="V4" s="1182" t="s">
        <v>970</v>
      </c>
      <c r="W4" s="1185"/>
      <c r="X4" s="1186"/>
      <c r="Y4" s="1182" t="s">
        <v>971</v>
      </c>
      <c r="Z4" s="1185"/>
      <c r="AA4" s="1185"/>
    </row>
    <row r="5" spans="1:31" s="348" customFormat="1" ht="15.75" customHeight="1">
      <c r="B5" s="1187"/>
      <c r="C5" s="1187"/>
      <c r="D5" s="1187"/>
      <c r="E5" s="1187"/>
      <c r="F5" s="1188"/>
      <c r="G5" s="1189"/>
      <c r="H5" s="1190" t="s">
        <v>972</v>
      </c>
      <c r="I5" s="1190" t="s">
        <v>973</v>
      </c>
      <c r="J5" s="1191" t="s">
        <v>974</v>
      </c>
      <c r="K5" s="1191" t="s">
        <v>975</v>
      </c>
      <c r="L5" s="1192"/>
      <c r="M5" s="1193"/>
      <c r="N5" s="1194" t="s">
        <v>976</v>
      </c>
      <c r="O5" s="1189"/>
      <c r="P5" s="1195" t="s">
        <v>977</v>
      </c>
      <c r="Q5" s="1196" t="s">
        <v>978</v>
      </c>
      <c r="R5" s="1191" t="s">
        <v>979</v>
      </c>
      <c r="S5" s="1192"/>
      <c r="T5" s="1193"/>
      <c r="U5" s="1194" t="s">
        <v>756</v>
      </c>
      <c r="V5" s="1189"/>
      <c r="W5" s="521"/>
      <c r="X5" s="768"/>
      <c r="Y5" s="1189"/>
      <c r="Z5" s="521"/>
      <c r="AA5" s="521"/>
    </row>
    <row r="6" spans="1:31" s="348" customFormat="1" ht="49.5" customHeight="1">
      <c r="B6" s="1187"/>
      <c r="C6" s="1187"/>
      <c r="D6" s="1187"/>
      <c r="E6" s="1187"/>
      <c r="F6" s="1188"/>
      <c r="G6" s="1189"/>
      <c r="H6" s="543" t="s">
        <v>980</v>
      </c>
      <c r="I6" s="543" t="s">
        <v>981</v>
      </c>
      <c r="J6" s="543" t="s">
        <v>982</v>
      </c>
      <c r="K6" s="1197" t="s">
        <v>983</v>
      </c>
      <c r="L6" s="721" t="s">
        <v>984</v>
      </c>
      <c r="M6" s="678" t="s">
        <v>985</v>
      </c>
      <c r="N6" s="722"/>
      <c r="O6" s="1189"/>
      <c r="P6" s="543" t="s">
        <v>981</v>
      </c>
      <c r="Q6" s="1198" t="s">
        <v>986</v>
      </c>
      <c r="R6" s="1197" t="s">
        <v>987</v>
      </c>
      <c r="S6" s="721" t="s">
        <v>988</v>
      </c>
      <c r="T6" s="678" t="s">
        <v>989</v>
      </c>
      <c r="U6" s="722"/>
      <c r="V6" s="1189"/>
      <c r="W6" s="721" t="s">
        <v>990</v>
      </c>
      <c r="X6" s="721" t="s">
        <v>991</v>
      </c>
      <c r="Y6" s="1189"/>
      <c r="Z6" s="721" t="s">
        <v>990</v>
      </c>
      <c r="AA6" s="678" t="s">
        <v>991</v>
      </c>
    </row>
    <row r="7" spans="1:31" s="348" customFormat="1" ht="14.1" customHeight="1">
      <c r="B7" s="1199"/>
      <c r="C7" s="1199"/>
      <c r="D7" s="1199"/>
      <c r="E7" s="1199"/>
      <c r="F7" s="1200"/>
      <c r="G7" s="550" t="s">
        <v>912</v>
      </c>
      <c r="H7" s="550"/>
      <c r="I7" s="550"/>
      <c r="J7" s="550"/>
      <c r="K7" s="550" t="s">
        <v>992</v>
      </c>
      <c r="L7" s="550"/>
      <c r="M7" s="550"/>
      <c r="N7" s="550"/>
      <c r="O7" s="550"/>
      <c r="P7" s="550"/>
      <c r="Q7" s="723"/>
      <c r="R7" s="550" t="s">
        <v>992</v>
      </c>
      <c r="S7" s="550"/>
      <c r="T7" s="550"/>
      <c r="U7" s="550"/>
      <c r="V7" s="550" t="s">
        <v>993</v>
      </c>
      <c r="W7" s="550"/>
      <c r="X7" s="550"/>
      <c r="Y7" s="550" t="s">
        <v>994</v>
      </c>
      <c r="Z7" s="550"/>
      <c r="AA7" s="553"/>
    </row>
    <row r="8" spans="1:31" s="110" customFormat="1" ht="7.5" customHeight="1">
      <c r="B8" s="500"/>
      <c r="C8" s="500"/>
      <c r="D8" s="500"/>
      <c r="E8" s="500"/>
      <c r="F8" s="313"/>
      <c r="G8" s="1201"/>
      <c r="H8" s="1202"/>
      <c r="I8" s="1202"/>
      <c r="J8" s="1202"/>
      <c r="K8" s="1202"/>
      <c r="L8" s="1202"/>
      <c r="M8" s="1202"/>
      <c r="N8" s="1202"/>
      <c r="O8" s="1202"/>
      <c r="P8" s="1202"/>
      <c r="Q8" s="1202"/>
      <c r="R8" s="1202"/>
      <c r="S8" s="1202"/>
      <c r="T8" s="1202"/>
      <c r="U8" s="1202"/>
      <c r="V8" s="1202"/>
      <c r="W8" s="1202"/>
      <c r="X8" s="1202"/>
      <c r="Y8" s="1202"/>
      <c r="Z8" s="1202"/>
      <c r="AA8" s="1202"/>
    </row>
    <row r="9" spans="1:31" s="110" customFormat="1" ht="8.25" customHeight="1">
      <c r="B9" s="206"/>
      <c r="C9" s="1203"/>
      <c r="D9" s="206"/>
      <c r="E9" s="206"/>
      <c r="F9" s="218"/>
      <c r="G9" s="1204"/>
      <c r="H9" s="1202"/>
      <c r="I9" s="1205"/>
      <c r="J9" s="1206"/>
      <c r="K9" s="1206"/>
      <c r="L9" s="1202"/>
      <c r="M9" s="1202"/>
      <c r="N9" s="1202"/>
      <c r="O9" s="1202"/>
      <c r="P9" s="1202"/>
      <c r="Q9" s="1202"/>
      <c r="R9" s="1206"/>
      <c r="S9" s="1202"/>
      <c r="T9" s="1202"/>
      <c r="U9" s="1202"/>
      <c r="V9" s="1202"/>
      <c r="W9" s="1202"/>
      <c r="X9" s="1202"/>
      <c r="Y9" s="1202"/>
      <c r="Z9" s="1202"/>
      <c r="AA9" s="1202"/>
    </row>
    <row r="10" spans="1:31" s="110" customFormat="1" ht="12" customHeight="1">
      <c r="A10" s="582" t="s">
        <v>256</v>
      </c>
      <c r="B10" s="206"/>
      <c r="C10" s="1163" t="s">
        <v>995</v>
      </c>
      <c r="D10" s="1058"/>
      <c r="E10" s="1207"/>
      <c r="F10" s="1208"/>
      <c r="G10" s="1209">
        <f>VLOOKUP($A10,'[25]第２３表資料①（R2）'!$B$10:$AH$33,2,FALSE)</f>
        <v>409118</v>
      </c>
      <c r="H10" s="1209">
        <f>VLOOKUP($A10,'[25]第２３表資料①（R2）'!$B$10:$AH$33,3,FALSE)</f>
        <v>153825</v>
      </c>
      <c r="I10" s="1209">
        <f>VLOOKUP($A10,'[25]第２３表資料①（R2）'!$B$10:$AH$33,5,FALSE)</f>
        <v>13080</v>
      </c>
      <c r="J10" s="1209">
        <f>VLOOKUP($A10,'[25]第２３表資料①（R2）'!$B$10:$AH$33,6,FALSE)</f>
        <v>188309</v>
      </c>
      <c r="K10" s="1209">
        <f>VLOOKUP($A10,'[25]第２３表資料①（R2）'!$B$10:$AH$33,7,FALSE)</f>
        <v>22147</v>
      </c>
      <c r="L10" s="1209">
        <f>VLOOKUP($A10,'[25]第２３表資料①（R2）'!$B$10:$AH$33,9,FALSE)</f>
        <v>19664</v>
      </c>
      <c r="M10" s="1209">
        <f>VLOOKUP($A10,'[25]第２３表資料①（R2）'!$B$10:$AH$33,10,FALSE)</f>
        <v>1767</v>
      </c>
      <c r="N10" s="1209">
        <f>VLOOKUP($A10,'[25]第２３表資料①（R2）'!$B$10:$AH$33,12,FALSE)</f>
        <v>31757</v>
      </c>
      <c r="O10" s="1209">
        <f>VLOOKUP($A10,'[25]第２３表資料①（R2）'!$B$10:$AH$33,21,FALSE)</f>
        <v>184533</v>
      </c>
      <c r="P10" s="1209">
        <f>VLOOKUP($A10,'[25]第２３表資料①（R2）'!$B$10:$AH$33,22,FALSE)</f>
        <v>13080</v>
      </c>
      <c r="Q10" s="1209">
        <f>VLOOKUP($A10,'[25]第２３表資料①（R2）'!$B$10:$AH$33,23,FALSE)</f>
        <v>147202</v>
      </c>
      <c r="R10" s="1209">
        <f>VLOOKUP($A10,'[25]第２３表資料①（R2）'!$B$10:$AH$33,24,FALSE)</f>
        <v>19560</v>
      </c>
      <c r="S10" s="1209">
        <f>VLOOKUP($A10,'[25]第２３表資料①（R2）'!$B$10:$AH$33,26,FALSE)</f>
        <v>17518</v>
      </c>
      <c r="T10" s="1209">
        <f>VLOOKUP($A10,'[25]第２３表資料①（R2）'!$B$10:$AH$33,27,FALSE)</f>
        <v>1385</v>
      </c>
      <c r="U10" s="1209">
        <f>VLOOKUP($A10,'[25]第２３表資料①（R2）'!$B$10:$AH$33,29,FALSE)</f>
        <v>4691</v>
      </c>
      <c r="V10" s="1209">
        <f>VLOOKUP($A10,'[25]第２３表資料①（R2）'!$B$10:$AH$33,13,FALSE)</f>
        <v>419495</v>
      </c>
      <c r="W10" s="1209">
        <f>VLOOKUP($A10,'[25]第２３表資料①（R2）'!$B$10:$AH$33,16,FALSE)</f>
        <v>30504</v>
      </c>
      <c r="X10" s="1209">
        <f>VLOOKUP($A10,'[25]第２３表資料①（R2）'!$B$10:$AH$33,17,FALSE)</f>
        <v>1304</v>
      </c>
      <c r="Y10" s="1209">
        <f>VLOOKUP($A10,'[25]第２３表資料①（R2）'!$B$10:$AH$33,30,FALSE)</f>
        <v>193345</v>
      </c>
      <c r="Z10" s="1209">
        <f>VLOOKUP($A10,'[25]第２３表資料①（R2）'!$B$10:$AH$33,32,FALSE)</f>
        <v>26751</v>
      </c>
      <c r="AA10" s="1209">
        <f>VLOOKUP($A10,'[25]第２３表資料①（R2）'!$B$10:$AH$33,33,FALSE)</f>
        <v>964</v>
      </c>
      <c r="AB10" s="1209"/>
    </row>
    <row r="11" spans="1:31" s="110" customFormat="1" ht="12" customHeight="1">
      <c r="A11" s="582" t="s">
        <v>996</v>
      </c>
      <c r="B11" s="206"/>
      <c r="C11" s="206"/>
      <c r="D11" s="117" t="s">
        <v>997</v>
      </c>
      <c r="E11" s="1210"/>
      <c r="F11" s="1211"/>
      <c r="G11" s="1209">
        <f>VLOOKUP($A11,'[25]第２３表資料①（R2）'!$B$10:$AH$33,2,FALSE)</f>
        <v>46771</v>
      </c>
      <c r="H11" s="1209">
        <f>VLOOKUP($A11,'[25]第２３表資料①（R2）'!$B$10:$AH$33,3,FALSE)</f>
        <v>19248</v>
      </c>
      <c r="I11" s="1209" t="str">
        <f>VLOOKUP($A11,'[25]第２３表資料①（R2）'!$B$10:$AH$33,5,FALSE)</f>
        <v>-</v>
      </c>
      <c r="J11" s="1209">
        <f>VLOOKUP($A11,'[25]第２３表資料①（R2）'!$B$10:$AH$33,6,FALSE)</f>
        <v>25159</v>
      </c>
      <c r="K11" s="1209">
        <f>VLOOKUP($A11,'[25]第２３表資料①（R2）'!$B$10:$AH$33,7,FALSE)</f>
        <v>261</v>
      </c>
      <c r="L11" s="1209">
        <f>VLOOKUP($A11,'[25]第２３表資料①（R2）'!$B$10:$AH$33,9,FALSE)</f>
        <v>243</v>
      </c>
      <c r="M11" s="1209">
        <f>VLOOKUP($A11,'[25]第２３表資料①（R2）'!$B$10:$AH$33,10,FALSE)</f>
        <v>8</v>
      </c>
      <c r="N11" s="1209">
        <f>VLOOKUP($A11,'[25]第２３表資料①（R2）'!$B$10:$AH$33,12,FALSE)</f>
        <v>2103</v>
      </c>
      <c r="O11" s="1209" t="str">
        <f>VLOOKUP($A11,'[25]第２３表資料①（R2）'!$B$10:$AH$33,21,FALSE)</f>
        <v>-</v>
      </c>
      <c r="P11" s="1209" t="str">
        <f>VLOOKUP($A11,'[25]第２３表資料①（R2）'!$B$10:$AH$33,22,FALSE)</f>
        <v>-</v>
      </c>
      <c r="Q11" s="1209" t="str">
        <f>VLOOKUP($A11,'[25]第２３表資料①（R2）'!$B$10:$AH$33,23,FALSE)</f>
        <v>-</v>
      </c>
      <c r="R11" s="1209" t="str">
        <f>VLOOKUP($A11,'[25]第２３表資料①（R2）'!$B$10:$AH$33,24,FALSE)</f>
        <v>-</v>
      </c>
      <c r="S11" s="1209" t="str">
        <f>VLOOKUP($A11,'[25]第２３表資料①（R2）'!$B$10:$AH$33,26,FALSE)</f>
        <v>-</v>
      </c>
      <c r="T11" s="1209" t="str">
        <f>VLOOKUP($A11,'[25]第２３表資料①（R2）'!$B$10:$AH$33,27,FALSE)</f>
        <v>-</v>
      </c>
      <c r="U11" s="1209" t="str">
        <f>VLOOKUP($A11,'[25]第２３表資料①（R2）'!$B$10:$AH$33,29,FALSE)</f>
        <v>-</v>
      </c>
      <c r="V11" s="1209">
        <f>VLOOKUP($A11,'[25]第２３表資料①（R2）'!$B$10:$AH$33,13,FALSE)</f>
        <v>46804</v>
      </c>
      <c r="W11" s="1209">
        <f>VLOOKUP($A11,'[25]第２３表資料①（R2）'!$B$10:$AH$33,16,FALSE)</f>
        <v>283</v>
      </c>
      <c r="X11" s="1209">
        <f>VLOOKUP($A11,'[25]第２３表資料①（R2）'!$B$10:$AH$33,17,FALSE)</f>
        <v>1</v>
      </c>
      <c r="Y11" s="1209" t="str">
        <f>VLOOKUP($A11,'[25]第２３表資料①（R2）'!$B$10:$AH$33,30,FALSE)</f>
        <v>-</v>
      </c>
      <c r="Z11" s="1209" t="str">
        <f>VLOOKUP($A11,'[25]第２３表資料①（R2）'!$B$10:$AH$33,32,FALSE)</f>
        <v>-</v>
      </c>
      <c r="AA11" s="1209" t="str">
        <f>VLOOKUP($A11,'[25]第２３表資料①（R2）'!$B$10:$AH$33,33,FALSE)</f>
        <v>-</v>
      </c>
      <c r="AB11" s="1209"/>
    </row>
    <row r="12" spans="1:31" s="110" customFormat="1" ht="12.75" customHeight="1">
      <c r="A12" s="582" t="s">
        <v>998</v>
      </c>
      <c r="B12" s="206"/>
      <c r="C12" s="206"/>
      <c r="D12" s="138" t="s">
        <v>999</v>
      </c>
      <c r="E12" s="1212"/>
      <c r="F12" s="1211"/>
      <c r="G12" s="1209">
        <f>VLOOKUP($A12,'[25]第２３表資料①（R2）'!$B$10:$AH$33,2,FALSE)</f>
        <v>18038</v>
      </c>
      <c r="H12" s="1209">
        <f>VLOOKUP($A12,'[25]第２３表資料①（R2）'!$B$10:$AH$33,3,FALSE)</f>
        <v>528</v>
      </c>
      <c r="I12" s="1209">
        <f>VLOOKUP($A12,'[25]第２３表資料①（R2）'!$B$10:$AH$33,5,FALSE)</f>
        <v>49</v>
      </c>
      <c r="J12" s="1209">
        <f>VLOOKUP($A12,'[25]第２３表資料①（R2）'!$B$10:$AH$33,6,FALSE)</f>
        <v>14139</v>
      </c>
      <c r="K12" s="1209">
        <f>VLOOKUP($A12,'[25]第２３表資料①（R2）'!$B$10:$AH$33,7,FALSE)</f>
        <v>2046</v>
      </c>
      <c r="L12" s="1209">
        <f>VLOOKUP($A12,'[25]第２３表資料①（R2）'!$B$10:$AH$33,9,FALSE)</f>
        <v>1813</v>
      </c>
      <c r="M12" s="1209">
        <f>VLOOKUP($A12,'[25]第２３表資料①（R2）'!$B$10:$AH$33,10,FALSE)</f>
        <v>190</v>
      </c>
      <c r="N12" s="1209">
        <f>VLOOKUP($A12,'[25]第２３表資料①（R2）'!$B$10:$AH$33,12,FALSE)</f>
        <v>1276</v>
      </c>
      <c r="O12" s="1209">
        <f>VLOOKUP($A12,'[25]第２３表資料①（R2）'!$B$10:$AH$33,21,FALSE)</f>
        <v>2309</v>
      </c>
      <c r="P12" s="1209">
        <f>VLOOKUP($A12,'[25]第２３表資料①（R2）'!$B$10:$AH$33,22,FALSE)</f>
        <v>49</v>
      </c>
      <c r="Q12" s="1209">
        <f>VLOOKUP($A12,'[25]第２３表資料①（R2）'!$B$10:$AH$33,23,FALSE)</f>
        <v>1977</v>
      </c>
      <c r="R12" s="1209">
        <f>VLOOKUP($A12,'[25]第２３表資料①（R2）'!$B$10:$AH$33,24,FALSE)</f>
        <v>231</v>
      </c>
      <c r="S12" s="1209">
        <f>VLOOKUP($A12,'[25]第２３表資料①（R2）'!$B$10:$AH$33,26,FALSE)</f>
        <v>200</v>
      </c>
      <c r="T12" s="1209">
        <f>VLOOKUP($A12,'[25]第２３表資料①（R2）'!$B$10:$AH$33,27,FALSE)</f>
        <v>21</v>
      </c>
      <c r="U12" s="1209">
        <f>VLOOKUP($A12,'[25]第２３表資料①（R2）'!$B$10:$AH$33,29,FALSE)</f>
        <v>52</v>
      </c>
      <c r="V12" s="1209">
        <f>VLOOKUP($A12,'[25]第２３表資料①（R2）'!$B$10:$AH$33,13,FALSE)</f>
        <v>18965</v>
      </c>
      <c r="W12" s="1209">
        <f>VLOOKUP($A12,'[25]第２３表資料①（R2）'!$B$10:$AH$33,16,FALSE)</f>
        <v>2810</v>
      </c>
      <c r="X12" s="1209">
        <f>VLOOKUP($A12,'[25]第２３表資料①（R2）'!$B$10:$AH$33,17,FALSE)</f>
        <v>120</v>
      </c>
      <c r="Y12" s="1209">
        <f>VLOOKUP($A12,'[25]第２３表資料①（R2）'!$B$10:$AH$33,30,FALSE)</f>
        <v>2481</v>
      </c>
      <c r="Z12" s="1209">
        <f>VLOOKUP($A12,'[25]第２３表資料①（R2）'!$B$10:$AH$33,32,FALSE)</f>
        <v>379</v>
      </c>
      <c r="AA12" s="1209">
        <f>VLOOKUP($A12,'[25]第２３表資料①（R2）'!$B$10:$AH$33,33,FALSE)</f>
        <v>14</v>
      </c>
      <c r="AB12" s="1209"/>
    </row>
    <row r="13" spans="1:31" s="110" customFormat="1" ht="12" customHeight="1">
      <c r="A13" s="582" t="s">
        <v>1000</v>
      </c>
      <c r="B13" s="206"/>
      <c r="C13" s="206"/>
      <c r="D13" s="138" t="s">
        <v>1001</v>
      </c>
      <c r="E13" s="1213"/>
      <c r="F13" s="1211"/>
      <c r="G13" s="1209">
        <f>VLOOKUP($A13,'[25]第２３表資料①（R2）'!$B$10:$AH$33,2,FALSE)</f>
        <v>17146</v>
      </c>
      <c r="H13" s="1209">
        <f>VLOOKUP($A13,'[25]第２３表資料①（R2）'!$B$10:$AH$33,3,FALSE)</f>
        <v>1311</v>
      </c>
      <c r="I13" s="1209">
        <f>VLOOKUP($A13,'[25]第２３表資料①（R2）'!$B$10:$AH$33,5,FALSE)</f>
        <v>267</v>
      </c>
      <c r="J13" s="1209">
        <f>VLOOKUP($A13,'[25]第２３表資料①（R2）'!$B$10:$AH$33,6,FALSE)</f>
        <v>12319</v>
      </c>
      <c r="K13" s="1209">
        <f>VLOOKUP($A13,'[25]第２３表資料①（R2）'!$B$10:$AH$33,7,FALSE)</f>
        <v>1552</v>
      </c>
      <c r="L13" s="1209">
        <f>VLOOKUP($A13,'[25]第２３表資料①（R2）'!$B$10:$AH$33,9,FALSE)</f>
        <v>1232</v>
      </c>
      <c r="M13" s="1209">
        <f>VLOOKUP($A13,'[25]第２３表資料①（R2）'!$B$10:$AH$33,10,FALSE)</f>
        <v>272</v>
      </c>
      <c r="N13" s="1209">
        <f>VLOOKUP($A13,'[25]第２３表資料①（R2）'!$B$10:$AH$33,12,FALSE)</f>
        <v>1697</v>
      </c>
      <c r="O13" s="1209">
        <f>VLOOKUP($A13,'[25]第２３表資料①（R2）'!$B$10:$AH$33,21,FALSE)</f>
        <v>10739</v>
      </c>
      <c r="P13" s="1209">
        <f>VLOOKUP($A13,'[25]第２３表資料①（R2）'!$B$10:$AH$33,22,FALSE)</f>
        <v>267</v>
      </c>
      <c r="Q13" s="1209">
        <f>VLOOKUP($A13,'[25]第２３表資料①（R2）'!$B$10:$AH$33,23,FALSE)</f>
        <v>9151</v>
      </c>
      <c r="R13" s="1209">
        <f>VLOOKUP($A13,'[25]第２３表資料①（R2）'!$B$10:$AH$33,24,FALSE)</f>
        <v>1092</v>
      </c>
      <c r="S13" s="1209">
        <f>VLOOKUP($A13,'[25]第２３表資料①（R2）'!$B$10:$AH$33,26,FALSE)</f>
        <v>977</v>
      </c>
      <c r="T13" s="1209">
        <f>VLOOKUP($A13,'[25]第２３表資料①（R2）'!$B$10:$AH$33,27,FALSE)</f>
        <v>81</v>
      </c>
      <c r="U13" s="1209">
        <f>VLOOKUP($A13,'[25]第２３表資料①（R2）'!$B$10:$AH$33,29,FALSE)</f>
        <v>229</v>
      </c>
      <c r="V13" s="1209">
        <f>VLOOKUP($A13,'[25]第２３表資料①（R2）'!$B$10:$AH$33,13,FALSE)</f>
        <v>18335</v>
      </c>
      <c r="W13" s="1209">
        <f>VLOOKUP($A13,'[25]第２３表資料①（R2）'!$B$10:$AH$33,16,FALSE)</f>
        <v>2418</v>
      </c>
      <c r="X13" s="1209">
        <f>VLOOKUP($A13,'[25]第２３表資料①（R2）'!$B$10:$AH$33,17,FALSE)</f>
        <v>275</v>
      </c>
      <c r="Y13" s="1209">
        <f>VLOOKUP($A13,'[25]第２３表資料①（R2）'!$B$10:$AH$33,30,FALSE)</f>
        <v>11213</v>
      </c>
      <c r="Z13" s="1209">
        <f>VLOOKUP($A13,'[25]第２３表資料①（R2）'!$B$10:$AH$33,32,FALSE)</f>
        <v>1460</v>
      </c>
      <c r="AA13" s="1209">
        <f>VLOOKUP($A13,'[25]第２３表資料①（R2）'!$B$10:$AH$33,33,FALSE)</f>
        <v>72</v>
      </c>
      <c r="AB13" s="1209"/>
    </row>
    <row r="14" spans="1:31" s="110" customFormat="1" ht="12" customHeight="1">
      <c r="A14" s="582" t="s">
        <v>1002</v>
      </c>
      <c r="B14" s="206"/>
      <c r="C14" s="206"/>
      <c r="D14" s="138" t="s">
        <v>1003</v>
      </c>
      <c r="E14" s="1213"/>
      <c r="F14" s="1211"/>
      <c r="G14" s="1209">
        <f>VLOOKUP($A14,'[25]第２３表資料①（R2）'!$B$10:$AH$33,2,FALSE)</f>
        <v>16392</v>
      </c>
      <c r="H14" s="1209">
        <f>VLOOKUP($A14,'[25]第２３表資料①（R2）'!$B$10:$AH$33,3,FALSE)</f>
        <v>1755</v>
      </c>
      <c r="I14" s="1209">
        <f>VLOOKUP($A14,'[25]第２３表資料①（R2）'!$B$10:$AH$33,5,FALSE)</f>
        <v>327</v>
      </c>
      <c r="J14" s="1209">
        <f>VLOOKUP($A14,'[25]第２３表資料①（R2）'!$B$10:$AH$33,6,FALSE)</f>
        <v>11092</v>
      </c>
      <c r="K14" s="1209">
        <f>VLOOKUP($A14,'[25]第２３表資料①（R2）'!$B$10:$AH$33,7,FALSE)</f>
        <v>1381</v>
      </c>
      <c r="L14" s="1209">
        <f>VLOOKUP($A14,'[25]第２３表資料①（R2）'!$B$10:$AH$33,9,FALSE)</f>
        <v>1266</v>
      </c>
      <c r="M14" s="1209">
        <f>VLOOKUP($A14,'[25]第２３表資料①（R2）'!$B$10:$AH$33,10,FALSE)</f>
        <v>80</v>
      </c>
      <c r="N14" s="1209">
        <f>VLOOKUP($A14,'[25]第２３表資料①（R2）'!$B$10:$AH$33,12,FALSE)</f>
        <v>1837</v>
      </c>
      <c r="O14" s="1209">
        <f>VLOOKUP($A14,'[25]第２３表資料①（R2）'!$B$10:$AH$33,21,FALSE)</f>
        <v>12643</v>
      </c>
      <c r="P14" s="1209">
        <f>VLOOKUP($A14,'[25]第２３表資料①（R2）'!$B$10:$AH$33,22,FALSE)</f>
        <v>327</v>
      </c>
      <c r="Q14" s="1209">
        <f>VLOOKUP($A14,'[25]第２３表資料①（R2）'!$B$10:$AH$33,23,FALSE)</f>
        <v>10706</v>
      </c>
      <c r="R14" s="1209">
        <f>VLOOKUP($A14,'[25]第２３表資料①（R2）'!$B$10:$AH$33,24,FALSE)</f>
        <v>1356</v>
      </c>
      <c r="S14" s="1209">
        <f>VLOOKUP($A14,'[25]第２３表資料①（R2）'!$B$10:$AH$33,26,FALSE)</f>
        <v>1251</v>
      </c>
      <c r="T14" s="1209">
        <f>VLOOKUP($A14,'[25]第２３表資料①（R2）'!$B$10:$AH$33,27,FALSE)</f>
        <v>71</v>
      </c>
      <c r="U14" s="1209">
        <f>VLOOKUP($A14,'[25]第２３表資料①（R2）'!$B$10:$AH$33,29,FALSE)</f>
        <v>254</v>
      </c>
      <c r="V14" s="1209">
        <f>VLOOKUP($A14,'[25]第２３表資料①（R2）'!$B$10:$AH$33,13,FALSE)</f>
        <v>17229</v>
      </c>
      <c r="W14" s="1209">
        <f>VLOOKUP($A14,'[25]第２３表資料①（R2）'!$B$10:$AH$33,16,FALSE)</f>
        <v>2110</v>
      </c>
      <c r="X14" s="1209">
        <f>VLOOKUP($A14,'[25]第２３表資料①（R2）'!$B$10:$AH$33,17,FALSE)</f>
        <v>73</v>
      </c>
      <c r="Y14" s="1209">
        <f>VLOOKUP($A14,'[25]第２３表資料①（R2）'!$B$10:$AH$33,30,FALSE)</f>
        <v>13446</v>
      </c>
      <c r="Z14" s="1209">
        <f>VLOOKUP($A14,'[25]第２３表資料①（R2）'!$B$10:$AH$33,32,FALSE)</f>
        <v>2074</v>
      </c>
      <c r="AA14" s="1209">
        <f>VLOOKUP($A14,'[25]第２３表資料①（R2）'!$B$10:$AH$33,33,FALSE)</f>
        <v>51</v>
      </c>
      <c r="AB14" s="1209"/>
    </row>
    <row r="15" spans="1:31" s="110" customFormat="1" ht="12" customHeight="1">
      <c r="A15" s="582" t="s">
        <v>1004</v>
      </c>
      <c r="B15" s="206"/>
      <c r="C15" s="206"/>
      <c r="D15" s="138" t="s">
        <v>1005</v>
      </c>
      <c r="E15" s="1213"/>
      <c r="F15" s="1211"/>
      <c r="G15" s="1209">
        <f>VLOOKUP($A15,'[25]第２３表資料①（R2）'!$B$10:$AH$33,2,FALSE)</f>
        <v>18590</v>
      </c>
      <c r="H15" s="1209">
        <f>VLOOKUP($A15,'[25]第２３表資料①（R2）'!$B$10:$AH$33,3,FALSE)</f>
        <v>2707</v>
      </c>
      <c r="I15" s="1209">
        <f>VLOOKUP($A15,'[25]第２３表資料①（R2）'!$B$10:$AH$33,5,FALSE)</f>
        <v>497</v>
      </c>
      <c r="J15" s="1209">
        <f>VLOOKUP($A15,'[25]第２３表資料①（R2）'!$B$10:$AH$33,6,FALSE)</f>
        <v>12018</v>
      </c>
      <c r="K15" s="1209">
        <f>VLOOKUP($A15,'[25]第２３表資料①（R2）'!$B$10:$AH$33,7,FALSE)</f>
        <v>1547</v>
      </c>
      <c r="L15" s="1209">
        <f>VLOOKUP($A15,'[25]第２３表資料①（R2）'!$B$10:$AH$33,9,FALSE)</f>
        <v>1400</v>
      </c>
      <c r="M15" s="1209">
        <f>VLOOKUP($A15,'[25]第２３表資料①（R2）'!$B$10:$AH$33,10,FALSE)</f>
        <v>96</v>
      </c>
      <c r="N15" s="1209">
        <f>VLOOKUP($A15,'[25]第２３表資料①（R2）'!$B$10:$AH$33,12,FALSE)</f>
        <v>1821</v>
      </c>
      <c r="O15" s="1209">
        <f>VLOOKUP($A15,'[25]第２３表資料①（R2）'!$B$10:$AH$33,21,FALSE)</f>
        <v>14206</v>
      </c>
      <c r="P15" s="1209">
        <f>VLOOKUP($A15,'[25]第２３表資料①（R2）'!$B$10:$AH$33,22,FALSE)</f>
        <v>497</v>
      </c>
      <c r="Q15" s="1209">
        <f>VLOOKUP($A15,'[25]第２３表資料①（R2）'!$B$10:$AH$33,23,FALSE)</f>
        <v>11924</v>
      </c>
      <c r="R15" s="1209">
        <f>VLOOKUP($A15,'[25]第２３表資料①（R2）'!$B$10:$AH$33,24,FALSE)</f>
        <v>1536</v>
      </c>
      <c r="S15" s="1209">
        <f>VLOOKUP($A15,'[25]第２３表資料①（R2）'!$B$10:$AH$33,26,FALSE)</f>
        <v>1391</v>
      </c>
      <c r="T15" s="1209">
        <f>VLOOKUP($A15,'[25]第２３表資料①（R2）'!$B$10:$AH$33,27,FALSE)</f>
        <v>94</v>
      </c>
      <c r="U15" s="1209">
        <f>VLOOKUP($A15,'[25]第２３表資料①（R2）'!$B$10:$AH$33,29,FALSE)</f>
        <v>249</v>
      </c>
      <c r="V15" s="1209">
        <f>VLOOKUP($A15,'[25]第２３表資料①（R2）'!$B$10:$AH$33,13,FALSE)</f>
        <v>19661</v>
      </c>
      <c r="W15" s="1209">
        <f>VLOOKUP($A15,'[25]第２３表資料①（R2）'!$B$10:$AH$33,16,FALSE)</f>
        <v>2494</v>
      </c>
      <c r="X15" s="1209">
        <f>VLOOKUP($A15,'[25]第２３表資料①（R2）'!$B$10:$AH$33,17,FALSE)</f>
        <v>73</v>
      </c>
      <c r="Y15" s="1209">
        <f>VLOOKUP($A15,'[25]第２３表資料①（R2）'!$B$10:$AH$33,30,FALSE)</f>
        <v>15267</v>
      </c>
      <c r="Z15" s="1209">
        <f>VLOOKUP($A15,'[25]第２３表資料①（R2）'!$B$10:$AH$33,32,FALSE)</f>
        <v>2480</v>
      </c>
      <c r="AA15" s="1209">
        <f>VLOOKUP($A15,'[25]第２３表資料①（R2）'!$B$10:$AH$33,33,FALSE)</f>
        <v>66</v>
      </c>
      <c r="AB15" s="1209"/>
    </row>
    <row r="16" spans="1:31" s="110" customFormat="1" ht="12" customHeight="1">
      <c r="A16" s="582" t="s">
        <v>1006</v>
      </c>
      <c r="B16" s="206"/>
      <c r="C16" s="206"/>
      <c r="D16" s="138" t="s">
        <v>1007</v>
      </c>
      <c r="E16" s="1213"/>
      <c r="F16" s="1211"/>
      <c r="G16" s="1209">
        <f>VLOOKUP($A16,'[25]第２３表資料①（R2）'!$B$10:$AH$33,2,FALSE)</f>
        <v>20860</v>
      </c>
      <c r="H16" s="1209">
        <f>VLOOKUP($A16,'[25]第２３表資料①（R2）'!$B$10:$AH$33,3,FALSE)</f>
        <v>2996</v>
      </c>
      <c r="I16" s="1209">
        <f>VLOOKUP($A16,'[25]第２３表資料①（R2）'!$B$10:$AH$33,5,FALSE)</f>
        <v>650</v>
      </c>
      <c r="J16" s="1209">
        <f>VLOOKUP($A16,'[25]第２３表資料①（R2）'!$B$10:$AH$33,6,FALSE)</f>
        <v>13551</v>
      </c>
      <c r="K16" s="1209">
        <f>VLOOKUP($A16,'[25]第２３表資料①（R2）'!$B$10:$AH$33,7,FALSE)</f>
        <v>1860</v>
      </c>
      <c r="L16" s="1209">
        <f>VLOOKUP($A16,'[25]第２３表資料①（R2）'!$B$10:$AH$33,9,FALSE)</f>
        <v>1710</v>
      </c>
      <c r="M16" s="1209">
        <f>VLOOKUP($A16,'[25]第２３表資料①（R2）'!$B$10:$AH$33,10,FALSE)</f>
        <v>102</v>
      </c>
      <c r="N16" s="1209">
        <f>VLOOKUP($A16,'[25]第２３表資料①（R2）'!$B$10:$AH$33,12,FALSE)</f>
        <v>1803</v>
      </c>
      <c r="O16" s="1209">
        <f>VLOOKUP($A16,'[25]第２３表資料①（R2）'!$B$10:$AH$33,21,FALSE)</f>
        <v>16259</v>
      </c>
      <c r="P16" s="1209">
        <f>VLOOKUP($A16,'[25]第２３表資料①（R2）'!$B$10:$AH$33,22,FALSE)</f>
        <v>650</v>
      </c>
      <c r="Q16" s="1209">
        <f>VLOOKUP($A16,'[25]第２３表資料①（R2）'!$B$10:$AH$33,23,FALSE)</f>
        <v>13493</v>
      </c>
      <c r="R16" s="1209">
        <f>VLOOKUP($A16,'[25]第２３表資料①（R2）'!$B$10:$AH$33,24,FALSE)</f>
        <v>1853</v>
      </c>
      <c r="S16" s="1209">
        <f>VLOOKUP($A16,'[25]第２３表資料①（R2）'!$B$10:$AH$33,26,FALSE)</f>
        <v>1704</v>
      </c>
      <c r="T16" s="1209">
        <f>VLOOKUP($A16,'[25]第２３表資料①（R2）'!$B$10:$AH$33,27,FALSE)</f>
        <v>101</v>
      </c>
      <c r="U16" s="1209">
        <f>VLOOKUP($A16,'[25]第２３表資料①（R2）'!$B$10:$AH$33,29,FALSE)</f>
        <v>263</v>
      </c>
      <c r="V16" s="1209">
        <f>VLOOKUP($A16,'[25]第２３表資料①（R2）'!$B$10:$AH$33,13,FALSE)</f>
        <v>21979</v>
      </c>
      <c r="W16" s="1209">
        <f>VLOOKUP($A16,'[25]第２３表資料①（R2）'!$B$10:$AH$33,16,FALSE)</f>
        <v>2841</v>
      </c>
      <c r="X16" s="1209">
        <f>VLOOKUP($A16,'[25]第２３表資料①（R2）'!$B$10:$AH$33,17,FALSE)</f>
        <v>90</v>
      </c>
      <c r="Y16" s="1209">
        <f>VLOOKUP($A16,'[25]第２３表資料①（R2）'!$B$10:$AH$33,30,FALSE)</f>
        <v>17372</v>
      </c>
      <c r="Z16" s="1209">
        <f>VLOOKUP($A16,'[25]第２３表資料①（R2）'!$B$10:$AH$33,32,FALSE)</f>
        <v>2829</v>
      </c>
      <c r="AA16" s="1209">
        <f>VLOOKUP($A16,'[25]第２３表資料①（R2）'!$B$10:$AH$33,33,FALSE)</f>
        <v>89</v>
      </c>
      <c r="AB16" s="1209"/>
    </row>
    <row r="17" spans="1:28" s="110" customFormat="1" ht="12" customHeight="1">
      <c r="A17" s="582" t="s">
        <v>1008</v>
      </c>
      <c r="B17" s="206"/>
      <c r="C17" s="206"/>
      <c r="D17" s="138" t="s">
        <v>1009</v>
      </c>
      <c r="E17" s="1213"/>
      <c r="F17" s="1211"/>
      <c r="G17" s="1209">
        <f>VLOOKUP($A17,'[25]第２３表資料①（R2）'!$B$10:$AH$33,2,FALSE)</f>
        <v>23532</v>
      </c>
      <c r="H17" s="1209">
        <f>VLOOKUP($A17,'[25]第２３表資料①（R2）'!$B$10:$AH$33,3,FALSE)</f>
        <v>3243</v>
      </c>
      <c r="I17" s="1209">
        <f>VLOOKUP($A17,'[25]第２３表資料①（R2）'!$B$10:$AH$33,5,FALSE)</f>
        <v>854</v>
      </c>
      <c r="J17" s="1209">
        <f>VLOOKUP($A17,'[25]第２３表資料①（R2）'!$B$10:$AH$33,6,FALSE)</f>
        <v>15287</v>
      </c>
      <c r="K17" s="1209">
        <f>VLOOKUP($A17,'[25]第２３表資料①（R2）'!$B$10:$AH$33,7,FALSE)</f>
        <v>2269</v>
      </c>
      <c r="L17" s="1209">
        <f>VLOOKUP($A17,'[25]第２３表資料①（R2）'!$B$10:$AH$33,9,FALSE)</f>
        <v>2082</v>
      </c>
      <c r="M17" s="1209">
        <f>VLOOKUP($A17,'[25]第２３表資料①（R2）'!$B$10:$AH$33,10,FALSE)</f>
        <v>120</v>
      </c>
      <c r="N17" s="1209">
        <f>VLOOKUP($A17,'[25]第２３表資料①（R2）'!$B$10:$AH$33,12,FALSE)</f>
        <v>1879</v>
      </c>
      <c r="O17" s="1209">
        <f>VLOOKUP($A17,'[25]第２３表資料①（R2）'!$B$10:$AH$33,21,FALSE)</f>
        <v>18694</v>
      </c>
      <c r="P17" s="1209">
        <f>VLOOKUP($A17,'[25]第２３表資料①（R2）'!$B$10:$AH$33,22,FALSE)</f>
        <v>854</v>
      </c>
      <c r="Q17" s="1209">
        <f>VLOOKUP($A17,'[25]第２３表資料①（R2）'!$B$10:$AH$33,23,FALSE)</f>
        <v>15258</v>
      </c>
      <c r="R17" s="1209">
        <f>VLOOKUP($A17,'[25]第２３表資料①（R2）'!$B$10:$AH$33,24,FALSE)</f>
        <v>2268</v>
      </c>
      <c r="S17" s="1209">
        <f>VLOOKUP($A17,'[25]第２３表資料①（R2）'!$B$10:$AH$33,26,FALSE)</f>
        <v>2081</v>
      </c>
      <c r="T17" s="1209">
        <f>VLOOKUP($A17,'[25]第２３表資料①（R2）'!$B$10:$AH$33,27,FALSE)</f>
        <v>120</v>
      </c>
      <c r="U17" s="1209">
        <f>VLOOKUP($A17,'[25]第２３表資料①（R2）'!$B$10:$AH$33,29,FALSE)</f>
        <v>314</v>
      </c>
      <c r="V17" s="1209">
        <f>VLOOKUP($A17,'[25]第２３表資料①（R2）'!$B$10:$AH$33,13,FALSE)</f>
        <v>24552</v>
      </c>
      <c r="W17" s="1209">
        <f>VLOOKUP($A17,'[25]第２３表資料①（R2）'!$B$10:$AH$33,16,FALSE)</f>
        <v>3117</v>
      </c>
      <c r="X17" s="1209">
        <f>VLOOKUP($A17,'[25]第２３表資料①（R2）'!$B$10:$AH$33,17,FALSE)</f>
        <v>105</v>
      </c>
      <c r="Y17" s="1209">
        <f>VLOOKUP($A17,'[25]第２３表資料①（R2）'!$B$10:$AH$33,30,FALSE)</f>
        <v>19709</v>
      </c>
      <c r="Z17" s="1209">
        <f>VLOOKUP($A17,'[25]第２３表資料①（R2）'!$B$10:$AH$33,32,FALSE)</f>
        <v>3111</v>
      </c>
      <c r="AA17" s="1209">
        <f>VLOOKUP($A17,'[25]第２３表資料①（R2）'!$B$10:$AH$33,33,FALSE)</f>
        <v>105</v>
      </c>
      <c r="AB17" s="1209"/>
    </row>
    <row r="18" spans="1:28" s="110" customFormat="1" ht="12" customHeight="1">
      <c r="A18" s="582" t="s">
        <v>1010</v>
      </c>
      <c r="B18" s="206"/>
      <c r="C18" s="206"/>
      <c r="D18" s="138" t="s">
        <v>1011</v>
      </c>
      <c r="E18" s="1213"/>
      <c r="F18" s="1211"/>
      <c r="G18" s="1209">
        <f>VLOOKUP($A18,'[25]第２３表資料①（R2）'!$B$10:$AH$33,2,FALSE)</f>
        <v>28218</v>
      </c>
      <c r="H18" s="1209">
        <f>VLOOKUP($A18,'[25]第２３表資料①（R2）'!$B$10:$AH$33,3,FALSE)</f>
        <v>4001</v>
      </c>
      <c r="I18" s="1209">
        <f>VLOOKUP($A18,'[25]第２３表資料①（R2）'!$B$10:$AH$33,5,FALSE)</f>
        <v>1127</v>
      </c>
      <c r="J18" s="1209">
        <f>VLOOKUP($A18,'[25]第２３表資料①（R2）'!$B$10:$AH$33,6,FALSE)</f>
        <v>18232</v>
      </c>
      <c r="K18" s="1209">
        <f>VLOOKUP($A18,'[25]第２３表資料①（R2）'!$B$10:$AH$33,7,FALSE)</f>
        <v>2752</v>
      </c>
      <c r="L18" s="1209">
        <f>VLOOKUP($A18,'[25]第２３表資料①（R2）'!$B$10:$AH$33,9,FALSE)</f>
        <v>2504</v>
      </c>
      <c r="M18" s="1209">
        <f>VLOOKUP($A18,'[25]第２３表資料①（R2）'!$B$10:$AH$33,10,FALSE)</f>
        <v>177</v>
      </c>
      <c r="N18" s="1209">
        <f>VLOOKUP($A18,'[25]第２３表資料①（R2）'!$B$10:$AH$33,12,FALSE)</f>
        <v>2106</v>
      </c>
      <c r="O18" s="1209">
        <f>VLOOKUP($A18,'[25]第２３表資料①（R2）'!$B$10:$AH$33,21,FALSE)</f>
        <v>22482</v>
      </c>
      <c r="P18" s="1209">
        <f>VLOOKUP($A18,'[25]第２３表資料①（R2）'!$B$10:$AH$33,22,FALSE)</f>
        <v>1127</v>
      </c>
      <c r="Q18" s="1209">
        <f>VLOOKUP($A18,'[25]第２３表資料①（R2）'!$B$10:$AH$33,23,FALSE)</f>
        <v>18220</v>
      </c>
      <c r="R18" s="1209">
        <f>VLOOKUP($A18,'[25]第２３表資料①（R2）'!$B$10:$AH$33,24,FALSE)</f>
        <v>2750</v>
      </c>
      <c r="S18" s="1209">
        <f>VLOOKUP($A18,'[25]第２３表資料①（R2）'!$B$10:$AH$33,26,FALSE)</f>
        <v>2503</v>
      </c>
      <c r="T18" s="1209">
        <f>VLOOKUP($A18,'[25]第２３表資料①（R2）'!$B$10:$AH$33,27,FALSE)</f>
        <v>176</v>
      </c>
      <c r="U18" s="1209">
        <f>VLOOKUP($A18,'[25]第２３表資料①（R2）'!$B$10:$AH$33,29,FALSE)</f>
        <v>385</v>
      </c>
      <c r="V18" s="1209">
        <f>VLOOKUP($A18,'[25]第２３表資料①（R2）'!$B$10:$AH$33,13,FALSE)</f>
        <v>29277</v>
      </c>
      <c r="W18" s="1209">
        <f>VLOOKUP($A18,'[25]第２３表資料①（R2）'!$B$10:$AH$33,16,FALSE)</f>
        <v>3590</v>
      </c>
      <c r="X18" s="1209">
        <f>VLOOKUP($A18,'[25]第２３表資料①（R2）'!$B$10:$AH$33,17,FALSE)</f>
        <v>150</v>
      </c>
      <c r="Y18" s="1209">
        <f>VLOOKUP($A18,'[25]第２３表資料①（R2）'!$B$10:$AH$33,30,FALSE)</f>
        <v>23539</v>
      </c>
      <c r="Z18" s="1209">
        <f>VLOOKUP($A18,'[25]第２３表資料①（R2）'!$B$10:$AH$33,32,FALSE)</f>
        <v>3586</v>
      </c>
      <c r="AA18" s="1209">
        <f>VLOOKUP($A18,'[25]第２３表資料①（R2）'!$B$10:$AH$33,33,FALSE)</f>
        <v>150</v>
      </c>
      <c r="AB18" s="1209"/>
    </row>
    <row r="19" spans="1:28" s="110" customFormat="1" ht="12" customHeight="1">
      <c r="A19" s="582" t="s">
        <v>1012</v>
      </c>
      <c r="B19" s="206"/>
      <c r="C19" s="206"/>
      <c r="D19" s="138" t="s">
        <v>1013</v>
      </c>
      <c r="E19" s="1213"/>
      <c r="F19" s="1211"/>
      <c r="G19" s="1209">
        <f>VLOOKUP($A19,'[25]第２３表資料①（R2）'!$B$10:$AH$33,2,FALSE)</f>
        <v>25845</v>
      </c>
      <c r="H19" s="1209">
        <f>VLOOKUP($A19,'[25]第２３表資料①（R2）'!$B$10:$AH$33,3,FALSE)</f>
        <v>4211</v>
      </c>
      <c r="I19" s="1209">
        <f>VLOOKUP($A19,'[25]第２３表資料①（R2）'!$B$10:$AH$33,5,FALSE)</f>
        <v>1144</v>
      </c>
      <c r="J19" s="1209">
        <f>VLOOKUP($A19,'[25]第２３表資料①（R2）'!$B$10:$AH$33,6,FALSE)</f>
        <v>16320</v>
      </c>
      <c r="K19" s="1209">
        <f>VLOOKUP($A19,'[25]第２３表資料①（R2）'!$B$10:$AH$33,7,FALSE)</f>
        <v>2416</v>
      </c>
      <c r="L19" s="1209">
        <f>VLOOKUP($A19,'[25]第２３表資料①（R2）'!$B$10:$AH$33,9,FALSE)</f>
        <v>2211</v>
      </c>
      <c r="M19" s="1209">
        <f>VLOOKUP($A19,'[25]第２３表資料①（R2）'!$B$10:$AH$33,10,FALSE)</f>
        <v>150</v>
      </c>
      <c r="N19" s="1209">
        <f>VLOOKUP($A19,'[25]第２３表資料①（R2）'!$B$10:$AH$33,12,FALSE)</f>
        <v>1754</v>
      </c>
      <c r="O19" s="1209">
        <f>VLOOKUP($A19,'[25]第２３表資料①（R2）'!$B$10:$AH$33,21,FALSE)</f>
        <v>20232</v>
      </c>
      <c r="P19" s="1209">
        <f>VLOOKUP($A19,'[25]第２３表資料①（R2）'!$B$10:$AH$33,22,FALSE)</f>
        <v>1144</v>
      </c>
      <c r="Q19" s="1209">
        <f>VLOOKUP($A19,'[25]第２３表資料①（R2）'!$B$10:$AH$33,23,FALSE)</f>
        <v>16302</v>
      </c>
      <c r="R19" s="1209">
        <f>VLOOKUP($A19,'[25]第２３表資料①（R2）'!$B$10:$AH$33,24,FALSE)</f>
        <v>2414</v>
      </c>
      <c r="S19" s="1209">
        <f>VLOOKUP($A19,'[25]第２３表資料①（R2）'!$B$10:$AH$33,26,FALSE)</f>
        <v>2210</v>
      </c>
      <c r="T19" s="1209">
        <f>VLOOKUP($A19,'[25]第２３表資料①（R2）'!$B$10:$AH$33,27,FALSE)</f>
        <v>149</v>
      </c>
      <c r="U19" s="1209">
        <f>VLOOKUP($A19,'[25]第２３表資料①（R2）'!$B$10:$AH$33,29,FALSE)</f>
        <v>372</v>
      </c>
      <c r="V19" s="1209">
        <f>VLOOKUP($A19,'[25]第２３表資料①（R2）'!$B$10:$AH$33,13,FALSE)</f>
        <v>26715</v>
      </c>
      <c r="W19" s="1209">
        <f>VLOOKUP($A19,'[25]第２３表資料①（R2）'!$B$10:$AH$33,16,FALSE)</f>
        <v>3093</v>
      </c>
      <c r="X19" s="1209">
        <f>VLOOKUP($A19,'[25]第２３表資料①（R2）'!$B$10:$AH$33,17,FALSE)</f>
        <v>138</v>
      </c>
      <c r="Y19" s="1209">
        <f>VLOOKUP($A19,'[25]第２３表資料①（R2）'!$B$10:$AH$33,30,FALSE)</f>
        <v>21103</v>
      </c>
      <c r="Z19" s="1209">
        <f>VLOOKUP($A19,'[25]第２３表資料①（R2）'!$B$10:$AH$33,32,FALSE)</f>
        <v>3092</v>
      </c>
      <c r="AA19" s="1209">
        <f>VLOOKUP($A19,'[25]第２３表資料①（R2）'!$B$10:$AH$33,33,FALSE)</f>
        <v>138</v>
      </c>
      <c r="AB19" s="1209"/>
    </row>
    <row r="20" spans="1:28" s="110" customFormat="1" ht="12" customHeight="1">
      <c r="A20" s="582" t="s">
        <v>1014</v>
      </c>
      <c r="B20" s="206"/>
      <c r="C20" s="206"/>
      <c r="D20" s="138" t="s">
        <v>1015</v>
      </c>
      <c r="E20" s="1213"/>
      <c r="F20" s="1211"/>
      <c r="G20" s="1209">
        <f>VLOOKUP($A20,'[25]第２３表資料①（R2）'!$B$10:$AH$33,2,FALSE)</f>
        <v>26759</v>
      </c>
      <c r="H20" s="1209">
        <f>VLOOKUP($A20,'[25]第２３表資料①（R2）'!$B$10:$AH$33,3,FALSE)</f>
        <v>5327</v>
      </c>
      <c r="I20" s="1209">
        <f>VLOOKUP($A20,'[25]第２３表資料①（R2）'!$B$10:$AH$33,5,FALSE)</f>
        <v>1425</v>
      </c>
      <c r="J20" s="1209">
        <f>VLOOKUP($A20,'[25]第２３表資料①（R2）'!$B$10:$AH$33,6,FALSE)</f>
        <v>16209</v>
      </c>
      <c r="K20" s="1209">
        <f>VLOOKUP($A20,'[25]第２３表資料①（R2）'!$B$10:$AH$33,7,FALSE)</f>
        <v>2292</v>
      </c>
      <c r="L20" s="1209">
        <f>VLOOKUP($A20,'[25]第２３表資料①（R2）'!$B$10:$AH$33,9,FALSE)</f>
        <v>2044</v>
      </c>
      <c r="M20" s="1209">
        <f>VLOOKUP($A20,'[25]第２３表資料①（R2）'!$B$10:$AH$33,10,FALSE)</f>
        <v>179</v>
      </c>
      <c r="N20" s="1209">
        <f>VLOOKUP($A20,'[25]第２３表資料①（R2）'!$B$10:$AH$33,12,FALSE)</f>
        <v>1506</v>
      </c>
      <c r="O20" s="1209">
        <f>VLOOKUP($A20,'[25]第２３表資料①（R2）'!$B$10:$AH$33,21,FALSE)</f>
        <v>20339</v>
      </c>
      <c r="P20" s="1209">
        <f>VLOOKUP($A20,'[25]第２３表資料①（R2）'!$B$10:$AH$33,22,FALSE)</f>
        <v>1425</v>
      </c>
      <c r="Q20" s="1209">
        <f>VLOOKUP($A20,'[25]第２３表資料①（R2）'!$B$10:$AH$33,23,FALSE)</f>
        <v>16202</v>
      </c>
      <c r="R20" s="1209">
        <f>VLOOKUP($A20,'[25]第２３表資料①（R2）'!$B$10:$AH$33,24,FALSE)</f>
        <v>2290</v>
      </c>
      <c r="S20" s="1209">
        <f>VLOOKUP($A20,'[25]第２３表資料①（R2）'!$B$10:$AH$33,26,FALSE)</f>
        <v>2043</v>
      </c>
      <c r="T20" s="1209">
        <f>VLOOKUP($A20,'[25]第２３表資料①（R2）'!$B$10:$AH$33,27,FALSE)</f>
        <v>179</v>
      </c>
      <c r="U20" s="1209">
        <f>VLOOKUP($A20,'[25]第２３表資料①（R2）'!$B$10:$AH$33,29,FALSE)</f>
        <v>422</v>
      </c>
      <c r="V20" s="1209">
        <f>VLOOKUP($A20,'[25]第２３表資料①（R2）'!$B$10:$AH$33,13,FALSE)</f>
        <v>27679</v>
      </c>
      <c r="W20" s="1209">
        <f>VLOOKUP($A20,'[25]第２３表資料①（R2）'!$B$10:$AH$33,16,FALSE)</f>
        <v>3023</v>
      </c>
      <c r="X20" s="1209">
        <f>VLOOKUP($A20,'[25]第２３表資料①（R2）'!$B$10:$AH$33,17,FALSE)</f>
        <v>120</v>
      </c>
      <c r="Y20" s="1209">
        <f>VLOOKUP($A20,'[25]第２３表資料①（R2）'!$B$10:$AH$33,30,FALSE)</f>
        <v>21257</v>
      </c>
      <c r="Z20" s="1209">
        <f>VLOOKUP($A20,'[25]第２３表資料①（R2）'!$B$10:$AH$33,32,FALSE)</f>
        <v>3020</v>
      </c>
      <c r="AA20" s="1209">
        <f>VLOOKUP($A20,'[25]第２３表資料①（R2）'!$B$10:$AH$33,33,FALSE)</f>
        <v>120</v>
      </c>
      <c r="AB20" s="1209"/>
    </row>
    <row r="21" spans="1:28" s="110" customFormat="1" ht="12" customHeight="1">
      <c r="A21" s="582" t="s">
        <v>1016</v>
      </c>
      <c r="B21" s="206"/>
      <c r="C21" s="206"/>
      <c r="D21" s="138" t="s">
        <v>1017</v>
      </c>
      <c r="E21" s="1213"/>
      <c r="F21" s="1211"/>
      <c r="G21" s="1209">
        <f>VLOOKUP($A21,'[25]第２３表資料①（R2）'!$B$10:$AH$33,2,FALSE)</f>
        <v>28155</v>
      </c>
      <c r="H21" s="1209">
        <f>VLOOKUP($A21,'[25]第２３表資料①（R2）'!$B$10:$AH$33,3,FALSE)</f>
        <v>8786</v>
      </c>
      <c r="I21" s="1209">
        <f>VLOOKUP($A21,'[25]第２３表資料①（R2）'!$B$10:$AH$33,5,FALSE)</f>
        <v>1517</v>
      </c>
      <c r="J21" s="1209">
        <f>VLOOKUP($A21,'[25]第２３表資料①（R2）'!$B$10:$AH$33,6,FALSE)</f>
        <v>14447</v>
      </c>
      <c r="K21" s="1209">
        <f>VLOOKUP($A21,'[25]第２３表資料①（R2）'!$B$10:$AH$33,7,FALSE)</f>
        <v>1907</v>
      </c>
      <c r="L21" s="1209">
        <f>VLOOKUP($A21,'[25]第２３表資料①（R2）'!$B$10:$AH$33,9,FALSE)</f>
        <v>1652</v>
      </c>
      <c r="M21" s="1209">
        <f>VLOOKUP($A21,'[25]第２３表資料①（R2）'!$B$10:$AH$33,10,FALSE)</f>
        <v>171</v>
      </c>
      <c r="N21" s="1209">
        <f>VLOOKUP($A21,'[25]第２３表資料①（R2）'!$B$10:$AH$33,12,FALSE)</f>
        <v>1498</v>
      </c>
      <c r="O21" s="1209">
        <f>VLOOKUP($A21,'[25]第２３表資料①（R2）'!$B$10:$AH$33,21,FALSE)</f>
        <v>18368</v>
      </c>
      <c r="P21" s="1209">
        <f>VLOOKUP($A21,'[25]第２３表資料①（R2）'!$B$10:$AH$33,22,FALSE)</f>
        <v>1517</v>
      </c>
      <c r="Q21" s="1209">
        <f>VLOOKUP($A21,'[25]第２３表資料①（R2）'!$B$10:$AH$33,23,FALSE)</f>
        <v>14443</v>
      </c>
      <c r="R21" s="1209">
        <f>VLOOKUP($A21,'[25]第２３表資料①（R2）'!$B$10:$AH$33,24,FALSE)</f>
        <v>1907</v>
      </c>
      <c r="S21" s="1209">
        <f>VLOOKUP($A21,'[25]第２３表資料①（R2）'!$B$10:$AH$33,26,FALSE)</f>
        <v>1652</v>
      </c>
      <c r="T21" s="1209">
        <f>VLOOKUP($A21,'[25]第２３表資料①（R2）'!$B$10:$AH$33,27,FALSE)</f>
        <v>171</v>
      </c>
      <c r="U21" s="1209">
        <f>VLOOKUP($A21,'[25]第２３表資料①（R2）'!$B$10:$AH$33,29,FALSE)</f>
        <v>501</v>
      </c>
      <c r="V21" s="1209">
        <f>VLOOKUP($A21,'[25]第２３表資料①（R2）'!$B$10:$AH$33,13,FALSE)</f>
        <v>28842</v>
      </c>
      <c r="W21" s="1209">
        <f>VLOOKUP($A21,'[25]第２３表資料①（R2）'!$B$10:$AH$33,16,FALSE)</f>
        <v>2442</v>
      </c>
      <c r="X21" s="1209">
        <f>VLOOKUP($A21,'[25]第２３表資料①（R2）'!$B$10:$AH$33,17,FALSE)</f>
        <v>68</v>
      </c>
      <c r="Y21" s="1209">
        <f>VLOOKUP($A21,'[25]第２３表資料①（R2）'!$B$10:$AH$33,30,FALSE)</f>
        <v>19052</v>
      </c>
      <c r="Z21" s="1209">
        <f>VLOOKUP($A21,'[25]第２３表資料①（R2）'!$B$10:$AH$33,32,FALSE)</f>
        <v>2439</v>
      </c>
      <c r="AA21" s="1209">
        <f>VLOOKUP($A21,'[25]第２３表資料①（R2）'!$B$10:$AH$33,33,FALSE)</f>
        <v>68</v>
      </c>
      <c r="AB21" s="1209"/>
    </row>
    <row r="22" spans="1:28" s="110" customFormat="1" ht="12" customHeight="1">
      <c r="A22" s="582" t="s">
        <v>1018</v>
      </c>
      <c r="B22" s="206"/>
      <c r="C22" s="206"/>
      <c r="D22" s="138" t="s">
        <v>1019</v>
      </c>
      <c r="E22" s="1213"/>
      <c r="F22" s="1211"/>
      <c r="G22" s="1209">
        <f>VLOOKUP($A22,'[25]第２３表資料①（R2）'!$B$10:$AH$33,2,FALSE)</f>
        <v>32863</v>
      </c>
      <c r="H22" s="1209">
        <f>VLOOKUP($A22,'[25]第２３表資料①（R2）'!$B$10:$AH$33,3,FALSE)</f>
        <v>17476</v>
      </c>
      <c r="I22" s="1209">
        <f>VLOOKUP($A22,'[25]第２３表資料①（R2）'!$B$10:$AH$33,5,FALSE)</f>
        <v>1716</v>
      </c>
      <c r="J22" s="1209">
        <f>VLOOKUP($A22,'[25]第２３表資料①（R2）'!$B$10:$AH$33,6,FALSE)</f>
        <v>10598</v>
      </c>
      <c r="K22" s="1209">
        <f>VLOOKUP($A22,'[25]第２３表資料①（R2）'!$B$10:$AH$33,7,FALSE)</f>
        <v>1111</v>
      </c>
      <c r="L22" s="1209">
        <f>VLOOKUP($A22,'[25]第２３表資料①（R2）'!$B$10:$AH$33,9,FALSE)</f>
        <v>914</v>
      </c>
      <c r="M22" s="1209">
        <f>VLOOKUP($A22,'[25]第２３表資料①（R2）'!$B$10:$AH$33,10,FALSE)</f>
        <v>138</v>
      </c>
      <c r="N22" s="1209">
        <f>VLOOKUP($A22,'[25]第２３表資料①（R2）'!$B$10:$AH$33,12,FALSE)</f>
        <v>1962</v>
      </c>
      <c r="O22" s="1209">
        <f>VLOOKUP($A22,'[25]第２３表資料①（R2）'!$B$10:$AH$33,21,FALSE)</f>
        <v>14061</v>
      </c>
      <c r="P22" s="1209">
        <f>VLOOKUP($A22,'[25]第２３表資料①（R2）'!$B$10:$AH$33,22,FALSE)</f>
        <v>1716</v>
      </c>
      <c r="Q22" s="1209">
        <f>VLOOKUP($A22,'[25]第２３表資料①（R2）'!$B$10:$AH$33,23,FALSE)</f>
        <v>10595</v>
      </c>
      <c r="R22" s="1209">
        <f>VLOOKUP($A22,'[25]第２３表資料①（R2）'!$B$10:$AH$33,24,FALSE)</f>
        <v>1111</v>
      </c>
      <c r="S22" s="1209">
        <f>VLOOKUP($A22,'[25]第２３表資料①（R2）'!$B$10:$AH$33,26,FALSE)</f>
        <v>914</v>
      </c>
      <c r="T22" s="1209">
        <f>VLOOKUP($A22,'[25]第２３表資料①（R2）'!$B$10:$AH$33,27,FALSE)</f>
        <v>138</v>
      </c>
      <c r="U22" s="1209">
        <f>VLOOKUP($A22,'[25]第２３表資料①（R2）'!$B$10:$AH$33,29,FALSE)</f>
        <v>639</v>
      </c>
      <c r="V22" s="1209">
        <f>VLOOKUP($A22,'[25]第２３表資料①（R2）'!$B$10:$AH$33,13,FALSE)</f>
        <v>33257</v>
      </c>
      <c r="W22" s="1209">
        <f>VLOOKUP($A22,'[25]第２３表資料①（R2）'!$B$10:$AH$33,16,FALSE)</f>
        <v>1391</v>
      </c>
      <c r="X22" s="1209">
        <f>VLOOKUP($A22,'[25]第２３表資料①（R2）'!$B$10:$AH$33,17,FALSE)</f>
        <v>55</v>
      </c>
      <c r="Y22" s="1209">
        <f>VLOOKUP($A22,'[25]第２３表資料①（R2）'!$B$10:$AH$33,30,FALSE)</f>
        <v>14453</v>
      </c>
      <c r="Z22" s="1209">
        <f>VLOOKUP($A22,'[25]第２３表資料①（R2）'!$B$10:$AH$33,32,FALSE)</f>
        <v>1389</v>
      </c>
      <c r="AA22" s="1209">
        <f>VLOOKUP($A22,'[25]第２３表資料①（R2）'!$B$10:$AH$33,33,FALSE)</f>
        <v>55</v>
      </c>
      <c r="AB22" s="1209"/>
    </row>
    <row r="23" spans="1:28" s="110" customFormat="1" ht="12" customHeight="1">
      <c r="A23" s="582" t="s">
        <v>1020</v>
      </c>
      <c r="B23" s="206"/>
      <c r="C23" s="206"/>
      <c r="D23" s="138" t="s">
        <v>1021</v>
      </c>
      <c r="E23" s="1213"/>
      <c r="F23" s="1211"/>
      <c r="G23" s="1209">
        <f>VLOOKUP($A23,'[25]第２３表資料①（R2）'!$B$10:$AH$33,2,FALSE)</f>
        <v>32971</v>
      </c>
      <c r="H23" s="1209">
        <f>VLOOKUP($A23,'[25]第２３表資料①（R2）'!$B$10:$AH$33,3,FALSE)</f>
        <v>22698</v>
      </c>
      <c r="I23" s="1209">
        <f>VLOOKUP($A23,'[25]第２３表資料①（R2）'!$B$10:$AH$33,5,FALSE)</f>
        <v>1718</v>
      </c>
      <c r="J23" s="1209">
        <f>VLOOKUP($A23,'[25]第２３表資料①（R2）'!$B$10:$AH$33,6,FALSE)</f>
        <v>6403</v>
      </c>
      <c r="K23" s="1209">
        <f>VLOOKUP($A23,'[25]第２３表資料①（R2）'!$B$10:$AH$33,7,FALSE)</f>
        <v>561</v>
      </c>
      <c r="L23" s="1209">
        <f>VLOOKUP($A23,'[25]第２３表資料①（R2）'!$B$10:$AH$33,9,FALSE)</f>
        <v>450</v>
      </c>
      <c r="M23" s="1209">
        <f>VLOOKUP($A23,'[25]第２３表資料①（R2）'!$B$10:$AH$33,10,FALSE)</f>
        <v>63</v>
      </c>
      <c r="N23" s="1209">
        <f>VLOOKUP($A23,'[25]第２３表資料①（R2）'!$B$10:$AH$33,12,FALSE)</f>
        <v>1591</v>
      </c>
      <c r="O23" s="1209">
        <f>VLOOKUP($A23,'[25]第２３表資料①（R2）'!$B$10:$AH$33,21,FALSE)</f>
        <v>9201</v>
      </c>
      <c r="P23" s="1209">
        <f>VLOOKUP($A23,'[25]第２３表資料①（R2）'!$B$10:$AH$33,22,FALSE)</f>
        <v>1718</v>
      </c>
      <c r="Q23" s="1209">
        <f>VLOOKUP($A23,'[25]第２３表資料①（R2）'!$B$10:$AH$33,23,FALSE)</f>
        <v>6400</v>
      </c>
      <c r="R23" s="1209">
        <f>VLOOKUP($A23,'[25]第２３表資料①（R2）'!$B$10:$AH$33,24,FALSE)</f>
        <v>561</v>
      </c>
      <c r="S23" s="1209">
        <f>VLOOKUP($A23,'[25]第２３表資料①（R2）'!$B$10:$AH$33,26,FALSE)</f>
        <v>450</v>
      </c>
      <c r="T23" s="1209">
        <f>VLOOKUP($A23,'[25]第２３表資料①（R2）'!$B$10:$AH$33,27,FALSE)</f>
        <v>63</v>
      </c>
      <c r="U23" s="1209">
        <f>VLOOKUP($A23,'[25]第２３表資料①（R2）'!$B$10:$AH$33,29,FALSE)</f>
        <v>522</v>
      </c>
      <c r="V23" s="1209">
        <f>VLOOKUP($A23,'[25]第２３表資料①（R2）'!$B$10:$AH$33,13,FALSE)</f>
        <v>33143</v>
      </c>
      <c r="W23" s="1209">
        <f>VLOOKUP($A23,'[25]第２３表資料①（R2）'!$B$10:$AH$33,16,FALSE)</f>
        <v>659</v>
      </c>
      <c r="X23" s="1209">
        <f>VLOOKUP($A23,'[25]第２３表資料①（R2）'!$B$10:$AH$33,17,FALSE)</f>
        <v>26</v>
      </c>
      <c r="Y23" s="1209">
        <f>VLOOKUP($A23,'[25]第２３表資料①（R2）'!$B$10:$AH$33,30,FALSE)</f>
        <v>9373</v>
      </c>
      <c r="Z23" s="1209">
        <f>VLOOKUP($A23,'[25]第２３表資料①（R2）'!$B$10:$AH$33,32,FALSE)</f>
        <v>659</v>
      </c>
      <c r="AA23" s="1209">
        <f>VLOOKUP($A23,'[25]第２３表資料①（R2）'!$B$10:$AH$33,33,FALSE)</f>
        <v>26</v>
      </c>
      <c r="AB23" s="1209"/>
    </row>
    <row r="24" spans="1:28" s="110" customFormat="1" ht="12" customHeight="1">
      <c r="A24" s="582" t="s">
        <v>1022</v>
      </c>
      <c r="B24" s="206"/>
      <c r="C24" s="206"/>
      <c r="D24" s="138" t="s">
        <v>1023</v>
      </c>
      <c r="E24" s="1213"/>
      <c r="F24" s="1211"/>
      <c r="G24" s="1209">
        <f>VLOOKUP($A24,'[25]第２３表資料①（R2）'!$B$10:$AH$33,2,FALSE)</f>
        <v>22850</v>
      </c>
      <c r="H24" s="1209">
        <f>VLOOKUP($A24,'[25]第２３表資料①（R2）'!$B$10:$AH$33,3,FALSE)</f>
        <v>18991</v>
      </c>
      <c r="I24" s="1209">
        <f>VLOOKUP($A24,'[25]第２３表資料①（R2）'!$B$10:$AH$33,5,FALSE)</f>
        <v>931</v>
      </c>
      <c r="J24" s="1209">
        <f>VLOOKUP($A24,'[25]第２３表資料①（R2）'!$B$10:$AH$33,6,FALSE)</f>
        <v>1739</v>
      </c>
      <c r="K24" s="1209">
        <f>VLOOKUP($A24,'[25]第２３表資料①（R2）'!$B$10:$AH$33,7,FALSE)</f>
        <v>138</v>
      </c>
      <c r="L24" s="1209">
        <f>VLOOKUP($A24,'[25]第２３表資料①（R2）'!$B$10:$AH$33,9,FALSE)</f>
        <v>106</v>
      </c>
      <c r="M24" s="1209">
        <f>VLOOKUP($A24,'[25]第２３表資料①（R2）'!$B$10:$AH$33,10,FALSE)</f>
        <v>16</v>
      </c>
      <c r="N24" s="1209">
        <f>VLOOKUP($A24,'[25]第２３表資料①（R2）'!$B$10:$AH$33,12,FALSE)</f>
        <v>1051</v>
      </c>
      <c r="O24" s="1209">
        <f>VLOOKUP($A24,'[25]第２３表資料①（R2）'!$B$10:$AH$33,21,FALSE)</f>
        <v>3067</v>
      </c>
      <c r="P24" s="1209">
        <f>VLOOKUP($A24,'[25]第２３表資料①（R2）'!$B$10:$AH$33,22,FALSE)</f>
        <v>931</v>
      </c>
      <c r="Q24" s="1209">
        <f>VLOOKUP($A24,'[25]第２３表資料①（R2）'!$B$10:$AH$33,23,FALSE)</f>
        <v>1737</v>
      </c>
      <c r="R24" s="1209">
        <f>VLOOKUP($A24,'[25]第２３表資料①（R2）'!$B$10:$AH$33,24,FALSE)</f>
        <v>137</v>
      </c>
      <c r="S24" s="1209">
        <f>VLOOKUP($A24,'[25]第２３表資料①（R2）'!$B$10:$AH$33,26,FALSE)</f>
        <v>105</v>
      </c>
      <c r="T24" s="1209">
        <f>VLOOKUP($A24,'[25]第２３表資料①（R2）'!$B$10:$AH$33,27,FALSE)</f>
        <v>16</v>
      </c>
      <c r="U24" s="1209">
        <f>VLOOKUP($A24,'[25]第２３表資料①（R2）'!$B$10:$AH$33,29,FALSE)</f>
        <v>262</v>
      </c>
      <c r="V24" s="1209">
        <f>VLOOKUP($A24,'[25]第２３表資料①（R2）'!$B$10:$AH$33,13,FALSE)</f>
        <v>22912</v>
      </c>
      <c r="W24" s="1209">
        <f>VLOOKUP($A24,'[25]第２３表資料①（R2）'!$B$10:$AH$33,16,FALSE)</f>
        <v>177</v>
      </c>
      <c r="X24" s="1209">
        <f>VLOOKUP($A24,'[25]第２３表資料①（R2）'!$B$10:$AH$33,17,FALSE)</f>
        <v>7</v>
      </c>
      <c r="Y24" s="1209">
        <f>VLOOKUP($A24,'[25]第２３表資料①（R2）'!$B$10:$AH$33,30,FALSE)</f>
        <v>3130</v>
      </c>
      <c r="Z24" s="1209">
        <f>VLOOKUP($A24,'[25]第２３表資料①（R2）'!$B$10:$AH$33,32,FALSE)</f>
        <v>177</v>
      </c>
      <c r="AA24" s="1209">
        <f>VLOOKUP($A24,'[25]第２３表資料①（R2）'!$B$10:$AH$33,33,FALSE)</f>
        <v>7</v>
      </c>
      <c r="AB24" s="1209"/>
    </row>
    <row r="25" spans="1:28" s="110" customFormat="1" ht="12" customHeight="1">
      <c r="A25" s="582" t="s">
        <v>1024</v>
      </c>
      <c r="B25" s="206"/>
      <c r="C25" s="206"/>
      <c r="D25" s="138" t="s">
        <v>1025</v>
      </c>
      <c r="E25" s="1214"/>
      <c r="F25" s="1211"/>
      <c r="G25" s="1209">
        <f>VLOOKUP($A25,'[25]第２３表資料①（R2）'!$B$10:$AH$33,2,FALSE)</f>
        <v>19602</v>
      </c>
      <c r="H25" s="1209">
        <f>VLOOKUP($A25,'[25]第２３表資料①（R2）'!$B$10:$AH$33,3,FALSE)</f>
        <v>17566</v>
      </c>
      <c r="I25" s="1209">
        <f>VLOOKUP($A25,'[25]第２３表資料①（R2）'!$B$10:$AH$33,5,FALSE)</f>
        <v>547</v>
      </c>
      <c r="J25" s="1209">
        <f>VLOOKUP($A25,'[25]第２３表資料①（R2）'!$B$10:$AH$33,6,FALSE)</f>
        <v>567</v>
      </c>
      <c r="K25" s="1209">
        <f>VLOOKUP($A25,'[25]第２３表資料①（R2）'!$B$10:$AH$33,7,FALSE)</f>
        <v>32</v>
      </c>
      <c r="L25" s="1209">
        <f>VLOOKUP($A25,'[25]第２３表資料①（R2）'!$B$10:$AH$33,9,FALSE)</f>
        <v>22</v>
      </c>
      <c r="M25" s="1209">
        <f>VLOOKUP($A25,'[25]第２３表資料①（R2）'!$B$10:$AH$33,10,FALSE)</f>
        <v>3</v>
      </c>
      <c r="N25" s="1209">
        <f>VLOOKUP($A25,'[25]第２３表資料①（R2）'!$B$10:$AH$33,12,FALSE)</f>
        <v>890</v>
      </c>
      <c r="O25" s="1209">
        <f>VLOOKUP($A25,'[25]第２３表資料①（R2）'!$B$10:$AH$33,21,FALSE)</f>
        <v>1302</v>
      </c>
      <c r="P25" s="1209">
        <f>VLOOKUP($A25,'[25]第２３表資料①（R2）'!$B$10:$AH$33,22,FALSE)</f>
        <v>547</v>
      </c>
      <c r="Q25" s="1209">
        <f>VLOOKUP($A25,'[25]第２３表資料①（R2）'!$B$10:$AH$33,23,FALSE)</f>
        <v>566</v>
      </c>
      <c r="R25" s="1209">
        <f>VLOOKUP($A25,'[25]第２３表資料①（R2）'!$B$10:$AH$33,24,FALSE)</f>
        <v>32</v>
      </c>
      <c r="S25" s="1209">
        <f>VLOOKUP($A25,'[25]第２３表資料①（R2）'!$B$10:$AH$33,26,FALSE)</f>
        <v>22</v>
      </c>
      <c r="T25" s="1209">
        <f>VLOOKUP($A25,'[25]第２３表資料①（R2）'!$B$10:$AH$33,27,FALSE)</f>
        <v>3</v>
      </c>
      <c r="U25" s="1209">
        <f>VLOOKUP($A25,'[25]第２３表資料①（R2）'!$B$10:$AH$33,29,FALSE)</f>
        <v>157</v>
      </c>
      <c r="V25" s="1209">
        <f>VLOOKUP($A25,'[25]第２３表資料①（R2）'!$B$10:$AH$33,13,FALSE)</f>
        <v>19625</v>
      </c>
      <c r="W25" s="1209">
        <f>VLOOKUP($A25,'[25]第２３表資料①（R2）'!$B$10:$AH$33,16,FALSE)</f>
        <v>45</v>
      </c>
      <c r="X25" s="1209">
        <f>VLOOKUP($A25,'[25]第２３表資料①（R2）'!$B$10:$AH$33,17,FALSE)</f>
        <v>3</v>
      </c>
      <c r="Y25" s="1209">
        <f>VLOOKUP($A25,'[25]第２３表資料①（R2）'!$B$10:$AH$33,30,FALSE)</f>
        <v>1325</v>
      </c>
      <c r="Z25" s="1209">
        <f>VLOOKUP($A25,'[25]第２３表資料①（R2）'!$B$10:$AH$33,32,FALSE)</f>
        <v>45</v>
      </c>
      <c r="AA25" s="1209">
        <f>VLOOKUP($A25,'[25]第２３表資料①（R2）'!$B$10:$AH$33,33,FALSE)</f>
        <v>3</v>
      </c>
      <c r="AB25" s="1209"/>
    </row>
    <row r="26" spans="1:28" s="110" customFormat="1" ht="12" customHeight="1">
      <c r="A26" s="582" t="s">
        <v>1026</v>
      </c>
      <c r="B26" s="206"/>
      <c r="C26" s="206"/>
      <c r="D26" s="1215" t="s">
        <v>1027</v>
      </c>
      <c r="E26" s="1216"/>
      <c r="F26" s="1211"/>
      <c r="G26" s="1209">
        <f>VLOOKUP($A26,'[25]第２３表資料①（R2）'!$B$10:$AH$33,2,FALSE)</f>
        <v>24318</v>
      </c>
      <c r="H26" s="1209">
        <f>VLOOKUP($A26,'[25]第２３表資料①（R2）'!$B$10:$AH$33,3,FALSE)</f>
        <v>22981</v>
      </c>
      <c r="I26" s="1209">
        <f>VLOOKUP($A26,'[25]第２３表資料①（R2）'!$B$10:$AH$33,5,FALSE)</f>
        <v>311</v>
      </c>
      <c r="J26" s="1209">
        <f>VLOOKUP($A26,'[25]第２３表資料①（R2）'!$B$10:$AH$33,6,FALSE)</f>
        <v>229</v>
      </c>
      <c r="K26" s="1209">
        <f>VLOOKUP($A26,'[25]第２３表資料①（R2）'!$B$10:$AH$33,7,FALSE)</f>
        <v>22</v>
      </c>
      <c r="L26" s="1209">
        <f>VLOOKUP($A26,'[25]第２３表資料①（R2）'!$B$10:$AH$33,9,FALSE)</f>
        <v>15</v>
      </c>
      <c r="M26" s="1209">
        <f>VLOOKUP($A26,'[25]第２３表資料①（R2）'!$B$10:$AH$33,10,FALSE)</f>
        <v>2</v>
      </c>
      <c r="N26" s="1209">
        <f>VLOOKUP($A26,'[25]第２３表資料①（R2）'!$B$10:$AH$33,12,FALSE)</f>
        <v>775</v>
      </c>
      <c r="O26" s="1209">
        <f>VLOOKUP($A26,'[25]第２３表資料①（R2）'!$B$10:$AH$33,21,FALSE)</f>
        <v>631</v>
      </c>
      <c r="P26" s="1209">
        <f>VLOOKUP($A26,'[25]第２３表資料①（R2）'!$B$10:$AH$33,22,FALSE)</f>
        <v>311</v>
      </c>
      <c r="Q26" s="1209">
        <f>VLOOKUP($A26,'[25]第２３表資料①（R2）'!$B$10:$AH$33,23,FALSE)</f>
        <v>228</v>
      </c>
      <c r="R26" s="1209">
        <f>VLOOKUP($A26,'[25]第２３表資料①（R2）'!$B$10:$AH$33,24,FALSE)</f>
        <v>22</v>
      </c>
      <c r="S26" s="1209">
        <f>VLOOKUP($A26,'[25]第２３表資料①（R2）'!$B$10:$AH$33,26,FALSE)</f>
        <v>15</v>
      </c>
      <c r="T26" s="1209">
        <f>VLOOKUP($A26,'[25]第２３表資料①（R2）'!$B$10:$AH$33,27,FALSE)</f>
        <v>2</v>
      </c>
      <c r="U26" s="1209">
        <f>VLOOKUP($A26,'[25]第２３表資料①（R2）'!$B$10:$AH$33,29,FALSE)</f>
        <v>70</v>
      </c>
      <c r="V26" s="1209">
        <f>VLOOKUP($A26,'[25]第２３表資料①（R2）'!$B$10:$AH$33,13,FALSE)</f>
        <v>24312</v>
      </c>
      <c r="W26" s="1209">
        <f>VLOOKUP($A26,'[25]第２３表資料①（R2）'!$B$10:$AH$33,16,FALSE)</f>
        <v>11</v>
      </c>
      <c r="X26" s="1209" t="str">
        <f>VLOOKUP($A26,'[25]第２３表資料①（R2）'!$B$10:$AH$33,17,FALSE)</f>
        <v>-</v>
      </c>
      <c r="Y26" s="1209">
        <f>VLOOKUP($A26,'[25]第２３表資料①（R2）'!$B$10:$AH$33,30,FALSE)</f>
        <v>625</v>
      </c>
      <c r="Z26" s="1209">
        <f>VLOOKUP($A26,'[25]第２３表資料①（R2）'!$B$10:$AH$33,32,FALSE)</f>
        <v>11</v>
      </c>
      <c r="AA26" s="1209" t="str">
        <f>VLOOKUP($A26,'[25]第２３表資料①（R2）'!$B$10:$AH$33,33,FALSE)</f>
        <v>-</v>
      </c>
      <c r="AB26" s="1209"/>
    </row>
    <row r="27" spans="1:28" s="110" customFormat="1" ht="12" customHeight="1">
      <c r="A27" s="582" t="s">
        <v>1028</v>
      </c>
      <c r="B27" s="206"/>
      <c r="C27" s="206"/>
      <c r="D27" s="1215" t="s">
        <v>1029</v>
      </c>
      <c r="E27" s="1216"/>
      <c r="F27" s="1211"/>
      <c r="G27" s="1209">
        <f>VLOOKUP($A27,'[25]第２３表資料①（R2）'!$B$10:$AH$33,2,FALSE)</f>
        <v>6208</v>
      </c>
      <c r="H27" s="1209" t="str">
        <f>VLOOKUP($A27,'[25]第２３表資料①（R2）'!$B$10:$AH$33,3,FALSE)</f>
        <v>-</v>
      </c>
      <c r="I27" s="1209" t="str">
        <f>VLOOKUP($A27,'[25]第２３表資料①（R2）'!$B$10:$AH$33,5,FALSE)</f>
        <v>-</v>
      </c>
      <c r="J27" s="1209" t="str">
        <f>VLOOKUP($A27,'[25]第２３表資料①（R2）'!$B$10:$AH$33,6,FALSE)</f>
        <v>-</v>
      </c>
      <c r="K27" s="1209" t="str">
        <f>VLOOKUP($A27,'[25]第２３表資料①（R2）'!$B$10:$AH$33,7,FALSE)</f>
        <v>-</v>
      </c>
      <c r="L27" s="1209" t="str">
        <f>VLOOKUP($A27,'[25]第２３表資料①（R2）'!$B$10:$AH$33,9,FALSE)</f>
        <v>-</v>
      </c>
      <c r="M27" s="1209" t="str">
        <f>VLOOKUP($A27,'[25]第２３表資料①（R2）'!$B$10:$AH$33,10,FALSE)</f>
        <v>-</v>
      </c>
      <c r="N27" s="1209">
        <f>VLOOKUP($A27,'[25]第２３表資料①（R2）'!$B$10:$AH$33,12,FALSE)</f>
        <v>6208</v>
      </c>
      <c r="O27" s="1209" t="str">
        <f>VLOOKUP($A27,'[25]第２３表資料①（R2）'!$B$10:$AH$33,21,FALSE)</f>
        <v>-</v>
      </c>
      <c r="P27" s="1209" t="str">
        <f>VLOOKUP($A27,'[25]第２３表資料①（R2）'!$B$10:$AH$33,22,FALSE)</f>
        <v>-</v>
      </c>
      <c r="Q27" s="1209" t="str">
        <f>VLOOKUP($A27,'[25]第２３表資料①（R2）'!$B$10:$AH$33,23,FALSE)</f>
        <v>-</v>
      </c>
      <c r="R27" s="1209" t="str">
        <f>VLOOKUP($A27,'[25]第２３表資料①（R2）'!$B$10:$AH$33,24,FALSE)</f>
        <v>-</v>
      </c>
      <c r="S27" s="1209" t="str">
        <f>VLOOKUP($A27,'[25]第２３表資料①（R2）'!$B$10:$AH$33,26,FALSE)</f>
        <v>-</v>
      </c>
      <c r="T27" s="1209" t="str">
        <f>VLOOKUP($A27,'[25]第２３表資料①（R2）'!$B$10:$AH$33,27,FALSE)</f>
        <v>-</v>
      </c>
      <c r="U27" s="1209" t="str">
        <f>VLOOKUP($A27,'[25]第２３表資料①（R2）'!$B$10:$AH$33,29,FALSE)</f>
        <v>-</v>
      </c>
      <c r="V27" s="1209">
        <f>VLOOKUP($A27,'[25]第２３表資料①（R2）'!$B$10:$AH$33,13,FALSE)</f>
        <v>6208</v>
      </c>
      <c r="W27" s="1209" t="str">
        <f>VLOOKUP($A27,'[25]第２３表資料①（R2）'!$B$10:$AH$33,16,FALSE)</f>
        <v>-</v>
      </c>
      <c r="X27" s="1209" t="str">
        <f>VLOOKUP($A27,'[25]第２３表資料①（R2）'!$B$10:$AH$33,17,FALSE)</f>
        <v>-</v>
      </c>
      <c r="Y27" s="1209" t="str">
        <f>VLOOKUP($A27,'[25]第２３表資料①（R2）'!$B$10:$AH$33,30,FALSE)</f>
        <v>-</v>
      </c>
      <c r="Z27" s="1209" t="str">
        <f>VLOOKUP($A27,'[25]第２３表資料①（R2）'!$B$10:$AH$33,32,FALSE)</f>
        <v>-</v>
      </c>
      <c r="AA27" s="1209" t="str">
        <f>VLOOKUP($A27,'[25]第２３表資料①（R2）'!$B$10:$AH$33,33,FALSE)</f>
        <v>-</v>
      </c>
      <c r="AB27" s="1209"/>
    </row>
    <row r="28" spans="1:28" s="110" customFormat="1" ht="18.75">
      <c r="A28" s="582"/>
      <c r="B28" s="206"/>
      <c r="C28" s="1217" t="s">
        <v>789</v>
      </c>
      <c r="D28" s="1058"/>
      <c r="E28" s="1058"/>
      <c r="F28" s="1211"/>
      <c r="G28" s="1209"/>
      <c r="H28" s="1209"/>
      <c r="I28" s="1209"/>
      <c r="J28" s="1209"/>
      <c r="K28" s="1209"/>
      <c r="L28" s="1209"/>
      <c r="M28" s="1209"/>
      <c r="N28" s="1209"/>
      <c r="O28" s="1209"/>
      <c r="P28" s="1209"/>
      <c r="Q28" s="1209"/>
      <c r="R28" s="1209"/>
      <c r="S28" s="1209"/>
      <c r="T28" s="1209"/>
      <c r="U28" s="1209"/>
      <c r="V28" s="1209"/>
      <c r="W28" s="1209"/>
      <c r="X28" s="1209"/>
      <c r="Y28" s="1209"/>
      <c r="Z28" s="1209"/>
      <c r="AA28" s="1209"/>
      <c r="AB28" s="1209"/>
    </row>
    <row r="29" spans="1:28" s="110" customFormat="1" ht="12" customHeight="1">
      <c r="A29" s="582" t="s">
        <v>1030</v>
      </c>
      <c r="B29" s="206"/>
      <c r="C29" s="206"/>
      <c r="D29" s="1215" t="s">
        <v>1031</v>
      </c>
      <c r="E29" s="1216"/>
      <c r="F29" s="1211"/>
      <c r="G29" s="1209">
        <f>VLOOKUP($A29,'[25]第２３表資料①（R2）'!$B$10:$AH$33,2,FALSE)</f>
        <v>132604</v>
      </c>
      <c r="H29" s="1209">
        <f>VLOOKUP($A29,'[25]第２３表資料①（R2）'!$B$10:$AH$33,3,FALSE)</f>
        <v>99712</v>
      </c>
      <c r="I29" s="1209">
        <f>VLOOKUP($A29,'[25]第２３表資料①（R2）'!$B$10:$AH$33,5,FALSE)</f>
        <v>5223</v>
      </c>
      <c r="J29" s="1209">
        <f>VLOOKUP($A29,'[25]第２３表資料①（R2）'!$B$10:$AH$33,6,FALSE)</f>
        <v>19536</v>
      </c>
      <c r="K29" s="1209">
        <f>VLOOKUP($A29,'[25]第２３表資料①（R2）'!$B$10:$AH$33,7,FALSE)</f>
        <v>1864</v>
      </c>
      <c r="L29" s="1209">
        <f>VLOOKUP($A29,'[25]第２３表資料①（R2）'!$B$10:$AH$33,9,FALSE)</f>
        <v>1507</v>
      </c>
      <c r="M29" s="1209">
        <f>VLOOKUP($A29,'[25]第２３表資料①（R2）'!$B$10:$AH$33,10,FALSE)</f>
        <v>222</v>
      </c>
      <c r="N29" s="1209">
        <f>VLOOKUP($A29,'[25]第２３表資料①（R2）'!$B$10:$AH$33,12,FALSE)</f>
        <v>6269</v>
      </c>
      <c r="O29" s="1209">
        <f>VLOOKUP($A29,'[25]第２３表資料①（R2）'!$B$10:$AH$33,21,FALSE)</f>
        <v>28262</v>
      </c>
      <c r="P29" s="1209">
        <f>VLOOKUP($A29,'[25]第２３表資料①（R2）'!$B$10:$AH$33,22,FALSE)</f>
        <v>5223</v>
      </c>
      <c r="Q29" s="1209">
        <f>VLOOKUP($A29,'[25]第２３表資料①（R2）'!$B$10:$AH$33,23,FALSE)</f>
        <v>19526</v>
      </c>
      <c r="R29" s="1209">
        <f>VLOOKUP($A29,'[25]第２３表資料①（R2）'!$B$10:$AH$33,24,FALSE)</f>
        <v>1863</v>
      </c>
      <c r="S29" s="1209">
        <f>VLOOKUP($A29,'[25]第２３表資料①（R2）'!$B$10:$AH$33,26,FALSE)</f>
        <v>1506</v>
      </c>
      <c r="T29" s="1209">
        <f>VLOOKUP($A29,'[25]第２３表資料①（R2）'!$B$10:$AH$33,27,FALSE)</f>
        <v>222</v>
      </c>
      <c r="U29" s="1209">
        <f>VLOOKUP($A29,'[25]第２３表資料①（R2）'!$B$10:$AH$33,29,FALSE)</f>
        <v>1650</v>
      </c>
      <c r="V29" s="1209">
        <f>VLOOKUP($A29,'[25]第２３表資料①（R2）'!$B$10:$AH$33,13,FALSE)</f>
        <v>133249</v>
      </c>
      <c r="W29" s="1209">
        <f>VLOOKUP($A29,'[25]第２３表資料①（R2）'!$B$10:$AH$33,16,FALSE)</f>
        <v>2283</v>
      </c>
      <c r="X29" s="1209">
        <f>VLOOKUP($A29,'[25]第２３表資料①（R2）'!$B$10:$AH$33,17,FALSE)</f>
        <v>91</v>
      </c>
      <c r="Y29" s="1209">
        <f>VLOOKUP($A29,'[25]第２３表資料①（R2）'!$B$10:$AH$33,30,FALSE)</f>
        <v>28906</v>
      </c>
      <c r="Z29" s="1209">
        <f>VLOOKUP($A29,'[25]第２３表資料①（R2）'!$B$10:$AH$33,32,FALSE)</f>
        <v>2281</v>
      </c>
      <c r="AA29" s="1209">
        <f>VLOOKUP($A29,'[25]第２３表資料①（R2）'!$B$10:$AH$33,33,FALSE)</f>
        <v>91</v>
      </c>
      <c r="AB29" s="1209"/>
    </row>
    <row r="30" spans="1:28" s="110" customFormat="1" ht="12" customHeight="1">
      <c r="A30" s="582" t="s">
        <v>1032</v>
      </c>
      <c r="B30" s="206"/>
      <c r="C30" s="206"/>
      <c r="D30" s="1218" t="s">
        <v>1033</v>
      </c>
      <c r="E30" s="1219"/>
      <c r="F30" s="1211"/>
      <c r="G30" s="1209">
        <f>VLOOKUP($A30,'[25]第２３表資料①（R2）'!$B$10:$AH$33,2,FALSE)</f>
        <v>65834</v>
      </c>
      <c r="H30" s="1209">
        <f>VLOOKUP($A30,'[25]第２３表資料①（R2）'!$B$10:$AH$33,3,FALSE)</f>
        <v>40174</v>
      </c>
      <c r="I30" s="1209">
        <f>VLOOKUP($A30,'[25]第２３表資料①（R2）'!$B$10:$AH$33,5,FALSE)</f>
        <v>3434</v>
      </c>
      <c r="J30" s="1209">
        <f>VLOOKUP($A30,'[25]第２３表資料①（R2）'!$B$10:$AH$33,6,FALSE)</f>
        <v>17001</v>
      </c>
      <c r="K30" s="1209">
        <f>VLOOKUP($A30,'[25]第２３表資料①（R2）'!$B$10:$AH$33,7,FALSE)</f>
        <v>1672</v>
      </c>
      <c r="L30" s="1209">
        <f>VLOOKUP($A30,'[25]第２３表資料①（R2）'!$B$10:$AH$33,9,FALSE)</f>
        <v>1364</v>
      </c>
      <c r="M30" s="1209">
        <f>VLOOKUP($A30,'[25]第２３表資料①（R2）'!$B$10:$AH$33,10,FALSE)</f>
        <v>201</v>
      </c>
      <c r="N30" s="1209">
        <f>VLOOKUP($A30,'[25]第２３表資料①（R2）'!$B$10:$AH$33,12,FALSE)</f>
        <v>3553</v>
      </c>
      <c r="O30" s="1209">
        <f>VLOOKUP($A30,'[25]第２３表資料①（R2）'!$B$10:$AH$33,21,FALSE)</f>
        <v>23262</v>
      </c>
      <c r="P30" s="1209">
        <f>VLOOKUP($A30,'[25]第２３表資料①（R2）'!$B$10:$AH$33,22,FALSE)</f>
        <v>3434</v>
      </c>
      <c r="Q30" s="1209">
        <f>VLOOKUP($A30,'[25]第２３表資料①（R2）'!$B$10:$AH$33,23,FALSE)</f>
        <v>16995</v>
      </c>
      <c r="R30" s="1209">
        <f>VLOOKUP($A30,'[25]第２３表資料①（R2）'!$B$10:$AH$33,24,FALSE)</f>
        <v>1672</v>
      </c>
      <c r="S30" s="1209">
        <f>VLOOKUP($A30,'[25]第２３表資料①（R2）'!$B$10:$AH$33,26,FALSE)</f>
        <v>1364</v>
      </c>
      <c r="T30" s="1209">
        <f>VLOOKUP($A30,'[25]第２３表資料①（R2）'!$B$10:$AH$33,27,FALSE)</f>
        <v>201</v>
      </c>
      <c r="U30" s="1209">
        <f>VLOOKUP($A30,'[25]第２３表資料①（R2）'!$B$10:$AH$33,29,FALSE)</f>
        <v>1161</v>
      </c>
      <c r="V30" s="1209">
        <f>VLOOKUP($A30,'[25]第２３表資料①（R2）'!$B$10:$AH$33,13,FALSE)</f>
        <v>66400</v>
      </c>
      <c r="W30" s="1209">
        <f>VLOOKUP($A30,'[25]第２３表資料①（R2）'!$B$10:$AH$33,16,FALSE)</f>
        <v>2050</v>
      </c>
      <c r="X30" s="1209">
        <f>VLOOKUP($A30,'[25]第２３表資料①（R2）'!$B$10:$AH$33,17,FALSE)</f>
        <v>81</v>
      </c>
      <c r="Y30" s="1209">
        <f>VLOOKUP($A30,'[25]第２３表資料①（R2）'!$B$10:$AH$33,30,FALSE)</f>
        <v>23826</v>
      </c>
      <c r="Z30" s="1209">
        <f>VLOOKUP($A30,'[25]第２３表資料①（R2）'!$B$10:$AH$33,32,FALSE)</f>
        <v>2048</v>
      </c>
      <c r="AA30" s="1209">
        <f>VLOOKUP($A30,'[25]第２３表資料①（R2）'!$B$10:$AH$33,33,FALSE)</f>
        <v>81</v>
      </c>
      <c r="AB30" s="1209"/>
    </row>
    <row r="31" spans="1:28" s="110" customFormat="1" ht="12" customHeight="1">
      <c r="A31" s="582" t="s">
        <v>1034</v>
      </c>
      <c r="B31" s="206"/>
      <c r="C31" s="206"/>
      <c r="D31" s="213" t="s">
        <v>1035</v>
      </c>
      <c r="E31" s="1220"/>
      <c r="F31" s="1211"/>
      <c r="G31" s="1209">
        <f>VLOOKUP($A31,'[25]第２３表資料①（R2）'!$B$10:$AH$33,2,FALSE)</f>
        <v>66770</v>
      </c>
      <c r="H31" s="1209">
        <f>VLOOKUP($A31,'[25]第２３表資料①（R2）'!$B$10:$AH$33,3,FALSE)</f>
        <v>59538</v>
      </c>
      <c r="I31" s="1209">
        <f>VLOOKUP($A31,'[25]第２３表資料①（R2）'!$B$10:$AH$33,5,FALSE)</f>
        <v>1789</v>
      </c>
      <c r="J31" s="1209">
        <f>VLOOKUP($A31,'[25]第２３表資料①（R2）'!$B$10:$AH$33,6,FALSE)</f>
        <v>2535</v>
      </c>
      <c r="K31" s="1209">
        <f>VLOOKUP($A31,'[25]第２３表資料①（R2）'!$B$10:$AH$33,7,FALSE)</f>
        <v>192</v>
      </c>
      <c r="L31" s="1209">
        <f>VLOOKUP($A31,'[25]第２３表資料①（R2）'!$B$10:$AH$33,9,FALSE)</f>
        <v>143</v>
      </c>
      <c r="M31" s="1209">
        <f>VLOOKUP($A31,'[25]第２３表資料①（R2）'!$B$10:$AH$33,10,FALSE)</f>
        <v>21</v>
      </c>
      <c r="N31" s="1209">
        <f>VLOOKUP($A31,'[25]第２３表資料①（R2）'!$B$10:$AH$33,12,FALSE)</f>
        <v>2716</v>
      </c>
      <c r="O31" s="1209">
        <f>VLOOKUP($A31,'[25]第２３表資料①（R2）'!$B$10:$AH$33,21,FALSE)</f>
        <v>5000</v>
      </c>
      <c r="P31" s="1209">
        <f>VLOOKUP($A31,'[25]第２３表資料①（R2）'!$B$10:$AH$33,22,FALSE)</f>
        <v>1789</v>
      </c>
      <c r="Q31" s="1209">
        <f>VLOOKUP($A31,'[25]第２３表資料①（R2）'!$B$10:$AH$33,23,FALSE)</f>
        <v>2531</v>
      </c>
      <c r="R31" s="1209">
        <f>VLOOKUP($A31,'[25]第２３表資料①（R2）'!$B$10:$AH$33,24,FALSE)</f>
        <v>191</v>
      </c>
      <c r="S31" s="1209">
        <f>VLOOKUP($A31,'[25]第２３表資料①（R2）'!$B$10:$AH$33,26,FALSE)</f>
        <v>142</v>
      </c>
      <c r="T31" s="1209">
        <f>VLOOKUP($A31,'[25]第２３表資料①（R2）'!$B$10:$AH$33,27,FALSE)</f>
        <v>21</v>
      </c>
      <c r="U31" s="1209">
        <f>VLOOKUP($A31,'[25]第２３表資料①（R2）'!$B$10:$AH$33,29,FALSE)</f>
        <v>489</v>
      </c>
      <c r="V31" s="1209">
        <f>VLOOKUP($A31,'[25]第２３表資料①（R2）'!$B$10:$AH$33,13,FALSE)</f>
        <v>66849</v>
      </c>
      <c r="W31" s="1209">
        <f>VLOOKUP($A31,'[25]第２３表資料①（R2）'!$B$10:$AH$33,16,FALSE)</f>
        <v>233</v>
      </c>
      <c r="X31" s="1209">
        <f>VLOOKUP($A31,'[25]第２３表資料①（R2）'!$B$10:$AH$33,17,FALSE)</f>
        <v>10</v>
      </c>
      <c r="Y31" s="1209">
        <f>VLOOKUP($A31,'[25]第２３表資料①（R2）'!$B$10:$AH$33,30,FALSE)</f>
        <v>5080</v>
      </c>
      <c r="Z31" s="1209">
        <f>VLOOKUP($A31,'[25]第２３表資料①（R2）'!$B$10:$AH$33,32,FALSE)</f>
        <v>233</v>
      </c>
      <c r="AA31" s="1209">
        <f>VLOOKUP($A31,'[25]第２３表資料①（R2）'!$B$10:$AH$33,33,FALSE)</f>
        <v>10</v>
      </c>
      <c r="AB31" s="1209"/>
    </row>
    <row r="32" spans="1:28" s="110" customFormat="1" ht="12" customHeight="1">
      <c r="B32" s="206"/>
      <c r="C32" s="206"/>
      <c r="D32" s="213"/>
      <c r="E32" s="1220"/>
      <c r="F32" s="1211"/>
      <c r="G32" s="1209"/>
      <c r="H32" s="1209"/>
      <c r="I32" s="1209"/>
      <c r="J32" s="1209"/>
      <c r="K32" s="1209"/>
      <c r="L32" s="1209"/>
      <c r="M32" s="1209"/>
      <c r="N32" s="1209"/>
      <c r="O32" s="1209"/>
      <c r="P32" s="1209"/>
      <c r="Q32" s="1209"/>
      <c r="R32" s="1209"/>
      <c r="S32" s="1209"/>
      <c r="T32" s="1209"/>
      <c r="U32" s="1209"/>
      <c r="V32" s="1209"/>
      <c r="W32" s="1209"/>
      <c r="X32" s="1209"/>
      <c r="Y32" s="1209"/>
      <c r="Z32" s="1209"/>
      <c r="AA32" s="1209"/>
    </row>
    <row r="33" spans="1:27" s="110" customFormat="1" ht="12" customHeight="1">
      <c r="A33" s="110" t="s">
        <v>817</v>
      </c>
      <c r="B33" s="206"/>
      <c r="C33" s="1221" t="s">
        <v>1036</v>
      </c>
      <c r="D33" s="1222"/>
      <c r="E33" s="1222"/>
      <c r="F33" s="218"/>
      <c r="G33" s="1209">
        <f>VLOOKUP($A33,'[25]第２３表資料①（R2）'!$B$34:$AH$57,2,FALSE)</f>
        <v>188519</v>
      </c>
      <c r="H33" s="1209">
        <f>VLOOKUP($A33,'[25]第２３表資料①（R2）'!$B$34:$AH$57,3,FALSE)</f>
        <v>56591</v>
      </c>
      <c r="I33" s="1209">
        <f>VLOOKUP($A33,'[25]第２３表資料①（R2）'!$B$34:$AH$57,5,FALSE)</f>
        <v>7175</v>
      </c>
      <c r="J33" s="1209">
        <f>VLOOKUP($A33,'[25]第２３表資料①（R2）'!$B$34:$AH$57,6,FALSE)</f>
        <v>92987</v>
      </c>
      <c r="K33" s="1209">
        <f>VLOOKUP($A33,'[25]第２３表資料①（R2）'!$B$34:$AH$57,7,FALSE)</f>
        <v>14582</v>
      </c>
      <c r="L33" s="1209">
        <f>VLOOKUP($A33,'[25]第２３表資料①（R2）'!$B$34:$AH$57,9,FALSE)</f>
        <v>12611</v>
      </c>
      <c r="M33" s="1209">
        <f>VLOOKUP($A33,'[25]第２３表資料①（R2）'!$B$34:$AH$57,10,FALSE)</f>
        <v>1458</v>
      </c>
      <c r="N33" s="1209">
        <f>VLOOKUP($A33,'[25]第２３表資料①（R2）'!$B$34:$AH$57,12,FALSE)</f>
        <v>17184</v>
      </c>
      <c r="O33" s="1209">
        <f>VLOOKUP($A33,'[25]第２３表資料①（R2）'!$B$34:$AH$57,21,FALSE)</f>
        <v>95201</v>
      </c>
      <c r="P33" s="1209">
        <f>VLOOKUP($A33,'[25]第２３表資料①（R2）'!$B$34:$AH$57,22,FALSE)</f>
        <v>7175</v>
      </c>
      <c r="Q33" s="1209">
        <f>VLOOKUP($A33,'[25]第２３表資料①（R2）'!$B$34:$AH$57,23,FALSE)</f>
        <v>72060</v>
      </c>
      <c r="R33" s="1209">
        <f>VLOOKUP($A33,'[25]第２３表資料①（R2）'!$B$34:$AH$57,24,FALSE)</f>
        <v>13314</v>
      </c>
      <c r="S33" s="1209">
        <f>VLOOKUP($A33,'[25]第２３表資料①（R2）'!$B$34:$AH$57,26,FALSE)</f>
        <v>11606</v>
      </c>
      <c r="T33" s="1209">
        <f>VLOOKUP($A33,'[25]第２３表資料①（R2）'!$B$34:$AH$57,27,FALSE)</f>
        <v>1229</v>
      </c>
      <c r="U33" s="1209">
        <f>VLOOKUP($A33,'[25]第２３表資料①（R2）'!$B$34:$AH$57,29,FALSE)</f>
        <v>2652</v>
      </c>
      <c r="V33" s="1209">
        <f>VLOOKUP($A33,'[25]第２３表資料①（R2）'!$B$34:$AH$57,13,FALSE)</f>
        <v>193231</v>
      </c>
      <c r="W33" s="1209">
        <f>VLOOKUP($A33,'[25]第２３表資料①（R2）'!$B$34:$AH$57,16,FALSE)</f>
        <v>17756</v>
      </c>
      <c r="X33" s="1209">
        <f>VLOOKUP($A33,'[25]第２３表資料①（R2）'!$B$34:$AH$57,17,FALSE)</f>
        <v>1025</v>
      </c>
      <c r="Y33" s="1209">
        <f>VLOOKUP($A33,'[25]第２３表資料①（R2）'!$B$34:$AH$57,30,FALSE)</f>
        <v>99316</v>
      </c>
      <c r="Z33" s="1209">
        <f>VLOOKUP($A33,'[25]第２３表資料①（R2）'!$B$34:$AH$57,32,FALSE)</f>
        <v>16121</v>
      </c>
      <c r="AA33" s="1209">
        <f>VLOOKUP($A33,'[25]第２３表資料①（R2）'!$B$34:$AH$57,33,FALSE)</f>
        <v>829</v>
      </c>
    </row>
    <row r="34" spans="1:27" s="110" customFormat="1" ht="12" customHeight="1">
      <c r="A34" s="582" t="s">
        <v>996</v>
      </c>
      <c r="B34" s="206"/>
      <c r="C34" s="206"/>
      <c r="D34" s="117" t="s">
        <v>997</v>
      </c>
      <c r="E34" s="117"/>
      <c r="F34" s="218"/>
      <c r="G34" s="1209">
        <f>VLOOKUP($A34,'[25]第２３表資料①（R2）'!$B$34:$AH$57,2,FALSE)</f>
        <v>23975</v>
      </c>
      <c r="H34" s="1209">
        <f>VLOOKUP($A34,'[25]第２３表資料①（R2）'!$B$34:$AH$57,3,FALSE)</f>
        <v>9875</v>
      </c>
      <c r="I34" s="1209" t="str">
        <f>VLOOKUP($A34,'[25]第２３表資料①（R2）'!$B$34:$AH$57,5,FALSE)</f>
        <v>-</v>
      </c>
      <c r="J34" s="1209">
        <f>VLOOKUP($A34,'[25]第２３表資料①（R2）'!$B$34:$AH$57,6,FALSE)</f>
        <v>12870</v>
      </c>
      <c r="K34" s="1209">
        <f>VLOOKUP($A34,'[25]第２３表資料①（R2）'!$B$34:$AH$57,7,FALSE)</f>
        <v>149</v>
      </c>
      <c r="L34" s="1209">
        <f>VLOOKUP($A34,'[25]第２３表資料①（R2）'!$B$34:$AH$57,9,FALSE)</f>
        <v>139</v>
      </c>
      <c r="M34" s="1209">
        <f>VLOOKUP($A34,'[25]第２３表資料①（R2）'!$B$34:$AH$57,10,FALSE)</f>
        <v>5</v>
      </c>
      <c r="N34" s="1209">
        <f>VLOOKUP($A34,'[25]第２３表資料①（R2）'!$B$34:$AH$57,12,FALSE)</f>
        <v>1081</v>
      </c>
      <c r="O34" s="1209" t="str">
        <f>VLOOKUP($A34,'[25]第２３表資料①（R2）'!$B$34:$AH$57,21,FALSE)</f>
        <v>-</v>
      </c>
      <c r="P34" s="1209" t="str">
        <f>VLOOKUP($A34,'[25]第２３表資料①（R2）'!$B$34:$AH$57,22,FALSE)</f>
        <v>-</v>
      </c>
      <c r="Q34" s="1209" t="str">
        <f>VLOOKUP($A34,'[25]第２３表資料①（R2）'!$B$34:$AH$57,23,FALSE)</f>
        <v>-</v>
      </c>
      <c r="R34" s="1209" t="str">
        <f>VLOOKUP($A34,'[25]第２３表資料①（R2）'!$B$34:$AH$57,24,FALSE)</f>
        <v>-</v>
      </c>
      <c r="S34" s="1209" t="str">
        <f>VLOOKUP($A34,'[25]第２３表資料①（R2）'!$B$34:$AH$57,26,FALSE)</f>
        <v>-</v>
      </c>
      <c r="T34" s="1209" t="str">
        <f>VLOOKUP($A34,'[25]第２３表資料①（R2）'!$B$34:$AH$57,27,FALSE)</f>
        <v>-</v>
      </c>
      <c r="U34" s="1209" t="str">
        <f>VLOOKUP($A34,'[25]第２３表資料①（R2）'!$B$34:$AH$57,29,FALSE)</f>
        <v>-</v>
      </c>
      <c r="V34" s="1209">
        <f>VLOOKUP($A34,'[25]第２３表資料①（R2）'!$B$34:$AH$57,13,FALSE)</f>
        <v>23967</v>
      </c>
      <c r="W34" s="1209">
        <f>VLOOKUP($A34,'[25]第２３表資料①（R2）'!$B$34:$AH$57,16,FALSE)</f>
        <v>135</v>
      </c>
      <c r="X34" s="1209">
        <f>VLOOKUP($A34,'[25]第２３表資料①（R2）'!$B$34:$AH$57,17,FALSE)</f>
        <v>1</v>
      </c>
      <c r="Y34" s="1209" t="str">
        <f>VLOOKUP($A34,'[25]第２３表資料①（R2）'!$B$34:$AH$57,30,FALSE)</f>
        <v>-</v>
      </c>
      <c r="Z34" s="1209" t="str">
        <f>VLOOKUP($A34,'[25]第２３表資料①（R2）'!$B$34:$AH$57,32,FALSE)</f>
        <v>-</v>
      </c>
      <c r="AA34" s="1209" t="str">
        <f>VLOOKUP($A34,'[25]第２３表資料①（R2）'!$B$34:$AH$57,33,FALSE)</f>
        <v>-</v>
      </c>
    </row>
    <row r="35" spans="1:27" s="110" customFormat="1" ht="12.75" customHeight="1">
      <c r="A35" s="582" t="s">
        <v>998</v>
      </c>
      <c r="B35" s="206"/>
      <c r="C35" s="206"/>
      <c r="D35" s="138" t="s">
        <v>999</v>
      </c>
      <c r="E35" s="147"/>
      <c r="F35" s="218"/>
      <c r="G35" s="1209">
        <f>VLOOKUP($A35,'[25]第２３表資料①（R2）'!$B$34:$AH$57,2,FALSE)</f>
        <v>8960</v>
      </c>
      <c r="H35" s="1209">
        <f>VLOOKUP($A35,'[25]第２３表資料①（R2）'!$B$34:$AH$57,3,FALSE)</f>
        <v>271</v>
      </c>
      <c r="I35" s="1209">
        <f>VLOOKUP($A35,'[25]第２３表資料①（R2）'!$B$34:$AH$57,5,FALSE)</f>
        <v>24</v>
      </c>
      <c r="J35" s="1209">
        <f>VLOOKUP($A35,'[25]第２３表資料①（R2）'!$B$34:$AH$57,6,FALSE)</f>
        <v>7006</v>
      </c>
      <c r="K35" s="1209">
        <f>VLOOKUP($A35,'[25]第２３表資料①（R2）'!$B$34:$AH$57,7,FALSE)</f>
        <v>1017</v>
      </c>
      <c r="L35" s="1209">
        <f>VLOOKUP($A35,'[25]第２３表資料①（R2）'!$B$34:$AH$57,9,FALSE)</f>
        <v>875</v>
      </c>
      <c r="M35" s="1209">
        <f>VLOOKUP($A35,'[25]第２３表資料①（R2）'!$B$34:$AH$57,10,FALSE)</f>
        <v>118</v>
      </c>
      <c r="N35" s="1209">
        <f>VLOOKUP($A35,'[25]第２３表資料①（R2）'!$B$34:$AH$57,12,FALSE)</f>
        <v>642</v>
      </c>
      <c r="O35" s="1209">
        <f>VLOOKUP($A35,'[25]第２３表資料①（R2）'!$B$34:$AH$57,21,FALSE)</f>
        <v>1108</v>
      </c>
      <c r="P35" s="1209">
        <f>VLOOKUP($A35,'[25]第２３表資料①（R2）'!$B$34:$AH$57,22,FALSE)</f>
        <v>24</v>
      </c>
      <c r="Q35" s="1209">
        <f>VLOOKUP($A35,'[25]第２３表資料①（R2）'!$B$34:$AH$57,23,FALSE)</f>
        <v>912</v>
      </c>
      <c r="R35" s="1209">
        <f>VLOOKUP($A35,'[25]第２３表資料①（R2）'!$B$34:$AH$57,24,FALSE)</f>
        <v>142</v>
      </c>
      <c r="S35" s="1209">
        <f>VLOOKUP($A35,'[25]第２３表資料①（R2）'!$B$34:$AH$57,26,FALSE)</f>
        <v>117</v>
      </c>
      <c r="T35" s="1209">
        <f>VLOOKUP($A35,'[25]第２３表資料①（R2）'!$B$34:$AH$57,27,FALSE)</f>
        <v>18</v>
      </c>
      <c r="U35" s="1209">
        <f>VLOOKUP($A35,'[25]第２３表資料①（R2）'!$B$34:$AH$57,29,FALSE)</f>
        <v>30</v>
      </c>
      <c r="V35" s="1209">
        <f>VLOOKUP($A35,'[25]第２３表資料①（R2）'!$B$34:$AH$57,13,FALSE)</f>
        <v>9299</v>
      </c>
      <c r="W35" s="1209">
        <f>VLOOKUP($A35,'[25]第２３表資料①（R2）'!$B$34:$AH$57,16,FALSE)</f>
        <v>1255</v>
      </c>
      <c r="X35" s="1209">
        <f>VLOOKUP($A35,'[25]第２３表資料①（R2）'!$B$34:$AH$57,17,FALSE)</f>
        <v>77</v>
      </c>
      <c r="Y35" s="1209">
        <f>VLOOKUP($A35,'[25]第２３表資料①（R2）'!$B$34:$AH$57,30,FALSE)</f>
        <v>1155</v>
      </c>
      <c r="Z35" s="1209">
        <f>VLOOKUP($A35,'[25]第２３表資料①（R2）'!$B$34:$AH$57,32,FALSE)</f>
        <v>171</v>
      </c>
      <c r="AA35" s="1209">
        <f>VLOOKUP($A35,'[25]第２３表資料①（R2）'!$B$34:$AH$57,33,FALSE)</f>
        <v>11</v>
      </c>
    </row>
    <row r="36" spans="1:27" s="110" customFormat="1" ht="12" customHeight="1">
      <c r="A36" s="582" t="s">
        <v>1000</v>
      </c>
      <c r="B36" s="206"/>
      <c r="C36" s="206"/>
      <c r="D36" s="138" t="s">
        <v>1001</v>
      </c>
      <c r="E36" s="138"/>
      <c r="F36" s="218"/>
      <c r="G36" s="1209">
        <f>VLOOKUP($A36,'[25]第２３表資料①（R2）'!$B$34:$AH$57,2,FALSE)</f>
        <v>8278</v>
      </c>
      <c r="H36" s="1209">
        <f>VLOOKUP($A36,'[25]第２３表資料①（R2）'!$B$34:$AH$57,3,FALSE)</f>
        <v>615</v>
      </c>
      <c r="I36" s="1209">
        <f>VLOOKUP($A36,'[25]第２３表資料①（R2）'!$B$34:$AH$57,5,FALSE)</f>
        <v>149</v>
      </c>
      <c r="J36" s="1209">
        <f>VLOOKUP($A36,'[25]第２３表資料①（R2）'!$B$34:$AH$57,6,FALSE)</f>
        <v>5759</v>
      </c>
      <c r="K36" s="1209">
        <f>VLOOKUP($A36,'[25]第２３表資料①（R2）'!$B$34:$AH$57,7,FALSE)</f>
        <v>856</v>
      </c>
      <c r="L36" s="1209">
        <f>VLOOKUP($A36,'[25]第２３表資料①（R2）'!$B$34:$AH$57,9,FALSE)</f>
        <v>647</v>
      </c>
      <c r="M36" s="1209">
        <f>VLOOKUP($A36,'[25]第２３表資料①（R2）'!$B$34:$AH$57,10,FALSE)</f>
        <v>175</v>
      </c>
      <c r="N36" s="1209">
        <f>VLOOKUP($A36,'[25]第２３表資料①（R2）'!$B$34:$AH$57,12,FALSE)</f>
        <v>899</v>
      </c>
      <c r="O36" s="1209">
        <f>VLOOKUP($A36,'[25]第２３表資料①（R2）'!$B$34:$AH$57,21,FALSE)</f>
        <v>5064</v>
      </c>
      <c r="P36" s="1209">
        <f>VLOOKUP($A36,'[25]第２３表資料①（R2）'!$B$34:$AH$57,22,FALSE)</f>
        <v>149</v>
      </c>
      <c r="Q36" s="1209">
        <f>VLOOKUP($A36,'[25]第２３表資料①（R2）'!$B$34:$AH$57,23,FALSE)</f>
        <v>4145</v>
      </c>
      <c r="R36" s="1209">
        <f>VLOOKUP($A36,'[25]第２３表資料①（R2）'!$B$34:$AH$57,24,FALSE)</f>
        <v>645</v>
      </c>
      <c r="S36" s="1209">
        <f>VLOOKUP($A36,'[25]第２３表資料①（R2）'!$B$34:$AH$57,26,FALSE)</f>
        <v>561</v>
      </c>
      <c r="T36" s="1209">
        <f>VLOOKUP($A36,'[25]第２３表資料①（R2）'!$B$34:$AH$57,27,FALSE)</f>
        <v>61</v>
      </c>
      <c r="U36" s="1209">
        <f>VLOOKUP($A36,'[25]第２３表資料①（R2）'!$B$34:$AH$57,29,FALSE)</f>
        <v>125</v>
      </c>
      <c r="V36" s="1209">
        <f>VLOOKUP($A36,'[25]第２３表資料①（R2）'!$B$34:$AH$57,13,FALSE)</f>
        <v>8637</v>
      </c>
      <c r="W36" s="1209">
        <f>VLOOKUP($A36,'[25]第２３表資料①（R2）'!$B$34:$AH$57,16,FALSE)</f>
        <v>1019</v>
      </c>
      <c r="X36" s="1209">
        <f>VLOOKUP($A36,'[25]第２３表資料①（R2）'!$B$34:$AH$57,17,FALSE)</f>
        <v>162</v>
      </c>
      <c r="Y36" s="1209">
        <f>VLOOKUP($A36,'[25]第２３表資料①（R2）'!$B$34:$AH$57,30,FALSE)</f>
        <v>5141</v>
      </c>
      <c r="Z36" s="1209">
        <f>VLOOKUP($A36,'[25]第２３表資料①（R2）'!$B$34:$AH$57,32,FALSE)</f>
        <v>644</v>
      </c>
      <c r="AA36" s="1209">
        <f>VLOOKUP($A36,'[25]第２３表資料①（R2）'!$B$34:$AH$57,33,FALSE)</f>
        <v>55</v>
      </c>
    </row>
    <row r="37" spans="1:27" s="110" customFormat="1" ht="12" customHeight="1">
      <c r="A37" s="582" t="s">
        <v>1002</v>
      </c>
      <c r="B37" s="206"/>
      <c r="C37" s="206"/>
      <c r="D37" s="138" t="s">
        <v>1003</v>
      </c>
      <c r="E37" s="138"/>
      <c r="F37" s="218"/>
      <c r="G37" s="1209">
        <f>VLOOKUP($A37,'[25]第２３表資料①（R2）'!$B$34:$AH$57,2,FALSE)</f>
        <v>7878</v>
      </c>
      <c r="H37" s="1209">
        <f>VLOOKUP($A37,'[25]第２３表資料①（R2）'!$B$34:$AH$57,3,FALSE)</f>
        <v>578</v>
      </c>
      <c r="I37" s="1209">
        <f>VLOOKUP($A37,'[25]第２３表資料①（R2）'!$B$34:$AH$57,5,FALSE)</f>
        <v>164</v>
      </c>
      <c r="J37" s="1209">
        <f>VLOOKUP($A37,'[25]第２３表資料①（R2）'!$B$34:$AH$57,6,FALSE)</f>
        <v>5242</v>
      </c>
      <c r="K37" s="1209">
        <f>VLOOKUP($A37,'[25]第２３表資料①（R2）'!$B$34:$AH$57,7,FALSE)</f>
        <v>872</v>
      </c>
      <c r="L37" s="1209">
        <f>VLOOKUP($A37,'[25]第２３表資料①（R2）'!$B$34:$AH$57,9,FALSE)</f>
        <v>783</v>
      </c>
      <c r="M37" s="1209">
        <f>VLOOKUP($A37,'[25]第２３表資料①（R2）'!$B$34:$AH$57,10,FALSE)</f>
        <v>64</v>
      </c>
      <c r="N37" s="1209">
        <f>VLOOKUP($A37,'[25]第２３表資料①（R2）'!$B$34:$AH$57,12,FALSE)</f>
        <v>1022</v>
      </c>
      <c r="O37" s="1209">
        <f>VLOOKUP($A37,'[25]第２３表資料①（R2）'!$B$34:$AH$57,21,FALSE)</f>
        <v>6177</v>
      </c>
      <c r="P37" s="1209">
        <f>VLOOKUP($A37,'[25]第２３表資料①（R2）'!$B$34:$AH$57,22,FALSE)</f>
        <v>164</v>
      </c>
      <c r="Q37" s="1209">
        <f>VLOOKUP($A37,'[25]第２３表資料①（R2）'!$B$34:$AH$57,23,FALSE)</f>
        <v>5000</v>
      </c>
      <c r="R37" s="1209">
        <f>VLOOKUP($A37,'[25]第２３表資料①（R2）'!$B$34:$AH$57,24,FALSE)</f>
        <v>854</v>
      </c>
      <c r="S37" s="1209">
        <f>VLOOKUP($A37,'[25]第２３表資料①（R2）'!$B$34:$AH$57,26,FALSE)</f>
        <v>771</v>
      </c>
      <c r="T37" s="1209">
        <f>VLOOKUP($A37,'[25]第２３表資料①（R2）'!$B$34:$AH$57,27,FALSE)</f>
        <v>58</v>
      </c>
      <c r="U37" s="1209">
        <f>VLOOKUP($A37,'[25]第２３表資料①（R2）'!$B$34:$AH$57,29,FALSE)</f>
        <v>159</v>
      </c>
      <c r="V37" s="1209">
        <f>VLOOKUP($A37,'[25]第２３表資料①（R2）'!$B$34:$AH$57,13,FALSE)</f>
        <v>8103</v>
      </c>
      <c r="W37" s="1209">
        <f>VLOOKUP($A37,'[25]第２３表資料①（R2）'!$B$34:$AH$57,16,FALSE)</f>
        <v>1019</v>
      </c>
      <c r="X37" s="1209">
        <f>VLOOKUP($A37,'[25]第２３表資料①（R2）'!$B$34:$AH$57,17,FALSE)</f>
        <v>53</v>
      </c>
      <c r="Y37" s="1209">
        <f>VLOOKUP($A37,'[25]第２３表資料①（R2）'!$B$34:$AH$57,30,FALSE)</f>
        <v>6380</v>
      </c>
      <c r="Z37" s="1209">
        <f>VLOOKUP($A37,'[25]第２３表資料①（R2）'!$B$34:$AH$57,32,FALSE)</f>
        <v>995</v>
      </c>
      <c r="AA37" s="1209">
        <f>VLOOKUP($A37,'[25]第２３表資料①（R2）'!$B$34:$AH$57,33,FALSE)</f>
        <v>37</v>
      </c>
    </row>
    <row r="38" spans="1:27" s="110" customFormat="1" ht="12" customHeight="1">
      <c r="A38" s="582" t="s">
        <v>1004</v>
      </c>
      <c r="B38" s="206"/>
      <c r="C38" s="206"/>
      <c r="D38" s="138" t="s">
        <v>1005</v>
      </c>
      <c r="E38" s="138"/>
      <c r="F38" s="218"/>
      <c r="G38" s="1209">
        <f>VLOOKUP($A38,'[25]第２３表資料①（R2）'!$B$34:$AH$57,2,FALSE)</f>
        <v>8967</v>
      </c>
      <c r="H38" s="1209">
        <f>VLOOKUP($A38,'[25]第２３表資料①（R2）'!$B$34:$AH$57,3,FALSE)</f>
        <v>702</v>
      </c>
      <c r="I38" s="1209">
        <f>VLOOKUP($A38,'[25]第２３表資料①（R2）'!$B$34:$AH$57,5,FALSE)</f>
        <v>243</v>
      </c>
      <c r="J38" s="1209">
        <f>VLOOKUP($A38,'[25]第２３表資料①（R2）'!$B$34:$AH$57,6,FALSE)</f>
        <v>6024</v>
      </c>
      <c r="K38" s="1209">
        <f>VLOOKUP($A38,'[25]第２３表資料①（R2）'!$B$34:$AH$57,7,FALSE)</f>
        <v>1014</v>
      </c>
      <c r="L38" s="1209">
        <f>VLOOKUP($A38,'[25]第２３表資料①（R2）'!$B$34:$AH$57,9,FALSE)</f>
        <v>899</v>
      </c>
      <c r="M38" s="1209">
        <f>VLOOKUP($A38,'[25]第２３表資料①（R2）'!$B$34:$AH$57,10,FALSE)</f>
        <v>81</v>
      </c>
      <c r="N38" s="1209">
        <f>VLOOKUP($A38,'[25]第２３表資料①（R2）'!$B$34:$AH$57,12,FALSE)</f>
        <v>984</v>
      </c>
      <c r="O38" s="1209">
        <f>VLOOKUP($A38,'[25]第２３表資料①（R2）'!$B$34:$AH$57,21,FALSE)</f>
        <v>7375</v>
      </c>
      <c r="P38" s="1209">
        <f>VLOOKUP($A38,'[25]第２３表資料①（R2）'!$B$34:$AH$57,22,FALSE)</f>
        <v>243</v>
      </c>
      <c r="Q38" s="1209">
        <f>VLOOKUP($A38,'[25]第２３表資料①（R2）'!$B$34:$AH$57,23,FALSE)</f>
        <v>5979</v>
      </c>
      <c r="R38" s="1209">
        <f>VLOOKUP($A38,'[25]第２３表資料①（R2）'!$B$34:$AH$57,24,FALSE)</f>
        <v>1007</v>
      </c>
      <c r="S38" s="1209">
        <f>VLOOKUP($A38,'[25]第２３表資料①（R2）'!$B$34:$AH$57,26,FALSE)</f>
        <v>894</v>
      </c>
      <c r="T38" s="1209">
        <f>VLOOKUP($A38,'[25]第２３表資料①（R2）'!$B$34:$AH$57,27,FALSE)</f>
        <v>79</v>
      </c>
      <c r="U38" s="1209">
        <f>VLOOKUP($A38,'[25]第２３表資料①（R2）'!$B$34:$AH$57,29,FALSE)</f>
        <v>146</v>
      </c>
      <c r="V38" s="1209">
        <f>VLOOKUP($A38,'[25]第２３表資料①（R2）'!$B$34:$AH$57,13,FALSE)</f>
        <v>9404</v>
      </c>
      <c r="W38" s="1209">
        <f>VLOOKUP($A38,'[25]第２３表資料①（R2）'!$B$34:$AH$57,16,FALSE)</f>
        <v>1368</v>
      </c>
      <c r="X38" s="1209">
        <f>VLOOKUP($A38,'[25]第２３表資料①（R2）'!$B$34:$AH$57,17,FALSE)</f>
        <v>49</v>
      </c>
      <c r="Y38" s="1209">
        <f>VLOOKUP($A38,'[25]第２３表資料①（R2）'!$B$34:$AH$57,30,FALSE)</f>
        <v>7808</v>
      </c>
      <c r="Z38" s="1209">
        <f>VLOOKUP($A38,'[25]第２３表資料①（R2）'!$B$34:$AH$57,32,FALSE)</f>
        <v>1362</v>
      </c>
      <c r="AA38" s="1209">
        <f>VLOOKUP($A38,'[25]第２３表資料①（R2）'!$B$34:$AH$57,33,FALSE)</f>
        <v>44</v>
      </c>
    </row>
    <row r="39" spans="1:27" s="110" customFormat="1" ht="12" customHeight="1">
      <c r="A39" s="582" t="s">
        <v>1006</v>
      </c>
      <c r="B39" s="206"/>
      <c r="C39" s="206"/>
      <c r="D39" s="138" t="s">
        <v>1007</v>
      </c>
      <c r="E39" s="138"/>
      <c r="F39" s="218"/>
      <c r="G39" s="1209">
        <f>VLOOKUP($A39,'[25]第２３表資料①（R2）'!$B$34:$AH$57,2,FALSE)</f>
        <v>9948</v>
      </c>
      <c r="H39" s="1209">
        <f>VLOOKUP($A39,'[25]第２３表資料①（R2）'!$B$34:$AH$57,3,FALSE)</f>
        <v>768</v>
      </c>
      <c r="I39" s="1209">
        <f>VLOOKUP($A39,'[25]第２３表資料①（R2）'!$B$34:$AH$57,5,FALSE)</f>
        <v>339</v>
      </c>
      <c r="J39" s="1209">
        <f>VLOOKUP($A39,'[25]第２３表資料①（R2）'!$B$34:$AH$57,6,FALSE)</f>
        <v>6605</v>
      </c>
      <c r="K39" s="1209">
        <f>VLOOKUP($A39,'[25]第２３表資料①（R2）'!$B$34:$AH$57,7,FALSE)</f>
        <v>1249</v>
      </c>
      <c r="L39" s="1209">
        <f>VLOOKUP($A39,'[25]第２３表資料①（R2）'!$B$34:$AH$57,9,FALSE)</f>
        <v>1121</v>
      </c>
      <c r="M39" s="1209">
        <f>VLOOKUP($A39,'[25]第２３表資料①（R2）'!$B$34:$AH$57,10,FALSE)</f>
        <v>92</v>
      </c>
      <c r="N39" s="1209">
        <f>VLOOKUP($A39,'[25]第２３表資料①（R2）'!$B$34:$AH$57,12,FALSE)</f>
        <v>987</v>
      </c>
      <c r="O39" s="1209">
        <f>VLOOKUP($A39,'[25]第２３表資料①（R2）'!$B$34:$AH$57,21,FALSE)</f>
        <v>8321</v>
      </c>
      <c r="P39" s="1209">
        <f>VLOOKUP($A39,'[25]第２３表資料①（R2）'!$B$34:$AH$57,22,FALSE)</f>
        <v>339</v>
      </c>
      <c r="Q39" s="1209">
        <f>VLOOKUP($A39,'[25]第２３表資料①（R2）'!$B$34:$AH$57,23,FALSE)</f>
        <v>6579</v>
      </c>
      <c r="R39" s="1209">
        <f>VLOOKUP($A39,'[25]第２３表資料①（R2）'!$B$34:$AH$57,24,FALSE)</f>
        <v>1245</v>
      </c>
      <c r="S39" s="1209">
        <f>VLOOKUP($A39,'[25]第２３表資料①（R2）'!$B$34:$AH$57,26,FALSE)</f>
        <v>1118</v>
      </c>
      <c r="T39" s="1209">
        <f>VLOOKUP($A39,'[25]第２３表資料①（R2）'!$B$34:$AH$57,27,FALSE)</f>
        <v>91</v>
      </c>
      <c r="U39" s="1209">
        <f>VLOOKUP($A39,'[25]第２３表資料①（R2）'!$B$34:$AH$57,29,FALSE)</f>
        <v>158</v>
      </c>
      <c r="V39" s="1209">
        <f>VLOOKUP($A39,'[25]第２３表資料①（R2）'!$B$34:$AH$57,13,FALSE)</f>
        <v>10430</v>
      </c>
      <c r="W39" s="1209">
        <f>VLOOKUP($A39,'[25]第２３表資料①（R2）'!$B$34:$AH$57,16,FALSE)</f>
        <v>1621</v>
      </c>
      <c r="X39" s="1209">
        <f>VLOOKUP($A39,'[25]第２３表資料①（R2）'!$B$34:$AH$57,17,FALSE)</f>
        <v>74</v>
      </c>
      <c r="Y39" s="1209">
        <f>VLOOKUP($A39,'[25]第２３表資料①（R2）'!$B$34:$AH$57,30,FALSE)</f>
        <v>8802</v>
      </c>
      <c r="Z39" s="1209">
        <f>VLOOKUP($A39,'[25]第２３表資料①（R2）'!$B$34:$AH$57,32,FALSE)</f>
        <v>1617</v>
      </c>
      <c r="AA39" s="1209">
        <f>VLOOKUP($A39,'[25]第２３表資料①（R2）'!$B$34:$AH$57,33,FALSE)</f>
        <v>73</v>
      </c>
    </row>
    <row r="40" spans="1:27" s="110" customFormat="1" ht="12" customHeight="1">
      <c r="A40" s="582" t="s">
        <v>1008</v>
      </c>
      <c r="B40" s="206"/>
      <c r="C40" s="206"/>
      <c r="D40" s="138" t="s">
        <v>1009</v>
      </c>
      <c r="E40" s="138"/>
      <c r="F40" s="218"/>
      <c r="G40" s="1209">
        <f>VLOOKUP($A40,'[25]第２３表資料①（R2）'!$B$34:$AH$57,2,FALSE)</f>
        <v>11170</v>
      </c>
      <c r="H40" s="1209">
        <f>VLOOKUP($A40,'[25]第２３表資料①（R2）'!$B$34:$AH$57,3,FALSE)</f>
        <v>887</v>
      </c>
      <c r="I40" s="1209">
        <f>VLOOKUP($A40,'[25]第２３表資料①（R2）'!$B$34:$AH$57,5,FALSE)</f>
        <v>454</v>
      </c>
      <c r="J40" s="1209">
        <f>VLOOKUP($A40,'[25]第２３表資料①（R2）'!$B$34:$AH$57,6,FALSE)</f>
        <v>7302</v>
      </c>
      <c r="K40" s="1209">
        <f>VLOOKUP($A40,'[25]第２３表資料①（R2）'!$B$34:$AH$57,7,FALSE)</f>
        <v>1497</v>
      </c>
      <c r="L40" s="1209">
        <f>VLOOKUP($A40,'[25]第２３表資料①（R2）'!$B$34:$AH$57,9,FALSE)</f>
        <v>1335</v>
      </c>
      <c r="M40" s="1209">
        <f>VLOOKUP($A40,'[25]第２３表資料①（R2）'!$B$34:$AH$57,10,FALSE)</f>
        <v>111</v>
      </c>
      <c r="N40" s="1209">
        <f>VLOOKUP($A40,'[25]第２３表資料①（R2）'!$B$34:$AH$57,12,FALSE)</f>
        <v>1030</v>
      </c>
      <c r="O40" s="1209">
        <f>VLOOKUP($A40,'[25]第２３表資料①（R2）'!$B$34:$AH$57,21,FALSE)</f>
        <v>9417</v>
      </c>
      <c r="P40" s="1209">
        <f>VLOOKUP($A40,'[25]第２３表資料①（R2）'!$B$34:$AH$57,22,FALSE)</f>
        <v>454</v>
      </c>
      <c r="Q40" s="1209">
        <f>VLOOKUP($A40,'[25]第２３表資料①（R2）'!$B$34:$AH$57,23,FALSE)</f>
        <v>7289</v>
      </c>
      <c r="R40" s="1209">
        <f>VLOOKUP($A40,'[25]第２３表資料①（R2）'!$B$34:$AH$57,24,FALSE)</f>
        <v>1496</v>
      </c>
      <c r="S40" s="1209">
        <f>VLOOKUP($A40,'[25]第２３表資料①（R2）'!$B$34:$AH$57,26,FALSE)</f>
        <v>1334</v>
      </c>
      <c r="T40" s="1209">
        <f>VLOOKUP($A40,'[25]第２３表資料①（R2）'!$B$34:$AH$57,27,FALSE)</f>
        <v>111</v>
      </c>
      <c r="U40" s="1209">
        <f>VLOOKUP($A40,'[25]第２３表資料①（R2）'!$B$34:$AH$57,29,FALSE)</f>
        <v>178</v>
      </c>
      <c r="V40" s="1209">
        <f>VLOOKUP($A40,'[25]第２３表資料①（R2）'!$B$34:$AH$57,13,FALSE)</f>
        <v>11678</v>
      </c>
      <c r="W40" s="1209">
        <f>VLOOKUP($A40,'[25]第２３表資料①（R2）'!$B$34:$AH$57,16,FALSE)</f>
        <v>1859</v>
      </c>
      <c r="X40" s="1209">
        <f>VLOOKUP($A40,'[25]第２３表資料①（R2）'!$B$34:$AH$57,17,FALSE)</f>
        <v>95</v>
      </c>
      <c r="Y40" s="1209">
        <f>VLOOKUP($A40,'[25]第２３表資料①（R2）'!$B$34:$AH$57,30,FALSE)</f>
        <v>9924</v>
      </c>
      <c r="Z40" s="1209">
        <f>VLOOKUP($A40,'[25]第２３表資料①（R2）'!$B$34:$AH$57,32,FALSE)</f>
        <v>1857</v>
      </c>
      <c r="AA40" s="1209">
        <f>VLOOKUP($A40,'[25]第２３表資料①（R2）'!$B$34:$AH$57,33,FALSE)</f>
        <v>95</v>
      </c>
    </row>
    <row r="41" spans="1:27" s="110" customFormat="1" ht="12" customHeight="1">
      <c r="A41" s="582" t="s">
        <v>1010</v>
      </c>
      <c r="B41" s="206"/>
      <c r="C41" s="206"/>
      <c r="D41" s="138" t="s">
        <v>1011</v>
      </c>
      <c r="E41" s="138"/>
      <c r="F41" s="218"/>
      <c r="G41" s="1209">
        <f>VLOOKUP($A41,'[25]第２３表資料①（R2）'!$B$34:$AH$57,2,FALSE)</f>
        <v>13379</v>
      </c>
      <c r="H41" s="1209">
        <f>VLOOKUP($A41,'[25]第２３表資料①（R2）'!$B$34:$AH$57,3,FALSE)</f>
        <v>1106</v>
      </c>
      <c r="I41" s="1209">
        <f>VLOOKUP($A41,'[25]第２３表資料①（R2）'!$B$34:$AH$57,5,FALSE)</f>
        <v>607</v>
      </c>
      <c r="J41" s="1209">
        <f>VLOOKUP($A41,'[25]第２３表資料①（R2）'!$B$34:$AH$57,6,FALSE)</f>
        <v>8617</v>
      </c>
      <c r="K41" s="1209">
        <f>VLOOKUP($A41,'[25]第２３表資料①（R2）'!$B$34:$AH$57,7,FALSE)</f>
        <v>1882</v>
      </c>
      <c r="L41" s="1209">
        <f>VLOOKUP($A41,'[25]第２３表資料①（R2）'!$B$34:$AH$57,9,FALSE)</f>
        <v>1667</v>
      </c>
      <c r="M41" s="1209">
        <f>VLOOKUP($A41,'[25]第２３表資料①（R2）'!$B$34:$AH$57,10,FALSE)</f>
        <v>161</v>
      </c>
      <c r="N41" s="1209">
        <f>VLOOKUP($A41,'[25]第２３表資料①（R2）'!$B$34:$AH$57,12,FALSE)</f>
        <v>1167</v>
      </c>
      <c r="O41" s="1209">
        <f>VLOOKUP($A41,'[25]第２３表資料①（R2）'!$B$34:$AH$57,21,FALSE)</f>
        <v>11319</v>
      </c>
      <c r="P41" s="1209">
        <f>VLOOKUP($A41,'[25]第２３表資料①（R2）'!$B$34:$AH$57,22,FALSE)</f>
        <v>607</v>
      </c>
      <c r="Q41" s="1209">
        <f>VLOOKUP($A41,'[25]第２３表資料①（R2）'!$B$34:$AH$57,23,FALSE)</f>
        <v>8611</v>
      </c>
      <c r="R41" s="1209">
        <f>VLOOKUP($A41,'[25]第２３表資料①（R2）'!$B$34:$AH$57,24,FALSE)</f>
        <v>1881</v>
      </c>
      <c r="S41" s="1209">
        <f>VLOOKUP($A41,'[25]第２３表資料①（R2）'!$B$34:$AH$57,26,FALSE)</f>
        <v>1667</v>
      </c>
      <c r="T41" s="1209">
        <f>VLOOKUP($A41,'[25]第２３表資料①（R2）'!$B$34:$AH$57,27,FALSE)</f>
        <v>160</v>
      </c>
      <c r="U41" s="1209">
        <f>VLOOKUP($A41,'[25]第２３表資料①（R2）'!$B$34:$AH$57,29,FALSE)</f>
        <v>220</v>
      </c>
      <c r="V41" s="1209">
        <f>VLOOKUP($A41,'[25]第２３表資料①（R2）'!$B$34:$AH$57,13,FALSE)</f>
        <v>13905</v>
      </c>
      <c r="W41" s="1209">
        <f>VLOOKUP($A41,'[25]第２３表資料①（R2）'!$B$34:$AH$57,16,FALSE)</f>
        <v>2217</v>
      </c>
      <c r="X41" s="1209">
        <f>VLOOKUP($A41,'[25]第２３表資料①（R2）'!$B$34:$AH$57,17,FALSE)</f>
        <v>137</v>
      </c>
      <c r="Y41" s="1209">
        <f>VLOOKUP($A41,'[25]第２３表資料①（R2）'!$B$34:$AH$57,30,FALSE)</f>
        <v>11844</v>
      </c>
      <c r="Z41" s="1209">
        <f>VLOOKUP($A41,'[25]第２３表資料①（R2）'!$B$34:$AH$57,32,FALSE)</f>
        <v>2215</v>
      </c>
      <c r="AA41" s="1209">
        <f>VLOOKUP($A41,'[25]第２３表資料①（R2）'!$B$34:$AH$57,33,FALSE)</f>
        <v>137</v>
      </c>
    </row>
    <row r="42" spans="1:27" s="110" customFormat="1" ht="12" customHeight="1">
      <c r="A42" s="582" t="s">
        <v>1012</v>
      </c>
      <c r="B42" s="206"/>
      <c r="C42" s="206"/>
      <c r="D42" s="138" t="s">
        <v>1013</v>
      </c>
      <c r="E42" s="138"/>
      <c r="F42" s="218"/>
      <c r="G42" s="1209">
        <f>VLOOKUP($A42,'[25]第２３表資料①（R2）'!$B$34:$AH$57,2,FALSE)</f>
        <v>11969</v>
      </c>
      <c r="H42" s="1209">
        <f>VLOOKUP($A42,'[25]第２３表資料①（R2）'!$B$34:$AH$57,3,FALSE)</f>
        <v>1175</v>
      </c>
      <c r="I42" s="1209">
        <f>VLOOKUP($A42,'[25]第２３表資料①（R2）'!$B$34:$AH$57,5,FALSE)</f>
        <v>642</v>
      </c>
      <c r="J42" s="1209">
        <f>VLOOKUP($A42,'[25]第２３表資料①（R2）'!$B$34:$AH$57,6,FALSE)</f>
        <v>7576</v>
      </c>
      <c r="K42" s="1209">
        <f>VLOOKUP($A42,'[25]第２３表資料①（R2）'!$B$34:$AH$57,7,FALSE)</f>
        <v>1626</v>
      </c>
      <c r="L42" s="1209">
        <f>VLOOKUP($A42,'[25]第２３表資料①（R2）'!$B$34:$AH$57,9,FALSE)</f>
        <v>1459</v>
      </c>
      <c r="M42" s="1209">
        <f>VLOOKUP($A42,'[25]第２３表資料①（R2）'!$B$34:$AH$57,10,FALSE)</f>
        <v>131</v>
      </c>
      <c r="N42" s="1209">
        <f>VLOOKUP($A42,'[25]第２３表資料①（R2）'!$B$34:$AH$57,12,FALSE)</f>
        <v>950</v>
      </c>
      <c r="O42" s="1209">
        <f>VLOOKUP($A42,'[25]第２３表資料①（R2）'!$B$34:$AH$57,21,FALSE)</f>
        <v>10047</v>
      </c>
      <c r="P42" s="1209">
        <f>VLOOKUP($A42,'[25]第２３表資料①（R2）'!$B$34:$AH$57,22,FALSE)</f>
        <v>642</v>
      </c>
      <c r="Q42" s="1209">
        <f>VLOOKUP($A42,'[25]第２３表資料①（R2）'!$B$34:$AH$57,23,FALSE)</f>
        <v>7571</v>
      </c>
      <c r="R42" s="1209">
        <f>VLOOKUP($A42,'[25]第２３表資料①（R2）'!$B$34:$AH$57,24,FALSE)</f>
        <v>1626</v>
      </c>
      <c r="S42" s="1209">
        <f>VLOOKUP($A42,'[25]第２３表資料①（R2）'!$B$34:$AH$57,26,FALSE)</f>
        <v>1459</v>
      </c>
      <c r="T42" s="1209">
        <f>VLOOKUP($A42,'[25]第２３表資料①（R2）'!$B$34:$AH$57,27,FALSE)</f>
        <v>131</v>
      </c>
      <c r="U42" s="1209">
        <f>VLOOKUP($A42,'[25]第２３表資料①（R2）'!$B$34:$AH$57,29,FALSE)</f>
        <v>208</v>
      </c>
      <c r="V42" s="1209">
        <f>VLOOKUP($A42,'[25]第２３表資料①（R2）'!$B$34:$AH$57,13,FALSE)</f>
        <v>12353</v>
      </c>
      <c r="W42" s="1209">
        <f>VLOOKUP($A42,'[25]第２３表資料①（R2）'!$B$34:$AH$57,16,FALSE)</f>
        <v>1849</v>
      </c>
      <c r="X42" s="1209">
        <f>VLOOKUP($A42,'[25]第２３表資料①（R2）'!$B$34:$AH$57,17,FALSE)</f>
        <v>125</v>
      </c>
      <c r="Y42" s="1209">
        <f>VLOOKUP($A42,'[25]第２３表資料①（R2）'!$B$34:$AH$57,30,FALSE)</f>
        <v>10431</v>
      </c>
      <c r="Z42" s="1209">
        <f>VLOOKUP($A42,'[25]第２３表資料①（R2）'!$B$34:$AH$57,32,FALSE)</f>
        <v>1849</v>
      </c>
      <c r="AA42" s="1209">
        <f>VLOOKUP($A42,'[25]第２３表資料①（R2）'!$B$34:$AH$57,33,FALSE)</f>
        <v>125</v>
      </c>
    </row>
    <row r="43" spans="1:27" s="110" customFormat="1" ht="12" customHeight="1">
      <c r="A43" s="582" t="s">
        <v>1014</v>
      </c>
      <c r="B43" s="206"/>
      <c r="C43" s="206"/>
      <c r="D43" s="138" t="s">
        <v>1015</v>
      </c>
      <c r="E43" s="138"/>
      <c r="F43" s="218"/>
      <c r="G43" s="1209">
        <f>VLOOKUP($A43,'[25]第２３表資料①（R2）'!$B$34:$AH$57,2,FALSE)</f>
        <v>12443</v>
      </c>
      <c r="H43" s="1209">
        <f>VLOOKUP($A43,'[25]第２３表資料①（R2）'!$B$34:$AH$57,3,FALSE)</f>
        <v>1411</v>
      </c>
      <c r="I43" s="1209">
        <f>VLOOKUP($A43,'[25]第２３表資料①（R2）'!$B$34:$AH$57,5,FALSE)</f>
        <v>812</v>
      </c>
      <c r="J43" s="1209">
        <f>VLOOKUP($A43,'[25]第２３表資料①（R2）'!$B$34:$AH$57,6,FALSE)</f>
        <v>7795</v>
      </c>
      <c r="K43" s="1209">
        <f>VLOOKUP($A43,'[25]第２３表資料①（R2）'!$B$34:$AH$57,7,FALSE)</f>
        <v>1592</v>
      </c>
      <c r="L43" s="1209">
        <f>VLOOKUP($A43,'[25]第２３表資料①（R2）'!$B$34:$AH$57,9,FALSE)</f>
        <v>1381</v>
      </c>
      <c r="M43" s="1209">
        <f>VLOOKUP($A43,'[25]第２３表資料①（R2）'!$B$34:$AH$57,10,FALSE)</f>
        <v>162</v>
      </c>
      <c r="N43" s="1209">
        <f>VLOOKUP($A43,'[25]第２３表資料①（R2）'!$B$34:$AH$57,12,FALSE)</f>
        <v>833</v>
      </c>
      <c r="O43" s="1209">
        <f>VLOOKUP($A43,'[25]第２３表資料①（R2）'!$B$34:$AH$57,21,FALSE)</f>
        <v>10414</v>
      </c>
      <c r="P43" s="1209">
        <f>VLOOKUP($A43,'[25]第２３表資料①（R2）'!$B$34:$AH$57,22,FALSE)</f>
        <v>812</v>
      </c>
      <c r="Q43" s="1209">
        <f>VLOOKUP($A43,'[25]第２３表資料①（R2）'!$B$34:$AH$57,23,FALSE)</f>
        <v>7791</v>
      </c>
      <c r="R43" s="1209">
        <f>VLOOKUP($A43,'[25]第２３表資料①（R2）'!$B$34:$AH$57,24,FALSE)</f>
        <v>1590</v>
      </c>
      <c r="S43" s="1209">
        <f>VLOOKUP($A43,'[25]第２３表資料①（R2）'!$B$34:$AH$57,26,FALSE)</f>
        <v>1380</v>
      </c>
      <c r="T43" s="1209">
        <f>VLOOKUP($A43,'[25]第２３表資料①（R2）'!$B$34:$AH$57,27,FALSE)</f>
        <v>162</v>
      </c>
      <c r="U43" s="1209">
        <f>VLOOKUP($A43,'[25]第２３表資料①（R2）'!$B$34:$AH$57,29,FALSE)</f>
        <v>221</v>
      </c>
      <c r="V43" s="1209">
        <f>VLOOKUP($A43,'[25]第２３表資料①（R2）'!$B$34:$AH$57,13,FALSE)</f>
        <v>13052</v>
      </c>
      <c r="W43" s="1209">
        <f>VLOOKUP($A43,'[25]第２３表資料①（R2）'!$B$34:$AH$57,16,FALSE)</f>
        <v>2044</v>
      </c>
      <c r="X43" s="1209">
        <f>VLOOKUP($A43,'[25]第２３表資料①（R2）'!$B$34:$AH$57,17,FALSE)</f>
        <v>108</v>
      </c>
      <c r="Y43" s="1209">
        <f>VLOOKUP($A43,'[25]第２３表資料①（R2）'!$B$34:$AH$57,30,FALSE)</f>
        <v>11023</v>
      </c>
      <c r="Z43" s="1209">
        <f>VLOOKUP($A43,'[25]第２３表資料①（R2）'!$B$34:$AH$57,32,FALSE)</f>
        <v>2043</v>
      </c>
      <c r="AA43" s="1209">
        <f>VLOOKUP($A43,'[25]第２３表資料①（R2）'!$B$34:$AH$57,33,FALSE)</f>
        <v>108</v>
      </c>
    </row>
    <row r="44" spans="1:27" s="110" customFormat="1" ht="12" customHeight="1">
      <c r="A44" s="582" t="s">
        <v>1016</v>
      </c>
      <c r="B44" s="206"/>
      <c r="C44" s="206"/>
      <c r="D44" s="138" t="s">
        <v>1017</v>
      </c>
      <c r="E44" s="138"/>
      <c r="F44" s="218"/>
      <c r="G44" s="1209">
        <f>VLOOKUP($A44,'[25]第２３表資料①（R2）'!$B$34:$AH$57,2,FALSE)</f>
        <v>13203</v>
      </c>
      <c r="H44" s="1209">
        <f>VLOOKUP($A44,'[25]第２３表資料①（R2）'!$B$34:$AH$57,3,FALSE)</f>
        <v>2644</v>
      </c>
      <c r="I44" s="1209">
        <f>VLOOKUP($A44,'[25]第２３表資料①（R2）'!$B$34:$AH$57,5,FALSE)</f>
        <v>862</v>
      </c>
      <c r="J44" s="1209">
        <f>VLOOKUP($A44,'[25]第２３表資料①（R2）'!$B$34:$AH$57,6,FALSE)</f>
        <v>7470</v>
      </c>
      <c r="K44" s="1209">
        <f>VLOOKUP($A44,'[25]第２３表資料①（R2）'!$B$34:$AH$57,7,FALSE)</f>
        <v>1412</v>
      </c>
      <c r="L44" s="1209">
        <f>VLOOKUP($A44,'[25]第２３表資料①（R2）'!$B$34:$AH$57,9,FALSE)</f>
        <v>1190</v>
      </c>
      <c r="M44" s="1209">
        <f>VLOOKUP($A44,'[25]第２３表資料①（R2）'!$B$34:$AH$57,10,FALSE)</f>
        <v>158</v>
      </c>
      <c r="N44" s="1209">
        <f>VLOOKUP($A44,'[25]第２３表資料①（R2）'!$B$34:$AH$57,12,FALSE)</f>
        <v>815</v>
      </c>
      <c r="O44" s="1209">
        <f>VLOOKUP($A44,'[25]第２３表資料①（R2）'!$B$34:$AH$57,21,FALSE)</f>
        <v>10022</v>
      </c>
      <c r="P44" s="1209">
        <f>VLOOKUP($A44,'[25]第２３表資料①（R2）'!$B$34:$AH$57,22,FALSE)</f>
        <v>862</v>
      </c>
      <c r="Q44" s="1209">
        <f>VLOOKUP($A44,'[25]第２３表資料①（R2）'!$B$34:$AH$57,23,FALSE)</f>
        <v>7468</v>
      </c>
      <c r="R44" s="1209">
        <f>VLOOKUP($A44,'[25]第２３表資料①（R2）'!$B$34:$AH$57,24,FALSE)</f>
        <v>1412</v>
      </c>
      <c r="S44" s="1209">
        <f>VLOOKUP($A44,'[25]第２３表資料①（R2）'!$B$34:$AH$57,26,FALSE)</f>
        <v>1190</v>
      </c>
      <c r="T44" s="1209">
        <f>VLOOKUP($A44,'[25]第２３表資料①（R2）'!$B$34:$AH$57,27,FALSE)</f>
        <v>158</v>
      </c>
      <c r="U44" s="1209">
        <f>VLOOKUP($A44,'[25]第２３表資料①（R2）'!$B$34:$AH$57,29,FALSE)</f>
        <v>280</v>
      </c>
      <c r="V44" s="1209">
        <f>VLOOKUP($A44,'[25]第２３表資料①（R2）'!$B$34:$AH$57,13,FALSE)</f>
        <v>13645</v>
      </c>
      <c r="W44" s="1209">
        <f>VLOOKUP($A44,'[25]第２３表資料①（R2）'!$B$34:$AH$57,16,FALSE)</f>
        <v>1725</v>
      </c>
      <c r="X44" s="1209">
        <f>VLOOKUP($A44,'[25]第２３表資料①（R2）'!$B$34:$AH$57,17,FALSE)</f>
        <v>65</v>
      </c>
      <c r="Y44" s="1209">
        <f>VLOOKUP($A44,'[25]第２３表資料①（R2）'!$B$34:$AH$57,30,FALSE)</f>
        <v>10463</v>
      </c>
      <c r="Z44" s="1209">
        <f>VLOOKUP($A44,'[25]第２３表資料①（R2）'!$B$34:$AH$57,32,FALSE)</f>
        <v>1724</v>
      </c>
      <c r="AA44" s="1209">
        <f>VLOOKUP($A44,'[25]第２３表資料①（R2）'!$B$34:$AH$57,33,FALSE)</f>
        <v>65</v>
      </c>
    </row>
    <row r="45" spans="1:27" s="110" customFormat="1" ht="12" customHeight="1">
      <c r="A45" s="582" t="s">
        <v>1018</v>
      </c>
      <c r="B45" s="206"/>
      <c r="C45" s="206"/>
      <c r="D45" s="138" t="s">
        <v>1019</v>
      </c>
      <c r="E45" s="138"/>
      <c r="F45" s="218"/>
      <c r="G45" s="1209">
        <f>VLOOKUP($A45,'[25]第２３表資料①（R2）'!$B$34:$AH$57,2,FALSE)</f>
        <v>15446</v>
      </c>
      <c r="H45" s="1209">
        <f>VLOOKUP($A45,'[25]第２３表資料①（R2）'!$B$34:$AH$57,3,FALSE)</f>
        <v>6806</v>
      </c>
      <c r="I45" s="1209">
        <f>VLOOKUP($A45,'[25]第２３表資料①（R2）'!$B$34:$AH$57,5,FALSE)</f>
        <v>969</v>
      </c>
      <c r="J45" s="1209">
        <f>VLOOKUP($A45,'[25]第２３表資料①（R2）'!$B$34:$AH$57,6,FALSE)</f>
        <v>5754</v>
      </c>
      <c r="K45" s="1209">
        <f>VLOOKUP($A45,'[25]第２３表資料①（R2）'!$B$34:$AH$57,7,FALSE)</f>
        <v>831</v>
      </c>
      <c r="L45" s="1209">
        <f>VLOOKUP($A45,'[25]第２３表資料①（R2）'!$B$34:$AH$57,9,FALSE)</f>
        <v>661</v>
      </c>
      <c r="M45" s="1209">
        <f>VLOOKUP($A45,'[25]第２３表資料①（R2）'!$B$34:$AH$57,10,FALSE)</f>
        <v>127</v>
      </c>
      <c r="N45" s="1209">
        <f>VLOOKUP($A45,'[25]第２３表資料①（R2）'!$B$34:$AH$57,12,FALSE)</f>
        <v>1086</v>
      </c>
      <c r="O45" s="1209">
        <f>VLOOKUP($A45,'[25]第２３表資料①（R2）'!$B$34:$AH$57,21,FALSE)</f>
        <v>7904</v>
      </c>
      <c r="P45" s="1209">
        <f>VLOOKUP($A45,'[25]第２３表資料①（R2）'!$B$34:$AH$57,22,FALSE)</f>
        <v>969</v>
      </c>
      <c r="Q45" s="1209">
        <f>VLOOKUP($A45,'[25]第２３表資料①（R2）'!$B$34:$AH$57,23,FALSE)</f>
        <v>5751</v>
      </c>
      <c r="R45" s="1209">
        <f>VLOOKUP($A45,'[25]第２３表資料①（R2）'!$B$34:$AH$57,24,FALSE)</f>
        <v>831</v>
      </c>
      <c r="S45" s="1209">
        <f>VLOOKUP($A45,'[25]第２３表資料①（R2）'!$B$34:$AH$57,26,FALSE)</f>
        <v>661</v>
      </c>
      <c r="T45" s="1209">
        <f>VLOOKUP($A45,'[25]第２３表資料①（R2）'!$B$34:$AH$57,27,FALSE)</f>
        <v>127</v>
      </c>
      <c r="U45" s="1209">
        <f>VLOOKUP($A45,'[25]第２３表資料①（R2）'!$B$34:$AH$57,29,FALSE)</f>
        <v>353</v>
      </c>
      <c r="V45" s="1209">
        <f>VLOOKUP($A45,'[25]第２３表資料①（R2）'!$B$34:$AH$57,13,FALSE)</f>
        <v>15728</v>
      </c>
      <c r="W45" s="1209">
        <f>VLOOKUP($A45,'[25]第２３表資料①（R2）'!$B$34:$AH$57,16,FALSE)</f>
        <v>1021</v>
      </c>
      <c r="X45" s="1209">
        <f>VLOOKUP($A45,'[25]第２３表資料①（R2）'!$B$34:$AH$57,17,FALSE)</f>
        <v>49</v>
      </c>
      <c r="Y45" s="1209">
        <f>VLOOKUP($A45,'[25]第２３表資料①（R2）'!$B$34:$AH$57,30,FALSE)</f>
        <v>8185</v>
      </c>
      <c r="Z45" s="1209">
        <f>VLOOKUP($A45,'[25]第２３表資料①（R2）'!$B$34:$AH$57,32,FALSE)</f>
        <v>1020</v>
      </c>
      <c r="AA45" s="1209">
        <f>VLOOKUP($A45,'[25]第２３表資料①（R2）'!$B$34:$AH$57,33,FALSE)</f>
        <v>49</v>
      </c>
    </row>
    <row r="46" spans="1:27" s="110" customFormat="1" ht="12" customHeight="1">
      <c r="A46" s="582" t="s">
        <v>1020</v>
      </c>
      <c r="B46" s="206"/>
      <c r="C46" s="206"/>
      <c r="D46" s="138" t="s">
        <v>1021</v>
      </c>
      <c r="E46" s="138"/>
      <c r="F46" s="218"/>
      <c r="G46" s="1209">
        <f>VLOOKUP($A46,'[25]第２３表資料①（R2）'!$B$34:$AH$57,2,FALSE)</f>
        <v>15144</v>
      </c>
      <c r="H46" s="1209">
        <f>VLOOKUP($A46,'[25]第２３表資料①（R2）'!$B$34:$AH$57,3,FALSE)</f>
        <v>9430</v>
      </c>
      <c r="I46" s="1209">
        <f>VLOOKUP($A46,'[25]第２３表資料①（R2）'!$B$34:$AH$57,5,FALSE)</f>
        <v>942</v>
      </c>
      <c r="J46" s="1209">
        <f>VLOOKUP($A46,'[25]第２３表資料①（R2）'!$B$34:$AH$57,6,FALSE)</f>
        <v>3503</v>
      </c>
      <c r="K46" s="1209">
        <f>VLOOKUP($A46,'[25]第２３表資料①（R2）'!$B$34:$AH$57,7,FALSE)</f>
        <v>439</v>
      </c>
      <c r="L46" s="1209">
        <f>VLOOKUP($A46,'[25]第２３表資料①（R2）'!$B$34:$AH$57,9,FALSE)</f>
        <v>343</v>
      </c>
      <c r="M46" s="1209">
        <f>VLOOKUP($A46,'[25]第２３表資料①（R2）'!$B$34:$AH$57,10,FALSE)</f>
        <v>60</v>
      </c>
      <c r="N46" s="1209">
        <f>VLOOKUP($A46,'[25]第２３表資料①（R2）'!$B$34:$AH$57,12,FALSE)</f>
        <v>830</v>
      </c>
      <c r="O46" s="1209">
        <f>VLOOKUP($A46,'[25]第２３表資料①（R2）'!$B$34:$AH$57,21,FALSE)</f>
        <v>5193</v>
      </c>
      <c r="P46" s="1209">
        <f>VLOOKUP($A46,'[25]第２３表資料①（R2）'!$B$34:$AH$57,22,FALSE)</f>
        <v>942</v>
      </c>
      <c r="Q46" s="1209">
        <f>VLOOKUP($A46,'[25]第２３表資料①（R2）'!$B$34:$AH$57,23,FALSE)</f>
        <v>3501</v>
      </c>
      <c r="R46" s="1209">
        <f>VLOOKUP($A46,'[25]第２３表資料①（R2）'!$B$34:$AH$57,24,FALSE)</f>
        <v>439</v>
      </c>
      <c r="S46" s="1209">
        <f>VLOOKUP($A46,'[25]第２３表資料①（R2）'!$B$34:$AH$57,26,FALSE)</f>
        <v>343</v>
      </c>
      <c r="T46" s="1209">
        <f>VLOOKUP($A46,'[25]第２３表資料①（R2）'!$B$34:$AH$57,27,FALSE)</f>
        <v>60</v>
      </c>
      <c r="U46" s="1209">
        <f>VLOOKUP($A46,'[25]第２３表資料①（R2）'!$B$34:$AH$57,29,FALSE)</f>
        <v>311</v>
      </c>
      <c r="V46" s="1209">
        <f>VLOOKUP($A46,'[25]第２３表資料①（R2）'!$B$34:$AH$57,13,FALSE)</f>
        <v>15225</v>
      </c>
      <c r="W46" s="1209">
        <f>VLOOKUP($A46,'[25]第２３表資料①（R2）'!$B$34:$AH$57,16,FALSE)</f>
        <v>461</v>
      </c>
      <c r="X46" s="1209">
        <f>VLOOKUP($A46,'[25]第２３表資料①（R2）'!$B$34:$AH$57,17,FALSE)</f>
        <v>23</v>
      </c>
      <c r="Y46" s="1209">
        <f>VLOOKUP($A46,'[25]第２３表資料①（R2）'!$B$34:$AH$57,30,FALSE)</f>
        <v>5274</v>
      </c>
      <c r="Z46" s="1209">
        <f>VLOOKUP($A46,'[25]第２３表資料①（R2）'!$B$34:$AH$57,32,FALSE)</f>
        <v>461</v>
      </c>
      <c r="AA46" s="1209">
        <f>VLOOKUP($A46,'[25]第２３表資料①（R2）'!$B$34:$AH$57,33,FALSE)</f>
        <v>23</v>
      </c>
    </row>
    <row r="47" spans="1:27" s="110" customFormat="1" ht="12" customHeight="1">
      <c r="A47" s="582" t="s">
        <v>1022</v>
      </c>
      <c r="B47" s="206"/>
      <c r="C47" s="206"/>
      <c r="D47" s="138" t="s">
        <v>1023</v>
      </c>
      <c r="E47" s="138"/>
      <c r="F47" s="218"/>
      <c r="G47" s="1209">
        <f>VLOOKUP($A47,'[25]第２３表資料①（R2）'!$B$34:$AH$57,2,FALSE)</f>
        <v>9566</v>
      </c>
      <c r="H47" s="1209">
        <f>VLOOKUP($A47,'[25]第２３表資料①（R2）'!$B$34:$AH$57,3,FALSE)</f>
        <v>7513</v>
      </c>
      <c r="I47" s="1209">
        <f>VLOOKUP($A47,'[25]第２３表資料①（R2）'!$B$34:$AH$57,5,FALSE)</f>
        <v>500</v>
      </c>
      <c r="J47" s="1209">
        <f>VLOOKUP($A47,'[25]第２３表資料①（R2）'!$B$34:$AH$57,6,FALSE)</f>
        <v>993</v>
      </c>
      <c r="K47" s="1209">
        <f>VLOOKUP($A47,'[25]第２３表資料①（R2）'!$B$34:$AH$57,7,FALSE)</f>
        <v>100</v>
      </c>
      <c r="L47" s="1209">
        <f>VLOOKUP($A47,'[25]第２３表資料①（R2）'!$B$34:$AH$57,9,FALSE)</f>
        <v>80</v>
      </c>
      <c r="M47" s="1209">
        <f>VLOOKUP($A47,'[25]第２３表資料①（R2）'!$B$34:$AH$57,10,FALSE)</f>
        <v>9</v>
      </c>
      <c r="N47" s="1209">
        <f>VLOOKUP($A47,'[25]第２３表資料①（R2）'!$B$34:$AH$57,12,FALSE)</f>
        <v>460</v>
      </c>
      <c r="O47" s="1209">
        <f>VLOOKUP($A47,'[25]第２３表資料①（R2）'!$B$34:$AH$57,21,FALSE)</f>
        <v>1732</v>
      </c>
      <c r="P47" s="1209">
        <f>VLOOKUP($A47,'[25]第２３表資料①（R2）'!$B$34:$AH$57,22,FALSE)</f>
        <v>500</v>
      </c>
      <c r="Q47" s="1209">
        <f>VLOOKUP($A47,'[25]第２３表資料①（R2）'!$B$34:$AH$57,23,FALSE)</f>
        <v>992</v>
      </c>
      <c r="R47" s="1209">
        <f>VLOOKUP($A47,'[25]第２３表資料①（R2）'!$B$34:$AH$57,24,FALSE)</f>
        <v>100</v>
      </c>
      <c r="S47" s="1209">
        <f>VLOOKUP($A47,'[25]第２３表資料①（R2）'!$B$34:$AH$57,26,FALSE)</f>
        <v>80</v>
      </c>
      <c r="T47" s="1209">
        <f>VLOOKUP($A47,'[25]第２３表資料①（R2）'!$B$34:$AH$57,27,FALSE)</f>
        <v>9</v>
      </c>
      <c r="U47" s="1209">
        <f>VLOOKUP($A47,'[25]第２３表資料①（R2）'!$B$34:$AH$57,29,FALSE)</f>
        <v>140</v>
      </c>
      <c r="V47" s="1209">
        <f>VLOOKUP($A47,'[25]第２３表資料①（R2）'!$B$34:$AH$57,13,FALSE)</f>
        <v>9602</v>
      </c>
      <c r="W47" s="1209">
        <f>VLOOKUP($A47,'[25]第２３表資料①（R2）'!$B$34:$AH$57,16,FALSE)</f>
        <v>120</v>
      </c>
      <c r="X47" s="1209">
        <f>VLOOKUP($A47,'[25]第２３表資料①（R2）'!$B$34:$AH$57,17,FALSE)</f>
        <v>5</v>
      </c>
      <c r="Y47" s="1209">
        <f>VLOOKUP($A47,'[25]第２３表資料①（R2）'!$B$34:$AH$57,30,FALSE)</f>
        <v>1768</v>
      </c>
      <c r="Z47" s="1209">
        <f>VLOOKUP($A47,'[25]第２３表資料①（R2）'!$B$34:$AH$57,32,FALSE)</f>
        <v>120</v>
      </c>
      <c r="AA47" s="1209">
        <f>VLOOKUP($A47,'[25]第２３表資料①（R2）'!$B$34:$AH$57,33,FALSE)</f>
        <v>5</v>
      </c>
    </row>
    <row r="48" spans="1:27" s="110" customFormat="1" ht="12" customHeight="1">
      <c r="A48" s="582" t="s">
        <v>1024</v>
      </c>
      <c r="B48" s="206"/>
      <c r="C48" s="206"/>
      <c r="D48" s="138" t="s">
        <v>1025</v>
      </c>
      <c r="E48" s="138"/>
      <c r="F48" s="218"/>
      <c r="G48" s="1209">
        <f>VLOOKUP($A48,'[25]第２３表資料①（R2）'!$B$34:$AH$57,2,FALSE)</f>
        <v>7515</v>
      </c>
      <c r="H48" s="1209">
        <f>VLOOKUP($A48,'[25]第２３表資料①（R2）'!$B$34:$AH$57,3,FALSE)</f>
        <v>6439</v>
      </c>
      <c r="I48" s="1209">
        <f>VLOOKUP($A48,'[25]第２３表資料①（R2）'!$B$34:$AH$57,5,FALSE)</f>
        <v>311</v>
      </c>
      <c r="J48" s="1209">
        <f>VLOOKUP($A48,'[25]第２３表資料①（R2）'!$B$34:$AH$57,6,FALSE)</f>
        <v>341</v>
      </c>
      <c r="K48" s="1209">
        <f>VLOOKUP($A48,'[25]第２３表資料①（R2）'!$B$34:$AH$57,7,FALSE)</f>
        <v>27</v>
      </c>
      <c r="L48" s="1209">
        <f>VLOOKUP($A48,'[25]第２３表資料①（R2）'!$B$34:$AH$57,9,FALSE)</f>
        <v>17</v>
      </c>
      <c r="M48" s="1209">
        <f>VLOOKUP($A48,'[25]第２３表資料①（R2）'!$B$34:$AH$57,10,FALSE)</f>
        <v>3</v>
      </c>
      <c r="N48" s="1209">
        <f>VLOOKUP($A48,'[25]第２３表資料①（R2）'!$B$34:$AH$57,12,FALSE)</f>
        <v>397</v>
      </c>
      <c r="O48" s="1209">
        <f>VLOOKUP($A48,'[25]第２３表資料①（R2）'!$B$34:$AH$57,21,FALSE)</f>
        <v>768</v>
      </c>
      <c r="P48" s="1209">
        <f>VLOOKUP($A48,'[25]第２３表資料①（R2）'!$B$34:$AH$57,22,FALSE)</f>
        <v>311</v>
      </c>
      <c r="Q48" s="1209">
        <f>VLOOKUP($A48,'[25]第２３表資料①（R2）'!$B$34:$AH$57,23,FALSE)</f>
        <v>341</v>
      </c>
      <c r="R48" s="1209">
        <f>VLOOKUP($A48,'[25]第２３表資料①（R2）'!$B$34:$AH$57,24,FALSE)</f>
        <v>27</v>
      </c>
      <c r="S48" s="1209">
        <f>VLOOKUP($A48,'[25]第２３表資料①（R2）'!$B$34:$AH$57,26,FALSE)</f>
        <v>17</v>
      </c>
      <c r="T48" s="1209">
        <f>VLOOKUP($A48,'[25]第２３表資料①（R2）'!$B$34:$AH$57,27,FALSE)</f>
        <v>3</v>
      </c>
      <c r="U48" s="1209">
        <f>VLOOKUP($A48,'[25]第２３表資料①（R2）'!$B$34:$AH$57,29,FALSE)</f>
        <v>89</v>
      </c>
      <c r="V48" s="1209">
        <f>VLOOKUP($A48,'[25]第２３表資料①（R2）'!$B$34:$AH$57,13,FALSE)</f>
        <v>7532</v>
      </c>
      <c r="W48" s="1209">
        <f>VLOOKUP($A48,'[25]第２３表資料①（R2）'!$B$34:$AH$57,16,FALSE)</f>
        <v>35</v>
      </c>
      <c r="X48" s="1209">
        <f>VLOOKUP($A48,'[25]第２３表資料①（R2）'!$B$34:$AH$57,17,FALSE)</f>
        <v>2</v>
      </c>
      <c r="Y48" s="1209">
        <f>VLOOKUP($A48,'[25]第２３表資料①（R2）'!$B$34:$AH$57,30,FALSE)</f>
        <v>785</v>
      </c>
      <c r="Z48" s="1209">
        <f>VLOOKUP($A48,'[25]第２３表資料①（R2）'!$B$34:$AH$57,32,FALSE)</f>
        <v>35</v>
      </c>
      <c r="AA48" s="1209">
        <f>VLOOKUP($A48,'[25]第２３表資料①（R2）'!$B$34:$AH$57,33,FALSE)</f>
        <v>2</v>
      </c>
    </row>
    <row r="49" spans="1:27" s="110" customFormat="1" ht="12" customHeight="1">
      <c r="A49" s="582" t="s">
        <v>1026</v>
      </c>
      <c r="B49" s="206"/>
      <c r="C49" s="206"/>
      <c r="D49" s="1215" t="s">
        <v>1027</v>
      </c>
      <c r="E49" s="1215"/>
      <c r="F49" s="218"/>
      <c r="G49" s="1209">
        <f>VLOOKUP($A49,'[25]第２３表資料①（R2）'!$B$34:$AH$57,2,FALSE)</f>
        <v>6950</v>
      </c>
      <c r="H49" s="1209">
        <f>VLOOKUP($A49,'[25]第２３表資料①（R2）'!$B$34:$AH$57,3,FALSE)</f>
        <v>6371</v>
      </c>
      <c r="I49" s="1209">
        <f>VLOOKUP($A49,'[25]第２３表資料①（R2）'!$B$34:$AH$57,5,FALSE)</f>
        <v>157</v>
      </c>
      <c r="J49" s="1209">
        <f>VLOOKUP($A49,'[25]第２３表資料①（R2）'!$B$34:$AH$57,6,FALSE)</f>
        <v>130</v>
      </c>
      <c r="K49" s="1209">
        <f>VLOOKUP($A49,'[25]第２３表資料①（R2）'!$B$34:$AH$57,7,FALSE)</f>
        <v>19</v>
      </c>
      <c r="L49" s="1209">
        <f>VLOOKUP($A49,'[25]第２３表資料①（R2）'!$B$34:$AH$57,9,FALSE)</f>
        <v>14</v>
      </c>
      <c r="M49" s="1209">
        <f>VLOOKUP($A49,'[25]第２３表資料①（R2）'!$B$34:$AH$57,10,FALSE)</f>
        <v>1</v>
      </c>
      <c r="N49" s="1209">
        <f>VLOOKUP($A49,'[25]第２３表資料①（R2）'!$B$34:$AH$57,12,FALSE)</f>
        <v>273</v>
      </c>
      <c r="O49" s="1209">
        <f>VLOOKUP($A49,'[25]第２３表資料①（R2）'!$B$34:$AH$57,21,FALSE)</f>
        <v>340</v>
      </c>
      <c r="P49" s="1209">
        <f>VLOOKUP($A49,'[25]第２３表資料①（R2）'!$B$34:$AH$57,22,FALSE)</f>
        <v>157</v>
      </c>
      <c r="Q49" s="1209">
        <f>VLOOKUP($A49,'[25]第２３表資料①（R2）'!$B$34:$AH$57,23,FALSE)</f>
        <v>130</v>
      </c>
      <c r="R49" s="1209">
        <f>VLOOKUP($A49,'[25]第２３表資料①（R2）'!$B$34:$AH$57,24,FALSE)</f>
        <v>19</v>
      </c>
      <c r="S49" s="1209">
        <f>VLOOKUP($A49,'[25]第２３表資料①（R2）'!$B$34:$AH$57,26,FALSE)</f>
        <v>14</v>
      </c>
      <c r="T49" s="1209">
        <f>VLOOKUP($A49,'[25]第２３表資料①（R2）'!$B$34:$AH$57,27,FALSE)</f>
        <v>1</v>
      </c>
      <c r="U49" s="1209">
        <f>VLOOKUP($A49,'[25]第２３表資料①（R2）'!$B$34:$AH$57,29,FALSE)</f>
        <v>34</v>
      </c>
      <c r="V49" s="1209">
        <f>VLOOKUP($A49,'[25]第２３表資料①（R2）'!$B$34:$AH$57,13,FALSE)</f>
        <v>6943</v>
      </c>
      <c r="W49" s="1209">
        <f>VLOOKUP($A49,'[25]第２３表資料①（R2）'!$B$34:$AH$57,16,FALSE)</f>
        <v>8</v>
      </c>
      <c r="X49" s="1209" t="str">
        <f>VLOOKUP($A49,'[25]第２３表資料①（R2）'!$B$34:$AH$57,17,FALSE)</f>
        <v>-</v>
      </c>
      <c r="Y49" s="1209">
        <f>VLOOKUP($A49,'[25]第２３表資料①（R2）'!$B$34:$AH$57,30,FALSE)</f>
        <v>333</v>
      </c>
      <c r="Z49" s="1209">
        <f>VLOOKUP($A49,'[25]第２３表資料①（R2）'!$B$34:$AH$57,32,FALSE)</f>
        <v>8</v>
      </c>
      <c r="AA49" s="1209" t="str">
        <f>VLOOKUP($A49,'[25]第２３表資料①（R2）'!$B$34:$AH$57,33,FALSE)</f>
        <v>-</v>
      </c>
    </row>
    <row r="50" spans="1:27" s="110" customFormat="1" ht="12" customHeight="1">
      <c r="A50" s="582" t="s">
        <v>1028</v>
      </c>
      <c r="B50" s="206"/>
      <c r="C50" s="206"/>
      <c r="D50" s="1215" t="s">
        <v>1029</v>
      </c>
      <c r="E50" s="1216"/>
      <c r="F50" s="1211"/>
      <c r="G50" s="1209">
        <f>VLOOKUP($A50,'[25]第２３表資料①（R2）'!$B$34:$AH$57,2,FALSE)</f>
        <v>3728</v>
      </c>
      <c r="H50" s="1209" t="str">
        <f>VLOOKUP($A50,'[25]第２３表資料①（R2）'!$B$34:$AH$57,3,FALSE)</f>
        <v>-</v>
      </c>
      <c r="I50" s="1209" t="str">
        <f>VLOOKUP($A50,'[25]第２３表資料①（R2）'!$B$34:$AH$57,5,FALSE)</f>
        <v>-</v>
      </c>
      <c r="J50" s="1209" t="str">
        <f>VLOOKUP($A50,'[25]第２３表資料①（R2）'!$B$34:$AH$57,6,FALSE)</f>
        <v>-</v>
      </c>
      <c r="K50" s="1209" t="str">
        <f>VLOOKUP($A50,'[25]第２３表資料①（R2）'!$B$34:$AH$57,7,FALSE)</f>
        <v>-</v>
      </c>
      <c r="L50" s="1209" t="str">
        <f>VLOOKUP($A50,'[25]第２３表資料①（R2）'!$B$34:$AH$57,9,FALSE)</f>
        <v>-</v>
      </c>
      <c r="M50" s="1209" t="str">
        <f>VLOOKUP($A50,'[25]第２３表資料①（R2）'!$B$34:$AH$57,10,FALSE)</f>
        <v>-</v>
      </c>
      <c r="N50" s="1209">
        <f>VLOOKUP($A50,'[25]第２３表資料①（R2）'!$B$34:$AH$57,12,FALSE)</f>
        <v>3728</v>
      </c>
      <c r="O50" s="1209" t="str">
        <f>VLOOKUP($A50,'[25]第２３表資料①（R2）'!$B$34:$AH$57,21,FALSE)</f>
        <v>-</v>
      </c>
      <c r="P50" s="1209" t="str">
        <f>VLOOKUP($A50,'[25]第２３表資料①（R2）'!$B$34:$AH$57,22,FALSE)</f>
        <v>-</v>
      </c>
      <c r="Q50" s="1209" t="str">
        <f>VLOOKUP($A50,'[25]第２３表資料①（R2）'!$B$34:$AH$57,23,FALSE)</f>
        <v>-</v>
      </c>
      <c r="R50" s="1209" t="str">
        <f>VLOOKUP($A50,'[25]第２３表資料①（R2）'!$B$34:$AH$57,24,FALSE)</f>
        <v>-</v>
      </c>
      <c r="S50" s="1209" t="str">
        <f>VLOOKUP($A50,'[25]第２３表資料①（R2）'!$B$34:$AH$57,26,FALSE)</f>
        <v>-</v>
      </c>
      <c r="T50" s="1209" t="str">
        <f>VLOOKUP($A50,'[25]第２３表資料①（R2）'!$B$34:$AH$57,27,FALSE)</f>
        <v>-</v>
      </c>
      <c r="U50" s="1209" t="str">
        <f>VLOOKUP($A50,'[25]第２３表資料①（R2）'!$B$34:$AH$57,29,FALSE)</f>
        <v>-</v>
      </c>
      <c r="V50" s="1209">
        <f>VLOOKUP($A50,'[25]第２３表資料①（R2）'!$B$34:$AH$57,13,FALSE)</f>
        <v>3728</v>
      </c>
      <c r="W50" s="1209" t="str">
        <f>VLOOKUP($A50,'[25]第２３表資料①（R2）'!$B$34:$AH$57,16,FALSE)</f>
        <v>-</v>
      </c>
      <c r="X50" s="1209" t="str">
        <f>VLOOKUP($A50,'[25]第２３表資料①（R2）'!$B$34:$AH$57,17,FALSE)</f>
        <v>-</v>
      </c>
      <c r="Y50" s="1209" t="str">
        <f>VLOOKUP($A50,'[25]第２３表資料①（R2）'!$B$34:$AH$57,30,FALSE)</f>
        <v>-</v>
      </c>
      <c r="Z50" s="1209" t="str">
        <f>VLOOKUP($A50,'[25]第２３表資料①（R2）'!$B$34:$AH$57,32,FALSE)</f>
        <v>-</v>
      </c>
      <c r="AA50" s="1209" t="str">
        <f>VLOOKUP($A50,'[25]第２３表資料①（R2）'!$B$34:$AH$57,33,FALSE)</f>
        <v>-</v>
      </c>
    </row>
    <row r="51" spans="1:27" s="110" customFormat="1" ht="18.75">
      <c r="A51" s="582"/>
      <c r="B51" s="206"/>
      <c r="C51" s="1217" t="s">
        <v>789</v>
      </c>
      <c r="D51" s="1058"/>
      <c r="E51" s="1058"/>
      <c r="F51" s="1211"/>
      <c r="G51" s="1209"/>
      <c r="H51" s="1209"/>
      <c r="I51" s="1209"/>
      <c r="J51" s="1209"/>
      <c r="K51" s="1209"/>
      <c r="L51" s="1209"/>
      <c r="M51" s="1209"/>
      <c r="N51" s="1209"/>
      <c r="O51" s="1209"/>
      <c r="P51" s="1209"/>
      <c r="Q51" s="1209"/>
      <c r="R51" s="1209"/>
      <c r="S51" s="1209"/>
      <c r="T51" s="1209"/>
      <c r="U51" s="1209"/>
      <c r="V51" s="1209"/>
      <c r="W51" s="1209"/>
      <c r="X51" s="1209"/>
      <c r="Y51" s="1209"/>
      <c r="Z51" s="1209"/>
      <c r="AA51" s="1209"/>
    </row>
    <row r="52" spans="1:27" s="110" customFormat="1" ht="12" customHeight="1">
      <c r="A52" s="582" t="s">
        <v>1030</v>
      </c>
      <c r="B52" s="206"/>
      <c r="C52" s="206"/>
      <c r="D52" s="1215" t="s">
        <v>1031</v>
      </c>
      <c r="E52" s="1216"/>
      <c r="F52" s="218"/>
      <c r="G52" s="1209">
        <f>VLOOKUP($A52,'[25]第２３表資料①（R2）'!$B$34:$AH$57,2,FALSE)</f>
        <v>54621</v>
      </c>
      <c r="H52" s="1209">
        <f>VLOOKUP($A52,'[25]第２３表資料①（R2）'!$B$34:$AH$57,3,FALSE)</f>
        <v>36559</v>
      </c>
      <c r="I52" s="1209">
        <f>VLOOKUP($A52,'[25]第２３表資料①（R2）'!$B$34:$AH$57,5,FALSE)</f>
        <v>2879</v>
      </c>
      <c r="J52" s="1209">
        <f>VLOOKUP($A52,'[25]第２３表資料①（R2）'!$B$34:$AH$57,6,FALSE)</f>
        <v>10721</v>
      </c>
      <c r="K52" s="1209">
        <f>VLOOKUP($A52,'[25]第２３表資料①（R2）'!$B$34:$AH$57,7,FALSE)</f>
        <v>1416</v>
      </c>
      <c r="L52" s="1209">
        <f>VLOOKUP($A52,'[25]第２３表資料①（R2）'!$B$34:$AH$57,9,FALSE)</f>
        <v>1115</v>
      </c>
      <c r="M52" s="1209">
        <f>VLOOKUP($A52,'[25]第２３表資料①（R2）'!$B$34:$AH$57,10,FALSE)</f>
        <v>200</v>
      </c>
      <c r="N52" s="1209">
        <f>VLOOKUP($A52,'[25]第２３表資料①（R2）'!$B$34:$AH$57,12,FALSE)</f>
        <v>3046</v>
      </c>
      <c r="O52" s="1209">
        <f>VLOOKUP($A52,'[25]第２３表資料①（R2）'!$B$34:$AH$57,21,FALSE)</f>
        <v>15937</v>
      </c>
      <c r="P52" s="1209">
        <f>VLOOKUP($A52,'[25]第２３表資料①（R2）'!$B$34:$AH$57,22,FALSE)</f>
        <v>2879</v>
      </c>
      <c r="Q52" s="1209">
        <f>VLOOKUP($A52,'[25]第２３表資料①（R2）'!$B$34:$AH$57,23,FALSE)</f>
        <v>10715</v>
      </c>
      <c r="R52" s="1209">
        <f>VLOOKUP($A52,'[25]第２３表資料①（R2）'!$B$34:$AH$57,24,FALSE)</f>
        <v>1416</v>
      </c>
      <c r="S52" s="1209">
        <f>VLOOKUP($A52,'[25]第２３表資料①（R2）'!$B$34:$AH$57,26,FALSE)</f>
        <v>1115</v>
      </c>
      <c r="T52" s="1209">
        <f>VLOOKUP($A52,'[25]第２３表資料①（R2）'!$B$34:$AH$57,27,FALSE)</f>
        <v>200</v>
      </c>
      <c r="U52" s="1209">
        <f>VLOOKUP($A52,'[25]第２３表資料①（R2）'!$B$34:$AH$57,29,FALSE)</f>
        <v>927</v>
      </c>
      <c r="V52" s="1209">
        <f>VLOOKUP($A52,'[25]第２３表資料①（R2）'!$B$34:$AH$57,13,FALSE)</f>
        <v>55030</v>
      </c>
      <c r="W52" s="1209">
        <f>VLOOKUP($A52,'[25]第２３表資料①（R2）'!$B$34:$AH$57,16,FALSE)</f>
        <v>1645</v>
      </c>
      <c r="X52" s="1209">
        <f>VLOOKUP($A52,'[25]第２３表資料①（R2）'!$B$34:$AH$57,17,FALSE)</f>
        <v>79</v>
      </c>
      <c r="Y52" s="1209">
        <f>VLOOKUP($A52,'[25]第２３表資料①（R2）'!$B$34:$AH$57,30,FALSE)</f>
        <v>16345</v>
      </c>
      <c r="Z52" s="1209">
        <f>VLOOKUP($A52,'[25]第２３表資料①（R2）'!$B$34:$AH$57,32,FALSE)</f>
        <v>1644</v>
      </c>
      <c r="AA52" s="1209">
        <f>VLOOKUP($A52,'[25]第２３表資料①（R2）'!$B$34:$AH$57,33,FALSE)</f>
        <v>79</v>
      </c>
    </row>
    <row r="53" spans="1:27" s="110" customFormat="1" ht="12" customHeight="1">
      <c r="A53" s="582" t="s">
        <v>1032</v>
      </c>
      <c r="B53" s="206"/>
      <c r="C53" s="206"/>
      <c r="D53" s="1218" t="s">
        <v>1033</v>
      </c>
      <c r="E53" s="1219"/>
      <c r="F53" s="218"/>
      <c r="G53" s="1209">
        <f>VLOOKUP($A53,'[25]第２３表資料①（R2）'!$B$34:$AH$57,2,FALSE)</f>
        <v>30590</v>
      </c>
      <c r="H53" s="1209">
        <f>VLOOKUP($A53,'[25]第２３表資料①（R2）'!$B$34:$AH$57,3,FALSE)</f>
        <v>16236</v>
      </c>
      <c r="I53" s="1209">
        <f>VLOOKUP($A53,'[25]第２３表資料①（R2）'!$B$34:$AH$57,5,FALSE)</f>
        <v>1911</v>
      </c>
      <c r="J53" s="1209">
        <f>VLOOKUP($A53,'[25]第２３表資料①（R2）'!$B$34:$AH$57,6,FALSE)</f>
        <v>9257</v>
      </c>
      <c r="K53" s="1209">
        <f>VLOOKUP($A53,'[25]第２３表資料①（R2）'!$B$34:$AH$57,7,FALSE)</f>
        <v>1270</v>
      </c>
      <c r="L53" s="1209">
        <f>VLOOKUP($A53,'[25]第２３表資料①（R2）'!$B$34:$AH$57,9,FALSE)</f>
        <v>1004</v>
      </c>
      <c r="M53" s="1209">
        <f>VLOOKUP($A53,'[25]第２３表資料①（R2）'!$B$34:$AH$57,10,FALSE)</f>
        <v>187</v>
      </c>
      <c r="N53" s="1209">
        <f>VLOOKUP($A53,'[25]第２３表資料①（R2）'!$B$34:$AH$57,12,FALSE)</f>
        <v>1916</v>
      </c>
      <c r="O53" s="1209">
        <f>VLOOKUP($A53,'[25]第２３表資料①（R2）'!$B$34:$AH$57,21,FALSE)</f>
        <v>13097</v>
      </c>
      <c r="P53" s="1209">
        <f>VLOOKUP($A53,'[25]第２３表資料①（R2）'!$B$34:$AH$57,22,FALSE)</f>
        <v>1911</v>
      </c>
      <c r="Q53" s="1209">
        <f>VLOOKUP($A53,'[25]第２３表資料①（R2）'!$B$34:$AH$57,23,FALSE)</f>
        <v>9252</v>
      </c>
      <c r="R53" s="1209">
        <f>VLOOKUP($A53,'[25]第２３表資料①（R2）'!$B$34:$AH$57,24,FALSE)</f>
        <v>1270</v>
      </c>
      <c r="S53" s="1209">
        <f>VLOOKUP($A53,'[25]第２３表資料①（R2）'!$B$34:$AH$57,26,FALSE)</f>
        <v>1004</v>
      </c>
      <c r="T53" s="1209">
        <f>VLOOKUP($A53,'[25]第２３表資料①（R2）'!$B$34:$AH$57,27,FALSE)</f>
        <v>187</v>
      </c>
      <c r="U53" s="1209">
        <f>VLOOKUP($A53,'[25]第２３表資料①（R2）'!$B$34:$AH$57,29,FALSE)</f>
        <v>664</v>
      </c>
      <c r="V53" s="1209">
        <f>VLOOKUP($A53,'[25]第２３表資料①（R2）'!$B$34:$AH$57,13,FALSE)</f>
        <v>30953</v>
      </c>
      <c r="W53" s="1209">
        <f>VLOOKUP($A53,'[25]第２３表資料①（R2）'!$B$34:$AH$57,16,FALSE)</f>
        <v>1482</v>
      </c>
      <c r="X53" s="1209">
        <f>VLOOKUP($A53,'[25]第２３表資料①（R2）'!$B$34:$AH$57,17,FALSE)</f>
        <v>72</v>
      </c>
      <c r="Y53" s="1209">
        <f>VLOOKUP($A53,'[25]第２３表資料①（R2）'!$B$34:$AH$57,30,FALSE)</f>
        <v>13459</v>
      </c>
      <c r="Z53" s="1209">
        <f>VLOOKUP($A53,'[25]第２３表資料①（R2）'!$B$34:$AH$57,32,FALSE)</f>
        <v>1481</v>
      </c>
      <c r="AA53" s="1209">
        <f>VLOOKUP($A53,'[25]第２３表資料①（R2）'!$B$34:$AH$57,33,FALSE)</f>
        <v>72</v>
      </c>
    </row>
    <row r="54" spans="1:27" s="110" customFormat="1" ht="12" customHeight="1">
      <c r="A54" s="582" t="s">
        <v>1034</v>
      </c>
      <c r="B54" s="206"/>
      <c r="C54" s="206"/>
      <c r="D54" s="213" t="s">
        <v>1035</v>
      </c>
      <c r="E54" s="1220"/>
      <c r="F54" s="218"/>
      <c r="G54" s="1209">
        <f>VLOOKUP($A54,'[25]第２３表資料①（R2）'!$B$34:$AH$57,2,FALSE)</f>
        <v>24031</v>
      </c>
      <c r="H54" s="1209">
        <f>VLOOKUP($A54,'[25]第２３表資料①（R2）'!$B$34:$AH$57,3,FALSE)</f>
        <v>20323</v>
      </c>
      <c r="I54" s="1209">
        <f>VLOOKUP($A54,'[25]第２３表資料①（R2）'!$B$34:$AH$57,5,FALSE)</f>
        <v>968</v>
      </c>
      <c r="J54" s="1209">
        <f>VLOOKUP($A54,'[25]第２３表資料①（R2）'!$B$34:$AH$57,6,FALSE)</f>
        <v>1464</v>
      </c>
      <c r="K54" s="1209">
        <f>VLOOKUP($A54,'[25]第２３表資料①（R2）'!$B$34:$AH$57,7,FALSE)</f>
        <v>146</v>
      </c>
      <c r="L54" s="1209">
        <f>VLOOKUP($A54,'[25]第２３表資料①（R2）'!$B$34:$AH$57,9,FALSE)</f>
        <v>111</v>
      </c>
      <c r="M54" s="1209">
        <f>VLOOKUP($A54,'[25]第２３表資料①（R2）'!$B$34:$AH$57,10,FALSE)</f>
        <v>13</v>
      </c>
      <c r="N54" s="1209">
        <f>VLOOKUP($A54,'[25]第２３表資料①（R2）'!$B$34:$AH$57,12,FALSE)</f>
        <v>1130</v>
      </c>
      <c r="O54" s="1209">
        <f>VLOOKUP($A54,'[25]第２３表資料①（R2）'!$B$34:$AH$57,21,FALSE)</f>
        <v>2840</v>
      </c>
      <c r="P54" s="1209">
        <f>VLOOKUP($A54,'[25]第２３表資料①（R2）'!$B$34:$AH$57,22,FALSE)</f>
        <v>968</v>
      </c>
      <c r="Q54" s="1209">
        <f>VLOOKUP($A54,'[25]第２３表資料①（R2）'!$B$34:$AH$57,23,FALSE)</f>
        <v>1463</v>
      </c>
      <c r="R54" s="1209">
        <f>VLOOKUP($A54,'[25]第２３表資料①（R2）'!$B$34:$AH$57,24,FALSE)</f>
        <v>146</v>
      </c>
      <c r="S54" s="1209">
        <f>VLOOKUP($A54,'[25]第２３表資料①（R2）'!$B$34:$AH$57,26,FALSE)</f>
        <v>111</v>
      </c>
      <c r="T54" s="1209">
        <f>VLOOKUP($A54,'[25]第２３表資料①（R2）'!$B$34:$AH$57,27,FALSE)</f>
        <v>13</v>
      </c>
      <c r="U54" s="1209">
        <f>VLOOKUP($A54,'[25]第２３表資料①（R2）'!$B$34:$AH$57,29,FALSE)</f>
        <v>263</v>
      </c>
      <c r="V54" s="1209">
        <f>VLOOKUP($A54,'[25]第２３表資料①（R2）'!$B$34:$AH$57,13,FALSE)</f>
        <v>24077</v>
      </c>
      <c r="W54" s="1209">
        <f>VLOOKUP($A54,'[25]第２３表資料①（R2）'!$B$34:$AH$57,16,FALSE)</f>
        <v>163</v>
      </c>
      <c r="X54" s="1209">
        <f>VLOOKUP($A54,'[25]第２３表資料①（R2）'!$B$34:$AH$57,17,FALSE)</f>
        <v>7</v>
      </c>
      <c r="Y54" s="1209">
        <f>VLOOKUP($A54,'[25]第２３表資料①（R2）'!$B$34:$AH$57,30,FALSE)</f>
        <v>2886</v>
      </c>
      <c r="Z54" s="1209">
        <f>VLOOKUP($A54,'[25]第２３表資料①（R2）'!$B$34:$AH$57,32,FALSE)</f>
        <v>163</v>
      </c>
      <c r="AA54" s="1209">
        <f>VLOOKUP($A54,'[25]第２３表資料①（R2）'!$B$34:$AH$57,33,FALSE)</f>
        <v>7</v>
      </c>
    </row>
    <row r="55" spans="1:27" s="110" customFormat="1" ht="12" customHeight="1">
      <c r="B55" s="206"/>
      <c r="C55" s="206"/>
      <c r="D55" s="213"/>
      <c r="E55" s="1220"/>
      <c r="F55" s="218"/>
      <c r="G55" s="1209"/>
      <c r="H55" s="1209"/>
      <c r="I55" s="1209"/>
      <c r="J55" s="1209"/>
      <c r="K55" s="1209"/>
      <c r="L55" s="1209"/>
      <c r="M55" s="1209"/>
      <c r="N55" s="1209"/>
      <c r="O55" s="1209"/>
      <c r="P55" s="1209"/>
      <c r="Q55" s="1209"/>
      <c r="R55" s="1209"/>
      <c r="S55" s="1209"/>
      <c r="T55" s="1209"/>
      <c r="U55" s="1209"/>
      <c r="V55" s="1209"/>
      <c r="W55" s="1209"/>
      <c r="X55" s="1209"/>
      <c r="Y55" s="1209"/>
      <c r="Z55" s="1209"/>
      <c r="AA55" s="1209"/>
    </row>
    <row r="56" spans="1:27" s="110" customFormat="1" ht="12" customHeight="1">
      <c r="A56" s="110" t="s">
        <v>818</v>
      </c>
      <c r="B56" s="206"/>
      <c r="C56" s="1221" t="s">
        <v>1037</v>
      </c>
      <c r="D56" s="1222"/>
      <c r="E56" s="1222"/>
      <c r="F56" s="218"/>
      <c r="G56" s="1209">
        <f>VLOOKUP($A56,'[25]第２３表資料①（R2）'!$B$58:$AH$81,2,FALSE)</f>
        <v>220599</v>
      </c>
      <c r="H56" s="1209">
        <f>VLOOKUP($A56,'[25]第２３表資料①（R2）'!$B$58:$AH$81,3,FALSE)</f>
        <v>97234</v>
      </c>
      <c r="I56" s="1209">
        <f>VLOOKUP($A56,'[25]第２３表資料①（R2）'!$B$58:$AH$81,5,FALSE)</f>
        <v>5905</v>
      </c>
      <c r="J56" s="1209">
        <f>VLOOKUP($A56,'[25]第２３表資料①（R2）'!$B$58:$AH$81,6,FALSE)</f>
        <v>95322</v>
      </c>
      <c r="K56" s="1209">
        <f>VLOOKUP($A56,'[25]第２３表資料①（R2）'!$B$58:$AH$81,7,FALSE)</f>
        <v>7565</v>
      </c>
      <c r="L56" s="1209">
        <f>VLOOKUP($A56,'[25]第２３表資料①（R2）'!$B$58:$AH$81,9,FALSE)</f>
        <v>7053</v>
      </c>
      <c r="M56" s="1209">
        <f>VLOOKUP($A56,'[25]第２３表資料①（R2）'!$B$58:$AH$81,10,FALSE)</f>
        <v>309</v>
      </c>
      <c r="N56" s="1209">
        <f>VLOOKUP($A56,'[25]第２３表資料①（R2）'!$B$58:$AH$81,12,FALSE)</f>
        <v>14573</v>
      </c>
      <c r="O56" s="1209">
        <f>VLOOKUP($A56,'[25]第２３表資料①（R2）'!$B$58:$AH$81,21,FALSE)</f>
        <v>89332</v>
      </c>
      <c r="P56" s="1209">
        <f>VLOOKUP($A56,'[25]第２３表資料①（R2）'!$B$58:$AH$81,22,FALSE)</f>
        <v>5905</v>
      </c>
      <c r="Q56" s="1209">
        <f>VLOOKUP($A56,'[25]第２３表資料①（R2）'!$B$58:$AH$81,23,FALSE)</f>
        <v>75142</v>
      </c>
      <c r="R56" s="1209">
        <f>VLOOKUP($A56,'[25]第２３表資料①（R2）'!$B$58:$AH$81,24,FALSE)</f>
        <v>6246</v>
      </c>
      <c r="S56" s="1209">
        <f>VLOOKUP($A56,'[25]第２３表資料①（R2）'!$B$58:$AH$81,26,FALSE)</f>
        <v>5912</v>
      </c>
      <c r="T56" s="1209">
        <f>VLOOKUP($A56,'[25]第２３表資料①（R2）'!$B$58:$AH$81,27,FALSE)</f>
        <v>156</v>
      </c>
      <c r="U56" s="1209">
        <f>VLOOKUP($A56,'[25]第２３表資料①（R2）'!$B$58:$AH$81,29,FALSE)</f>
        <v>2039</v>
      </c>
      <c r="V56" s="1209">
        <f>VLOOKUP($A56,'[25]第２３表資料①（R2）'!$B$58:$AH$81,13,FALSE)</f>
        <v>226264</v>
      </c>
      <c r="W56" s="1209">
        <f>VLOOKUP($A56,'[25]第２３表資料①（R2）'!$B$58:$AH$81,16,FALSE)</f>
        <v>12748</v>
      </c>
      <c r="X56" s="1209">
        <f>VLOOKUP($A56,'[25]第２３表資料①（R2）'!$B$58:$AH$81,17,FALSE)</f>
        <v>279</v>
      </c>
      <c r="Y56" s="1209">
        <f>VLOOKUP($A56,'[25]第２３表資料①（R2）'!$B$58:$AH$81,30,FALSE)</f>
        <v>94029</v>
      </c>
      <c r="Z56" s="1209">
        <f>VLOOKUP($A56,'[25]第２３表資料①（R2）'!$B$58:$AH$81,32,FALSE)</f>
        <v>10630</v>
      </c>
      <c r="AA56" s="1209">
        <f>VLOOKUP($A56,'[25]第２３表資料①（R2）'!$B$58:$AH$81,33,FALSE)</f>
        <v>135</v>
      </c>
    </row>
    <row r="57" spans="1:27" s="110" customFormat="1" ht="12" customHeight="1">
      <c r="A57" s="582" t="s">
        <v>996</v>
      </c>
      <c r="B57" s="206"/>
      <c r="C57" s="206"/>
      <c r="D57" s="117" t="s">
        <v>997</v>
      </c>
      <c r="E57" s="117"/>
      <c r="F57" s="218"/>
      <c r="G57" s="1209">
        <f>VLOOKUP($A57,'[25]第２３表資料①（R2）'!$B$58:$AH$81,2,FALSE)</f>
        <v>22796</v>
      </c>
      <c r="H57" s="1209">
        <f>VLOOKUP($A57,'[25]第２３表資料①（R2）'!$B$58:$AH$81,3,FALSE)</f>
        <v>9373</v>
      </c>
      <c r="I57" s="1209" t="str">
        <f>VLOOKUP($A57,'[25]第２３表資料①（R2）'!$B$58:$AH$81,5,FALSE)</f>
        <v>-</v>
      </c>
      <c r="J57" s="1209">
        <f>VLOOKUP($A57,'[25]第２３表資料①（R2）'!$B$58:$AH$81,6,FALSE)</f>
        <v>12289</v>
      </c>
      <c r="K57" s="1209">
        <f>VLOOKUP($A57,'[25]第２３表資料①（R2）'!$B$58:$AH$81,7,FALSE)</f>
        <v>112</v>
      </c>
      <c r="L57" s="1209">
        <f>VLOOKUP($A57,'[25]第２３表資料①（R2）'!$B$58:$AH$81,9,FALSE)</f>
        <v>104</v>
      </c>
      <c r="M57" s="1209">
        <f>VLOOKUP($A57,'[25]第２３表資料①（R2）'!$B$58:$AH$81,10,FALSE)</f>
        <v>3</v>
      </c>
      <c r="N57" s="1209">
        <f>VLOOKUP($A57,'[25]第２３表資料①（R2）'!$B$58:$AH$81,12,FALSE)</f>
        <v>1022</v>
      </c>
      <c r="O57" s="1209" t="str">
        <f>VLOOKUP($A57,'[25]第２３表資料①（R2）'!$B$58:$AH$81,21,FALSE)</f>
        <v>-</v>
      </c>
      <c r="P57" s="1209" t="str">
        <f>VLOOKUP($A57,'[25]第２３表資料①（R2）'!$B$58:$AH$81,22,FALSE)</f>
        <v>-</v>
      </c>
      <c r="Q57" s="1209" t="str">
        <f>VLOOKUP($A57,'[25]第２３表資料①（R2）'!$B$58:$AH$81,23,FALSE)</f>
        <v>-</v>
      </c>
      <c r="R57" s="1209" t="str">
        <f>VLOOKUP($A57,'[25]第２３表資料①（R2）'!$B$58:$AH$81,24,FALSE)</f>
        <v>-</v>
      </c>
      <c r="S57" s="1209" t="str">
        <f>VLOOKUP($A57,'[25]第２３表資料①（R2）'!$B$58:$AH$81,26,FALSE)</f>
        <v>-</v>
      </c>
      <c r="T57" s="1209" t="str">
        <f>VLOOKUP($A57,'[25]第２３表資料①（R2）'!$B$58:$AH$81,27,FALSE)</f>
        <v>-</v>
      </c>
      <c r="U57" s="1209" t="str">
        <f>VLOOKUP($A57,'[25]第２３表資料①（R2）'!$B$58:$AH$81,29,FALSE)</f>
        <v>-</v>
      </c>
      <c r="V57" s="1209">
        <f>VLOOKUP($A57,'[25]第２３表資料①（R2）'!$B$58:$AH$81,13,FALSE)</f>
        <v>22837</v>
      </c>
      <c r="W57" s="1209">
        <f>VLOOKUP($A57,'[25]第２３表資料①（R2）'!$B$58:$AH$81,16,FALSE)</f>
        <v>148</v>
      </c>
      <c r="X57" s="1209" t="str">
        <f>VLOOKUP($A57,'[25]第２３表資料①（R2）'!$B$58:$AH$81,17,FALSE)</f>
        <v>-</v>
      </c>
      <c r="Y57" s="1209" t="str">
        <f>VLOOKUP($A57,'[25]第２３表資料①（R2）'!$B$58:$AH$81,30,FALSE)</f>
        <v>-</v>
      </c>
      <c r="Z57" s="1209" t="str">
        <f>VLOOKUP($A57,'[25]第２３表資料①（R2）'!$B$58:$AH$81,32,FALSE)</f>
        <v>-</v>
      </c>
      <c r="AA57" s="1209" t="str">
        <f>VLOOKUP($A57,'[25]第２３表資料①（R2）'!$B$58:$AH$81,33,FALSE)</f>
        <v>-</v>
      </c>
    </row>
    <row r="58" spans="1:27" s="110" customFormat="1" ht="12.75" customHeight="1">
      <c r="A58" s="582" t="s">
        <v>998</v>
      </c>
      <c r="B58" s="206"/>
      <c r="C58" s="206"/>
      <c r="D58" s="138" t="s">
        <v>999</v>
      </c>
      <c r="E58" s="147"/>
      <c r="F58" s="218"/>
      <c r="G58" s="1209">
        <f>VLOOKUP($A58,'[25]第２３表資料①（R2）'!$B$58:$AH$81,2,FALSE)</f>
        <v>9078</v>
      </c>
      <c r="H58" s="1209">
        <f>VLOOKUP($A58,'[25]第２３表資料①（R2）'!$B$58:$AH$81,3,FALSE)</f>
        <v>257</v>
      </c>
      <c r="I58" s="1209">
        <f>VLOOKUP($A58,'[25]第２３表資料①（R2）'!$B$58:$AH$81,5,FALSE)</f>
        <v>25</v>
      </c>
      <c r="J58" s="1209">
        <f>VLOOKUP($A58,'[25]第２３表資料①（R2）'!$B$58:$AH$81,6,FALSE)</f>
        <v>7133</v>
      </c>
      <c r="K58" s="1209">
        <f>VLOOKUP($A58,'[25]第２３表資料①（R2）'!$B$58:$AH$81,7,FALSE)</f>
        <v>1029</v>
      </c>
      <c r="L58" s="1209">
        <f>VLOOKUP($A58,'[25]第２３表資料①（R2）'!$B$58:$AH$81,9,FALSE)</f>
        <v>938</v>
      </c>
      <c r="M58" s="1209">
        <f>VLOOKUP($A58,'[25]第２３表資料①（R2）'!$B$58:$AH$81,10,FALSE)</f>
        <v>72</v>
      </c>
      <c r="N58" s="1209">
        <f>VLOOKUP($A58,'[25]第２３表資料①（R2）'!$B$58:$AH$81,12,FALSE)</f>
        <v>634</v>
      </c>
      <c r="O58" s="1209">
        <f>VLOOKUP($A58,'[25]第２３表資料①（R2）'!$B$58:$AH$81,21,FALSE)</f>
        <v>1201</v>
      </c>
      <c r="P58" s="1209">
        <f>VLOOKUP($A58,'[25]第２３表資料①（R2）'!$B$58:$AH$81,22,FALSE)</f>
        <v>25</v>
      </c>
      <c r="Q58" s="1209">
        <f>VLOOKUP($A58,'[25]第２３表資料①（R2）'!$B$58:$AH$81,23,FALSE)</f>
        <v>1065</v>
      </c>
      <c r="R58" s="1209">
        <f>VLOOKUP($A58,'[25]第２３表資料①（R2）'!$B$58:$AH$81,24,FALSE)</f>
        <v>89</v>
      </c>
      <c r="S58" s="1209">
        <f>VLOOKUP($A58,'[25]第２３表資料①（R2）'!$B$58:$AH$81,26,FALSE)</f>
        <v>83</v>
      </c>
      <c r="T58" s="1209">
        <f>VLOOKUP($A58,'[25]第２３表資料①（R2）'!$B$58:$AH$81,27,FALSE)</f>
        <v>3</v>
      </c>
      <c r="U58" s="1209">
        <f>VLOOKUP($A58,'[25]第２３表資料①（R2）'!$B$58:$AH$81,29,FALSE)</f>
        <v>22</v>
      </c>
      <c r="V58" s="1209">
        <f>VLOOKUP($A58,'[25]第２３表資料①（R2）'!$B$58:$AH$81,13,FALSE)</f>
        <v>9666</v>
      </c>
      <c r="W58" s="1209">
        <f>VLOOKUP($A58,'[25]第２３表資料①（R2）'!$B$58:$AH$81,16,FALSE)</f>
        <v>1555</v>
      </c>
      <c r="X58" s="1209">
        <f>VLOOKUP($A58,'[25]第２３表資料①（R2）'!$B$58:$AH$81,17,FALSE)</f>
        <v>43</v>
      </c>
      <c r="Y58" s="1209">
        <f>VLOOKUP($A58,'[25]第２３表資料①（R2）'!$B$58:$AH$81,30,FALSE)</f>
        <v>1326</v>
      </c>
      <c r="Z58" s="1209">
        <f>VLOOKUP($A58,'[25]第２３表資料①（R2）'!$B$58:$AH$81,32,FALSE)</f>
        <v>208</v>
      </c>
      <c r="AA58" s="1209">
        <f>VLOOKUP($A58,'[25]第２３表資料①（R2）'!$B$58:$AH$81,33,FALSE)</f>
        <v>3</v>
      </c>
    </row>
    <row r="59" spans="1:27" s="110" customFormat="1" ht="12" customHeight="1">
      <c r="A59" s="582" t="s">
        <v>1000</v>
      </c>
      <c r="B59" s="206"/>
      <c r="C59" s="206"/>
      <c r="D59" s="138" t="s">
        <v>1001</v>
      </c>
      <c r="E59" s="138"/>
      <c r="F59" s="218"/>
      <c r="G59" s="1209">
        <f>VLOOKUP($A59,'[25]第２３表資料①（R2）'!$B$58:$AH$81,2,FALSE)</f>
        <v>8868</v>
      </c>
      <c r="H59" s="1209">
        <f>VLOOKUP($A59,'[25]第２３表資料①（R2）'!$B$58:$AH$81,3,FALSE)</f>
        <v>696</v>
      </c>
      <c r="I59" s="1209">
        <f>VLOOKUP($A59,'[25]第２３表資料①（R2）'!$B$58:$AH$81,5,FALSE)</f>
        <v>118</v>
      </c>
      <c r="J59" s="1209">
        <f>VLOOKUP($A59,'[25]第２３表資料①（R2）'!$B$58:$AH$81,6,FALSE)</f>
        <v>6560</v>
      </c>
      <c r="K59" s="1209">
        <f>VLOOKUP($A59,'[25]第２３表資料①（R2）'!$B$58:$AH$81,7,FALSE)</f>
        <v>696</v>
      </c>
      <c r="L59" s="1209">
        <f>VLOOKUP($A59,'[25]第２３表資料①（R2）'!$B$58:$AH$81,9,FALSE)</f>
        <v>585</v>
      </c>
      <c r="M59" s="1209">
        <f>VLOOKUP($A59,'[25]第２３表資料①（R2）'!$B$58:$AH$81,10,FALSE)</f>
        <v>97</v>
      </c>
      <c r="N59" s="1209">
        <f>VLOOKUP($A59,'[25]第２３表資料①（R2）'!$B$58:$AH$81,12,FALSE)</f>
        <v>798</v>
      </c>
      <c r="O59" s="1209">
        <f>VLOOKUP($A59,'[25]第２３表資料①（R2）'!$B$58:$AH$81,21,FALSE)</f>
        <v>5675</v>
      </c>
      <c r="P59" s="1209">
        <f>VLOOKUP($A59,'[25]第２３表資料①（R2）'!$B$58:$AH$81,22,FALSE)</f>
        <v>118</v>
      </c>
      <c r="Q59" s="1209">
        <f>VLOOKUP($A59,'[25]第２３表資料①（R2）'!$B$58:$AH$81,23,FALSE)</f>
        <v>5006</v>
      </c>
      <c r="R59" s="1209">
        <f>VLOOKUP($A59,'[25]第２３表資料①（R2）'!$B$58:$AH$81,24,FALSE)</f>
        <v>447</v>
      </c>
      <c r="S59" s="1209">
        <f>VLOOKUP($A59,'[25]第２３表資料①（R2）'!$B$58:$AH$81,26,FALSE)</f>
        <v>416</v>
      </c>
      <c r="T59" s="1209">
        <f>VLOOKUP($A59,'[25]第２３表資料①（R2）'!$B$58:$AH$81,27,FALSE)</f>
        <v>20</v>
      </c>
      <c r="U59" s="1209">
        <f>VLOOKUP($A59,'[25]第２３表資料①（R2）'!$B$58:$AH$81,29,FALSE)</f>
        <v>104</v>
      </c>
      <c r="V59" s="1209">
        <f>VLOOKUP($A59,'[25]第２３表資料①（R2）'!$B$58:$AH$81,13,FALSE)</f>
        <v>9698</v>
      </c>
      <c r="W59" s="1209">
        <f>VLOOKUP($A59,'[25]第２３表資料①（R2）'!$B$58:$AH$81,16,FALSE)</f>
        <v>1399</v>
      </c>
      <c r="X59" s="1209">
        <f>VLOOKUP($A59,'[25]第２３表資料①（R2）'!$B$58:$AH$81,17,FALSE)</f>
        <v>113</v>
      </c>
      <c r="Y59" s="1209">
        <f>VLOOKUP($A59,'[25]第２３表資料①（R2）'!$B$58:$AH$81,30,FALSE)</f>
        <v>6072</v>
      </c>
      <c r="Z59" s="1209">
        <f>VLOOKUP($A59,'[25]第２３表資料①（R2）'!$B$58:$AH$81,32,FALSE)</f>
        <v>816</v>
      </c>
      <c r="AA59" s="1209">
        <f>VLOOKUP($A59,'[25]第２３表資料①（R2）'!$B$58:$AH$81,33,FALSE)</f>
        <v>17</v>
      </c>
    </row>
    <row r="60" spans="1:27" s="110" customFormat="1" ht="12" customHeight="1">
      <c r="A60" s="582" t="s">
        <v>1002</v>
      </c>
      <c r="B60" s="206"/>
      <c r="C60" s="206"/>
      <c r="D60" s="138" t="s">
        <v>1003</v>
      </c>
      <c r="E60" s="138"/>
      <c r="F60" s="218"/>
      <c r="G60" s="1209">
        <f>VLOOKUP($A60,'[25]第２３表資料①（R2）'!$B$58:$AH$81,2,FALSE)</f>
        <v>8514</v>
      </c>
      <c r="H60" s="1209">
        <f>VLOOKUP($A60,'[25]第２３表資料①（R2）'!$B$58:$AH$81,3,FALSE)</f>
        <v>1177</v>
      </c>
      <c r="I60" s="1209">
        <f>VLOOKUP($A60,'[25]第２３表資料①（R2）'!$B$58:$AH$81,5,FALSE)</f>
        <v>163</v>
      </c>
      <c r="J60" s="1209">
        <f>VLOOKUP($A60,'[25]第２３表資料①（R2）'!$B$58:$AH$81,6,FALSE)</f>
        <v>5850</v>
      </c>
      <c r="K60" s="1209">
        <f>VLOOKUP($A60,'[25]第２３表資料①（R2）'!$B$58:$AH$81,7,FALSE)</f>
        <v>509</v>
      </c>
      <c r="L60" s="1209">
        <f>VLOOKUP($A60,'[25]第２３表資料①（R2）'!$B$58:$AH$81,9,FALSE)</f>
        <v>483</v>
      </c>
      <c r="M60" s="1209">
        <f>VLOOKUP($A60,'[25]第２３表資料①（R2）'!$B$58:$AH$81,10,FALSE)</f>
        <v>16</v>
      </c>
      <c r="N60" s="1209">
        <f>VLOOKUP($A60,'[25]第２３表資料①（R2）'!$B$58:$AH$81,12,FALSE)</f>
        <v>815</v>
      </c>
      <c r="O60" s="1209">
        <f>VLOOKUP($A60,'[25]第２３表資料①（R2）'!$B$58:$AH$81,21,FALSE)</f>
        <v>6466</v>
      </c>
      <c r="P60" s="1209">
        <f>VLOOKUP($A60,'[25]第２３表資料①（R2）'!$B$58:$AH$81,22,FALSE)</f>
        <v>163</v>
      </c>
      <c r="Q60" s="1209">
        <f>VLOOKUP($A60,'[25]第２３表資料①（R2）'!$B$58:$AH$81,23,FALSE)</f>
        <v>5706</v>
      </c>
      <c r="R60" s="1209">
        <f>VLOOKUP($A60,'[25]第２３表資料①（R2）'!$B$58:$AH$81,24,FALSE)</f>
        <v>502</v>
      </c>
      <c r="S60" s="1209">
        <f>VLOOKUP($A60,'[25]第２３表資料①（R2）'!$B$58:$AH$81,26,FALSE)</f>
        <v>480</v>
      </c>
      <c r="T60" s="1209">
        <f>VLOOKUP($A60,'[25]第２３表資料①（R2）'!$B$58:$AH$81,27,FALSE)</f>
        <v>13</v>
      </c>
      <c r="U60" s="1209">
        <f>VLOOKUP($A60,'[25]第２３表資料①（R2）'!$B$58:$AH$81,29,FALSE)</f>
        <v>95</v>
      </c>
      <c r="V60" s="1209">
        <f>VLOOKUP($A60,'[25]第２３表資料①（R2）'!$B$58:$AH$81,13,FALSE)</f>
        <v>9126</v>
      </c>
      <c r="W60" s="1209">
        <f>VLOOKUP($A60,'[25]第２３表資料①（R2）'!$B$58:$AH$81,16,FALSE)</f>
        <v>1091</v>
      </c>
      <c r="X60" s="1209">
        <f>VLOOKUP($A60,'[25]第２３表資料①（R2）'!$B$58:$AH$81,17,FALSE)</f>
        <v>20</v>
      </c>
      <c r="Y60" s="1209">
        <f>VLOOKUP($A60,'[25]第２３表資料①（R2）'!$B$58:$AH$81,30,FALSE)</f>
        <v>7066</v>
      </c>
      <c r="Z60" s="1209">
        <f>VLOOKUP($A60,'[25]第２３表資料①（R2）'!$B$58:$AH$81,32,FALSE)</f>
        <v>1079</v>
      </c>
      <c r="AA60" s="1209">
        <f>VLOOKUP($A60,'[25]第２３表資料①（R2）'!$B$58:$AH$81,33,FALSE)</f>
        <v>14</v>
      </c>
    </row>
    <row r="61" spans="1:27" s="110" customFormat="1" ht="12" customHeight="1">
      <c r="A61" s="582" t="s">
        <v>1004</v>
      </c>
      <c r="B61" s="206"/>
      <c r="C61" s="206"/>
      <c r="D61" s="138" t="s">
        <v>1005</v>
      </c>
      <c r="E61" s="138"/>
      <c r="F61" s="218"/>
      <c r="G61" s="1209">
        <f>VLOOKUP($A61,'[25]第２３表資料①（R2）'!$B$58:$AH$81,2,FALSE)</f>
        <v>9623</v>
      </c>
      <c r="H61" s="1209">
        <f>VLOOKUP($A61,'[25]第２３表資料①（R2）'!$B$58:$AH$81,3,FALSE)</f>
        <v>2005</v>
      </c>
      <c r="I61" s="1209">
        <f>VLOOKUP($A61,'[25]第２３表資料①（R2）'!$B$58:$AH$81,5,FALSE)</f>
        <v>254</v>
      </c>
      <c r="J61" s="1209">
        <f>VLOOKUP($A61,'[25]第２３表資料①（R2）'!$B$58:$AH$81,6,FALSE)</f>
        <v>5994</v>
      </c>
      <c r="K61" s="1209">
        <f>VLOOKUP($A61,'[25]第２３表資料①（R2）'!$B$58:$AH$81,7,FALSE)</f>
        <v>533</v>
      </c>
      <c r="L61" s="1209">
        <f>VLOOKUP($A61,'[25]第２３表資料①（R2）'!$B$58:$AH$81,9,FALSE)</f>
        <v>501</v>
      </c>
      <c r="M61" s="1209">
        <f>VLOOKUP($A61,'[25]第２３表資料①（R2）'!$B$58:$AH$81,10,FALSE)</f>
        <v>15</v>
      </c>
      <c r="N61" s="1209">
        <f>VLOOKUP($A61,'[25]第２３表資料①（R2）'!$B$58:$AH$81,12,FALSE)</f>
        <v>837</v>
      </c>
      <c r="O61" s="1209">
        <f>VLOOKUP($A61,'[25]第２３表資料①（R2）'!$B$58:$AH$81,21,FALSE)</f>
        <v>6831</v>
      </c>
      <c r="P61" s="1209">
        <f>VLOOKUP($A61,'[25]第２３表資料①（R2）'!$B$58:$AH$81,22,FALSE)</f>
        <v>254</v>
      </c>
      <c r="Q61" s="1209">
        <f>VLOOKUP($A61,'[25]第２３表資料①（R2）'!$B$58:$AH$81,23,FALSE)</f>
        <v>5945</v>
      </c>
      <c r="R61" s="1209">
        <f>VLOOKUP($A61,'[25]第２３表資料①（R2）'!$B$58:$AH$81,24,FALSE)</f>
        <v>529</v>
      </c>
      <c r="S61" s="1209">
        <f>VLOOKUP($A61,'[25]第２３表資料①（R2）'!$B$58:$AH$81,26,FALSE)</f>
        <v>497</v>
      </c>
      <c r="T61" s="1209">
        <f>VLOOKUP($A61,'[25]第２３表資料①（R2）'!$B$58:$AH$81,27,FALSE)</f>
        <v>15</v>
      </c>
      <c r="U61" s="1209">
        <f>VLOOKUP($A61,'[25]第２３表資料①（R2）'!$B$58:$AH$81,29,FALSE)</f>
        <v>103</v>
      </c>
      <c r="V61" s="1209">
        <f>VLOOKUP($A61,'[25]第２３表資料①（R2）'!$B$58:$AH$81,13,FALSE)</f>
        <v>10257</v>
      </c>
      <c r="W61" s="1209">
        <f>VLOOKUP($A61,'[25]第２３表資料①（R2）'!$B$58:$AH$81,16,FALSE)</f>
        <v>1126</v>
      </c>
      <c r="X61" s="1209">
        <f>VLOOKUP($A61,'[25]第２３表資料①（R2）'!$B$58:$AH$81,17,FALSE)</f>
        <v>24</v>
      </c>
      <c r="Y61" s="1209">
        <f>VLOOKUP($A61,'[25]第２３表資料①（R2）'!$B$58:$AH$81,30,FALSE)</f>
        <v>7459</v>
      </c>
      <c r="Z61" s="1209">
        <f>VLOOKUP($A61,'[25]第２３表資料①（R2）'!$B$58:$AH$81,32,FALSE)</f>
        <v>1118</v>
      </c>
      <c r="AA61" s="1209">
        <f>VLOOKUP($A61,'[25]第２３表資料①（R2）'!$B$58:$AH$81,33,FALSE)</f>
        <v>22</v>
      </c>
    </row>
    <row r="62" spans="1:27" s="110" customFormat="1" ht="12" customHeight="1">
      <c r="A62" s="582" t="s">
        <v>1006</v>
      </c>
      <c r="B62" s="206"/>
      <c r="C62" s="206"/>
      <c r="D62" s="138" t="s">
        <v>1007</v>
      </c>
      <c r="E62" s="138"/>
      <c r="F62" s="218"/>
      <c r="G62" s="1209">
        <f>VLOOKUP($A62,'[25]第２３表資料①（R2）'!$B$58:$AH$81,2,FALSE)</f>
        <v>10912</v>
      </c>
      <c r="H62" s="1209">
        <f>VLOOKUP($A62,'[25]第２３表資料①（R2）'!$B$58:$AH$81,3,FALSE)</f>
        <v>2228</v>
      </c>
      <c r="I62" s="1209">
        <f>VLOOKUP($A62,'[25]第２３表資料①（R2）'!$B$58:$AH$81,5,FALSE)</f>
        <v>311</v>
      </c>
      <c r="J62" s="1209">
        <f>VLOOKUP($A62,'[25]第２３表資料①（R2）'!$B$58:$AH$81,6,FALSE)</f>
        <v>6946</v>
      </c>
      <c r="K62" s="1209">
        <f>VLOOKUP($A62,'[25]第２３表資料①（R2）'!$B$58:$AH$81,7,FALSE)</f>
        <v>611</v>
      </c>
      <c r="L62" s="1209">
        <f>VLOOKUP($A62,'[25]第２３表資料①（R2）'!$B$58:$AH$81,9,FALSE)</f>
        <v>589</v>
      </c>
      <c r="M62" s="1209">
        <f>VLOOKUP($A62,'[25]第２３表資料①（R2）'!$B$58:$AH$81,10,FALSE)</f>
        <v>10</v>
      </c>
      <c r="N62" s="1209">
        <f>VLOOKUP($A62,'[25]第２３表資料①（R2）'!$B$58:$AH$81,12,FALSE)</f>
        <v>816</v>
      </c>
      <c r="O62" s="1209">
        <f>VLOOKUP($A62,'[25]第２３表資料①（R2）'!$B$58:$AH$81,21,FALSE)</f>
        <v>7938</v>
      </c>
      <c r="P62" s="1209">
        <f>VLOOKUP($A62,'[25]第２３表資料①（R2）'!$B$58:$AH$81,22,FALSE)</f>
        <v>311</v>
      </c>
      <c r="Q62" s="1209">
        <f>VLOOKUP($A62,'[25]第２３表資料①（R2）'!$B$58:$AH$81,23,FALSE)</f>
        <v>6914</v>
      </c>
      <c r="R62" s="1209">
        <f>VLOOKUP($A62,'[25]第２３表資料①（R2）'!$B$58:$AH$81,24,FALSE)</f>
        <v>608</v>
      </c>
      <c r="S62" s="1209">
        <f>VLOOKUP($A62,'[25]第２３表資料①（R2）'!$B$58:$AH$81,26,FALSE)</f>
        <v>586</v>
      </c>
      <c r="T62" s="1209">
        <f>VLOOKUP($A62,'[25]第２３表資料①（R2）'!$B$58:$AH$81,27,FALSE)</f>
        <v>10</v>
      </c>
      <c r="U62" s="1209">
        <f>VLOOKUP($A62,'[25]第２３表資料①（R2）'!$B$58:$AH$81,29,FALSE)</f>
        <v>105</v>
      </c>
      <c r="V62" s="1209">
        <f>VLOOKUP($A62,'[25]第２３表資料①（R2）'!$B$58:$AH$81,13,FALSE)</f>
        <v>11549</v>
      </c>
      <c r="W62" s="1209">
        <f>VLOOKUP($A62,'[25]第２３表資料①（R2）'!$B$58:$AH$81,16,FALSE)</f>
        <v>1220</v>
      </c>
      <c r="X62" s="1209">
        <f>VLOOKUP($A62,'[25]第２３表資料①（R2）'!$B$58:$AH$81,17,FALSE)</f>
        <v>16</v>
      </c>
      <c r="Y62" s="1209">
        <f>VLOOKUP($A62,'[25]第２３表資料①（R2）'!$B$58:$AH$81,30,FALSE)</f>
        <v>8570</v>
      </c>
      <c r="Z62" s="1209">
        <f>VLOOKUP($A62,'[25]第２３表資料①（R2）'!$B$58:$AH$81,32,FALSE)</f>
        <v>1212</v>
      </c>
      <c r="AA62" s="1209">
        <f>VLOOKUP($A62,'[25]第２３表資料①（R2）'!$B$58:$AH$81,33,FALSE)</f>
        <v>16</v>
      </c>
    </row>
    <row r="63" spans="1:27" s="110" customFormat="1" ht="12" customHeight="1">
      <c r="A63" s="582" t="s">
        <v>1008</v>
      </c>
      <c r="B63" s="206"/>
      <c r="C63" s="206"/>
      <c r="D63" s="138" t="s">
        <v>1009</v>
      </c>
      <c r="E63" s="138"/>
      <c r="F63" s="218"/>
      <c r="G63" s="1209">
        <f>VLOOKUP($A63,'[25]第２３表資料①（R2）'!$B$58:$AH$81,2,FALSE)</f>
        <v>12362</v>
      </c>
      <c r="H63" s="1209">
        <f>VLOOKUP($A63,'[25]第２３表資料①（R2）'!$B$58:$AH$81,3,FALSE)</f>
        <v>2356</v>
      </c>
      <c r="I63" s="1209">
        <f>VLOOKUP($A63,'[25]第２３表資料①（R2）'!$B$58:$AH$81,5,FALSE)</f>
        <v>400</v>
      </c>
      <c r="J63" s="1209">
        <f>VLOOKUP($A63,'[25]第２３表資料①（R2）'!$B$58:$AH$81,6,FALSE)</f>
        <v>7985</v>
      </c>
      <c r="K63" s="1209">
        <f>VLOOKUP($A63,'[25]第２３表資料①（R2）'!$B$58:$AH$81,7,FALSE)</f>
        <v>772</v>
      </c>
      <c r="L63" s="1209">
        <f>VLOOKUP($A63,'[25]第２３表資料①（R2）'!$B$58:$AH$81,9,FALSE)</f>
        <v>747</v>
      </c>
      <c r="M63" s="1209">
        <f>VLOOKUP($A63,'[25]第２３表資料①（R2）'!$B$58:$AH$81,10,FALSE)</f>
        <v>9</v>
      </c>
      <c r="N63" s="1209">
        <f>VLOOKUP($A63,'[25]第２３表資料①（R2）'!$B$58:$AH$81,12,FALSE)</f>
        <v>849</v>
      </c>
      <c r="O63" s="1209">
        <f>VLOOKUP($A63,'[25]第２３表資料①（R2）'!$B$58:$AH$81,21,FALSE)</f>
        <v>9277</v>
      </c>
      <c r="P63" s="1209">
        <f>VLOOKUP($A63,'[25]第２３表資料①（R2）'!$B$58:$AH$81,22,FALSE)</f>
        <v>400</v>
      </c>
      <c r="Q63" s="1209">
        <f>VLOOKUP($A63,'[25]第２３表資料①（R2）'!$B$58:$AH$81,23,FALSE)</f>
        <v>7969</v>
      </c>
      <c r="R63" s="1209">
        <f>VLOOKUP($A63,'[25]第２３表資料①（R2）'!$B$58:$AH$81,24,FALSE)</f>
        <v>772</v>
      </c>
      <c r="S63" s="1209">
        <f>VLOOKUP($A63,'[25]第２３表資料①（R2）'!$B$58:$AH$81,26,FALSE)</f>
        <v>747</v>
      </c>
      <c r="T63" s="1209">
        <f>VLOOKUP($A63,'[25]第２３表資料①（R2）'!$B$58:$AH$81,27,FALSE)</f>
        <v>9</v>
      </c>
      <c r="U63" s="1209">
        <f>VLOOKUP($A63,'[25]第２３表資料①（R2）'!$B$58:$AH$81,29,FALSE)</f>
        <v>136</v>
      </c>
      <c r="V63" s="1209">
        <f>VLOOKUP($A63,'[25]第２３表資料①（R2）'!$B$58:$AH$81,13,FALSE)</f>
        <v>12874</v>
      </c>
      <c r="W63" s="1209">
        <f>VLOOKUP($A63,'[25]第２３表資料①（R2）'!$B$58:$AH$81,16,FALSE)</f>
        <v>1258</v>
      </c>
      <c r="X63" s="1209">
        <f>VLOOKUP($A63,'[25]第２３表資料①（R2）'!$B$58:$AH$81,17,FALSE)</f>
        <v>10</v>
      </c>
      <c r="Y63" s="1209">
        <f>VLOOKUP($A63,'[25]第２３表資料①（R2）'!$B$58:$AH$81,30,FALSE)</f>
        <v>9785</v>
      </c>
      <c r="Z63" s="1209">
        <f>VLOOKUP($A63,'[25]第２３表資料①（R2）'!$B$58:$AH$81,32,FALSE)</f>
        <v>1254</v>
      </c>
      <c r="AA63" s="1209">
        <f>VLOOKUP($A63,'[25]第２３表資料①（R2）'!$B$58:$AH$81,33,FALSE)</f>
        <v>10</v>
      </c>
    </row>
    <row r="64" spans="1:27" s="110" customFormat="1" ht="12" customHeight="1">
      <c r="A64" s="582" t="s">
        <v>1010</v>
      </c>
      <c r="B64" s="206"/>
      <c r="C64" s="206"/>
      <c r="D64" s="138" t="s">
        <v>1011</v>
      </c>
      <c r="E64" s="138"/>
      <c r="F64" s="218"/>
      <c r="G64" s="1209">
        <f>VLOOKUP($A64,'[25]第２３表資料①（R2）'!$B$58:$AH$81,2,FALSE)</f>
        <v>14839</v>
      </c>
      <c r="H64" s="1209">
        <f>VLOOKUP($A64,'[25]第２３表資料①（R2）'!$B$58:$AH$81,3,FALSE)</f>
        <v>2895</v>
      </c>
      <c r="I64" s="1209">
        <f>VLOOKUP($A64,'[25]第２３表資料①（R2）'!$B$58:$AH$81,5,FALSE)</f>
        <v>520</v>
      </c>
      <c r="J64" s="1209">
        <f>VLOOKUP($A64,'[25]第２３表資料①（R2）'!$B$58:$AH$81,6,FALSE)</f>
        <v>9615</v>
      </c>
      <c r="K64" s="1209">
        <f>VLOOKUP($A64,'[25]第２３表資料①（R2）'!$B$58:$AH$81,7,FALSE)</f>
        <v>870</v>
      </c>
      <c r="L64" s="1209">
        <f>VLOOKUP($A64,'[25]第２３表資料①（R2）'!$B$58:$AH$81,9,FALSE)</f>
        <v>837</v>
      </c>
      <c r="M64" s="1209">
        <f>VLOOKUP($A64,'[25]第２３表資料①（R2）'!$B$58:$AH$81,10,FALSE)</f>
        <v>16</v>
      </c>
      <c r="N64" s="1209">
        <f>VLOOKUP($A64,'[25]第２３表資料①（R2）'!$B$58:$AH$81,12,FALSE)</f>
        <v>939</v>
      </c>
      <c r="O64" s="1209">
        <f>VLOOKUP($A64,'[25]第２３表資料①（R2）'!$B$58:$AH$81,21,FALSE)</f>
        <v>11163</v>
      </c>
      <c r="P64" s="1209">
        <f>VLOOKUP($A64,'[25]第２３表資料①（R2）'!$B$58:$AH$81,22,FALSE)</f>
        <v>520</v>
      </c>
      <c r="Q64" s="1209">
        <f>VLOOKUP($A64,'[25]第２３表資料①（R2）'!$B$58:$AH$81,23,FALSE)</f>
        <v>9609</v>
      </c>
      <c r="R64" s="1209">
        <f>VLOOKUP($A64,'[25]第２３表資料①（R2）'!$B$58:$AH$81,24,FALSE)</f>
        <v>869</v>
      </c>
      <c r="S64" s="1209">
        <f>VLOOKUP($A64,'[25]第２３表資料①（R2）'!$B$58:$AH$81,26,FALSE)</f>
        <v>836</v>
      </c>
      <c r="T64" s="1209">
        <f>VLOOKUP($A64,'[25]第２３表資料①（R2）'!$B$58:$AH$81,27,FALSE)</f>
        <v>16</v>
      </c>
      <c r="U64" s="1209">
        <f>VLOOKUP($A64,'[25]第２３表資料①（R2）'!$B$58:$AH$81,29,FALSE)</f>
        <v>165</v>
      </c>
      <c r="V64" s="1209">
        <f>VLOOKUP($A64,'[25]第２３表資料①（R2）'!$B$58:$AH$81,13,FALSE)</f>
        <v>15372</v>
      </c>
      <c r="W64" s="1209">
        <f>VLOOKUP($A64,'[25]第２３表資料①（R2）'!$B$58:$AH$81,16,FALSE)</f>
        <v>1373</v>
      </c>
      <c r="X64" s="1209">
        <f>VLOOKUP($A64,'[25]第２３表資料①（R2）'!$B$58:$AH$81,17,FALSE)</f>
        <v>13</v>
      </c>
      <c r="Y64" s="1209">
        <f>VLOOKUP($A64,'[25]第２３表資料①（R2）'!$B$58:$AH$81,30,FALSE)</f>
        <v>11695</v>
      </c>
      <c r="Z64" s="1209">
        <f>VLOOKUP($A64,'[25]第２３表資料①（R2）'!$B$58:$AH$81,32,FALSE)</f>
        <v>1371</v>
      </c>
      <c r="AA64" s="1209">
        <f>VLOOKUP($A64,'[25]第２３表資料①（R2）'!$B$58:$AH$81,33,FALSE)</f>
        <v>13</v>
      </c>
    </row>
    <row r="65" spans="1:27" s="110" customFormat="1" ht="12" customHeight="1">
      <c r="A65" s="582" t="s">
        <v>1012</v>
      </c>
      <c r="B65" s="206"/>
      <c r="C65" s="206"/>
      <c r="D65" s="138" t="s">
        <v>1013</v>
      </c>
      <c r="E65" s="138"/>
      <c r="F65" s="218"/>
      <c r="G65" s="1209">
        <f>VLOOKUP($A65,'[25]第２３表資料①（R2）'!$B$58:$AH$81,2,FALSE)</f>
        <v>13876</v>
      </c>
      <c r="H65" s="1209">
        <f>VLOOKUP($A65,'[25]第２３表資料①（R2）'!$B$58:$AH$81,3,FALSE)</f>
        <v>3036</v>
      </c>
      <c r="I65" s="1209">
        <f>VLOOKUP($A65,'[25]第２３表資料①（R2）'!$B$58:$AH$81,5,FALSE)</f>
        <v>502</v>
      </c>
      <c r="J65" s="1209">
        <f>VLOOKUP($A65,'[25]第２３表資料①（R2）'!$B$58:$AH$81,6,FALSE)</f>
        <v>8744</v>
      </c>
      <c r="K65" s="1209">
        <f>VLOOKUP($A65,'[25]第２３表資料①（R2）'!$B$58:$AH$81,7,FALSE)</f>
        <v>790</v>
      </c>
      <c r="L65" s="1209">
        <f>VLOOKUP($A65,'[25]第２３表資料①（R2）'!$B$58:$AH$81,9,FALSE)</f>
        <v>752</v>
      </c>
      <c r="M65" s="1209">
        <f>VLOOKUP($A65,'[25]第２３表資料①（R2）'!$B$58:$AH$81,10,FALSE)</f>
        <v>19</v>
      </c>
      <c r="N65" s="1209">
        <f>VLOOKUP($A65,'[25]第２３表資料①（R2）'!$B$58:$AH$81,12,FALSE)</f>
        <v>804</v>
      </c>
      <c r="O65" s="1209">
        <f>VLOOKUP($A65,'[25]第２３表資料①（R2）'!$B$58:$AH$81,21,FALSE)</f>
        <v>10185</v>
      </c>
      <c r="P65" s="1209">
        <f>VLOOKUP($A65,'[25]第２３表資料①（R2）'!$B$58:$AH$81,22,FALSE)</f>
        <v>502</v>
      </c>
      <c r="Q65" s="1209">
        <f>VLOOKUP($A65,'[25]第２３表資料①（R2）'!$B$58:$AH$81,23,FALSE)</f>
        <v>8731</v>
      </c>
      <c r="R65" s="1209">
        <f>VLOOKUP($A65,'[25]第２３表資料①（R2）'!$B$58:$AH$81,24,FALSE)</f>
        <v>788</v>
      </c>
      <c r="S65" s="1209">
        <f>VLOOKUP($A65,'[25]第２３表資料①（R2）'!$B$58:$AH$81,26,FALSE)</f>
        <v>751</v>
      </c>
      <c r="T65" s="1209">
        <f>VLOOKUP($A65,'[25]第２３表資料①（R2）'!$B$58:$AH$81,27,FALSE)</f>
        <v>18</v>
      </c>
      <c r="U65" s="1209">
        <f>VLOOKUP($A65,'[25]第２３表資料①（R2）'!$B$58:$AH$81,29,FALSE)</f>
        <v>164</v>
      </c>
      <c r="V65" s="1209">
        <f>VLOOKUP($A65,'[25]第２３表資料①（R2）'!$B$58:$AH$81,13,FALSE)</f>
        <v>14362</v>
      </c>
      <c r="W65" s="1209">
        <f>VLOOKUP($A65,'[25]第２３表資料①（R2）'!$B$58:$AH$81,16,FALSE)</f>
        <v>1244</v>
      </c>
      <c r="X65" s="1209">
        <f>VLOOKUP($A65,'[25]第２３表資料①（R2）'!$B$58:$AH$81,17,FALSE)</f>
        <v>13</v>
      </c>
      <c r="Y65" s="1209">
        <f>VLOOKUP($A65,'[25]第２３表資料①（R2）'!$B$58:$AH$81,30,FALSE)</f>
        <v>10672</v>
      </c>
      <c r="Z65" s="1209">
        <f>VLOOKUP($A65,'[25]第２３表資料①（R2）'!$B$58:$AH$81,32,FALSE)</f>
        <v>1243</v>
      </c>
      <c r="AA65" s="1209">
        <f>VLOOKUP($A65,'[25]第２３表資料①（R2）'!$B$58:$AH$81,33,FALSE)</f>
        <v>13</v>
      </c>
    </row>
    <row r="66" spans="1:27" s="110" customFormat="1" ht="12" customHeight="1">
      <c r="A66" s="582" t="s">
        <v>1014</v>
      </c>
      <c r="B66" s="206"/>
      <c r="C66" s="206"/>
      <c r="D66" s="138" t="s">
        <v>1015</v>
      </c>
      <c r="E66" s="138"/>
      <c r="F66" s="218"/>
      <c r="G66" s="1209">
        <f>VLOOKUP($A66,'[25]第２３表資料①（R2）'!$B$58:$AH$81,2,FALSE)</f>
        <v>14316</v>
      </c>
      <c r="H66" s="1209">
        <f>VLOOKUP($A66,'[25]第２３表資料①（R2）'!$B$58:$AH$81,3,FALSE)</f>
        <v>3916</v>
      </c>
      <c r="I66" s="1209">
        <f>VLOOKUP($A66,'[25]第２３表資料①（R2）'!$B$58:$AH$81,5,FALSE)</f>
        <v>613</v>
      </c>
      <c r="J66" s="1209">
        <f>VLOOKUP($A66,'[25]第２３表資料①（R2）'!$B$58:$AH$81,6,FALSE)</f>
        <v>8414</v>
      </c>
      <c r="K66" s="1209">
        <f>VLOOKUP($A66,'[25]第２３表資料①（R2）'!$B$58:$AH$81,7,FALSE)</f>
        <v>700</v>
      </c>
      <c r="L66" s="1209">
        <f>VLOOKUP($A66,'[25]第２３表資料①（R2）'!$B$58:$AH$81,9,FALSE)</f>
        <v>663</v>
      </c>
      <c r="M66" s="1209">
        <f>VLOOKUP($A66,'[25]第２３表資料①（R2）'!$B$58:$AH$81,10,FALSE)</f>
        <v>17</v>
      </c>
      <c r="N66" s="1209">
        <f>VLOOKUP($A66,'[25]第２３表資料①（R2）'!$B$58:$AH$81,12,FALSE)</f>
        <v>673</v>
      </c>
      <c r="O66" s="1209">
        <f>VLOOKUP($A66,'[25]第２３表資料①（R2）'!$B$58:$AH$81,21,FALSE)</f>
        <v>9925</v>
      </c>
      <c r="P66" s="1209">
        <f>VLOOKUP($A66,'[25]第２３表資料①（R2）'!$B$58:$AH$81,22,FALSE)</f>
        <v>613</v>
      </c>
      <c r="Q66" s="1209">
        <f>VLOOKUP($A66,'[25]第２３表資料①（R2）'!$B$58:$AH$81,23,FALSE)</f>
        <v>8411</v>
      </c>
      <c r="R66" s="1209">
        <f>VLOOKUP($A66,'[25]第２３表資料①（R2）'!$B$58:$AH$81,24,FALSE)</f>
        <v>700</v>
      </c>
      <c r="S66" s="1209">
        <f>VLOOKUP($A66,'[25]第２３表資料①（R2）'!$B$58:$AH$81,26,FALSE)</f>
        <v>663</v>
      </c>
      <c r="T66" s="1209">
        <f>VLOOKUP($A66,'[25]第２３表資料①（R2）'!$B$58:$AH$81,27,FALSE)</f>
        <v>17</v>
      </c>
      <c r="U66" s="1209">
        <f>VLOOKUP($A66,'[25]第２３表資料①（R2）'!$B$58:$AH$81,29,FALSE)</f>
        <v>201</v>
      </c>
      <c r="V66" s="1209">
        <f>VLOOKUP($A66,'[25]第２３表資料①（R2）'!$B$58:$AH$81,13,FALSE)</f>
        <v>14627</v>
      </c>
      <c r="W66" s="1209">
        <f>VLOOKUP($A66,'[25]第２３表資料①（R2）'!$B$58:$AH$81,16,FALSE)</f>
        <v>979</v>
      </c>
      <c r="X66" s="1209">
        <f>VLOOKUP($A66,'[25]第２３表資料①（R2）'!$B$58:$AH$81,17,FALSE)</f>
        <v>12</v>
      </c>
      <c r="Y66" s="1209">
        <f>VLOOKUP($A66,'[25]第２３表資料①（R2）'!$B$58:$AH$81,30,FALSE)</f>
        <v>10234</v>
      </c>
      <c r="Z66" s="1209">
        <f>VLOOKUP($A66,'[25]第２３表資料①（R2）'!$B$58:$AH$81,32,FALSE)</f>
        <v>977</v>
      </c>
      <c r="AA66" s="1209">
        <f>VLOOKUP($A66,'[25]第２３表資料①（R2）'!$B$58:$AH$81,33,FALSE)</f>
        <v>12</v>
      </c>
    </row>
    <row r="67" spans="1:27" s="110" customFormat="1" ht="12" customHeight="1">
      <c r="A67" s="582" t="s">
        <v>1016</v>
      </c>
      <c r="B67" s="206"/>
      <c r="C67" s="206"/>
      <c r="D67" s="138" t="s">
        <v>1017</v>
      </c>
      <c r="E67" s="138"/>
      <c r="F67" s="218"/>
      <c r="G67" s="1209">
        <f>VLOOKUP($A67,'[25]第２３表資料①（R2）'!$B$58:$AH$81,2,FALSE)</f>
        <v>14952</v>
      </c>
      <c r="H67" s="1209">
        <f>VLOOKUP($A67,'[25]第２３表資料①（R2）'!$B$58:$AH$81,3,FALSE)</f>
        <v>6142</v>
      </c>
      <c r="I67" s="1209">
        <f>VLOOKUP($A67,'[25]第２３表資料①（R2）'!$B$58:$AH$81,5,FALSE)</f>
        <v>655</v>
      </c>
      <c r="J67" s="1209">
        <f>VLOOKUP($A67,'[25]第２３表資料①（R2）'!$B$58:$AH$81,6,FALSE)</f>
        <v>6977</v>
      </c>
      <c r="K67" s="1209">
        <f>VLOOKUP($A67,'[25]第２３表資料①（R2）'!$B$58:$AH$81,7,FALSE)</f>
        <v>495</v>
      </c>
      <c r="L67" s="1209">
        <f>VLOOKUP($A67,'[25]第２３表資料①（R2）'!$B$58:$AH$81,9,FALSE)</f>
        <v>462</v>
      </c>
      <c r="M67" s="1209">
        <f>VLOOKUP($A67,'[25]第２３表資料①（R2）'!$B$58:$AH$81,10,FALSE)</f>
        <v>13</v>
      </c>
      <c r="N67" s="1209">
        <f>VLOOKUP($A67,'[25]第２３表資料①（R2）'!$B$58:$AH$81,12,FALSE)</f>
        <v>683</v>
      </c>
      <c r="O67" s="1209">
        <f>VLOOKUP($A67,'[25]第２３表資料①（R2）'!$B$58:$AH$81,21,FALSE)</f>
        <v>8346</v>
      </c>
      <c r="P67" s="1209">
        <f>VLOOKUP($A67,'[25]第２３表資料①（R2）'!$B$58:$AH$81,22,FALSE)</f>
        <v>655</v>
      </c>
      <c r="Q67" s="1209">
        <f>VLOOKUP($A67,'[25]第２３表資料①（R2）'!$B$58:$AH$81,23,FALSE)</f>
        <v>6975</v>
      </c>
      <c r="R67" s="1209">
        <f>VLOOKUP($A67,'[25]第２３表資料①（R2）'!$B$58:$AH$81,24,FALSE)</f>
        <v>495</v>
      </c>
      <c r="S67" s="1209">
        <f>VLOOKUP($A67,'[25]第２３表資料①（R2）'!$B$58:$AH$81,26,FALSE)</f>
        <v>462</v>
      </c>
      <c r="T67" s="1209">
        <f>VLOOKUP($A67,'[25]第２３表資料①（R2）'!$B$58:$AH$81,27,FALSE)</f>
        <v>13</v>
      </c>
      <c r="U67" s="1209">
        <f>VLOOKUP($A67,'[25]第２３表資料①（R2）'!$B$58:$AH$81,29,FALSE)</f>
        <v>221</v>
      </c>
      <c r="V67" s="1209">
        <f>VLOOKUP($A67,'[25]第２３表資料①（R2）'!$B$58:$AH$81,13,FALSE)</f>
        <v>15197</v>
      </c>
      <c r="W67" s="1209">
        <f>VLOOKUP($A67,'[25]第２３表資料①（R2）'!$B$58:$AH$81,16,FALSE)</f>
        <v>717</v>
      </c>
      <c r="X67" s="1209">
        <f>VLOOKUP($A67,'[25]第２３表資料①（R2）'!$B$58:$AH$81,17,FALSE)</f>
        <v>3</v>
      </c>
      <c r="Y67" s="1209">
        <f>VLOOKUP($A67,'[25]第２３表資料①（R2）'!$B$58:$AH$81,30,FALSE)</f>
        <v>8589</v>
      </c>
      <c r="Z67" s="1209">
        <f>VLOOKUP($A67,'[25]第２３表資料①（R2）'!$B$58:$AH$81,32,FALSE)</f>
        <v>715</v>
      </c>
      <c r="AA67" s="1209">
        <f>VLOOKUP($A67,'[25]第２３表資料①（R2）'!$B$58:$AH$81,33,FALSE)</f>
        <v>3</v>
      </c>
    </row>
    <row r="68" spans="1:27" s="110" customFormat="1" ht="12" customHeight="1">
      <c r="A68" s="582" t="s">
        <v>1018</v>
      </c>
      <c r="B68" s="206"/>
      <c r="C68" s="206"/>
      <c r="D68" s="138" t="s">
        <v>1019</v>
      </c>
      <c r="E68" s="138"/>
      <c r="F68" s="218"/>
      <c r="G68" s="1209">
        <f>VLOOKUP($A68,'[25]第２３表資料①（R2）'!$B$58:$AH$81,2,FALSE)</f>
        <v>17417</v>
      </c>
      <c r="H68" s="1209">
        <f>VLOOKUP($A68,'[25]第２３表資料①（R2）'!$B$58:$AH$81,3,FALSE)</f>
        <v>10670</v>
      </c>
      <c r="I68" s="1209">
        <f>VLOOKUP($A68,'[25]第２３表資料①（R2）'!$B$58:$AH$81,5,FALSE)</f>
        <v>747</v>
      </c>
      <c r="J68" s="1209">
        <f>VLOOKUP($A68,'[25]第２３表資料①（R2）'!$B$58:$AH$81,6,FALSE)</f>
        <v>4844</v>
      </c>
      <c r="K68" s="1209">
        <f>VLOOKUP($A68,'[25]第２３表資料①（R2）'!$B$58:$AH$81,7,FALSE)</f>
        <v>280</v>
      </c>
      <c r="L68" s="1209">
        <f>VLOOKUP($A68,'[25]第２３表資料①（R2）'!$B$58:$AH$81,9,FALSE)</f>
        <v>253</v>
      </c>
      <c r="M68" s="1209">
        <f>VLOOKUP($A68,'[25]第２３表資料①（R2）'!$B$58:$AH$81,10,FALSE)</f>
        <v>11</v>
      </c>
      <c r="N68" s="1209">
        <f>VLOOKUP($A68,'[25]第２３表資料①（R2）'!$B$58:$AH$81,12,FALSE)</f>
        <v>876</v>
      </c>
      <c r="O68" s="1209">
        <f>VLOOKUP($A68,'[25]第２３表資料①（R2）'!$B$58:$AH$81,21,FALSE)</f>
        <v>6157</v>
      </c>
      <c r="P68" s="1209">
        <f>VLOOKUP($A68,'[25]第２３表資料①（R2）'!$B$58:$AH$81,22,FALSE)</f>
        <v>747</v>
      </c>
      <c r="Q68" s="1209">
        <f>VLOOKUP($A68,'[25]第２３表資料①（R2）'!$B$58:$AH$81,23,FALSE)</f>
        <v>4844</v>
      </c>
      <c r="R68" s="1209">
        <f>VLOOKUP($A68,'[25]第２３表資料①（R2）'!$B$58:$AH$81,24,FALSE)</f>
        <v>280</v>
      </c>
      <c r="S68" s="1209">
        <f>VLOOKUP($A68,'[25]第２３表資料①（R2）'!$B$58:$AH$81,26,FALSE)</f>
        <v>253</v>
      </c>
      <c r="T68" s="1209">
        <f>VLOOKUP($A68,'[25]第２３表資料①（R2）'!$B$58:$AH$81,27,FALSE)</f>
        <v>11</v>
      </c>
      <c r="U68" s="1209">
        <f>VLOOKUP($A68,'[25]第２３表資料①（R2）'!$B$58:$AH$81,29,FALSE)</f>
        <v>286</v>
      </c>
      <c r="V68" s="1209">
        <f>VLOOKUP($A68,'[25]第２３表資料①（R2）'!$B$58:$AH$81,13,FALSE)</f>
        <v>17529</v>
      </c>
      <c r="W68" s="1209">
        <f>VLOOKUP($A68,'[25]第２３表資料①（R2）'!$B$58:$AH$81,16,FALSE)</f>
        <v>370</v>
      </c>
      <c r="X68" s="1209">
        <f>VLOOKUP($A68,'[25]第２３表資料①（R2）'!$B$58:$AH$81,17,FALSE)</f>
        <v>6</v>
      </c>
      <c r="Y68" s="1209">
        <f>VLOOKUP($A68,'[25]第２３表資料①（R2）'!$B$58:$AH$81,30,FALSE)</f>
        <v>6268</v>
      </c>
      <c r="Z68" s="1209">
        <f>VLOOKUP($A68,'[25]第２３表資料①（R2）'!$B$58:$AH$81,32,FALSE)</f>
        <v>369</v>
      </c>
      <c r="AA68" s="1209">
        <f>VLOOKUP($A68,'[25]第２３表資料①（R2）'!$B$58:$AH$81,33,FALSE)</f>
        <v>6</v>
      </c>
    </row>
    <row r="69" spans="1:27" s="110" customFormat="1" ht="12" customHeight="1">
      <c r="A69" s="582" t="s">
        <v>1020</v>
      </c>
      <c r="B69" s="206"/>
      <c r="C69" s="206"/>
      <c r="D69" s="138" t="s">
        <v>1021</v>
      </c>
      <c r="E69" s="138"/>
      <c r="F69" s="218"/>
      <c r="G69" s="1209">
        <f>VLOOKUP($A69,'[25]第２３表資料①（R2）'!$B$58:$AH$81,2,FALSE)</f>
        <v>17827</v>
      </c>
      <c r="H69" s="1209">
        <f>VLOOKUP($A69,'[25]第２３表資料①（R2）'!$B$58:$AH$81,3,FALSE)</f>
        <v>13268</v>
      </c>
      <c r="I69" s="1209">
        <f>VLOOKUP($A69,'[25]第２３表資料①（R2）'!$B$58:$AH$81,5,FALSE)</f>
        <v>776</v>
      </c>
      <c r="J69" s="1209">
        <f>VLOOKUP($A69,'[25]第２３表資料①（R2）'!$B$58:$AH$81,6,FALSE)</f>
        <v>2900</v>
      </c>
      <c r="K69" s="1209">
        <f>VLOOKUP($A69,'[25]第２３表資料①（R2）'!$B$58:$AH$81,7,FALSE)</f>
        <v>122</v>
      </c>
      <c r="L69" s="1209">
        <f>VLOOKUP($A69,'[25]第２３表資料①（R2）'!$B$58:$AH$81,9,FALSE)</f>
        <v>107</v>
      </c>
      <c r="M69" s="1209">
        <f>VLOOKUP($A69,'[25]第２３表資料①（R2）'!$B$58:$AH$81,10,FALSE)</f>
        <v>3</v>
      </c>
      <c r="N69" s="1209">
        <f>VLOOKUP($A69,'[25]第２３表資料①（R2）'!$B$58:$AH$81,12,FALSE)</f>
        <v>761</v>
      </c>
      <c r="O69" s="1209">
        <f>VLOOKUP($A69,'[25]第２３表資料①（R2）'!$B$58:$AH$81,21,FALSE)</f>
        <v>4008</v>
      </c>
      <c r="P69" s="1209">
        <f>VLOOKUP($A69,'[25]第２３表資料①（R2）'!$B$58:$AH$81,22,FALSE)</f>
        <v>776</v>
      </c>
      <c r="Q69" s="1209">
        <f>VLOOKUP($A69,'[25]第２３表資料①（R2）'!$B$58:$AH$81,23,FALSE)</f>
        <v>2899</v>
      </c>
      <c r="R69" s="1209">
        <f>VLOOKUP($A69,'[25]第２３表資料①（R2）'!$B$58:$AH$81,24,FALSE)</f>
        <v>122</v>
      </c>
      <c r="S69" s="1209">
        <f>VLOOKUP($A69,'[25]第２３表資料①（R2）'!$B$58:$AH$81,26,FALSE)</f>
        <v>107</v>
      </c>
      <c r="T69" s="1209">
        <f>VLOOKUP($A69,'[25]第２３表資料①（R2）'!$B$58:$AH$81,27,FALSE)</f>
        <v>3</v>
      </c>
      <c r="U69" s="1209">
        <f>VLOOKUP($A69,'[25]第２３表資料①（R2）'!$B$58:$AH$81,29,FALSE)</f>
        <v>211</v>
      </c>
      <c r="V69" s="1209">
        <f>VLOOKUP($A69,'[25]第２３表資料①（R2）'!$B$58:$AH$81,13,FALSE)</f>
        <v>17918</v>
      </c>
      <c r="W69" s="1209">
        <f>VLOOKUP($A69,'[25]第２３表資料①（R2）'!$B$58:$AH$81,16,FALSE)</f>
        <v>198</v>
      </c>
      <c r="X69" s="1209">
        <f>VLOOKUP($A69,'[25]第２３表資料①（R2）'!$B$58:$AH$81,17,FALSE)</f>
        <v>3</v>
      </c>
      <c r="Y69" s="1209">
        <f>VLOOKUP($A69,'[25]第２３表資料①（R2）'!$B$58:$AH$81,30,FALSE)</f>
        <v>4099</v>
      </c>
      <c r="Z69" s="1209">
        <f>VLOOKUP($A69,'[25]第２３表資料①（R2）'!$B$58:$AH$81,32,FALSE)</f>
        <v>198</v>
      </c>
      <c r="AA69" s="1209">
        <f>VLOOKUP($A69,'[25]第２３表資料①（R2）'!$B$58:$AH$81,33,FALSE)</f>
        <v>3</v>
      </c>
    </row>
    <row r="70" spans="1:27" s="110" customFormat="1" ht="12" customHeight="1">
      <c r="A70" s="582" t="s">
        <v>1022</v>
      </c>
      <c r="B70" s="206"/>
      <c r="C70" s="206"/>
      <c r="D70" s="138" t="s">
        <v>1023</v>
      </c>
      <c r="E70" s="138"/>
      <c r="F70" s="218"/>
      <c r="G70" s="1209">
        <f>VLOOKUP($A70,'[25]第２３表資料①（R2）'!$B$58:$AH$81,2,FALSE)</f>
        <v>13284</v>
      </c>
      <c r="H70" s="1209">
        <f>VLOOKUP($A70,'[25]第２３表資料①（R2）'!$B$58:$AH$81,3,FALSE)</f>
        <v>11478</v>
      </c>
      <c r="I70" s="1209">
        <f>VLOOKUP($A70,'[25]第２３表資料①（R2）'!$B$58:$AH$81,5,FALSE)</f>
        <v>431</v>
      </c>
      <c r="J70" s="1209">
        <f>VLOOKUP($A70,'[25]第２３表資料①（R2）'!$B$58:$AH$81,6,FALSE)</f>
        <v>746</v>
      </c>
      <c r="K70" s="1209">
        <f>VLOOKUP($A70,'[25]第２３表資料①（R2）'!$B$58:$AH$81,7,FALSE)</f>
        <v>38</v>
      </c>
      <c r="L70" s="1209">
        <f>VLOOKUP($A70,'[25]第２３表資料①（R2）'!$B$58:$AH$81,9,FALSE)</f>
        <v>26</v>
      </c>
      <c r="M70" s="1209">
        <f>VLOOKUP($A70,'[25]第２３表資料①（R2）'!$B$58:$AH$81,10,FALSE)</f>
        <v>7</v>
      </c>
      <c r="N70" s="1209">
        <f>VLOOKUP($A70,'[25]第２３表資料①（R2）'!$B$58:$AH$81,12,FALSE)</f>
        <v>591</v>
      </c>
      <c r="O70" s="1209">
        <f>VLOOKUP($A70,'[25]第２３表資料①（R2）'!$B$58:$AH$81,21,FALSE)</f>
        <v>1335</v>
      </c>
      <c r="P70" s="1209">
        <f>VLOOKUP($A70,'[25]第２３表資料①（R2）'!$B$58:$AH$81,22,FALSE)</f>
        <v>431</v>
      </c>
      <c r="Q70" s="1209">
        <f>VLOOKUP($A70,'[25]第２３表資料①（R2）'!$B$58:$AH$81,23,FALSE)</f>
        <v>745</v>
      </c>
      <c r="R70" s="1209">
        <f>VLOOKUP($A70,'[25]第２３表資料①（R2）'!$B$58:$AH$81,24,FALSE)</f>
        <v>37</v>
      </c>
      <c r="S70" s="1209">
        <f>VLOOKUP($A70,'[25]第２３表資料①（R2）'!$B$58:$AH$81,26,FALSE)</f>
        <v>25</v>
      </c>
      <c r="T70" s="1209">
        <f>VLOOKUP($A70,'[25]第２３表資料①（R2）'!$B$58:$AH$81,27,FALSE)</f>
        <v>7</v>
      </c>
      <c r="U70" s="1209">
        <f>VLOOKUP($A70,'[25]第２３表資料①（R2）'!$B$58:$AH$81,29,FALSE)</f>
        <v>122</v>
      </c>
      <c r="V70" s="1209">
        <f>VLOOKUP($A70,'[25]第２３表資料①（R2）'!$B$58:$AH$81,13,FALSE)</f>
        <v>13310</v>
      </c>
      <c r="W70" s="1209">
        <f>VLOOKUP($A70,'[25]第２３表資料①（R2）'!$B$58:$AH$81,16,FALSE)</f>
        <v>57</v>
      </c>
      <c r="X70" s="1209">
        <f>VLOOKUP($A70,'[25]第２３表資料①（R2）'!$B$58:$AH$81,17,FALSE)</f>
        <v>2</v>
      </c>
      <c r="Y70" s="1209">
        <f>VLOOKUP($A70,'[25]第２３表資料①（R2）'!$B$58:$AH$81,30,FALSE)</f>
        <v>1362</v>
      </c>
      <c r="Z70" s="1209">
        <f>VLOOKUP($A70,'[25]第２３表資料①（R2）'!$B$58:$AH$81,32,FALSE)</f>
        <v>57</v>
      </c>
      <c r="AA70" s="1209">
        <f>VLOOKUP($A70,'[25]第２３表資料①（R2）'!$B$58:$AH$81,33,FALSE)</f>
        <v>2</v>
      </c>
    </row>
    <row r="71" spans="1:27" s="110" customFormat="1" ht="12" customHeight="1">
      <c r="A71" s="582" t="s">
        <v>1024</v>
      </c>
      <c r="B71" s="206"/>
      <c r="C71" s="206"/>
      <c r="D71" s="138" t="s">
        <v>1025</v>
      </c>
      <c r="E71" s="138"/>
      <c r="F71" s="218"/>
      <c r="G71" s="1209">
        <f>VLOOKUP($A71,'[25]第２３表資料①（R2）'!$B$58:$AH$81,2,FALSE)</f>
        <v>12087</v>
      </c>
      <c r="H71" s="1209">
        <f>VLOOKUP($A71,'[25]第２３表資料①（R2）'!$B$58:$AH$81,3,FALSE)</f>
        <v>11127</v>
      </c>
      <c r="I71" s="1209">
        <f>VLOOKUP($A71,'[25]第２３表資料①（R2）'!$B$58:$AH$81,5,FALSE)</f>
        <v>236</v>
      </c>
      <c r="J71" s="1209">
        <f>VLOOKUP($A71,'[25]第２３表資料①（R2）'!$B$58:$AH$81,6,FALSE)</f>
        <v>226</v>
      </c>
      <c r="K71" s="1209">
        <f>VLOOKUP($A71,'[25]第２３表資料①（R2）'!$B$58:$AH$81,7,FALSE)</f>
        <v>5</v>
      </c>
      <c r="L71" s="1209">
        <f>VLOOKUP($A71,'[25]第２３表資料①（R2）'!$B$58:$AH$81,9,FALSE)</f>
        <v>5</v>
      </c>
      <c r="M71" s="1209" t="str">
        <f>VLOOKUP($A71,'[25]第２３表資料①（R2）'!$B$58:$AH$81,10,FALSE)</f>
        <v>-</v>
      </c>
      <c r="N71" s="1209">
        <f>VLOOKUP($A71,'[25]第２３表資料①（R2）'!$B$58:$AH$81,12,FALSE)</f>
        <v>493</v>
      </c>
      <c r="O71" s="1209">
        <f>VLOOKUP($A71,'[25]第２３表資料①（R2）'!$B$58:$AH$81,21,FALSE)</f>
        <v>534</v>
      </c>
      <c r="P71" s="1209">
        <f>VLOOKUP($A71,'[25]第２３表資料①（R2）'!$B$58:$AH$81,22,FALSE)</f>
        <v>236</v>
      </c>
      <c r="Q71" s="1209">
        <f>VLOOKUP($A71,'[25]第２３表資料①（R2）'!$B$58:$AH$81,23,FALSE)</f>
        <v>225</v>
      </c>
      <c r="R71" s="1209">
        <f>VLOOKUP($A71,'[25]第２３表資料①（R2）'!$B$58:$AH$81,24,FALSE)</f>
        <v>5</v>
      </c>
      <c r="S71" s="1209">
        <f>VLOOKUP($A71,'[25]第２３表資料①（R2）'!$B$58:$AH$81,26,FALSE)</f>
        <v>5</v>
      </c>
      <c r="T71" s="1209" t="str">
        <f>VLOOKUP($A71,'[25]第２３表資料①（R2）'!$B$58:$AH$81,27,FALSE)</f>
        <v>-</v>
      </c>
      <c r="U71" s="1209">
        <f>VLOOKUP($A71,'[25]第２３表資料①（R2）'!$B$58:$AH$81,29,FALSE)</f>
        <v>68</v>
      </c>
      <c r="V71" s="1209">
        <f>VLOOKUP($A71,'[25]第２３表資料①（R2）'!$B$58:$AH$81,13,FALSE)</f>
        <v>12093</v>
      </c>
      <c r="W71" s="1209">
        <f>VLOOKUP($A71,'[25]第２３表資料①（R2）'!$B$58:$AH$81,16,FALSE)</f>
        <v>10</v>
      </c>
      <c r="X71" s="1209">
        <f>VLOOKUP($A71,'[25]第２３表資料①（R2）'!$B$58:$AH$81,17,FALSE)</f>
        <v>1</v>
      </c>
      <c r="Y71" s="1209">
        <f>VLOOKUP($A71,'[25]第２３表資料①（R2）'!$B$58:$AH$81,30,FALSE)</f>
        <v>540</v>
      </c>
      <c r="Z71" s="1209">
        <f>VLOOKUP($A71,'[25]第２３表資料①（R2）'!$B$58:$AH$81,32,FALSE)</f>
        <v>10</v>
      </c>
      <c r="AA71" s="1209">
        <f>VLOOKUP($A71,'[25]第２３表資料①（R2）'!$B$58:$AH$81,33,FALSE)</f>
        <v>1</v>
      </c>
    </row>
    <row r="72" spans="1:27" s="110" customFormat="1" ht="12" customHeight="1">
      <c r="A72" s="582" t="s">
        <v>1026</v>
      </c>
      <c r="B72" s="206"/>
      <c r="C72" s="206"/>
      <c r="D72" s="1215" t="s">
        <v>1027</v>
      </c>
      <c r="E72" s="1215"/>
      <c r="F72" s="218"/>
      <c r="G72" s="1209">
        <f>VLOOKUP($A72,'[25]第２３表資料①（R2）'!$B$58:$AH$81,2,FALSE)</f>
        <v>17368</v>
      </c>
      <c r="H72" s="1209">
        <f>VLOOKUP($A72,'[25]第２３表資料①（R2）'!$B$58:$AH$81,3,FALSE)</f>
        <v>16610</v>
      </c>
      <c r="I72" s="1209">
        <f>VLOOKUP($A72,'[25]第２３表資料①（R2）'!$B$58:$AH$81,5,FALSE)</f>
        <v>154</v>
      </c>
      <c r="J72" s="1209">
        <f>VLOOKUP($A72,'[25]第２３表資料①（R2）'!$B$58:$AH$81,6,FALSE)</f>
        <v>99</v>
      </c>
      <c r="K72" s="1209">
        <f>VLOOKUP($A72,'[25]第２３表資料①（R2）'!$B$58:$AH$81,7,FALSE)</f>
        <v>3</v>
      </c>
      <c r="L72" s="1209">
        <f>VLOOKUP($A72,'[25]第２３表資料①（R2）'!$B$58:$AH$81,9,FALSE)</f>
        <v>1</v>
      </c>
      <c r="M72" s="1209">
        <f>VLOOKUP($A72,'[25]第２３表資料①（R2）'!$B$58:$AH$81,10,FALSE)</f>
        <v>1</v>
      </c>
      <c r="N72" s="1209">
        <f>VLOOKUP($A72,'[25]第２３表資料①（R2）'!$B$58:$AH$81,12,FALSE)</f>
        <v>502</v>
      </c>
      <c r="O72" s="1209">
        <f>VLOOKUP($A72,'[25]第２３表資料①（R2）'!$B$58:$AH$81,21,FALSE)</f>
        <v>291</v>
      </c>
      <c r="P72" s="1209">
        <f>VLOOKUP($A72,'[25]第２３表資料①（R2）'!$B$58:$AH$81,22,FALSE)</f>
        <v>154</v>
      </c>
      <c r="Q72" s="1209">
        <f>VLOOKUP($A72,'[25]第２３表資料①（R2）'!$B$58:$AH$81,23,FALSE)</f>
        <v>98</v>
      </c>
      <c r="R72" s="1209">
        <f>VLOOKUP($A72,'[25]第２３表資料①（R2）'!$B$58:$AH$81,24,FALSE)</f>
        <v>3</v>
      </c>
      <c r="S72" s="1209">
        <f>VLOOKUP($A72,'[25]第２３表資料①（R2）'!$B$58:$AH$81,26,FALSE)</f>
        <v>1</v>
      </c>
      <c r="T72" s="1209">
        <f>VLOOKUP($A72,'[25]第２３表資料①（R2）'!$B$58:$AH$81,27,FALSE)</f>
        <v>1</v>
      </c>
      <c r="U72" s="1209">
        <f>VLOOKUP($A72,'[25]第２３表資料①（R2）'!$B$58:$AH$81,29,FALSE)</f>
        <v>36</v>
      </c>
      <c r="V72" s="1209">
        <f>VLOOKUP($A72,'[25]第２３表資料①（R2）'!$B$58:$AH$81,13,FALSE)</f>
        <v>17369</v>
      </c>
      <c r="W72" s="1209">
        <f>VLOOKUP($A72,'[25]第２３表資料①（R2）'!$B$58:$AH$81,16,FALSE)</f>
        <v>3</v>
      </c>
      <c r="X72" s="1209" t="str">
        <f>VLOOKUP($A72,'[25]第２３表資料①（R2）'!$B$58:$AH$81,17,FALSE)</f>
        <v>-</v>
      </c>
      <c r="Y72" s="1209">
        <f>VLOOKUP($A72,'[25]第２３表資料①（R2）'!$B$58:$AH$81,30,FALSE)</f>
        <v>292</v>
      </c>
      <c r="Z72" s="1209">
        <f>VLOOKUP($A72,'[25]第２３表資料①（R2）'!$B$58:$AH$81,32,FALSE)</f>
        <v>3</v>
      </c>
      <c r="AA72" s="1209" t="str">
        <f>VLOOKUP($A72,'[25]第２３表資料①（R2）'!$B$58:$AH$81,33,FALSE)</f>
        <v>-</v>
      </c>
    </row>
    <row r="73" spans="1:27" s="110" customFormat="1" ht="12" customHeight="1">
      <c r="A73" s="582" t="s">
        <v>1028</v>
      </c>
      <c r="B73" s="206"/>
      <c r="C73" s="206"/>
      <c r="D73" s="1215" t="s">
        <v>1029</v>
      </c>
      <c r="E73" s="1216"/>
      <c r="F73" s="1211"/>
      <c r="G73" s="1209">
        <f>VLOOKUP($A73,'[25]第２３表資料①（R2）'!$B$58:$AH$81,2,FALSE)</f>
        <v>2480</v>
      </c>
      <c r="H73" s="1209" t="str">
        <f>VLOOKUP($A73,'[25]第２３表資料①（R2）'!$B$58:$AH$81,3,FALSE)</f>
        <v>-</v>
      </c>
      <c r="I73" s="1209" t="str">
        <f>VLOOKUP($A73,'[25]第２３表資料①（R2）'!$B$58:$AH$81,5,FALSE)</f>
        <v>-</v>
      </c>
      <c r="J73" s="1209" t="str">
        <f>VLOOKUP($A73,'[25]第２３表資料①（R2）'!$B$58:$AH$81,6,FALSE)</f>
        <v>-</v>
      </c>
      <c r="K73" s="1209" t="str">
        <f>VLOOKUP($A73,'[25]第２３表資料①（R2）'!$B$58:$AH$81,7,FALSE)</f>
        <v>-</v>
      </c>
      <c r="L73" s="1209" t="str">
        <f>VLOOKUP($A73,'[25]第２３表資料①（R2）'!$B$58:$AH$81,9,FALSE)</f>
        <v>-</v>
      </c>
      <c r="M73" s="1209" t="str">
        <f>VLOOKUP($A73,'[25]第２３表資料①（R2）'!$B$58:$AH$81,10,FALSE)</f>
        <v>-</v>
      </c>
      <c r="N73" s="1209">
        <f>VLOOKUP($A73,'[25]第２３表資料①（R2）'!$B$58:$AH$81,12,FALSE)</f>
        <v>2480</v>
      </c>
      <c r="O73" s="1209" t="str">
        <f>VLOOKUP($A73,'[25]第２３表資料①（R2）'!$B$58:$AH$81,21,FALSE)</f>
        <v>-</v>
      </c>
      <c r="P73" s="1209" t="str">
        <f>VLOOKUP($A73,'[25]第２３表資料①（R2）'!$B$58:$AH$81,22,FALSE)</f>
        <v>-</v>
      </c>
      <c r="Q73" s="1209" t="str">
        <f>VLOOKUP($A73,'[25]第２３表資料①（R2）'!$B$58:$AH$81,23,FALSE)</f>
        <v>-</v>
      </c>
      <c r="R73" s="1209" t="str">
        <f>VLOOKUP($A73,'[25]第２３表資料①（R2）'!$B$58:$AH$81,24,FALSE)</f>
        <v>-</v>
      </c>
      <c r="S73" s="1209" t="str">
        <f>VLOOKUP($A73,'[25]第２３表資料①（R2）'!$B$58:$AH$81,26,FALSE)</f>
        <v>-</v>
      </c>
      <c r="T73" s="1209" t="str">
        <f>VLOOKUP($A73,'[25]第２３表資料①（R2）'!$B$58:$AH$81,27,FALSE)</f>
        <v>-</v>
      </c>
      <c r="U73" s="1209" t="str">
        <f>VLOOKUP($A73,'[25]第２３表資料①（R2）'!$B$58:$AH$81,29,FALSE)</f>
        <v>-</v>
      </c>
      <c r="V73" s="1209">
        <f>VLOOKUP($A73,'[25]第２３表資料①（R2）'!$B$58:$AH$81,13,FALSE)</f>
        <v>2480</v>
      </c>
      <c r="W73" s="1209" t="str">
        <f>VLOOKUP($A73,'[25]第２３表資料①（R2）'!$B$58:$AH$81,16,FALSE)</f>
        <v>-</v>
      </c>
      <c r="X73" s="1209" t="str">
        <f>VLOOKUP($A73,'[25]第２３表資料①（R2）'!$B$58:$AH$81,17,FALSE)</f>
        <v>-</v>
      </c>
      <c r="Y73" s="1209" t="str">
        <f>VLOOKUP($A73,'[25]第２３表資料①（R2）'!$B$58:$AH$81,30,FALSE)</f>
        <v>-</v>
      </c>
      <c r="Z73" s="1209" t="str">
        <f>VLOOKUP($A73,'[25]第２３表資料①（R2）'!$B$58:$AH$81,32,FALSE)</f>
        <v>-</v>
      </c>
      <c r="AA73" s="1209" t="str">
        <f>VLOOKUP($A73,'[25]第２３表資料①（R2）'!$B$58:$AH$81,33,FALSE)</f>
        <v>-</v>
      </c>
    </row>
    <row r="74" spans="1:27" s="110" customFormat="1" ht="18.75">
      <c r="A74" s="582"/>
      <c r="B74" s="206"/>
      <c r="C74" s="1217" t="s">
        <v>789</v>
      </c>
      <c r="D74" s="1058"/>
      <c r="E74" s="1058"/>
      <c r="F74" s="1211"/>
      <c r="G74" s="1209"/>
      <c r="H74" s="1209"/>
      <c r="I74" s="1209"/>
      <c r="J74" s="1209"/>
      <c r="K74" s="1209"/>
      <c r="L74" s="1209"/>
      <c r="M74" s="1209"/>
      <c r="N74" s="1209"/>
      <c r="O74" s="1209"/>
      <c r="P74" s="1209"/>
      <c r="Q74" s="1209"/>
      <c r="R74" s="1209"/>
      <c r="S74" s="1209"/>
      <c r="T74" s="1209"/>
      <c r="U74" s="1209"/>
      <c r="V74" s="1209"/>
      <c r="W74" s="1209"/>
      <c r="X74" s="1209"/>
      <c r="Y74" s="1209"/>
      <c r="Z74" s="1209"/>
      <c r="AA74" s="1209"/>
    </row>
    <row r="75" spans="1:27" s="110" customFormat="1" ht="12" customHeight="1">
      <c r="A75" s="582" t="s">
        <v>1030</v>
      </c>
      <c r="B75" s="206"/>
      <c r="C75" s="206"/>
      <c r="D75" s="1215" t="s">
        <v>1031</v>
      </c>
      <c r="E75" s="1216"/>
      <c r="F75" s="218"/>
      <c r="G75" s="1209">
        <f>VLOOKUP($A75,'[25]第２３表資料①（R2）'!$B$58:$AH$81,2,FALSE)</f>
        <v>77983</v>
      </c>
      <c r="H75" s="1209">
        <f>VLOOKUP($A75,'[25]第２３表資料①（R2）'!$B$58:$AH$81,3,FALSE)</f>
        <v>63153</v>
      </c>
      <c r="I75" s="1209">
        <f>VLOOKUP($A75,'[25]第２３表資料①（R2）'!$B$58:$AH$81,5,FALSE)</f>
        <v>2344</v>
      </c>
      <c r="J75" s="1209">
        <f>VLOOKUP($A75,'[25]第２３表資料①（R2）'!$B$58:$AH$81,6,FALSE)</f>
        <v>8815</v>
      </c>
      <c r="K75" s="1209">
        <f>VLOOKUP($A75,'[25]第２３表資料①（R2）'!$B$58:$AH$81,7,FALSE)</f>
        <v>448</v>
      </c>
      <c r="L75" s="1209">
        <f>VLOOKUP($A75,'[25]第２３表資料①（R2）'!$B$58:$AH$81,9,FALSE)</f>
        <v>392</v>
      </c>
      <c r="M75" s="1209">
        <f>VLOOKUP($A75,'[25]第２３表資料①（R2）'!$B$58:$AH$81,10,FALSE)</f>
        <v>22</v>
      </c>
      <c r="N75" s="1209">
        <f>VLOOKUP($A75,'[25]第２３表資料①（R2）'!$B$58:$AH$81,12,FALSE)</f>
        <v>3223</v>
      </c>
      <c r="O75" s="1209">
        <f>VLOOKUP($A75,'[25]第２３表資料①（R2）'!$B$58:$AH$81,21,FALSE)</f>
        <v>12325</v>
      </c>
      <c r="P75" s="1209">
        <f>VLOOKUP($A75,'[25]第２３表資料①（R2）'!$B$58:$AH$81,22,FALSE)</f>
        <v>2344</v>
      </c>
      <c r="Q75" s="1209">
        <f>VLOOKUP($A75,'[25]第２３表資料①（R2）'!$B$58:$AH$81,23,FALSE)</f>
        <v>8811</v>
      </c>
      <c r="R75" s="1209">
        <f>VLOOKUP($A75,'[25]第２３表資料①（R2）'!$B$58:$AH$81,24,FALSE)</f>
        <v>447</v>
      </c>
      <c r="S75" s="1209">
        <f>VLOOKUP($A75,'[25]第２３表資料①（R2）'!$B$58:$AH$81,26,FALSE)</f>
        <v>391</v>
      </c>
      <c r="T75" s="1209">
        <f>VLOOKUP($A75,'[25]第２３表資料①（R2）'!$B$58:$AH$81,27,FALSE)</f>
        <v>22</v>
      </c>
      <c r="U75" s="1209">
        <f>VLOOKUP($A75,'[25]第２３表資料①（R2）'!$B$58:$AH$81,29,FALSE)</f>
        <v>723</v>
      </c>
      <c r="V75" s="1209">
        <f>VLOOKUP($A75,'[25]第２３表資料①（R2）'!$B$58:$AH$81,13,FALSE)</f>
        <v>78219</v>
      </c>
      <c r="W75" s="1209">
        <f>VLOOKUP($A75,'[25]第２３表資料①（R2）'!$B$58:$AH$81,16,FALSE)</f>
        <v>638</v>
      </c>
      <c r="X75" s="1209">
        <f>VLOOKUP($A75,'[25]第２３表資料①（R2）'!$B$58:$AH$81,17,FALSE)</f>
        <v>12</v>
      </c>
      <c r="Y75" s="1209">
        <f>VLOOKUP($A75,'[25]第２３表資料①（R2）'!$B$58:$AH$81,30,FALSE)</f>
        <v>12561</v>
      </c>
      <c r="Z75" s="1209">
        <f>VLOOKUP($A75,'[25]第２３表資料①（R2）'!$B$58:$AH$81,32,FALSE)</f>
        <v>637</v>
      </c>
      <c r="AA75" s="1209">
        <f>VLOOKUP($A75,'[25]第２３表資料①（R2）'!$B$58:$AH$81,33,FALSE)</f>
        <v>12</v>
      </c>
    </row>
    <row r="76" spans="1:27" s="110" customFormat="1" ht="12" customHeight="1">
      <c r="A76" s="582" t="s">
        <v>1032</v>
      </c>
      <c r="B76" s="206"/>
      <c r="C76" s="206"/>
      <c r="D76" s="1218" t="s">
        <v>1033</v>
      </c>
      <c r="E76" s="1219"/>
      <c r="F76" s="218"/>
      <c r="G76" s="1209">
        <f>VLOOKUP($A76,'[25]第２３表資料①（R2）'!$B$58:$AH$81,2,FALSE)</f>
        <v>35244</v>
      </c>
      <c r="H76" s="1209">
        <f>VLOOKUP($A76,'[25]第２３表資料①（R2）'!$B$58:$AH$81,3,FALSE)</f>
        <v>23938</v>
      </c>
      <c r="I76" s="1209">
        <f>VLOOKUP($A76,'[25]第２３表資料①（R2）'!$B$58:$AH$81,5,FALSE)</f>
        <v>1523</v>
      </c>
      <c r="J76" s="1209">
        <f>VLOOKUP($A76,'[25]第２３表資料①（R2）'!$B$58:$AH$81,6,FALSE)</f>
        <v>7744</v>
      </c>
      <c r="K76" s="1209">
        <f>VLOOKUP($A76,'[25]第２３表資料①（R2）'!$B$58:$AH$81,7,FALSE)</f>
        <v>402</v>
      </c>
      <c r="L76" s="1209">
        <f>VLOOKUP($A76,'[25]第２３表資料①（R2）'!$B$58:$AH$81,9,FALSE)</f>
        <v>360</v>
      </c>
      <c r="M76" s="1209">
        <f>VLOOKUP($A76,'[25]第２３表資料①（R2）'!$B$58:$AH$81,10,FALSE)</f>
        <v>14</v>
      </c>
      <c r="N76" s="1209">
        <f>VLOOKUP($A76,'[25]第２３表資料①（R2）'!$B$58:$AH$81,12,FALSE)</f>
        <v>1637</v>
      </c>
      <c r="O76" s="1209">
        <f>VLOOKUP($A76,'[25]第２３表資料①（R2）'!$B$58:$AH$81,21,FALSE)</f>
        <v>10165</v>
      </c>
      <c r="P76" s="1209">
        <f>VLOOKUP($A76,'[25]第２３表資料①（R2）'!$B$58:$AH$81,22,FALSE)</f>
        <v>1523</v>
      </c>
      <c r="Q76" s="1209">
        <f>VLOOKUP($A76,'[25]第２３表資料①（R2）'!$B$58:$AH$81,23,FALSE)</f>
        <v>7743</v>
      </c>
      <c r="R76" s="1209">
        <f>VLOOKUP($A76,'[25]第２３表資料①（R2）'!$B$58:$AH$81,24,FALSE)</f>
        <v>402</v>
      </c>
      <c r="S76" s="1209">
        <f>VLOOKUP($A76,'[25]第２３表資料①（R2）'!$B$58:$AH$81,26,FALSE)</f>
        <v>360</v>
      </c>
      <c r="T76" s="1209">
        <f>VLOOKUP($A76,'[25]第２３表資料①（R2）'!$B$58:$AH$81,27,FALSE)</f>
        <v>14</v>
      </c>
      <c r="U76" s="1209">
        <f>VLOOKUP($A76,'[25]第２３表資料①（R2）'!$B$58:$AH$81,29,FALSE)</f>
        <v>497</v>
      </c>
      <c r="V76" s="1209">
        <f>VLOOKUP($A76,'[25]第２３表資料①（R2）'!$B$58:$AH$81,13,FALSE)</f>
        <v>35447</v>
      </c>
      <c r="W76" s="1209">
        <f>VLOOKUP($A76,'[25]第２３表資料①（R2）'!$B$58:$AH$81,16,FALSE)</f>
        <v>568</v>
      </c>
      <c r="X76" s="1209">
        <f>VLOOKUP($A76,'[25]第２３表資料①（R2）'!$B$58:$AH$81,17,FALSE)</f>
        <v>9</v>
      </c>
      <c r="Y76" s="1209">
        <f>VLOOKUP($A76,'[25]第２３表資料①（R2）'!$B$58:$AH$81,30,FALSE)</f>
        <v>10367</v>
      </c>
      <c r="Z76" s="1209">
        <f>VLOOKUP($A76,'[25]第２３表資料①（R2）'!$B$58:$AH$81,32,FALSE)</f>
        <v>567</v>
      </c>
      <c r="AA76" s="1209">
        <f>VLOOKUP($A76,'[25]第２３表資料①（R2）'!$B$58:$AH$81,33,FALSE)</f>
        <v>9</v>
      </c>
    </row>
    <row r="77" spans="1:27" s="110" customFormat="1" ht="12" customHeight="1">
      <c r="A77" s="582" t="s">
        <v>1034</v>
      </c>
      <c r="B77" s="206"/>
      <c r="C77" s="206"/>
      <c r="D77" s="213" t="s">
        <v>1035</v>
      </c>
      <c r="E77" s="1220"/>
      <c r="F77" s="218"/>
      <c r="G77" s="1209">
        <f>VLOOKUP($A77,'[25]第２３表資料①（R2）'!$B$58:$AH$81,2,FALSE)</f>
        <v>42739</v>
      </c>
      <c r="H77" s="1209">
        <f>VLOOKUP($A77,'[25]第２３表資料①（R2）'!$B$58:$AH$81,3,FALSE)</f>
        <v>39215</v>
      </c>
      <c r="I77" s="1209">
        <f>VLOOKUP($A77,'[25]第２３表資料①（R2）'!$B$58:$AH$81,5,FALSE)</f>
        <v>821</v>
      </c>
      <c r="J77" s="1209">
        <f>VLOOKUP($A77,'[25]第２３表資料①（R2）'!$B$58:$AH$81,6,FALSE)</f>
        <v>1071</v>
      </c>
      <c r="K77" s="1209">
        <f>VLOOKUP($A77,'[25]第２３表資料①（R2）'!$B$58:$AH$81,7,FALSE)</f>
        <v>46</v>
      </c>
      <c r="L77" s="1209">
        <f>VLOOKUP($A77,'[25]第２３表資料①（R2）'!$B$58:$AH$81,9,FALSE)</f>
        <v>32</v>
      </c>
      <c r="M77" s="1209">
        <f>VLOOKUP($A77,'[25]第２３表資料①（R2）'!$B$58:$AH$81,10,FALSE)</f>
        <v>8</v>
      </c>
      <c r="N77" s="1209">
        <f>VLOOKUP($A77,'[25]第２３表資料①（R2）'!$B$58:$AH$81,12,FALSE)</f>
        <v>1586</v>
      </c>
      <c r="O77" s="1209">
        <f>VLOOKUP($A77,'[25]第２３表資料①（R2）'!$B$58:$AH$81,21,FALSE)</f>
        <v>2160</v>
      </c>
      <c r="P77" s="1209">
        <f>VLOOKUP($A77,'[25]第２３表資料①（R2）'!$B$58:$AH$81,22,FALSE)</f>
        <v>821</v>
      </c>
      <c r="Q77" s="1209">
        <f>VLOOKUP($A77,'[25]第２３表資料①（R2）'!$B$58:$AH$81,23,FALSE)</f>
        <v>1068</v>
      </c>
      <c r="R77" s="1209">
        <f>VLOOKUP($A77,'[25]第２３表資料①（R2）'!$B$58:$AH$81,24,FALSE)</f>
        <v>45</v>
      </c>
      <c r="S77" s="1209">
        <f>VLOOKUP($A77,'[25]第２３表資料①（R2）'!$B$58:$AH$81,26,FALSE)</f>
        <v>31</v>
      </c>
      <c r="T77" s="1209">
        <f>VLOOKUP($A77,'[25]第２３表資料①（R2）'!$B$58:$AH$81,27,FALSE)</f>
        <v>8</v>
      </c>
      <c r="U77" s="1209">
        <f>VLOOKUP($A77,'[25]第２３表資料①（R2）'!$B$58:$AH$81,29,FALSE)</f>
        <v>226</v>
      </c>
      <c r="V77" s="1209">
        <f>VLOOKUP($A77,'[25]第２３表資料①（R2）'!$B$58:$AH$81,13,FALSE)</f>
        <v>42772</v>
      </c>
      <c r="W77" s="1209">
        <f>VLOOKUP($A77,'[25]第２３表資料①（R2）'!$B$58:$AH$81,16,FALSE)</f>
        <v>70</v>
      </c>
      <c r="X77" s="1209">
        <f>VLOOKUP($A77,'[25]第２３表資料①（R2）'!$B$58:$AH$81,17,FALSE)</f>
        <v>3</v>
      </c>
      <c r="Y77" s="1209">
        <f>VLOOKUP($A77,'[25]第２３表資料①（R2）'!$B$58:$AH$81,30,FALSE)</f>
        <v>2194</v>
      </c>
      <c r="Z77" s="1209">
        <f>VLOOKUP($A77,'[25]第２３表資料①（R2）'!$B$58:$AH$81,32,FALSE)</f>
        <v>70</v>
      </c>
      <c r="AA77" s="1209">
        <f>VLOOKUP($A77,'[25]第２３表資料①（R2）'!$B$58:$AH$81,33,FALSE)</f>
        <v>3</v>
      </c>
    </row>
    <row r="78" spans="1:27" s="110" customFormat="1" ht="15.75">
      <c r="B78" s="206"/>
      <c r="C78" s="1217" t="s">
        <v>789</v>
      </c>
      <c r="D78" s="1058"/>
      <c r="E78" s="1058"/>
      <c r="F78" s="1211"/>
      <c r="G78" s="1209"/>
      <c r="H78" s="1209"/>
      <c r="I78" s="1209"/>
      <c r="J78" s="1209"/>
      <c r="K78" s="1209"/>
      <c r="L78" s="1209"/>
      <c r="M78" s="1209"/>
      <c r="N78" s="1209"/>
      <c r="O78" s="1209"/>
      <c r="P78" s="1209"/>
      <c r="Q78" s="1209"/>
      <c r="R78" s="1209"/>
      <c r="S78" s="1209"/>
      <c r="T78" s="1209"/>
      <c r="U78" s="1209"/>
      <c r="V78" s="1209"/>
      <c r="W78" s="1209"/>
      <c r="X78" s="1209"/>
      <c r="Y78" s="1209"/>
      <c r="Z78" s="1209"/>
      <c r="AA78" s="1209"/>
    </row>
    <row r="79" spans="1:27" s="110" customFormat="1" ht="12" customHeight="1">
      <c r="A79" s="1223" t="s">
        <v>1038</v>
      </c>
      <c r="B79" s="206"/>
      <c r="C79" s="206"/>
      <c r="D79" s="147" t="s">
        <v>1039</v>
      </c>
      <c r="E79" s="1224"/>
      <c r="F79" s="218"/>
      <c r="G79" s="1209">
        <f>VLOOKUP($A79,'[25]第２３表資料①（R2）'!$B$89:$AH$91,2,FALSE)</f>
        <v>47987</v>
      </c>
      <c r="H79" s="1209" t="str">
        <f>VLOOKUP($A79,'[25]第２３表資料①（R2）'!$B$89:$AH$91,3,FALSE)</f>
        <v>-</v>
      </c>
      <c r="I79" s="1209">
        <f>VLOOKUP($A79,'[25]第２３表資料①（R2）'!$B$89:$AH$91,5,FALSE)</f>
        <v>4134</v>
      </c>
      <c r="J79" s="1209">
        <f>VLOOKUP($A79,'[25]第２３表資料①（R2）'!$B$89:$AH$91,6,FALSE)</f>
        <v>39471</v>
      </c>
      <c r="K79" s="1209">
        <f>VLOOKUP($A79,'[25]第２３表資料①（R2）'!$B$89:$AH$91,7,FALSE)</f>
        <v>3336</v>
      </c>
      <c r="L79" s="1209">
        <f>VLOOKUP($A79,'[25]第２３表資料①（R2）'!$B$89:$AH$91,9,FALSE)</f>
        <v>3185</v>
      </c>
      <c r="M79" s="1209">
        <f>VLOOKUP($A79,'[25]第２３表資料①（R2）'!$B$89:$AH$91,10,FALSE)</f>
        <v>71</v>
      </c>
      <c r="N79" s="1209">
        <f>VLOOKUP($A79,'[25]第２３表資料①（R2）'!$B$89:$AH$91,12,FALSE)</f>
        <v>1046</v>
      </c>
      <c r="O79" s="1209">
        <f>VLOOKUP($A79,'[25]第２３表資料①（R2）'!$B$89:$AH$91,21,FALSE)</f>
        <v>47987</v>
      </c>
      <c r="P79" s="1209">
        <f>VLOOKUP($A79,'[25]第２３表資料①（R2）'!$B$89:$AH$91,22,FALSE)</f>
        <v>4134</v>
      </c>
      <c r="Q79" s="1209">
        <f>VLOOKUP($A79,'[25]第２３表資料①（R2）'!$B$89:$AH$91,23,FALSE)</f>
        <v>39471</v>
      </c>
      <c r="R79" s="1209">
        <f>VLOOKUP($A79,'[25]第２３表資料①（R2）'!$B$89:$AH$91,24,FALSE)</f>
        <v>3336</v>
      </c>
      <c r="S79" s="1209">
        <f>VLOOKUP($A79,'[25]第２３表資料①（R2）'!$B$89:$AH$91,26,FALSE)</f>
        <v>3185</v>
      </c>
      <c r="T79" s="1209">
        <f>VLOOKUP($A79,'[25]第２３表資料①（R2）'!$B$89:$AH$91,27,FALSE)</f>
        <v>71</v>
      </c>
      <c r="U79" s="1209">
        <f>VLOOKUP($A79,'[25]第２３表資料①（R2）'!$B$89:$AH$91,29,FALSE)</f>
        <v>1046</v>
      </c>
      <c r="V79" s="1209">
        <f>VLOOKUP($A79,'[25]第２３表資料①（R2）'!$B$89:$AH$91,13,FALSE)</f>
        <v>50585</v>
      </c>
      <c r="W79" s="1209">
        <f>VLOOKUP($A79,'[25]第２３表資料①（R2）'!$B$89:$AH$91,16,FALSE)</f>
        <v>5791</v>
      </c>
      <c r="X79" s="1209">
        <f>VLOOKUP($A79,'[25]第２３表資料①（R2）'!$B$89:$AH$91,17,FALSE)</f>
        <v>63</v>
      </c>
      <c r="Y79" s="1209">
        <f>VLOOKUP($A79,'[25]第２３表資料①（R2）'!$B$89:$AH$91,30,FALSE)</f>
        <v>50585</v>
      </c>
      <c r="Z79" s="1209">
        <f>VLOOKUP($A79,'[25]第２３表資料①（R2）'!$B$89:$AH$91,32,FALSE)</f>
        <v>5791</v>
      </c>
      <c r="AA79" s="1209">
        <f>VLOOKUP($A79,'[25]第２３表資料①（R2）'!$B$89:$AH$91,33,FALSE)</f>
        <v>63</v>
      </c>
    </row>
    <row r="80" spans="1:27" s="110" customFormat="1" ht="12" customHeight="1">
      <c r="A80" s="1223" t="s">
        <v>1040</v>
      </c>
      <c r="B80" s="206"/>
      <c r="C80" s="206"/>
      <c r="D80" s="138" t="s">
        <v>1041</v>
      </c>
      <c r="E80" s="687"/>
      <c r="F80" s="218"/>
      <c r="G80" s="1209">
        <f>VLOOKUP($A80,'[25]第２３表資料①（R2）'!$B$89:$AH$91,2,FALSE)</f>
        <v>31714</v>
      </c>
      <c r="H80" s="1209" t="str">
        <f>VLOOKUP($A80,'[25]第２３表資料①（R2）'!$B$89:$AH$91,3,FALSE)</f>
        <v>-</v>
      </c>
      <c r="I80" s="1209">
        <f>VLOOKUP($A80,'[25]第２３表資料①（R2）'!$B$89:$AH$91,5,FALSE)</f>
        <v>1791</v>
      </c>
      <c r="J80" s="1209">
        <f>VLOOKUP($A80,'[25]第２３表資料①（R2）'!$B$89:$AH$91,6,FALSE)</f>
        <v>27014</v>
      </c>
      <c r="K80" s="1209">
        <f>VLOOKUP($A80,'[25]第２３表資料①（R2）'!$B$89:$AH$91,7,FALSE)</f>
        <v>2424</v>
      </c>
      <c r="L80" s="1209">
        <f>VLOOKUP($A80,'[25]第２３表資料①（R2）'!$B$89:$AH$91,9,FALSE)</f>
        <v>2328</v>
      </c>
      <c r="M80" s="1209">
        <f>VLOOKUP($A80,'[25]第２３表資料①（R2）'!$B$89:$AH$91,10,FALSE)</f>
        <v>36</v>
      </c>
      <c r="N80" s="1209">
        <f>VLOOKUP($A80,'[25]第２３表資料①（R2）'!$B$89:$AH$91,12,FALSE)</f>
        <v>485</v>
      </c>
      <c r="O80" s="1209">
        <f>VLOOKUP($A80,'[25]第２３表資料①（R2）'!$B$89:$AH$91,21,FALSE)</f>
        <v>31714</v>
      </c>
      <c r="P80" s="1209">
        <f>VLOOKUP($A80,'[25]第２３表資料①（R2）'!$B$89:$AH$91,22,FALSE)</f>
        <v>1791</v>
      </c>
      <c r="Q80" s="1209">
        <f>VLOOKUP($A80,'[25]第２３表資料①（R2）'!$B$89:$AH$91,23,FALSE)</f>
        <v>27014</v>
      </c>
      <c r="R80" s="1209">
        <f>VLOOKUP($A80,'[25]第２３表資料①（R2）'!$B$89:$AH$91,24,FALSE)</f>
        <v>2424</v>
      </c>
      <c r="S80" s="1209">
        <f>VLOOKUP($A80,'[25]第２３表資料①（R2）'!$B$89:$AH$91,26,FALSE)</f>
        <v>2328</v>
      </c>
      <c r="T80" s="1209">
        <f>VLOOKUP($A80,'[25]第２３表資料①（R2）'!$B$89:$AH$91,27,FALSE)</f>
        <v>36</v>
      </c>
      <c r="U80" s="1209">
        <f>VLOOKUP($A80,'[25]第２３表資料①（R2）'!$B$89:$AH$91,29,FALSE)</f>
        <v>485</v>
      </c>
      <c r="V80" s="1209">
        <f>VLOOKUP($A80,'[25]第２３表資料①（R2）'!$B$89:$AH$91,13,FALSE)</f>
        <v>33825</v>
      </c>
      <c r="W80" s="1209">
        <f>VLOOKUP($A80,'[25]第２３表資料①（R2）'!$B$89:$AH$91,16,FALSE)</f>
        <v>4437</v>
      </c>
      <c r="X80" s="1209">
        <f>VLOOKUP($A80,'[25]第２３表資料①（R2）'!$B$89:$AH$91,17,FALSE)</f>
        <v>38</v>
      </c>
      <c r="Y80" s="1209">
        <f>VLOOKUP($A80,'[25]第２３表資料①（R2）'!$B$89:$AH$91,30,FALSE)</f>
        <v>33825</v>
      </c>
      <c r="Z80" s="1209">
        <f>VLOOKUP($A80,'[25]第２３表資料①（R2）'!$B$89:$AH$91,32,FALSE)</f>
        <v>4437</v>
      </c>
      <c r="AA80" s="1209">
        <f>VLOOKUP($A80,'[25]第２３表資料①（R2）'!$B$89:$AH$91,33,FALSE)</f>
        <v>38</v>
      </c>
    </row>
    <row r="81" spans="1:28" s="1226" customFormat="1" ht="12" customHeight="1">
      <c r="A81" s="1223" t="s">
        <v>1042</v>
      </c>
      <c r="B81" s="1225"/>
      <c r="C81" s="1225"/>
      <c r="D81" s="138" t="s">
        <v>1043</v>
      </c>
      <c r="E81" s="687"/>
      <c r="F81" s="218"/>
      <c r="G81" s="1209">
        <f>VLOOKUP($A81,'[25]第２３表資料①（R2）'!$B$89:$AH$91,2,FALSE)</f>
        <v>14585</v>
      </c>
      <c r="H81" s="1209" t="str">
        <f>VLOOKUP($A81,'[25]第２３表資料①（R2）'!$B$89:$AH$91,3,FALSE)</f>
        <v>-</v>
      </c>
      <c r="I81" s="1209">
        <f>VLOOKUP($A81,'[25]第２３表資料①（R2）'!$B$89:$AH$91,5,FALSE)</f>
        <v>2274</v>
      </c>
      <c r="J81" s="1209">
        <f>VLOOKUP($A81,'[25]第２３表資料①（R2）'!$B$89:$AH$91,6,FALSE)</f>
        <v>11143</v>
      </c>
      <c r="K81" s="1209">
        <f>VLOOKUP($A81,'[25]第２３表資料①（R2）'!$B$89:$AH$91,7,FALSE)</f>
        <v>767</v>
      </c>
      <c r="L81" s="1209">
        <f>VLOOKUP($A81,'[25]第２３表資料①（R2）'!$B$89:$AH$91,9,FALSE)</f>
        <v>730</v>
      </c>
      <c r="M81" s="1209">
        <f>VLOOKUP($A81,'[25]第２３表資料①（R2）'!$B$89:$AH$91,10,FALSE)</f>
        <v>23</v>
      </c>
      <c r="N81" s="1209">
        <f>VLOOKUP($A81,'[25]第２３表資料①（R2）'!$B$89:$AH$91,12,FALSE)</f>
        <v>401</v>
      </c>
      <c r="O81" s="1209">
        <f>VLOOKUP($A81,'[25]第２３表資料①（R2）'!$B$89:$AH$91,21,FALSE)</f>
        <v>14585</v>
      </c>
      <c r="P81" s="1209">
        <f>VLOOKUP($A81,'[25]第２３表資料①（R2）'!$B$89:$AH$91,22,FALSE)</f>
        <v>2274</v>
      </c>
      <c r="Q81" s="1209">
        <f>VLOOKUP($A81,'[25]第２３表資料①（R2）'!$B$89:$AH$91,23,FALSE)</f>
        <v>11143</v>
      </c>
      <c r="R81" s="1209">
        <f>VLOOKUP($A81,'[25]第２３表資料①（R2）'!$B$89:$AH$91,24,FALSE)</f>
        <v>767</v>
      </c>
      <c r="S81" s="1209">
        <f>VLOOKUP($A81,'[25]第２３表資料①（R2）'!$B$89:$AH$91,26,FALSE)</f>
        <v>730</v>
      </c>
      <c r="T81" s="1209">
        <f>VLOOKUP($A81,'[25]第２３表資料①（R2）'!$B$89:$AH$91,27,FALSE)</f>
        <v>23</v>
      </c>
      <c r="U81" s="1209">
        <f>VLOOKUP($A81,'[25]第２３表資料①（R2）'!$B$89:$AH$91,29,FALSE)</f>
        <v>401</v>
      </c>
      <c r="V81" s="1209">
        <f>VLOOKUP($A81,'[25]第２３表資料①（R2）'!$B$89:$AH$91,13,FALSE)</f>
        <v>14886</v>
      </c>
      <c r="W81" s="1209">
        <f>VLOOKUP($A81,'[25]第２３表資料①（R2）'!$B$89:$AH$91,16,FALSE)</f>
        <v>1045</v>
      </c>
      <c r="X81" s="1209">
        <f>VLOOKUP($A81,'[25]第２３表資料①（R2）'!$B$89:$AH$91,17,FALSE)</f>
        <v>9</v>
      </c>
      <c r="Y81" s="1209">
        <f>VLOOKUP($A81,'[25]第２３表資料①（R2）'!$B$89:$AH$91,30,FALSE)</f>
        <v>14886</v>
      </c>
      <c r="Z81" s="1209">
        <f>VLOOKUP($A81,'[25]第２３表資料①（R2）'!$B$89:$AH$91,32,FALSE)</f>
        <v>1045</v>
      </c>
      <c r="AA81" s="1209">
        <f>VLOOKUP($A81,'[25]第２３表資料①（R2）'!$B$89:$AH$91,33,FALSE)</f>
        <v>9</v>
      </c>
      <c r="AB81" s="110"/>
    </row>
    <row r="82" spans="1:28" s="338" customFormat="1" ht="6.75" customHeight="1">
      <c r="B82" s="359"/>
      <c r="C82" s="359"/>
      <c r="D82" s="1168"/>
      <c r="E82" s="1168"/>
      <c r="F82" s="331"/>
      <c r="G82" s="1227"/>
      <c r="H82" s="1228"/>
      <c r="I82" s="1228"/>
      <c r="J82" s="1228"/>
      <c r="K82" s="1228"/>
      <c r="L82" s="1228"/>
      <c r="M82" s="1228"/>
      <c r="N82" s="1228"/>
      <c r="O82" s="1228"/>
      <c r="P82" s="1228"/>
      <c r="Q82" s="1228"/>
      <c r="R82" s="1228"/>
      <c r="S82" s="1228"/>
      <c r="T82" s="1228"/>
      <c r="U82" s="1228"/>
      <c r="V82" s="1228"/>
      <c r="W82" s="1228"/>
      <c r="X82" s="1228"/>
      <c r="Y82" s="1228"/>
      <c r="Z82" s="1228"/>
      <c r="AA82" s="1228"/>
    </row>
    <row r="83" spans="1:28" s="338" customFormat="1" ht="5.25" customHeight="1">
      <c r="B83" s="110"/>
      <c r="C83" s="1229"/>
      <c r="D83" s="1230"/>
      <c r="E83" s="110"/>
      <c r="F83" s="110"/>
      <c r="I83" s="1231"/>
      <c r="Q83" s="1232"/>
      <c r="R83" s="1232"/>
      <c r="S83" s="1233"/>
      <c r="T83" s="1233"/>
      <c r="V83" s="1234"/>
      <c r="W83" s="1231"/>
    </row>
    <row r="84" spans="1:28" s="338" customFormat="1" ht="12.75" customHeight="1">
      <c r="B84" s="110"/>
      <c r="C84" s="1229"/>
      <c r="D84" s="1230" t="s">
        <v>1044</v>
      </c>
      <c r="E84" s="110"/>
      <c r="F84" s="110"/>
      <c r="I84" s="1231"/>
      <c r="Q84" s="1232"/>
      <c r="R84" s="1232"/>
      <c r="S84" s="1233"/>
      <c r="T84" s="1233"/>
      <c r="U84" s="1233"/>
      <c r="V84" s="1233"/>
    </row>
    <row r="85" spans="1:28" s="338" customFormat="1" ht="12.75" customHeight="1">
      <c r="B85" s="110"/>
      <c r="C85" s="1229"/>
      <c r="D85" s="1230" t="s">
        <v>1045</v>
      </c>
      <c r="E85" s="110"/>
      <c r="F85" s="110"/>
      <c r="I85" s="1231"/>
      <c r="Q85" s="1232"/>
      <c r="R85" s="1232"/>
      <c r="S85" s="1233"/>
      <c r="T85" s="1233"/>
      <c r="V85" s="1234"/>
    </row>
    <row r="86" spans="1:28" s="95" customFormat="1" ht="12.75" customHeight="1">
      <c r="B86" s="1226"/>
      <c r="C86" s="1229"/>
      <c r="D86" s="1230" t="s">
        <v>1046</v>
      </c>
      <c r="E86" s="1226"/>
      <c r="F86" s="1226"/>
      <c r="I86" s="1231"/>
      <c r="Q86" s="1232"/>
      <c r="R86" s="1232"/>
      <c r="S86" s="1233"/>
      <c r="T86" s="1233"/>
      <c r="V86" s="1235"/>
    </row>
    <row r="87" spans="1:28" ht="12" customHeight="1"/>
    <row r="88" spans="1:28" ht="12" customHeight="1"/>
    <row r="89" spans="1:28" ht="12" customHeight="1"/>
    <row r="90" spans="1:28" ht="6" customHeight="1"/>
    <row r="91" spans="1:28" ht="11.25"/>
    <row r="92" spans="1:28" ht="12" customHeight="1"/>
    <row r="93" spans="1:28" ht="12" customHeight="1"/>
    <row r="94" spans="1:28" ht="12" customHeight="1"/>
    <row r="95" spans="1:28" ht="6.75" customHeight="1"/>
    <row r="96" spans="1:28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2.25" customHeight="1"/>
    <row r="103" ht="2.25" customHeight="1"/>
    <row r="104" ht="17.25" customHeight="1"/>
    <row r="105" ht="9" customHeight="1"/>
    <row r="106" ht="15.75" customHeight="1"/>
    <row r="107" ht="6.75" customHeight="1"/>
    <row r="108" ht="14.25" customHeight="1"/>
    <row r="109" ht="15" customHeight="1"/>
    <row r="110" ht="15.75" customHeight="1"/>
    <row r="111" ht="49.5" customHeight="1"/>
    <row r="112" ht="14.1" customHeight="1"/>
    <row r="113" ht="7.5" customHeight="1"/>
    <row r="114" ht="14.25" customHeight="1"/>
    <row r="115" ht="6" customHeight="1"/>
    <row r="116" ht="12" customHeight="1"/>
    <row r="117" ht="6" customHeight="1"/>
    <row r="118" ht="12" customHeight="1"/>
    <row r="119" ht="6" customHeight="1"/>
    <row r="120" ht="12.75" customHeight="1"/>
    <row r="121" ht="12" customHeight="1"/>
    <row r="122" ht="12" customHeight="1"/>
    <row r="123" ht="12" customHeight="1"/>
    <row r="124" ht="12" customHeight="1"/>
    <row r="125" ht="6" customHeight="1"/>
    <row r="126" ht="12" customHeight="1"/>
    <row r="127" ht="12" customHeight="1"/>
    <row r="128" ht="12" customHeight="1"/>
    <row r="129" ht="12" customHeight="1"/>
    <row r="130" ht="12" customHeight="1"/>
    <row r="131" ht="6" customHeight="1"/>
    <row r="132" ht="12" customHeight="1"/>
    <row r="133" ht="12" customHeight="1"/>
    <row r="134" ht="12" customHeight="1"/>
    <row r="135" ht="12" customHeight="1"/>
    <row r="136" ht="12" customHeight="1"/>
    <row r="137" ht="6" customHeight="1"/>
    <row r="138" ht="11.25"/>
    <row r="139" ht="12" customHeight="1"/>
    <row r="140" ht="12" customHeight="1"/>
    <row r="141" ht="12" customHeight="1"/>
    <row r="142" ht="6" customHeight="1"/>
    <row r="143" ht="12" customHeight="1"/>
    <row r="144" ht="6" customHeight="1"/>
    <row r="145" ht="12" customHeight="1"/>
    <row r="146" ht="6" customHeight="1"/>
    <row r="147" ht="12.75" customHeight="1"/>
    <row r="148" ht="12" customHeight="1"/>
    <row r="149" ht="12" customHeight="1"/>
    <row r="150" ht="12" customHeight="1"/>
    <row r="151" ht="12" customHeight="1"/>
    <row r="152" ht="6" customHeight="1"/>
    <row r="153" ht="12" customHeight="1"/>
    <row r="154" ht="12" customHeight="1"/>
    <row r="155" ht="12" customHeight="1"/>
    <row r="156" ht="12" customHeight="1"/>
    <row r="157" ht="12" customHeight="1"/>
    <row r="158" ht="6" customHeight="1"/>
    <row r="159" ht="12" customHeight="1"/>
    <row r="160" ht="12" customHeight="1"/>
    <row r="161" ht="12" customHeight="1"/>
    <row r="162" ht="12" customHeight="1"/>
    <row r="163" ht="12" customHeight="1"/>
    <row r="164" ht="6" customHeight="1"/>
    <row r="165" ht="11.25"/>
    <row r="166" ht="12" customHeight="1"/>
    <row r="167" ht="12" customHeight="1"/>
    <row r="168" ht="12" customHeight="1"/>
    <row r="169" ht="6" customHeight="1"/>
    <row r="170" ht="12" customHeight="1"/>
    <row r="171" ht="6" customHeight="1"/>
    <row r="172" ht="12" customHeight="1"/>
    <row r="173" ht="6" customHeight="1"/>
    <row r="174" ht="12.75" customHeight="1"/>
    <row r="175" ht="12" customHeight="1"/>
    <row r="176" ht="12" customHeight="1"/>
    <row r="177" ht="12" customHeight="1"/>
    <row r="178" ht="12" customHeight="1"/>
    <row r="179" ht="6" customHeight="1"/>
    <row r="180" ht="12" customHeight="1"/>
    <row r="181" ht="12" customHeight="1"/>
    <row r="182" ht="12" customHeight="1"/>
    <row r="183" ht="12" customHeight="1"/>
    <row r="184" ht="12" customHeight="1"/>
    <row r="185" ht="6" customHeight="1"/>
    <row r="186" ht="12" customHeight="1"/>
    <row r="187" ht="12" customHeight="1"/>
    <row r="188" ht="12" customHeight="1"/>
    <row r="189" ht="12" customHeight="1"/>
    <row r="190" ht="12" customHeight="1"/>
    <row r="191" ht="6" customHeight="1"/>
    <row r="192" ht="11.25"/>
    <row r="193" ht="12" customHeight="1"/>
    <row r="194" ht="12" customHeight="1"/>
    <row r="195" ht="12" customHeight="1"/>
    <row r="196" ht="6" customHeight="1"/>
    <row r="197" ht="11.25"/>
    <row r="198" ht="12" customHeight="1"/>
    <row r="199" ht="12" customHeight="1"/>
    <row r="200" ht="12" customHeight="1"/>
    <row r="201" ht="6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2.25" customHeight="1"/>
    <row r="209" ht="2.25" customHeight="1"/>
    <row r="210" ht="17.25" customHeight="1"/>
    <row r="211" ht="9" customHeight="1"/>
    <row r="212" ht="15.75" customHeight="1"/>
    <row r="213" ht="6.75" customHeight="1"/>
    <row r="214" ht="14.25" customHeight="1"/>
    <row r="215" ht="15" customHeight="1"/>
    <row r="216" ht="15.75" customHeight="1"/>
    <row r="217" ht="49.5" customHeight="1"/>
    <row r="218" ht="14.1" customHeight="1"/>
    <row r="219" ht="7.5" customHeight="1"/>
    <row r="220" ht="14.25" customHeight="1"/>
    <row r="221" ht="6" customHeight="1"/>
    <row r="222" ht="12" customHeight="1"/>
    <row r="223" ht="6" customHeight="1"/>
    <row r="224" ht="12" customHeight="1"/>
    <row r="225" ht="6" customHeight="1"/>
    <row r="226" ht="12.75" customHeight="1"/>
    <row r="227" ht="12" customHeight="1"/>
    <row r="228" ht="12" customHeight="1"/>
    <row r="229" ht="12" customHeight="1"/>
    <row r="230" ht="12" customHeight="1"/>
    <row r="231" ht="6" customHeight="1"/>
    <row r="232" ht="12" customHeight="1"/>
    <row r="233" ht="12" customHeight="1"/>
    <row r="234" ht="12" customHeight="1"/>
    <row r="235" ht="12" customHeight="1"/>
    <row r="236" ht="12" customHeight="1"/>
    <row r="237" ht="6" customHeight="1"/>
    <row r="238" ht="12" customHeight="1"/>
    <row r="239" ht="12" customHeight="1"/>
    <row r="240" ht="12" customHeight="1"/>
    <row r="241" ht="12" customHeight="1"/>
    <row r="242" ht="12" customHeight="1"/>
    <row r="243" ht="6" customHeight="1"/>
    <row r="244" ht="11.25"/>
    <row r="245" ht="12" customHeight="1"/>
    <row r="246" ht="12" customHeight="1"/>
    <row r="247" ht="12" customHeight="1"/>
    <row r="248" ht="6" customHeight="1"/>
    <row r="249" ht="12" customHeight="1"/>
    <row r="250" ht="6" customHeight="1"/>
    <row r="251" ht="12" customHeight="1"/>
    <row r="252" ht="6" customHeight="1"/>
    <row r="253" ht="12.75" customHeight="1"/>
    <row r="254" ht="12" customHeight="1"/>
    <row r="255" ht="12" customHeight="1"/>
    <row r="256" ht="12" customHeight="1"/>
    <row r="257" ht="12" customHeight="1"/>
    <row r="258" ht="6" customHeight="1"/>
    <row r="259" ht="12" customHeight="1"/>
    <row r="260" ht="12" customHeight="1"/>
    <row r="261" ht="12" customHeight="1"/>
    <row r="262" ht="12" customHeight="1"/>
    <row r="263" ht="12" customHeight="1"/>
    <row r="264" ht="6" customHeight="1"/>
    <row r="265" ht="12" customHeight="1"/>
    <row r="266" ht="12" customHeight="1"/>
    <row r="267" ht="12" customHeight="1"/>
    <row r="268" ht="12" customHeight="1"/>
    <row r="269" ht="12" customHeight="1"/>
    <row r="270" ht="6" customHeight="1"/>
    <row r="271" ht="11.25"/>
    <row r="272" ht="12" customHeight="1"/>
    <row r="273" ht="12" customHeight="1"/>
    <row r="274" ht="12" customHeight="1"/>
    <row r="275" ht="6" customHeight="1"/>
    <row r="276" ht="12" customHeight="1"/>
    <row r="277" ht="6" customHeight="1"/>
    <row r="278" ht="12" customHeight="1"/>
    <row r="279" ht="6" customHeight="1"/>
    <row r="280" ht="12.75" customHeight="1"/>
    <row r="281" ht="12" customHeight="1"/>
    <row r="282" ht="12" customHeight="1"/>
    <row r="283" ht="12" customHeight="1"/>
    <row r="284" ht="12" customHeight="1"/>
    <row r="285" ht="6" customHeight="1"/>
    <row r="286" ht="12" customHeight="1"/>
    <row r="287" ht="12" customHeight="1"/>
    <row r="288" ht="12" customHeight="1"/>
    <row r="289" ht="12" customHeight="1"/>
    <row r="290" ht="12" customHeight="1"/>
    <row r="291" ht="6" customHeight="1"/>
    <row r="292" ht="12" customHeight="1"/>
    <row r="293" ht="12" customHeight="1"/>
    <row r="294" ht="12" customHeight="1"/>
    <row r="295" ht="12" customHeight="1"/>
    <row r="296" ht="12" customHeight="1"/>
    <row r="297" ht="6" customHeight="1"/>
    <row r="298" ht="11.25"/>
    <row r="299" ht="12" customHeight="1"/>
    <row r="300" ht="12" customHeight="1"/>
    <row r="301" ht="12" customHeight="1"/>
    <row r="302" ht="6" customHeight="1"/>
    <row r="303" ht="11.25"/>
    <row r="304" ht="12" customHeight="1"/>
    <row r="305" ht="12" customHeight="1"/>
    <row r="306" ht="12" customHeight="1"/>
    <row r="307" ht="6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2.25" customHeight="1"/>
    <row r="315" ht="2.25" customHeight="1"/>
    <row r="316" ht="17.25" customHeight="1"/>
    <row r="317" ht="9" customHeight="1"/>
    <row r="318" ht="15.75" customHeight="1"/>
    <row r="319" ht="6.75" customHeight="1"/>
    <row r="320" ht="14.25" customHeight="1"/>
    <row r="321" ht="15" customHeight="1"/>
    <row r="322" ht="15.75" customHeight="1"/>
    <row r="323" ht="49.5" customHeight="1"/>
    <row r="324" ht="14.1" customHeight="1"/>
    <row r="325" ht="7.5" customHeight="1"/>
    <row r="326" ht="14.25" customHeight="1"/>
    <row r="327" ht="6" customHeight="1"/>
    <row r="328" ht="12" customHeight="1"/>
    <row r="329" ht="6" customHeight="1"/>
    <row r="330" ht="12" customHeight="1"/>
    <row r="331" ht="6" customHeight="1"/>
    <row r="332" ht="12.75" customHeight="1"/>
    <row r="333" ht="12" customHeight="1"/>
    <row r="334" ht="12" customHeight="1"/>
    <row r="335" ht="12" customHeight="1"/>
    <row r="336" ht="12" customHeight="1"/>
    <row r="337" ht="6" customHeight="1"/>
    <row r="338" ht="12" customHeight="1"/>
    <row r="339" ht="12" customHeight="1"/>
    <row r="340" ht="12" customHeight="1"/>
    <row r="341" ht="12" customHeight="1"/>
    <row r="342" ht="12" customHeight="1"/>
    <row r="343" ht="6" customHeight="1"/>
    <row r="344" ht="12" customHeight="1"/>
    <row r="345" ht="12" customHeight="1"/>
    <row r="346" ht="12" customHeight="1"/>
    <row r="347" ht="12" customHeight="1"/>
    <row r="348" ht="12" customHeight="1"/>
    <row r="349" ht="6" customHeight="1"/>
    <row r="350" ht="11.25"/>
    <row r="351" ht="12" customHeight="1"/>
    <row r="352" ht="12" customHeight="1"/>
    <row r="353" ht="12" customHeight="1"/>
    <row r="354" ht="6" customHeight="1"/>
    <row r="355" ht="12" customHeight="1"/>
    <row r="356" ht="6" customHeight="1"/>
    <row r="357" ht="12" customHeight="1"/>
    <row r="358" ht="6" customHeight="1"/>
    <row r="359" ht="12.75" customHeight="1"/>
    <row r="360" ht="12" customHeight="1"/>
    <row r="361" ht="12" customHeight="1"/>
    <row r="362" ht="12" customHeight="1"/>
    <row r="363" ht="12" customHeight="1"/>
    <row r="364" ht="6" customHeight="1"/>
    <row r="365" ht="12" customHeight="1"/>
    <row r="366" ht="12" customHeight="1"/>
    <row r="367" ht="12" customHeight="1"/>
    <row r="368" ht="12" customHeight="1"/>
    <row r="369" ht="12" customHeight="1"/>
    <row r="370" ht="6" customHeight="1"/>
    <row r="371" ht="12" customHeight="1"/>
    <row r="372" ht="12" customHeight="1"/>
    <row r="373" ht="12" customHeight="1"/>
    <row r="374" ht="12" customHeight="1"/>
    <row r="375" ht="12" customHeight="1"/>
    <row r="376" ht="6" customHeight="1"/>
    <row r="377" ht="11.25"/>
    <row r="378" ht="12" customHeight="1"/>
    <row r="379" ht="12" customHeight="1"/>
    <row r="380" ht="12" customHeight="1"/>
    <row r="381" ht="6" customHeight="1"/>
    <row r="382" ht="12" customHeight="1"/>
    <row r="383" ht="6" customHeight="1"/>
    <row r="384" ht="12" customHeight="1"/>
    <row r="385" ht="6" customHeight="1"/>
    <row r="386" ht="12.75" customHeight="1"/>
    <row r="387" ht="12" customHeight="1"/>
    <row r="388" ht="12" customHeight="1"/>
    <row r="389" ht="12" customHeight="1"/>
    <row r="390" ht="12" customHeight="1"/>
    <row r="391" ht="6" customHeight="1"/>
    <row r="392" ht="12" customHeight="1"/>
    <row r="393" ht="12" customHeight="1"/>
    <row r="394" ht="12" customHeight="1"/>
    <row r="395" ht="12" customHeight="1"/>
    <row r="396" ht="12" customHeight="1"/>
    <row r="397" ht="6" customHeight="1"/>
    <row r="398" ht="12" customHeight="1"/>
    <row r="399" ht="12" customHeight="1"/>
    <row r="400" ht="12" customHeight="1"/>
    <row r="401" ht="12" customHeight="1"/>
    <row r="402" ht="12" customHeight="1"/>
    <row r="403" ht="6" customHeight="1"/>
    <row r="404" ht="11.25"/>
    <row r="405" ht="12" customHeight="1"/>
    <row r="406" ht="12" customHeight="1"/>
    <row r="407" ht="12" customHeight="1"/>
    <row r="408" ht="6" customHeight="1"/>
    <row r="409" ht="11.25"/>
    <row r="410" ht="12" customHeight="1"/>
    <row r="411" ht="12" customHeight="1"/>
    <row r="412" ht="12" customHeight="1"/>
    <row r="413" ht="6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2.25" customHeight="1"/>
    <row r="421" ht="2.25" customHeight="1"/>
    <row r="422" ht="17.25" customHeight="1"/>
    <row r="423" ht="9" customHeight="1"/>
    <row r="424" ht="15.75" customHeight="1"/>
    <row r="425" ht="6.75" customHeight="1"/>
    <row r="426" ht="14.25" customHeight="1"/>
    <row r="427" ht="15" customHeight="1"/>
    <row r="428" ht="15.75" customHeight="1"/>
    <row r="429" ht="49.5" customHeight="1"/>
    <row r="430" ht="14.1" customHeight="1"/>
    <row r="431" ht="7.5" customHeight="1"/>
    <row r="432" ht="14.25" customHeight="1"/>
    <row r="433" ht="6" customHeight="1"/>
    <row r="434" ht="12" customHeight="1"/>
    <row r="435" ht="6" customHeight="1"/>
    <row r="436" ht="12" customHeight="1"/>
    <row r="437" ht="6" customHeight="1"/>
    <row r="438" ht="12.75" customHeight="1"/>
    <row r="439" ht="12" customHeight="1"/>
    <row r="440" ht="12" customHeight="1"/>
    <row r="441" ht="12" customHeight="1"/>
    <row r="442" ht="12" customHeight="1"/>
    <row r="443" ht="6" customHeight="1"/>
    <row r="444" ht="12" customHeight="1"/>
    <row r="445" ht="12" customHeight="1"/>
    <row r="446" ht="12" customHeight="1"/>
    <row r="447" ht="12" customHeight="1"/>
    <row r="448" ht="12" customHeight="1"/>
    <row r="449" ht="6" customHeight="1"/>
    <row r="450" ht="12" customHeight="1"/>
    <row r="451" ht="12" customHeight="1"/>
    <row r="452" ht="12" customHeight="1"/>
    <row r="453" ht="12" customHeight="1"/>
    <row r="454" ht="12" customHeight="1"/>
    <row r="455" ht="6" customHeight="1"/>
    <row r="456" ht="11.25"/>
    <row r="457" ht="12" customHeight="1"/>
    <row r="458" ht="12" customHeight="1"/>
    <row r="459" ht="12" customHeight="1"/>
    <row r="460" ht="6" customHeight="1"/>
    <row r="461" ht="12" customHeight="1"/>
    <row r="462" ht="6" customHeight="1"/>
    <row r="463" ht="12" customHeight="1"/>
    <row r="464" ht="6" customHeight="1"/>
    <row r="465" ht="12.75" customHeight="1"/>
    <row r="466" ht="12" customHeight="1"/>
    <row r="467" ht="12" customHeight="1"/>
    <row r="468" ht="12" customHeight="1"/>
    <row r="469" ht="12" customHeight="1"/>
    <row r="470" ht="6" customHeight="1"/>
    <row r="471" ht="12" customHeight="1"/>
    <row r="472" ht="12" customHeight="1"/>
    <row r="473" ht="12" customHeight="1"/>
    <row r="474" ht="12" customHeight="1"/>
    <row r="475" ht="12" customHeight="1"/>
    <row r="476" ht="6" customHeight="1"/>
    <row r="477" ht="12" customHeight="1"/>
    <row r="478" ht="12" customHeight="1"/>
    <row r="479" ht="12" customHeight="1"/>
    <row r="480" ht="12" customHeight="1"/>
    <row r="481" ht="12" customHeight="1"/>
    <row r="482" ht="6" customHeight="1"/>
    <row r="483" ht="11.25"/>
    <row r="484" ht="12" customHeight="1"/>
    <row r="485" ht="12" customHeight="1"/>
    <row r="486" ht="12" customHeight="1"/>
    <row r="487" ht="6" customHeight="1"/>
    <row r="488" ht="12" customHeight="1"/>
    <row r="489" ht="6" customHeight="1"/>
    <row r="490" ht="12" customHeight="1"/>
    <row r="491" ht="6" customHeight="1"/>
    <row r="492" ht="12.75" customHeight="1"/>
    <row r="493" ht="12" customHeight="1"/>
    <row r="494" ht="12" customHeight="1"/>
    <row r="495" ht="12" customHeight="1"/>
    <row r="496" ht="12" customHeight="1"/>
    <row r="497" ht="6" customHeight="1"/>
    <row r="498" ht="12" customHeight="1"/>
    <row r="499" ht="12" customHeight="1"/>
    <row r="500" ht="12" customHeight="1"/>
    <row r="501" ht="12" customHeight="1"/>
    <row r="502" ht="12" customHeight="1"/>
    <row r="503" ht="6" customHeight="1"/>
    <row r="504" ht="12" customHeight="1"/>
    <row r="505" ht="12" customHeight="1"/>
    <row r="506" ht="12" customHeight="1"/>
    <row r="507" ht="12" customHeight="1"/>
    <row r="508" ht="12" customHeight="1"/>
    <row r="509" ht="6" customHeight="1"/>
    <row r="510" ht="11.25"/>
    <row r="511" ht="12" customHeight="1"/>
    <row r="512" ht="12" customHeight="1"/>
    <row r="513" ht="12" customHeight="1"/>
    <row r="514" ht="6" customHeight="1"/>
    <row r="515" ht="11.25"/>
    <row r="516" ht="12" customHeight="1"/>
    <row r="517" ht="12" customHeight="1"/>
    <row r="518" ht="12" customHeight="1"/>
    <row r="519" ht="6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2.25" customHeight="1"/>
    <row r="527" ht="2.25" customHeight="1"/>
    <row r="528" ht="17.25" customHeight="1"/>
    <row r="529" ht="9" customHeight="1"/>
    <row r="530" ht="15.75" customHeight="1"/>
    <row r="531" ht="6.75" customHeight="1"/>
    <row r="532" ht="14.25" customHeight="1"/>
    <row r="533" ht="15" customHeight="1"/>
    <row r="534" ht="15.75" customHeight="1"/>
    <row r="535" ht="49.5" customHeight="1"/>
    <row r="536" ht="14.1" customHeight="1"/>
    <row r="537" ht="7.5" customHeight="1"/>
    <row r="538" ht="14.25" customHeight="1"/>
    <row r="539" ht="6" customHeight="1"/>
    <row r="540" ht="12" customHeight="1"/>
    <row r="541" ht="6" customHeight="1"/>
    <row r="542" ht="12" customHeight="1"/>
    <row r="543" ht="6" customHeight="1"/>
    <row r="544" ht="12.75" customHeight="1"/>
    <row r="545" ht="12" customHeight="1"/>
    <row r="546" ht="12" customHeight="1"/>
    <row r="547" ht="12" customHeight="1"/>
    <row r="548" ht="12" customHeight="1"/>
    <row r="549" ht="6" customHeight="1"/>
    <row r="550" ht="12" customHeight="1"/>
    <row r="551" ht="12" customHeight="1"/>
    <row r="552" ht="12" customHeight="1"/>
    <row r="553" ht="12" customHeight="1"/>
    <row r="554" ht="12" customHeight="1"/>
    <row r="555" ht="6" customHeight="1"/>
    <row r="556" ht="12" customHeight="1"/>
    <row r="557" ht="12" customHeight="1"/>
    <row r="558" ht="12" customHeight="1"/>
    <row r="559" ht="12" customHeight="1"/>
    <row r="560" ht="12" customHeight="1"/>
    <row r="561" ht="6" customHeight="1"/>
    <row r="562" ht="11.25"/>
    <row r="563" ht="12" customHeight="1"/>
    <row r="564" ht="12" customHeight="1"/>
    <row r="565" ht="12" customHeight="1"/>
    <row r="566" ht="6" customHeight="1"/>
    <row r="567" ht="12" customHeight="1"/>
    <row r="568" ht="6" customHeight="1"/>
    <row r="569" ht="12" customHeight="1"/>
    <row r="570" ht="6" customHeight="1"/>
    <row r="571" ht="12.75" customHeight="1"/>
    <row r="572" ht="12" customHeight="1"/>
    <row r="573" ht="12" customHeight="1"/>
    <row r="574" ht="12" customHeight="1"/>
    <row r="575" ht="12" customHeight="1"/>
    <row r="576" ht="6" customHeight="1"/>
    <row r="577" ht="12" customHeight="1"/>
    <row r="578" ht="12" customHeight="1"/>
    <row r="579" ht="12" customHeight="1"/>
    <row r="580" ht="12" customHeight="1"/>
    <row r="581" ht="12" customHeight="1"/>
    <row r="582" ht="6" customHeight="1"/>
    <row r="583" ht="12" customHeight="1"/>
    <row r="584" ht="12" customHeight="1"/>
    <row r="585" ht="12" customHeight="1"/>
    <row r="586" ht="12" customHeight="1"/>
    <row r="587" ht="12" customHeight="1"/>
    <row r="588" ht="6" customHeight="1"/>
    <row r="589" ht="11.25"/>
    <row r="590" ht="12" customHeight="1"/>
    <row r="591" ht="12" customHeight="1"/>
    <row r="592" ht="12" customHeight="1"/>
    <row r="593" ht="6" customHeight="1"/>
    <row r="594" ht="12" customHeight="1"/>
    <row r="595" ht="6" customHeight="1"/>
    <row r="596" ht="12" customHeight="1"/>
    <row r="597" ht="6" customHeight="1"/>
    <row r="598" ht="12.75" customHeight="1"/>
    <row r="599" ht="12" customHeight="1"/>
    <row r="600" ht="12" customHeight="1"/>
    <row r="601" ht="12" customHeight="1"/>
    <row r="602" ht="12" customHeight="1"/>
    <row r="603" ht="6" customHeight="1"/>
    <row r="604" ht="12" customHeight="1"/>
    <row r="605" ht="12" customHeight="1"/>
    <row r="606" ht="12" customHeight="1"/>
    <row r="607" ht="12" customHeight="1"/>
    <row r="608" ht="12" customHeight="1"/>
    <row r="609" ht="6" customHeight="1"/>
    <row r="610" ht="12" customHeight="1"/>
    <row r="611" ht="12" customHeight="1"/>
    <row r="612" ht="12" customHeight="1"/>
    <row r="613" ht="12" customHeight="1"/>
    <row r="614" ht="12" customHeight="1"/>
    <row r="615" ht="6" customHeight="1"/>
    <row r="616" ht="11.25"/>
    <row r="617" ht="12" customHeight="1"/>
    <row r="618" ht="12" customHeight="1"/>
    <row r="619" ht="12" customHeight="1"/>
    <row r="620" ht="6" customHeight="1"/>
    <row r="621" ht="11.25"/>
    <row r="622" ht="12" customHeight="1"/>
    <row r="623" ht="12" customHeight="1"/>
    <row r="624" ht="12" customHeight="1"/>
    <row r="625" ht="6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2.25" customHeight="1"/>
    <row r="633" ht="2.25" customHeight="1"/>
    <row r="634" ht="17.25" customHeight="1"/>
    <row r="635" ht="9" customHeight="1"/>
    <row r="636" ht="15.75" customHeight="1"/>
    <row r="637" ht="6.75" customHeight="1"/>
    <row r="638" ht="14.25" customHeight="1"/>
    <row r="639" ht="15" customHeight="1"/>
    <row r="640" ht="15.75" customHeight="1"/>
    <row r="641" ht="49.5" customHeight="1"/>
    <row r="642" ht="14.1" customHeight="1"/>
    <row r="643" ht="7.5" customHeight="1"/>
    <row r="644" ht="14.25" customHeight="1"/>
    <row r="645" ht="6" customHeight="1"/>
    <row r="646" ht="12" customHeight="1"/>
    <row r="647" ht="6" customHeight="1"/>
    <row r="648" ht="12" customHeight="1"/>
    <row r="649" ht="6" customHeight="1"/>
    <row r="650" ht="12.75" customHeight="1"/>
    <row r="651" ht="12" customHeight="1"/>
    <row r="652" ht="12" customHeight="1"/>
    <row r="653" ht="12" customHeight="1"/>
    <row r="654" ht="12" customHeight="1"/>
    <row r="655" ht="6" customHeight="1"/>
    <row r="656" ht="12" customHeight="1"/>
    <row r="657" ht="12" customHeight="1"/>
    <row r="658" ht="12" customHeight="1"/>
    <row r="659" ht="12" customHeight="1"/>
    <row r="660" ht="12" customHeight="1"/>
    <row r="661" ht="6" customHeight="1"/>
    <row r="662" ht="12" customHeight="1"/>
    <row r="663" ht="12" customHeight="1"/>
    <row r="664" ht="12" customHeight="1"/>
    <row r="665" ht="12" customHeight="1"/>
    <row r="666" ht="12" customHeight="1"/>
    <row r="667" ht="6" customHeight="1"/>
    <row r="668" ht="11.25"/>
    <row r="669" ht="12" customHeight="1"/>
    <row r="670" ht="12" customHeight="1"/>
    <row r="671" ht="12" customHeight="1"/>
    <row r="672" ht="6" customHeight="1"/>
    <row r="673" ht="12" customHeight="1"/>
    <row r="674" ht="6" customHeight="1"/>
    <row r="675" ht="12" customHeight="1"/>
    <row r="676" ht="6" customHeight="1"/>
    <row r="677" ht="12.75" customHeight="1"/>
    <row r="678" ht="12" customHeight="1"/>
    <row r="679" ht="12" customHeight="1"/>
    <row r="680" ht="12" customHeight="1"/>
    <row r="681" ht="12" customHeight="1"/>
    <row r="682" ht="6" customHeight="1"/>
    <row r="683" ht="12" customHeight="1"/>
    <row r="684" ht="12" customHeight="1"/>
    <row r="685" ht="12" customHeight="1"/>
    <row r="686" ht="12" customHeight="1"/>
    <row r="687" ht="12" customHeight="1"/>
    <row r="688" ht="6" customHeight="1"/>
    <row r="689" ht="12" customHeight="1"/>
    <row r="690" ht="12" customHeight="1"/>
    <row r="691" ht="12" customHeight="1"/>
    <row r="692" ht="12" customHeight="1"/>
    <row r="693" ht="12" customHeight="1"/>
    <row r="694" ht="6" customHeight="1"/>
    <row r="695" ht="11.25"/>
    <row r="696" ht="12" customHeight="1"/>
    <row r="697" ht="12" customHeight="1"/>
    <row r="698" ht="12" customHeight="1"/>
    <row r="699" ht="6" customHeight="1"/>
    <row r="700" ht="12" customHeight="1"/>
    <row r="701" ht="6" customHeight="1"/>
    <row r="702" ht="12" customHeight="1"/>
    <row r="703" ht="6" customHeight="1"/>
    <row r="704" ht="12.75" customHeight="1"/>
    <row r="705" ht="12" customHeight="1"/>
    <row r="706" ht="12" customHeight="1"/>
    <row r="707" ht="12" customHeight="1"/>
    <row r="708" ht="12" customHeight="1"/>
    <row r="709" ht="6" customHeight="1"/>
    <row r="710" ht="12" customHeight="1"/>
    <row r="711" ht="12" customHeight="1"/>
    <row r="712" ht="12" customHeight="1"/>
    <row r="713" ht="12" customHeight="1"/>
    <row r="714" ht="12" customHeight="1"/>
    <row r="715" ht="6" customHeight="1"/>
    <row r="716" ht="12" customHeight="1"/>
    <row r="717" ht="12" customHeight="1"/>
    <row r="718" ht="12" customHeight="1"/>
    <row r="719" ht="12" customHeight="1"/>
    <row r="720" ht="12" customHeight="1"/>
    <row r="721" ht="6" customHeight="1"/>
    <row r="722" ht="11.25"/>
    <row r="723" ht="12" customHeight="1"/>
    <row r="724" ht="12" customHeight="1"/>
    <row r="725" ht="12" customHeight="1"/>
    <row r="726" ht="6" customHeight="1"/>
    <row r="727" ht="11.25"/>
    <row r="728" ht="12" customHeight="1"/>
    <row r="729" ht="12" customHeight="1"/>
    <row r="730" ht="12" customHeight="1"/>
    <row r="731" ht="6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2.25" customHeight="1"/>
    <row r="739" ht="2.25" customHeight="1"/>
    <row r="740" ht="17.25" customHeight="1"/>
    <row r="741" ht="9" customHeight="1"/>
    <row r="742" ht="15.75" customHeight="1"/>
    <row r="743" ht="6.75" customHeight="1"/>
    <row r="744" ht="14.25" customHeight="1"/>
    <row r="745" ht="15" customHeight="1"/>
    <row r="746" ht="15.75" customHeight="1"/>
    <row r="747" ht="49.5" customHeight="1"/>
    <row r="748" ht="14.1" customHeight="1"/>
    <row r="749" ht="7.5" customHeight="1"/>
    <row r="750" ht="14.25" customHeight="1"/>
    <row r="751" ht="6" customHeight="1"/>
    <row r="752" ht="12" customHeight="1"/>
    <row r="753" ht="6" customHeight="1"/>
    <row r="754" ht="12" customHeight="1"/>
    <row r="755" ht="6" customHeight="1"/>
    <row r="756" ht="12.75" customHeight="1"/>
    <row r="757" ht="12" customHeight="1"/>
    <row r="758" ht="12" customHeight="1"/>
    <row r="759" ht="12" customHeight="1"/>
    <row r="760" ht="12" customHeight="1"/>
    <row r="761" ht="6" customHeight="1"/>
    <row r="762" ht="12" customHeight="1"/>
    <row r="763" ht="12" customHeight="1"/>
    <row r="764" ht="12" customHeight="1"/>
    <row r="765" ht="12" customHeight="1"/>
    <row r="766" ht="12" customHeight="1"/>
    <row r="767" ht="6" customHeight="1"/>
    <row r="768" ht="12" customHeight="1"/>
    <row r="769" ht="12" customHeight="1"/>
    <row r="770" ht="12" customHeight="1"/>
    <row r="771" ht="12" customHeight="1"/>
    <row r="772" ht="12" customHeight="1"/>
    <row r="773" ht="6" customHeight="1"/>
    <row r="774" ht="11.25"/>
    <row r="775" ht="12" customHeight="1"/>
    <row r="776" ht="12" customHeight="1"/>
    <row r="777" ht="12" customHeight="1"/>
    <row r="778" ht="6" customHeight="1"/>
    <row r="779" ht="12" customHeight="1"/>
    <row r="780" ht="6" customHeight="1"/>
    <row r="781" ht="12" customHeight="1"/>
    <row r="782" ht="6" customHeight="1"/>
    <row r="783" ht="12.75" customHeight="1"/>
    <row r="784" ht="12" customHeight="1"/>
    <row r="785" ht="12" customHeight="1"/>
    <row r="786" ht="12" customHeight="1"/>
    <row r="787" ht="12" customHeight="1"/>
    <row r="788" ht="6" customHeight="1"/>
    <row r="789" ht="12" customHeight="1"/>
    <row r="790" ht="12" customHeight="1"/>
    <row r="791" ht="12" customHeight="1"/>
    <row r="792" ht="12" customHeight="1"/>
    <row r="793" ht="12" customHeight="1"/>
    <row r="794" ht="6" customHeight="1"/>
    <row r="795" ht="12" customHeight="1"/>
    <row r="796" ht="12" customHeight="1"/>
    <row r="797" ht="12" customHeight="1"/>
    <row r="798" ht="12" customHeight="1"/>
    <row r="799" ht="12" customHeight="1"/>
    <row r="800" ht="6" customHeight="1"/>
    <row r="801" ht="11.25"/>
    <row r="802" ht="12" customHeight="1"/>
    <row r="803" ht="12" customHeight="1"/>
    <row r="804" ht="12" customHeight="1"/>
    <row r="805" ht="6" customHeight="1"/>
    <row r="806" ht="12" customHeight="1"/>
    <row r="807" ht="6" customHeight="1"/>
    <row r="808" ht="12" customHeight="1"/>
    <row r="809" ht="6" customHeight="1"/>
    <row r="810" ht="12.75" customHeight="1"/>
    <row r="811" ht="12" customHeight="1"/>
    <row r="812" ht="12" customHeight="1"/>
    <row r="813" ht="12" customHeight="1"/>
    <row r="814" ht="12" customHeight="1"/>
    <row r="815" ht="6" customHeight="1"/>
    <row r="816" ht="12" customHeight="1"/>
    <row r="817" ht="12" customHeight="1"/>
    <row r="818" ht="12" customHeight="1"/>
    <row r="819" ht="12" customHeight="1"/>
    <row r="820" ht="12" customHeight="1"/>
    <row r="821" ht="6" customHeight="1"/>
    <row r="822" ht="12" customHeight="1"/>
    <row r="823" ht="12" customHeight="1"/>
    <row r="824" ht="12" customHeight="1"/>
    <row r="825" ht="12" customHeight="1"/>
    <row r="826" ht="12" customHeight="1"/>
    <row r="827" ht="6" customHeight="1"/>
    <row r="828" ht="11.25"/>
    <row r="829" ht="12" customHeight="1"/>
    <row r="830" ht="12" customHeight="1"/>
    <row r="831" ht="12" customHeight="1"/>
    <row r="832" ht="6" customHeight="1"/>
    <row r="833" ht="11.25"/>
    <row r="834" ht="12" customHeight="1"/>
    <row r="835" ht="12" customHeight="1"/>
    <row r="836" ht="12" customHeight="1"/>
    <row r="837" ht="6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2.25" customHeight="1"/>
    <row r="845" ht="2.25" customHeight="1"/>
    <row r="846" ht="17.25" customHeight="1"/>
    <row r="847" ht="9" customHeight="1"/>
    <row r="848" ht="15.75" customHeight="1"/>
    <row r="849" ht="6.75" customHeight="1"/>
    <row r="850" ht="14.25" customHeight="1"/>
    <row r="851" ht="15" customHeight="1"/>
    <row r="852" ht="15.75" customHeight="1"/>
    <row r="853" ht="49.5" customHeight="1"/>
    <row r="854" ht="14.1" customHeight="1"/>
    <row r="855" ht="7.5" customHeight="1"/>
    <row r="856" ht="14.25" customHeight="1"/>
    <row r="857" ht="6" customHeight="1"/>
    <row r="858" ht="12" customHeight="1"/>
    <row r="859" ht="6" customHeight="1"/>
    <row r="860" ht="12" customHeight="1"/>
    <row r="861" ht="6" customHeight="1"/>
    <row r="862" ht="12.75" customHeight="1"/>
    <row r="863" ht="12" customHeight="1"/>
    <row r="864" ht="12" customHeight="1"/>
    <row r="865" ht="12" customHeight="1"/>
    <row r="866" ht="12" customHeight="1"/>
    <row r="867" ht="6" customHeight="1"/>
    <row r="868" ht="12" customHeight="1"/>
    <row r="869" ht="12" customHeight="1"/>
    <row r="870" ht="12" customHeight="1"/>
    <row r="871" ht="12" customHeight="1"/>
    <row r="872" ht="12" customHeight="1"/>
    <row r="873" ht="6" customHeight="1"/>
    <row r="874" ht="12" customHeight="1"/>
    <row r="875" ht="12" customHeight="1"/>
    <row r="876" ht="12" customHeight="1"/>
    <row r="877" ht="12" customHeight="1"/>
    <row r="878" ht="12" customHeight="1"/>
    <row r="879" ht="6" customHeight="1"/>
    <row r="880" ht="11.25"/>
    <row r="881" ht="12" customHeight="1"/>
    <row r="882" ht="12" customHeight="1"/>
    <row r="883" ht="12" customHeight="1"/>
    <row r="884" ht="6" customHeight="1"/>
    <row r="885" ht="12" customHeight="1"/>
    <row r="886" ht="6" customHeight="1"/>
    <row r="887" ht="12" customHeight="1"/>
    <row r="888" ht="6" customHeight="1"/>
    <row r="889" ht="12.75" customHeight="1"/>
    <row r="890" ht="12" customHeight="1"/>
    <row r="891" ht="12" customHeight="1"/>
    <row r="892" ht="12" customHeight="1"/>
    <row r="893" ht="12" customHeight="1"/>
    <row r="894" ht="6" customHeight="1"/>
    <row r="895" ht="12" customHeight="1"/>
    <row r="896" ht="12" customHeight="1"/>
    <row r="897" ht="12" customHeight="1"/>
    <row r="898" ht="12" customHeight="1"/>
    <row r="899" ht="12" customHeight="1"/>
    <row r="900" ht="6" customHeight="1"/>
    <row r="901" ht="12" customHeight="1"/>
    <row r="902" ht="12" customHeight="1"/>
    <row r="903" ht="12" customHeight="1"/>
    <row r="904" ht="12" customHeight="1"/>
    <row r="905" ht="12" customHeight="1"/>
    <row r="906" ht="6" customHeight="1"/>
    <row r="907" ht="11.25"/>
    <row r="908" ht="12" customHeight="1"/>
    <row r="909" ht="12" customHeight="1"/>
    <row r="910" ht="12" customHeight="1"/>
    <row r="911" ht="6" customHeight="1"/>
    <row r="912" ht="12" customHeight="1"/>
    <row r="913" ht="6" customHeight="1"/>
    <row r="914" ht="12" customHeight="1"/>
    <row r="915" ht="6" customHeight="1"/>
    <row r="916" ht="12.75" customHeight="1"/>
    <row r="917" ht="12" customHeight="1"/>
    <row r="918" ht="12" customHeight="1"/>
    <row r="919" ht="12" customHeight="1"/>
    <row r="920" ht="12" customHeight="1"/>
    <row r="921" ht="6" customHeight="1"/>
    <row r="922" ht="12" customHeight="1"/>
    <row r="923" ht="12" customHeight="1"/>
    <row r="924" ht="12" customHeight="1"/>
    <row r="925" ht="12" customHeight="1"/>
    <row r="926" ht="12" customHeight="1"/>
    <row r="927" ht="6" customHeight="1"/>
    <row r="928" ht="12" customHeight="1"/>
    <row r="929" ht="12" customHeight="1"/>
    <row r="930" ht="12" customHeight="1"/>
    <row r="931" ht="12" customHeight="1"/>
    <row r="932" ht="12" customHeight="1"/>
    <row r="933" ht="6" customHeight="1"/>
    <row r="934" ht="11.25"/>
    <row r="935" ht="12" customHeight="1"/>
    <row r="936" ht="12" customHeight="1"/>
    <row r="937" ht="12" customHeight="1"/>
    <row r="938" ht="6" customHeight="1"/>
    <row r="939" ht="11.25"/>
    <row r="940" ht="12" customHeight="1"/>
    <row r="941" ht="12" customHeight="1"/>
    <row r="942" ht="12" customHeight="1"/>
    <row r="943" ht="6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2.25" customHeight="1"/>
    <row r="951" ht="2.25" customHeight="1"/>
    <row r="952" ht="17.25" customHeight="1"/>
    <row r="953" ht="9" customHeight="1"/>
    <row r="954" ht="15.75" customHeight="1"/>
    <row r="955" ht="6.75" customHeight="1"/>
    <row r="956" ht="14.25" customHeight="1"/>
    <row r="957" ht="15" customHeight="1"/>
    <row r="958" ht="15.75" customHeight="1"/>
    <row r="959" ht="49.5" customHeight="1"/>
    <row r="960" ht="14.1" customHeight="1"/>
    <row r="961" ht="7.5" customHeight="1"/>
    <row r="962" ht="14.25" customHeight="1"/>
    <row r="963" ht="6" customHeight="1"/>
    <row r="964" ht="12" customHeight="1"/>
    <row r="965" ht="6" customHeight="1"/>
    <row r="966" ht="12" customHeight="1"/>
    <row r="967" ht="6" customHeight="1"/>
    <row r="968" ht="12.75" customHeight="1"/>
    <row r="969" ht="12" customHeight="1"/>
    <row r="970" ht="12" customHeight="1"/>
    <row r="971" ht="12" customHeight="1"/>
    <row r="972" ht="12" customHeight="1"/>
    <row r="973" ht="6" customHeight="1"/>
    <row r="974" ht="12" customHeight="1"/>
    <row r="975" ht="12" customHeight="1"/>
    <row r="976" ht="12" customHeight="1"/>
    <row r="977" ht="12" customHeight="1"/>
    <row r="978" ht="12" customHeight="1"/>
    <row r="979" ht="6" customHeight="1"/>
    <row r="980" ht="12" customHeight="1"/>
    <row r="981" ht="12" customHeight="1"/>
    <row r="982" ht="12" customHeight="1"/>
    <row r="983" ht="12" customHeight="1"/>
    <row r="984" ht="12" customHeight="1"/>
    <row r="985" ht="6" customHeight="1"/>
    <row r="986" ht="11.25"/>
    <row r="987" ht="12" customHeight="1"/>
    <row r="988" ht="12" customHeight="1"/>
    <row r="989" ht="12" customHeight="1"/>
    <row r="990" ht="6" customHeight="1"/>
    <row r="991" ht="12" customHeight="1"/>
    <row r="992" ht="6" customHeight="1"/>
    <row r="993" ht="12" customHeight="1"/>
    <row r="994" ht="6" customHeight="1"/>
    <row r="995" ht="12.75" customHeight="1"/>
    <row r="996" ht="12" customHeight="1"/>
    <row r="997" ht="12" customHeight="1"/>
    <row r="998" ht="12" customHeight="1"/>
    <row r="999" ht="12" customHeight="1"/>
    <row r="1000" ht="6" customHeight="1"/>
    <row r="1001" ht="12" customHeight="1"/>
    <row r="1002" ht="12" customHeight="1"/>
    <row r="1003" ht="12" customHeight="1"/>
    <row r="1004" ht="12" customHeight="1"/>
    <row r="1005" ht="12" customHeight="1"/>
    <row r="1006" ht="6" customHeight="1"/>
    <row r="1007" ht="12" customHeight="1"/>
    <row r="1008" ht="12" customHeight="1"/>
    <row r="1009" ht="12" customHeight="1"/>
    <row r="1010" ht="12" customHeight="1"/>
    <row r="1011" ht="12" customHeight="1"/>
    <row r="1012" ht="6" customHeight="1"/>
    <row r="1013" ht="11.25"/>
    <row r="1014" ht="12" customHeight="1"/>
    <row r="1015" ht="12" customHeight="1"/>
    <row r="1016" ht="12" customHeight="1"/>
    <row r="1017" ht="6" customHeight="1"/>
    <row r="1018" ht="12" customHeight="1"/>
    <row r="1019" ht="6" customHeight="1"/>
    <row r="1020" ht="12" customHeight="1"/>
    <row r="1021" ht="6" customHeight="1"/>
    <row r="1022" ht="12.75" customHeight="1"/>
    <row r="1023" ht="12" customHeight="1"/>
    <row r="1024" ht="12" customHeight="1"/>
    <row r="1025" ht="12" customHeight="1"/>
    <row r="1026" ht="12" customHeight="1"/>
    <row r="1027" ht="6" customHeight="1"/>
    <row r="1028" ht="12" customHeight="1"/>
    <row r="1029" ht="12" customHeight="1"/>
    <row r="1030" ht="12" customHeight="1"/>
    <row r="1031" ht="12" customHeight="1"/>
    <row r="1032" ht="12" customHeight="1"/>
    <row r="1033" ht="6" customHeight="1"/>
    <row r="1034" ht="12" customHeight="1"/>
    <row r="1035" ht="12" customHeight="1"/>
    <row r="1036" ht="12" customHeight="1"/>
    <row r="1037" ht="12" customHeight="1"/>
    <row r="1038" ht="12" customHeight="1"/>
    <row r="1039" ht="6" customHeight="1"/>
    <row r="1040" ht="11.25"/>
    <row r="1041" ht="12" customHeight="1"/>
    <row r="1042" ht="12" customHeight="1"/>
    <row r="1043" ht="12" customHeight="1"/>
    <row r="1044" ht="6" customHeight="1"/>
    <row r="1045" ht="11.25"/>
    <row r="1046" ht="12" customHeight="1"/>
    <row r="1047" ht="12" customHeight="1"/>
    <row r="1048" ht="12" customHeight="1"/>
    <row r="1049" ht="6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2.25" customHeight="1"/>
  </sheetData>
  <mergeCells count="17">
    <mergeCell ref="D82:E82"/>
    <mergeCell ref="Q83:T83"/>
    <mergeCell ref="Q84:V84"/>
    <mergeCell ref="Q85:T85"/>
    <mergeCell ref="Q86:T86"/>
    <mergeCell ref="C28:E28"/>
    <mergeCell ref="C33:E33"/>
    <mergeCell ref="C51:E51"/>
    <mergeCell ref="C56:E56"/>
    <mergeCell ref="C74:E74"/>
    <mergeCell ref="C78:E78"/>
    <mergeCell ref="B4:F7"/>
    <mergeCell ref="G4:G6"/>
    <mergeCell ref="O4:O6"/>
    <mergeCell ref="V4:V6"/>
    <mergeCell ref="Y4:Y6"/>
    <mergeCell ref="C10:D10"/>
  </mergeCells>
  <phoneticPr fontId="4"/>
  <printOptions horizontalCentered="1" gridLinesSet="0"/>
  <pageMargins left="0.51181102362204722" right="0.59055118110236227" top="0.62992125984251968" bottom="0" header="0.35433070866141736" footer="0.47244094488188981"/>
  <pageSetup paperSize="9" scale="51" pageOrder="overThenDown" orientation="landscape" r:id="rId1"/>
  <headerFooter alignWithMargins="0"/>
  <rowBreaks count="10" manualBreakCount="10">
    <brk id="102" max="16383" man="1"/>
    <brk id="208" max="16383" man="1"/>
    <brk id="314" max="16383" man="1"/>
    <brk id="420" max="16383" man="1"/>
    <brk id="526" max="16383" man="1"/>
    <brk id="632" max="16383" man="1"/>
    <brk id="738" max="16383" man="1"/>
    <brk id="844" max="16383" man="1"/>
    <brk id="950" max="16383" man="1"/>
    <brk id="1056" max="16383" man="1"/>
  </rowBreaks>
  <colBreaks count="2" manualBreakCount="2">
    <brk id="16" max="1048575" man="1"/>
    <brk id="28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C35C4-F36C-4F47-A2DB-51741F59918B}">
  <sheetPr>
    <pageSetUpPr fitToPage="1"/>
  </sheetPr>
  <dimension ref="A1:P99"/>
  <sheetViews>
    <sheetView showGridLines="0" view="pageBreakPreview" topLeftCell="B1" zoomScaleNormal="80" zoomScaleSheetLayoutView="100" workbookViewId="0">
      <selection sqref="A1:A1048576"/>
    </sheetView>
  </sheetViews>
  <sheetFormatPr defaultColWidth="9" defaultRowHeight="13.5"/>
  <cols>
    <col min="1" max="1" width="31.125" style="1251" hidden="1" customWidth="1"/>
    <col min="2" max="2" width="4.375" style="1271" customWidth="1"/>
    <col min="3" max="3" width="10.875" style="1271" customWidth="1"/>
    <col min="4" max="4" width="13.375" style="1271" customWidth="1"/>
    <col min="5" max="16" width="14.625" style="1272" customWidth="1"/>
    <col min="17" max="16384" width="9" style="1251"/>
  </cols>
  <sheetData>
    <row r="1" spans="1:16" s="1236" customFormat="1" ht="18.75">
      <c r="D1" s="1237"/>
      <c r="E1" s="1237"/>
      <c r="F1" s="1237"/>
      <c r="G1" s="1237"/>
      <c r="H1" s="1237"/>
      <c r="I1" s="1238" t="s">
        <v>1047</v>
      </c>
      <c r="J1" s="1237" t="s">
        <v>1048</v>
      </c>
      <c r="K1" s="1237"/>
      <c r="L1" s="1237"/>
      <c r="M1" s="1237"/>
      <c r="N1" s="1237"/>
      <c r="O1" s="1237"/>
      <c r="P1" s="1237"/>
    </row>
    <row r="2" spans="1:16" s="1239" customFormat="1" ht="12" customHeight="1">
      <c r="B2" s="921" t="s">
        <v>1049</v>
      </c>
      <c r="C2" s="921"/>
      <c r="D2" s="1240"/>
      <c r="E2" s="1014" t="s">
        <v>1050</v>
      </c>
      <c r="F2" s="1015"/>
      <c r="G2" s="1015"/>
      <c r="H2" s="1016"/>
      <c r="I2" s="528"/>
      <c r="J2" s="1241" t="s">
        <v>1051</v>
      </c>
      <c r="K2" s="1241"/>
      <c r="L2" s="1184"/>
      <c r="M2" s="1014" t="s">
        <v>818</v>
      </c>
      <c r="N2" s="1015"/>
      <c r="O2" s="1015"/>
      <c r="P2" s="1015"/>
    </row>
    <row r="3" spans="1:16" s="1242" customFormat="1" ht="12" customHeight="1">
      <c r="B3" s="1243"/>
      <c r="C3" s="1243"/>
      <c r="D3" s="1243"/>
      <c r="E3" s="496"/>
      <c r="F3" s="496"/>
      <c r="G3" s="496"/>
      <c r="H3" s="1244" t="s">
        <v>1052</v>
      </c>
      <c r="I3" s="496"/>
      <c r="J3" s="496"/>
      <c r="K3" s="496"/>
      <c r="L3" s="1244" t="s">
        <v>1052</v>
      </c>
      <c r="M3" s="1245"/>
      <c r="N3" s="496"/>
      <c r="O3" s="496"/>
      <c r="P3" s="1246" t="s">
        <v>1052</v>
      </c>
    </row>
    <row r="4" spans="1:16" s="1242" customFormat="1" ht="27" customHeight="1">
      <c r="B4" s="1247"/>
      <c r="C4" s="1247"/>
      <c r="D4" s="1247"/>
      <c r="E4" s="1248" t="s">
        <v>1053</v>
      </c>
      <c r="F4" s="1248" t="s">
        <v>1054</v>
      </c>
      <c r="G4" s="1248" t="s">
        <v>1055</v>
      </c>
      <c r="H4" s="1248" t="s">
        <v>1056</v>
      </c>
      <c r="I4" s="1248" t="s">
        <v>1053</v>
      </c>
      <c r="J4" s="1248" t="s">
        <v>1054</v>
      </c>
      <c r="K4" s="1248" t="s">
        <v>1055</v>
      </c>
      <c r="L4" s="1248" t="s">
        <v>1056</v>
      </c>
      <c r="M4" s="1249" t="s">
        <v>1053</v>
      </c>
      <c r="N4" s="1248" t="s">
        <v>1054</v>
      </c>
      <c r="O4" s="1248" t="s">
        <v>1055</v>
      </c>
      <c r="P4" s="1250" t="s">
        <v>1056</v>
      </c>
    </row>
    <row r="5" spans="1:16" ht="5.0999999999999996" customHeight="1">
      <c r="B5" s="213"/>
      <c r="C5" s="213"/>
      <c r="D5" s="219"/>
      <c r="E5" s="1252"/>
      <c r="F5" s="1253"/>
      <c r="G5" s="1253"/>
      <c r="H5" s="1253"/>
      <c r="I5" s="1253"/>
      <c r="J5" s="1253"/>
      <c r="K5" s="1253"/>
      <c r="L5" s="1253"/>
      <c r="M5" s="1253"/>
      <c r="N5" s="1253"/>
      <c r="O5" s="1253"/>
      <c r="P5" s="1253"/>
    </row>
    <row r="6" spans="1:16" s="1256" customFormat="1" ht="12" customHeight="1">
      <c r="A6" t="s">
        <v>1057</v>
      </c>
      <c r="B6" s="138" t="s">
        <v>1058</v>
      </c>
      <c r="C6" s="138"/>
      <c r="D6" s="117"/>
      <c r="E6" s="1254">
        <f>VLOOKUP($A6,'[26]00302_42'!$B$7:$N$539,2,FALSE)</f>
        <v>203210</v>
      </c>
      <c r="F6" s="1255">
        <f>VLOOKUP($A6,'[26]00302_42'!$B$7:$N$539,3,FALSE)</f>
        <v>184533</v>
      </c>
      <c r="G6" s="1255">
        <f>VLOOKUP($A6,'[26]00302_42'!$B$7:$N$539,4,FALSE)</f>
        <v>18677</v>
      </c>
      <c r="H6" s="1255">
        <f>VLOOKUP($A6,'[26]00302_42'!$B$7:$N$539,5,FALSE)</f>
        <v>46166</v>
      </c>
      <c r="I6" s="1255">
        <f>VLOOKUP($A6,'[26]00302_42'!$B$7:$N$539,6,FALSE)</f>
        <v>104580</v>
      </c>
      <c r="J6" s="1255">
        <f>VLOOKUP($A6,'[26]00302_42'!$B$7:$N$539,7,FALSE)</f>
        <v>95201</v>
      </c>
      <c r="K6" s="1255">
        <f>VLOOKUP($A6,'[26]00302_42'!$B$7:$N$539,8,FALSE)</f>
        <v>9379</v>
      </c>
      <c r="L6" s="1255">
        <f>VLOOKUP($A6,'[26]00302_42'!$B$7:$N$539,9,FALSE)</f>
        <v>23463</v>
      </c>
      <c r="M6" s="1255">
        <f>VLOOKUP($A6,'[26]00302_42'!$B$7:$N$539,10,FALSE)</f>
        <v>98630</v>
      </c>
      <c r="N6" s="1255">
        <f>VLOOKUP($A6,'[26]00302_42'!$B$7:$N$539,11,FALSE)</f>
        <v>89332</v>
      </c>
      <c r="O6" s="1255">
        <f>VLOOKUP($A6,'[26]00302_42'!$B$7:$N$539,12,FALSE)</f>
        <v>9298</v>
      </c>
      <c r="P6" s="1255">
        <f>VLOOKUP($A6,'[26]00302_42'!$B$7:$N$539,13,FALSE)</f>
        <v>22703</v>
      </c>
    </row>
    <row r="7" spans="1:16" s="1256" customFormat="1" ht="12" customHeight="1">
      <c r="A7" t="s">
        <v>1059</v>
      </c>
      <c r="B7" s="138" t="s">
        <v>1060</v>
      </c>
      <c r="C7" s="138"/>
      <c r="D7" s="117"/>
      <c r="E7" s="1254">
        <f>VLOOKUP($A7,'[26]00302_42'!$B$7:$N$539,2,FALSE)</f>
        <v>176230</v>
      </c>
      <c r="F7" s="1255">
        <f>VLOOKUP($A7,'[26]00302_42'!$B$7:$N$539,3,FALSE)</f>
        <v>160282</v>
      </c>
      <c r="G7" s="1255">
        <f>VLOOKUP($A7,'[26]00302_42'!$B$7:$N$539,4,FALSE)</f>
        <v>15948</v>
      </c>
      <c r="H7" s="1255">
        <f>VLOOKUP($A7,'[26]00302_42'!$B$7:$N$539,5,FALSE)</f>
        <v>41107</v>
      </c>
      <c r="I7" s="1255">
        <f>VLOOKUP($A7,'[26]00302_42'!$B$7:$N$539,6,FALSE)</f>
        <v>87292</v>
      </c>
      <c r="J7" s="1255">
        <f>VLOOKUP($A7,'[26]00302_42'!$B$7:$N$539,7,FALSE)</f>
        <v>79235</v>
      </c>
      <c r="K7" s="1255">
        <f>VLOOKUP($A7,'[26]00302_42'!$B$7:$N$539,8,FALSE)</f>
        <v>8057</v>
      </c>
      <c r="L7" s="1255">
        <f>VLOOKUP($A7,'[26]00302_42'!$B$7:$N$539,9,FALSE)</f>
        <v>20927</v>
      </c>
      <c r="M7" s="1255">
        <f>VLOOKUP($A7,'[26]00302_42'!$B$7:$N$539,10,FALSE)</f>
        <v>88938</v>
      </c>
      <c r="N7" s="1255">
        <f>VLOOKUP($A7,'[26]00302_42'!$B$7:$N$539,11,FALSE)</f>
        <v>81047</v>
      </c>
      <c r="O7" s="1255">
        <f>VLOOKUP($A7,'[26]00302_42'!$B$7:$N$539,12,FALSE)</f>
        <v>7891</v>
      </c>
      <c r="P7" s="1255">
        <f>VLOOKUP($A7,'[26]00302_42'!$B$7:$N$539,13,FALSE)</f>
        <v>20180</v>
      </c>
    </row>
    <row r="8" spans="1:16" s="1256" customFormat="1" ht="12" customHeight="1">
      <c r="A8" t="s">
        <v>1061</v>
      </c>
      <c r="B8" s="138" t="s">
        <v>1062</v>
      </c>
      <c r="C8" s="138"/>
      <c r="D8" s="117"/>
      <c r="E8" s="1254">
        <f>VLOOKUP($A8,'[26]00302_42'!$B$7:$N$539,2,FALSE)</f>
        <v>13080</v>
      </c>
      <c r="F8" s="1255">
        <f>VLOOKUP($A8,'[26]00302_42'!$B$7:$N$539,3,FALSE)</f>
        <v>13080</v>
      </c>
      <c r="G8" s="558" t="str">
        <f>VLOOKUP($A8,'[26]00302_42'!$B$7:$N$539,4,FALSE)</f>
        <v>-</v>
      </c>
      <c r="H8" s="558" t="str">
        <f>VLOOKUP($A8,'[26]00302_42'!$B$7:$N$539,5,FALSE)</f>
        <v>-</v>
      </c>
      <c r="I8" s="1255">
        <f>VLOOKUP($A8,'[26]00302_42'!$B$7:$N$539,6,FALSE)</f>
        <v>7175</v>
      </c>
      <c r="J8" s="1255">
        <f>VLOOKUP($A8,'[26]00302_42'!$B$7:$N$539,7,FALSE)</f>
        <v>7175</v>
      </c>
      <c r="K8" s="558" t="str">
        <f>VLOOKUP($A8,'[26]00302_42'!$B$7:$N$539,8,FALSE)</f>
        <v>-</v>
      </c>
      <c r="L8" s="558" t="str">
        <f>VLOOKUP($A8,'[26]00302_42'!$B$7:$N$539,9,FALSE)</f>
        <v>-</v>
      </c>
      <c r="M8" s="1255">
        <f>VLOOKUP($A8,'[26]00302_42'!$B$7:$N$539,10,FALSE)</f>
        <v>5905</v>
      </c>
      <c r="N8" s="1255">
        <f>VLOOKUP($A8,'[26]00302_42'!$B$7:$N$539,11,FALSE)</f>
        <v>5905</v>
      </c>
      <c r="O8" s="558" t="str">
        <f>VLOOKUP($A8,'[26]00302_42'!$B$7:$N$539,12,FALSE)</f>
        <v>-</v>
      </c>
      <c r="P8" s="558" t="str">
        <f>VLOOKUP($A8,'[26]00302_42'!$B$7:$N$539,13,FALSE)</f>
        <v>-</v>
      </c>
    </row>
    <row r="9" spans="1:16" s="1256" customFormat="1" ht="12" customHeight="1">
      <c r="A9" t="s">
        <v>1063</v>
      </c>
      <c r="B9" s="138" t="s">
        <v>1064</v>
      </c>
      <c r="C9" s="138"/>
      <c r="D9" s="117"/>
      <c r="E9" s="1254">
        <f>VLOOKUP($A9,'[26]00302_42'!$B$7:$N$539,2,FALSE)</f>
        <v>163150</v>
      </c>
      <c r="F9" s="1255">
        <f>VLOOKUP($A9,'[26]00302_42'!$B$7:$N$539,3,FALSE)</f>
        <v>147202</v>
      </c>
      <c r="G9" s="1255">
        <f>VLOOKUP($A9,'[26]00302_42'!$B$7:$N$539,4,FALSE)</f>
        <v>15948</v>
      </c>
      <c r="H9" s="1255">
        <f>VLOOKUP($A9,'[26]00302_42'!$B$7:$N$539,5,FALSE)</f>
        <v>41107</v>
      </c>
      <c r="I9" s="1255">
        <f>VLOOKUP($A9,'[26]00302_42'!$B$7:$N$539,6,FALSE)</f>
        <v>80117</v>
      </c>
      <c r="J9" s="1255">
        <f>VLOOKUP($A9,'[26]00302_42'!$B$7:$N$539,7,FALSE)</f>
        <v>72060</v>
      </c>
      <c r="K9" s="1255">
        <f>VLOOKUP($A9,'[26]00302_42'!$B$7:$N$539,8,FALSE)</f>
        <v>8057</v>
      </c>
      <c r="L9" s="1255">
        <f>VLOOKUP($A9,'[26]00302_42'!$B$7:$N$539,9,FALSE)</f>
        <v>20927</v>
      </c>
      <c r="M9" s="1255">
        <f>VLOOKUP($A9,'[26]00302_42'!$B$7:$N$539,10,FALSE)</f>
        <v>83033</v>
      </c>
      <c r="N9" s="1255">
        <f>VLOOKUP($A9,'[26]00302_42'!$B$7:$N$539,11,FALSE)</f>
        <v>75142</v>
      </c>
      <c r="O9" s="1255">
        <f>VLOOKUP($A9,'[26]00302_42'!$B$7:$N$539,12,FALSE)</f>
        <v>7891</v>
      </c>
      <c r="P9" s="1255">
        <f>VLOOKUP($A9,'[26]00302_42'!$B$7:$N$539,13,FALSE)</f>
        <v>20180</v>
      </c>
    </row>
    <row r="10" spans="1:16" s="1256" customFormat="1" ht="12" customHeight="1">
      <c r="A10" t="s">
        <v>1065</v>
      </c>
      <c r="B10" s="138" t="s">
        <v>1066</v>
      </c>
      <c r="C10" s="138"/>
      <c r="D10" s="117"/>
      <c r="E10" s="1254">
        <f>VLOOKUP($A10,'[26]00302_42'!$B$7:$N$539,2,FALSE)</f>
        <v>21886</v>
      </c>
      <c r="F10" s="1255">
        <f>VLOOKUP($A10,'[26]00302_42'!$B$7:$N$539,3,FALSE)</f>
        <v>19560</v>
      </c>
      <c r="G10" s="1255">
        <f>VLOOKUP($A10,'[26]00302_42'!$B$7:$N$539,4,FALSE)</f>
        <v>2326</v>
      </c>
      <c r="H10" s="1255">
        <f>VLOOKUP($A10,'[26]00302_42'!$B$7:$N$539,5,FALSE)</f>
        <v>2587</v>
      </c>
      <c r="I10" s="1255">
        <f>VLOOKUP($A10,'[26]00302_42'!$B$7:$N$539,6,FALSE)</f>
        <v>14433</v>
      </c>
      <c r="J10" s="1255">
        <f>VLOOKUP($A10,'[26]00302_42'!$B$7:$N$539,7,FALSE)</f>
        <v>13314</v>
      </c>
      <c r="K10" s="1255">
        <f>VLOOKUP($A10,'[26]00302_42'!$B$7:$N$539,8,FALSE)</f>
        <v>1119</v>
      </c>
      <c r="L10" s="1255">
        <f>VLOOKUP($A10,'[26]00302_42'!$B$7:$N$539,9,FALSE)</f>
        <v>1268</v>
      </c>
      <c r="M10" s="1255">
        <f>VLOOKUP($A10,'[26]00302_42'!$B$7:$N$539,10,FALSE)</f>
        <v>7453</v>
      </c>
      <c r="N10" s="1255">
        <f>VLOOKUP($A10,'[26]00302_42'!$B$7:$N$539,11,FALSE)</f>
        <v>6246</v>
      </c>
      <c r="O10" s="1255">
        <f>VLOOKUP($A10,'[26]00302_42'!$B$7:$N$539,12,FALSE)</f>
        <v>1207</v>
      </c>
      <c r="P10" s="1255">
        <f>VLOOKUP($A10,'[26]00302_42'!$B$7:$N$539,13,FALSE)</f>
        <v>1319</v>
      </c>
    </row>
    <row r="11" spans="1:16" s="1256" customFormat="1" ht="5.0999999999999996" customHeight="1">
      <c r="B11" s="138"/>
      <c r="C11" s="138"/>
      <c r="D11" s="117"/>
      <c r="E11" s="1254"/>
      <c r="F11" s="1255"/>
      <c r="G11" s="1255"/>
      <c r="H11" s="1255"/>
      <c r="I11" s="1255"/>
      <c r="J11" s="1255"/>
      <c r="K11" s="1255"/>
      <c r="L11" s="1255"/>
      <c r="M11" s="1255"/>
      <c r="N11" s="1255"/>
      <c r="O11" s="1255"/>
      <c r="P11" s="1255"/>
    </row>
    <row r="12" spans="1:16" s="1256" customFormat="1" ht="12" customHeight="1">
      <c r="A12" t="s">
        <v>1067</v>
      </c>
      <c r="B12" s="138" t="s">
        <v>1068</v>
      </c>
      <c r="C12" s="138"/>
      <c r="D12" s="117"/>
      <c r="E12" s="1254">
        <f>VLOOKUP($A12,'[26]00302_42'!$B$7:$N$539,2,FALSE)</f>
        <v>19421</v>
      </c>
      <c r="F12" s="1255">
        <f>VLOOKUP($A12,'[26]00302_42'!$B$7:$N$539,3,FALSE)</f>
        <v>17518</v>
      </c>
      <c r="G12" s="1255">
        <f>VLOOKUP($A12,'[26]00302_42'!$B$7:$N$539,4,FALSE)</f>
        <v>1903</v>
      </c>
      <c r="H12" s="1255">
        <f>VLOOKUP($A12,'[26]00302_42'!$B$7:$N$539,5,FALSE)</f>
        <v>2146</v>
      </c>
      <c r="I12" s="1255">
        <f>VLOOKUP($A12,'[26]00302_42'!$B$7:$N$539,6,FALSE)</f>
        <v>12472</v>
      </c>
      <c r="J12" s="1255">
        <f>VLOOKUP($A12,'[26]00302_42'!$B$7:$N$539,7,FALSE)</f>
        <v>11606</v>
      </c>
      <c r="K12" s="1255">
        <f>VLOOKUP($A12,'[26]00302_42'!$B$7:$N$539,8,FALSE)</f>
        <v>866</v>
      </c>
      <c r="L12" s="1255">
        <f>VLOOKUP($A12,'[26]00302_42'!$B$7:$N$539,9,FALSE)</f>
        <v>1005</v>
      </c>
      <c r="M12" s="1255">
        <f>VLOOKUP($A12,'[26]00302_42'!$B$7:$N$539,10,FALSE)</f>
        <v>6949</v>
      </c>
      <c r="N12" s="1255">
        <f>VLOOKUP($A12,'[26]00302_42'!$B$7:$N$539,11,FALSE)</f>
        <v>5912</v>
      </c>
      <c r="O12" s="1255">
        <f>VLOOKUP($A12,'[26]00302_42'!$B$7:$N$539,12,FALSE)</f>
        <v>1037</v>
      </c>
      <c r="P12" s="1255">
        <f>VLOOKUP($A12,'[26]00302_42'!$B$7:$N$539,13,FALSE)</f>
        <v>1141</v>
      </c>
    </row>
    <row r="13" spans="1:16" s="1256" customFormat="1" ht="5.0999999999999996" customHeight="1">
      <c r="B13" s="138"/>
      <c r="C13" s="138"/>
      <c r="D13" s="117"/>
      <c r="E13" s="1254"/>
      <c r="F13" s="1255"/>
      <c r="G13" s="1255"/>
      <c r="H13" s="1255"/>
      <c r="I13" s="1255"/>
      <c r="J13" s="1255"/>
      <c r="K13" s="1255"/>
      <c r="L13" s="1255"/>
      <c r="M13" s="1255"/>
      <c r="N13" s="1255"/>
      <c r="O13" s="1255"/>
      <c r="P13" s="1255"/>
    </row>
    <row r="14" spans="1:16" s="1258" customFormat="1" ht="12" customHeight="1">
      <c r="A14" t="s">
        <v>1069</v>
      </c>
      <c r="B14" s="1257"/>
      <c r="C14" s="686" t="s">
        <v>1070</v>
      </c>
      <c r="D14" s="64"/>
      <c r="E14" s="1254">
        <f>VLOOKUP($A14,'[26]00302_42'!$B$7:$N$539,2,FALSE)</f>
        <v>619</v>
      </c>
      <c r="F14" s="1255">
        <f>VLOOKUP($A14,'[26]00302_42'!$B$7:$N$539,3,FALSE)</f>
        <v>526</v>
      </c>
      <c r="G14" s="1255">
        <f>VLOOKUP($A14,'[26]00302_42'!$B$7:$N$539,4,FALSE)</f>
        <v>93</v>
      </c>
      <c r="H14" s="1255">
        <f>VLOOKUP($A14,'[26]00302_42'!$B$7:$N$539,5,FALSE)</f>
        <v>93</v>
      </c>
      <c r="I14" s="1255">
        <f>VLOOKUP($A14,'[26]00302_42'!$B$7:$N$539,6,FALSE)</f>
        <v>494</v>
      </c>
      <c r="J14" s="1255">
        <f>VLOOKUP($A14,'[26]00302_42'!$B$7:$N$539,7,FALSE)</f>
        <v>444</v>
      </c>
      <c r="K14" s="1255">
        <f>VLOOKUP($A14,'[26]00302_42'!$B$7:$N$539,8,FALSE)</f>
        <v>50</v>
      </c>
      <c r="L14" s="1255">
        <f>VLOOKUP($A14,'[26]00302_42'!$B$7:$N$539,9,FALSE)</f>
        <v>50</v>
      </c>
      <c r="M14" s="1255">
        <f>VLOOKUP($A14,'[26]00302_42'!$B$7:$N$539,10,FALSE)</f>
        <v>125</v>
      </c>
      <c r="N14" s="1255">
        <f>VLOOKUP($A14,'[26]00302_42'!$B$7:$N$539,11,FALSE)</f>
        <v>82</v>
      </c>
      <c r="O14" s="1255">
        <f>VLOOKUP($A14,'[26]00302_42'!$B$7:$N$539,12,FALSE)</f>
        <v>43</v>
      </c>
      <c r="P14" s="1255">
        <f>VLOOKUP($A14,'[26]00302_42'!$B$7:$N$539,13,FALSE)</f>
        <v>43</v>
      </c>
    </row>
    <row r="15" spans="1:16" s="1258" customFormat="1" ht="12" customHeight="1">
      <c r="A15" t="s">
        <v>1071</v>
      </c>
      <c r="B15" s="1257"/>
      <c r="C15" s="686" t="s">
        <v>1072</v>
      </c>
      <c r="D15" s="64"/>
      <c r="E15" s="1254">
        <f>VLOOKUP($A15,'[26]00302_42'!$B$7:$N$539,2,FALSE)</f>
        <v>147</v>
      </c>
      <c r="F15" s="1255">
        <f>VLOOKUP($A15,'[26]00302_42'!$B$7:$N$539,3,FALSE)</f>
        <v>145</v>
      </c>
      <c r="G15" s="1255">
        <f>VLOOKUP($A15,'[26]00302_42'!$B$7:$N$539,4,FALSE)</f>
        <v>2</v>
      </c>
      <c r="H15" s="1255">
        <f>VLOOKUP($A15,'[26]00302_42'!$B$7:$N$539,5,FALSE)</f>
        <v>2</v>
      </c>
      <c r="I15" s="1255">
        <f>VLOOKUP($A15,'[26]00302_42'!$B$7:$N$539,6,FALSE)</f>
        <v>120</v>
      </c>
      <c r="J15" s="1255">
        <f>VLOOKUP($A15,'[26]00302_42'!$B$7:$N$539,7,FALSE)</f>
        <v>118</v>
      </c>
      <c r="K15" s="1255">
        <f>VLOOKUP($A15,'[26]00302_42'!$B$7:$N$539,8,FALSE)</f>
        <v>2</v>
      </c>
      <c r="L15" s="1255">
        <f>VLOOKUP($A15,'[26]00302_42'!$B$7:$N$539,9,FALSE)</f>
        <v>2</v>
      </c>
      <c r="M15" s="1255">
        <f>VLOOKUP($A15,'[26]00302_42'!$B$7:$N$539,10,FALSE)</f>
        <v>27</v>
      </c>
      <c r="N15" s="1255">
        <f>VLOOKUP($A15,'[26]00302_42'!$B$7:$N$539,11,FALSE)</f>
        <v>27</v>
      </c>
      <c r="O15" s="558" t="str">
        <f>VLOOKUP($A15,'[26]00302_42'!$B$7:$N$539,12,FALSE)</f>
        <v>-</v>
      </c>
      <c r="P15" s="558" t="str">
        <f>VLOOKUP($A15,'[26]00302_42'!$B$7:$N$539,13,FALSE)</f>
        <v>-</v>
      </c>
    </row>
    <row r="16" spans="1:16" s="1258" customFormat="1" ht="12" customHeight="1">
      <c r="A16" t="s">
        <v>1073</v>
      </c>
      <c r="B16" s="1257"/>
      <c r="C16" s="686" t="s">
        <v>1074</v>
      </c>
      <c r="D16" s="64"/>
      <c r="E16" s="1254">
        <f>VLOOKUP($A16,'[26]00302_42'!$B$7:$N$539,2,FALSE)</f>
        <v>7204</v>
      </c>
      <c r="F16" s="1255">
        <f>VLOOKUP($A16,'[26]00302_42'!$B$7:$N$539,3,FALSE)</f>
        <v>6417</v>
      </c>
      <c r="G16" s="1255">
        <f>VLOOKUP($A16,'[26]00302_42'!$B$7:$N$539,4,FALSE)</f>
        <v>787</v>
      </c>
      <c r="H16" s="1255">
        <f>VLOOKUP($A16,'[26]00302_42'!$B$7:$N$539,5,FALSE)</f>
        <v>823</v>
      </c>
      <c r="I16" s="1255">
        <f>VLOOKUP($A16,'[26]00302_42'!$B$7:$N$539,6,FALSE)</f>
        <v>4994</v>
      </c>
      <c r="J16" s="1255">
        <f>VLOOKUP($A16,'[26]00302_42'!$B$7:$N$539,7,FALSE)</f>
        <v>4613</v>
      </c>
      <c r="K16" s="1255">
        <f>VLOOKUP($A16,'[26]00302_42'!$B$7:$N$539,8,FALSE)</f>
        <v>381</v>
      </c>
      <c r="L16" s="1255">
        <f>VLOOKUP($A16,'[26]00302_42'!$B$7:$N$539,9,FALSE)</f>
        <v>405</v>
      </c>
      <c r="M16" s="1255">
        <f>VLOOKUP($A16,'[26]00302_42'!$B$7:$N$539,10,FALSE)</f>
        <v>2210</v>
      </c>
      <c r="N16" s="1255">
        <f>VLOOKUP($A16,'[26]00302_42'!$B$7:$N$539,11,FALSE)</f>
        <v>1804</v>
      </c>
      <c r="O16" s="1255">
        <f>VLOOKUP($A16,'[26]00302_42'!$B$7:$N$539,12,FALSE)</f>
        <v>406</v>
      </c>
      <c r="P16" s="1255">
        <f>VLOOKUP($A16,'[26]00302_42'!$B$7:$N$539,13,FALSE)</f>
        <v>418</v>
      </c>
    </row>
    <row r="17" spans="1:16" s="1258" customFormat="1" ht="12" customHeight="1">
      <c r="A17" t="s">
        <v>1075</v>
      </c>
      <c r="B17" s="1257"/>
      <c r="C17" s="686" t="s">
        <v>1076</v>
      </c>
      <c r="D17" s="64"/>
      <c r="E17" s="1254">
        <f>VLOOKUP($A17,'[26]00302_42'!$B$7:$N$539,2,FALSE)</f>
        <v>1462</v>
      </c>
      <c r="F17" s="1255">
        <f>VLOOKUP($A17,'[26]00302_42'!$B$7:$N$539,3,FALSE)</f>
        <v>1221</v>
      </c>
      <c r="G17" s="1255">
        <f>VLOOKUP($A17,'[26]00302_42'!$B$7:$N$539,4,FALSE)</f>
        <v>241</v>
      </c>
      <c r="H17" s="1255">
        <f>VLOOKUP($A17,'[26]00302_42'!$B$7:$N$539,5,FALSE)</f>
        <v>253</v>
      </c>
      <c r="I17" s="1255">
        <f>VLOOKUP($A17,'[26]00302_42'!$B$7:$N$539,6,FALSE)</f>
        <v>1001</v>
      </c>
      <c r="J17" s="1255">
        <f>VLOOKUP($A17,'[26]00302_42'!$B$7:$N$539,7,FALSE)</f>
        <v>926</v>
      </c>
      <c r="K17" s="1255">
        <f>VLOOKUP($A17,'[26]00302_42'!$B$7:$N$539,8,FALSE)</f>
        <v>75</v>
      </c>
      <c r="L17" s="1255">
        <f>VLOOKUP($A17,'[26]00302_42'!$B$7:$N$539,9,FALSE)</f>
        <v>83</v>
      </c>
      <c r="M17" s="1255">
        <f>VLOOKUP($A17,'[26]00302_42'!$B$7:$N$539,10,FALSE)</f>
        <v>461</v>
      </c>
      <c r="N17" s="1255">
        <f>VLOOKUP($A17,'[26]00302_42'!$B$7:$N$539,11,FALSE)</f>
        <v>295</v>
      </c>
      <c r="O17" s="1255">
        <f>VLOOKUP($A17,'[26]00302_42'!$B$7:$N$539,12,FALSE)</f>
        <v>166</v>
      </c>
      <c r="P17" s="1255">
        <f>VLOOKUP($A17,'[26]00302_42'!$B$7:$N$539,13,FALSE)</f>
        <v>170</v>
      </c>
    </row>
    <row r="18" spans="1:16" s="1258" customFormat="1" ht="12" customHeight="1">
      <c r="A18" t="s">
        <v>1077</v>
      </c>
      <c r="B18" s="1257"/>
      <c r="C18" s="686" t="s">
        <v>1078</v>
      </c>
      <c r="D18" s="64"/>
      <c r="E18" s="1254">
        <f>VLOOKUP($A18,'[26]00302_42'!$B$7:$N$539,2,FALSE)</f>
        <v>29</v>
      </c>
      <c r="F18" s="1255">
        <f>VLOOKUP($A18,'[26]00302_42'!$B$7:$N$539,3,FALSE)</f>
        <v>29</v>
      </c>
      <c r="G18" s="558" t="str">
        <f>VLOOKUP($A18,'[26]00302_42'!$B$7:$N$539,4,FALSE)</f>
        <v>-</v>
      </c>
      <c r="H18" s="558" t="str">
        <f>VLOOKUP($A18,'[26]00302_42'!$B$7:$N$539,5,FALSE)</f>
        <v>-</v>
      </c>
      <c r="I18" s="1255">
        <f>VLOOKUP($A18,'[26]00302_42'!$B$7:$N$539,6,FALSE)</f>
        <v>26</v>
      </c>
      <c r="J18" s="1255">
        <f>VLOOKUP($A18,'[26]00302_42'!$B$7:$N$539,7,FALSE)</f>
        <v>26</v>
      </c>
      <c r="K18" s="558" t="str">
        <f>VLOOKUP($A18,'[26]00302_42'!$B$7:$N$539,8,FALSE)</f>
        <v>-</v>
      </c>
      <c r="L18" s="558" t="str">
        <f>VLOOKUP($A18,'[26]00302_42'!$B$7:$N$539,9,FALSE)</f>
        <v>-</v>
      </c>
      <c r="M18" s="1255">
        <f>VLOOKUP($A18,'[26]00302_42'!$B$7:$N$539,10,FALSE)</f>
        <v>3</v>
      </c>
      <c r="N18" s="1255">
        <f>VLOOKUP($A18,'[26]00302_42'!$B$7:$N$539,11,FALSE)</f>
        <v>3</v>
      </c>
      <c r="O18" s="558" t="str">
        <f>VLOOKUP($A18,'[26]00302_42'!$B$7:$N$539,12,FALSE)</f>
        <v>-</v>
      </c>
      <c r="P18" s="558" t="str">
        <f>VLOOKUP($A18,'[26]00302_42'!$B$7:$N$539,13,FALSE)</f>
        <v>-</v>
      </c>
    </row>
    <row r="19" spans="1:16" s="1256" customFormat="1" ht="5.0999999999999996" customHeight="1">
      <c r="B19" s="1259"/>
      <c r="C19" s="144"/>
      <c r="D19" s="64"/>
      <c r="E19" s="1254"/>
      <c r="F19" s="1255"/>
      <c r="G19" s="558"/>
      <c r="H19" s="558"/>
      <c r="I19" s="1255"/>
      <c r="J19" s="1255"/>
      <c r="K19" s="558"/>
      <c r="L19" s="558"/>
      <c r="M19" s="1255"/>
      <c r="N19" s="1255"/>
      <c r="O19" s="558"/>
      <c r="P19" s="558"/>
    </row>
    <row r="20" spans="1:16" s="1258" customFormat="1" ht="12" customHeight="1">
      <c r="A20" t="s">
        <v>1079</v>
      </c>
      <c r="B20" s="1257"/>
      <c r="C20" s="686" t="s">
        <v>1080</v>
      </c>
      <c r="D20" s="64"/>
      <c r="E20" s="1254">
        <f>VLOOKUP($A20,'[26]00302_42'!$B$7:$N$539,2,FALSE)</f>
        <v>24</v>
      </c>
      <c r="F20" s="1255">
        <f>VLOOKUP($A20,'[26]00302_42'!$B$7:$N$539,3,FALSE)</f>
        <v>24</v>
      </c>
      <c r="G20" s="558" t="str">
        <f>VLOOKUP($A20,'[26]00302_42'!$B$7:$N$539,4,FALSE)</f>
        <v>-</v>
      </c>
      <c r="H20" s="558" t="str">
        <f>VLOOKUP($A20,'[26]00302_42'!$B$7:$N$539,5,FALSE)</f>
        <v>-</v>
      </c>
      <c r="I20" s="1255">
        <f>VLOOKUP($A20,'[26]00302_42'!$B$7:$N$539,6,FALSE)</f>
        <v>23</v>
      </c>
      <c r="J20" s="1255">
        <f>VLOOKUP($A20,'[26]00302_42'!$B$7:$N$539,7,FALSE)</f>
        <v>23</v>
      </c>
      <c r="K20" s="558" t="str">
        <f>VLOOKUP($A20,'[26]00302_42'!$B$7:$N$539,8,FALSE)</f>
        <v>-</v>
      </c>
      <c r="L20" s="558" t="str">
        <f>VLOOKUP($A20,'[26]00302_42'!$B$7:$N$539,9,FALSE)</f>
        <v>-</v>
      </c>
      <c r="M20" s="1255">
        <f>VLOOKUP($A20,'[26]00302_42'!$B$7:$N$539,10,FALSE)</f>
        <v>1</v>
      </c>
      <c r="N20" s="1255">
        <f>VLOOKUP($A20,'[26]00302_42'!$B$7:$N$539,11,FALSE)</f>
        <v>1</v>
      </c>
      <c r="O20" s="558" t="str">
        <f>VLOOKUP($A20,'[26]00302_42'!$B$7:$N$539,12,FALSE)</f>
        <v>-</v>
      </c>
      <c r="P20" s="558" t="str">
        <f>VLOOKUP($A20,'[26]00302_42'!$B$7:$N$539,13,FALSE)</f>
        <v>-</v>
      </c>
    </row>
    <row r="21" spans="1:16" s="1258" customFormat="1" ht="12" customHeight="1">
      <c r="A21" t="s">
        <v>1081</v>
      </c>
      <c r="B21" s="1257"/>
      <c r="C21" s="686" t="s">
        <v>1082</v>
      </c>
      <c r="D21" s="64"/>
      <c r="E21" s="1254">
        <f>VLOOKUP($A21,'[26]00302_42'!$B$7:$N$539,2,FALSE)</f>
        <v>4</v>
      </c>
      <c r="F21" s="1255">
        <f>VLOOKUP($A21,'[26]00302_42'!$B$7:$N$539,3,FALSE)</f>
        <v>4</v>
      </c>
      <c r="G21" s="558" t="str">
        <f>VLOOKUP($A21,'[26]00302_42'!$B$7:$N$539,4,FALSE)</f>
        <v>-</v>
      </c>
      <c r="H21" s="558" t="str">
        <f>VLOOKUP($A21,'[26]00302_42'!$B$7:$N$539,5,FALSE)</f>
        <v>-</v>
      </c>
      <c r="I21" s="1255">
        <f>VLOOKUP($A21,'[26]00302_42'!$B$7:$N$539,6,FALSE)</f>
        <v>3</v>
      </c>
      <c r="J21" s="1255">
        <f>VLOOKUP($A21,'[26]00302_42'!$B$7:$N$539,7,FALSE)</f>
        <v>3</v>
      </c>
      <c r="K21" s="558" t="str">
        <f>VLOOKUP($A21,'[26]00302_42'!$B$7:$N$539,8,FALSE)</f>
        <v>-</v>
      </c>
      <c r="L21" s="558" t="str">
        <f>VLOOKUP($A21,'[26]00302_42'!$B$7:$N$539,9,FALSE)</f>
        <v>-</v>
      </c>
      <c r="M21" s="1255">
        <f>VLOOKUP($A21,'[26]00302_42'!$B$7:$N$539,10,FALSE)</f>
        <v>1</v>
      </c>
      <c r="N21" s="1255">
        <f>VLOOKUP($A21,'[26]00302_42'!$B$7:$N$539,11,FALSE)</f>
        <v>1</v>
      </c>
      <c r="O21" s="558" t="str">
        <f>VLOOKUP($A21,'[26]00302_42'!$B$7:$N$539,12,FALSE)</f>
        <v>-</v>
      </c>
      <c r="P21" s="558" t="str">
        <f>VLOOKUP($A21,'[26]00302_42'!$B$7:$N$539,13,FALSE)</f>
        <v>-</v>
      </c>
    </row>
    <row r="22" spans="1:16" s="1258" customFormat="1" ht="12" customHeight="1">
      <c r="A22" t="s">
        <v>1083</v>
      </c>
      <c r="B22" s="1257"/>
      <c r="C22" s="686" t="s">
        <v>1084</v>
      </c>
      <c r="D22" s="64"/>
      <c r="E22" s="1254">
        <f>VLOOKUP($A22,'[26]00302_42'!$B$7:$N$539,2,FALSE)</f>
        <v>9</v>
      </c>
      <c r="F22" s="1255">
        <f>VLOOKUP($A22,'[26]00302_42'!$B$7:$N$539,3,FALSE)</f>
        <v>9</v>
      </c>
      <c r="G22" s="558" t="str">
        <f>VLOOKUP($A22,'[26]00302_42'!$B$7:$N$539,4,FALSE)</f>
        <v>-</v>
      </c>
      <c r="H22" s="558" t="str">
        <f>VLOOKUP($A22,'[26]00302_42'!$B$7:$N$539,5,FALSE)</f>
        <v>-</v>
      </c>
      <c r="I22" s="1255">
        <f>VLOOKUP($A22,'[26]00302_42'!$B$7:$N$539,6,FALSE)</f>
        <v>6</v>
      </c>
      <c r="J22" s="1255">
        <f>VLOOKUP($A22,'[26]00302_42'!$B$7:$N$539,7,FALSE)</f>
        <v>6</v>
      </c>
      <c r="K22" s="558" t="str">
        <f>VLOOKUP($A22,'[26]00302_42'!$B$7:$N$539,8,FALSE)</f>
        <v>-</v>
      </c>
      <c r="L22" s="558" t="str">
        <f>VLOOKUP($A22,'[26]00302_42'!$B$7:$N$539,9,FALSE)</f>
        <v>-</v>
      </c>
      <c r="M22" s="1255">
        <f>VLOOKUP($A22,'[26]00302_42'!$B$7:$N$539,10,FALSE)</f>
        <v>3</v>
      </c>
      <c r="N22" s="1255">
        <f>VLOOKUP($A22,'[26]00302_42'!$B$7:$N$539,11,FALSE)</f>
        <v>3</v>
      </c>
      <c r="O22" s="558" t="str">
        <f>VLOOKUP($A22,'[26]00302_42'!$B$7:$N$539,12,FALSE)</f>
        <v>-</v>
      </c>
      <c r="P22" s="558" t="str">
        <f>VLOOKUP($A22,'[26]00302_42'!$B$7:$N$539,13,FALSE)</f>
        <v>-</v>
      </c>
    </row>
    <row r="23" spans="1:16" s="1258" customFormat="1" ht="12" customHeight="1">
      <c r="A23" t="s">
        <v>1085</v>
      </c>
      <c r="B23" s="1257"/>
      <c r="C23" s="686" t="s">
        <v>1086</v>
      </c>
      <c r="D23" s="64"/>
      <c r="E23" s="1254">
        <f>VLOOKUP($A23,'[26]00302_42'!$B$7:$N$539,2,FALSE)</f>
        <v>23</v>
      </c>
      <c r="F23" s="1255">
        <f>VLOOKUP($A23,'[26]00302_42'!$B$7:$N$539,3,FALSE)</f>
        <v>23</v>
      </c>
      <c r="G23" s="558" t="str">
        <f>VLOOKUP($A23,'[26]00302_42'!$B$7:$N$539,4,FALSE)</f>
        <v>-</v>
      </c>
      <c r="H23" s="558" t="str">
        <f>VLOOKUP($A23,'[26]00302_42'!$B$7:$N$539,5,FALSE)</f>
        <v>-</v>
      </c>
      <c r="I23" s="1255">
        <f>VLOOKUP($A23,'[26]00302_42'!$B$7:$N$539,6,FALSE)</f>
        <v>19</v>
      </c>
      <c r="J23" s="1255">
        <f>VLOOKUP($A23,'[26]00302_42'!$B$7:$N$539,7,FALSE)</f>
        <v>19</v>
      </c>
      <c r="K23" s="558" t="str">
        <f>VLOOKUP($A23,'[26]00302_42'!$B$7:$N$539,8,FALSE)</f>
        <v>-</v>
      </c>
      <c r="L23" s="558" t="str">
        <f>VLOOKUP($A23,'[26]00302_42'!$B$7:$N$539,9,FALSE)</f>
        <v>-</v>
      </c>
      <c r="M23" s="1255">
        <f>VLOOKUP($A23,'[26]00302_42'!$B$7:$N$539,10,FALSE)</f>
        <v>4</v>
      </c>
      <c r="N23" s="1255">
        <f>VLOOKUP($A23,'[26]00302_42'!$B$7:$N$539,11,FALSE)</f>
        <v>4</v>
      </c>
      <c r="O23" s="558" t="str">
        <f>VLOOKUP($A23,'[26]00302_42'!$B$7:$N$539,12,FALSE)</f>
        <v>-</v>
      </c>
      <c r="P23" s="558" t="str">
        <f>VLOOKUP($A23,'[26]00302_42'!$B$7:$N$539,13,FALSE)</f>
        <v>-</v>
      </c>
    </row>
    <row r="24" spans="1:16" s="1258" customFormat="1" ht="12" customHeight="1">
      <c r="A24" t="s">
        <v>1087</v>
      </c>
      <c r="B24" s="1257"/>
      <c r="C24" s="686" t="s">
        <v>1088</v>
      </c>
      <c r="D24" s="64"/>
      <c r="E24" s="1254">
        <f>VLOOKUP($A24,'[26]00302_42'!$B$7:$N$539,2,FALSE)</f>
        <v>1061</v>
      </c>
      <c r="F24" s="1255">
        <f>VLOOKUP($A24,'[26]00302_42'!$B$7:$N$539,3,FALSE)</f>
        <v>972</v>
      </c>
      <c r="G24" s="1255">
        <f>VLOOKUP($A24,'[26]00302_42'!$B$7:$N$539,4,FALSE)</f>
        <v>89</v>
      </c>
      <c r="H24" s="1255">
        <f>VLOOKUP($A24,'[26]00302_42'!$B$7:$N$539,5,FALSE)</f>
        <v>89</v>
      </c>
      <c r="I24" s="1255">
        <f>VLOOKUP($A24,'[26]00302_42'!$B$7:$N$539,6,FALSE)</f>
        <v>747</v>
      </c>
      <c r="J24" s="1255">
        <f>VLOOKUP($A24,'[26]00302_42'!$B$7:$N$539,7,FALSE)</f>
        <v>694</v>
      </c>
      <c r="K24" s="1255">
        <f>VLOOKUP($A24,'[26]00302_42'!$B$7:$N$539,8,FALSE)</f>
        <v>53</v>
      </c>
      <c r="L24" s="1255">
        <f>VLOOKUP($A24,'[26]00302_42'!$B$7:$N$539,9,FALSE)</f>
        <v>53</v>
      </c>
      <c r="M24" s="1255">
        <f>VLOOKUP($A24,'[26]00302_42'!$B$7:$N$539,10,FALSE)</f>
        <v>314</v>
      </c>
      <c r="N24" s="1255">
        <f>VLOOKUP($A24,'[26]00302_42'!$B$7:$N$539,11,FALSE)</f>
        <v>278</v>
      </c>
      <c r="O24" s="1255">
        <f>VLOOKUP($A24,'[26]00302_42'!$B$7:$N$539,12,FALSE)</f>
        <v>36</v>
      </c>
      <c r="P24" s="1255">
        <f>VLOOKUP($A24,'[26]00302_42'!$B$7:$N$539,13,FALSE)</f>
        <v>36</v>
      </c>
    </row>
    <row r="25" spans="1:16" s="1258" customFormat="1" ht="5.0999999999999996" customHeight="1">
      <c r="B25" s="1257"/>
      <c r="C25" s="144"/>
      <c r="D25" s="64"/>
      <c r="E25" s="1254"/>
      <c r="F25" s="1255"/>
      <c r="G25" s="1255"/>
      <c r="H25" s="1255"/>
      <c r="I25" s="1255"/>
      <c r="J25" s="1255"/>
      <c r="K25" s="1255"/>
      <c r="L25" s="1255"/>
      <c r="M25" s="1255"/>
      <c r="N25" s="1255"/>
      <c r="O25" s="1255"/>
      <c r="P25" s="1255"/>
    </row>
    <row r="26" spans="1:16" s="1258" customFormat="1" ht="12" customHeight="1">
      <c r="A26" t="s">
        <v>1089</v>
      </c>
      <c r="B26" s="1257"/>
      <c r="C26" s="686" t="s">
        <v>1090</v>
      </c>
      <c r="D26" s="64"/>
      <c r="E26" s="1254">
        <f>VLOOKUP($A26,'[26]00302_42'!$B$7:$N$539,2,FALSE)</f>
        <v>207</v>
      </c>
      <c r="F26" s="1255">
        <f>VLOOKUP($A26,'[26]00302_42'!$B$7:$N$539,3,FALSE)</f>
        <v>206</v>
      </c>
      <c r="G26" s="1255">
        <f>VLOOKUP($A26,'[26]00302_42'!$B$7:$N$539,4,FALSE)</f>
        <v>1</v>
      </c>
      <c r="H26" s="1255">
        <f>VLOOKUP($A26,'[26]00302_42'!$B$7:$N$539,5,FALSE)</f>
        <v>1</v>
      </c>
      <c r="I26" s="1255">
        <f>VLOOKUP($A26,'[26]00302_42'!$B$7:$N$539,6,FALSE)</f>
        <v>157</v>
      </c>
      <c r="J26" s="1255">
        <f>VLOOKUP($A26,'[26]00302_42'!$B$7:$N$539,7,FALSE)</f>
        <v>156</v>
      </c>
      <c r="K26" s="1255">
        <f>VLOOKUP($A26,'[26]00302_42'!$B$7:$N$539,8,FALSE)</f>
        <v>1</v>
      </c>
      <c r="L26" s="1255">
        <f>VLOOKUP($A26,'[26]00302_42'!$B$7:$N$539,9,FALSE)</f>
        <v>1</v>
      </c>
      <c r="M26" s="1255">
        <f>VLOOKUP($A26,'[26]00302_42'!$B$7:$N$539,10,FALSE)</f>
        <v>50</v>
      </c>
      <c r="N26" s="1255">
        <f>VLOOKUP($A26,'[26]00302_42'!$B$7:$N$539,11,FALSE)</f>
        <v>50</v>
      </c>
      <c r="O26" s="558" t="str">
        <f>VLOOKUP($A26,'[26]00302_42'!$B$7:$N$539,12,FALSE)</f>
        <v>-</v>
      </c>
      <c r="P26" s="558" t="str">
        <f>VLOOKUP($A26,'[26]00302_42'!$B$7:$N$539,13,FALSE)</f>
        <v>-</v>
      </c>
    </row>
    <row r="27" spans="1:16" s="1258" customFormat="1" ht="12" customHeight="1">
      <c r="A27" t="s">
        <v>1091</v>
      </c>
      <c r="B27" s="1257"/>
      <c r="C27" s="686" t="s">
        <v>1092</v>
      </c>
      <c r="D27" s="64"/>
      <c r="E27" s="1254">
        <f>VLOOKUP($A27,'[26]00302_42'!$B$7:$N$539,2,FALSE)</f>
        <v>47</v>
      </c>
      <c r="F27" s="1255">
        <f>VLOOKUP($A27,'[26]00302_42'!$B$7:$N$539,3,FALSE)</f>
        <v>46</v>
      </c>
      <c r="G27" s="1255">
        <f>VLOOKUP($A27,'[26]00302_42'!$B$7:$N$539,4,FALSE)</f>
        <v>1</v>
      </c>
      <c r="H27" s="1255">
        <f>VLOOKUP($A27,'[26]00302_42'!$B$7:$N$539,5,FALSE)</f>
        <v>1</v>
      </c>
      <c r="I27" s="1255">
        <f>VLOOKUP($A27,'[26]00302_42'!$B$7:$N$539,6,FALSE)</f>
        <v>36</v>
      </c>
      <c r="J27" s="1255">
        <f>VLOOKUP($A27,'[26]00302_42'!$B$7:$N$539,7,FALSE)</f>
        <v>35</v>
      </c>
      <c r="K27" s="1255">
        <f>VLOOKUP($A27,'[26]00302_42'!$B$7:$N$539,8,FALSE)</f>
        <v>1</v>
      </c>
      <c r="L27" s="1255">
        <f>VLOOKUP($A27,'[26]00302_42'!$B$7:$N$539,9,FALSE)</f>
        <v>1</v>
      </c>
      <c r="M27" s="1255">
        <f>VLOOKUP($A27,'[26]00302_42'!$B$7:$N$539,10,FALSE)</f>
        <v>11</v>
      </c>
      <c r="N27" s="1255">
        <f>VLOOKUP($A27,'[26]00302_42'!$B$7:$N$539,11,FALSE)</f>
        <v>11</v>
      </c>
      <c r="O27" s="558" t="str">
        <f>VLOOKUP($A27,'[26]00302_42'!$B$7:$N$539,12,FALSE)</f>
        <v>-</v>
      </c>
      <c r="P27" s="558" t="str">
        <f>VLOOKUP($A27,'[26]00302_42'!$B$7:$N$539,13,FALSE)</f>
        <v>-</v>
      </c>
    </row>
    <row r="28" spans="1:16" s="1258" customFormat="1" ht="12" customHeight="1">
      <c r="A28" t="s">
        <v>1093</v>
      </c>
      <c r="B28" s="1257"/>
      <c r="C28" s="686" t="s">
        <v>1094</v>
      </c>
      <c r="D28" s="64"/>
      <c r="E28" s="1254">
        <f>VLOOKUP($A28,'[26]00302_42'!$B$7:$N$539,2,FALSE)</f>
        <v>2943</v>
      </c>
      <c r="F28" s="1255">
        <f>VLOOKUP($A28,'[26]00302_42'!$B$7:$N$539,3,FALSE)</f>
        <v>2522</v>
      </c>
      <c r="G28" s="1255">
        <f>VLOOKUP($A28,'[26]00302_42'!$B$7:$N$539,4,FALSE)</f>
        <v>421</v>
      </c>
      <c r="H28" s="1255">
        <f>VLOOKUP($A28,'[26]00302_42'!$B$7:$N$539,5,FALSE)</f>
        <v>428</v>
      </c>
      <c r="I28" s="1255">
        <f>VLOOKUP($A28,'[26]00302_42'!$B$7:$N$539,6,FALSE)</f>
        <v>1427</v>
      </c>
      <c r="J28" s="1255">
        <f>VLOOKUP($A28,'[26]00302_42'!$B$7:$N$539,7,FALSE)</f>
        <v>1264</v>
      </c>
      <c r="K28" s="1255">
        <f>VLOOKUP($A28,'[26]00302_42'!$B$7:$N$539,8,FALSE)</f>
        <v>163</v>
      </c>
      <c r="L28" s="1255">
        <f>VLOOKUP($A28,'[26]00302_42'!$B$7:$N$539,9,FALSE)</f>
        <v>169</v>
      </c>
      <c r="M28" s="1255">
        <f>VLOOKUP($A28,'[26]00302_42'!$B$7:$N$539,10,FALSE)</f>
        <v>1516</v>
      </c>
      <c r="N28" s="1255">
        <f>VLOOKUP($A28,'[26]00302_42'!$B$7:$N$539,11,FALSE)</f>
        <v>1258</v>
      </c>
      <c r="O28" s="1255">
        <f>VLOOKUP($A28,'[26]00302_42'!$B$7:$N$539,12,FALSE)</f>
        <v>258</v>
      </c>
      <c r="P28" s="1255">
        <f>VLOOKUP($A28,'[26]00302_42'!$B$7:$N$539,13,FALSE)</f>
        <v>259</v>
      </c>
    </row>
    <row r="29" spans="1:16" s="1258" customFormat="1" ht="12" customHeight="1">
      <c r="A29" t="s">
        <v>1095</v>
      </c>
      <c r="B29" s="1257"/>
      <c r="C29" s="686" t="s">
        <v>1096</v>
      </c>
      <c r="D29" s="64"/>
      <c r="E29" s="1254">
        <f>VLOOKUP($A29,'[26]00302_42'!$B$7:$N$539,2,FALSE)</f>
        <v>5525</v>
      </c>
      <c r="F29" s="1255">
        <f>VLOOKUP($A29,'[26]00302_42'!$B$7:$N$539,3,FALSE)</f>
        <v>5262</v>
      </c>
      <c r="G29" s="1255">
        <f>VLOOKUP($A29,'[26]00302_42'!$B$7:$N$539,4,FALSE)</f>
        <v>263</v>
      </c>
      <c r="H29" s="1255">
        <f>VLOOKUP($A29,'[26]00302_42'!$B$7:$N$539,5,FALSE)</f>
        <v>443</v>
      </c>
      <c r="I29" s="1255">
        <f>VLOOKUP($A29,'[26]00302_42'!$B$7:$N$539,6,FALSE)</f>
        <v>3322</v>
      </c>
      <c r="J29" s="1255">
        <f>VLOOKUP($A29,'[26]00302_42'!$B$7:$N$539,7,FALSE)</f>
        <v>3187</v>
      </c>
      <c r="K29" s="1255">
        <f>VLOOKUP($A29,'[26]00302_42'!$B$7:$N$539,8,FALSE)</f>
        <v>135</v>
      </c>
      <c r="L29" s="1255">
        <f>VLOOKUP($A29,'[26]00302_42'!$B$7:$N$539,9,FALSE)</f>
        <v>234</v>
      </c>
      <c r="M29" s="1255">
        <f>VLOOKUP($A29,'[26]00302_42'!$B$7:$N$539,10,FALSE)</f>
        <v>2203</v>
      </c>
      <c r="N29" s="1255">
        <f>VLOOKUP($A29,'[26]00302_42'!$B$7:$N$539,11,FALSE)</f>
        <v>2075</v>
      </c>
      <c r="O29" s="1255">
        <f>VLOOKUP($A29,'[26]00302_42'!$B$7:$N$539,12,FALSE)</f>
        <v>128</v>
      </c>
      <c r="P29" s="1255">
        <f>VLOOKUP($A29,'[26]00302_42'!$B$7:$N$539,13,FALSE)</f>
        <v>209</v>
      </c>
    </row>
    <row r="30" spans="1:16" s="1258" customFormat="1" ht="12" customHeight="1">
      <c r="A30" t="s">
        <v>1097</v>
      </c>
      <c r="B30" s="1257"/>
      <c r="C30" s="686" t="s">
        <v>1098</v>
      </c>
      <c r="D30" s="64"/>
      <c r="E30" s="1254">
        <f>VLOOKUP($A30,'[26]00302_42'!$B$7:$N$539,2,FALSE)</f>
        <v>35</v>
      </c>
      <c r="F30" s="1255">
        <f>VLOOKUP($A30,'[26]00302_42'!$B$7:$N$539,3,FALSE)</f>
        <v>35</v>
      </c>
      <c r="G30" s="558" t="str">
        <f>VLOOKUP($A30,'[26]00302_42'!$B$7:$N$539,4,FALSE)</f>
        <v>-</v>
      </c>
      <c r="H30" s="1255">
        <f>VLOOKUP($A30,'[26]00302_42'!$B$7:$N$539,5,FALSE)</f>
        <v>4</v>
      </c>
      <c r="I30" s="1255">
        <f>VLOOKUP($A30,'[26]00302_42'!$B$7:$N$539,6,FALSE)</f>
        <v>30</v>
      </c>
      <c r="J30" s="1255">
        <f>VLOOKUP($A30,'[26]00302_42'!$B$7:$N$539,7,FALSE)</f>
        <v>30</v>
      </c>
      <c r="K30" s="558" t="str">
        <f>VLOOKUP($A30,'[26]00302_42'!$B$7:$N$539,8,FALSE)</f>
        <v>-</v>
      </c>
      <c r="L30" s="1255">
        <f>VLOOKUP($A30,'[26]00302_42'!$B$7:$N$539,9,FALSE)</f>
        <v>2</v>
      </c>
      <c r="M30" s="1255">
        <f>VLOOKUP($A30,'[26]00302_42'!$B$7:$N$539,10,FALSE)</f>
        <v>5</v>
      </c>
      <c r="N30" s="1255">
        <f>VLOOKUP($A30,'[26]00302_42'!$B$7:$N$539,11,FALSE)</f>
        <v>5</v>
      </c>
      <c r="O30" s="558" t="str">
        <f>VLOOKUP($A30,'[26]00302_42'!$B$7:$N$539,12,FALSE)</f>
        <v>-</v>
      </c>
      <c r="P30" s="1255">
        <f>VLOOKUP($A30,'[26]00302_42'!$B$7:$N$539,13,FALSE)</f>
        <v>2</v>
      </c>
    </row>
    <row r="31" spans="1:16" s="1258" customFormat="1" ht="5.0999999999999996" customHeight="1">
      <c r="B31" s="1257"/>
      <c r="C31" s="144"/>
      <c r="D31" s="64"/>
      <c r="E31" s="1254"/>
      <c r="F31" s="1255"/>
      <c r="G31" s="1255"/>
      <c r="H31" s="1255"/>
      <c r="I31" s="1255"/>
      <c r="J31" s="1255"/>
      <c r="K31" s="1255"/>
      <c r="L31" s="1255"/>
      <c r="M31" s="1255"/>
      <c r="N31" s="1255"/>
      <c r="O31" s="558"/>
      <c r="P31" s="1255"/>
    </row>
    <row r="32" spans="1:16" s="1258" customFormat="1" ht="12" customHeight="1">
      <c r="A32" t="s">
        <v>1099</v>
      </c>
      <c r="B32" s="1257"/>
      <c r="C32" s="686" t="s">
        <v>1100</v>
      </c>
      <c r="D32" s="64"/>
      <c r="E32" s="1254">
        <f>VLOOKUP($A32,'[26]00302_42'!$B$7:$N$539,2,FALSE)</f>
        <v>30</v>
      </c>
      <c r="F32" s="1255">
        <f>VLOOKUP($A32,'[26]00302_42'!$B$7:$N$539,3,FALSE)</f>
        <v>29</v>
      </c>
      <c r="G32" s="1255">
        <f>VLOOKUP($A32,'[26]00302_42'!$B$7:$N$539,4,FALSE)</f>
        <v>1</v>
      </c>
      <c r="H32" s="1255">
        <f>VLOOKUP($A32,'[26]00302_42'!$B$7:$N$539,5,FALSE)</f>
        <v>5</v>
      </c>
      <c r="I32" s="1255">
        <f>VLOOKUP($A32,'[26]00302_42'!$B$7:$N$539,6,FALSE)</f>
        <v>25</v>
      </c>
      <c r="J32" s="1255">
        <f>VLOOKUP($A32,'[26]00302_42'!$B$7:$N$539,7,FALSE)</f>
        <v>24</v>
      </c>
      <c r="K32" s="1255">
        <f>VLOOKUP($A32,'[26]00302_42'!$B$7:$N$539,8,FALSE)</f>
        <v>1</v>
      </c>
      <c r="L32" s="1255">
        <f>VLOOKUP($A32,'[26]00302_42'!$B$7:$N$539,9,FALSE)</f>
        <v>1</v>
      </c>
      <c r="M32" s="1255">
        <f>VLOOKUP($A32,'[26]00302_42'!$B$7:$N$539,10,FALSE)</f>
        <v>5</v>
      </c>
      <c r="N32" s="1255">
        <f>VLOOKUP($A32,'[26]00302_42'!$B$7:$N$539,11,FALSE)</f>
        <v>5</v>
      </c>
      <c r="O32" s="558" t="str">
        <f>VLOOKUP($A32,'[26]00302_42'!$B$7:$N$539,12,FALSE)</f>
        <v>-</v>
      </c>
      <c r="P32" s="1255">
        <f>VLOOKUP($A32,'[26]00302_42'!$B$7:$N$539,13,FALSE)</f>
        <v>4</v>
      </c>
    </row>
    <row r="33" spans="1:16" s="1258" customFormat="1" ht="12" customHeight="1">
      <c r="A33" t="s">
        <v>1101</v>
      </c>
      <c r="B33" s="1257"/>
      <c r="C33" s="686" t="s">
        <v>1102</v>
      </c>
      <c r="D33" s="64"/>
      <c r="E33" s="1254">
        <f>VLOOKUP($A33,'[26]00302_42'!$B$7:$N$539,2,FALSE)</f>
        <v>13</v>
      </c>
      <c r="F33" s="1255">
        <f>VLOOKUP($A33,'[26]00302_42'!$B$7:$N$539,3,FALSE)</f>
        <v>11</v>
      </c>
      <c r="G33" s="1255">
        <f>VLOOKUP($A33,'[26]00302_42'!$B$7:$N$539,4,FALSE)</f>
        <v>2</v>
      </c>
      <c r="H33" s="1255">
        <f>VLOOKUP($A33,'[26]00302_42'!$B$7:$N$539,5,FALSE)</f>
        <v>2</v>
      </c>
      <c r="I33" s="1255">
        <f>VLOOKUP($A33,'[26]00302_42'!$B$7:$N$539,6,FALSE)</f>
        <v>12</v>
      </c>
      <c r="J33" s="1255">
        <f>VLOOKUP($A33,'[26]00302_42'!$B$7:$N$539,7,FALSE)</f>
        <v>10</v>
      </c>
      <c r="K33" s="1255">
        <f>VLOOKUP($A33,'[26]00302_42'!$B$7:$N$539,8,FALSE)</f>
        <v>2</v>
      </c>
      <c r="L33" s="1255">
        <f>VLOOKUP($A33,'[26]00302_42'!$B$7:$N$539,9,FALSE)</f>
        <v>2</v>
      </c>
      <c r="M33" s="1255">
        <f>VLOOKUP($A33,'[26]00302_42'!$B$7:$N$539,10,FALSE)</f>
        <v>1</v>
      </c>
      <c r="N33" s="1255">
        <f>VLOOKUP($A33,'[26]00302_42'!$B$7:$N$539,11,FALSE)</f>
        <v>1</v>
      </c>
      <c r="O33" s="558" t="str">
        <f>VLOOKUP($A33,'[26]00302_42'!$B$7:$N$539,12,FALSE)</f>
        <v>-</v>
      </c>
      <c r="P33" s="558" t="str">
        <f>VLOOKUP($A33,'[26]00302_42'!$B$7:$N$539,13,FALSE)</f>
        <v>-</v>
      </c>
    </row>
    <row r="34" spans="1:16" s="1258" customFormat="1" ht="12" customHeight="1">
      <c r="A34" s="1260" t="s">
        <v>1103</v>
      </c>
      <c r="B34" s="1257"/>
      <c r="C34" s="686" t="s">
        <v>1104</v>
      </c>
      <c r="D34" s="64"/>
      <c r="E34" s="1254">
        <f>VLOOKUP($A34,'[26]00302_42'!$B$7:$N$539,2,FALSE)</f>
        <v>2</v>
      </c>
      <c r="F34" s="1255">
        <f>VLOOKUP($A34,'[26]00302_42'!$B$7:$N$539,3,FALSE)</f>
        <v>2</v>
      </c>
      <c r="G34" s="558" t="str">
        <f>VLOOKUP($A34,'[26]00302_42'!$B$7:$N$539,4,FALSE)</f>
        <v>-</v>
      </c>
      <c r="H34" s="558" t="str">
        <f>VLOOKUP($A34,'[26]00302_42'!$B$7:$N$539,5,FALSE)</f>
        <v>-</v>
      </c>
      <c r="I34" s="1255">
        <f>VLOOKUP($A34,'[26]00302_42'!$B$7:$N$539,6,FALSE)</f>
        <v>2</v>
      </c>
      <c r="J34" s="1255">
        <f>VLOOKUP($A34,'[26]00302_42'!$B$7:$N$539,7,FALSE)</f>
        <v>2</v>
      </c>
      <c r="K34" s="558" t="str">
        <f>VLOOKUP($A34,'[26]00302_42'!$B$7:$N$539,8,FALSE)</f>
        <v>-</v>
      </c>
      <c r="L34" s="558" t="str">
        <f>VLOOKUP($A34,'[26]00302_42'!$B$7:$N$539,9,FALSE)</f>
        <v>-</v>
      </c>
      <c r="M34" s="558" t="str">
        <f>VLOOKUP($A34,'[26]00302_42'!$B$7:$N$539,10,FALSE)</f>
        <v>-</v>
      </c>
      <c r="N34" s="558" t="str">
        <f>VLOOKUP($A34,'[26]00302_42'!$B$7:$N$539,11,FALSE)</f>
        <v>-</v>
      </c>
      <c r="O34" s="558" t="str">
        <f>VLOOKUP($A34,'[26]00302_42'!$B$7:$N$539,12,FALSE)</f>
        <v>-</v>
      </c>
      <c r="P34" s="558" t="str">
        <f>VLOOKUP($A34,'[26]00302_42'!$B$7:$N$539,13,FALSE)</f>
        <v>-</v>
      </c>
    </row>
    <row r="35" spans="1:16" s="1258" customFormat="1" ht="12" customHeight="1">
      <c r="A35" t="s">
        <v>1105</v>
      </c>
      <c r="B35" s="1257"/>
      <c r="C35" s="686" t="s">
        <v>1106</v>
      </c>
      <c r="D35" s="64"/>
      <c r="E35" s="1254">
        <f>VLOOKUP($A35,'[26]00302_42'!$B$7:$N$539,2,FALSE)</f>
        <v>11</v>
      </c>
      <c r="F35" s="1255">
        <f>VLOOKUP($A35,'[26]00302_42'!$B$7:$N$539,3,FALSE)</f>
        <v>9</v>
      </c>
      <c r="G35" s="1255">
        <f>VLOOKUP($A35,'[26]00302_42'!$B$7:$N$539,4,FALSE)</f>
        <v>2</v>
      </c>
      <c r="H35" s="1255">
        <f>VLOOKUP($A35,'[26]00302_42'!$B$7:$N$539,5,FALSE)</f>
        <v>2</v>
      </c>
      <c r="I35" s="1255">
        <f>VLOOKUP($A35,'[26]00302_42'!$B$7:$N$539,6,FALSE)</f>
        <v>7</v>
      </c>
      <c r="J35" s="1255">
        <f>VLOOKUP($A35,'[26]00302_42'!$B$7:$N$539,7,FALSE)</f>
        <v>5</v>
      </c>
      <c r="K35" s="1255">
        <f>VLOOKUP($A35,'[26]00302_42'!$B$7:$N$539,8,FALSE)</f>
        <v>2</v>
      </c>
      <c r="L35" s="1255">
        <f>VLOOKUP($A35,'[26]00302_42'!$B$7:$N$539,9,FALSE)</f>
        <v>2</v>
      </c>
      <c r="M35" s="1255">
        <f>VLOOKUP($A35,'[26]00302_42'!$B$7:$N$539,10,FALSE)</f>
        <v>4</v>
      </c>
      <c r="N35" s="1255">
        <f>VLOOKUP($A35,'[26]00302_42'!$B$7:$N$539,11,FALSE)</f>
        <v>4</v>
      </c>
      <c r="O35" s="558" t="str">
        <f>VLOOKUP($A35,'[26]00302_42'!$B$7:$N$539,12,FALSE)</f>
        <v>-</v>
      </c>
      <c r="P35" s="558" t="str">
        <f>VLOOKUP($A35,'[26]00302_42'!$B$7:$N$539,13,FALSE)</f>
        <v>-</v>
      </c>
    </row>
    <row r="36" spans="1:16" s="1258" customFormat="1" ht="12" customHeight="1">
      <c r="A36" t="s">
        <v>1107</v>
      </c>
      <c r="B36" s="1257"/>
      <c r="C36" s="686" t="s">
        <v>1108</v>
      </c>
      <c r="D36" s="64"/>
      <c r="E36" s="1254">
        <f>VLOOKUP($A36,'[26]00302_42'!$B$7:$N$539,2,FALSE)</f>
        <v>26</v>
      </c>
      <c r="F36" s="1255">
        <f>VLOOKUP($A36,'[26]00302_42'!$B$7:$N$539,3,FALSE)</f>
        <v>26</v>
      </c>
      <c r="G36" s="558" t="str">
        <f>VLOOKUP($A36,'[26]00302_42'!$B$7:$N$539,4,FALSE)</f>
        <v>-</v>
      </c>
      <c r="H36" s="558" t="str">
        <f>VLOOKUP($A36,'[26]00302_42'!$B$7:$N$539,5,FALSE)</f>
        <v>-</v>
      </c>
      <c r="I36" s="1255">
        <f>VLOOKUP($A36,'[26]00302_42'!$B$7:$N$539,6,FALSE)</f>
        <v>21</v>
      </c>
      <c r="J36" s="1255">
        <f>VLOOKUP($A36,'[26]00302_42'!$B$7:$N$539,7,FALSE)</f>
        <v>21</v>
      </c>
      <c r="K36" s="558" t="str">
        <f>VLOOKUP($A36,'[26]00302_42'!$B$7:$N$539,8,FALSE)</f>
        <v>-</v>
      </c>
      <c r="L36" s="558" t="str">
        <f>VLOOKUP($A36,'[26]00302_42'!$B$7:$N$539,9,FALSE)</f>
        <v>-</v>
      </c>
      <c r="M36" s="1255">
        <f>VLOOKUP($A36,'[26]00302_42'!$B$7:$N$539,10,FALSE)</f>
        <v>5</v>
      </c>
      <c r="N36" s="1255">
        <f>VLOOKUP($A36,'[26]00302_42'!$B$7:$N$539,11,FALSE)</f>
        <v>5</v>
      </c>
      <c r="O36" s="558" t="str">
        <f>VLOOKUP($A36,'[26]00302_42'!$B$7:$N$539,12,FALSE)</f>
        <v>-</v>
      </c>
      <c r="P36" s="558" t="str">
        <f>VLOOKUP($A36,'[26]00302_42'!$B$7:$N$539,13,FALSE)</f>
        <v>-</v>
      </c>
    </row>
    <row r="37" spans="1:16" s="1258" customFormat="1" ht="9.9499999999999993" customHeight="1">
      <c r="B37" s="69"/>
      <c r="C37" s="69"/>
      <c r="D37" s="64"/>
      <c r="E37" s="1254"/>
      <c r="F37" s="1255"/>
      <c r="G37" s="1255"/>
      <c r="H37" s="1255"/>
      <c r="I37" s="1255"/>
      <c r="J37" s="1255"/>
      <c r="K37" s="1255"/>
      <c r="L37" s="1255"/>
      <c r="M37" s="1255"/>
      <c r="N37" s="1255"/>
      <c r="O37" s="1255"/>
      <c r="P37" s="1255"/>
    </row>
    <row r="38" spans="1:16" s="1256" customFormat="1" ht="18.75">
      <c r="A38" t="s">
        <v>1109</v>
      </c>
      <c r="B38" s="138" t="s">
        <v>1110</v>
      </c>
      <c r="C38" s="138"/>
      <c r="D38" s="117"/>
      <c r="E38" s="1254">
        <f>VLOOKUP($A38,'[26]00302_42'!$B$7:$N$539,2,FALSE)</f>
        <v>1759</v>
      </c>
      <c r="F38" s="1255">
        <f>VLOOKUP($A38,'[26]00302_42'!$B$7:$N$539,3,FALSE)</f>
        <v>1385</v>
      </c>
      <c r="G38" s="1255">
        <f>VLOOKUP($A38,'[26]00302_42'!$B$7:$N$539,4,FALSE)</f>
        <v>374</v>
      </c>
      <c r="H38" s="1255">
        <f>VLOOKUP($A38,'[26]00302_42'!$B$7:$N$539,5,FALSE)</f>
        <v>382</v>
      </c>
      <c r="I38" s="1255">
        <f>VLOOKUP($A38,'[26]00302_42'!$B$7:$N$539,6,FALSE)</f>
        <v>1453</v>
      </c>
      <c r="J38" s="1255">
        <f>VLOOKUP($A38,'[26]00302_42'!$B$7:$N$539,7,FALSE)</f>
        <v>1229</v>
      </c>
      <c r="K38" s="1255">
        <f>VLOOKUP($A38,'[26]00302_42'!$B$7:$N$539,8,FALSE)</f>
        <v>224</v>
      </c>
      <c r="L38" s="1255">
        <f>VLOOKUP($A38,'[26]00302_42'!$B$7:$N$539,9,FALSE)</f>
        <v>229</v>
      </c>
      <c r="M38" s="1255">
        <f>VLOOKUP($A38,'[26]00302_42'!$B$7:$N$539,10,FALSE)</f>
        <v>306</v>
      </c>
      <c r="N38" s="1255">
        <f>VLOOKUP($A38,'[26]00302_42'!$B$7:$N$539,11,FALSE)</f>
        <v>156</v>
      </c>
      <c r="O38" s="1255">
        <f>VLOOKUP($A38,'[26]00302_42'!$B$7:$N$539,12,FALSE)</f>
        <v>150</v>
      </c>
      <c r="P38" s="1255">
        <f>VLOOKUP($A38,'[26]00302_42'!$B$7:$N$539,13,FALSE)</f>
        <v>153</v>
      </c>
    </row>
    <row r="39" spans="1:16" s="1256" customFormat="1" ht="5.0999999999999996" customHeight="1">
      <c r="B39" s="138"/>
      <c r="C39" s="138"/>
      <c r="D39" s="117"/>
      <c r="E39" s="1254"/>
      <c r="F39" s="1255"/>
      <c r="G39" s="1255"/>
      <c r="H39" s="1255"/>
      <c r="I39" s="1255"/>
      <c r="J39" s="1255"/>
      <c r="K39" s="1255"/>
      <c r="L39" s="1255"/>
      <c r="M39" s="1255"/>
      <c r="N39" s="1255"/>
      <c r="O39" s="1255"/>
      <c r="P39" s="1255"/>
    </row>
    <row r="40" spans="1:16" s="1258" customFormat="1" ht="12" customHeight="1">
      <c r="A40" t="s">
        <v>1111</v>
      </c>
      <c r="B40" s="1257"/>
      <c r="C40" s="686" t="s">
        <v>1112</v>
      </c>
      <c r="D40" s="64"/>
      <c r="E40" s="1254">
        <f>VLOOKUP($A40,'[26]00302_42'!$B$7:$N$539,2,FALSE)</f>
        <v>18</v>
      </c>
      <c r="F40" s="1255">
        <f>VLOOKUP($A40,'[26]00302_42'!$B$7:$N$539,3,FALSE)</f>
        <v>16</v>
      </c>
      <c r="G40" s="1255">
        <f>VLOOKUP($A40,'[26]00302_42'!$B$7:$N$539,4,FALSE)</f>
        <v>2</v>
      </c>
      <c r="H40" s="1255">
        <f>VLOOKUP($A40,'[26]00302_42'!$B$7:$N$539,5,FALSE)</f>
        <v>2</v>
      </c>
      <c r="I40" s="1255">
        <f>VLOOKUP($A40,'[26]00302_42'!$B$7:$N$539,6,FALSE)</f>
        <v>15</v>
      </c>
      <c r="J40" s="1255">
        <f>VLOOKUP($A40,'[26]00302_42'!$B$7:$N$539,7,FALSE)</f>
        <v>15</v>
      </c>
      <c r="K40" s="558" t="str">
        <f>VLOOKUP($A40,'[26]00302_42'!$B$7:$N$539,8,FALSE)</f>
        <v>-</v>
      </c>
      <c r="L40" s="558" t="str">
        <f>VLOOKUP($A40,'[26]00302_42'!$B$7:$N$539,9,FALSE)</f>
        <v>-</v>
      </c>
      <c r="M40" s="1255">
        <f>VLOOKUP($A40,'[26]00302_42'!$B$7:$N$539,10,FALSE)</f>
        <v>3</v>
      </c>
      <c r="N40" s="1255">
        <f>VLOOKUP($A40,'[26]00302_42'!$B$7:$N$539,11,FALSE)</f>
        <v>1</v>
      </c>
      <c r="O40" s="1255">
        <f>VLOOKUP($A40,'[26]00302_42'!$B$7:$N$539,12,FALSE)</f>
        <v>2</v>
      </c>
      <c r="P40" s="1255">
        <f>VLOOKUP($A40,'[26]00302_42'!$B$7:$N$539,13,FALSE)</f>
        <v>2</v>
      </c>
    </row>
    <row r="41" spans="1:16" s="1258" customFormat="1" ht="12" customHeight="1">
      <c r="A41" t="s">
        <v>1113</v>
      </c>
      <c r="B41" s="1257"/>
      <c r="C41" s="686" t="s">
        <v>1114</v>
      </c>
      <c r="D41" s="64"/>
      <c r="E41" s="1254">
        <f>VLOOKUP($A41,'[26]00302_42'!$B$7:$N$539,2,FALSE)</f>
        <v>3</v>
      </c>
      <c r="F41" s="1255">
        <f>VLOOKUP($A41,'[26]00302_42'!$B$7:$N$539,3,FALSE)</f>
        <v>3</v>
      </c>
      <c r="G41" s="558" t="str">
        <f>VLOOKUP($A41,'[26]00302_42'!$B$7:$N$539,4,FALSE)</f>
        <v>-</v>
      </c>
      <c r="H41" s="558" t="str">
        <f>VLOOKUP($A41,'[26]00302_42'!$B$7:$N$539,5,FALSE)</f>
        <v>-</v>
      </c>
      <c r="I41" s="1255">
        <f>VLOOKUP($A41,'[26]00302_42'!$B$7:$N$539,6,FALSE)</f>
        <v>3</v>
      </c>
      <c r="J41" s="1255">
        <f>VLOOKUP($A41,'[26]00302_42'!$B$7:$N$539,7,FALSE)</f>
        <v>3</v>
      </c>
      <c r="K41" s="558" t="str">
        <f>VLOOKUP($A41,'[26]00302_42'!$B$7:$N$539,8,FALSE)</f>
        <v>-</v>
      </c>
      <c r="L41" s="558" t="str">
        <f>VLOOKUP($A41,'[26]00302_42'!$B$7:$N$539,9,FALSE)</f>
        <v>-</v>
      </c>
      <c r="M41" s="558" t="str">
        <f>VLOOKUP($A41,'[26]00302_42'!$B$7:$N$539,10,FALSE)</f>
        <v>-</v>
      </c>
      <c r="N41" s="558" t="str">
        <f>VLOOKUP($A41,'[26]00302_42'!$B$7:$N$539,11,FALSE)</f>
        <v>-</v>
      </c>
      <c r="O41" s="558" t="str">
        <f>VLOOKUP($A41,'[26]00302_42'!$B$7:$N$539,12,FALSE)</f>
        <v>-</v>
      </c>
      <c r="P41" s="558" t="str">
        <f>VLOOKUP($A41,'[26]00302_42'!$B$7:$N$539,13,FALSE)</f>
        <v>-</v>
      </c>
    </row>
    <row r="42" spans="1:16" s="1258" customFormat="1" ht="12" customHeight="1">
      <c r="A42" t="s">
        <v>1115</v>
      </c>
      <c r="B42" s="1257"/>
      <c r="C42" s="686" t="s">
        <v>1116</v>
      </c>
      <c r="D42" s="64"/>
      <c r="E42" s="1261" t="str">
        <f>VLOOKUP($A42,'[26]00302_42'!$B$7:$N$539,2,FALSE)</f>
        <v>-</v>
      </c>
      <c r="F42" s="558" t="str">
        <f>VLOOKUP($A42,'[26]00302_42'!$B$7:$N$539,3,FALSE)</f>
        <v>-</v>
      </c>
      <c r="G42" s="558" t="str">
        <f>VLOOKUP($A42,'[26]00302_42'!$B$7:$N$539,4,FALSE)</f>
        <v>-</v>
      </c>
      <c r="H42" s="558" t="str">
        <f>VLOOKUP($A42,'[26]00302_42'!$B$7:$N$539,5,FALSE)</f>
        <v>-</v>
      </c>
      <c r="I42" s="558" t="str">
        <f>VLOOKUP($A42,'[26]00302_42'!$B$7:$N$539,6,FALSE)</f>
        <v>-</v>
      </c>
      <c r="J42" s="558" t="str">
        <f>VLOOKUP($A42,'[26]00302_42'!$B$7:$N$539,7,FALSE)</f>
        <v>-</v>
      </c>
      <c r="K42" s="558" t="str">
        <f>VLOOKUP($A42,'[26]00302_42'!$B$7:$N$539,8,FALSE)</f>
        <v>-</v>
      </c>
      <c r="L42" s="558" t="str">
        <f>VLOOKUP($A42,'[26]00302_42'!$B$7:$N$539,9,FALSE)</f>
        <v>-</v>
      </c>
      <c r="M42" s="558" t="str">
        <f>VLOOKUP($A42,'[26]00302_42'!$B$7:$N$539,10,FALSE)</f>
        <v>-</v>
      </c>
      <c r="N42" s="558" t="str">
        <f>VLOOKUP($A42,'[26]00302_42'!$B$7:$N$539,11,FALSE)</f>
        <v>-</v>
      </c>
      <c r="O42" s="558" t="str">
        <f>VLOOKUP($A42,'[26]00302_42'!$B$7:$N$539,12,FALSE)</f>
        <v>-</v>
      </c>
      <c r="P42" s="558" t="str">
        <f>VLOOKUP($A42,'[26]00302_42'!$B$7:$N$539,13,FALSE)</f>
        <v>-</v>
      </c>
    </row>
    <row r="43" spans="1:16" s="1258" customFormat="1" ht="12" customHeight="1">
      <c r="A43" t="s">
        <v>1117</v>
      </c>
      <c r="B43" s="1257"/>
      <c r="C43" s="686" t="s">
        <v>1118</v>
      </c>
      <c r="D43" s="64"/>
      <c r="E43" s="1254">
        <f>VLOOKUP($A43,'[26]00302_42'!$B$7:$N$539,2,FALSE)</f>
        <v>5</v>
      </c>
      <c r="F43" s="1255">
        <f>VLOOKUP($A43,'[26]00302_42'!$B$7:$N$539,3,FALSE)</f>
        <v>5</v>
      </c>
      <c r="G43" s="558" t="str">
        <f>VLOOKUP($A43,'[26]00302_42'!$B$7:$N$539,4,FALSE)</f>
        <v>-</v>
      </c>
      <c r="H43" s="558" t="str">
        <f>VLOOKUP($A43,'[26]00302_42'!$B$7:$N$539,5,FALSE)</f>
        <v>-</v>
      </c>
      <c r="I43" s="1255">
        <f>VLOOKUP($A43,'[26]00302_42'!$B$7:$N$539,6,FALSE)</f>
        <v>4</v>
      </c>
      <c r="J43" s="1255">
        <f>VLOOKUP($A43,'[26]00302_42'!$B$7:$N$539,7,FALSE)</f>
        <v>4</v>
      </c>
      <c r="K43" s="558" t="str">
        <f>VLOOKUP($A43,'[26]00302_42'!$B$7:$N$539,8,FALSE)</f>
        <v>-</v>
      </c>
      <c r="L43" s="558" t="str">
        <f>VLOOKUP($A43,'[26]00302_42'!$B$7:$N$539,9,FALSE)</f>
        <v>-</v>
      </c>
      <c r="M43" s="1255">
        <f>VLOOKUP($A43,'[26]00302_42'!$B$7:$N$539,10,FALSE)</f>
        <v>1</v>
      </c>
      <c r="N43" s="1255">
        <f>VLOOKUP($A43,'[26]00302_42'!$B$7:$N$539,11,FALSE)</f>
        <v>1</v>
      </c>
      <c r="O43" s="558" t="str">
        <f>VLOOKUP($A43,'[26]00302_42'!$B$7:$N$539,12,FALSE)</f>
        <v>-</v>
      </c>
      <c r="P43" s="558" t="str">
        <f>VLOOKUP($A43,'[26]00302_42'!$B$7:$N$539,13,FALSE)</f>
        <v>-</v>
      </c>
    </row>
    <row r="44" spans="1:16" s="1258" customFormat="1" ht="12" customHeight="1">
      <c r="A44" t="s">
        <v>1119</v>
      </c>
      <c r="B44" s="1257"/>
      <c r="C44" s="686" t="s">
        <v>1120</v>
      </c>
      <c r="D44" s="64"/>
      <c r="E44" s="1254">
        <f>VLOOKUP($A44,'[26]00302_42'!$B$7:$N$539,2,FALSE)</f>
        <v>3</v>
      </c>
      <c r="F44" s="1255">
        <f>VLOOKUP($A44,'[26]00302_42'!$B$7:$N$539,3,FALSE)</f>
        <v>1</v>
      </c>
      <c r="G44" s="1255">
        <f>VLOOKUP($A44,'[26]00302_42'!$B$7:$N$539,4,FALSE)</f>
        <v>2</v>
      </c>
      <c r="H44" s="1255">
        <f>VLOOKUP($A44,'[26]00302_42'!$B$7:$N$539,5,FALSE)</f>
        <v>2</v>
      </c>
      <c r="I44" s="1255">
        <f>VLOOKUP($A44,'[26]00302_42'!$B$7:$N$539,6,FALSE)</f>
        <v>1</v>
      </c>
      <c r="J44" s="558" t="str">
        <f>VLOOKUP($A44,'[26]00302_42'!$B$7:$N$539,7,FALSE)</f>
        <v>-</v>
      </c>
      <c r="K44" s="1255">
        <f>VLOOKUP($A44,'[26]00302_42'!$B$7:$N$539,8,FALSE)</f>
        <v>1</v>
      </c>
      <c r="L44" s="1255">
        <f>VLOOKUP($A44,'[26]00302_42'!$B$7:$N$539,9,FALSE)</f>
        <v>1</v>
      </c>
      <c r="M44" s="1255">
        <f>VLOOKUP($A44,'[26]00302_42'!$B$7:$N$539,10,FALSE)</f>
        <v>2</v>
      </c>
      <c r="N44" s="1255">
        <f>VLOOKUP($A44,'[26]00302_42'!$B$7:$N$539,11,FALSE)</f>
        <v>1</v>
      </c>
      <c r="O44" s="1255">
        <f>VLOOKUP($A44,'[26]00302_42'!$B$7:$N$539,12,FALSE)</f>
        <v>1</v>
      </c>
      <c r="P44" s="1255">
        <f>VLOOKUP($A44,'[26]00302_42'!$B$7:$N$539,13,FALSE)</f>
        <v>1</v>
      </c>
    </row>
    <row r="45" spans="1:16" s="1256" customFormat="1" ht="5.0999999999999996" customHeight="1">
      <c r="B45" s="1259"/>
      <c r="C45" s="144"/>
      <c r="D45" s="64"/>
      <c r="E45" s="1254"/>
      <c r="F45" s="1255"/>
      <c r="G45" s="1255"/>
      <c r="H45" s="1255"/>
      <c r="I45" s="1255"/>
      <c r="J45" s="1255"/>
      <c r="K45" s="1255"/>
      <c r="L45" s="1255"/>
      <c r="M45" s="1255"/>
      <c r="N45" s="1255"/>
      <c r="O45" s="1255"/>
      <c r="P45" s="1255"/>
    </row>
    <row r="46" spans="1:16" s="1258" customFormat="1" ht="12" customHeight="1">
      <c r="A46" t="s">
        <v>1121</v>
      </c>
      <c r="B46" s="1257"/>
      <c r="C46" s="686" t="s">
        <v>1122</v>
      </c>
      <c r="D46" s="64"/>
      <c r="E46" s="1261" t="str">
        <f>VLOOKUP($A46,'[26]00302_42'!$B$7:$N$539,2,FALSE)</f>
        <v>-</v>
      </c>
      <c r="F46" s="558" t="str">
        <f>VLOOKUP($A46,'[26]00302_42'!$B$7:$N$539,3,FALSE)</f>
        <v>-</v>
      </c>
      <c r="G46" s="558" t="str">
        <f>VLOOKUP($A46,'[26]00302_42'!$B$7:$N$539,4,FALSE)</f>
        <v>-</v>
      </c>
      <c r="H46" s="558" t="str">
        <f>VLOOKUP($A46,'[26]00302_42'!$B$7:$N$539,5,FALSE)</f>
        <v>-</v>
      </c>
      <c r="I46" s="558" t="str">
        <f>VLOOKUP($A46,'[26]00302_42'!$B$7:$N$539,6,FALSE)</f>
        <v>-</v>
      </c>
      <c r="J46" s="558" t="str">
        <f>VLOOKUP($A46,'[26]00302_42'!$B$7:$N$539,7,FALSE)</f>
        <v>-</v>
      </c>
      <c r="K46" s="558" t="str">
        <f>VLOOKUP($A46,'[26]00302_42'!$B$7:$N$539,8,FALSE)</f>
        <v>-</v>
      </c>
      <c r="L46" s="558" t="str">
        <f>VLOOKUP($A46,'[26]00302_42'!$B$7:$N$539,9,FALSE)</f>
        <v>-</v>
      </c>
      <c r="M46" s="558" t="str">
        <f>VLOOKUP($A46,'[26]00302_42'!$B$7:$N$539,10,FALSE)</f>
        <v>-</v>
      </c>
      <c r="N46" s="558" t="str">
        <f>VLOOKUP($A46,'[26]00302_42'!$B$7:$N$539,11,FALSE)</f>
        <v>-</v>
      </c>
      <c r="O46" s="558" t="str">
        <f>VLOOKUP($A46,'[26]00302_42'!$B$7:$N$539,12,FALSE)</f>
        <v>-</v>
      </c>
      <c r="P46" s="558" t="str">
        <f>VLOOKUP($A46,'[26]00302_42'!$B$7:$N$539,13,FALSE)</f>
        <v>-</v>
      </c>
    </row>
    <row r="47" spans="1:16" s="1258" customFormat="1" ht="12" customHeight="1">
      <c r="A47" t="s">
        <v>1123</v>
      </c>
      <c r="B47" s="1257"/>
      <c r="C47" s="686" t="s">
        <v>1124</v>
      </c>
      <c r="D47" s="64"/>
      <c r="E47" s="1254">
        <f>VLOOKUP($A47,'[26]00302_42'!$B$7:$N$539,2,FALSE)</f>
        <v>14</v>
      </c>
      <c r="F47" s="1255">
        <f>VLOOKUP($A47,'[26]00302_42'!$B$7:$N$539,3,FALSE)</f>
        <v>14</v>
      </c>
      <c r="G47" s="558" t="str">
        <f>VLOOKUP($A47,'[26]00302_42'!$B$7:$N$539,4,FALSE)</f>
        <v>-</v>
      </c>
      <c r="H47" s="558" t="str">
        <f>VLOOKUP($A47,'[26]00302_42'!$B$7:$N$539,5,FALSE)</f>
        <v>-</v>
      </c>
      <c r="I47" s="1255">
        <f>VLOOKUP($A47,'[26]00302_42'!$B$7:$N$539,6,FALSE)</f>
        <v>13</v>
      </c>
      <c r="J47" s="1255">
        <f>VLOOKUP($A47,'[26]00302_42'!$B$7:$N$539,7,FALSE)</f>
        <v>13</v>
      </c>
      <c r="K47" s="558" t="str">
        <f>VLOOKUP($A47,'[26]00302_42'!$B$7:$N$539,8,FALSE)</f>
        <v>-</v>
      </c>
      <c r="L47" s="558" t="str">
        <f>VLOOKUP($A47,'[26]00302_42'!$B$7:$N$539,9,FALSE)</f>
        <v>-</v>
      </c>
      <c r="M47" s="1255">
        <f>VLOOKUP($A47,'[26]00302_42'!$B$7:$N$539,10,FALSE)</f>
        <v>1</v>
      </c>
      <c r="N47" s="1255">
        <f>VLOOKUP($A47,'[26]00302_42'!$B$7:$N$539,11,FALSE)</f>
        <v>1</v>
      </c>
      <c r="O47" s="558" t="str">
        <f>VLOOKUP($A47,'[26]00302_42'!$B$7:$N$539,12,FALSE)</f>
        <v>-</v>
      </c>
      <c r="P47" s="558" t="str">
        <f>VLOOKUP($A47,'[26]00302_42'!$B$7:$N$539,13,FALSE)</f>
        <v>-</v>
      </c>
    </row>
    <row r="48" spans="1:16" s="1258" customFormat="1" ht="12" customHeight="1">
      <c r="A48" t="s">
        <v>1125</v>
      </c>
      <c r="B48" s="1257"/>
      <c r="C48" s="686" t="s">
        <v>1126</v>
      </c>
      <c r="D48" s="64"/>
      <c r="E48" s="1254">
        <f>VLOOKUP($A48,'[26]00302_42'!$B$7:$N$539,2,FALSE)</f>
        <v>7</v>
      </c>
      <c r="F48" s="1255">
        <f>VLOOKUP($A48,'[26]00302_42'!$B$7:$N$539,3,FALSE)</f>
        <v>6</v>
      </c>
      <c r="G48" s="1255">
        <f>VLOOKUP($A48,'[26]00302_42'!$B$7:$N$539,4,FALSE)</f>
        <v>1</v>
      </c>
      <c r="H48" s="1255">
        <f>VLOOKUP($A48,'[26]00302_42'!$B$7:$N$539,5,FALSE)</f>
        <v>1</v>
      </c>
      <c r="I48" s="1255">
        <f>VLOOKUP($A48,'[26]00302_42'!$B$7:$N$539,6,FALSE)</f>
        <v>6</v>
      </c>
      <c r="J48" s="1255">
        <f>VLOOKUP($A48,'[26]00302_42'!$B$7:$N$539,7,FALSE)</f>
        <v>6</v>
      </c>
      <c r="K48" s="558" t="str">
        <f>VLOOKUP($A48,'[26]00302_42'!$B$7:$N$539,8,FALSE)</f>
        <v>-</v>
      </c>
      <c r="L48" s="558" t="str">
        <f>VLOOKUP($A48,'[26]00302_42'!$B$7:$N$539,9,FALSE)</f>
        <v>-</v>
      </c>
      <c r="M48" s="1255">
        <f>VLOOKUP($A48,'[26]00302_42'!$B$7:$N$539,10,FALSE)</f>
        <v>1</v>
      </c>
      <c r="N48" s="558" t="str">
        <f>VLOOKUP($A48,'[26]00302_42'!$B$7:$N$539,11,FALSE)</f>
        <v>-</v>
      </c>
      <c r="O48" s="1255">
        <f>VLOOKUP($A48,'[26]00302_42'!$B$7:$N$539,12,FALSE)</f>
        <v>1</v>
      </c>
      <c r="P48" s="1255">
        <f>VLOOKUP($A48,'[26]00302_42'!$B$7:$N$539,13,FALSE)</f>
        <v>1</v>
      </c>
    </row>
    <row r="49" spans="1:16" s="1258" customFormat="1" ht="12" customHeight="1">
      <c r="A49" t="s">
        <v>1127</v>
      </c>
      <c r="B49" s="1257"/>
      <c r="C49" s="686" t="s">
        <v>1128</v>
      </c>
      <c r="D49" s="64"/>
      <c r="E49" s="1254">
        <f>VLOOKUP($A49,'[26]00302_42'!$B$7:$N$539,2,FALSE)</f>
        <v>1</v>
      </c>
      <c r="F49" s="1255">
        <f>VLOOKUP($A49,'[26]00302_42'!$B$7:$N$539,3,FALSE)</f>
        <v>1</v>
      </c>
      <c r="G49" s="558" t="str">
        <f>VLOOKUP($A49,'[26]00302_42'!$B$7:$N$539,4,FALSE)</f>
        <v>-</v>
      </c>
      <c r="H49" s="558" t="str">
        <f>VLOOKUP($A49,'[26]00302_42'!$B$7:$N$539,5,FALSE)</f>
        <v>-</v>
      </c>
      <c r="I49" s="1255">
        <f>VLOOKUP($A49,'[26]00302_42'!$B$7:$N$539,6,FALSE)</f>
        <v>1</v>
      </c>
      <c r="J49" s="1255">
        <f>VLOOKUP($A49,'[26]00302_42'!$B$7:$N$539,7,FALSE)</f>
        <v>1</v>
      </c>
      <c r="K49" s="558" t="str">
        <f>VLOOKUP($A49,'[26]00302_42'!$B$7:$N$539,8,FALSE)</f>
        <v>-</v>
      </c>
      <c r="L49" s="558" t="str">
        <f>VLOOKUP($A49,'[26]00302_42'!$B$7:$N$539,9,FALSE)</f>
        <v>-</v>
      </c>
      <c r="M49" s="558" t="str">
        <f>VLOOKUP($A49,'[26]00302_42'!$B$7:$N$539,10,FALSE)</f>
        <v>-</v>
      </c>
      <c r="N49" s="558" t="str">
        <f>VLOOKUP($A49,'[26]00302_42'!$B$7:$N$539,11,FALSE)</f>
        <v>-</v>
      </c>
      <c r="O49" s="558" t="str">
        <f>VLOOKUP($A49,'[26]00302_42'!$B$7:$N$539,12,FALSE)</f>
        <v>-</v>
      </c>
      <c r="P49" s="558" t="str">
        <f>VLOOKUP($A49,'[26]00302_42'!$B$7:$N$539,13,FALSE)</f>
        <v>-</v>
      </c>
    </row>
    <row r="50" spans="1:16" s="1258" customFormat="1" ht="12" customHeight="1">
      <c r="A50" t="s">
        <v>1129</v>
      </c>
      <c r="B50" s="1257"/>
      <c r="C50" s="686" t="s">
        <v>1130</v>
      </c>
      <c r="D50" s="64"/>
      <c r="E50" s="1254">
        <f>VLOOKUP($A50,'[26]00302_42'!$B$7:$N$539,2,FALSE)</f>
        <v>1</v>
      </c>
      <c r="F50" s="1255">
        <f>VLOOKUP($A50,'[26]00302_42'!$B$7:$N$539,3,FALSE)</f>
        <v>1</v>
      </c>
      <c r="G50" s="558" t="str">
        <f>VLOOKUP($A50,'[26]00302_42'!$B$7:$N$539,4,FALSE)</f>
        <v>-</v>
      </c>
      <c r="H50" s="558" t="str">
        <f>VLOOKUP($A50,'[26]00302_42'!$B$7:$N$539,5,FALSE)</f>
        <v>-</v>
      </c>
      <c r="I50" s="1255">
        <f>VLOOKUP($A50,'[26]00302_42'!$B$7:$N$539,6,FALSE)</f>
        <v>1</v>
      </c>
      <c r="J50" s="1255">
        <f>VLOOKUP($A50,'[26]00302_42'!$B$7:$N$539,7,FALSE)</f>
        <v>1</v>
      </c>
      <c r="K50" s="558" t="str">
        <f>VLOOKUP($A50,'[26]00302_42'!$B$7:$N$539,8,FALSE)</f>
        <v>-</v>
      </c>
      <c r="L50" s="558" t="str">
        <f>VLOOKUP($A50,'[26]00302_42'!$B$7:$N$539,9,FALSE)</f>
        <v>-</v>
      </c>
      <c r="M50" s="558" t="str">
        <f>VLOOKUP($A50,'[26]00302_42'!$B$7:$N$539,10,FALSE)</f>
        <v>-</v>
      </c>
      <c r="N50" s="558" t="str">
        <f>VLOOKUP($A50,'[26]00302_42'!$B$7:$N$539,11,FALSE)</f>
        <v>-</v>
      </c>
      <c r="O50" s="558" t="str">
        <f>VLOOKUP($A50,'[26]00302_42'!$B$7:$N$539,12,FALSE)</f>
        <v>-</v>
      </c>
      <c r="P50" s="558" t="str">
        <f>VLOOKUP($A50,'[26]00302_42'!$B$7:$N$539,13,FALSE)</f>
        <v>-</v>
      </c>
    </row>
    <row r="51" spans="1:16" s="1256" customFormat="1" ht="5.0999999999999996" customHeight="1">
      <c r="B51" s="1259"/>
      <c r="C51" s="144"/>
      <c r="D51" s="64"/>
      <c r="E51" s="1254"/>
      <c r="F51" s="1255"/>
      <c r="G51" s="1255"/>
      <c r="H51" s="1255"/>
      <c r="I51" s="1255"/>
      <c r="J51" s="1255"/>
      <c r="K51" s="1255"/>
      <c r="L51" s="1255"/>
      <c r="M51" s="1255"/>
      <c r="N51" s="1255"/>
      <c r="O51" s="1255"/>
      <c r="P51" s="1255"/>
    </row>
    <row r="52" spans="1:16" s="1258" customFormat="1" ht="12" customHeight="1">
      <c r="A52" t="s">
        <v>1131</v>
      </c>
      <c r="B52" s="1257"/>
      <c r="C52" s="686" t="s">
        <v>1132</v>
      </c>
      <c r="D52" s="64"/>
      <c r="E52" s="1254">
        <f>VLOOKUP($A52,'[26]00302_42'!$B$7:$N$539,2,FALSE)</f>
        <v>7</v>
      </c>
      <c r="F52" s="1255">
        <f>VLOOKUP($A52,'[26]00302_42'!$B$7:$N$539,3,FALSE)</f>
        <v>4</v>
      </c>
      <c r="G52" s="1255">
        <f>VLOOKUP($A52,'[26]00302_42'!$B$7:$N$539,4,FALSE)</f>
        <v>3</v>
      </c>
      <c r="H52" s="1255">
        <f>VLOOKUP($A52,'[26]00302_42'!$B$7:$N$539,5,FALSE)</f>
        <v>3</v>
      </c>
      <c r="I52" s="1255">
        <f>VLOOKUP($A52,'[26]00302_42'!$B$7:$N$539,6,FALSE)</f>
        <v>4</v>
      </c>
      <c r="J52" s="1255">
        <f>VLOOKUP($A52,'[26]00302_42'!$B$7:$N$539,7,FALSE)</f>
        <v>2</v>
      </c>
      <c r="K52" s="1255">
        <f>VLOOKUP($A52,'[26]00302_42'!$B$7:$N$539,8,FALSE)</f>
        <v>2</v>
      </c>
      <c r="L52" s="1255">
        <f>VLOOKUP($A52,'[26]00302_42'!$B$7:$N$539,9,FALSE)</f>
        <v>2</v>
      </c>
      <c r="M52" s="1255">
        <f>VLOOKUP($A52,'[26]00302_42'!$B$7:$N$539,10,FALSE)</f>
        <v>3</v>
      </c>
      <c r="N52" s="1255">
        <f>VLOOKUP($A52,'[26]00302_42'!$B$7:$N$539,11,FALSE)</f>
        <v>2</v>
      </c>
      <c r="O52" s="1255">
        <f>VLOOKUP($A52,'[26]00302_42'!$B$7:$N$539,12,FALSE)</f>
        <v>1</v>
      </c>
      <c r="P52" s="1255">
        <f>VLOOKUP($A52,'[26]00302_42'!$B$7:$N$539,13,FALSE)</f>
        <v>1</v>
      </c>
    </row>
    <row r="53" spans="1:16" s="1258" customFormat="1" ht="12" customHeight="1">
      <c r="A53" t="s">
        <v>1133</v>
      </c>
      <c r="B53" s="1257"/>
      <c r="C53" s="686" t="s">
        <v>1134</v>
      </c>
      <c r="D53" s="64"/>
      <c r="E53" s="1254">
        <f>VLOOKUP($A53,'[26]00302_42'!$B$7:$N$539,2,FALSE)</f>
        <v>16</v>
      </c>
      <c r="F53" s="1255">
        <f>VLOOKUP($A53,'[26]00302_42'!$B$7:$N$539,3,FALSE)</f>
        <v>11</v>
      </c>
      <c r="G53" s="1255">
        <f>VLOOKUP($A53,'[26]00302_42'!$B$7:$N$539,4,FALSE)</f>
        <v>5</v>
      </c>
      <c r="H53" s="1255">
        <f>VLOOKUP($A53,'[26]00302_42'!$B$7:$N$539,5,FALSE)</f>
        <v>5</v>
      </c>
      <c r="I53" s="1255">
        <f>VLOOKUP($A53,'[26]00302_42'!$B$7:$N$539,6,FALSE)</f>
        <v>12</v>
      </c>
      <c r="J53" s="1255">
        <f>VLOOKUP($A53,'[26]00302_42'!$B$7:$N$539,7,FALSE)</f>
        <v>9</v>
      </c>
      <c r="K53" s="1255">
        <f>VLOOKUP($A53,'[26]00302_42'!$B$7:$N$539,8,FALSE)</f>
        <v>3</v>
      </c>
      <c r="L53" s="1255">
        <f>VLOOKUP($A53,'[26]00302_42'!$B$7:$N$539,9,FALSE)</f>
        <v>3</v>
      </c>
      <c r="M53" s="1255">
        <f>VLOOKUP($A53,'[26]00302_42'!$B$7:$N$539,10,FALSE)</f>
        <v>4</v>
      </c>
      <c r="N53" s="1255">
        <f>VLOOKUP($A53,'[26]00302_42'!$B$7:$N$539,11,FALSE)</f>
        <v>2</v>
      </c>
      <c r="O53" s="1255">
        <f>VLOOKUP($A53,'[26]00302_42'!$B$7:$N$539,12,FALSE)</f>
        <v>2</v>
      </c>
      <c r="P53" s="1255">
        <f>VLOOKUP($A53,'[26]00302_42'!$B$7:$N$539,13,FALSE)</f>
        <v>2</v>
      </c>
    </row>
    <row r="54" spans="1:16" s="1258" customFormat="1" ht="12" customHeight="1">
      <c r="A54" t="s">
        <v>1135</v>
      </c>
      <c r="B54" s="1257"/>
      <c r="C54" s="686" t="s">
        <v>1136</v>
      </c>
      <c r="D54" s="64"/>
      <c r="E54" s="1254">
        <f>VLOOKUP($A54,'[26]00302_42'!$B$7:$N$539,2,FALSE)</f>
        <v>124</v>
      </c>
      <c r="F54" s="1255">
        <f>VLOOKUP($A54,'[26]00302_42'!$B$7:$N$539,3,FALSE)</f>
        <v>89</v>
      </c>
      <c r="G54" s="1255">
        <f>VLOOKUP($A54,'[26]00302_42'!$B$7:$N$539,4,FALSE)</f>
        <v>35</v>
      </c>
      <c r="H54" s="1255">
        <f>VLOOKUP($A54,'[26]00302_42'!$B$7:$N$539,5,FALSE)</f>
        <v>35</v>
      </c>
      <c r="I54" s="1255">
        <f>VLOOKUP($A54,'[26]00302_42'!$B$7:$N$539,6,FALSE)</f>
        <v>85</v>
      </c>
      <c r="J54" s="1255">
        <f>VLOOKUP($A54,'[26]00302_42'!$B$7:$N$539,7,FALSE)</f>
        <v>71</v>
      </c>
      <c r="K54" s="1255">
        <f>VLOOKUP($A54,'[26]00302_42'!$B$7:$N$539,8,FALSE)</f>
        <v>14</v>
      </c>
      <c r="L54" s="1255">
        <f>VLOOKUP($A54,'[26]00302_42'!$B$7:$N$539,9,FALSE)</f>
        <v>14</v>
      </c>
      <c r="M54" s="1255">
        <f>VLOOKUP($A54,'[26]00302_42'!$B$7:$N$539,10,FALSE)</f>
        <v>39</v>
      </c>
      <c r="N54" s="1255">
        <f>VLOOKUP($A54,'[26]00302_42'!$B$7:$N$539,11,FALSE)</f>
        <v>18</v>
      </c>
      <c r="O54" s="1255">
        <f>VLOOKUP($A54,'[26]00302_42'!$B$7:$N$539,12,FALSE)</f>
        <v>21</v>
      </c>
      <c r="P54" s="1255">
        <f>VLOOKUP($A54,'[26]00302_42'!$B$7:$N$539,13,FALSE)</f>
        <v>21</v>
      </c>
    </row>
    <row r="55" spans="1:16" s="1258" customFormat="1" ht="12" customHeight="1">
      <c r="A55" t="s">
        <v>1137</v>
      </c>
      <c r="B55" s="1257"/>
      <c r="C55" s="686" t="s">
        <v>1138</v>
      </c>
      <c r="D55" s="64"/>
      <c r="E55" s="1254">
        <f>VLOOKUP($A55,'[26]00302_42'!$B$7:$N$539,2,FALSE)</f>
        <v>68</v>
      </c>
      <c r="F55" s="1255">
        <f>VLOOKUP($A55,'[26]00302_42'!$B$7:$N$539,3,FALSE)</f>
        <v>59</v>
      </c>
      <c r="G55" s="1255">
        <f>VLOOKUP($A55,'[26]00302_42'!$B$7:$N$539,4,FALSE)</f>
        <v>9</v>
      </c>
      <c r="H55" s="1255">
        <f>VLOOKUP($A55,'[26]00302_42'!$B$7:$N$539,5,FALSE)</f>
        <v>9</v>
      </c>
      <c r="I55" s="1255">
        <f>VLOOKUP($A55,'[26]00302_42'!$B$7:$N$539,6,FALSE)</f>
        <v>60</v>
      </c>
      <c r="J55" s="1255">
        <f>VLOOKUP($A55,'[26]00302_42'!$B$7:$N$539,7,FALSE)</f>
        <v>54</v>
      </c>
      <c r="K55" s="1255">
        <f>VLOOKUP($A55,'[26]00302_42'!$B$7:$N$539,8,FALSE)</f>
        <v>6</v>
      </c>
      <c r="L55" s="1255">
        <f>VLOOKUP($A55,'[26]00302_42'!$B$7:$N$539,9,FALSE)</f>
        <v>6</v>
      </c>
      <c r="M55" s="1255">
        <f>VLOOKUP($A55,'[26]00302_42'!$B$7:$N$539,10,FALSE)</f>
        <v>8</v>
      </c>
      <c r="N55" s="1255">
        <f>VLOOKUP($A55,'[26]00302_42'!$B$7:$N$539,11,FALSE)</f>
        <v>5</v>
      </c>
      <c r="O55" s="1255">
        <f>VLOOKUP($A55,'[26]00302_42'!$B$7:$N$539,12,FALSE)</f>
        <v>3</v>
      </c>
      <c r="P55" s="1255">
        <f>VLOOKUP($A55,'[26]00302_42'!$B$7:$N$539,13,FALSE)</f>
        <v>3</v>
      </c>
    </row>
    <row r="56" spans="1:16" s="1258" customFormat="1" ht="12" customHeight="1">
      <c r="A56" t="s">
        <v>1139</v>
      </c>
      <c r="B56" s="1257"/>
      <c r="C56" s="686" t="s">
        <v>1140</v>
      </c>
      <c r="D56" s="64"/>
      <c r="E56" s="1254">
        <f>VLOOKUP($A56,'[26]00302_42'!$B$7:$N$539,2,FALSE)</f>
        <v>8</v>
      </c>
      <c r="F56" s="1255">
        <f>VLOOKUP($A56,'[26]00302_42'!$B$7:$N$539,3,FALSE)</f>
        <v>7</v>
      </c>
      <c r="G56" s="1255">
        <f>VLOOKUP($A56,'[26]00302_42'!$B$7:$N$539,4,FALSE)</f>
        <v>1</v>
      </c>
      <c r="H56" s="1255">
        <f>VLOOKUP($A56,'[26]00302_42'!$B$7:$N$539,5,FALSE)</f>
        <v>1</v>
      </c>
      <c r="I56" s="1255">
        <f>VLOOKUP($A56,'[26]00302_42'!$B$7:$N$539,6,FALSE)</f>
        <v>8</v>
      </c>
      <c r="J56" s="1255">
        <f>VLOOKUP($A56,'[26]00302_42'!$B$7:$N$539,7,FALSE)</f>
        <v>7</v>
      </c>
      <c r="K56" s="1255">
        <f>VLOOKUP($A56,'[26]00302_42'!$B$7:$N$539,8,FALSE)</f>
        <v>1</v>
      </c>
      <c r="L56" s="1255">
        <f>VLOOKUP($A56,'[26]00302_42'!$B$7:$N$539,9,FALSE)</f>
        <v>1</v>
      </c>
      <c r="M56" s="558" t="str">
        <f>VLOOKUP($A56,'[26]00302_42'!$B$7:$N$539,10,FALSE)</f>
        <v>-</v>
      </c>
      <c r="N56" s="558" t="str">
        <f>VLOOKUP($A56,'[26]00302_42'!$B$7:$N$539,11,FALSE)</f>
        <v>-</v>
      </c>
      <c r="O56" s="558" t="str">
        <f>VLOOKUP($A56,'[26]00302_42'!$B$7:$N$539,12,FALSE)</f>
        <v>-</v>
      </c>
      <c r="P56" s="558" t="str">
        <f>VLOOKUP($A56,'[26]00302_42'!$B$7:$N$539,13,FALSE)</f>
        <v>-</v>
      </c>
    </row>
    <row r="57" spans="1:16" s="1256" customFormat="1" ht="5.0999999999999996" customHeight="1">
      <c r="B57" s="1259"/>
      <c r="C57" s="144"/>
      <c r="D57" s="64"/>
      <c r="E57" s="1254"/>
      <c r="F57" s="1255"/>
      <c r="G57" s="1255"/>
      <c r="H57" s="1255"/>
      <c r="I57" s="1255"/>
      <c r="J57" s="1255"/>
      <c r="K57" s="1255"/>
      <c r="L57" s="1255"/>
      <c r="M57" s="558"/>
      <c r="N57" s="558"/>
      <c r="O57" s="558"/>
      <c r="P57" s="558"/>
    </row>
    <row r="58" spans="1:16" s="1258" customFormat="1" ht="12" customHeight="1">
      <c r="A58" t="s">
        <v>1141</v>
      </c>
      <c r="B58" s="1257"/>
      <c r="C58" s="686" t="s">
        <v>1142</v>
      </c>
      <c r="D58" s="64"/>
      <c r="E58" s="1254">
        <f>VLOOKUP($A58,'[26]00302_42'!$B$7:$N$539,2,FALSE)</f>
        <v>2</v>
      </c>
      <c r="F58" s="1255">
        <f>VLOOKUP($A58,'[26]00302_42'!$B$7:$N$539,3,FALSE)</f>
        <v>2</v>
      </c>
      <c r="G58" s="558" t="str">
        <f>VLOOKUP($A58,'[26]00302_42'!$B$7:$N$539,4,FALSE)</f>
        <v>-</v>
      </c>
      <c r="H58" s="558" t="str">
        <f>VLOOKUP($A58,'[26]00302_42'!$B$7:$N$539,5,FALSE)</f>
        <v>-</v>
      </c>
      <c r="I58" s="1255">
        <f>VLOOKUP($A58,'[26]00302_42'!$B$7:$N$539,6,FALSE)</f>
        <v>2</v>
      </c>
      <c r="J58" s="1255">
        <f>VLOOKUP($A58,'[26]00302_42'!$B$7:$N$539,7,FALSE)</f>
        <v>2</v>
      </c>
      <c r="K58" s="558" t="str">
        <f>VLOOKUP($A58,'[26]00302_42'!$B$7:$N$539,8,FALSE)</f>
        <v>-</v>
      </c>
      <c r="L58" s="558" t="str">
        <f>VLOOKUP($A58,'[26]00302_42'!$B$7:$N$539,9,FALSE)</f>
        <v>-</v>
      </c>
      <c r="M58" s="558" t="str">
        <f>VLOOKUP($A58,'[26]00302_42'!$B$7:$N$539,10,FALSE)</f>
        <v>-</v>
      </c>
      <c r="N58" s="558" t="str">
        <f>VLOOKUP($A58,'[26]00302_42'!$B$7:$N$539,11,FALSE)</f>
        <v>-</v>
      </c>
      <c r="O58" s="558" t="str">
        <f>VLOOKUP($A58,'[26]00302_42'!$B$7:$N$539,12,FALSE)</f>
        <v>-</v>
      </c>
      <c r="P58" s="558" t="str">
        <f>VLOOKUP($A58,'[26]00302_42'!$B$7:$N$539,13,FALSE)</f>
        <v>-</v>
      </c>
    </row>
    <row r="59" spans="1:16" s="1258" customFormat="1" ht="12" customHeight="1">
      <c r="A59" t="s">
        <v>1143</v>
      </c>
      <c r="B59" s="1257"/>
      <c r="C59" s="686" t="s">
        <v>1144</v>
      </c>
      <c r="D59" s="64"/>
      <c r="E59" s="1254">
        <f>VLOOKUP($A59,'[26]00302_42'!$B$7:$N$539,2,FALSE)</f>
        <v>4</v>
      </c>
      <c r="F59" s="1255">
        <f>VLOOKUP($A59,'[26]00302_42'!$B$7:$N$539,3,FALSE)</f>
        <v>2</v>
      </c>
      <c r="G59" s="1255">
        <f>VLOOKUP($A59,'[26]00302_42'!$B$7:$N$539,4,FALSE)</f>
        <v>2</v>
      </c>
      <c r="H59" s="1255">
        <f>VLOOKUP($A59,'[26]00302_42'!$B$7:$N$539,5,FALSE)</f>
        <v>2</v>
      </c>
      <c r="I59" s="1255">
        <f>VLOOKUP($A59,'[26]00302_42'!$B$7:$N$539,6,FALSE)</f>
        <v>2</v>
      </c>
      <c r="J59" s="1255">
        <f>VLOOKUP($A59,'[26]00302_42'!$B$7:$N$539,7,FALSE)</f>
        <v>2</v>
      </c>
      <c r="K59" s="558" t="str">
        <f>VLOOKUP($A59,'[26]00302_42'!$B$7:$N$539,8,FALSE)</f>
        <v>-</v>
      </c>
      <c r="L59" s="558" t="str">
        <f>VLOOKUP($A59,'[26]00302_42'!$B$7:$N$539,9,FALSE)</f>
        <v>-</v>
      </c>
      <c r="M59" s="1255">
        <f>VLOOKUP($A59,'[26]00302_42'!$B$7:$N$539,10,FALSE)</f>
        <v>2</v>
      </c>
      <c r="N59" s="558" t="str">
        <f>VLOOKUP($A59,'[26]00302_42'!$B$7:$N$539,11,FALSE)</f>
        <v>-</v>
      </c>
      <c r="O59" s="1255">
        <f>VLOOKUP($A59,'[26]00302_42'!$B$7:$N$539,12,FALSE)</f>
        <v>2</v>
      </c>
      <c r="P59" s="1255">
        <f>VLOOKUP($A59,'[26]00302_42'!$B$7:$N$539,13,FALSE)</f>
        <v>2</v>
      </c>
    </row>
    <row r="60" spans="1:16" s="1258" customFormat="1" ht="12" customHeight="1">
      <c r="A60" t="s">
        <v>1145</v>
      </c>
      <c r="B60" s="1257"/>
      <c r="C60" s="686" t="s">
        <v>1146</v>
      </c>
      <c r="D60" s="64"/>
      <c r="E60" s="1254">
        <f>VLOOKUP($A60,'[26]00302_42'!$B$7:$N$539,2,FALSE)</f>
        <v>8</v>
      </c>
      <c r="F60" s="1255">
        <f>VLOOKUP($A60,'[26]00302_42'!$B$7:$N$539,3,FALSE)</f>
        <v>8</v>
      </c>
      <c r="G60" s="558" t="str">
        <f>VLOOKUP($A60,'[26]00302_42'!$B$7:$N$539,4,FALSE)</f>
        <v>-</v>
      </c>
      <c r="H60" s="558" t="str">
        <f>VLOOKUP($A60,'[26]00302_42'!$B$7:$N$539,5,FALSE)</f>
        <v>-</v>
      </c>
      <c r="I60" s="1255">
        <f>VLOOKUP($A60,'[26]00302_42'!$B$7:$N$539,6,FALSE)</f>
        <v>8</v>
      </c>
      <c r="J60" s="1255">
        <f>VLOOKUP($A60,'[26]00302_42'!$B$7:$N$539,7,FALSE)</f>
        <v>8</v>
      </c>
      <c r="K60" s="558" t="str">
        <f>VLOOKUP($A60,'[26]00302_42'!$B$7:$N$539,8,FALSE)</f>
        <v>-</v>
      </c>
      <c r="L60" s="558" t="str">
        <f>VLOOKUP($A60,'[26]00302_42'!$B$7:$N$539,9,FALSE)</f>
        <v>-</v>
      </c>
      <c r="M60" s="558" t="str">
        <f>VLOOKUP($A60,'[26]00302_42'!$B$7:$N$539,10,FALSE)</f>
        <v>-</v>
      </c>
      <c r="N60" s="558" t="str">
        <f>VLOOKUP($A60,'[26]00302_42'!$B$7:$N$539,11,FALSE)</f>
        <v>-</v>
      </c>
      <c r="O60" s="558" t="str">
        <f>VLOOKUP($A60,'[26]00302_42'!$B$7:$N$539,12,FALSE)</f>
        <v>-</v>
      </c>
      <c r="P60" s="558" t="str">
        <f>VLOOKUP($A60,'[26]00302_42'!$B$7:$N$539,13,FALSE)</f>
        <v>-</v>
      </c>
    </row>
    <row r="61" spans="1:16" s="1258" customFormat="1" ht="12" customHeight="1">
      <c r="A61" t="s">
        <v>1147</v>
      </c>
      <c r="B61" s="1257"/>
      <c r="C61" s="686" t="s">
        <v>1148</v>
      </c>
      <c r="D61" s="64"/>
      <c r="E61" s="1261" t="str">
        <f>VLOOKUP($A61,'[26]00302_42'!$B$7:$N$539,2,FALSE)</f>
        <v>-</v>
      </c>
      <c r="F61" s="558" t="str">
        <f>VLOOKUP($A61,'[26]00302_42'!$B$7:$N$539,3,FALSE)</f>
        <v>-</v>
      </c>
      <c r="G61" s="558" t="str">
        <f>VLOOKUP($A61,'[26]00302_42'!$B$7:$N$539,4,FALSE)</f>
        <v>-</v>
      </c>
      <c r="H61" s="558" t="str">
        <f>VLOOKUP($A61,'[26]00302_42'!$B$7:$N$539,5,FALSE)</f>
        <v>-</v>
      </c>
      <c r="I61" s="558" t="str">
        <f>VLOOKUP($A61,'[26]00302_42'!$B$7:$N$539,6,FALSE)</f>
        <v>-</v>
      </c>
      <c r="J61" s="558" t="str">
        <f>VLOOKUP($A61,'[26]00302_42'!$B$7:$N$539,7,FALSE)</f>
        <v>-</v>
      </c>
      <c r="K61" s="558" t="str">
        <f>VLOOKUP($A61,'[26]00302_42'!$B$7:$N$539,8,FALSE)</f>
        <v>-</v>
      </c>
      <c r="L61" s="558" t="str">
        <f>VLOOKUP($A61,'[26]00302_42'!$B$7:$N$539,9,FALSE)</f>
        <v>-</v>
      </c>
      <c r="M61" s="558" t="str">
        <f>VLOOKUP($A61,'[26]00302_42'!$B$7:$N$539,10,FALSE)</f>
        <v>-</v>
      </c>
      <c r="N61" s="558" t="str">
        <f>VLOOKUP($A61,'[26]00302_42'!$B$7:$N$539,11,FALSE)</f>
        <v>-</v>
      </c>
      <c r="O61" s="558" t="str">
        <f>VLOOKUP($A61,'[26]00302_42'!$B$7:$N$539,12,FALSE)</f>
        <v>-</v>
      </c>
      <c r="P61" s="558" t="str">
        <f>VLOOKUP($A61,'[26]00302_42'!$B$7:$N$539,13,FALSE)</f>
        <v>-</v>
      </c>
    </row>
    <row r="62" spans="1:16" s="1258" customFormat="1" ht="12" customHeight="1">
      <c r="A62" t="s">
        <v>1149</v>
      </c>
      <c r="B62" s="1257"/>
      <c r="C62" s="686" t="s">
        <v>1150</v>
      </c>
      <c r="D62" s="64"/>
      <c r="E62" s="1254">
        <f>VLOOKUP($A62,'[26]00302_42'!$B$7:$N$539,2,FALSE)</f>
        <v>1</v>
      </c>
      <c r="F62" s="1255">
        <f>VLOOKUP($A62,'[26]00302_42'!$B$7:$N$539,3,FALSE)</f>
        <v>1</v>
      </c>
      <c r="G62" s="558" t="str">
        <f>VLOOKUP($A62,'[26]00302_42'!$B$7:$N$539,4,FALSE)</f>
        <v>-</v>
      </c>
      <c r="H62" s="558" t="str">
        <f>VLOOKUP($A62,'[26]00302_42'!$B$7:$N$539,5,FALSE)</f>
        <v>-</v>
      </c>
      <c r="I62" s="1255">
        <f>VLOOKUP($A62,'[26]00302_42'!$B$7:$N$539,6,FALSE)</f>
        <v>1</v>
      </c>
      <c r="J62" s="1255">
        <f>VLOOKUP($A62,'[26]00302_42'!$B$7:$N$539,7,FALSE)</f>
        <v>1</v>
      </c>
      <c r="K62" s="558" t="str">
        <f>VLOOKUP($A62,'[26]00302_42'!$B$7:$N$539,8,FALSE)</f>
        <v>-</v>
      </c>
      <c r="L62" s="558" t="str">
        <f>VLOOKUP($A62,'[26]00302_42'!$B$7:$N$539,9,FALSE)</f>
        <v>-</v>
      </c>
      <c r="M62" s="558" t="str">
        <f>VLOOKUP($A62,'[26]00302_42'!$B$7:$N$539,10,FALSE)</f>
        <v>-</v>
      </c>
      <c r="N62" s="558" t="str">
        <f>VLOOKUP($A62,'[26]00302_42'!$B$7:$N$539,11,FALSE)</f>
        <v>-</v>
      </c>
      <c r="O62" s="558" t="str">
        <f>VLOOKUP($A62,'[26]00302_42'!$B$7:$N$539,12,FALSE)</f>
        <v>-</v>
      </c>
      <c r="P62" s="558" t="str">
        <f>VLOOKUP($A62,'[26]00302_42'!$B$7:$N$539,13,FALSE)</f>
        <v>-</v>
      </c>
    </row>
    <row r="63" spans="1:16" s="1256" customFormat="1" ht="5.0999999999999996" customHeight="1">
      <c r="B63" s="1259"/>
      <c r="C63" s="144"/>
      <c r="D63" s="64"/>
      <c r="E63" s="1254"/>
      <c r="F63" s="1255"/>
      <c r="G63" s="1255"/>
      <c r="H63" s="1255"/>
      <c r="I63" s="1255"/>
      <c r="J63" s="1255"/>
      <c r="K63" s="1255"/>
      <c r="L63" s="1255"/>
      <c r="M63" s="1255"/>
      <c r="N63" s="1255"/>
      <c r="O63" s="1255"/>
      <c r="P63" s="1255"/>
    </row>
    <row r="64" spans="1:16" s="1263" customFormat="1" ht="12" customHeight="1">
      <c r="A64" t="s">
        <v>1151</v>
      </c>
      <c r="B64" s="1262"/>
      <c r="C64" s="686" t="s">
        <v>1152</v>
      </c>
      <c r="D64" s="219"/>
      <c r="E64" s="1254">
        <f>VLOOKUP($A64,'[26]00302_42'!$B$7:$N$539,2,FALSE)</f>
        <v>3</v>
      </c>
      <c r="F64" s="1255">
        <f>VLOOKUP($A64,'[26]00302_42'!$B$7:$N$539,3,FALSE)</f>
        <v>1</v>
      </c>
      <c r="G64" s="1255">
        <f>VLOOKUP($A64,'[26]00302_42'!$B$7:$N$539,4,FALSE)</f>
        <v>2</v>
      </c>
      <c r="H64" s="1255">
        <f>VLOOKUP($A64,'[26]00302_42'!$B$7:$N$539,5,FALSE)</f>
        <v>2</v>
      </c>
      <c r="I64" s="1255">
        <f>VLOOKUP($A64,'[26]00302_42'!$B$7:$N$539,6,FALSE)</f>
        <v>3</v>
      </c>
      <c r="J64" s="1255">
        <f>VLOOKUP($A64,'[26]00302_42'!$B$7:$N$539,7,FALSE)</f>
        <v>1</v>
      </c>
      <c r="K64" s="1255">
        <f>VLOOKUP($A64,'[26]00302_42'!$B$7:$N$539,8,FALSE)</f>
        <v>2</v>
      </c>
      <c r="L64" s="1255">
        <f>VLOOKUP($A64,'[26]00302_42'!$B$7:$N$539,9,FALSE)</f>
        <v>2</v>
      </c>
      <c r="M64" s="558" t="str">
        <f>VLOOKUP($A64,'[26]00302_42'!$B$7:$N$539,10,FALSE)</f>
        <v>-</v>
      </c>
      <c r="N64" s="558" t="str">
        <f>VLOOKUP($A64,'[26]00302_42'!$B$7:$N$539,11,FALSE)</f>
        <v>-</v>
      </c>
      <c r="O64" s="558" t="str">
        <f>VLOOKUP($A64,'[26]00302_42'!$B$7:$N$539,12,FALSE)</f>
        <v>-</v>
      </c>
      <c r="P64" s="558" t="str">
        <f>VLOOKUP($A64,'[26]00302_42'!$B$7:$N$539,13,FALSE)</f>
        <v>-</v>
      </c>
    </row>
    <row r="65" spans="1:16" s="1266" customFormat="1" ht="12" customHeight="1">
      <c r="A65" t="s">
        <v>1153</v>
      </c>
      <c r="B65" s="1264"/>
      <c r="C65" s="686" t="s">
        <v>1154</v>
      </c>
      <c r="D65" s="1265"/>
      <c r="E65" s="1254">
        <f>VLOOKUP($A65,'[26]00302_42'!$B$7:$N$539,2,FALSE)</f>
        <v>9</v>
      </c>
      <c r="F65" s="1255">
        <f>VLOOKUP($A65,'[26]00302_42'!$B$7:$N$539,3,FALSE)</f>
        <v>9</v>
      </c>
      <c r="G65" s="558" t="str">
        <f>VLOOKUP($A65,'[26]00302_42'!$B$7:$N$539,4,FALSE)</f>
        <v>-</v>
      </c>
      <c r="H65" s="558" t="str">
        <f>VLOOKUP($A65,'[26]00302_42'!$B$7:$N$539,5,FALSE)</f>
        <v>-</v>
      </c>
      <c r="I65" s="1255">
        <f>VLOOKUP($A65,'[26]00302_42'!$B$7:$N$539,6,FALSE)</f>
        <v>8</v>
      </c>
      <c r="J65" s="1255">
        <f>VLOOKUP($A65,'[26]00302_42'!$B$7:$N$539,7,FALSE)</f>
        <v>8</v>
      </c>
      <c r="K65" s="558" t="str">
        <f>VLOOKUP($A65,'[26]00302_42'!$B$7:$N$539,8,FALSE)</f>
        <v>-</v>
      </c>
      <c r="L65" s="558" t="str">
        <f>VLOOKUP($A65,'[26]00302_42'!$B$7:$N$539,9,FALSE)</f>
        <v>-</v>
      </c>
      <c r="M65" s="1255">
        <f>VLOOKUP($A65,'[26]00302_42'!$B$7:$N$539,10,FALSE)</f>
        <v>1</v>
      </c>
      <c r="N65" s="1255">
        <f>VLOOKUP($A65,'[26]00302_42'!$B$7:$N$539,11,FALSE)</f>
        <v>1</v>
      </c>
      <c r="O65" s="558" t="str">
        <f>VLOOKUP($A65,'[26]00302_42'!$B$7:$N$539,12,FALSE)</f>
        <v>-</v>
      </c>
      <c r="P65" s="558" t="str">
        <f>VLOOKUP($A65,'[26]00302_42'!$B$7:$N$539,13,FALSE)</f>
        <v>-</v>
      </c>
    </row>
    <row r="66" spans="1:16" s="1266" customFormat="1" ht="12" customHeight="1">
      <c r="A66" t="s">
        <v>1155</v>
      </c>
      <c r="B66" s="1264"/>
      <c r="C66" s="686" t="s">
        <v>1156</v>
      </c>
      <c r="D66" s="1265"/>
      <c r="E66" s="1254">
        <f>VLOOKUP($A66,'[26]00302_42'!$B$7:$N$539,2,FALSE)</f>
        <v>49</v>
      </c>
      <c r="F66" s="1255">
        <f>VLOOKUP($A66,'[26]00302_42'!$B$7:$N$539,3,FALSE)</f>
        <v>43</v>
      </c>
      <c r="G66" s="1255">
        <f>VLOOKUP($A66,'[26]00302_42'!$B$7:$N$539,4,FALSE)</f>
        <v>6</v>
      </c>
      <c r="H66" s="1255">
        <f>VLOOKUP($A66,'[26]00302_42'!$B$7:$N$539,5,FALSE)</f>
        <v>6</v>
      </c>
      <c r="I66" s="1255">
        <f>VLOOKUP($A66,'[26]00302_42'!$B$7:$N$539,6,FALSE)</f>
        <v>45</v>
      </c>
      <c r="J66" s="1255">
        <f>VLOOKUP($A66,'[26]00302_42'!$B$7:$N$539,7,FALSE)</f>
        <v>39</v>
      </c>
      <c r="K66" s="1255">
        <f>VLOOKUP($A66,'[26]00302_42'!$B$7:$N$539,8,FALSE)</f>
        <v>6</v>
      </c>
      <c r="L66" s="1255">
        <f>VLOOKUP($A66,'[26]00302_42'!$B$7:$N$539,9,FALSE)</f>
        <v>6</v>
      </c>
      <c r="M66" s="1255">
        <f>VLOOKUP($A66,'[26]00302_42'!$B$7:$N$539,10,FALSE)</f>
        <v>4</v>
      </c>
      <c r="N66" s="1255">
        <f>VLOOKUP($A66,'[26]00302_42'!$B$7:$N$539,11,FALSE)</f>
        <v>4</v>
      </c>
      <c r="O66" s="558" t="str">
        <f>VLOOKUP($A66,'[26]00302_42'!$B$7:$N$539,12,FALSE)</f>
        <v>-</v>
      </c>
      <c r="P66" s="558" t="str">
        <f>VLOOKUP($A66,'[26]00302_42'!$B$7:$N$539,13,FALSE)</f>
        <v>-</v>
      </c>
    </row>
    <row r="67" spans="1:16" s="1266" customFormat="1" ht="12" customHeight="1">
      <c r="A67" t="s">
        <v>1157</v>
      </c>
      <c r="B67" s="1264"/>
      <c r="C67" s="686" t="s">
        <v>1158</v>
      </c>
      <c r="D67" s="69"/>
      <c r="E67" s="1254">
        <f>VLOOKUP($A67,'[26]00302_42'!$B$7:$N$539,2,FALSE)</f>
        <v>13</v>
      </c>
      <c r="F67" s="1255">
        <f>VLOOKUP($A67,'[26]00302_42'!$B$7:$N$539,3,FALSE)</f>
        <v>12</v>
      </c>
      <c r="G67" s="1255">
        <f>VLOOKUP($A67,'[26]00302_42'!$B$7:$N$539,4,FALSE)</f>
        <v>1</v>
      </c>
      <c r="H67" s="1255">
        <f>VLOOKUP($A67,'[26]00302_42'!$B$7:$N$539,5,FALSE)</f>
        <v>1</v>
      </c>
      <c r="I67" s="1255">
        <f>VLOOKUP($A67,'[26]00302_42'!$B$7:$N$539,6,FALSE)</f>
        <v>13</v>
      </c>
      <c r="J67" s="1255">
        <f>VLOOKUP($A67,'[26]00302_42'!$B$7:$N$539,7,FALSE)</f>
        <v>12</v>
      </c>
      <c r="K67" s="1255">
        <f>VLOOKUP($A67,'[26]00302_42'!$B$7:$N$539,8,FALSE)</f>
        <v>1</v>
      </c>
      <c r="L67" s="1255">
        <f>VLOOKUP($A67,'[26]00302_42'!$B$7:$N$539,9,FALSE)</f>
        <v>1</v>
      </c>
      <c r="M67" s="558" t="str">
        <f>VLOOKUP($A67,'[26]00302_42'!$B$7:$N$539,10,FALSE)</f>
        <v>-</v>
      </c>
      <c r="N67" s="558" t="str">
        <f>VLOOKUP($A67,'[26]00302_42'!$B$7:$N$539,11,FALSE)</f>
        <v>-</v>
      </c>
      <c r="O67" s="558" t="str">
        <f>VLOOKUP($A67,'[26]00302_42'!$B$7:$N$539,12,FALSE)</f>
        <v>-</v>
      </c>
      <c r="P67" s="558" t="str">
        <f>VLOOKUP($A67,'[26]00302_42'!$B$7:$N$539,13,FALSE)</f>
        <v>-</v>
      </c>
    </row>
    <row r="68" spans="1:16" ht="12" customHeight="1">
      <c r="A68" t="s">
        <v>1159</v>
      </c>
      <c r="B68" s="1267"/>
      <c r="C68" s="686" t="s">
        <v>1160</v>
      </c>
      <c r="D68" s="1267"/>
      <c r="E68" s="1254">
        <f>VLOOKUP($A68,'[26]00302_42'!$B$7:$N$539,2,FALSE)</f>
        <v>3</v>
      </c>
      <c r="F68" s="1255">
        <f>VLOOKUP($A68,'[26]00302_42'!$B$7:$N$539,3,FALSE)</f>
        <v>2</v>
      </c>
      <c r="G68" s="1255">
        <f>VLOOKUP($A68,'[26]00302_42'!$B$7:$N$539,4,FALSE)</f>
        <v>1</v>
      </c>
      <c r="H68" s="1255">
        <f>VLOOKUP($A68,'[26]00302_42'!$B$7:$N$539,5,FALSE)</f>
        <v>1</v>
      </c>
      <c r="I68" s="1255">
        <f>VLOOKUP($A68,'[26]00302_42'!$B$7:$N$539,6,FALSE)</f>
        <v>3</v>
      </c>
      <c r="J68" s="1255">
        <f>VLOOKUP($A68,'[26]00302_42'!$B$7:$N$539,7,FALSE)</f>
        <v>2</v>
      </c>
      <c r="K68" s="1255">
        <f>VLOOKUP($A68,'[26]00302_42'!$B$7:$N$539,8,FALSE)</f>
        <v>1</v>
      </c>
      <c r="L68" s="1255">
        <f>VLOOKUP($A68,'[26]00302_42'!$B$7:$N$539,9,FALSE)</f>
        <v>1</v>
      </c>
      <c r="M68" s="558" t="str">
        <f>VLOOKUP($A68,'[26]00302_42'!$B$7:$N$539,10,FALSE)</f>
        <v>-</v>
      </c>
      <c r="N68" s="558" t="str">
        <f>VLOOKUP($A68,'[26]00302_42'!$B$7:$N$539,11,FALSE)</f>
        <v>-</v>
      </c>
      <c r="O68" s="558" t="str">
        <f>VLOOKUP($A68,'[26]00302_42'!$B$7:$N$539,12,FALSE)</f>
        <v>-</v>
      </c>
      <c r="P68" s="558" t="str">
        <f>VLOOKUP($A68,'[26]00302_42'!$B$7:$N$539,13,FALSE)</f>
        <v>-</v>
      </c>
    </row>
    <row r="69" spans="1:16" s="1256" customFormat="1" ht="5.0999999999999996" customHeight="1">
      <c r="B69" s="1259"/>
      <c r="C69" s="144"/>
      <c r="D69" s="64"/>
      <c r="E69" s="1254"/>
      <c r="F69" s="1255"/>
      <c r="G69" s="1255"/>
      <c r="H69" s="1255"/>
      <c r="I69" s="1255"/>
      <c r="J69" s="1255"/>
      <c r="K69" s="1255"/>
      <c r="L69" s="1255"/>
      <c r="M69" s="1255"/>
      <c r="N69" s="1255"/>
      <c r="O69" s="1255"/>
      <c r="P69" s="1255"/>
    </row>
    <row r="70" spans="1:16" ht="12" customHeight="1">
      <c r="A70" t="s">
        <v>1161</v>
      </c>
      <c r="B70" s="1267"/>
      <c r="C70" s="686" t="s">
        <v>1162</v>
      </c>
      <c r="D70" s="1267"/>
      <c r="E70" s="1254">
        <f>VLOOKUP($A70,'[26]00302_42'!$B$7:$N$539,2,FALSE)</f>
        <v>11</v>
      </c>
      <c r="F70" s="1255">
        <f>VLOOKUP($A70,'[26]00302_42'!$B$7:$N$539,3,FALSE)</f>
        <v>6</v>
      </c>
      <c r="G70" s="1255">
        <f>VLOOKUP($A70,'[26]00302_42'!$B$7:$N$539,4,FALSE)</f>
        <v>5</v>
      </c>
      <c r="H70" s="1255">
        <f>VLOOKUP($A70,'[26]00302_42'!$B$7:$N$539,5,FALSE)</f>
        <v>5</v>
      </c>
      <c r="I70" s="1255">
        <f>VLOOKUP($A70,'[26]00302_42'!$B$7:$N$539,6,FALSE)</f>
        <v>8</v>
      </c>
      <c r="J70" s="1255">
        <f>VLOOKUP($A70,'[26]00302_42'!$B$7:$N$539,7,FALSE)</f>
        <v>5</v>
      </c>
      <c r="K70" s="1255">
        <f>VLOOKUP($A70,'[26]00302_42'!$B$7:$N$539,8,FALSE)</f>
        <v>3</v>
      </c>
      <c r="L70" s="1255">
        <f>VLOOKUP($A70,'[26]00302_42'!$B$7:$N$539,9,FALSE)</f>
        <v>3</v>
      </c>
      <c r="M70" s="1255">
        <f>VLOOKUP($A70,'[26]00302_42'!$B$7:$N$539,10,FALSE)</f>
        <v>3</v>
      </c>
      <c r="N70" s="1255">
        <f>VLOOKUP($A70,'[26]00302_42'!$B$7:$N$539,11,FALSE)</f>
        <v>1</v>
      </c>
      <c r="O70" s="1255">
        <f>VLOOKUP($A70,'[26]00302_42'!$B$7:$N$539,12,FALSE)</f>
        <v>2</v>
      </c>
      <c r="P70" s="1255">
        <f>VLOOKUP($A70,'[26]00302_42'!$B$7:$N$539,13,FALSE)</f>
        <v>2</v>
      </c>
    </row>
    <row r="71" spans="1:16" ht="12" customHeight="1">
      <c r="A71" t="s">
        <v>1163</v>
      </c>
      <c r="B71" s="1267"/>
      <c r="C71" s="686" t="s">
        <v>1164</v>
      </c>
      <c r="D71" s="1267"/>
      <c r="E71" s="1254">
        <f>VLOOKUP($A71,'[26]00302_42'!$B$7:$N$539,2,FALSE)</f>
        <v>48</v>
      </c>
      <c r="F71" s="1255">
        <f>VLOOKUP($A71,'[26]00302_42'!$B$7:$N$539,3,FALSE)</f>
        <v>35</v>
      </c>
      <c r="G71" s="1255">
        <f>VLOOKUP($A71,'[26]00302_42'!$B$7:$N$539,4,FALSE)</f>
        <v>13</v>
      </c>
      <c r="H71" s="1255">
        <f>VLOOKUP($A71,'[26]00302_42'!$B$7:$N$539,5,FALSE)</f>
        <v>13</v>
      </c>
      <c r="I71" s="1255">
        <f>VLOOKUP($A71,'[26]00302_42'!$B$7:$N$539,6,FALSE)</f>
        <v>44</v>
      </c>
      <c r="J71" s="1255">
        <f>VLOOKUP($A71,'[26]00302_42'!$B$7:$N$539,7,FALSE)</f>
        <v>32</v>
      </c>
      <c r="K71" s="1255">
        <f>VLOOKUP($A71,'[26]00302_42'!$B$7:$N$539,8,FALSE)</f>
        <v>12</v>
      </c>
      <c r="L71" s="1255">
        <f>VLOOKUP($A71,'[26]00302_42'!$B$7:$N$539,9,FALSE)</f>
        <v>12</v>
      </c>
      <c r="M71" s="1255">
        <f>VLOOKUP($A71,'[26]00302_42'!$B$7:$N$539,10,FALSE)</f>
        <v>4</v>
      </c>
      <c r="N71" s="1255">
        <f>VLOOKUP($A71,'[26]00302_42'!$B$7:$N$539,11,FALSE)</f>
        <v>3</v>
      </c>
      <c r="O71" s="1255">
        <f>VLOOKUP($A71,'[26]00302_42'!$B$7:$N$539,12,FALSE)</f>
        <v>1</v>
      </c>
      <c r="P71" s="1255">
        <f>VLOOKUP($A71,'[26]00302_42'!$B$7:$N$539,13,FALSE)</f>
        <v>1</v>
      </c>
    </row>
    <row r="72" spans="1:16" ht="12" customHeight="1">
      <c r="A72" t="s">
        <v>1165</v>
      </c>
      <c r="B72" s="1267"/>
      <c r="C72" s="686" t="s">
        <v>1166</v>
      </c>
      <c r="D72" s="1267"/>
      <c r="E72" s="1254">
        <f>VLOOKUP($A72,'[26]00302_42'!$B$7:$N$539,2,FALSE)</f>
        <v>40</v>
      </c>
      <c r="F72" s="1255">
        <f>VLOOKUP($A72,'[26]00302_42'!$B$7:$N$539,3,FALSE)</f>
        <v>37</v>
      </c>
      <c r="G72" s="1255">
        <f>VLOOKUP($A72,'[26]00302_42'!$B$7:$N$539,4,FALSE)</f>
        <v>3</v>
      </c>
      <c r="H72" s="1255">
        <f>VLOOKUP($A72,'[26]00302_42'!$B$7:$N$539,5,FALSE)</f>
        <v>3</v>
      </c>
      <c r="I72" s="1255">
        <f>VLOOKUP($A72,'[26]00302_42'!$B$7:$N$539,6,FALSE)</f>
        <v>35</v>
      </c>
      <c r="J72" s="1255">
        <f>VLOOKUP($A72,'[26]00302_42'!$B$7:$N$539,7,FALSE)</f>
        <v>35</v>
      </c>
      <c r="K72" s="558" t="str">
        <f>VLOOKUP($A72,'[26]00302_42'!$B$7:$N$539,8,FALSE)</f>
        <v>-</v>
      </c>
      <c r="L72" s="558" t="str">
        <f>VLOOKUP($A72,'[26]00302_42'!$B$7:$N$539,9,FALSE)</f>
        <v>-</v>
      </c>
      <c r="M72" s="1255">
        <f>VLOOKUP($A72,'[26]00302_42'!$B$7:$N$539,10,FALSE)</f>
        <v>5</v>
      </c>
      <c r="N72" s="1255">
        <f>VLOOKUP($A72,'[26]00302_42'!$B$7:$N$539,11,FALSE)</f>
        <v>2</v>
      </c>
      <c r="O72" s="1255">
        <f>VLOOKUP($A72,'[26]00302_42'!$B$7:$N$539,12,FALSE)</f>
        <v>3</v>
      </c>
      <c r="P72" s="1255">
        <f>VLOOKUP($A72,'[26]00302_42'!$B$7:$N$539,13,FALSE)</f>
        <v>3</v>
      </c>
    </row>
    <row r="73" spans="1:16" ht="12" customHeight="1">
      <c r="A73" t="s">
        <v>1167</v>
      </c>
      <c r="B73" s="1267"/>
      <c r="C73" s="686" t="s">
        <v>1168</v>
      </c>
      <c r="D73" s="1267"/>
      <c r="E73" s="1254">
        <f>VLOOKUP($A73,'[26]00302_42'!$B$7:$N$539,2,FALSE)</f>
        <v>3</v>
      </c>
      <c r="F73" s="1255">
        <f>VLOOKUP($A73,'[26]00302_42'!$B$7:$N$539,3,FALSE)</f>
        <v>2</v>
      </c>
      <c r="G73" s="1255">
        <f>VLOOKUP($A73,'[26]00302_42'!$B$7:$N$539,4,FALSE)</f>
        <v>1</v>
      </c>
      <c r="H73" s="1255">
        <f>VLOOKUP($A73,'[26]00302_42'!$B$7:$N$539,5,FALSE)</f>
        <v>1</v>
      </c>
      <c r="I73" s="1255">
        <f>VLOOKUP($A73,'[26]00302_42'!$B$7:$N$539,6,FALSE)</f>
        <v>2</v>
      </c>
      <c r="J73" s="1255">
        <f>VLOOKUP($A73,'[26]00302_42'!$B$7:$N$539,7,FALSE)</f>
        <v>1</v>
      </c>
      <c r="K73" s="1255">
        <f>VLOOKUP($A73,'[26]00302_42'!$B$7:$N$539,8,FALSE)</f>
        <v>1</v>
      </c>
      <c r="L73" s="1255">
        <f>VLOOKUP($A73,'[26]00302_42'!$B$7:$N$539,9,FALSE)</f>
        <v>1</v>
      </c>
      <c r="M73" s="1255">
        <f>VLOOKUP($A73,'[26]00302_42'!$B$7:$N$539,10,FALSE)</f>
        <v>1</v>
      </c>
      <c r="N73" s="1255">
        <f>VLOOKUP($A73,'[26]00302_42'!$B$7:$N$539,11,FALSE)</f>
        <v>1</v>
      </c>
      <c r="O73" s="558" t="str">
        <f>VLOOKUP($A73,'[26]00302_42'!$B$7:$N$539,12,FALSE)</f>
        <v>-</v>
      </c>
      <c r="P73" s="558" t="str">
        <f>VLOOKUP($A73,'[26]00302_42'!$B$7:$N$539,13,FALSE)</f>
        <v>-</v>
      </c>
    </row>
    <row r="74" spans="1:16" ht="12" customHeight="1">
      <c r="A74" t="s">
        <v>1169</v>
      </c>
      <c r="B74" s="1267"/>
      <c r="C74" s="686" t="s">
        <v>1170</v>
      </c>
      <c r="D74" s="1267"/>
      <c r="E74" s="1254">
        <f>VLOOKUP($A74,'[26]00302_42'!$B$7:$N$539,2,FALSE)</f>
        <v>4</v>
      </c>
      <c r="F74" s="1255">
        <f>VLOOKUP($A74,'[26]00302_42'!$B$7:$N$539,3,FALSE)</f>
        <v>3</v>
      </c>
      <c r="G74" s="1255">
        <f>VLOOKUP($A74,'[26]00302_42'!$B$7:$N$539,4,FALSE)</f>
        <v>1</v>
      </c>
      <c r="H74" s="1255">
        <f>VLOOKUP($A74,'[26]00302_42'!$B$7:$N$539,5,FALSE)</f>
        <v>1</v>
      </c>
      <c r="I74" s="1255">
        <f>VLOOKUP($A74,'[26]00302_42'!$B$7:$N$539,6,FALSE)</f>
        <v>3</v>
      </c>
      <c r="J74" s="1255">
        <f>VLOOKUP($A74,'[26]00302_42'!$B$7:$N$539,7,FALSE)</f>
        <v>3</v>
      </c>
      <c r="K74" s="558" t="str">
        <f>VLOOKUP($A74,'[26]00302_42'!$B$7:$N$539,8,FALSE)</f>
        <v>-</v>
      </c>
      <c r="L74" s="558" t="str">
        <f>VLOOKUP($A74,'[26]00302_42'!$B$7:$N$539,9,FALSE)</f>
        <v>-</v>
      </c>
      <c r="M74" s="1255">
        <f>VLOOKUP($A74,'[26]00302_42'!$B$7:$N$539,10,FALSE)</f>
        <v>1</v>
      </c>
      <c r="N74" s="558" t="str">
        <f>VLOOKUP($A74,'[26]00302_42'!$B$7:$N$539,11,FALSE)</f>
        <v>-</v>
      </c>
      <c r="O74" s="1255">
        <f>VLOOKUP($A74,'[26]00302_42'!$B$7:$N$539,12,FALSE)</f>
        <v>1</v>
      </c>
      <c r="P74" s="1255">
        <f>VLOOKUP($A74,'[26]00302_42'!$B$7:$N$539,13,FALSE)</f>
        <v>1</v>
      </c>
    </row>
    <row r="75" spans="1:16" s="1256" customFormat="1" ht="5.0999999999999996" customHeight="1">
      <c r="B75" s="1259"/>
      <c r="C75" s="144"/>
      <c r="D75" s="64"/>
      <c r="E75" s="1254"/>
      <c r="F75" s="1255"/>
      <c r="G75" s="1255"/>
      <c r="H75" s="1255"/>
      <c r="I75" s="1255"/>
      <c r="J75" s="1255"/>
      <c r="K75" s="1255"/>
      <c r="L75" s="558"/>
      <c r="M75" s="1255"/>
      <c r="N75" s="1255"/>
      <c r="O75" s="1255"/>
      <c r="P75" s="1255"/>
    </row>
    <row r="76" spans="1:16" ht="12" customHeight="1">
      <c r="A76" t="s">
        <v>1171</v>
      </c>
      <c r="B76" s="1267"/>
      <c r="C76" s="686" t="s">
        <v>1172</v>
      </c>
      <c r="D76" s="1267"/>
      <c r="E76" s="1254">
        <f>VLOOKUP($A76,'[26]00302_42'!$B$7:$N$539,2,FALSE)</f>
        <v>8</v>
      </c>
      <c r="F76" s="1255">
        <f>VLOOKUP($A76,'[26]00302_42'!$B$7:$N$539,3,FALSE)</f>
        <v>8</v>
      </c>
      <c r="G76" s="558" t="str">
        <f>VLOOKUP($A76,'[26]00302_42'!$B$7:$N$539,4,FALSE)</f>
        <v>-</v>
      </c>
      <c r="H76" s="558" t="str">
        <f>VLOOKUP($A76,'[26]00302_42'!$B$7:$N$539,5,FALSE)</f>
        <v>-</v>
      </c>
      <c r="I76" s="1255">
        <f>VLOOKUP($A76,'[26]00302_42'!$B$7:$N$539,6,FALSE)</f>
        <v>8</v>
      </c>
      <c r="J76" s="1255">
        <f>VLOOKUP($A76,'[26]00302_42'!$B$7:$N$539,7,FALSE)</f>
        <v>8</v>
      </c>
      <c r="K76" s="558" t="str">
        <f>VLOOKUP($A76,'[26]00302_42'!$B$7:$N$539,8,FALSE)</f>
        <v>-</v>
      </c>
      <c r="L76" s="558" t="str">
        <f>VLOOKUP($A76,'[26]00302_42'!$B$7:$N$539,9,FALSE)</f>
        <v>-</v>
      </c>
      <c r="M76" s="558" t="str">
        <f>VLOOKUP($A76,'[26]00302_42'!$B$7:$N$539,10,FALSE)</f>
        <v>-</v>
      </c>
      <c r="N76" s="558" t="str">
        <f>VLOOKUP($A76,'[26]00302_42'!$B$7:$N$539,11,FALSE)</f>
        <v>-</v>
      </c>
      <c r="O76" s="558" t="str">
        <f>VLOOKUP($A76,'[26]00302_42'!$B$7:$N$539,12,FALSE)</f>
        <v>-</v>
      </c>
      <c r="P76" s="558" t="str">
        <f>VLOOKUP($A76,'[26]00302_42'!$B$7:$N$539,13,FALSE)</f>
        <v>-</v>
      </c>
    </row>
    <row r="77" spans="1:16" ht="12" customHeight="1">
      <c r="A77" t="s">
        <v>1173</v>
      </c>
      <c r="B77" s="1267"/>
      <c r="C77" s="686" t="s">
        <v>1174</v>
      </c>
      <c r="D77" s="1267"/>
      <c r="E77" s="1254">
        <f>VLOOKUP($A77,'[26]00302_42'!$B$7:$N$539,2,FALSE)</f>
        <v>7</v>
      </c>
      <c r="F77" s="1255">
        <f>VLOOKUP($A77,'[26]00302_42'!$B$7:$N$539,3,FALSE)</f>
        <v>7</v>
      </c>
      <c r="G77" s="558" t="str">
        <f>VLOOKUP($A77,'[26]00302_42'!$B$7:$N$539,4,FALSE)</f>
        <v>-</v>
      </c>
      <c r="H77" s="558" t="str">
        <f>VLOOKUP($A77,'[26]00302_42'!$B$7:$N$539,5,FALSE)</f>
        <v>-</v>
      </c>
      <c r="I77" s="1255">
        <f>VLOOKUP($A77,'[26]00302_42'!$B$7:$N$539,6,FALSE)</f>
        <v>7</v>
      </c>
      <c r="J77" s="1255">
        <f>VLOOKUP($A77,'[26]00302_42'!$B$7:$N$539,7,FALSE)</f>
        <v>7</v>
      </c>
      <c r="K77" s="558" t="str">
        <f>VLOOKUP($A77,'[26]00302_42'!$B$7:$N$539,8,FALSE)</f>
        <v>-</v>
      </c>
      <c r="L77" s="558" t="str">
        <f>VLOOKUP($A77,'[26]00302_42'!$B$7:$N$539,9,FALSE)</f>
        <v>-</v>
      </c>
      <c r="M77" s="558" t="str">
        <f>VLOOKUP($A77,'[26]00302_42'!$B$7:$N$539,10,FALSE)</f>
        <v>-</v>
      </c>
      <c r="N77" s="558" t="str">
        <f>VLOOKUP($A77,'[26]00302_42'!$B$7:$N$539,11,FALSE)</f>
        <v>-</v>
      </c>
      <c r="O77" s="558" t="str">
        <f>VLOOKUP($A77,'[26]00302_42'!$B$7:$N$539,12,FALSE)</f>
        <v>-</v>
      </c>
      <c r="P77" s="558" t="str">
        <f>VLOOKUP($A77,'[26]00302_42'!$B$7:$N$539,13,FALSE)</f>
        <v>-</v>
      </c>
    </row>
    <row r="78" spans="1:16" ht="12" customHeight="1">
      <c r="A78" t="s">
        <v>1175</v>
      </c>
      <c r="B78" s="1267"/>
      <c r="C78" s="686" t="s">
        <v>1176</v>
      </c>
      <c r="D78" s="1267"/>
      <c r="E78" s="1254">
        <f>VLOOKUP($A78,'[26]00302_42'!$B$7:$N$539,2,FALSE)</f>
        <v>21</v>
      </c>
      <c r="F78" s="1255">
        <f>VLOOKUP($A78,'[26]00302_42'!$B$7:$N$539,3,FALSE)</f>
        <v>20</v>
      </c>
      <c r="G78" s="1255">
        <f>VLOOKUP($A78,'[26]00302_42'!$B$7:$N$539,4,FALSE)</f>
        <v>1</v>
      </c>
      <c r="H78" s="1255">
        <f>VLOOKUP($A78,'[26]00302_42'!$B$7:$N$539,5,FALSE)</f>
        <v>1</v>
      </c>
      <c r="I78" s="1255">
        <f>VLOOKUP($A78,'[26]00302_42'!$B$7:$N$539,6,FALSE)</f>
        <v>19</v>
      </c>
      <c r="J78" s="1255">
        <f>VLOOKUP($A78,'[26]00302_42'!$B$7:$N$539,7,FALSE)</f>
        <v>19</v>
      </c>
      <c r="K78" s="558" t="str">
        <f>VLOOKUP($A78,'[26]00302_42'!$B$7:$N$539,8,FALSE)</f>
        <v>-</v>
      </c>
      <c r="L78" s="558" t="str">
        <f>VLOOKUP($A78,'[26]00302_42'!$B$7:$N$539,9,FALSE)</f>
        <v>-</v>
      </c>
      <c r="M78" s="1255">
        <f>VLOOKUP($A78,'[26]00302_42'!$B$7:$N$539,10,FALSE)</f>
        <v>2</v>
      </c>
      <c r="N78" s="1255">
        <f>VLOOKUP($A78,'[26]00302_42'!$B$7:$N$539,11,FALSE)</f>
        <v>1</v>
      </c>
      <c r="O78" s="1255">
        <f>VLOOKUP($A78,'[26]00302_42'!$B$7:$N$539,12,FALSE)</f>
        <v>1</v>
      </c>
      <c r="P78" s="1255">
        <f>VLOOKUP($A78,'[26]00302_42'!$B$7:$N$539,13,FALSE)</f>
        <v>1</v>
      </c>
    </row>
    <row r="79" spans="1:16" ht="12" customHeight="1">
      <c r="A79" t="s">
        <v>1177</v>
      </c>
      <c r="B79" s="1267"/>
      <c r="C79" s="686" t="s">
        <v>1178</v>
      </c>
      <c r="D79" s="1267"/>
      <c r="E79" s="1254">
        <f>VLOOKUP($A79,'[26]00302_42'!$B$7:$N$539,2,FALSE)</f>
        <v>71</v>
      </c>
      <c r="F79" s="1255">
        <f>VLOOKUP($A79,'[26]00302_42'!$B$7:$N$539,3,FALSE)</f>
        <v>66</v>
      </c>
      <c r="G79" s="1255">
        <f>VLOOKUP($A79,'[26]00302_42'!$B$7:$N$539,4,FALSE)</f>
        <v>5</v>
      </c>
      <c r="H79" s="1255">
        <f>VLOOKUP($A79,'[26]00302_42'!$B$7:$N$539,5,FALSE)</f>
        <v>5</v>
      </c>
      <c r="I79" s="1255">
        <f>VLOOKUP($A79,'[26]00302_42'!$B$7:$N$539,6,FALSE)</f>
        <v>65</v>
      </c>
      <c r="J79" s="1255">
        <f>VLOOKUP($A79,'[26]00302_42'!$B$7:$N$539,7,FALSE)</f>
        <v>63</v>
      </c>
      <c r="K79" s="1255">
        <f>VLOOKUP($A79,'[26]00302_42'!$B$7:$N$539,8,FALSE)</f>
        <v>2</v>
      </c>
      <c r="L79" s="1255">
        <f>VLOOKUP($A79,'[26]00302_42'!$B$7:$N$539,9,FALSE)</f>
        <v>2</v>
      </c>
      <c r="M79" s="1255">
        <f>VLOOKUP($A79,'[26]00302_42'!$B$7:$N$539,10,FALSE)</f>
        <v>6</v>
      </c>
      <c r="N79" s="1255">
        <f>VLOOKUP($A79,'[26]00302_42'!$B$7:$N$539,11,FALSE)</f>
        <v>3</v>
      </c>
      <c r="O79" s="1255">
        <f>VLOOKUP($A79,'[26]00302_42'!$B$7:$N$539,12,FALSE)</f>
        <v>3</v>
      </c>
      <c r="P79" s="1255">
        <f>VLOOKUP($A79,'[26]00302_42'!$B$7:$N$539,13,FALSE)</f>
        <v>3</v>
      </c>
    </row>
    <row r="80" spans="1:16" ht="12" customHeight="1">
      <c r="A80" t="s">
        <v>1179</v>
      </c>
      <c r="B80" s="1267"/>
      <c r="C80" s="686" t="s">
        <v>1180</v>
      </c>
      <c r="D80" s="1267"/>
      <c r="E80" s="1254">
        <f>VLOOKUP($A80,'[26]00302_42'!$B$7:$N$539,2,FALSE)</f>
        <v>79</v>
      </c>
      <c r="F80" s="1255">
        <f>VLOOKUP($A80,'[26]00302_42'!$B$7:$N$539,3,FALSE)</f>
        <v>71</v>
      </c>
      <c r="G80" s="1255">
        <f>VLOOKUP($A80,'[26]00302_42'!$B$7:$N$539,4,FALSE)</f>
        <v>8</v>
      </c>
      <c r="H80" s="1255">
        <f>VLOOKUP($A80,'[26]00302_42'!$B$7:$N$539,5,FALSE)</f>
        <v>8</v>
      </c>
      <c r="I80" s="1255">
        <f>VLOOKUP($A80,'[26]00302_42'!$B$7:$N$539,6,FALSE)</f>
        <v>72</v>
      </c>
      <c r="J80" s="1255">
        <f>VLOOKUP($A80,'[26]00302_42'!$B$7:$N$539,7,FALSE)</f>
        <v>69</v>
      </c>
      <c r="K80" s="1255">
        <f>VLOOKUP($A80,'[26]00302_42'!$B$7:$N$539,8,FALSE)</f>
        <v>3</v>
      </c>
      <c r="L80" s="1255">
        <f>VLOOKUP($A80,'[26]00302_42'!$B$7:$N$539,9,FALSE)</f>
        <v>3</v>
      </c>
      <c r="M80" s="1255">
        <f>VLOOKUP($A80,'[26]00302_42'!$B$7:$N$539,10,FALSE)</f>
        <v>7</v>
      </c>
      <c r="N80" s="1255">
        <f>VLOOKUP($A80,'[26]00302_42'!$B$7:$N$539,11,FALSE)</f>
        <v>2</v>
      </c>
      <c r="O80" s="1255">
        <f>VLOOKUP($A80,'[26]00302_42'!$B$7:$N$539,12,FALSE)</f>
        <v>5</v>
      </c>
      <c r="P80" s="1255">
        <f>VLOOKUP($A80,'[26]00302_42'!$B$7:$N$539,13,FALSE)</f>
        <v>5</v>
      </c>
    </row>
    <row r="81" spans="1:16" s="1256" customFormat="1" ht="5.0999999999999996" customHeight="1">
      <c r="B81" s="1259"/>
      <c r="C81" s="144"/>
      <c r="D81" s="64"/>
      <c r="E81" s="1254"/>
      <c r="F81" s="1255"/>
      <c r="G81" s="1255"/>
      <c r="H81" s="1255"/>
      <c r="I81" s="1255"/>
      <c r="J81" s="1255"/>
      <c r="K81" s="1255"/>
      <c r="L81" s="1255"/>
      <c r="M81" s="1255"/>
      <c r="N81" s="1255"/>
      <c r="O81" s="1255"/>
      <c r="P81" s="1255"/>
    </row>
    <row r="82" spans="1:16" ht="12" customHeight="1">
      <c r="A82" t="s">
        <v>1181</v>
      </c>
      <c r="B82" s="1267"/>
      <c r="C82" s="686" t="s">
        <v>1182</v>
      </c>
      <c r="D82" s="1267"/>
      <c r="E82" s="1254">
        <f>VLOOKUP($A82,'[26]00302_42'!$B$7:$N$539,2,FALSE)</f>
        <v>13</v>
      </c>
      <c r="F82" s="1255">
        <f>VLOOKUP($A82,'[26]00302_42'!$B$7:$N$539,3,FALSE)</f>
        <v>13</v>
      </c>
      <c r="G82" s="558" t="str">
        <f>VLOOKUP($A82,'[26]00302_42'!$B$7:$N$539,4,FALSE)</f>
        <v>-</v>
      </c>
      <c r="H82" s="558" t="str">
        <f>VLOOKUP($A82,'[26]00302_42'!$B$7:$N$539,5,FALSE)</f>
        <v>-</v>
      </c>
      <c r="I82" s="1255">
        <f>VLOOKUP($A82,'[26]00302_42'!$B$7:$N$539,6,FALSE)</f>
        <v>13</v>
      </c>
      <c r="J82" s="1255">
        <f>VLOOKUP($A82,'[26]00302_42'!$B$7:$N$539,7,FALSE)</f>
        <v>13</v>
      </c>
      <c r="K82" s="558" t="str">
        <f>VLOOKUP($A82,'[26]00302_42'!$B$7:$N$539,8,FALSE)</f>
        <v>-</v>
      </c>
      <c r="L82" s="558" t="str">
        <f>VLOOKUP($A82,'[26]00302_42'!$B$7:$N$539,9,FALSE)</f>
        <v>-</v>
      </c>
      <c r="M82" s="558" t="str">
        <f>VLOOKUP($A82,'[26]00302_42'!$B$7:$N$539,10,FALSE)</f>
        <v>-</v>
      </c>
      <c r="N82" s="558" t="str">
        <f>VLOOKUP($A82,'[26]00302_42'!$B$7:$N$539,11,FALSE)</f>
        <v>-</v>
      </c>
      <c r="O82" s="558" t="str">
        <f>VLOOKUP($A82,'[26]00302_42'!$B$7:$N$539,12,FALSE)</f>
        <v>-</v>
      </c>
      <c r="P82" s="558" t="str">
        <f>VLOOKUP($A82,'[26]00302_42'!$B$7:$N$539,13,FALSE)</f>
        <v>-</v>
      </c>
    </row>
    <row r="83" spans="1:16" ht="12" customHeight="1">
      <c r="A83" t="s">
        <v>1183</v>
      </c>
      <c r="B83" s="1267"/>
      <c r="C83" s="686" t="s">
        <v>1184</v>
      </c>
      <c r="D83" s="1267"/>
      <c r="E83" s="1254">
        <f>VLOOKUP($A83,'[26]00302_42'!$B$7:$N$539,2,FALSE)</f>
        <v>10</v>
      </c>
      <c r="F83" s="1255">
        <f>VLOOKUP($A83,'[26]00302_42'!$B$7:$N$539,3,FALSE)</f>
        <v>10</v>
      </c>
      <c r="G83" s="558" t="str">
        <f>VLOOKUP($A83,'[26]00302_42'!$B$7:$N$539,4,FALSE)</f>
        <v>-</v>
      </c>
      <c r="H83" s="558" t="str">
        <f>VLOOKUP($A83,'[26]00302_42'!$B$7:$N$539,5,FALSE)</f>
        <v>-</v>
      </c>
      <c r="I83" s="1255">
        <f>VLOOKUP($A83,'[26]00302_42'!$B$7:$N$539,6,FALSE)</f>
        <v>10</v>
      </c>
      <c r="J83" s="1255">
        <f>VLOOKUP($A83,'[26]00302_42'!$B$7:$N$539,7,FALSE)</f>
        <v>10</v>
      </c>
      <c r="K83" s="558" t="str">
        <f>VLOOKUP($A83,'[26]00302_42'!$B$7:$N$539,8,FALSE)</f>
        <v>-</v>
      </c>
      <c r="L83" s="558" t="str">
        <f>VLOOKUP($A83,'[26]00302_42'!$B$7:$N$539,9,FALSE)</f>
        <v>-</v>
      </c>
      <c r="M83" s="558" t="str">
        <f>VLOOKUP($A83,'[26]00302_42'!$B$7:$N$539,10,FALSE)</f>
        <v>-</v>
      </c>
      <c r="N83" s="558" t="str">
        <f>VLOOKUP($A83,'[26]00302_42'!$B$7:$N$539,11,FALSE)</f>
        <v>-</v>
      </c>
      <c r="O83" s="558" t="str">
        <f>VLOOKUP($A83,'[26]00302_42'!$B$7:$N$539,12,FALSE)</f>
        <v>-</v>
      </c>
      <c r="P83" s="558" t="str">
        <f>VLOOKUP($A83,'[26]00302_42'!$B$7:$N$539,13,FALSE)</f>
        <v>-</v>
      </c>
    </row>
    <row r="84" spans="1:16" ht="12" customHeight="1">
      <c r="A84" t="s">
        <v>1185</v>
      </c>
      <c r="B84" s="1267"/>
      <c r="C84" s="686" t="s">
        <v>1186</v>
      </c>
      <c r="D84" s="1267"/>
      <c r="E84" s="1254">
        <f>VLOOKUP($A84,'[26]00302_42'!$B$7:$N$539,2,FALSE)</f>
        <v>42</v>
      </c>
      <c r="F84" s="1255">
        <f>VLOOKUP($A84,'[26]00302_42'!$B$7:$N$539,3,FALSE)</f>
        <v>41</v>
      </c>
      <c r="G84" s="1255">
        <f>VLOOKUP($A84,'[26]00302_42'!$B$7:$N$539,4,FALSE)</f>
        <v>1</v>
      </c>
      <c r="H84" s="1255">
        <f>VLOOKUP($A84,'[26]00302_42'!$B$7:$N$539,5,FALSE)</f>
        <v>1</v>
      </c>
      <c r="I84" s="1255">
        <f>VLOOKUP($A84,'[26]00302_42'!$B$7:$N$539,6,FALSE)</f>
        <v>42</v>
      </c>
      <c r="J84" s="1255">
        <f>VLOOKUP($A84,'[26]00302_42'!$B$7:$N$539,7,FALSE)</f>
        <v>41</v>
      </c>
      <c r="K84" s="1255">
        <f>VLOOKUP($A84,'[26]00302_42'!$B$7:$N$539,8,FALSE)</f>
        <v>1</v>
      </c>
      <c r="L84" s="1255">
        <f>VLOOKUP($A84,'[26]00302_42'!$B$7:$N$539,9,FALSE)</f>
        <v>1</v>
      </c>
      <c r="M84" s="558" t="str">
        <f>VLOOKUP($A84,'[26]00302_42'!$B$7:$N$539,10,FALSE)</f>
        <v>-</v>
      </c>
      <c r="N84" s="558" t="str">
        <f>VLOOKUP($A84,'[26]00302_42'!$B$7:$N$539,11,FALSE)</f>
        <v>-</v>
      </c>
      <c r="O84" s="558" t="str">
        <f>VLOOKUP($A84,'[26]00302_42'!$B$7:$N$539,12,FALSE)</f>
        <v>-</v>
      </c>
      <c r="P84" s="558" t="str">
        <f>VLOOKUP($A84,'[26]00302_42'!$B$7:$N$539,13,FALSE)</f>
        <v>-</v>
      </c>
    </row>
    <row r="85" spans="1:16" ht="12" customHeight="1">
      <c r="A85" t="s">
        <v>1187</v>
      </c>
      <c r="B85" s="1267"/>
      <c r="C85" s="686" t="s">
        <v>1188</v>
      </c>
      <c r="D85" s="1267"/>
      <c r="E85" s="1254">
        <f>VLOOKUP($A85,'[26]00302_42'!$B$7:$N$539,2,FALSE)</f>
        <v>7</v>
      </c>
      <c r="F85" s="1255">
        <f>VLOOKUP($A85,'[26]00302_42'!$B$7:$N$539,3,FALSE)</f>
        <v>6</v>
      </c>
      <c r="G85" s="1255">
        <f>VLOOKUP($A85,'[26]00302_42'!$B$7:$N$539,4,FALSE)</f>
        <v>1</v>
      </c>
      <c r="H85" s="1255">
        <f>VLOOKUP($A85,'[26]00302_42'!$B$7:$N$539,5,FALSE)</f>
        <v>1</v>
      </c>
      <c r="I85" s="1255">
        <f>VLOOKUP($A85,'[26]00302_42'!$B$7:$N$539,6,FALSE)</f>
        <v>7</v>
      </c>
      <c r="J85" s="1255">
        <f>VLOOKUP($A85,'[26]00302_42'!$B$7:$N$539,7,FALSE)</f>
        <v>6</v>
      </c>
      <c r="K85" s="1255">
        <f>VLOOKUP($A85,'[26]00302_42'!$B$7:$N$539,8,FALSE)</f>
        <v>1</v>
      </c>
      <c r="L85" s="1255">
        <f>VLOOKUP($A85,'[26]00302_42'!$B$7:$N$539,9,FALSE)</f>
        <v>1</v>
      </c>
      <c r="M85" s="558" t="str">
        <f>VLOOKUP($A85,'[26]00302_42'!$B$7:$N$539,10,FALSE)</f>
        <v>-</v>
      </c>
      <c r="N85" s="558" t="str">
        <f>VLOOKUP($A85,'[26]00302_42'!$B$7:$N$539,11,FALSE)</f>
        <v>-</v>
      </c>
      <c r="O85" s="558" t="str">
        <f>VLOOKUP($A85,'[26]00302_42'!$B$7:$N$539,12,FALSE)</f>
        <v>-</v>
      </c>
      <c r="P85" s="558" t="str">
        <f>VLOOKUP($A85,'[26]00302_42'!$B$7:$N$539,13,FALSE)</f>
        <v>-</v>
      </c>
    </row>
    <row r="86" spans="1:16" ht="12" customHeight="1">
      <c r="A86" t="s">
        <v>1189</v>
      </c>
      <c r="B86" s="1267"/>
      <c r="C86" s="686" t="s">
        <v>1190</v>
      </c>
      <c r="D86" s="1267"/>
      <c r="E86" s="1254">
        <f>VLOOKUP($A86,'[26]00302_42'!$B$7:$N$539,2,FALSE)</f>
        <v>657</v>
      </c>
      <c r="F86" s="1255">
        <f>VLOOKUP($A86,'[26]00302_42'!$B$7:$N$539,3,FALSE)</f>
        <v>453</v>
      </c>
      <c r="G86" s="1255">
        <f>VLOOKUP($A86,'[26]00302_42'!$B$7:$N$539,4,FALSE)</f>
        <v>204</v>
      </c>
      <c r="H86" s="1255">
        <f>VLOOKUP($A86,'[26]00302_42'!$B$7:$N$539,5,FALSE)</f>
        <v>207</v>
      </c>
      <c r="I86" s="1255">
        <f>VLOOKUP($A86,'[26]00302_42'!$B$7:$N$539,6,FALSE)</f>
        <v>512</v>
      </c>
      <c r="J86" s="1255">
        <f>VLOOKUP($A86,'[26]00302_42'!$B$7:$N$539,7,FALSE)</f>
        <v>384</v>
      </c>
      <c r="K86" s="1255">
        <f>VLOOKUP($A86,'[26]00302_42'!$B$7:$N$539,8,FALSE)</f>
        <v>128</v>
      </c>
      <c r="L86" s="1255">
        <f>VLOOKUP($A86,'[26]00302_42'!$B$7:$N$539,9,FALSE)</f>
        <v>129</v>
      </c>
      <c r="M86" s="1255">
        <f>VLOOKUP($A86,'[26]00302_42'!$B$7:$N$539,10,FALSE)</f>
        <v>145</v>
      </c>
      <c r="N86" s="1255">
        <f>VLOOKUP($A86,'[26]00302_42'!$B$7:$N$539,11,FALSE)</f>
        <v>69</v>
      </c>
      <c r="O86" s="1255">
        <f>VLOOKUP($A86,'[26]00302_42'!$B$7:$N$539,12,FALSE)</f>
        <v>76</v>
      </c>
      <c r="P86" s="1255">
        <f>VLOOKUP($A86,'[26]00302_42'!$B$7:$N$539,13,FALSE)</f>
        <v>78</v>
      </c>
    </row>
    <row r="87" spans="1:16" s="1256" customFormat="1" ht="5.0999999999999996" customHeight="1">
      <c r="B87" s="1259"/>
      <c r="C87" s="144"/>
      <c r="D87" s="64"/>
      <c r="E87" s="1254"/>
      <c r="F87" s="1255"/>
      <c r="G87" s="1255"/>
      <c r="H87" s="1255"/>
      <c r="I87" s="1255"/>
      <c r="J87" s="1255"/>
      <c r="K87" s="1255"/>
      <c r="L87" s="1255"/>
      <c r="M87" s="1255"/>
      <c r="N87" s="1255"/>
      <c r="O87" s="1255"/>
      <c r="P87" s="1255"/>
    </row>
    <row r="88" spans="1:16" ht="12" customHeight="1">
      <c r="A88" t="s">
        <v>1191</v>
      </c>
      <c r="B88" s="1267"/>
      <c r="C88" s="686" t="s">
        <v>1192</v>
      </c>
      <c r="D88" s="1267"/>
      <c r="E88" s="1254">
        <f>VLOOKUP($A88,'[26]00302_42'!$B$7:$N$539,2,FALSE)</f>
        <v>217</v>
      </c>
      <c r="F88" s="1255">
        <f>VLOOKUP($A88,'[26]00302_42'!$B$7:$N$539,3,FALSE)</f>
        <v>177</v>
      </c>
      <c r="G88" s="1255">
        <f>VLOOKUP($A88,'[26]00302_42'!$B$7:$N$539,4,FALSE)</f>
        <v>40</v>
      </c>
      <c r="H88" s="1255">
        <f>VLOOKUP($A88,'[26]00302_42'!$B$7:$N$539,5,FALSE)</f>
        <v>45</v>
      </c>
      <c r="I88" s="1255">
        <f>VLOOKUP($A88,'[26]00302_42'!$B$7:$N$539,6,FALSE)</f>
        <v>169</v>
      </c>
      <c r="J88" s="1255">
        <f>VLOOKUP($A88,'[26]00302_42'!$B$7:$N$539,7,FALSE)</f>
        <v>148</v>
      </c>
      <c r="K88" s="1255">
        <f>VLOOKUP($A88,'[26]00302_42'!$B$7:$N$539,8,FALSE)</f>
        <v>21</v>
      </c>
      <c r="L88" s="1255">
        <f>VLOOKUP($A88,'[26]00302_42'!$B$7:$N$539,9,FALSE)</f>
        <v>25</v>
      </c>
      <c r="M88" s="1255">
        <f>VLOOKUP($A88,'[26]00302_42'!$B$7:$N$539,10,FALSE)</f>
        <v>48</v>
      </c>
      <c r="N88" s="1255">
        <f>VLOOKUP($A88,'[26]00302_42'!$B$7:$N$539,11,FALSE)</f>
        <v>29</v>
      </c>
      <c r="O88" s="1255">
        <f>VLOOKUP($A88,'[26]00302_42'!$B$7:$N$539,12,FALSE)</f>
        <v>19</v>
      </c>
      <c r="P88" s="1255">
        <f>VLOOKUP($A88,'[26]00302_42'!$B$7:$N$539,13,FALSE)</f>
        <v>20</v>
      </c>
    </row>
    <row r="89" spans="1:16" ht="12" customHeight="1">
      <c r="A89" t="s">
        <v>1193</v>
      </c>
      <c r="B89" s="1267"/>
      <c r="C89" s="686" t="s">
        <v>1194</v>
      </c>
      <c r="D89" s="1267"/>
      <c r="E89" s="1254">
        <f>VLOOKUP($A89,'[26]00302_42'!$B$7:$N$539,2,FALSE)</f>
        <v>75</v>
      </c>
      <c r="F89" s="1255">
        <f>VLOOKUP($A89,'[26]00302_42'!$B$7:$N$539,3,FALSE)</f>
        <v>61</v>
      </c>
      <c r="G89" s="1255">
        <f>VLOOKUP($A89,'[26]00302_42'!$B$7:$N$539,4,FALSE)</f>
        <v>14</v>
      </c>
      <c r="H89" s="1255">
        <f>VLOOKUP($A89,'[26]00302_42'!$B$7:$N$539,5,FALSE)</f>
        <v>14</v>
      </c>
      <c r="I89" s="1255">
        <f>VLOOKUP($A89,'[26]00302_42'!$B$7:$N$539,6,FALSE)</f>
        <v>66</v>
      </c>
      <c r="J89" s="1255">
        <f>VLOOKUP($A89,'[26]00302_42'!$B$7:$N$539,7,FALSE)</f>
        <v>56</v>
      </c>
      <c r="K89" s="1255">
        <f>VLOOKUP($A89,'[26]00302_42'!$B$7:$N$539,8,FALSE)</f>
        <v>10</v>
      </c>
      <c r="L89" s="1255">
        <f>VLOOKUP($A89,'[26]00302_42'!$B$7:$N$539,9,FALSE)</f>
        <v>10</v>
      </c>
      <c r="M89" s="1255">
        <f>VLOOKUP($A89,'[26]00302_42'!$B$7:$N$539,10,FALSE)</f>
        <v>9</v>
      </c>
      <c r="N89" s="1255">
        <f>VLOOKUP($A89,'[26]00302_42'!$B$7:$N$539,11,FALSE)</f>
        <v>5</v>
      </c>
      <c r="O89" s="1255">
        <f>VLOOKUP($A89,'[26]00302_42'!$B$7:$N$539,12,FALSE)</f>
        <v>4</v>
      </c>
      <c r="P89" s="1255">
        <f>VLOOKUP($A89,'[26]00302_42'!$B$7:$N$539,13,FALSE)</f>
        <v>4</v>
      </c>
    </row>
    <row r="90" spans="1:16" ht="12" customHeight="1">
      <c r="A90" t="s">
        <v>1195</v>
      </c>
      <c r="B90" s="1267"/>
      <c r="C90" s="686" t="s">
        <v>1196</v>
      </c>
      <c r="D90" s="1267"/>
      <c r="E90" s="1254">
        <f>VLOOKUP($A90,'[26]00302_42'!$B$7:$N$539,2,FALSE)</f>
        <v>40</v>
      </c>
      <c r="F90" s="1255">
        <f>VLOOKUP($A90,'[26]00302_42'!$B$7:$N$539,3,FALSE)</f>
        <v>36</v>
      </c>
      <c r="G90" s="1255">
        <f>VLOOKUP($A90,'[26]00302_42'!$B$7:$N$539,4,FALSE)</f>
        <v>4</v>
      </c>
      <c r="H90" s="1255">
        <f>VLOOKUP($A90,'[26]00302_42'!$B$7:$N$539,5,FALSE)</f>
        <v>4</v>
      </c>
      <c r="I90" s="1255">
        <f>VLOOKUP($A90,'[26]00302_42'!$B$7:$N$539,6,FALSE)</f>
        <v>37</v>
      </c>
      <c r="J90" s="1255">
        <f>VLOOKUP($A90,'[26]00302_42'!$B$7:$N$539,7,FALSE)</f>
        <v>33</v>
      </c>
      <c r="K90" s="1255">
        <f>VLOOKUP($A90,'[26]00302_42'!$B$7:$N$539,8,FALSE)</f>
        <v>4</v>
      </c>
      <c r="L90" s="1255">
        <f>VLOOKUP($A90,'[26]00302_42'!$B$7:$N$539,9,FALSE)</f>
        <v>4</v>
      </c>
      <c r="M90" s="1255">
        <f>VLOOKUP($A90,'[26]00302_42'!$B$7:$N$539,10,FALSE)</f>
        <v>3</v>
      </c>
      <c r="N90" s="1255">
        <f>VLOOKUP($A90,'[26]00302_42'!$B$7:$N$539,11,FALSE)</f>
        <v>3</v>
      </c>
      <c r="O90" s="558" t="str">
        <f>VLOOKUP($A90,'[26]00302_42'!$B$7:$N$539,12,FALSE)</f>
        <v>-</v>
      </c>
      <c r="P90" s="558" t="str">
        <f>VLOOKUP($A90,'[26]00302_42'!$B$7:$N$539,13,FALSE)</f>
        <v>-</v>
      </c>
    </row>
    <row r="91" spans="1:16" ht="12" customHeight="1">
      <c r="A91" t="s">
        <v>1197</v>
      </c>
      <c r="B91" s="1267"/>
      <c r="C91" s="686" t="s">
        <v>1198</v>
      </c>
      <c r="D91" s="1267"/>
      <c r="E91" s="1254">
        <f>VLOOKUP($A91,'[26]00302_42'!$B$7:$N$539,2,FALSE)</f>
        <v>13</v>
      </c>
      <c r="F91" s="1255">
        <f>VLOOKUP($A91,'[26]00302_42'!$B$7:$N$539,3,FALSE)</f>
        <v>11</v>
      </c>
      <c r="G91" s="1255">
        <f>VLOOKUP($A91,'[26]00302_42'!$B$7:$N$539,4,FALSE)</f>
        <v>2</v>
      </c>
      <c r="H91" s="1255">
        <f>VLOOKUP($A91,'[26]00302_42'!$B$7:$N$539,5,FALSE)</f>
        <v>2</v>
      </c>
      <c r="I91" s="1255">
        <f>VLOOKUP($A91,'[26]00302_42'!$B$7:$N$539,6,FALSE)</f>
        <v>12</v>
      </c>
      <c r="J91" s="1255">
        <f>VLOOKUP($A91,'[26]00302_42'!$B$7:$N$539,7,FALSE)</f>
        <v>11</v>
      </c>
      <c r="K91" s="1255">
        <f>VLOOKUP($A91,'[26]00302_42'!$B$7:$N$539,8,FALSE)</f>
        <v>1</v>
      </c>
      <c r="L91" s="1255">
        <f>VLOOKUP($A91,'[26]00302_42'!$B$7:$N$539,9,FALSE)</f>
        <v>1</v>
      </c>
      <c r="M91" s="1255">
        <f>VLOOKUP($A91,'[26]00302_42'!$B$7:$N$539,10,FALSE)</f>
        <v>1</v>
      </c>
      <c r="N91" s="558" t="str">
        <f>VLOOKUP($A91,'[26]00302_42'!$B$7:$N$539,11,FALSE)</f>
        <v>-</v>
      </c>
      <c r="O91" s="1255">
        <f>VLOOKUP($A91,'[26]00302_42'!$B$7:$N$539,12,FALSE)</f>
        <v>1</v>
      </c>
      <c r="P91" s="1255">
        <f>VLOOKUP($A91,'[26]00302_42'!$B$7:$N$539,13,FALSE)</f>
        <v>1</v>
      </c>
    </row>
    <row r="92" spans="1:16" ht="12" customHeight="1">
      <c r="A92" t="s">
        <v>1199</v>
      </c>
      <c r="B92" s="1267"/>
      <c r="C92" s="686" t="s">
        <v>1200</v>
      </c>
      <c r="D92" s="1267"/>
      <c r="E92" s="1254">
        <f>VLOOKUP($A92,'[26]00302_42'!$B$7:$N$539,2,FALSE)</f>
        <v>17</v>
      </c>
      <c r="F92" s="1255">
        <f>VLOOKUP($A92,'[26]00302_42'!$B$7:$N$539,3,FALSE)</f>
        <v>17</v>
      </c>
      <c r="G92" s="558" t="str">
        <f>VLOOKUP($A92,'[26]00302_42'!$B$7:$N$539,4,FALSE)</f>
        <v>-</v>
      </c>
      <c r="H92" s="558" t="str">
        <f>VLOOKUP($A92,'[26]00302_42'!$B$7:$N$539,5,FALSE)</f>
        <v>-</v>
      </c>
      <c r="I92" s="1255">
        <f>VLOOKUP($A92,'[26]00302_42'!$B$7:$N$539,6,FALSE)</f>
        <v>16</v>
      </c>
      <c r="J92" s="1255">
        <f>VLOOKUP($A92,'[26]00302_42'!$B$7:$N$539,7,FALSE)</f>
        <v>16</v>
      </c>
      <c r="K92" s="558" t="str">
        <f>VLOOKUP($A92,'[26]00302_42'!$B$7:$N$539,8,FALSE)</f>
        <v>-</v>
      </c>
      <c r="L92" s="558" t="str">
        <f>VLOOKUP($A92,'[26]00302_42'!$B$7:$N$539,9,FALSE)</f>
        <v>-</v>
      </c>
      <c r="M92" s="1255">
        <f>VLOOKUP($A92,'[26]00302_42'!$B$7:$N$539,10,FALSE)</f>
        <v>1</v>
      </c>
      <c r="N92" s="1255">
        <f>VLOOKUP($A92,'[26]00302_42'!$B$7:$N$539,11,FALSE)</f>
        <v>1</v>
      </c>
      <c r="O92" s="558" t="str">
        <f>VLOOKUP($A92,'[26]00302_42'!$B$7:$N$539,12,FALSE)</f>
        <v>-</v>
      </c>
      <c r="P92" s="558" t="str">
        <f>VLOOKUP($A92,'[26]00302_42'!$B$7:$N$539,13,FALSE)</f>
        <v>-</v>
      </c>
    </row>
    <row r="93" spans="1:16" s="1256" customFormat="1" ht="5.0999999999999996" customHeight="1">
      <c r="B93" s="1259"/>
      <c r="C93" s="144"/>
      <c r="D93" s="64"/>
      <c r="E93" s="1254"/>
      <c r="F93" s="1255"/>
      <c r="G93" s="1255"/>
      <c r="H93" s="1255"/>
      <c r="I93" s="1255"/>
      <c r="J93" s="1255"/>
      <c r="K93" s="1255"/>
      <c r="L93" s="558"/>
      <c r="M93" s="1255"/>
      <c r="N93" s="1255"/>
      <c r="O93" s="1255"/>
      <c r="P93" s="1255"/>
    </row>
    <row r="94" spans="1:16" ht="12" customHeight="1">
      <c r="A94" t="s">
        <v>1201</v>
      </c>
      <c r="B94" s="1267"/>
      <c r="C94" s="686" t="s">
        <v>1202</v>
      </c>
      <c r="D94" s="1267"/>
      <c r="E94" s="1254">
        <f>VLOOKUP($A94,'[26]00302_42'!$B$7:$N$539,2,FALSE)</f>
        <v>9</v>
      </c>
      <c r="F94" s="1255">
        <f>VLOOKUP($A94,'[26]00302_42'!$B$7:$N$539,3,FALSE)</f>
        <v>8</v>
      </c>
      <c r="G94" s="1255">
        <f>VLOOKUP($A94,'[26]00302_42'!$B$7:$N$539,4,FALSE)</f>
        <v>1</v>
      </c>
      <c r="H94" s="1255">
        <f>VLOOKUP($A94,'[26]00302_42'!$B$7:$N$539,5,FALSE)</f>
        <v>1</v>
      </c>
      <c r="I94" s="1255">
        <f>VLOOKUP($A94,'[26]00302_42'!$B$7:$N$539,6,FALSE)</f>
        <v>8</v>
      </c>
      <c r="J94" s="1255">
        <f>VLOOKUP($A94,'[26]00302_42'!$B$7:$N$539,7,FALSE)</f>
        <v>8</v>
      </c>
      <c r="K94" s="558" t="str">
        <f>VLOOKUP($A94,'[26]00302_42'!$B$7:$N$539,8,FALSE)</f>
        <v>-</v>
      </c>
      <c r="L94" s="558" t="str">
        <f>VLOOKUP($A94,'[26]00302_42'!$B$7:$N$539,9,FALSE)</f>
        <v>-</v>
      </c>
      <c r="M94" s="1255">
        <f>VLOOKUP($A94,'[26]00302_42'!$B$7:$N$539,10,FALSE)</f>
        <v>1</v>
      </c>
      <c r="N94" s="558" t="str">
        <f>VLOOKUP($A94,'[26]00302_42'!$B$7:$N$539,11,FALSE)</f>
        <v>-</v>
      </c>
      <c r="O94" s="1255">
        <f>VLOOKUP($A94,'[26]00302_42'!$B$7:$N$539,12,FALSE)</f>
        <v>1</v>
      </c>
      <c r="P94" s="1255">
        <f>VLOOKUP($A94,'[26]00302_42'!$B$7:$N$539,13,FALSE)</f>
        <v>1</v>
      </c>
    </row>
    <row r="95" spans="1:16" s="1256" customFormat="1" ht="5.0999999999999996" customHeight="1">
      <c r="B95" s="138"/>
      <c r="C95" s="138"/>
      <c r="D95" s="64"/>
      <c r="E95" s="1254"/>
      <c r="F95" s="1255"/>
      <c r="G95" s="1255"/>
      <c r="H95" s="1255"/>
      <c r="I95" s="1255"/>
      <c r="J95" s="1255"/>
      <c r="K95" s="1255"/>
      <c r="L95" s="1255"/>
      <c r="M95" s="1255"/>
      <c r="N95" s="1255"/>
      <c r="O95" s="1255"/>
      <c r="P95" s="1255"/>
    </row>
    <row r="96" spans="1:16" ht="12" customHeight="1">
      <c r="A96" t="s">
        <v>1203</v>
      </c>
      <c r="B96" s="1267"/>
      <c r="C96" s="69" t="s">
        <v>1204</v>
      </c>
      <c r="D96" s="1267"/>
      <c r="E96" s="1254">
        <f>VLOOKUP($A96,'[26]00302_42'!$B$7:$N$539,2,FALSE)</f>
        <v>706</v>
      </c>
      <c r="F96" s="1255">
        <f>VLOOKUP($A96,'[26]00302_42'!$B$7:$N$539,3,FALSE)</f>
        <v>657</v>
      </c>
      <c r="G96" s="1255">
        <f>VLOOKUP($A96,'[26]00302_42'!$B$7:$N$539,4,FALSE)</f>
        <v>49</v>
      </c>
      <c r="H96" s="1255">
        <f>VLOOKUP($A96,'[26]00302_42'!$B$7:$N$539,5,FALSE)</f>
        <v>59</v>
      </c>
      <c r="I96" s="1255">
        <f>VLOOKUP($A96,'[26]00302_42'!$B$7:$N$539,6,FALSE)</f>
        <v>508</v>
      </c>
      <c r="J96" s="1255">
        <f>VLOOKUP($A96,'[26]00302_42'!$B$7:$N$539,7,FALSE)</f>
        <v>479</v>
      </c>
      <c r="K96" s="1255">
        <f>VLOOKUP($A96,'[26]00302_42'!$B$7:$N$539,8,FALSE)</f>
        <v>29</v>
      </c>
      <c r="L96" s="1255">
        <f>VLOOKUP($A96,'[26]00302_42'!$B$7:$N$539,9,FALSE)</f>
        <v>34</v>
      </c>
      <c r="M96" s="1255">
        <f>VLOOKUP($A96,'[26]00302_42'!$B$7:$N$539,10,FALSE)</f>
        <v>198</v>
      </c>
      <c r="N96" s="1255">
        <f>VLOOKUP($A96,'[26]00302_42'!$B$7:$N$539,11,FALSE)</f>
        <v>178</v>
      </c>
      <c r="O96" s="1255">
        <f>VLOOKUP($A96,'[26]00302_42'!$B$7:$N$539,12,FALSE)</f>
        <v>20</v>
      </c>
      <c r="P96" s="1255">
        <f>VLOOKUP($A96,'[26]00302_42'!$B$7:$N$539,13,FALSE)</f>
        <v>25</v>
      </c>
    </row>
    <row r="97" spans="1:16" s="1256" customFormat="1" ht="5.0999999999999996" customHeight="1">
      <c r="B97" s="138"/>
      <c r="C97" s="138"/>
      <c r="D97" s="64"/>
      <c r="E97" s="1254"/>
      <c r="F97" s="1255"/>
      <c r="G97" s="1255"/>
      <c r="H97" s="1255"/>
      <c r="I97" s="1255"/>
      <c r="J97" s="1255"/>
      <c r="K97" s="1255"/>
      <c r="L97" s="1255"/>
      <c r="M97" s="1255"/>
      <c r="N97" s="1255"/>
      <c r="O97" s="1255"/>
      <c r="P97" s="1255"/>
    </row>
    <row r="98" spans="1:16" ht="12" customHeight="1">
      <c r="A98" t="s">
        <v>1205</v>
      </c>
      <c r="B98" s="138" t="s">
        <v>1206</v>
      </c>
      <c r="C98" s="69"/>
      <c r="D98" s="1267"/>
      <c r="E98" s="1254">
        <f>VLOOKUP($A98,'[26]00302_42'!$B$7:$N$539,2,FALSE)</f>
        <v>5094</v>
      </c>
      <c r="F98" s="1255">
        <f>VLOOKUP($A98,'[26]00302_42'!$B$7:$N$539,3,FALSE)</f>
        <v>4691</v>
      </c>
      <c r="G98" s="1255">
        <f>VLOOKUP($A98,'[26]00302_42'!$B$7:$N$539,4,FALSE)</f>
        <v>403</v>
      </c>
      <c r="H98" s="1255">
        <f>VLOOKUP($A98,'[26]00302_42'!$B$7:$N$539,5,FALSE)</f>
        <v>2472</v>
      </c>
      <c r="I98" s="1255">
        <f>VLOOKUP($A98,'[26]00302_42'!$B$7:$N$539,6,FALSE)</f>
        <v>2855</v>
      </c>
      <c r="J98" s="1255">
        <f>VLOOKUP($A98,'[26]00302_42'!$B$7:$N$539,7,FALSE)</f>
        <v>2652</v>
      </c>
      <c r="K98" s="1255">
        <f>VLOOKUP($A98,'[26]00302_42'!$B$7:$N$539,8,FALSE)</f>
        <v>203</v>
      </c>
      <c r="L98" s="1255">
        <f>VLOOKUP($A98,'[26]00302_42'!$B$7:$N$539,9,FALSE)</f>
        <v>1268</v>
      </c>
      <c r="M98" s="1255">
        <f>VLOOKUP($A98,'[26]00302_42'!$B$7:$N$539,10,FALSE)</f>
        <v>2239</v>
      </c>
      <c r="N98" s="1255">
        <f>VLOOKUP($A98,'[26]00302_42'!$B$7:$N$539,11,FALSE)</f>
        <v>2039</v>
      </c>
      <c r="O98" s="1255">
        <f>VLOOKUP($A98,'[26]00302_42'!$B$7:$N$539,12,FALSE)</f>
        <v>200</v>
      </c>
      <c r="P98" s="1255">
        <f>VLOOKUP($A98,'[26]00302_42'!$B$7:$N$539,13,FALSE)</f>
        <v>1204</v>
      </c>
    </row>
    <row r="99" spans="1:16" ht="5.0999999999999996" customHeight="1">
      <c r="B99" s="1268"/>
      <c r="C99" s="1268"/>
      <c r="D99" s="1268"/>
      <c r="E99" s="1269"/>
      <c r="F99" s="1270"/>
      <c r="G99" s="1270"/>
      <c r="H99" s="1270"/>
      <c r="I99" s="1270"/>
      <c r="J99" s="1270"/>
      <c r="K99" s="1270"/>
      <c r="L99" s="1270"/>
      <c r="M99" s="1270"/>
      <c r="N99" s="1270"/>
      <c r="O99" s="1270"/>
      <c r="P99" s="1270"/>
    </row>
  </sheetData>
  <mergeCells count="4">
    <mergeCell ref="B2:D4"/>
    <mergeCell ref="E2:H2"/>
    <mergeCell ref="J2:K2"/>
    <mergeCell ref="M2:P2"/>
  </mergeCells>
  <phoneticPr fontId="4"/>
  <printOptions horizontalCentered="1"/>
  <pageMargins left="0.78740157480314965" right="0.78740157480314965" top="0.51181102362204722" bottom="0.39370078740157483" header="0.31496062992125984" footer="0.35433070866141736"/>
  <pageSetup paperSize="9" scale="50" firstPageNumber="36" orientation="landscape" useFirstPageNumber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81E70-B147-4BA9-BE9F-155B36504E8D}">
  <sheetPr>
    <pageSetUpPr fitToPage="1"/>
  </sheetPr>
  <dimension ref="A1:X97"/>
  <sheetViews>
    <sheetView showGridLines="0" view="pageBreakPreview" topLeftCell="B1" zoomScaleNormal="70" zoomScaleSheetLayoutView="100" workbookViewId="0">
      <selection activeCell="B1" sqref="B1"/>
    </sheetView>
  </sheetViews>
  <sheetFormatPr defaultRowHeight="11.25"/>
  <cols>
    <col min="1" max="1" width="40.25" style="650" hidden="1" customWidth="1"/>
    <col min="2" max="2" width="4" style="649" customWidth="1"/>
    <col min="3" max="3" width="10.375" style="649" customWidth="1"/>
    <col min="4" max="4" width="21.125" style="649" customWidth="1"/>
    <col min="5" max="9" width="12.875" style="650" customWidth="1"/>
    <col min="10" max="16" width="13.75" style="650" customWidth="1"/>
    <col min="17" max="23" width="9" style="650"/>
    <col min="24" max="24" width="1.375" style="650" customWidth="1"/>
    <col min="25" max="16384" width="9" style="650"/>
  </cols>
  <sheetData>
    <row r="1" spans="1:24" s="1273" customFormat="1" ht="18.75">
      <c r="B1" s="1237"/>
      <c r="C1" s="1237"/>
      <c r="D1" s="1237"/>
      <c r="E1" s="1237"/>
      <c r="F1" s="1237"/>
      <c r="G1" s="1237"/>
      <c r="H1" s="1237"/>
      <c r="I1" s="1238" t="s">
        <v>1207</v>
      </c>
      <c r="J1" s="1237" t="s">
        <v>1048</v>
      </c>
      <c r="K1" s="1237"/>
      <c r="L1" s="1237"/>
      <c r="M1" s="1237"/>
      <c r="N1" s="1237"/>
      <c r="O1" s="1237"/>
      <c r="P1" s="1237"/>
      <c r="X1" s="1274"/>
    </row>
    <row r="2" spans="1:24" s="1275" customFormat="1" ht="12" customHeight="1">
      <c r="B2" s="921" t="s">
        <v>1208</v>
      </c>
      <c r="C2" s="921"/>
      <c r="D2" s="1073"/>
      <c r="E2" s="1014" t="s">
        <v>1209</v>
      </c>
      <c r="F2" s="1015"/>
      <c r="G2" s="1015"/>
      <c r="H2" s="1016"/>
      <c r="I2" s="528"/>
      <c r="J2" s="1015" t="s">
        <v>1210</v>
      </c>
      <c r="K2" s="1015"/>
      <c r="L2" s="1276"/>
      <c r="M2" s="1014" t="s">
        <v>1211</v>
      </c>
      <c r="N2" s="1015"/>
      <c r="O2" s="1015"/>
      <c r="P2" s="1015"/>
      <c r="X2" s="484"/>
    </row>
    <row r="3" spans="1:24" s="1275" customFormat="1" ht="12" customHeight="1">
      <c r="B3" s="1074"/>
      <c r="C3" s="1074"/>
      <c r="D3" s="1075"/>
      <c r="E3" s="1067" t="s">
        <v>1212</v>
      </c>
      <c r="F3" s="1277" t="s">
        <v>1213</v>
      </c>
      <c r="G3" s="1277" t="s">
        <v>1214</v>
      </c>
      <c r="H3" s="1278" t="s">
        <v>1215</v>
      </c>
      <c r="I3" s="1067" t="s">
        <v>1212</v>
      </c>
      <c r="J3" s="1277" t="s">
        <v>1213</v>
      </c>
      <c r="K3" s="1277" t="s">
        <v>1214</v>
      </c>
      <c r="L3" s="1278" t="s">
        <v>1215</v>
      </c>
      <c r="M3" s="1067" t="s">
        <v>1212</v>
      </c>
      <c r="N3" s="1277" t="s">
        <v>1213</v>
      </c>
      <c r="O3" s="1277" t="s">
        <v>1214</v>
      </c>
      <c r="P3" s="1279" t="s">
        <v>1215</v>
      </c>
      <c r="X3" s="484"/>
    </row>
    <row r="4" spans="1:24" s="1275" customFormat="1" ht="27" customHeight="1">
      <c r="B4" s="1076"/>
      <c r="C4" s="1076"/>
      <c r="D4" s="1077"/>
      <c r="E4" s="1280"/>
      <c r="F4" s="1281"/>
      <c r="G4" s="1281"/>
      <c r="H4" s="1282" t="s">
        <v>1056</v>
      </c>
      <c r="I4" s="1280"/>
      <c r="J4" s="1281"/>
      <c r="K4" s="1281"/>
      <c r="L4" s="1282" t="s">
        <v>1056</v>
      </c>
      <c r="M4" s="1280"/>
      <c r="N4" s="1281"/>
      <c r="O4" s="1281"/>
      <c r="P4" s="1151" t="s">
        <v>1056</v>
      </c>
      <c r="X4" s="484"/>
    </row>
    <row r="5" spans="1:24" ht="5.25" customHeight="1">
      <c r="B5" s="219"/>
      <c r="C5" s="219"/>
      <c r="D5" s="219"/>
      <c r="E5" s="1283"/>
      <c r="F5" s="1284"/>
      <c r="G5" s="1284"/>
      <c r="H5" s="1284"/>
      <c r="I5" s="1284"/>
      <c r="J5" s="1284"/>
      <c r="K5" s="1284"/>
      <c r="L5" s="1284"/>
      <c r="M5" s="1284"/>
      <c r="N5" s="1284"/>
      <c r="O5" s="1284"/>
      <c r="P5" s="1284"/>
      <c r="X5" s="338"/>
    </row>
    <row r="6" spans="1:24" s="1288" customFormat="1" ht="12" customHeight="1">
      <c r="A6" s="1285" t="s">
        <v>1216</v>
      </c>
      <c r="B6" s="138" t="s">
        <v>1217</v>
      </c>
      <c r="C6" s="138"/>
      <c r="D6" s="138"/>
      <c r="E6" s="1286">
        <f>VLOOKUP($A6,'[28]004'!$B$6:$N$560,2,FALSE)</f>
        <v>213554</v>
      </c>
      <c r="F6" s="1287">
        <f>VLOOKUP($A6,'[28]004'!$B$6:$N$560,3,FALSE)</f>
        <v>193345</v>
      </c>
      <c r="G6" s="1287">
        <f>VLOOKUP($A6,'[28]004'!$B$6:$N$560,4,FALSE)</f>
        <v>20209</v>
      </c>
      <c r="H6" s="1287">
        <f>VLOOKUP($A6,'[28]004'!$B$6:$N$560,5,FALSE)</f>
        <v>47731</v>
      </c>
      <c r="I6" s="1287">
        <f>VLOOKUP($A6,'[28]004'!$B$6:$N$560,6,FALSE)</f>
        <v>109300</v>
      </c>
      <c r="J6" s="1287">
        <f>VLOOKUP($A6,'[28]004'!$B$6:$N$560,7,FALSE)</f>
        <v>99316</v>
      </c>
      <c r="K6" s="1287">
        <f>VLOOKUP($A6,'[28]004'!$B$6:$N$560,8,FALSE)</f>
        <v>9984</v>
      </c>
      <c r="L6" s="1287">
        <f>VLOOKUP($A6,'[28]004'!$B$6:$N$560,9,FALSE)</f>
        <v>24060</v>
      </c>
      <c r="M6" s="1287">
        <f>VLOOKUP($A6,'[28]004'!$B$6:$N$560,10,FALSE)</f>
        <v>104254</v>
      </c>
      <c r="N6" s="1287">
        <f>VLOOKUP($A6,'[28]004'!$B$6:$N$560,11,FALSE)</f>
        <v>94029</v>
      </c>
      <c r="O6" s="1287">
        <f>VLOOKUP($A6,'[28]004'!$B$6:$N$560,12,FALSE)</f>
        <v>10225</v>
      </c>
      <c r="P6" s="1287">
        <f>VLOOKUP($A6,'[28]004'!$B$6:$N$560,13,FALSE)</f>
        <v>23671</v>
      </c>
      <c r="X6" s="1152"/>
    </row>
    <row r="7" spans="1:24" s="1288" customFormat="1" ht="12" customHeight="1">
      <c r="A7" s="1285" t="s">
        <v>1218</v>
      </c>
      <c r="B7" s="138" t="s">
        <v>1219</v>
      </c>
      <c r="C7" s="138"/>
      <c r="D7" s="138"/>
      <c r="E7" s="1286">
        <f>VLOOKUP($A7,'[28]004'!$B$6:$N$560,2,FALSE)</f>
        <v>176230</v>
      </c>
      <c r="F7" s="1287">
        <f>VLOOKUP($A7,'[28]004'!$B$6:$N$560,3,FALSE)</f>
        <v>160282</v>
      </c>
      <c r="G7" s="1287">
        <f>VLOOKUP($A7,'[28]004'!$B$6:$N$560,4,FALSE)</f>
        <v>15948</v>
      </c>
      <c r="H7" s="1287">
        <f>VLOOKUP($A7,'[28]004'!$B$6:$N$560,5,FALSE)</f>
        <v>41107</v>
      </c>
      <c r="I7" s="1287">
        <f>VLOOKUP($A7,'[28]004'!$B$6:$N$560,6,FALSE)</f>
        <v>87292</v>
      </c>
      <c r="J7" s="1287">
        <f>VLOOKUP($A7,'[28]004'!$B$6:$N$560,7,FALSE)</f>
        <v>79235</v>
      </c>
      <c r="K7" s="1287">
        <f>VLOOKUP($A7,'[28]004'!$B$6:$N$560,8,FALSE)</f>
        <v>8057</v>
      </c>
      <c r="L7" s="1287">
        <f>VLOOKUP($A7,'[28]004'!$B$6:$N$560,9,FALSE)</f>
        <v>20927</v>
      </c>
      <c r="M7" s="1287">
        <f>VLOOKUP($A7,'[28]004'!$B$6:$N$560,10,FALSE)</f>
        <v>88938</v>
      </c>
      <c r="N7" s="1287">
        <f>VLOOKUP($A7,'[28]004'!$B$6:$N$560,11,FALSE)</f>
        <v>81047</v>
      </c>
      <c r="O7" s="1287">
        <f>VLOOKUP($A7,'[28]004'!$B$6:$N$560,12,FALSE)</f>
        <v>7891</v>
      </c>
      <c r="P7" s="1287">
        <f>VLOOKUP($A7,'[28]004'!$B$6:$N$560,13,FALSE)</f>
        <v>20180</v>
      </c>
      <c r="X7" s="1152"/>
    </row>
    <row r="8" spans="1:24" s="1288" customFormat="1" ht="12" customHeight="1">
      <c r="A8" s="1285" t="s">
        <v>1061</v>
      </c>
      <c r="B8" s="138" t="s">
        <v>1220</v>
      </c>
      <c r="C8" s="138"/>
      <c r="D8" s="138"/>
      <c r="E8" s="1286">
        <f>VLOOKUP($A8,'[28]004'!$B$6:$N$560,2,FALSE)</f>
        <v>13080</v>
      </c>
      <c r="F8" s="1287">
        <f>VLOOKUP($A8,'[28]004'!$B$6:$N$560,3,FALSE)</f>
        <v>13080</v>
      </c>
      <c r="G8" s="1287" t="str">
        <f>VLOOKUP($A8,'[28]004'!$B$6:$N$560,4,FALSE)</f>
        <v>-</v>
      </c>
      <c r="H8" s="1287" t="str">
        <f>VLOOKUP($A8,'[28]004'!$B$6:$N$560,5,FALSE)</f>
        <v>-</v>
      </c>
      <c r="I8" s="1287">
        <f>VLOOKUP($A8,'[28]004'!$B$6:$N$560,6,FALSE)</f>
        <v>7175</v>
      </c>
      <c r="J8" s="1287">
        <f>VLOOKUP($A8,'[28]004'!$B$6:$N$560,7,FALSE)</f>
        <v>7175</v>
      </c>
      <c r="K8" s="1287" t="str">
        <f>VLOOKUP($A8,'[28]004'!$B$6:$N$560,8,FALSE)</f>
        <v>-</v>
      </c>
      <c r="L8" s="1287" t="str">
        <f>VLOOKUP($A8,'[28]004'!$B$6:$N$560,9,FALSE)</f>
        <v>-</v>
      </c>
      <c r="M8" s="1287">
        <f>VLOOKUP($A8,'[28]004'!$B$6:$N$560,10,FALSE)</f>
        <v>5905</v>
      </c>
      <c r="N8" s="1287">
        <f>VLOOKUP($A8,'[28]004'!$B$6:$N$560,11,FALSE)</f>
        <v>5905</v>
      </c>
      <c r="O8" s="1287" t="str">
        <f>VLOOKUP($A8,'[28]004'!$B$6:$N$560,12,FALSE)</f>
        <v>-</v>
      </c>
      <c r="P8" s="1287" t="str">
        <f>VLOOKUP($A8,'[28]004'!$B$6:$N$560,13,FALSE)</f>
        <v>-</v>
      </c>
      <c r="X8" s="1152"/>
    </row>
    <row r="9" spans="1:24" s="1288" customFormat="1" ht="12" customHeight="1">
      <c r="A9" s="1285" t="s">
        <v>1063</v>
      </c>
      <c r="B9" s="138" t="s">
        <v>1221</v>
      </c>
      <c r="C9" s="138"/>
      <c r="D9" s="138"/>
      <c r="E9" s="1286">
        <f>VLOOKUP($A9,'[28]004'!$B$6:$N$560,2,FALSE)</f>
        <v>163150</v>
      </c>
      <c r="F9" s="1287">
        <f>VLOOKUP($A9,'[28]004'!$B$6:$N$560,3,FALSE)</f>
        <v>147202</v>
      </c>
      <c r="G9" s="1287">
        <f>VLOOKUP($A9,'[28]004'!$B$6:$N$560,4,FALSE)</f>
        <v>15948</v>
      </c>
      <c r="H9" s="1287">
        <f>VLOOKUP($A9,'[28]004'!$B$6:$N$560,5,FALSE)</f>
        <v>41107</v>
      </c>
      <c r="I9" s="1287">
        <f>VLOOKUP($A9,'[28]004'!$B$6:$N$560,6,FALSE)</f>
        <v>80117</v>
      </c>
      <c r="J9" s="1287">
        <f>VLOOKUP($A9,'[28]004'!$B$6:$N$560,7,FALSE)</f>
        <v>72060</v>
      </c>
      <c r="K9" s="1287">
        <f>VLOOKUP($A9,'[28]004'!$B$6:$N$560,8,FALSE)</f>
        <v>8057</v>
      </c>
      <c r="L9" s="1287">
        <f>VLOOKUP($A9,'[28]004'!$B$6:$N$560,9,FALSE)</f>
        <v>20927</v>
      </c>
      <c r="M9" s="1287">
        <f>VLOOKUP($A9,'[28]004'!$B$6:$N$560,10,FALSE)</f>
        <v>83033</v>
      </c>
      <c r="N9" s="1287">
        <f>VLOOKUP($A9,'[28]004'!$B$6:$N$560,11,FALSE)</f>
        <v>75142</v>
      </c>
      <c r="O9" s="1287">
        <f>VLOOKUP($A9,'[28]004'!$B$6:$N$560,12,FALSE)</f>
        <v>7891</v>
      </c>
      <c r="P9" s="1287">
        <f>VLOOKUP($A9,'[28]004'!$B$6:$N$560,13,FALSE)</f>
        <v>20180</v>
      </c>
      <c r="X9" s="1152"/>
    </row>
    <row r="10" spans="1:24" s="1288" customFormat="1" ht="12" customHeight="1">
      <c r="A10" s="1285" t="s">
        <v>1222</v>
      </c>
      <c r="B10" s="138" t="s">
        <v>1223</v>
      </c>
      <c r="C10" s="138"/>
      <c r="D10" s="138"/>
      <c r="E10" s="1286">
        <f>VLOOKUP($A10,'[28]004'!$B$6:$N$560,2,FALSE)</f>
        <v>31524</v>
      </c>
      <c r="F10" s="1287">
        <f>VLOOKUP($A10,'[28]004'!$B$6:$N$560,3,FALSE)</f>
        <v>27715</v>
      </c>
      <c r="G10" s="1287">
        <f>VLOOKUP($A10,'[28]004'!$B$6:$N$560,4,FALSE)</f>
        <v>3809</v>
      </c>
      <c r="H10" s="1287">
        <f>VLOOKUP($A10,'[28]004'!$B$6:$N$560,5,FALSE)</f>
        <v>4093</v>
      </c>
      <c r="I10" s="1287">
        <f>VLOOKUP($A10,'[28]004'!$B$6:$N$560,6,FALSE)</f>
        <v>18645</v>
      </c>
      <c r="J10" s="1287">
        <f>VLOOKUP($A10,'[28]004'!$B$6:$N$560,7,FALSE)</f>
        <v>16950</v>
      </c>
      <c r="K10" s="1287">
        <f>VLOOKUP($A10,'[28]004'!$B$6:$N$560,8,FALSE)</f>
        <v>1695</v>
      </c>
      <c r="L10" s="1287">
        <f>VLOOKUP($A10,'[28]004'!$B$6:$N$560,9,FALSE)</f>
        <v>1831</v>
      </c>
      <c r="M10" s="1287">
        <f>VLOOKUP($A10,'[28]004'!$B$6:$N$560,10,FALSE)</f>
        <v>12879</v>
      </c>
      <c r="N10" s="1287">
        <f>VLOOKUP($A10,'[28]004'!$B$6:$N$560,11,FALSE)</f>
        <v>10765</v>
      </c>
      <c r="O10" s="1287">
        <f>VLOOKUP($A10,'[28]004'!$B$6:$N$560,12,FALSE)</f>
        <v>2114</v>
      </c>
      <c r="P10" s="1287">
        <f>VLOOKUP($A10,'[28]004'!$B$6:$N$560,13,FALSE)</f>
        <v>2262</v>
      </c>
      <c r="X10" s="1152"/>
    </row>
    <row r="11" spans="1:24" s="1289" customFormat="1" ht="9.9499999999999993" customHeight="1">
      <c r="B11" s="138"/>
      <c r="C11" s="138"/>
      <c r="D11" s="138"/>
      <c r="E11" s="1286"/>
      <c r="F11" s="1287"/>
      <c r="G11" s="1287"/>
      <c r="H11" s="1287"/>
      <c r="I11" s="1287"/>
      <c r="J11" s="1287"/>
      <c r="K11" s="1287"/>
      <c r="L11" s="1287"/>
      <c r="M11" s="1287"/>
      <c r="N11" s="1287"/>
      <c r="O11" s="1287"/>
      <c r="P11" s="1287"/>
      <c r="X11" s="151"/>
    </row>
    <row r="12" spans="1:24" s="1288" customFormat="1" ht="12" customHeight="1">
      <c r="A12" s="1285" t="s">
        <v>1067</v>
      </c>
      <c r="B12" s="138" t="s">
        <v>1224</v>
      </c>
      <c r="C12" s="138"/>
      <c r="D12" s="138"/>
      <c r="E12" s="1286">
        <f>VLOOKUP($A12,'[28]004'!$B$6:$N$560,2,FALSE)</f>
        <v>30221</v>
      </c>
      <c r="F12" s="1287">
        <f>VLOOKUP($A12,'[28]004'!$B$6:$N$560,3,FALSE)</f>
        <v>26751</v>
      </c>
      <c r="G12" s="1287">
        <f>VLOOKUP($A12,'[28]004'!$B$6:$N$560,4,FALSE)</f>
        <v>3470</v>
      </c>
      <c r="H12" s="1287">
        <f>VLOOKUP($A12,'[28]004'!$B$6:$N$560,5,FALSE)</f>
        <v>3753</v>
      </c>
      <c r="I12" s="1287">
        <f>VLOOKUP($A12,'[28]004'!$B$6:$N$560,6,FALSE)</f>
        <v>17621</v>
      </c>
      <c r="J12" s="1287">
        <f>VLOOKUP($A12,'[28]004'!$B$6:$N$560,7,FALSE)</f>
        <v>16121</v>
      </c>
      <c r="K12" s="1287">
        <f>VLOOKUP($A12,'[28]004'!$B$6:$N$560,8,FALSE)</f>
        <v>1500</v>
      </c>
      <c r="L12" s="1287">
        <f>VLOOKUP($A12,'[28]004'!$B$6:$N$560,9,FALSE)</f>
        <v>1635</v>
      </c>
      <c r="M12" s="1287">
        <f>VLOOKUP($A12,'[28]004'!$B$6:$N$560,10,FALSE)</f>
        <v>12600</v>
      </c>
      <c r="N12" s="1287">
        <f>VLOOKUP($A12,'[28]004'!$B$6:$N$560,11,FALSE)</f>
        <v>10630</v>
      </c>
      <c r="O12" s="1287">
        <f>VLOOKUP($A12,'[28]004'!$B$6:$N$560,12,FALSE)</f>
        <v>1970</v>
      </c>
      <c r="P12" s="1287">
        <f>VLOOKUP($A12,'[28]004'!$B$6:$N$560,13,FALSE)</f>
        <v>2118</v>
      </c>
      <c r="X12" s="1152"/>
    </row>
    <row r="13" spans="1:24" s="1288" customFormat="1" ht="5.0999999999999996" customHeight="1">
      <c r="B13" s="138"/>
      <c r="C13" s="138"/>
      <c r="D13" s="138"/>
      <c r="E13" s="1286"/>
      <c r="F13" s="1287"/>
      <c r="G13" s="1287"/>
      <c r="H13" s="1287"/>
      <c r="I13" s="1287"/>
      <c r="J13" s="1287"/>
      <c r="K13" s="1287"/>
      <c r="L13" s="1287"/>
      <c r="M13" s="1287"/>
      <c r="N13" s="1287"/>
      <c r="O13" s="1287"/>
      <c r="P13" s="1287"/>
      <c r="X13" s="1152"/>
    </row>
    <row r="14" spans="1:24" s="1289" customFormat="1" ht="12" customHeight="1">
      <c r="A14" s="1285" t="s">
        <v>1069</v>
      </c>
      <c r="B14" s="1290"/>
      <c r="C14" s="686" t="s">
        <v>1070</v>
      </c>
      <c r="D14" s="69"/>
      <c r="E14" s="1286">
        <f>VLOOKUP($A14,'[28]004'!$B$6:$N$560,2,FALSE)</f>
        <v>542</v>
      </c>
      <c r="F14" s="1287">
        <f>VLOOKUP($A14,'[28]004'!$B$6:$N$560,3,FALSE)</f>
        <v>445</v>
      </c>
      <c r="G14" s="1287">
        <f>VLOOKUP($A14,'[28]004'!$B$6:$N$560,4,FALSE)</f>
        <v>97</v>
      </c>
      <c r="H14" s="1287">
        <f>VLOOKUP($A14,'[28]004'!$B$6:$N$560,5,FALSE)</f>
        <v>102</v>
      </c>
      <c r="I14" s="1287">
        <f>VLOOKUP($A14,'[28]004'!$B$6:$N$560,6,FALSE)</f>
        <v>408</v>
      </c>
      <c r="J14" s="1287">
        <f>VLOOKUP($A14,'[28]004'!$B$6:$N$560,7,FALSE)</f>
        <v>359</v>
      </c>
      <c r="K14" s="1287">
        <f>VLOOKUP($A14,'[28]004'!$B$6:$N$560,8,FALSE)</f>
        <v>49</v>
      </c>
      <c r="L14" s="1287">
        <f>VLOOKUP($A14,'[28]004'!$B$6:$N$560,9,FALSE)</f>
        <v>51</v>
      </c>
      <c r="M14" s="1287">
        <f>VLOOKUP($A14,'[28]004'!$B$6:$N$560,10,FALSE)</f>
        <v>134</v>
      </c>
      <c r="N14" s="1287">
        <f>VLOOKUP($A14,'[28]004'!$B$6:$N$560,11,FALSE)</f>
        <v>86</v>
      </c>
      <c r="O14" s="1287">
        <f>VLOOKUP($A14,'[28]004'!$B$6:$N$560,12,FALSE)</f>
        <v>48</v>
      </c>
      <c r="P14" s="1287">
        <f>VLOOKUP($A14,'[28]004'!$B$6:$N$560,13,FALSE)</f>
        <v>51</v>
      </c>
      <c r="X14" s="151"/>
    </row>
    <row r="15" spans="1:24" s="1289" customFormat="1" ht="12" customHeight="1">
      <c r="A15" s="1285" t="s">
        <v>1071</v>
      </c>
      <c r="B15" s="1290"/>
      <c r="C15" s="686" t="s">
        <v>1072</v>
      </c>
      <c r="D15" s="69"/>
      <c r="E15" s="1286">
        <f>VLOOKUP($A15,'[28]004'!$B$6:$N$560,2,FALSE)</f>
        <v>190</v>
      </c>
      <c r="F15" s="1287">
        <f>VLOOKUP($A15,'[28]004'!$B$6:$N$560,3,FALSE)</f>
        <v>165</v>
      </c>
      <c r="G15" s="1287">
        <f>VLOOKUP($A15,'[28]004'!$B$6:$N$560,4,FALSE)</f>
        <v>25</v>
      </c>
      <c r="H15" s="1287">
        <f>VLOOKUP($A15,'[28]004'!$B$6:$N$560,5,FALSE)</f>
        <v>25</v>
      </c>
      <c r="I15" s="1287">
        <f>VLOOKUP($A15,'[28]004'!$B$6:$N$560,6,FALSE)</f>
        <v>159</v>
      </c>
      <c r="J15" s="1287">
        <f>VLOOKUP($A15,'[28]004'!$B$6:$N$560,7,FALSE)</f>
        <v>148</v>
      </c>
      <c r="K15" s="1287">
        <f>VLOOKUP($A15,'[28]004'!$B$6:$N$560,8,FALSE)</f>
        <v>11</v>
      </c>
      <c r="L15" s="1287">
        <f>VLOOKUP($A15,'[28]004'!$B$6:$N$560,9,FALSE)</f>
        <v>11</v>
      </c>
      <c r="M15" s="1287">
        <f>VLOOKUP($A15,'[28]004'!$B$6:$N$560,10,FALSE)</f>
        <v>31</v>
      </c>
      <c r="N15" s="1287">
        <f>VLOOKUP($A15,'[28]004'!$B$6:$N$560,11,FALSE)</f>
        <v>17</v>
      </c>
      <c r="O15" s="1287">
        <f>VLOOKUP($A15,'[28]004'!$B$6:$N$560,12,FALSE)</f>
        <v>14</v>
      </c>
      <c r="P15" s="1287">
        <f>VLOOKUP($A15,'[28]004'!$B$6:$N$560,13,FALSE)</f>
        <v>14</v>
      </c>
      <c r="X15" s="151"/>
    </row>
    <row r="16" spans="1:24" s="1289" customFormat="1" ht="12" customHeight="1">
      <c r="A16" s="1285" t="s">
        <v>1073</v>
      </c>
      <c r="B16" s="1290"/>
      <c r="C16" s="686" t="s">
        <v>1074</v>
      </c>
      <c r="D16" s="69"/>
      <c r="E16" s="1286">
        <f>VLOOKUP($A16,'[28]004'!$B$6:$N$560,2,FALSE)</f>
        <v>8300</v>
      </c>
      <c r="F16" s="1287">
        <f>VLOOKUP($A16,'[28]004'!$B$6:$N$560,3,FALSE)</f>
        <v>7496</v>
      </c>
      <c r="G16" s="1287">
        <f>VLOOKUP($A16,'[28]004'!$B$6:$N$560,4,FALSE)</f>
        <v>804</v>
      </c>
      <c r="H16" s="1287">
        <f>VLOOKUP($A16,'[28]004'!$B$6:$N$560,5,FALSE)</f>
        <v>859</v>
      </c>
      <c r="I16" s="1287">
        <f>VLOOKUP($A16,'[28]004'!$B$6:$N$560,6,FALSE)</f>
        <v>4849</v>
      </c>
      <c r="J16" s="1287">
        <f>VLOOKUP($A16,'[28]004'!$B$6:$N$560,7,FALSE)</f>
        <v>4528</v>
      </c>
      <c r="K16" s="1287">
        <f>VLOOKUP($A16,'[28]004'!$B$6:$N$560,8,FALSE)</f>
        <v>321</v>
      </c>
      <c r="L16" s="1287">
        <f>VLOOKUP($A16,'[28]004'!$B$6:$N$560,9,FALSE)</f>
        <v>347</v>
      </c>
      <c r="M16" s="1287">
        <f>VLOOKUP($A16,'[28]004'!$B$6:$N$560,10,FALSE)</f>
        <v>3451</v>
      </c>
      <c r="N16" s="1287">
        <f>VLOOKUP($A16,'[28]004'!$B$6:$N$560,11,FALSE)</f>
        <v>2968</v>
      </c>
      <c r="O16" s="1287">
        <f>VLOOKUP($A16,'[28]004'!$B$6:$N$560,12,FALSE)</f>
        <v>483</v>
      </c>
      <c r="P16" s="1287">
        <f>VLOOKUP($A16,'[28]004'!$B$6:$N$560,13,FALSE)</f>
        <v>512</v>
      </c>
      <c r="X16" s="151"/>
    </row>
    <row r="17" spans="1:24" s="1289" customFormat="1" ht="12" customHeight="1">
      <c r="A17" s="1285" t="s">
        <v>1075</v>
      </c>
      <c r="B17" s="1290"/>
      <c r="C17" s="686" t="s">
        <v>1076</v>
      </c>
      <c r="D17" s="69"/>
      <c r="E17" s="1286">
        <f>VLOOKUP($A17,'[28]004'!$B$6:$N$560,2,FALSE)</f>
        <v>2837</v>
      </c>
      <c r="F17" s="1287">
        <f>VLOOKUP($A17,'[28]004'!$B$6:$N$560,3,FALSE)</f>
        <v>2450</v>
      </c>
      <c r="G17" s="1287">
        <f>VLOOKUP($A17,'[28]004'!$B$6:$N$560,4,FALSE)</f>
        <v>387</v>
      </c>
      <c r="H17" s="1287">
        <f>VLOOKUP($A17,'[28]004'!$B$6:$N$560,5,FALSE)</f>
        <v>403</v>
      </c>
      <c r="I17" s="1287">
        <f>VLOOKUP($A17,'[28]004'!$B$6:$N$560,6,FALSE)</f>
        <v>1860</v>
      </c>
      <c r="J17" s="1287">
        <f>VLOOKUP($A17,'[28]004'!$B$6:$N$560,7,FALSE)</f>
        <v>1704</v>
      </c>
      <c r="K17" s="1287">
        <f>VLOOKUP($A17,'[28]004'!$B$6:$N$560,8,FALSE)</f>
        <v>156</v>
      </c>
      <c r="L17" s="1287">
        <f>VLOOKUP($A17,'[28]004'!$B$6:$N$560,9,FALSE)</f>
        <v>165</v>
      </c>
      <c r="M17" s="1287">
        <f>VLOOKUP($A17,'[28]004'!$B$6:$N$560,10,FALSE)</f>
        <v>977</v>
      </c>
      <c r="N17" s="1287">
        <f>VLOOKUP($A17,'[28]004'!$B$6:$N$560,11,FALSE)</f>
        <v>746</v>
      </c>
      <c r="O17" s="1287">
        <f>VLOOKUP($A17,'[28]004'!$B$6:$N$560,12,FALSE)</f>
        <v>231</v>
      </c>
      <c r="P17" s="1287">
        <f>VLOOKUP($A17,'[28]004'!$B$6:$N$560,13,FALSE)</f>
        <v>238</v>
      </c>
      <c r="X17" s="151"/>
    </row>
    <row r="18" spans="1:24" s="1289" customFormat="1" ht="12" customHeight="1">
      <c r="A18" s="1285" t="s">
        <v>1077</v>
      </c>
      <c r="B18" s="1290"/>
      <c r="C18" s="686" t="s">
        <v>1078</v>
      </c>
      <c r="D18" s="69"/>
      <c r="E18" s="1286">
        <f>VLOOKUP($A18,'[28]004'!$B$6:$N$560,2,FALSE)</f>
        <v>52</v>
      </c>
      <c r="F18" s="1287">
        <f>VLOOKUP($A18,'[28]004'!$B$6:$N$560,3,FALSE)</f>
        <v>46</v>
      </c>
      <c r="G18" s="1287">
        <f>VLOOKUP($A18,'[28]004'!$B$6:$N$560,4,FALSE)</f>
        <v>6</v>
      </c>
      <c r="H18" s="1287">
        <f>VLOOKUP($A18,'[28]004'!$B$6:$N$560,5,FALSE)</f>
        <v>6</v>
      </c>
      <c r="I18" s="1287">
        <f>VLOOKUP($A18,'[28]004'!$B$6:$N$560,6,FALSE)</f>
        <v>46</v>
      </c>
      <c r="J18" s="1287">
        <f>VLOOKUP($A18,'[28]004'!$B$6:$N$560,7,FALSE)</f>
        <v>45</v>
      </c>
      <c r="K18" s="1287">
        <f>VLOOKUP($A18,'[28]004'!$B$6:$N$560,8,FALSE)</f>
        <v>1</v>
      </c>
      <c r="L18" s="1287">
        <f>VLOOKUP($A18,'[28]004'!$B$6:$N$560,9,FALSE)</f>
        <v>1</v>
      </c>
      <c r="M18" s="1287">
        <f>VLOOKUP($A18,'[28]004'!$B$6:$N$560,10,FALSE)</f>
        <v>6</v>
      </c>
      <c r="N18" s="1287">
        <f>VLOOKUP($A18,'[28]004'!$B$6:$N$560,11,FALSE)</f>
        <v>1</v>
      </c>
      <c r="O18" s="1287">
        <f>VLOOKUP($A18,'[28]004'!$B$6:$N$560,12,FALSE)</f>
        <v>5</v>
      </c>
      <c r="P18" s="1287">
        <f>VLOOKUP($A18,'[28]004'!$B$6:$N$560,13,FALSE)</f>
        <v>5</v>
      </c>
      <c r="X18" s="151"/>
    </row>
    <row r="19" spans="1:24" s="1289" customFormat="1" ht="5.0999999999999996" customHeight="1">
      <c r="B19" s="1290"/>
      <c r="C19" s="144"/>
      <c r="D19" s="138"/>
      <c r="E19" s="1286"/>
      <c r="F19" s="1287"/>
      <c r="G19" s="1287"/>
      <c r="H19" s="1287"/>
      <c r="I19" s="1287"/>
      <c r="J19" s="1287"/>
      <c r="K19" s="1287"/>
      <c r="L19" s="1287"/>
      <c r="M19" s="1287"/>
      <c r="N19" s="1287"/>
      <c r="O19" s="1287"/>
      <c r="P19" s="1287"/>
      <c r="X19" s="151"/>
    </row>
    <row r="20" spans="1:24" s="1289" customFormat="1" ht="12" customHeight="1">
      <c r="A20" s="1285" t="s">
        <v>1079</v>
      </c>
      <c r="B20" s="1290"/>
      <c r="C20" s="686" t="s">
        <v>1080</v>
      </c>
      <c r="D20" s="69"/>
      <c r="E20" s="1286">
        <f>VLOOKUP($A20,'[28]004'!$B$6:$N$560,2,FALSE)</f>
        <v>13</v>
      </c>
      <c r="F20" s="1287">
        <f>VLOOKUP($A20,'[28]004'!$B$6:$N$560,3,FALSE)</f>
        <v>11</v>
      </c>
      <c r="G20" s="1287">
        <f>VLOOKUP($A20,'[28]004'!$B$6:$N$560,4,FALSE)</f>
        <v>2</v>
      </c>
      <c r="H20" s="1287">
        <f>VLOOKUP($A20,'[28]004'!$B$6:$N$560,5,FALSE)</f>
        <v>3</v>
      </c>
      <c r="I20" s="1287">
        <f>VLOOKUP($A20,'[28]004'!$B$6:$N$560,6,FALSE)</f>
        <v>10</v>
      </c>
      <c r="J20" s="1287">
        <f>VLOOKUP($A20,'[28]004'!$B$6:$N$560,7,FALSE)</f>
        <v>9</v>
      </c>
      <c r="K20" s="1287">
        <f>VLOOKUP($A20,'[28]004'!$B$6:$N$560,8,FALSE)</f>
        <v>1</v>
      </c>
      <c r="L20" s="1287">
        <f>VLOOKUP($A20,'[28]004'!$B$6:$N$560,9,FALSE)</f>
        <v>2</v>
      </c>
      <c r="M20" s="1287">
        <f>VLOOKUP($A20,'[28]004'!$B$6:$N$560,10,FALSE)</f>
        <v>3</v>
      </c>
      <c r="N20" s="1287">
        <f>VLOOKUP($A20,'[28]004'!$B$6:$N$560,11,FALSE)</f>
        <v>2</v>
      </c>
      <c r="O20" s="1287">
        <f>VLOOKUP($A20,'[28]004'!$B$6:$N$560,12,FALSE)</f>
        <v>1</v>
      </c>
      <c r="P20" s="1287">
        <f>VLOOKUP($A20,'[28]004'!$B$6:$N$560,13,FALSE)</f>
        <v>1</v>
      </c>
      <c r="X20" s="151"/>
    </row>
    <row r="21" spans="1:24" s="1289" customFormat="1" ht="12" customHeight="1">
      <c r="A21" s="1285" t="s">
        <v>1081</v>
      </c>
      <c r="B21" s="1290"/>
      <c r="C21" s="686" t="s">
        <v>1082</v>
      </c>
      <c r="D21" s="69"/>
      <c r="E21" s="1286">
        <f>VLOOKUP($A21,'[28]004'!$B$6:$N$560,2,FALSE)</f>
        <v>9</v>
      </c>
      <c r="F21" s="1287">
        <f>VLOOKUP($A21,'[28]004'!$B$6:$N$560,3,FALSE)</f>
        <v>3</v>
      </c>
      <c r="G21" s="1287">
        <f>VLOOKUP($A21,'[28]004'!$B$6:$N$560,4,FALSE)</f>
        <v>6</v>
      </c>
      <c r="H21" s="1287">
        <f>VLOOKUP($A21,'[28]004'!$B$6:$N$560,5,FALSE)</f>
        <v>6</v>
      </c>
      <c r="I21" s="1287">
        <f>VLOOKUP($A21,'[28]004'!$B$6:$N$560,6,FALSE)</f>
        <v>5</v>
      </c>
      <c r="J21" s="1287">
        <f>VLOOKUP($A21,'[28]004'!$B$6:$N$560,7,FALSE)</f>
        <v>2</v>
      </c>
      <c r="K21" s="1287">
        <f>VLOOKUP($A21,'[28]004'!$B$6:$N$560,8,FALSE)</f>
        <v>3</v>
      </c>
      <c r="L21" s="1287">
        <f>VLOOKUP($A21,'[28]004'!$B$6:$N$560,9,FALSE)</f>
        <v>3</v>
      </c>
      <c r="M21" s="1287">
        <f>VLOOKUP($A21,'[28]004'!$B$6:$N$560,10,FALSE)</f>
        <v>4</v>
      </c>
      <c r="N21" s="1287">
        <f>VLOOKUP($A21,'[28]004'!$B$6:$N$560,11,FALSE)</f>
        <v>1</v>
      </c>
      <c r="O21" s="1287">
        <f>VLOOKUP($A21,'[28]004'!$B$6:$N$560,12,FALSE)</f>
        <v>3</v>
      </c>
      <c r="P21" s="1287">
        <f>VLOOKUP($A21,'[28]004'!$B$6:$N$560,13,FALSE)</f>
        <v>3</v>
      </c>
      <c r="X21" s="151"/>
    </row>
    <row r="22" spans="1:24" s="1289" customFormat="1" ht="12" customHeight="1">
      <c r="A22" s="1285" t="s">
        <v>1083</v>
      </c>
      <c r="B22" s="1290"/>
      <c r="C22" s="686" t="s">
        <v>1084</v>
      </c>
      <c r="D22" s="69"/>
      <c r="E22" s="1286">
        <f>VLOOKUP($A22,'[28]004'!$B$6:$N$560,2,FALSE)</f>
        <v>10</v>
      </c>
      <c r="F22" s="1287">
        <f>VLOOKUP($A22,'[28]004'!$B$6:$N$560,3,FALSE)</f>
        <v>2</v>
      </c>
      <c r="G22" s="1287">
        <f>VLOOKUP($A22,'[28]004'!$B$6:$N$560,4,FALSE)</f>
        <v>8</v>
      </c>
      <c r="H22" s="1287">
        <f>VLOOKUP($A22,'[28]004'!$B$6:$N$560,5,FALSE)</f>
        <v>8</v>
      </c>
      <c r="I22" s="1287">
        <f>VLOOKUP($A22,'[28]004'!$B$6:$N$560,6,FALSE)</f>
        <v>5</v>
      </c>
      <c r="J22" s="1287">
        <f>VLOOKUP($A22,'[28]004'!$B$6:$N$560,7,FALSE)</f>
        <v>1</v>
      </c>
      <c r="K22" s="1287">
        <f>VLOOKUP($A22,'[28]004'!$B$6:$N$560,8,FALSE)</f>
        <v>4</v>
      </c>
      <c r="L22" s="1287">
        <f>VLOOKUP($A22,'[28]004'!$B$6:$N$560,9,FALSE)</f>
        <v>4</v>
      </c>
      <c r="M22" s="1287">
        <f>VLOOKUP($A22,'[28]004'!$B$6:$N$560,10,FALSE)</f>
        <v>5</v>
      </c>
      <c r="N22" s="1287">
        <f>VLOOKUP($A22,'[28]004'!$B$6:$N$560,11,FALSE)</f>
        <v>1</v>
      </c>
      <c r="O22" s="1287">
        <f>VLOOKUP($A22,'[28]004'!$B$6:$N$560,12,FALSE)</f>
        <v>4</v>
      </c>
      <c r="P22" s="1287">
        <f>VLOOKUP($A22,'[28]004'!$B$6:$N$560,13,FALSE)</f>
        <v>4</v>
      </c>
      <c r="X22" s="151"/>
    </row>
    <row r="23" spans="1:24" s="1289" customFormat="1" ht="12" customHeight="1">
      <c r="A23" s="1285" t="s">
        <v>1085</v>
      </c>
      <c r="B23" s="1290"/>
      <c r="C23" s="686" t="s">
        <v>1086</v>
      </c>
      <c r="D23" s="69"/>
      <c r="E23" s="1286">
        <f>VLOOKUP($A23,'[28]004'!$B$6:$N$560,2,FALSE)</f>
        <v>47</v>
      </c>
      <c r="F23" s="1287">
        <f>VLOOKUP($A23,'[28]004'!$B$6:$N$560,3,FALSE)</f>
        <v>36</v>
      </c>
      <c r="G23" s="1287">
        <f>VLOOKUP($A23,'[28]004'!$B$6:$N$560,4,FALSE)</f>
        <v>11</v>
      </c>
      <c r="H23" s="1287">
        <f>VLOOKUP($A23,'[28]004'!$B$6:$N$560,5,FALSE)</f>
        <v>11</v>
      </c>
      <c r="I23" s="1287">
        <f>VLOOKUP($A23,'[28]004'!$B$6:$N$560,6,FALSE)</f>
        <v>35</v>
      </c>
      <c r="J23" s="1287">
        <f>VLOOKUP($A23,'[28]004'!$B$6:$N$560,7,FALSE)</f>
        <v>31</v>
      </c>
      <c r="K23" s="1287">
        <f>VLOOKUP($A23,'[28]004'!$B$6:$N$560,8,FALSE)</f>
        <v>4</v>
      </c>
      <c r="L23" s="1287">
        <f>VLOOKUP($A23,'[28]004'!$B$6:$N$560,9,FALSE)</f>
        <v>4</v>
      </c>
      <c r="M23" s="1287">
        <f>VLOOKUP($A23,'[28]004'!$B$6:$N$560,10,FALSE)</f>
        <v>12</v>
      </c>
      <c r="N23" s="1287">
        <f>VLOOKUP($A23,'[28]004'!$B$6:$N$560,11,FALSE)</f>
        <v>5</v>
      </c>
      <c r="O23" s="1287">
        <f>VLOOKUP($A23,'[28]004'!$B$6:$N$560,12,FALSE)</f>
        <v>7</v>
      </c>
      <c r="P23" s="1287">
        <f>VLOOKUP($A23,'[28]004'!$B$6:$N$560,13,FALSE)</f>
        <v>7</v>
      </c>
      <c r="X23" s="151"/>
    </row>
    <row r="24" spans="1:24" s="1289" customFormat="1" ht="12" customHeight="1">
      <c r="A24" s="1285" t="s">
        <v>1087</v>
      </c>
      <c r="B24" s="1290"/>
      <c r="C24" s="686" t="s">
        <v>1088</v>
      </c>
      <c r="D24" s="69"/>
      <c r="E24" s="1286">
        <f>VLOOKUP($A24,'[28]004'!$B$6:$N$560,2,FALSE)</f>
        <v>784</v>
      </c>
      <c r="F24" s="1287">
        <f>VLOOKUP($A24,'[28]004'!$B$6:$N$560,3,FALSE)</f>
        <v>701</v>
      </c>
      <c r="G24" s="1287">
        <f>VLOOKUP($A24,'[28]004'!$B$6:$N$560,4,FALSE)</f>
        <v>83</v>
      </c>
      <c r="H24" s="1287">
        <f>VLOOKUP($A24,'[28]004'!$B$6:$N$560,5,FALSE)</f>
        <v>86</v>
      </c>
      <c r="I24" s="1287">
        <f>VLOOKUP($A24,'[28]004'!$B$6:$N$560,6,FALSE)</f>
        <v>403</v>
      </c>
      <c r="J24" s="1287">
        <f>VLOOKUP($A24,'[28]004'!$B$6:$N$560,7,FALSE)</f>
        <v>369</v>
      </c>
      <c r="K24" s="1287">
        <f>VLOOKUP($A24,'[28]004'!$B$6:$N$560,8,FALSE)</f>
        <v>34</v>
      </c>
      <c r="L24" s="1287">
        <f>VLOOKUP($A24,'[28]004'!$B$6:$N$560,9,FALSE)</f>
        <v>37</v>
      </c>
      <c r="M24" s="1287">
        <f>VLOOKUP($A24,'[28]004'!$B$6:$N$560,10,FALSE)</f>
        <v>381</v>
      </c>
      <c r="N24" s="1287">
        <f>VLOOKUP($A24,'[28]004'!$B$6:$N$560,11,FALSE)</f>
        <v>332</v>
      </c>
      <c r="O24" s="1287">
        <f>VLOOKUP($A24,'[28]004'!$B$6:$N$560,12,FALSE)</f>
        <v>49</v>
      </c>
      <c r="P24" s="1287">
        <f>VLOOKUP($A24,'[28]004'!$B$6:$N$560,13,FALSE)</f>
        <v>49</v>
      </c>
      <c r="X24" s="151"/>
    </row>
    <row r="25" spans="1:24" s="1289" customFormat="1" ht="5.0999999999999996" customHeight="1">
      <c r="B25" s="1290"/>
      <c r="C25" s="144"/>
      <c r="D25" s="138"/>
      <c r="E25" s="1286"/>
      <c r="F25" s="1287"/>
      <c r="G25" s="1287"/>
      <c r="H25" s="1287"/>
      <c r="I25" s="1287"/>
      <c r="J25" s="1287"/>
      <c r="K25" s="1287"/>
      <c r="L25" s="1287"/>
      <c r="M25" s="1287"/>
      <c r="N25" s="1287"/>
      <c r="O25" s="1287"/>
      <c r="P25" s="1287"/>
      <c r="X25" s="151"/>
    </row>
    <row r="26" spans="1:24" s="1289" customFormat="1" ht="12" customHeight="1">
      <c r="A26" s="1285" t="s">
        <v>1089</v>
      </c>
      <c r="B26" s="1290"/>
      <c r="C26" s="686" t="s">
        <v>1090</v>
      </c>
      <c r="D26" s="69"/>
      <c r="E26" s="1286">
        <f>VLOOKUP($A26,'[28]004'!$B$6:$N$560,2,FALSE)</f>
        <v>522</v>
      </c>
      <c r="F26" s="1287">
        <f>VLOOKUP($A26,'[28]004'!$B$6:$N$560,3,FALSE)</f>
        <v>461</v>
      </c>
      <c r="G26" s="1287">
        <f>VLOOKUP($A26,'[28]004'!$B$6:$N$560,4,FALSE)</f>
        <v>61</v>
      </c>
      <c r="H26" s="1287">
        <f>VLOOKUP($A26,'[28]004'!$B$6:$N$560,5,FALSE)</f>
        <v>63</v>
      </c>
      <c r="I26" s="1287">
        <f>VLOOKUP($A26,'[28]004'!$B$6:$N$560,6,FALSE)</f>
        <v>392</v>
      </c>
      <c r="J26" s="1287">
        <f>VLOOKUP($A26,'[28]004'!$B$6:$N$560,7,FALSE)</f>
        <v>368</v>
      </c>
      <c r="K26" s="1287">
        <f>VLOOKUP($A26,'[28]004'!$B$6:$N$560,8,FALSE)</f>
        <v>24</v>
      </c>
      <c r="L26" s="1287">
        <f>VLOOKUP($A26,'[28]004'!$B$6:$N$560,9,FALSE)</f>
        <v>25</v>
      </c>
      <c r="M26" s="1287">
        <f>VLOOKUP($A26,'[28]004'!$B$6:$N$560,10,FALSE)</f>
        <v>130</v>
      </c>
      <c r="N26" s="1287">
        <f>VLOOKUP($A26,'[28]004'!$B$6:$N$560,11,FALSE)</f>
        <v>93</v>
      </c>
      <c r="O26" s="1287">
        <f>VLOOKUP($A26,'[28]004'!$B$6:$N$560,12,FALSE)</f>
        <v>37</v>
      </c>
      <c r="P26" s="1287">
        <f>VLOOKUP($A26,'[28]004'!$B$6:$N$560,13,FALSE)</f>
        <v>38</v>
      </c>
      <c r="X26" s="151"/>
    </row>
    <row r="27" spans="1:24" s="1289" customFormat="1" ht="12" customHeight="1">
      <c r="A27" s="1285" t="s">
        <v>1091</v>
      </c>
      <c r="B27" s="1290"/>
      <c r="C27" s="686" t="s">
        <v>1092</v>
      </c>
      <c r="D27" s="69"/>
      <c r="E27" s="1286">
        <f>VLOOKUP($A27,'[28]004'!$B$6:$N$560,2,FALSE)</f>
        <v>152</v>
      </c>
      <c r="F27" s="1287">
        <f>VLOOKUP($A27,'[28]004'!$B$6:$N$560,3,FALSE)</f>
        <v>120</v>
      </c>
      <c r="G27" s="1287">
        <f>VLOOKUP($A27,'[28]004'!$B$6:$N$560,4,FALSE)</f>
        <v>32</v>
      </c>
      <c r="H27" s="1287">
        <f>VLOOKUP($A27,'[28]004'!$B$6:$N$560,5,FALSE)</f>
        <v>32</v>
      </c>
      <c r="I27" s="1287">
        <f>VLOOKUP($A27,'[28]004'!$B$6:$N$560,6,FALSE)</f>
        <v>119</v>
      </c>
      <c r="J27" s="1287">
        <f>VLOOKUP($A27,'[28]004'!$B$6:$N$560,7,FALSE)</f>
        <v>99</v>
      </c>
      <c r="K27" s="1287">
        <f>VLOOKUP($A27,'[28]004'!$B$6:$N$560,8,FALSE)</f>
        <v>20</v>
      </c>
      <c r="L27" s="1287">
        <f>VLOOKUP($A27,'[28]004'!$B$6:$N$560,9,FALSE)</f>
        <v>20</v>
      </c>
      <c r="M27" s="1287">
        <f>VLOOKUP($A27,'[28]004'!$B$6:$N$560,10,FALSE)</f>
        <v>33</v>
      </c>
      <c r="N27" s="1287">
        <f>VLOOKUP($A27,'[28]004'!$B$6:$N$560,11,FALSE)</f>
        <v>21</v>
      </c>
      <c r="O27" s="1287">
        <f>VLOOKUP($A27,'[28]004'!$B$6:$N$560,12,FALSE)</f>
        <v>12</v>
      </c>
      <c r="P27" s="1287">
        <f>VLOOKUP($A27,'[28]004'!$B$6:$N$560,13,FALSE)</f>
        <v>12</v>
      </c>
      <c r="X27" s="151"/>
    </row>
    <row r="28" spans="1:24" s="1289" customFormat="1" ht="12" customHeight="1">
      <c r="A28" s="1285" t="s">
        <v>1093</v>
      </c>
      <c r="B28" s="1290"/>
      <c r="C28" s="686" t="s">
        <v>1094</v>
      </c>
      <c r="D28" s="69"/>
      <c r="E28" s="1286">
        <f>VLOOKUP($A28,'[28]004'!$B$6:$N$560,2,FALSE)</f>
        <v>10292</v>
      </c>
      <c r="F28" s="1287">
        <f>VLOOKUP($A28,'[28]004'!$B$6:$N$560,3,FALSE)</f>
        <v>9244</v>
      </c>
      <c r="G28" s="1287">
        <f>VLOOKUP($A28,'[28]004'!$B$6:$N$560,4,FALSE)</f>
        <v>1048</v>
      </c>
      <c r="H28" s="1287">
        <f>VLOOKUP($A28,'[28]004'!$B$6:$N$560,5,FALSE)</f>
        <v>1183</v>
      </c>
      <c r="I28" s="1287">
        <f>VLOOKUP($A28,'[28]004'!$B$6:$N$560,6,FALSE)</f>
        <v>5857</v>
      </c>
      <c r="J28" s="1287">
        <f>VLOOKUP($A28,'[28]004'!$B$6:$N$560,7,FALSE)</f>
        <v>5358</v>
      </c>
      <c r="K28" s="1287">
        <f>VLOOKUP($A28,'[28]004'!$B$6:$N$560,8,FALSE)</f>
        <v>499</v>
      </c>
      <c r="L28" s="1287">
        <f>VLOOKUP($A28,'[28]004'!$B$6:$N$560,9,FALSE)</f>
        <v>553</v>
      </c>
      <c r="M28" s="1287">
        <f>VLOOKUP($A28,'[28]004'!$B$6:$N$560,10,FALSE)</f>
        <v>4435</v>
      </c>
      <c r="N28" s="1287">
        <f>VLOOKUP($A28,'[28]004'!$B$6:$N$560,11,FALSE)</f>
        <v>3886</v>
      </c>
      <c r="O28" s="1287">
        <f>VLOOKUP($A28,'[28]004'!$B$6:$N$560,12,FALSE)</f>
        <v>549</v>
      </c>
      <c r="P28" s="1287">
        <f>VLOOKUP($A28,'[28]004'!$B$6:$N$560,13,FALSE)</f>
        <v>630</v>
      </c>
      <c r="X28" s="151"/>
    </row>
    <row r="29" spans="1:24" s="1289" customFormat="1" ht="12" customHeight="1">
      <c r="A29" s="1285" t="s">
        <v>1095</v>
      </c>
      <c r="B29" s="1290"/>
      <c r="C29" s="686" t="s">
        <v>1096</v>
      </c>
      <c r="D29" s="69"/>
      <c r="E29" s="1286">
        <f>VLOOKUP($A29,'[28]004'!$B$6:$N$560,2,FALSE)</f>
        <v>6222</v>
      </c>
      <c r="F29" s="1287">
        <f>VLOOKUP($A29,'[28]004'!$B$6:$N$560,3,FALSE)</f>
        <v>5378</v>
      </c>
      <c r="G29" s="1287">
        <f>VLOOKUP($A29,'[28]004'!$B$6:$N$560,4,FALSE)</f>
        <v>844</v>
      </c>
      <c r="H29" s="1287">
        <f>VLOOKUP($A29,'[28]004'!$B$6:$N$560,5,FALSE)</f>
        <v>909</v>
      </c>
      <c r="I29" s="1287">
        <f>VLOOKUP($A29,'[28]004'!$B$6:$N$560,6,FALSE)</f>
        <v>3299</v>
      </c>
      <c r="J29" s="1287">
        <f>VLOOKUP($A29,'[28]004'!$B$6:$N$560,7,FALSE)</f>
        <v>2950</v>
      </c>
      <c r="K29" s="1287">
        <f>VLOOKUP($A29,'[28]004'!$B$6:$N$560,8,FALSE)</f>
        <v>349</v>
      </c>
      <c r="L29" s="1287">
        <f>VLOOKUP($A29,'[28]004'!$B$6:$N$560,9,FALSE)</f>
        <v>387</v>
      </c>
      <c r="M29" s="1287">
        <f>VLOOKUP($A29,'[28]004'!$B$6:$N$560,10,FALSE)</f>
        <v>2923</v>
      </c>
      <c r="N29" s="1287">
        <f>VLOOKUP($A29,'[28]004'!$B$6:$N$560,11,FALSE)</f>
        <v>2428</v>
      </c>
      <c r="O29" s="1287">
        <f>VLOOKUP($A29,'[28]004'!$B$6:$N$560,12,FALSE)</f>
        <v>495</v>
      </c>
      <c r="P29" s="1287">
        <f>VLOOKUP($A29,'[28]004'!$B$6:$N$560,13,FALSE)</f>
        <v>522</v>
      </c>
      <c r="X29" s="151"/>
    </row>
    <row r="30" spans="1:24" s="1289" customFormat="1" ht="12" customHeight="1">
      <c r="A30" s="1285" t="s">
        <v>1097</v>
      </c>
      <c r="B30" s="1290"/>
      <c r="C30" s="686" t="s">
        <v>1098</v>
      </c>
      <c r="D30" s="69"/>
      <c r="E30" s="1286">
        <f>VLOOKUP($A30,'[28]004'!$B$6:$N$560,2,FALSE)</f>
        <v>63</v>
      </c>
      <c r="F30" s="1287">
        <f>VLOOKUP($A30,'[28]004'!$B$6:$N$560,3,FALSE)</f>
        <v>49</v>
      </c>
      <c r="G30" s="1287">
        <f>VLOOKUP($A30,'[28]004'!$B$6:$N$560,4,FALSE)</f>
        <v>14</v>
      </c>
      <c r="H30" s="1287">
        <f>VLOOKUP($A30,'[28]004'!$B$6:$N$560,5,FALSE)</f>
        <v>14</v>
      </c>
      <c r="I30" s="1287">
        <f>VLOOKUP($A30,'[28]004'!$B$6:$N$560,6,FALSE)</f>
        <v>41</v>
      </c>
      <c r="J30" s="1287">
        <f>VLOOKUP($A30,'[28]004'!$B$6:$N$560,7,FALSE)</f>
        <v>34</v>
      </c>
      <c r="K30" s="1287">
        <f>VLOOKUP($A30,'[28]004'!$B$6:$N$560,8,FALSE)</f>
        <v>7</v>
      </c>
      <c r="L30" s="1287">
        <f>VLOOKUP($A30,'[28]004'!$B$6:$N$560,9,FALSE)</f>
        <v>7</v>
      </c>
      <c r="M30" s="1287">
        <f>VLOOKUP($A30,'[28]004'!$B$6:$N$560,10,FALSE)</f>
        <v>22</v>
      </c>
      <c r="N30" s="1287">
        <f>VLOOKUP($A30,'[28]004'!$B$6:$N$560,11,FALSE)</f>
        <v>15</v>
      </c>
      <c r="O30" s="1287">
        <f>VLOOKUP($A30,'[28]004'!$B$6:$N$560,12,FALSE)</f>
        <v>7</v>
      </c>
      <c r="P30" s="1287">
        <f>VLOOKUP($A30,'[28]004'!$B$6:$N$560,13,FALSE)</f>
        <v>7</v>
      </c>
      <c r="X30" s="151"/>
    </row>
    <row r="31" spans="1:24" s="1289" customFormat="1" ht="5.0999999999999996" customHeight="1">
      <c r="B31" s="1290"/>
      <c r="C31" s="144"/>
      <c r="D31" s="138"/>
      <c r="E31" s="1286"/>
      <c r="F31" s="1287"/>
      <c r="G31" s="1287"/>
      <c r="H31" s="1287"/>
      <c r="I31" s="1287"/>
      <c r="J31" s="1287"/>
      <c r="K31" s="1287"/>
      <c r="L31" s="1287"/>
      <c r="M31" s="1287"/>
      <c r="N31" s="1287"/>
      <c r="O31" s="1287"/>
      <c r="P31" s="1287"/>
      <c r="X31" s="151"/>
    </row>
    <row r="32" spans="1:24" s="1289" customFormat="1" ht="12" customHeight="1">
      <c r="A32" s="1285" t="s">
        <v>1099</v>
      </c>
      <c r="B32" s="1290"/>
      <c r="C32" s="686" t="s">
        <v>1100</v>
      </c>
      <c r="D32" s="69"/>
      <c r="E32" s="1286">
        <f>VLOOKUP($A32,'[28]004'!$B$6:$N$560,2,FALSE)</f>
        <v>69</v>
      </c>
      <c r="F32" s="1287">
        <f>VLOOKUP($A32,'[28]004'!$B$6:$N$560,3,FALSE)</f>
        <v>49</v>
      </c>
      <c r="G32" s="1287">
        <f>VLOOKUP($A32,'[28]004'!$B$6:$N$560,4,FALSE)</f>
        <v>20</v>
      </c>
      <c r="H32" s="1287">
        <f>VLOOKUP($A32,'[28]004'!$B$6:$N$560,5,FALSE)</f>
        <v>21</v>
      </c>
      <c r="I32" s="1287">
        <f>VLOOKUP($A32,'[28]004'!$B$6:$N$560,6,FALSE)</f>
        <v>44</v>
      </c>
      <c r="J32" s="1287">
        <f>VLOOKUP($A32,'[28]004'!$B$6:$N$560,7,FALSE)</f>
        <v>33</v>
      </c>
      <c r="K32" s="1287">
        <f>VLOOKUP($A32,'[28]004'!$B$6:$N$560,8,FALSE)</f>
        <v>11</v>
      </c>
      <c r="L32" s="1287">
        <f>VLOOKUP($A32,'[28]004'!$B$6:$N$560,9,FALSE)</f>
        <v>12</v>
      </c>
      <c r="M32" s="1287">
        <f>VLOOKUP($A32,'[28]004'!$B$6:$N$560,10,FALSE)</f>
        <v>25</v>
      </c>
      <c r="N32" s="1287">
        <f>VLOOKUP($A32,'[28]004'!$B$6:$N$560,11,FALSE)</f>
        <v>16</v>
      </c>
      <c r="O32" s="1287">
        <f>VLOOKUP($A32,'[28]004'!$B$6:$N$560,12,FALSE)</f>
        <v>9</v>
      </c>
      <c r="P32" s="1287">
        <f>VLOOKUP($A32,'[28]004'!$B$6:$N$560,13,FALSE)</f>
        <v>9</v>
      </c>
      <c r="X32" s="151"/>
    </row>
    <row r="33" spans="1:24" s="1289" customFormat="1" ht="12" customHeight="1">
      <c r="A33" s="1285" t="s">
        <v>1101</v>
      </c>
      <c r="B33" s="1290"/>
      <c r="C33" s="686" t="s">
        <v>1102</v>
      </c>
      <c r="D33" s="69"/>
      <c r="E33" s="1286">
        <f>VLOOKUP($A33,'[28]004'!$B$6:$N$560,2,FALSE)</f>
        <v>42</v>
      </c>
      <c r="F33" s="1287">
        <f>VLOOKUP($A33,'[28]004'!$B$6:$N$560,3,FALSE)</f>
        <v>34</v>
      </c>
      <c r="G33" s="1287">
        <f>VLOOKUP($A33,'[28]004'!$B$6:$N$560,4,FALSE)</f>
        <v>8</v>
      </c>
      <c r="H33" s="1287">
        <f>VLOOKUP($A33,'[28]004'!$B$6:$N$560,5,FALSE)</f>
        <v>8</v>
      </c>
      <c r="I33" s="1287">
        <f>VLOOKUP($A33,'[28]004'!$B$6:$N$560,6,FALSE)</f>
        <v>29</v>
      </c>
      <c r="J33" s="1287">
        <f>VLOOKUP($A33,'[28]004'!$B$6:$N$560,7,FALSE)</f>
        <v>27</v>
      </c>
      <c r="K33" s="1287">
        <f>VLOOKUP($A33,'[28]004'!$B$6:$N$560,8,FALSE)</f>
        <v>2</v>
      </c>
      <c r="L33" s="1287">
        <f>VLOOKUP($A33,'[28]004'!$B$6:$N$560,9,FALSE)</f>
        <v>2</v>
      </c>
      <c r="M33" s="1287">
        <f>VLOOKUP($A33,'[28]004'!$B$6:$N$560,10,FALSE)</f>
        <v>13</v>
      </c>
      <c r="N33" s="1287">
        <f>VLOOKUP($A33,'[28]004'!$B$6:$N$560,11,FALSE)</f>
        <v>7</v>
      </c>
      <c r="O33" s="1287">
        <f>VLOOKUP($A33,'[28]004'!$B$6:$N$560,12,FALSE)</f>
        <v>6</v>
      </c>
      <c r="P33" s="1287">
        <f>VLOOKUP($A33,'[28]004'!$B$6:$N$560,13,FALSE)</f>
        <v>6</v>
      </c>
      <c r="X33" s="151"/>
    </row>
    <row r="34" spans="1:24" s="1289" customFormat="1" ht="12" customHeight="1">
      <c r="A34" s="1285" t="s">
        <v>1225</v>
      </c>
      <c r="B34" s="1290"/>
      <c r="C34" s="686" t="s">
        <v>1104</v>
      </c>
      <c r="D34" s="69"/>
      <c r="E34" s="1286">
        <f>VLOOKUP($A34,'[28]004'!$B$6:$N$560,2,FALSE)</f>
        <v>1</v>
      </c>
      <c r="F34" s="1287">
        <f>VLOOKUP($A34,'[28]004'!$B$6:$N$560,3,FALSE)</f>
        <v>1</v>
      </c>
      <c r="G34" s="1287" t="str">
        <f>VLOOKUP($A34,'[28]004'!$B$6:$N$560,4,FALSE)</f>
        <v>-</v>
      </c>
      <c r="H34" s="1287" t="str">
        <f>VLOOKUP($A34,'[28]004'!$B$6:$N$560,5,FALSE)</f>
        <v>-</v>
      </c>
      <c r="I34" s="1287">
        <f>VLOOKUP($A34,'[28]004'!$B$6:$N$560,6,FALSE)</f>
        <v>1</v>
      </c>
      <c r="J34" s="1287">
        <f>VLOOKUP($A34,'[28]004'!$B$6:$N$560,7,FALSE)</f>
        <v>1</v>
      </c>
      <c r="K34" s="1287" t="str">
        <f>VLOOKUP($A34,'[28]004'!$B$6:$N$560,8,FALSE)</f>
        <v>-</v>
      </c>
      <c r="L34" s="1287" t="str">
        <f>VLOOKUP($A34,'[28]004'!$B$6:$N$560,9,FALSE)</f>
        <v>-</v>
      </c>
      <c r="M34" s="1287" t="str">
        <f>VLOOKUP($A34,'[28]004'!$B$6:$N$560,10,FALSE)</f>
        <v>-</v>
      </c>
      <c r="N34" s="1287" t="str">
        <f>VLOOKUP($A34,'[28]004'!$B$6:$N$560,11,FALSE)</f>
        <v>-</v>
      </c>
      <c r="O34" s="1287" t="str">
        <f>VLOOKUP($A34,'[28]004'!$B$6:$N$560,12,FALSE)</f>
        <v>-</v>
      </c>
      <c r="P34" s="1287" t="str">
        <f>VLOOKUP($A34,'[28]004'!$B$6:$N$560,13,FALSE)</f>
        <v>-</v>
      </c>
      <c r="X34" s="151"/>
    </row>
    <row r="35" spans="1:24" s="1289" customFormat="1" ht="12" customHeight="1">
      <c r="A35" s="1285" t="s">
        <v>1105</v>
      </c>
      <c r="B35" s="1290"/>
      <c r="C35" s="686" t="s">
        <v>1106</v>
      </c>
      <c r="D35" s="69"/>
      <c r="E35" s="1286">
        <f>VLOOKUP($A35,'[28]004'!$B$6:$N$560,2,FALSE)</f>
        <v>19</v>
      </c>
      <c r="F35" s="1287">
        <f>VLOOKUP($A35,'[28]004'!$B$6:$N$560,3,FALSE)</f>
        <v>18</v>
      </c>
      <c r="G35" s="1287">
        <f>VLOOKUP($A35,'[28]004'!$B$6:$N$560,4,FALSE)</f>
        <v>1</v>
      </c>
      <c r="H35" s="1287">
        <f>VLOOKUP($A35,'[28]004'!$B$6:$N$560,5,FALSE)</f>
        <v>1</v>
      </c>
      <c r="I35" s="1287">
        <f>VLOOKUP($A35,'[28]004'!$B$6:$N$560,6,FALSE)</f>
        <v>14</v>
      </c>
      <c r="J35" s="1287">
        <f>VLOOKUP($A35,'[28]004'!$B$6:$N$560,7,FALSE)</f>
        <v>14</v>
      </c>
      <c r="K35" s="1287" t="str">
        <f>VLOOKUP($A35,'[28]004'!$B$6:$N$560,8,FALSE)</f>
        <v>-</v>
      </c>
      <c r="L35" s="1287" t="str">
        <f>VLOOKUP($A35,'[28]004'!$B$6:$N$560,9,FALSE)</f>
        <v>-</v>
      </c>
      <c r="M35" s="1287">
        <f>VLOOKUP($A35,'[28]004'!$B$6:$N$560,10,FALSE)</f>
        <v>5</v>
      </c>
      <c r="N35" s="1287">
        <f>VLOOKUP($A35,'[28]004'!$B$6:$N$560,11,FALSE)</f>
        <v>4</v>
      </c>
      <c r="O35" s="1287">
        <f>VLOOKUP($A35,'[28]004'!$B$6:$N$560,12,FALSE)</f>
        <v>1</v>
      </c>
      <c r="P35" s="1287">
        <f>VLOOKUP($A35,'[28]004'!$B$6:$N$560,13,FALSE)</f>
        <v>1</v>
      </c>
      <c r="X35" s="151"/>
    </row>
    <row r="36" spans="1:24" s="1288" customFormat="1" ht="12" customHeight="1">
      <c r="A36" s="1285" t="s">
        <v>1107</v>
      </c>
      <c r="B36" s="1291"/>
      <c r="C36" s="686" t="s">
        <v>1108</v>
      </c>
      <c r="D36" s="69"/>
      <c r="E36" s="1286">
        <f>VLOOKUP($A36,'[28]004'!$B$6:$N$560,2,FALSE)</f>
        <v>55</v>
      </c>
      <c r="F36" s="1287">
        <f>VLOOKUP($A36,'[28]004'!$B$6:$N$560,3,FALSE)</f>
        <v>42</v>
      </c>
      <c r="G36" s="1287">
        <f>VLOOKUP($A36,'[28]004'!$B$6:$N$560,4,FALSE)</f>
        <v>13</v>
      </c>
      <c r="H36" s="1287">
        <f>VLOOKUP($A36,'[28]004'!$B$6:$N$560,5,FALSE)</f>
        <v>13</v>
      </c>
      <c r="I36" s="1287">
        <f>VLOOKUP($A36,'[28]004'!$B$6:$N$560,6,FALSE)</f>
        <v>45</v>
      </c>
      <c r="J36" s="1287">
        <f>VLOOKUP($A36,'[28]004'!$B$6:$N$560,7,FALSE)</f>
        <v>41</v>
      </c>
      <c r="K36" s="1287">
        <f>VLOOKUP($A36,'[28]004'!$B$6:$N$560,8,FALSE)</f>
        <v>4</v>
      </c>
      <c r="L36" s="1287">
        <f>VLOOKUP($A36,'[28]004'!$B$6:$N$560,9,FALSE)</f>
        <v>4</v>
      </c>
      <c r="M36" s="1287">
        <f>VLOOKUP($A36,'[28]004'!$B$6:$N$560,10,FALSE)</f>
        <v>10</v>
      </c>
      <c r="N36" s="1287">
        <f>VLOOKUP($A36,'[28]004'!$B$6:$N$560,11,FALSE)</f>
        <v>1</v>
      </c>
      <c r="O36" s="1287">
        <f>VLOOKUP($A36,'[28]004'!$B$6:$N$560,12,FALSE)</f>
        <v>9</v>
      </c>
      <c r="P36" s="1287">
        <f>VLOOKUP($A36,'[28]004'!$B$6:$N$560,13,FALSE)</f>
        <v>9</v>
      </c>
      <c r="X36" s="1152"/>
    </row>
    <row r="37" spans="1:24" s="1289" customFormat="1" ht="12" customHeight="1">
      <c r="B37" s="69"/>
      <c r="C37" s="69"/>
      <c r="D37" s="69"/>
      <c r="E37" s="1286"/>
      <c r="F37" s="1287"/>
      <c r="G37" s="1287"/>
      <c r="H37" s="1287"/>
      <c r="I37" s="1287"/>
      <c r="J37" s="1287"/>
      <c r="K37" s="1287"/>
      <c r="L37" s="1287"/>
      <c r="M37" s="1287"/>
      <c r="N37" s="1287"/>
      <c r="O37" s="1287"/>
      <c r="P37" s="1287"/>
      <c r="X37" s="151"/>
    </row>
    <row r="38" spans="1:24" s="1289" customFormat="1" ht="12" customHeight="1">
      <c r="A38" s="1285" t="s">
        <v>1109</v>
      </c>
      <c r="B38" s="138" t="s">
        <v>1110</v>
      </c>
      <c r="C38" s="138"/>
      <c r="D38" s="138"/>
      <c r="E38" s="1286">
        <f>VLOOKUP($A38,'[28]004'!$B$6:$N$560,2,FALSE)</f>
        <v>1303</v>
      </c>
      <c r="F38" s="1287">
        <f>VLOOKUP($A38,'[28]004'!$B$6:$N$560,3,FALSE)</f>
        <v>964</v>
      </c>
      <c r="G38" s="1287">
        <f>VLOOKUP($A38,'[28]004'!$B$6:$N$560,4,FALSE)</f>
        <v>339</v>
      </c>
      <c r="H38" s="1287">
        <f>VLOOKUP($A38,'[28]004'!$B$6:$N$560,5,FALSE)</f>
        <v>340</v>
      </c>
      <c r="I38" s="1287">
        <f>VLOOKUP($A38,'[28]004'!$B$6:$N$560,6,FALSE)</f>
        <v>1024</v>
      </c>
      <c r="J38" s="1287">
        <f>VLOOKUP($A38,'[28]004'!$B$6:$N$560,7,FALSE)</f>
        <v>829</v>
      </c>
      <c r="K38" s="1287">
        <f>VLOOKUP($A38,'[28]004'!$B$6:$N$560,8,FALSE)</f>
        <v>195</v>
      </c>
      <c r="L38" s="1287">
        <f>VLOOKUP($A38,'[28]004'!$B$6:$N$560,9,FALSE)</f>
        <v>196</v>
      </c>
      <c r="M38" s="1287">
        <f>VLOOKUP($A38,'[28]004'!$B$6:$N$560,10,FALSE)</f>
        <v>279</v>
      </c>
      <c r="N38" s="1287">
        <f>VLOOKUP($A38,'[28]004'!$B$6:$N$560,11,FALSE)</f>
        <v>135</v>
      </c>
      <c r="O38" s="1287">
        <f>VLOOKUP($A38,'[28]004'!$B$6:$N$560,12,FALSE)</f>
        <v>144</v>
      </c>
      <c r="P38" s="1287">
        <f>VLOOKUP($A38,'[28]004'!$B$6:$N$560,13,FALSE)</f>
        <v>144</v>
      </c>
      <c r="X38" s="151"/>
    </row>
    <row r="39" spans="1:24" s="1289" customFormat="1" ht="5.0999999999999996" customHeight="1">
      <c r="B39" s="69"/>
      <c r="C39" s="69"/>
      <c r="D39" s="69"/>
      <c r="E39" s="1286"/>
      <c r="F39" s="1287"/>
      <c r="G39" s="1287"/>
      <c r="H39" s="1287"/>
      <c r="I39" s="1287"/>
      <c r="J39" s="1287"/>
      <c r="K39" s="1287"/>
      <c r="L39" s="1287"/>
      <c r="M39" s="1287"/>
      <c r="N39" s="1287"/>
      <c r="O39" s="1287"/>
      <c r="P39" s="1287"/>
      <c r="X39" s="151"/>
    </row>
    <row r="40" spans="1:24" s="1289" customFormat="1" ht="12" customHeight="1">
      <c r="A40" s="1285" t="s">
        <v>1226</v>
      </c>
      <c r="B40" s="1290"/>
      <c r="C40" s="686" t="s">
        <v>1112</v>
      </c>
      <c r="D40" s="69"/>
      <c r="E40" s="1286">
        <f>VLOOKUP($A40,'[28]004'!$B$6:$N$560,2,FALSE)</f>
        <v>10</v>
      </c>
      <c r="F40" s="1287">
        <f>VLOOKUP($A40,'[28]004'!$B$6:$N$560,3,FALSE)</f>
        <v>9</v>
      </c>
      <c r="G40" s="1287">
        <f>VLOOKUP($A40,'[28]004'!$B$6:$N$560,4,FALSE)</f>
        <v>1</v>
      </c>
      <c r="H40" s="1287">
        <f>VLOOKUP($A40,'[28]004'!$B$6:$N$560,5,FALSE)</f>
        <v>2</v>
      </c>
      <c r="I40" s="1287">
        <f>VLOOKUP($A40,'[28]004'!$B$6:$N$560,6,FALSE)</f>
        <v>8</v>
      </c>
      <c r="J40" s="1287">
        <f>VLOOKUP($A40,'[28]004'!$B$6:$N$560,7,FALSE)</f>
        <v>7</v>
      </c>
      <c r="K40" s="1287">
        <f>VLOOKUP($A40,'[28]004'!$B$6:$N$560,8,FALSE)</f>
        <v>1</v>
      </c>
      <c r="L40" s="1287">
        <f>VLOOKUP($A40,'[28]004'!$B$6:$N$560,9,FALSE)</f>
        <v>2</v>
      </c>
      <c r="M40" s="1287">
        <f>VLOOKUP($A40,'[28]004'!$B$6:$N$560,10,FALSE)</f>
        <v>2</v>
      </c>
      <c r="N40" s="1287">
        <f>VLOOKUP($A40,'[28]004'!$B$6:$N$560,11,FALSE)</f>
        <v>2</v>
      </c>
      <c r="O40" s="1287" t="str">
        <f>VLOOKUP($A40,'[28]004'!$B$6:$N$560,12,FALSE)</f>
        <v>-</v>
      </c>
      <c r="P40" s="1287" t="str">
        <f>VLOOKUP($A40,'[28]004'!$B$6:$N$560,13,FALSE)</f>
        <v>-</v>
      </c>
      <c r="W40" s="151"/>
    </row>
    <row r="41" spans="1:24" s="1289" customFormat="1" ht="12" customHeight="1">
      <c r="A41" s="1285" t="s">
        <v>1113</v>
      </c>
      <c r="B41" s="1290"/>
      <c r="C41" s="686" t="s">
        <v>1114</v>
      </c>
      <c r="D41" s="69"/>
      <c r="E41" s="1286">
        <f>VLOOKUP($A41,'[28]004'!$B$6:$N$560,2,FALSE)</f>
        <v>2</v>
      </c>
      <c r="F41" s="1287">
        <f>VLOOKUP($A41,'[28]004'!$B$6:$N$560,3,FALSE)</f>
        <v>2</v>
      </c>
      <c r="G41" s="1287" t="str">
        <f>VLOOKUP($A41,'[28]004'!$B$6:$N$560,4,FALSE)</f>
        <v>-</v>
      </c>
      <c r="H41" s="1287" t="str">
        <f>VLOOKUP($A41,'[28]004'!$B$6:$N$560,5,FALSE)</f>
        <v>-</v>
      </c>
      <c r="I41" s="1287">
        <f>VLOOKUP($A41,'[28]004'!$B$6:$N$560,6,FALSE)</f>
        <v>2</v>
      </c>
      <c r="J41" s="1287">
        <f>VLOOKUP($A41,'[28]004'!$B$6:$N$560,7,FALSE)</f>
        <v>2</v>
      </c>
      <c r="K41" s="1287" t="str">
        <f>VLOOKUP($A41,'[28]004'!$B$6:$N$560,8,FALSE)</f>
        <v>-</v>
      </c>
      <c r="L41" s="1287" t="str">
        <f>VLOOKUP($A41,'[28]004'!$B$6:$N$560,9,FALSE)</f>
        <v>-</v>
      </c>
      <c r="M41" s="1287" t="str">
        <f>VLOOKUP($A41,'[28]004'!$B$6:$N$560,10,FALSE)</f>
        <v>-</v>
      </c>
      <c r="N41" s="1287" t="str">
        <f>VLOOKUP($A41,'[28]004'!$B$6:$N$560,11,FALSE)</f>
        <v>-</v>
      </c>
      <c r="O41" s="1287" t="str">
        <f>VLOOKUP($A41,'[28]004'!$B$6:$N$560,12,FALSE)</f>
        <v>-</v>
      </c>
      <c r="P41" s="1287" t="str">
        <f>VLOOKUP($A41,'[28]004'!$B$6:$N$560,13,FALSE)</f>
        <v>-</v>
      </c>
      <c r="W41" s="151"/>
    </row>
    <row r="42" spans="1:24" s="1289" customFormat="1" ht="12" customHeight="1">
      <c r="A42" s="1285" t="s">
        <v>1115</v>
      </c>
      <c r="B42" s="1290"/>
      <c r="C42" s="686" t="s">
        <v>1116</v>
      </c>
      <c r="D42" s="69"/>
      <c r="E42" s="1286">
        <f>VLOOKUP($A42,'[28]004'!$B$6:$N$560,2,FALSE)</f>
        <v>8</v>
      </c>
      <c r="F42" s="1287">
        <f>VLOOKUP($A42,'[28]004'!$B$6:$N$560,3,FALSE)</f>
        <v>8</v>
      </c>
      <c r="G42" s="1287" t="str">
        <f>VLOOKUP($A42,'[28]004'!$B$6:$N$560,4,FALSE)</f>
        <v>-</v>
      </c>
      <c r="H42" s="1287" t="str">
        <f>VLOOKUP($A42,'[28]004'!$B$6:$N$560,5,FALSE)</f>
        <v>-</v>
      </c>
      <c r="I42" s="1287">
        <f>VLOOKUP($A42,'[28]004'!$B$6:$N$560,6,FALSE)</f>
        <v>8</v>
      </c>
      <c r="J42" s="1287">
        <f>VLOOKUP($A42,'[28]004'!$B$6:$N$560,7,FALSE)</f>
        <v>8</v>
      </c>
      <c r="K42" s="1287" t="str">
        <f>VLOOKUP($A42,'[28]004'!$B$6:$N$560,8,FALSE)</f>
        <v>-</v>
      </c>
      <c r="L42" s="1287" t="str">
        <f>VLOOKUP($A42,'[28]004'!$B$6:$N$560,9,FALSE)</f>
        <v>-</v>
      </c>
      <c r="M42" s="1287" t="str">
        <f>VLOOKUP($A42,'[28]004'!$B$6:$N$560,10,FALSE)</f>
        <v>-</v>
      </c>
      <c r="N42" s="1287" t="str">
        <f>VLOOKUP($A42,'[28]004'!$B$6:$N$560,11,FALSE)</f>
        <v>-</v>
      </c>
      <c r="O42" s="1287" t="str">
        <f>VLOOKUP($A42,'[28]004'!$B$6:$N$560,12,FALSE)</f>
        <v>-</v>
      </c>
      <c r="P42" s="1287" t="str">
        <f>VLOOKUP($A42,'[28]004'!$B$6:$N$560,13,FALSE)</f>
        <v>-</v>
      </c>
      <c r="W42" s="151"/>
    </row>
    <row r="43" spans="1:24" s="1289" customFormat="1" ht="12" customHeight="1">
      <c r="A43" s="1285" t="s">
        <v>1117</v>
      </c>
      <c r="B43" s="1290"/>
      <c r="C43" s="686" t="s">
        <v>1118</v>
      </c>
      <c r="D43" s="69"/>
      <c r="E43" s="1286">
        <f>VLOOKUP($A43,'[28]004'!$B$6:$N$560,2,FALSE)</f>
        <v>12</v>
      </c>
      <c r="F43" s="1287">
        <f>VLOOKUP($A43,'[28]004'!$B$6:$N$560,3,FALSE)</f>
        <v>10</v>
      </c>
      <c r="G43" s="1287">
        <f>VLOOKUP($A43,'[28]004'!$B$6:$N$560,4,FALSE)</f>
        <v>2</v>
      </c>
      <c r="H43" s="1287">
        <f>VLOOKUP($A43,'[28]004'!$B$6:$N$560,5,FALSE)</f>
        <v>2</v>
      </c>
      <c r="I43" s="1287">
        <f>VLOOKUP($A43,'[28]004'!$B$6:$N$560,6,FALSE)</f>
        <v>11</v>
      </c>
      <c r="J43" s="1287">
        <f>VLOOKUP($A43,'[28]004'!$B$6:$N$560,7,FALSE)</f>
        <v>9</v>
      </c>
      <c r="K43" s="1287">
        <f>VLOOKUP($A43,'[28]004'!$B$6:$N$560,8,FALSE)</f>
        <v>2</v>
      </c>
      <c r="L43" s="1287">
        <f>VLOOKUP($A43,'[28]004'!$B$6:$N$560,9,FALSE)</f>
        <v>2</v>
      </c>
      <c r="M43" s="1287">
        <f>VLOOKUP($A43,'[28]004'!$B$6:$N$560,10,FALSE)</f>
        <v>1</v>
      </c>
      <c r="N43" s="1287">
        <f>VLOOKUP($A43,'[28]004'!$B$6:$N$560,11,FALSE)</f>
        <v>1</v>
      </c>
      <c r="O43" s="1287" t="str">
        <f>VLOOKUP($A43,'[28]004'!$B$6:$N$560,12,FALSE)</f>
        <v>-</v>
      </c>
      <c r="P43" s="1287" t="str">
        <f>VLOOKUP($A43,'[28]004'!$B$6:$N$560,13,FALSE)</f>
        <v>-</v>
      </c>
      <c r="W43" s="151"/>
    </row>
    <row r="44" spans="1:24" s="1289" customFormat="1" ht="12" customHeight="1">
      <c r="A44" s="1285" t="s">
        <v>1227</v>
      </c>
      <c r="B44" s="1290"/>
      <c r="C44" s="686" t="s">
        <v>1120</v>
      </c>
      <c r="D44" s="69"/>
      <c r="E44" s="1286" t="str">
        <f>VLOOKUP($A44,'[28]004'!$B$6:$N$560,2,FALSE)</f>
        <v>-</v>
      </c>
      <c r="F44" s="1287" t="str">
        <f>VLOOKUP($A44,'[28]004'!$B$6:$N$560,3,FALSE)</f>
        <v>-</v>
      </c>
      <c r="G44" s="1287" t="str">
        <f>VLOOKUP($A44,'[28]004'!$B$6:$N$560,4,FALSE)</f>
        <v>-</v>
      </c>
      <c r="H44" s="1287" t="str">
        <f>VLOOKUP($A44,'[28]004'!$B$6:$N$560,5,FALSE)</f>
        <v>-</v>
      </c>
      <c r="I44" s="1287" t="str">
        <f>VLOOKUP($A44,'[28]004'!$B$6:$N$560,6,FALSE)</f>
        <v>-</v>
      </c>
      <c r="J44" s="1287" t="str">
        <f>VLOOKUP($A44,'[28]004'!$B$6:$N$560,7,FALSE)</f>
        <v>-</v>
      </c>
      <c r="K44" s="1287" t="str">
        <f>VLOOKUP($A44,'[28]004'!$B$6:$N$560,8,FALSE)</f>
        <v>-</v>
      </c>
      <c r="L44" s="1287" t="str">
        <f>VLOOKUP($A44,'[28]004'!$B$6:$N$560,9,FALSE)</f>
        <v>-</v>
      </c>
      <c r="M44" s="1287" t="str">
        <f>VLOOKUP($A44,'[28]004'!$B$6:$N$560,10,FALSE)</f>
        <v>-</v>
      </c>
      <c r="N44" s="1287" t="str">
        <f>VLOOKUP($A44,'[28]004'!$B$6:$N$560,11,FALSE)</f>
        <v>-</v>
      </c>
      <c r="O44" s="1287" t="str">
        <f>VLOOKUP($A44,'[28]004'!$B$6:$N$560,12,FALSE)</f>
        <v>-</v>
      </c>
      <c r="P44" s="1287" t="str">
        <f>VLOOKUP($A44,'[28]004'!$B$6:$N$560,13,FALSE)</f>
        <v>-</v>
      </c>
      <c r="W44" s="151"/>
    </row>
    <row r="45" spans="1:24" s="1289" customFormat="1" ht="5.0999999999999996" customHeight="1">
      <c r="B45" s="1290"/>
      <c r="C45" s="686"/>
      <c r="D45" s="69"/>
      <c r="E45" s="1286"/>
      <c r="F45" s="1287"/>
      <c r="G45" s="1287"/>
      <c r="H45" s="1287"/>
      <c r="I45" s="1287"/>
      <c r="J45" s="1287"/>
      <c r="K45" s="1287"/>
      <c r="L45" s="1287"/>
      <c r="M45" s="1287"/>
      <c r="N45" s="1287"/>
      <c r="O45" s="1287"/>
      <c r="P45" s="1287"/>
      <c r="X45" s="151"/>
    </row>
    <row r="46" spans="1:24" s="1289" customFormat="1" ht="12" customHeight="1">
      <c r="A46" s="1285" t="s">
        <v>1121</v>
      </c>
      <c r="B46" s="1290"/>
      <c r="C46" s="686" t="s">
        <v>1122</v>
      </c>
      <c r="D46" s="69"/>
      <c r="E46" s="1286" t="str">
        <f>VLOOKUP($A46,'[28]004'!$B$6:$N$560,2,FALSE)</f>
        <v>-</v>
      </c>
      <c r="F46" s="1287" t="str">
        <f>VLOOKUP($A46,'[28]004'!$B$6:$N$560,3,FALSE)</f>
        <v>-</v>
      </c>
      <c r="G46" s="1287" t="str">
        <f>VLOOKUP($A46,'[28]004'!$B$6:$N$560,4,FALSE)</f>
        <v>-</v>
      </c>
      <c r="H46" s="1287" t="str">
        <f>VLOOKUP($A46,'[28]004'!$B$6:$N$560,5,FALSE)</f>
        <v>-</v>
      </c>
      <c r="I46" s="1287" t="str">
        <f>VLOOKUP($A46,'[28]004'!$B$6:$N$560,6,FALSE)</f>
        <v>-</v>
      </c>
      <c r="J46" s="1287" t="str">
        <f>VLOOKUP($A46,'[28]004'!$B$6:$N$560,7,FALSE)</f>
        <v>-</v>
      </c>
      <c r="K46" s="1287" t="str">
        <f>VLOOKUP($A46,'[28]004'!$B$6:$N$560,8,FALSE)</f>
        <v>-</v>
      </c>
      <c r="L46" s="1287" t="str">
        <f>VLOOKUP($A46,'[28]004'!$B$6:$N$560,9,FALSE)</f>
        <v>-</v>
      </c>
      <c r="M46" s="1287" t="str">
        <f>VLOOKUP($A46,'[28]004'!$B$6:$N$560,10,FALSE)</f>
        <v>-</v>
      </c>
      <c r="N46" s="1287" t="str">
        <f>VLOOKUP($A46,'[28]004'!$B$6:$N$560,11,FALSE)</f>
        <v>-</v>
      </c>
      <c r="O46" s="1287" t="str">
        <f>VLOOKUP($A46,'[28]004'!$B$6:$N$560,12,FALSE)</f>
        <v>-</v>
      </c>
      <c r="P46" s="1287" t="str">
        <f>VLOOKUP($A46,'[28]004'!$B$6:$N$560,13,FALSE)</f>
        <v>-</v>
      </c>
      <c r="W46" s="151"/>
    </row>
    <row r="47" spans="1:24" s="1289" customFormat="1" ht="12" customHeight="1">
      <c r="A47" s="1285" t="s">
        <v>1123</v>
      </c>
      <c r="B47" s="1290"/>
      <c r="C47" s="686" t="s">
        <v>1124</v>
      </c>
      <c r="D47" s="69"/>
      <c r="E47" s="1286">
        <f>VLOOKUP($A47,'[28]004'!$B$6:$N$560,2,FALSE)</f>
        <v>1</v>
      </c>
      <c r="F47" s="1287">
        <f>VLOOKUP($A47,'[28]004'!$B$6:$N$560,3,FALSE)</f>
        <v>1</v>
      </c>
      <c r="G47" s="1287" t="str">
        <f>VLOOKUP($A47,'[28]004'!$B$6:$N$560,4,FALSE)</f>
        <v>-</v>
      </c>
      <c r="H47" s="1287" t="str">
        <f>VLOOKUP($A47,'[28]004'!$B$6:$N$560,5,FALSE)</f>
        <v>-</v>
      </c>
      <c r="I47" s="1287">
        <f>VLOOKUP($A47,'[28]004'!$B$6:$N$560,6,FALSE)</f>
        <v>1</v>
      </c>
      <c r="J47" s="1287">
        <f>VLOOKUP($A47,'[28]004'!$B$6:$N$560,7,FALSE)</f>
        <v>1</v>
      </c>
      <c r="K47" s="1287" t="str">
        <f>VLOOKUP($A47,'[28]004'!$B$6:$N$560,8,FALSE)</f>
        <v>-</v>
      </c>
      <c r="L47" s="1287" t="str">
        <f>VLOOKUP($A47,'[28]004'!$B$6:$N$560,9,FALSE)</f>
        <v>-</v>
      </c>
      <c r="M47" s="1287" t="str">
        <f>VLOOKUP($A47,'[28]004'!$B$6:$N$560,10,FALSE)</f>
        <v>-</v>
      </c>
      <c r="N47" s="1287" t="str">
        <f>VLOOKUP($A47,'[28]004'!$B$6:$N$560,11,FALSE)</f>
        <v>-</v>
      </c>
      <c r="O47" s="1287" t="str">
        <f>VLOOKUP($A47,'[28]004'!$B$6:$N$560,12,FALSE)</f>
        <v>-</v>
      </c>
      <c r="P47" s="1287" t="str">
        <f>VLOOKUP($A47,'[28]004'!$B$6:$N$560,13,FALSE)</f>
        <v>-</v>
      </c>
      <c r="W47" s="151"/>
    </row>
    <row r="48" spans="1:24" s="1289" customFormat="1" ht="12" customHeight="1">
      <c r="A48" s="1285" t="s">
        <v>1125</v>
      </c>
      <c r="B48" s="1290"/>
      <c r="C48" s="686" t="s">
        <v>1126</v>
      </c>
      <c r="D48" s="69"/>
      <c r="E48" s="1286">
        <f>VLOOKUP($A48,'[28]004'!$B$6:$N$560,2,FALSE)</f>
        <v>5</v>
      </c>
      <c r="F48" s="1287">
        <f>VLOOKUP($A48,'[28]004'!$B$6:$N$560,3,FALSE)</f>
        <v>5</v>
      </c>
      <c r="G48" s="1287" t="str">
        <f>VLOOKUP($A48,'[28]004'!$B$6:$N$560,4,FALSE)</f>
        <v>-</v>
      </c>
      <c r="H48" s="1287" t="str">
        <f>VLOOKUP($A48,'[28]004'!$B$6:$N$560,5,FALSE)</f>
        <v>-</v>
      </c>
      <c r="I48" s="1287">
        <f>VLOOKUP($A48,'[28]004'!$B$6:$N$560,6,FALSE)</f>
        <v>3</v>
      </c>
      <c r="J48" s="1287">
        <f>VLOOKUP($A48,'[28]004'!$B$6:$N$560,7,FALSE)</f>
        <v>3</v>
      </c>
      <c r="K48" s="1287" t="str">
        <f>VLOOKUP($A48,'[28]004'!$B$6:$N$560,8,FALSE)</f>
        <v>-</v>
      </c>
      <c r="L48" s="1287" t="str">
        <f>VLOOKUP($A48,'[28]004'!$B$6:$N$560,9,FALSE)</f>
        <v>-</v>
      </c>
      <c r="M48" s="1287">
        <f>VLOOKUP($A48,'[28]004'!$B$6:$N$560,10,FALSE)</f>
        <v>2</v>
      </c>
      <c r="N48" s="1287">
        <f>VLOOKUP($A48,'[28]004'!$B$6:$N$560,11,FALSE)</f>
        <v>2</v>
      </c>
      <c r="O48" s="1287" t="str">
        <f>VLOOKUP($A48,'[28]004'!$B$6:$N$560,12,FALSE)</f>
        <v>-</v>
      </c>
      <c r="P48" s="1287" t="str">
        <f>VLOOKUP($A48,'[28]004'!$B$6:$N$560,13,FALSE)</f>
        <v>-</v>
      </c>
      <c r="W48" s="151"/>
    </row>
    <row r="49" spans="1:24" s="1289" customFormat="1" ht="12" customHeight="1">
      <c r="A49" s="1285" t="s">
        <v>1228</v>
      </c>
      <c r="B49" s="1290"/>
      <c r="C49" s="686" t="s">
        <v>1128</v>
      </c>
      <c r="D49" s="69"/>
      <c r="E49" s="1286">
        <f>VLOOKUP($A49,'[28]004'!$B$6:$N$560,2,FALSE)</f>
        <v>1</v>
      </c>
      <c r="F49" s="1287">
        <f>VLOOKUP($A49,'[28]004'!$B$6:$N$560,3,FALSE)</f>
        <v>1</v>
      </c>
      <c r="G49" s="1287" t="str">
        <f>VLOOKUP($A49,'[28]004'!$B$6:$N$560,4,FALSE)</f>
        <v>-</v>
      </c>
      <c r="H49" s="1287" t="str">
        <f>VLOOKUP($A49,'[28]004'!$B$6:$N$560,5,FALSE)</f>
        <v>-</v>
      </c>
      <c r="I49" s="1287">
        <f>VLOOKUP($A49,'[28]004'!$B$6:$N$560,6,FALSE)</f>
        <v>1</v>
      </c>
      <c r="J49" s="1287">
        <f>VLOOKUP($A49,'[28]004'!$B$6:$N$560,7,FALSE)</f>
        <v>1</v>
      </c>
      <c r="K49" s="1287" t="str">
        <f>VLOOKUP($A49,'[28]004'!$B$6:$N$560,8,FALSE)</f>
        <v>-</v>
      </c>
      <c r="L49" s="1287" t="str">
        <f>VLOOKUP($A49,'[28]004'!$B$6:$N$560,9,FALSE)</f>
        <v>-</v>
      </c>
      <c r="M49" s="1287" t="str">
        <f>VLOOKUP($A49,'[28]004'!$B$6:$N$560,10,FALSE)</f>
        <v>-</v>
      </c>
      <c r="N49" s="1287" t="str">
        <f>VLOOKUP($A49,'[28]004'!$B$6:$N$560,11,FALSE)</f>
        <v>-</v>
      </c>
      <c r="O49" s="1287" t="str">
        <f>VLOOKUP($A49,'[28]004'!$B$6:$N$560,12,FALSE)</f>
        <v>-</v>
      </c>
      <c r="P49" s="1287" t="str">
        <f>VLOOKUP($A49,'[28]004'!$B$6:$N$560,13,FALSE)</f>
        <v>-</v>
      </c>
      <c r="W49" s="151"/>
    </row>
    <row r="50" spans="1:24" s="1289" customFormat="1" ht="12" customHeight="1">
      <c r="A50" s="1285" t="s">
        <v>1129</v>
      </c>
      <c r="B50" s="1290"/>
      <c r="C50" s="686" t="s">
        <v>1130</v>
      </c>
      <c r="D50" s="69"/>
      <c r="E50" s="1286">
        <f>VLOOKUP($A50,'[28]004'!$B$6:$N$560,2,FALSE)</f>
        <v>1</v>
      </c>
      <c r="F50" s="1287" t="str">
        <f>VLOOKUP($A50,'[28]004'!$B$6:$N$560,3,FALSE)</f>
        <v>-</v>
      </c>
      <c r="G50" s="1287">
        <f>VLOOKUP($A50,'[28]004'!$B$6:$N$560,4,FALSE)</f>
        <v>1</v>
      </c>
      <c r="H50" s="1287">
        <f>VLOOKUP($A50,'[28]004'!$B$6:$N$560,5,FALSE)</f>
        <v>1</v>
      </c>
      <c r="I50" s="1287" t="str">
        <f>VLOOKUP($A50,'[28]004'!$B$6:$N$560,6,FALSE)</f>
        <v>-</v>
      </c>
      <c r="J50" s="1287" t="str">
        <f>VLOOKUP($A50,'[28]004'!$B$6:$N$560,7,FALSE)</f>
        <v>-</v>
      </c>
      <c r="K50" s="1287" t="str">
        <f>VLOOKUP($A50,'[28]004'!$B$6:$N$560,8,FALSE)</f>
        <v>-</v>
      </c>
      <c r="L50" s="1287" t="str">
        <f>VLOOKUP($A50,'[28]004'!$B$6:$N$560,9,FALSE)</f>
        <v>-</v>
      </c>
      <c r="M50" s="1287">
        <f>VLOOKUP($A50,'[28]004'!$B$6:$N$560,10,FALSE)</f>
        <v>1</v>
      </c>
      <c r="N50" s="1287" t="str">
        <f>VLOOKUP($A50,'[28]004'!$B$6:$N$560,11,FALSE)</f>
        <v>-</v>
      </c>
      <c r="O50" s="1287">
        <f>VLOOKUP($A50,'[28]004'!$B$6:$N$560,12,FALSE)</f>
        <v>1</v>
      </c>
      <c r="P50" s="1287">
        <f>VLOOKUP($A50,'[28]004'!$B$6:$N$560,13,FALSE)</f>
        <v>1</v>
      </c>
      <c r="W50" s="151"/>
    </row>
    <row r="51" spans="1:24" s="1289" customFormat="1" ht="5.0999999999999996" customHeight="1">
      <c r="B51" s="1290"/>
      <c r="C51" s="686"/>
      <c r="D51" s="69"/>
      <c r="E51" s="1286"/>
      <c r="F51" s="1287"/>
      <c r="G51" s="1287"/>
      <c r="H51" s="1287"/>
      <c r="I51" s="1287"/>
      <c r="J51" s="1287"/>
      <c r="K51" s="1287"/>
      <c r="L51" s="1287"/>
      <c r="M51" s="1287"/>
      <c r="N51" s="1287"/>
      <c r="O51" s="1287"/>
      <c r="P51" s="1287"/>
      <c r="X51" s="151"/>
    </row>
    <row r="52" spans="1:24" s="1289" customFormat="1" ht="12" customHeight="1">
      <c r="A52" s="1285" t="s">
        <v>1131</v>
      </c>
      <c r="B52" s="1290"/>
      <c r="C52" s="686" t="s">
        <v>1132</v>
      </c>
      <c r="D52" s="69"/>
      <c r="E52" s="1286">
        <f>VLOOKUP($A52,'[28]004'!$B$6:$N$560,2,FALSE)</f>
        <v>5</v>
      </c>
      <c r="F52" s="1287">
        <f>VLOOKUP($A52,'[28]004'!$B$6:$N$560,3,FALSE)</f>
        <v>4</v>
      </c>
      <c r="G52" s="1287">
        <f>VLOOKUP($A52,'[28]004'!$B$6:$N$560,4,FALSE)</f>
        <v>1</v>
      </c>
      <c r="H52" s="1287">
        <f>VLOOKUP($A52,'[28]004'!$B$6:$N$560,5,FALSE)</f>
        <v>1</v>
      </c>
      <c r="I52" s="1287">
        <f>VLOOKUP($A52,'[28]004'!$B$6:$N$560,6,FALSE)</f>
        <v>4</v>
      </c>
      <c r="J52" s="1287">
        <f>VLOOKUP($A52,'[28]004'!$B$6:$N$560,7,FALSE)</f>
        <v>4</v>
      </c>
      <c r="K52" s="1287" t="str">
        <f>VLOOKUP($A52,'[28]004'!$B$6:$N$560,8,FALSE)</f>
        <v>-</v>
      </c>
      <c r="L52" s="1287" t="str">
        <f>VLOOKUP($A52,'[28]004'!$B$6:$N$560,9,FALSE)</f>
        <v>-</v>
      </c>
      <c r="M52" s="1287">
        <f>VLOOKUP($A52,'[28]004'!$B$6:$N$560,10,FALSE)</f>
        <v>1</v>
      </c>
      <c r="N52" s="1287" t="str">
        <f>VLOOKUP($A52,'[28]004'!$B$6:$N$560,11,FALSE)</f>
        <v>-</v>
      </c>
      <c r="O52" s="1287">
        <f>VLOOKUP($A52,'[28]004'!$B$6:$N$560,12,FALSE)</f>
        <v>1</v>
      </c>
      <c r="P52" s="1287">
        <f>VLOOKUP($A52,'[28]004'!$B$6:$N$560,13,FALSE)</f>
        <v>1</v>
      </c>
      <c r="W52" s="151"/>
    </row>
    <row r="53" spans="1:24" s="1289" customFormat="1" ht="12" customHeight="1">
      <c r="A53" s="1285" t="s">
        <v>1133</v>
      </c>
      <c r="B53" s="1290"/>
      <c r="C53" s="686" t="s">
        <v>1134</v>
      </c>
      <c r="D53" s="69"/>
      <c r="E53" s="1286">
        <f>VLOOKUP($A53,'[28]004'!$B$6:$N$560,2,FALSE)</f>
        <v>13</v>
      </c>
      <c r="F53" s="1287">
        <f>VLOOKUP($A53,'[28]004'!$B$6:$N$560,3,FALSE)</f>
        <v>10</v>
      </c>
      <c r="G53" s="1287">
        <f>VLOOKUP($A53,'[28]004'!$B$6:$N$560,4,FALSE)</f>
        <v>3</v>
      </c>
      <c r="H53" s="1287">
        <f>VLOOKUP($A53,'[28]004'!$B$6:$N$560,5,FALSE)</f>
        <v>3</v>
      </c>
      <c r="I53" s="1287">
        <f>VLOOKUP($A53,'[28]004'!$B$6:$N$560,6,FALSE)</f>
        <v>8</v>
      </c>
      <c r="J53" s="1287">
        <f>VLOOKUP($A53,'[28]004'!$B$6:$N$560,7,FALSE)</f>
        <v>5</v>
      </c>
      <c r="K53" s="1287">
        <f>VLOOKUP($A53,'[28]004'!$B$6:$N$560,8,FALSE)</f>
        <v>3</v>
      </c>
      <c r="L53" s="1287">
        <f>VLOOKUP($A53,'[28]004'!$B$6:$N$560,9,FALSE)</f>
        <v>3</v>
      </c>
      <c r="M53" s="1287">
        <f>VLOOKUP($A53,'[28]004'!$B$6:$N$560,10,FALSE)</f>
        <v>5</v>
      </c>
      <c r="N53" s="1287">
        <f>VLOOKUP($A53,'[28]004'!$B$6:$N$560,11,FALSE)</f>
        <v>5</v>
      </c>
      <c r="O53" s="1287" t="str">
        <f>VLOOKUP($A53,'[28]004'!$B$6:$N$560,12,FALSE)</f>
        <v>-</v>
      </c>
      <c r="P53" s="1287" t="str">
        <f>VLOOKUP($A53,'[28]004'!$B$6:$N$560,13,FALSE)</f>
        <v>-</v>
      </c>
      <c r="W53" s="151"/>
    </row>
    <row r="54" spans="1:24" s="1289" customFormat="1" ht="12" customHeight="1">
      <c r="A54" s="1285" t="s">
        <v>1135</v>
      </c>
      <c r="B54" s="1290"/>
      <c r="C54" s="686" t="s">
        <v>1136</v>
      </c>
      <c r="D54" s="69"/>
      <c r="E54" s="1286">
        <f>VLOOKUP($A54,'[28]004'!$B$6:$N$560,2,FALSE)</f>
        <v>35</v>
      </c>
      <c r="F54" s="1287">
        <f>VLOOKUP($A54,'[28]004'!$B$6:$N$560,3,FALSE)</f>
        <v>29</v>
      </c>
      <c r="G54" s="1287">
        <f>VLOOKUP($A54,'[28]004'!$B$6:$N$560,4,FALSE)</f>
        <v>6</v>
      </c>
      <c r="H54" s="1287">
        <f>VLOOKUP($A54,'[28]004'!$B$6:$N$560,5,FALSE)</f>
        <v>6</v>
      </c>
      <c r="I54" s="1287">
        <f>VLOOKUP($A54,'[28]004'!$B$6:$N$560,6,FALSE)</f>
        <v>25</v>
      </c>
      <c r="J54" s="1287">
        <f>VLOOKUP($A54,'[28]004'!$B$6:$N$560,7,FALSE)</f>
        <v>22</v>
      </c>
      <c r="K54" s="1287">
        <f>VLOOKUP($A54,'[28]004'!$B$6:$N$560,8,FALSE)</f>
        <v>3</v>
      </c>
      <c r="L54" s="1287">
        <f>VLOOKUP($A54,'[28]004'!$B$6:$N$560,9,FALSE)</f>
        <v>3</v>
      </c>
      <c r="M54" s="1287">
        <f>VLOOKUP($A54,'[28]004'!$B$6:$N$560,10,FALSE)</f>
        <v>10</v>
      </c>
      <c r="N54" s="1287">
        <f>VLOOKUP($A54,'[28]004'!$B$6:$N$560,11,FALSE)</f>
        <v>7</v>
      </c>
      <c r="O54" s="1287">
        <f>VLOOKUP($A54,'[28]004'!$B$6:$N$560,12,FALSE)</f>
        <v>3</v>
      </c>
      <c r="P54" s="1287">
        <f>VLOOKUP($A54,'[28]004'!$B$6:$N$560,13,FALSE)</f>
        <v>3</v>
      </c>
      <c r="W54" s="151"/>
    </row>
    <row r="55" spans="1:24" s="1289" customFormat="1" ht="12" customHeight="1">
      <c r="A55" s="1285" t="s">
        <v>1137</v>
      </c>
      <c r="B55" s="1290"/>
      <c r="C55" s="686" t="s">
        <v>1138</v>
      </c>
      <c r="D55" s="69"/>
      <c r="E55" s="1286">
        <f>VLOOKUP($A55,'[28]004'!$B$6:$N$560,2,FALSE)</f>
        <v>29</v>
      </c>
      <c r="F55" s="1287">
        <f>VLOOKUP($A55,'[28]004'!$B$6:$N$560,3,FALSE)</f>
        <v>27</v>
      </c>
      <c r="G55" s="1287">
        <f>VLOOKUP($A55,'[28]004'!$B$6:$N$560,4,FALSE)</f>
        <v>2</v>
      </c>
      <c r="H55" s="1287">
        <f>VLOOKUP($A55,'[28]004'!$B$6:$N$560,5,FALSE)</f>
        <v>2</v>
      </c>
      <c r="I55" s="1287">
        <f>VLOOKUP($A55,'[28]004'!$B$6:$N$560,6,FALSE)</f>
        <v>27</v>
      </c>
      <c r="J55" s="1287">
        <f>VLOOKUP($A55,'[28]004'!$B$6:$N$560,7,FALSE)</f>
        <v>25</v>
      </c>
      <c r="K55" s="1287">
        <f>VLOOKUP($A55,'[28]004'!$B$6:$N$560,8,FALSE)</f>
        <v>2</v>
      </c>
      <c r="L55" s="1287">
        <f>VLOOKUP($A55,'[28]004'!$B$6:$N$560,9,FALSE)</f>
        <v>2</v>
      </c>
      <c r="M55" s="1287">
        <f>VLOOKUP($A55,'[28]004'!$B$6:$N$560,10,FALSE)</f>
        <v>2</v>
      </c>
      <c r="N55" s="1287">
        <f>VLOOKUP($A55,'[28]004'!$B$6:$N$560,11,FALSE)</f>
        <v>2</v>
      </c>
      <c r="O55" s="1287" t="str">
        <f>VLOOKUP($A55,'[28]004'!$B$6:$N$560,12,FALSE)</f>
        <v>-</v>
      </c>
      <c r="P55" s="1287" t="str">
        <f>VLOOKUP($A55,'[28]004'!$B$6:$N$560,13,FALSE)</f>
        <v>-</v>
      </c>
      <c r="W55" s="151"/>
    </row>
    <row r="56" spans="1:24" s="1289" customFormat="1" ht="12" customHeight="1">
      <c r="A56" s="1285" t="s">
        <v>1139</v>
      </c>
      <c r="B56" s="1290"/>
      <c r="C56" s="686" t="s">
        <v>1140</v>
      </c>
      <c r="D56" s="69"/>
      <c r="E56" s="1286" t="str">
        <f>VLOOKUP($A56,'[28]004'!$B$6:$N$560,2,FALSE)</f>
        <v>-</v>
      </c>
      <c r="F56" s="1287" t="str">
        <f>VLOOKUP($A56,'[28]004'!$B$6:$N$560,3,FALSE)</f>
        <v>-</v>
      </c>
      <c r="G56" s="1287" t="str">
        <f>VLOOKUP($A56,'[28]004'!$B$6:$N$560,4,FALSE)</f>
        <v>-</v>
      </c>
      <c r="H56" s="1287" t="str">
        <f>VLOOKUP($A56,'[28]004'!$B$6:$N$560,5,FALSE)</f>
        <v>-</v>
      </c>
      <c r="I56" s="1287" t="str">
        <f>VLOOKUP($A56,'[28]004'!$B$6:$N$560,6,FALSE)</f>
        <v>-</v>
      </c>
      <c r="J56" s="1287" t="str">
        <f>VLOOKUP($A56,'[28]004'!$B$6:$N$560,7,FALSE)</f>
        <v>-</v>
      </c>
      <c r="K56" s="1287" t="str">
        <f>VLOOKUP($A56,'[28]004'!$B$6:$N$560,8,FALSE)</f>
        <v>-</v>
      </c>
      <c r="L56" s="1287" t="str">
        <f>VLOOKUP($A56,'[28]004'!$B$6:$N$560,9,FALSE)</f>
        <v>-</v>
      </c>
      <c r="M56" s="1287" t="str">
        <f>VLOOKUP($A56,'[28]004'!$B$6:$N$560,10,FALSE)</f>
        <v>-</v>
      </c>
      <c r="N56" s="1287" t="str">
        <f>VLOOKUP($A56,'[28]004'!$B$6:$N$560,11,FALSE)</f>
        <v>-</v>
      </c>
      <c r="O56" s="1287" t="str">
        <f>VLOOKUP($A56,'[28]004'!$B$6:$N$560,12,FALSE)</f>
        <v>-</v>
      </c>
      <c r="P56" s="1287" t="str">
        <f>VLOOKUP($A56,'[28]004'!$B$6:$N$560,13,FALSE)</f>
        <v>-</v>
      </c>
      <c r="W56" s="151"/>
    </row>
    <row r="57" spans="1:24" s="1289" customFormat="1" ht="5.0999999999999996" customHeight="1">
      <c r="B57" s="1290"/>
      <c r="C57" s="686"/>
      <c r="D57" s="69"/>
      <c r="E57" s="1286"/>
      <c r="F57" s="1287"/>
      <c r="G57" s="1287"/>
      <c r="H57" s="1287"/>
      <c r="I57" s="1287"/>
      <c r="J57" s="1287"/>
      <c r="K57" s="1287"/>
      <c r="L57" s="1287"/>
      <c r="M57" s="1287"/>
      <c r="N57" s="1287"/>
      <c r="O57" s="1287"/>
      <c r="P57" s="1287"/>
      <c r="X57" s="151"/>
    </row>
    <row r="58" spans="1:24" s="1289" customFormat="1" ht="12" customHeight="1">
      <c r="A58" s="1285" t="s">
        <v>1229</v>
      </c>
      <c r="B58" s="1290"/>
      <c r="C58" s="686" t="s">
        <v>1142</v>
      </c>
      <c r="D58" s="69"/>
      <c r="E58" s="1286" t="str">
        <f>VLOOKUP($A58,'[28]004'!$B$6:$N$560,2,FALSE)</f>
        <v>-</v>
      </c>
      <c r="F58" s="1287" t="str">
        <f>VLOOKUP($A58,'[28]004'!$B$6:$N$560,3,FALSE)</f>
        <v>-</v>
      </c>
      <c r="G58" s="1287" t="str">
        <f>VLOOKUP($A58,'[28]004'!$B$6:$N$560,4,FALSE)</f>
        <v>-</v>
      </c>
      <c r="H58" s="1287" t="str">
        <f>VLOOKUP($A58,'[28]004'!$B$6:$N$560,5,FALSE)</f>
        <v>-</v>
      </c>
      <c r="I58" s="1287" t="str">
        <f>VLOOKUP($A58,'[28]004'!$B$6:$N$560,6,FALSE)</f>
        <v>-</v>
      </c>
      <c r="J58" s="1287" t="str">
        <f>VLOOKUP($A58,'[28]004'!$B$6:$N$560,7,FALSE)</f>
        <v>-</v>
      </c>
      <c r="K58" s="1287" t="str">
        <f>VLOOKUP($A58,'[28]004'!$B$6:$N$560,8,FALSE)</f>
        <v>-</v>
      </c>
      <c r="L58" s="1287" t="str">
        <f>VLOOKUP($A58,'[28]004'!$B$6:$N$560,9,FALSE)</f>
        <v>-</v>
      </c>
      <c r="M58" s="1287" t="str">
        <f>VLOOKUP($A58,'[28]004'!$B$6:$N$560,10,FALSE)</f>
        <v>-</v>
      </c>
      <c r="N58" s="1287" t="str">
        <f>VLOOKUP($A58,'[28]004'!$B$6:$N$560,11,FALSE)</f>
        <v>-</v>
      </c>
      <c r="O58" s="1287" t="str">
        <f>VLOOKUP($A58,'[28]004'!$B$6:$N$560,12,FALSE)</f>
        <v>-</v>
      </c>
      <c r="P58" s="1287" t="str">
        <f>VLOOKUP($A58,'[28]004'!$B$6:$N$560,13,FALSE)</f>
        <v>-</v>
      </c>
      <c r="W58" s="151"/>
    </row>
    <row r="59" spans="1:24" s="1289" customFormat="1" ht="12" customHeight="1">
      <c r="A59" s="1285" t="s">
        <v>1143</v>
      </c>
      <c r="B59" s="1290"/>
      <c r="C59" s="686" t="s">
        <v>1144</v>
      </c>
      <c r="D59" s="69"/>
      <c r="E59" s="1286" t="str">
        <f>VLOOKUP($A59,'[28]004'!$B$6:$N$560,2,FALSE)</f>
        <v>-</v>
      </c>
      <c r="F59" s="1287" t="str">
        <f>VLOOKUP($A59,'[28]004'!$B$6:$N$560,3,FALSE)</f>
        <v>-</v>
      </c>
      <c r="G59" s="1287" t="str">
        <f>VLOOKUP($A59,'[28]004'!$B$6:$N$560,4,FALSE)</f>
        <v>-</v>
      </c>
      <c r="H59" s="1287" t="str">
        <f>VLOOKUP($A59,'[28]004'!$B$6:$N$560,5,FALSE)</f>
        <v>-</v>
      </c>
      <c r="I59" s="1287" t="str">
        <f>VLOOKUP($A59,'[28]004'!$B$6:$N$560,6,FALSE)</f>
        <v>-</v>
      </c>
      <c r="J59" s="1287" t="str">
        <f>VLOOKUP($A59,'[28]004'!$B$6:$N$560,7,FALSE)</f>
        <v>-</v>
      </c>
      <c r="K59" s="1287" t="str">
        <f>VLOOKUP($A59,'[28]004'!$B$6:$N$560,8,FALSE)</f>
        <v>-</v>
      </c>
      <c r="L59" s="1287" t="str">
        <f>VLOOKUP($A59,'[28]004'!$B$6:$N$560,9,FALSE)</f>
        <v>-</v>
      </c>
      <c r="M59" s="1287" t="str">
        <f>VLOOKUP($A59,'[28]004'!$B$6:$N$560,10,FALSE)</f>
        <v>-</v>
      </c>
      <c r="N59" s="1287" t="str">
        <f>VLOOKUP($A59,'[28]004'!$B$6:$N$560,11,FALSE)</f>
        <v>-</v>
      </c>
      <c r="O59" s="1287" t="str">
        <f>VLOOKUP($A59,'[28]004'!$B$6:$N$560,12,FALSE)</f>
        <v>-</v>
      </c>
      <c r="P59" s="1287" t="str">
        <f>VLOOKUP($A59,'[28]004'!$B$6:$N$560,13,FALSE)</f>
        <v>-</v>
      </c>
      <c r="W59" s="151"/>
    </row>
    <row r="60" spans="1:24" s="1289" customFormat="1" ht="12" customHeight="1">
      <c r="A60" s="1285" t="s">
        <v>1145</v>
      </c>
      <c r="B60" s="1290"/>
      <c r="C60" s="686" t="s">
        <v>1146</v>
      </c>
      <c r="D60" s="69"/>
      <c r="E60" s="1286">
        <f>VLOOKUP($A60,'[28]004'!$B$6:$N$560,2,FALSE)</f>
        <v>1</v>
      </c>
      <c r="F60" s="1287">
        <f>VLOOKUP($A60,'[28]004'!$B$6:$N$560,3,FALSE)</f>
        <v>1</v>
      </c>
      <c r="G60" s="1287" t="str">
        <f>VLOOKUP($A60,'[28]004'!$B$6:$N$560,4,FALSE)</f>
        <v>-</v>
      </c>
      <c r="H60" s="1287" t="str">
        <f>VLOOKUP($A60,'[28]004'!$B$6:$N$560,5,FALSE)</f>
        <v>-</v>
      </c>
      <c r="I60" s="1287">
        <f>VLOOKUP($A60,'[28]004'!$B$6:$N$560,6,FALSE)</f>
        <v>1</v>
      </c>
      <c r="J60" s="1287">
        <f>VLOOKUP($A60,'[28]004'!$B$6:$N$560,7,FALSE)</f>
        <v>1</v>
      </c>
      <c r="K60" s="1287" t="str">
        <f>VLOOKUP($A60,'[28]004'!$B$6:$N$560,8,FALSE)</f>
        <v>-</v>
      </c>
      <c r="L60" s="1287" t="str">
        <f>VLOOKUP($A60,'[28]004'!$B$6:$N$560,9,FALSE)</f>
        <v>-</v>
      </c>
      <c r="M60" s="1287" t="str">
        <f>VLOOKUP($A60,'[28]004'!$B$6:$N$560,10,FALSE)</f>
        <v>-</v>
      </c>
      <c r="N60" s="1287" t="str">
        <f>VLOOKUP($A60,'[28]004'!$B$6:$N$560,11,FALSE)</f>
        <v>-</v>
      </c>
      <c r="O60" s="1287" t="str">
        <f>VLOOKUP($A60,'[28]004'!$B$6:$N$560,12,FALSE)</f>
        <v>-</v>
      </c>
      <c r="P60" s="1287" t="str">
        <f>VLOOKUP($A60,'[28]004'!$B$6:$N$560,13,FALSE)</f>
        <v>-</v>
      </c>
      <c r="W60" s="151"/>
    </row>
    <row r="61" spans="1:24" s="1289" customFormat="1" ht="12" customHeight="1">
      <c r="A61" s="1285" t="s">
        <v>1147</v>
      </c>
      <c r="B61" s="1290"/>
      <c r="C61" s="686" t="s">
        <v>1148</v>
      </c>
      <c r="D61" s="69"/>
      <c r="E61" s="1286" t="str">
        <f>VLOOKUP($A61,'[28]004'!$B$6:$N$560,2,FALSE)</f>
        <v>-</v>
      </c>
      <c r="F61" s="1287" t="str">
        <f>VLOOKUP($A61,'[28]004'!$B$6:$N$560,3,FALSE)</f>
        <v>-</v>
      </c>
      <c r="G61" s="1287" t="str">
        <f>VLOOKUP($A61,'[28]004'!$B$6:$N$560,4,FALSE)</f>
        <v>-</v>
      </c>
      <c r="H61" s="1287" t="str">
        <f>VLOOKUP($A61,'[28]004'!$B$6:$N$560,5,FALSE)</f>
        <v>-</v>
      </c>
      <c r="I61" s="1287" t="str">
        <f>VLOOKUP($A61,'[28]004'!$B$6:$N$560,6,FALSE)</f>
        <v>-</v>
      </c>
      <c r="J61" s="1287" t="str">
        <f>VLOOKUP($A61,'[28]004'!$B$6:$N$560,7,FALSE)</f>
        <v>-</v>
      </c>
      <c r="K61" s="1287" t="str">
        <f>VLOOKUP($A61,'[28]004'!$B$6:$N$560,8,FALSE)</f>
        <v>-</v>
      </c>
      <c r="L61" s="1287" t="str">
        <f>VLOOKUP($A61,'[28]004'!$B$6:$N$560,9,FALSE)</f>
        <v>-</v>
      </c>
      <c r="M61" s="1287" t="str">
        <f>VLOOKUP($A61,'[28]004'!$B$6:$N$560,10,FALSE)</f>
        <v>-</v>
      </c>
      <c r="N61" s="1287" t="str">
        <f>VLOOKUP($A61,'[28]004'!$B$6:$N$560,11,FALSE)</f>
        <v>-</v>
      </c>
      <c r="O61" s="1287" t="str">
        <f>VLOOKUP($A61,'[28]004'!$B$6:$N$560,12,FALSE)</f>
        <v>-</v>
      </c>
      <c r="P61" s="1287" t="str">
        <f>VLOOKUP($A61,'[28]004'!$B$6:$N$560,13,FALSE)</f>
        <v>-</v>
      </c>
      <c r="W61" s="151"/>
    </row>
    <row r="62" spans="1:24" s="1289" customFormat="1" ht="12" customHeight="1">
      <c r="A62" s="1285" t="s">
        <v>1149</v>
      </c>
      <c r="B62" s="1290"/>
      <c r="C62" s="686" t="s">
        <v>1150</v>
      </c>
      <c r="D62" s="69"/>
      <c r="E62" s="1286">
        <f>VLOOKUP($A62,'[28]004'!$B$6:$N$560,2,FALSE)</f>
        <v>1</v>
      </c>
      <c r="F62" s="1287" t="str">
        <f>VLOOKUP($A62,'[28]004'!$B$6:$N$560,3,FALSE)</f>
        <v>-</v>
      </c>
      <c r="G62" s="1287">
        <f>VLOOKUP($A62,'[28]004'!$B$6:$N$560,4,FALSE)</f>
        <v>1</v>
      </c>
      <c r="H62" s="1287">
        <f>VLOOKUP($A62,'[28]004'!$B$6:$N$560,5,FALSE)</f>
        <v>1</v>
      </c>
      <c r="I62" s="1287" t="str">
        <f>VLOOKUP($A62,'[28]004'!$B$6:$N$560,6,FALSE)</f>
        <v>-</v>
      </c>
      <c r="J62" s="1287" t="str">
        <f>VLOOKUP($A62,'[28]004'!$B$6:$N$560,7,FALSE)</f>
        <v>-</v>
      </c>
      <c r="K62" s="1287" t="str">
        <f>VLOOKUP($A62,'[28]004'!$B$6:$N$560,8,FALSE)</f>
        <v>-</v>
      </c>
      <c r="L62" s="1287" t="str">
        <f>VLOOKUP($A62,'[28]004'!$B$6:$N$560,9,FALSE)</f>
        <v>-</v>
      </c>
      <c r="M62" s="1287">
        <f>VLOOKUP($A62,'[28]004'!$B$6:$N$560,10,FALSE)</f>
        <v>1</v>
      </c>
      <c r="N62" s="1287" t="str">
        <f>VLOOKUP($A62,'[28]004'!$B$6:$N$560,11,FALSE)</f>
        <v>-</v>
      </c>
      <c r="O62" s="1287">
        <f>VLOOKUP($A62,'[28]004'!$B$6:$N$560,12,FALSE)</f>
        <v>1</v>
      </c>
      <c r="P62" s="1287">
        <f>VLOOKUP($A62,'[28]004'!$B$6:$N$560,13,FALSE)</f>
        <v>1</v>
      </c>
      <c r="W62" s="151"/>
    </row>
    <row r="63" spans="1:24" s="1289" customFormat="1" ht="5.0999999999999996" customHeight="1">
      <c r="B63" s="1290"/>
      <c r="C63" s="686"/>
      <c r="D63" s="69"/>
      <c r="E63" s="1286"/>
      <c r="F63" s="1287"/>
      <c r="G63" s="1287"/>
      <c r="H63" s="1287"/>
      <c r="I63" s="1287"/>
      <c r="J63" s="1287"/>
      <c r="K63" s="1287"/>
      <c r="L63" s="1287"/>
      <c r="M63" s="1287"/>
      <c r="N63" s="1287"/>
      <c r="O63" s="1287"/>
      <c r="P63" s="1287"/>
      <c r="X63" s="151"/>
    </row>
    <row r="64" spans="1:24" s="1289" customFormat="1" ht="12" customHeight="1">
      <c r="A64" s="1285" t="s">
        <v>1151</v>
      </c>
      <c r="B64" s="1290"/>
      <c r="C64" s="686" t="s">
        <v>1152</v>
      </c>
      <c r="D64" s="69"/>
      <c r="E64" s="1286">
        <f>VLOOKUP($A64,'[28]004'!$B$6:$N$560,2,FALSE)</f>
        <v>2</v>
      </c>
      <c r="F64" s="1287">
        <f>VLOOKUP($A64,'[28]004'!$B$6:$N$560,3,FALSE)</f>
        <v>2</v>
      </c>
      <c r="G64" s="1287" t="str">
        <f>VLOOKUP($A64,'[28]004'!$B$6:$N$560,4,FALSE)</f>
        <v>-</v>
      </c>
      <c r="H64" s="1287" t="str">
        <f>VLOOKUP($A64,'[28]004'!$B$6:$N$560,5,FALSE)</f>
        <v>-</v>
      </c>
      <c r="I64" s="1287">
        <f>VLOOKUP($A64,'[28]004'!$B$6:$N$560,6,FALSE)</f>
        <v>2</v>
      </c>
      <c r="J64" s="1287">
        <f>VLOOKUP($A64,'[28]004'!$B$6:$N$560,7,FALSE)</f>
        <v>2</v>
      </c>
      <c r="K64" s="1287" t="str">
        <f>VLOOKUP($A64,'[28]004'!$B$6:$N$560,8,FALSE)</f>
        <v>-</v>
      </c>
      <c r="L64" s="1287" t="str">
        <f>VLOOKUP($A64,'[28]004'!$B$6:$N$560,9,FALSE)</f>
        <v>-</v>
      </c>
      <c r="M64" s="1287" t="str">
        <f>VLOOKUP($A64,'[28]004'!$B$6:$N$560,10,FALSE)</f>
        <v>-</v>
      </c>
      <c r="N64" s="1287" t="str">
        <f>VLOOKUP($A64,'[28]004'!$B$6:$N$560,11,FALSE)</f>
        <v>-</v>
      </c>
      <c r="O64" s="1287" t="str">
        <f>VLOOKUP($A64,'[28]004'!$B$6:$N$560,12,FALSE)</f>
        <v>-</v>
      </c>
      <c r="P64" s="1287" t="str">
        <f>VLOOKUP($A64,'[28]004'!$B$6:$N$560,13,FALSE)</f>
        <v>-</v>
      </c>
      <c r="W64" s="151"/>
    </row>
    <row r="65" spans="1:24" s="1289" customFormat="1" ht="12" customHeight="1">
      <c r="A65" s="1285" t="s">
        <v>1153</v>
      </c>
      <c r="B65" s="1290"/>
      <c r="C65" s="686" t="s">
        <v>1154</v>
      </c>
      <c r="D65" s="69"/>
      <c r="E65" s="1286">
        <f>VLOOKUP($A65,'[28]004'!$B$6:$N$560,2,FALSE)</f>
        <v>1</v>
      </c>
      <c r="F65" s="1287">
        <f>VLOOKUP($A65,'[28]004'!$B$6:$N$560,3,FALSE)</f>
        <v>1</v>
      </c>
      <c r="G65" s="1287" t="str">
        <f>VLOOKUP($A65,'[28]004'!$B$6:$N$560,4,FALSE)</f>
        <v>-</v>
      </c>
      <c r="H65" s="1287" t="str">
        <f>VLOOKUP($A65,'[28]004'!$B$6:$N$560,5,FALSE)</f>
        <v>-</v>
      </c>
      <c r="I65" s="1287">
        <f>VLOOKUP($A65,'[28]004'!$B$6:$N$560,6,FALSE)</f>
        <v>1</v>
      </c>
      <c r="J65" s="1287">
        <f>VLOOKUP($A65,'[28]004'!$B$6:$N$560,7,FALSE)</f>
        <v>1</v>
      </c>
      <c r="K65" s="1287" t="str">
        <f>VLOOKUP($A65,'[28]004'!$B$6:$N$560,8,FALSE)</f>
        <v>-</v>
      </c>
      <c r="L65" s="1287" t="str">
        <f>VLOOKUP($A65,'[28]004'!$B$6:$N$560,9,FALSE)</f>
        <v>-</v>
      </c>
      <c r="M65" s="1287" t="str">
        <f>VLOOKUP($A65,'[28]004'!$B$6:$N$560,10,FALSE)</f>
        <v>-</v>
      </c>
      <c r="N65" s="1287" t="str">
        <f>VLOOKUP($A65,'[28]004'!$B$6:$N$560,11,FALSE)</f>
        <v>-</v>
      </c>
      <c r="O65" s="1287" t="str">
        <f>VLOOKUP($A65,'[28]004'!$B$6:$N$560,12,FALSE)</f>
        <v>-</v>
      </c>
      <c r="P65" s="1287" t="str">
        <f>VLOOKUP($A65,'[28]004'!$B$6:$N$560,13,FALSE)</f>
        <v>-</v>
      </c>
      <c r="W65" s="151"/>
    </row>
    <row r="66" spans="1:24" s="1289" customFormat="1" ht="12" customHeight="1">
      <c r="A66" s="1285" t="s">
        <v>1155</v>
      </c>
      <c r="B66" s="1290"/>
      <c r="C66" s="686" t="s">
        <v>1156</v>
      </c>
      <c r="D66" s="69"/>
      <c r="E66" s="1286">
        <f>VLOOKUP($A66,'[28]004'!$B$6:$N$560,2,FALSE)</f>
        <v>12</v>
      </c>
      <c r="F66" s="1287">
        <f>VLOOKUP($A66,'[28]004'!$B$6:$N$560,3,FALSE)</f>
        <v>9</v>
      </c>
      <c r="G66" s="1287">
        <f>VLOOKUP($A66,'[28]004'!$B$6:$N$560,4,FALSE)</f>
        <v>3</v>
      </c>
      <c r="H66" s="1287">
        <f>VLOOKUP($A66,'[28]004'!$B$6:$N$560,5,FALSE)</f>
        <v>3</v>
      </c>
      <c r="I66" s="1287">
        <f>VLOOKUP($A66,'[28]004'!$B$6:$N$560,6,FALSE)</f>
        <v>10</v>
      </c>
      <c r="J66" s="1287">
        <f>VLOOKUP($A66,'[28]004'!$B$6:$N$560,7,FALSE)</f>
        <v>7</v>
      </c>
      <c r="K66" s="1287">
        <f>VLOOKUP($A66,'[28]004'!$B$6:$N$560,8,FALSE)</f>
        <v>3</v>
      </c>
      <c r="L66" s="1287">
        <f>VLOOKUP($A66,'[28]004'!$B$6:$N$560,9,FALSE)</f>
        <v>3</v>
      </c>
      <c r="M66" s="1287">
        <f>VLOOKUP($A66,'[28]004'!$B$6:$N$560,10,FALSE)</f>
        <v>2</v>
      </c>
      <c r="N66" s="1287">
        <f>VLOOKUP($A66,'[28]004'!$B$6:$N$560,11,FALSE)</f>
        <v>2</v>
      </c>
      <c r="O66" s="1287" t="str">
        <f>VLOOKUP($A66,'[28]004'!$B$6:$N$560,12,FALSE)</f>
        <v>-</v>
      </c>
      <c r="P66" s="1287" t="str">
        <f>VLOOKUP($A66,'[28]004'!$B$6:$N$560,13,FALSE)</f>
        <v>-</v>
      </c>
      <c r="W66" s="151"/>
    </row>
    <row r="67" spans="1:24" s="1289" customFormat="1" ht="12" customHeight="1">
      <c r="A67" s="1285" t="s">
        <v>1157</v>
      </c>
      <c r="B67" s="1290"/>
      <c r="C67" s="686" t="s">
        <v>1158</v>
      </c>
      <c r="D67" s="69"/>
      <c r="E67" s="1286">
        <f>VLOOKUP($A67,'[28]004'!$B$6:$N$560,2,FALSE)</f>
        <v>1</v>
      </c>
      <c r="F67" s="1287">
        <f>VLOOKUP($A67,'[28]004'!$B$6:$N$560,3,FALSE)</f>
        <v>1</v>
      </c>
      <c r="G67" s="1287" t="str">
        <f>VLOOKUP($A67,'[28]004'!$B$6:$N$560,4,FALSE)</f>
        <v>-</v>
      </c>
      <c r="H67" s="1287" t="str">
        <f>VLOOKUP($A67,'[28]004'!$B$6:$N$560,5,FALSE)</f>
        <v>-</v>
      </c>
      <c r="I67" s="1287">
        <f>VLOOKUP($A67,'[28]004'!$B$6:$N$560,6,FALSE)</f>
        <v>1</v>
      </c>
      <c r="J67" s="1287">
        <f>VLOOKUP($A67,'[28]004'!$B$6:$N$560,7,FALSE)</f>
        <v>1</v>
      </c>
      <c r="K67" s="1287" t="str">
        <f>VLOOKUP($A67,'[28]004'!$B$6:$N$560,8,FALSE)</f>
        <v>-</v>
      </c>
      <c r="L67" s="1287" t="str">
        <f>VLOOKUP($A67,'[28]004'!$B$6:$N$560,9,FALSE)</f>
        <v>-</v>
      </c>
      <c r="M67" s="1287" t="str">
        <f>VLOOKUP($A67,'[28]004'!$B$6:$N$560,10,FALSE)</f>
        <v>-</v>
      </c>
      <c r="N67" s="1287" t="str">
        <f>VLOOKUP($A67,'[28]004'!$B$6:$N$560,11,FALSE)</f>
        <v>-</v>
      </c>
      <c r="O67" s="1287" t="str">
        <f>VLOOKUP($A67,'[28]004'!$B$6:$N$560,12,FALSE)</f>
        <v>-</v>
      </c>
      <c r="P67" s="1287" t="str">
        <f>VLOOKUP($A67,'[28]004'!$B$6:$N$560,13,FALSE)</f>
        <v>-</v>
      </c>
      <c r="W67" s="151"/>
    </row>
    <row r="68" spans="1:24" s="1289" customFormat="1" ht="12" customHeight="1">
      <c r="A68" s="1285" t="s">
        <v>1159</v>
      </c>
      <c r="B68" s="1290"/>
      <c r="C68" s="686" t="s">
        <v>1160</v>
      </c>
      <c r="D68" s="69"/>
      <c r="E68" s="1286">
        <f>VLOOKUP($A68,'[28]004'!$B$6:$N$560,2,FALSE)</f>
        <v>3</v>
      </c>
      <c r="F68" s="1287">
        <f>VLOOKUP($A68,'[28]004'!$B$6:$N$560,3,FALSE)</f>
        <v>3</v>
      </c>
      <c r="G68" s="1287" t="str">
        <f>VLOOKUP($A68,'[28]004'!$B$6:$N$560,4,FALSE)</f>
        <v>-</v>
      </c>
      <c r="H68" s="1287" t="str">
        <f>VLOOKUP($A68,'[28]004'!$B$6:$N$560,5,FALSE)</f>
        <v>-</v>
      </c>
      <c r="I68" s="1287">
        <f>VLOOKUP($A68,'[28]004'!$B$6:$N$560,6,FALSE)</f>
        <v>3</v>
      </c>
      <c r="J68" s="1287">
        <f>VLOOKUP($A68,'[28]004'!$B$6:$N$560,7,FALSE)</f>
        <v>3</v>
      </c>
      <c r="K68" s="1287" t="str">
        <f>VLOOKUP($A68,'[28]004'!$B$6:$N$560,8,FALSE)</f>
        <v>-</v>
      </c>
      <c r="L68" s="1287" t="str">
        <f>VLOOKUP($A68,'[28]004'!$B$6:$N$560,9,FALSE)</f>
        <v>-</v>
      </c>
      <c r="M68" s="1287" t="str">
        <f>VLOOKUP($A68,'[28]004'!$B$6:$N$560,10,FALSE)</f>
        <v>-</v>
      </c>
      <c r="N68" s="1287" t="str">
        <f>VLOOKUP($A68,'[28]004'!$B$6:$N$560,11,FALSE)</f>
        <v>-</v>
      </c>
      <c r="O68" s="1287" t="str">
        <f>VLOOKUP($A68,'[28]004'!$B$6:$N$560,12,FALSE)</f>
        <v>-</v>
      </c>
      <c r="P68" s="1287" t="str">
        <f>VLOOKUP($A68,'[28]004'!$B$6:$N$560,13,FALSE)</f>
        <v>-</v>
      </c>
      <c r="W68" s="151"/>
    </row>
    <row r="69" spans="1:24" s="1289" customFormat="1" ht="5.0999999999999996" customHeight="1">
      <c r="B69" s="1290"/>
      <c r="C69" s="686"/>
      <c r="D69" s="69"/>
      <c r="E69" s="1286"/>
      <c r="F69" s="1287"/>
      <c r="G69" s="1287"/>
      <c r="H69" s="1287"/>
      <c r="I69" s="1287"/>
      <c r="J69" s="1287"/>
      <c r="K69" s="1287"/>
      <c r="L69" s="1287"/>
      <c r="M69" s="1287"/>
      <c r="N69" s="1287"/>
      <c r="O69" s="1287"/>
      <c r="P69" s="1287"/>
      <c r="X69" s="151"/>
    </row>
    <row r="70" spans="1:24" ht="12" customHeight="1">
      <c r="A70" s="1285" t="s">
        <v>1161</v>
      </c>
      <c r="B70" s="1213"/>
      <c r="C70" s="686" t="s">
        <v>1162</v>
      </c>
      <c r="D70" s="69"/>
      <c r="E70" s="1286">
        <f>VLOOKUP($A70,'[28]004'!$B$6:$N$560,2,FALSE)</f>
        <v>7</v>
      </c>
      <c r="F70" s="1287">
        <f>VLOOKUP($A70,'[28]004'!$B$6:$N$560,3,FALSE)</f>
        <v>5</v>
      </c>
      <c r="G70" s="1287">
        <f>VLOOKUP($A70,'[28]004'!$B$6:$N$560,4,FALSE)</f>
        <v>2</v>
      </c>
      <c r="H70" s="1287">
        <f>VLOOKUP($A70,'[28]004'!$B$6:$N$560,5,FALSE)</f>
        <v>2</v>
      </c>
      <c r="I70" s="1287">
        <f>VLOOKUP($A70,'[28]004'!$B$6:$N$560,6,FALSE)</f>
        <v>5</v>
      </c>
      <c r="J70" s="1287">
        <f>VLOOKUP($A70,'[28]004'!$B$6:$N$560,7,FALSE)</f>
        <v>4</v>
      </c>
      <c r="K70" s="1287">
        <f>VLOOKUP($A70,'[28]004'!$B$6:$N$560,8,FALSE)</f>
        <v>1</v>
      </c>
      <c r="L70" s="1287">
        <f>VLOOKUP($A70,'[28]004'!$B$6:$N$560,9,FALSE)</f>
        <v>1</v>
      </c>
      <c r="M70" s="1287">
        <f>VLOOKUP($A70,'[28]004'!$B$6:$N$560,10,FALSE)</f>
        <v>2</v>
      </c>
      <c r="N70" s="1287">
        <f>VLOOKUP($A70,'[28]004'!$B$6:$N$560,11,FALSE)</f>
        <v>1</v>
      </c>
      <c r="O70" s="1287">
        <f>VLOOKUP($A70,'[28]004'!$B$6:$N$560,12,FALSE)</f>
        <v>1</v>
      </c>
      <c r="P70" s="1287">
        <f>VLOOKUP($A70,'[28]004'!$B$6:$N$560,13,FALSE)</f>
        <v>1</v>
      </c>
    </row>
    <row r="71" spans="1:24" ht="12" customHeight="1">
      <c r="A71" s="1285" t="s">
        <v>1163</v>
      </c>
      <c r="B71" s="1213"/>
      <c r="C71" s="686" t="s">
        <v>1164</v>
      </c>
      <c r="D71" s="69"/>
      <c r="E71" s="1286">
        <f>VLOOKUP($A71,'[28]004'!$B$6:$N$560,2,FALSE)</f>
        <v>23</v>
      </c>
      <c r="F71" s="1287">
        <f>VLOOKUP($A71,'[28]004'!$B$6:$N$560,3,FALSE)</f>
        <v>15</v>
      </c>
      <c r="G71" s="1287">
        <f>VLOOKUP($A71,'[28]004'!$B$6:$N$560,4,FALSE)</f>
        <v>8</v>
      </c>
      <c r="H71" s="1287">
        <f>VLOOKUP($A71,'[28]004'!$B$6:$N$560,5,FALSE)</f>
        <v>8</v>
      </c>
      <c r="I71" s="1287">
        <f>VLOOKUP($A71,'[28]004'!$B$6:$N$560,6,FALSE)</f>
        <v>21</v>
      </c>
      <c r="J71" s="1287">
        <f>VLOOKUP($A71,'[28]004'!$B$6:$N$560,7,FALSE)</f>
        <v>14</v>
      </c>
      <c r="K71" s="1287">
        <f>VLOOKUP($A71,'[28]004'!$B$6:$N$560,8,FALSE)</f>
        <v>7</v>
      </c>
      <c r="L71" s="1287">
        <f>VLOOKUP($A71,'[28]004'!$B$6:$N$560,9,FALSE)</f>
        <v>7</v>
      </c>
      <c r="M71" s="1287">
        <f>VLOOKUP($A71,'[28]004'!$B$6:$N$560,10,FALSE)</f>
        <v>2</v>
      </c>
      <c r="N71" s="1287">
        <f>VLOOKUP($A71,'[28]004'!$B$6:$N$560,11,FALSE)</f>
        <v>1</v>
      </c>
      <c r="O71" s="1287">
        <f>VLOOKUP($A71,'[28]004'!$B$6:$N$560,12,FALSE)</f>
        <v>1</v>
      </c>
      <c r="P71" s="1287">
        <f>VLOOKUP($A71,'[28]004'!$B$6:$N$560,13,FALSE)</f>
        <v>1</v>
      </c>
    </row>
    <row r="72" spans="1:24" ht="12" customHeight="1">
      <c r="A72" s="1285" t="s">
        <v>1165</v>
      </c>
      <c r="B72" s="1213"/>
      <c r="C72" s="686" t="s">
        <v>1166</v>
      </c>
      <c r="D72" s="69"/>
      <c r="E72" s="1286">
        <f>VLOOKUP($A72,'[28]004'!$B$6:$N$560,2,FALSE)</f>
        <v>28</v>
      </c>
      <c r="F72" s="1287">
        <f>VLOOKUP($A72,'[28]004'!$B$6:$N$560,3,FALSE)</f>
        <v>21</v>
      </c>
      <c r="G72" s="1287">
        <f>VLOOKUP($A72,'[28]004'!$B$6:$N$560,4,FALSE)</f>
        <v>7</v>
      </c>
      <c r="H72" s="1287">
        <f>VLOOKUP($A72,'[28]004'!$B$6:$N$560,5,FALSE)</f>
        <v>7</v>
      </c>
      <c r="I72" s="1287">
        <f>VLOOKUP($A72,'[28]004'!$B$6:$N$560,6,FALSE)</f>
        <v>24</v>
      </c>
      <c r="J72" s="1287">
        <f>VLOOKUP($A72,'[28]004'!$B$6:$N$560,7,FALSE)</f>
        <v>18</v>
      </c>
      <c r="K72" s="1287">
        <f>VLOOKUP($A72,'[28]004'!$B$6:$N$560,8,FALSE)</f>
        <v>6</v>
      </c>
      <c r="L72" s="1287">
        <f>VLOOKUP($A72,'[28]004'!$B$6:$N$560,9,FALSE)</f>
        <v>6</v>
      </c>
      <c r="M72" s="1287">
        <f>VLOOKUP($A72,'[28]004'!$B$6:$N$560,10,FALSE)</f>
        <v>4</v>
      </c>
      <c r="N72" s="1287">
        <f>VLOOKUP($A72,'[28]004'!$B$6:$N$560,11,FALSE)</f>
        <v>3</v>
      </c>
      <c r="O72" s="1287">
        <f>VLOOKUP($A72,'[28]004'!$B$6:$N$560,12,FALSE)</f>
        <v>1</v>
      </c>
      <c r="P72" s="1287">
        <f>VLOOKUP($A72,'[28]004'!$B$6:$N$560,13,FALSE)</f>
        <v>1</v>
      </c>
    </row>
    <row r="73" spans="1:24" ht="12" customHeight="1">
      <c r="A73" s="1285" t="s">
        <v>1167</v>
      </c>
      <c r="B73" s="1213"/>
      <c r="C73" s="686" t="s">
        <v>1168</v>
      </c>
      <c r="D73" s="69"/>
      <c r="E73" s="1286">
        <f>VLOOKUP($A73,'[28]004'!$B$6:$N$560,2,FALSE)</f>
        <v>2</v>
      </c>
      <c r="F73" s="1287">
        <f>VLOOKUP($A73,'[28]004'!$B$6:$N$560,3,FALSE)</f>
        <v>1</v>
      </c>
      <c r="G73" s="1287">
        <f>VLOOKUP($A73,'[28]004'!$B$6:$N$560,4,FALSE)</f>
        <v>1</v>
      </c>
      <c r="H73" s="1287">
        <f>VLOOKUP($A73,'[28]004'!$B$6:$N$560,5,FALSE)</f>
        <v>1</v>
      </c>
      <c r="I73" s="1287">
        <f>VLOOKUP($A73,'[28]004'!$B$6:$N$560,6,FALSE)</f>
        <v>2</v>
      </c>
      <c r="J73" s="1287">
        <f>VLOOKUP($A73,'[28]004'!$B$6:$N$560,7,FALSE)</f>
        <v>1</v>
      </c>
      <c r="K73" s="1287">
        <f>VLOOKUP($A73,'[28]004'!$B$6:$N$560,8,FALSE)</f>
        <v>1</v>
      </c>
      <c r="L73" s="1287">
        <f>VLOOKUP($A73,'[28]004'!$B$6:$N$560,9,FALSE)</f>
        <v>1</v>
      </c>
      <c r="M73" s="1287" t="str">
        <f>VLOOKUP($A73,'[28]004'!$B$6:$N$560,10,FALSE)</f>
        <v>-</v>
      </c>
      <c r="N73" s="1287" t="str">
        <f>VLOOKUP($A73,'[28]004'!$B$6:$N$560,11,FALSE)</f>
        <v>-</v>
      </c>
      <c r="O73" s="1287" t="str">
        <f>VLOOKUP($A73,'[28]004'!$B$6:$N$560,12,FALSE)</f>
        <v>-</v>
      </c>
      <c r="P73" s="1287" t="str">
        <f>VLOOKUP($A73,'[28]004'!$B$6:$N$560,13,FALSE)</f>
        <v>-</v>
      </c>
    </row>
    <row r="74" spans="1:24" ht="12" customHeight="1">
      <c r="A74" s="1285" t="s">
        <v>1169</v>
      </c>
      <c r="B74" s="1213"/>
      <c r="C74" s="686" t="s">
        <v>1170</v>
      </c>
      <c r="D74" s="69"/>
      <c r="E74" s="1286">
        <f>VLOOKUP($A74,'[28]004'!$B$6:$N$560,2,FALSE)</f>
        <v>3</v>
      </c>
      <c r="F74" s="1287">
        <f>VLOOKUP($A74,'[28]004'!$B$6:$N$560,3,FALSE)</f>
        <v>1</v>
      </c>
      <c r="G74" s="1287">
        <f>VLOOKUP($A74,'[28]004'!$B$6:$N$560,4,FALSE)</f>
        <v>2</v>
      </c>
      <c r="H74" s="1287">
        <f>VLOOKUP($A74,'[28]004'!$B$6:$N$560,5,FALSE)</f>
        <v>2</v>
      </c>
      <c r="I74" s="1287">
        <f>VLOOKUP($A74,'[28]004'!$B$6:$N$560,6,FALSE)</f>
        <v>2</v>
      </c>
      <c r="J74" s="1287">
        <f>VLOOKUP($A74,'[28]004'!$B$6:$N$560,7,FALSE)</f>
        <v>1</v>
      </c>
      <c r="K74" s="1287">
        <f>VLOOKUP($A74,'[28]004'!$B$6:$N$560,8,FALSE)</f>
        <v>1</v>
      </c>
      <c r="L74" s="1287">
        <f>VLOOKUP($A74,'[28]004'!$B$6:$N$560,9,FALSE)</f>
        <v>1</v>
      </c>
      <c r="M74" s="1287">
        <f>VLOOKUP($A74,'[28]004'!$B$6:$N$560,10,FALSE)</f>
        <v>1</v>
      </c>
      <c r="N74" s="1287" t="str">
        <f>VLOOKUP($A74,'[28]004'!$B$6:$N$560,11,FALSE)</f>
        <v>-</v>
      </c>
      <c r="O74" s="1287">
        <f>VLOOKUP($A74,'[28]004'!$B$6:$N$560,12,FALSE)</f>
        <v>1</v>
      </c>
      <c r="P74" s="1287">
        <f>VLOOKUP($A74,'[28]004'!$B$6:$N$560,13,FALSE)</f>
        <v>1</v>
      </c>
    </row>
    <row r="75" spans="1:24" s="1289" customFormat="1" ht="5.0999999999999996" customHeight="1">
      <c r="B75" s="1290"/>
      <c r="C75" s="686"/>
      <c r="D75" s="69"/>
      <c r="E75" s="1286"/>
      <c r="F75" s="1287"/>
      <c r="G75" s="1287"/>
      <c r="H75" s="1287"/>
      <c r="I75" s="1287"/>
      <c r="J75" s="1287"/>
      <c r="K75" s="1287"/>
      <c r="L75" s="1287"/>
      <c r="M75" s="1287"/>
      <c r="N75" s="1287"/>
      <c r="O75" s="1287"/>
      <c r="P75" s="1287"/>
      <c r="X75" s="151"/>
    </row>
    <row r="76" spans="1:24" ht="12" customHeight="1">
      <c r="A76" s="1285" t="s">
        <v>1171</v>
      </c>
      <c r="B76" s="1213"/>
      <c r="C76" s="686" t="s">
        <v>1172</v>
      </c>
      <c r="D76" s="69"/>
      <c r="E76" s="1286">
        <f>VLOOKUP($A76,'[28]004'!$B$6:$N$560,2,FALSE)</f>
        <v>1</v>
      </c>
      <c r="F76" s="1287">
        <f>VLOOKUP($A76,'[28]004'!$B$6:$N$560,3,FALSE)</f>
        <v>1</v>
      </c>
      <c r="G76" s="1287" t="str">
        <f>VLOOKUP($A76,'[28]004'!$B$6:$N$560,4,FALSE)</f>
        <v>-</v>
      </c>
      <c r="H76" s="1287" t="str">
        <f>VLOOKUP($A76,'[28]004'!$B$6:$N$560,5,FALSE)</f>
        <v>-</v>
      </c>
      <c r="I76" s="1287">
        <f>VLOOKUP($A76,'[28]004'!$B$6:$N$560,6,FALSE)</f>
        <v>1</v>
      </c>
      <c r="J76" s="1287">
        <f>VLOOKUP($A76,'[28]004'!$B$6:$N$560,7,FALSE)</f>
        <v>1</v>
      </c>
      <c r="K76" s="1287" t="str">
        <f>VLOOKUP($A76,'[28]004'!$B$6:$N$560,8,FALSE)</f>
        <v>-</v>
      </c>
      <c r="L76" s="1287" t="str">
        <f>VLOOKUP($A76,'[28]004'!$B$6:$N$560,9,FALSE)</f>
        <v>-</v>
      </c>
      <c r="M76" s="1287" t="str">
        <f>VLOOKUP($A76,'[28]004'!$B$6:$N$560,10,FALSE)</f>
        <v>-</v>
      </c>
      <c r="N76" s="1287" t="str">
        <f>VLOOKUP($A76,'[28]004'!$B$6:$N$560,11,FALSE)</f>
        <v>-</v>
      </c>
      <c r="O76" s="1287" t="str">
        <f>VLOOKUP($A76,'[28]004'!$B$6:$N$560,12,FALSE)</f>
        <v>-</v>
      </c>
      <c r="P76" s="1287" t="str">
        <f>VLOOKUP($A76,'[28]004'!$B$6:$N$560,13,FALSE)</f>
        <v>-</v>
      </c>
    </row>
    <row r="77" spans="1:24" ht="12" customHeight="1">
      <c r="A77" s="1285" t="s">
        <v>1173</v>
      </c>
      <c r="B77" s="1213"/>
      <c r="C77" s="686" t="s">
        <v>1174</v>
      </c>
      <c r="D77" s="69"/>
      <c r="E77" s="1286" t="str">
        <f>VLOOKUP($A77,'[28]004'!$B$6:$N$560,2,FALSE)</f>
        <v>-</v>
      </c>
      <c r="F77" s="1287" t="str">
        <f>VLOOKUP($A77,'[28]004'!$B$6:$N$560,3,FALSE)</f>
        <v>-</v>
      </c>
      <c r="G77" s="1287" t="str">
        <f>VLOOKUP($A77,'[28]004'!$B$6:$N$560,4,FALSE)</f>
        <v>-</v>
      </c>
      <c r="H77" s="1287" t="str">
        <f>VLOOKUP($A77,'[28]004'!$B$6:$N$560,5,FALSE)</f>
        <v>-</v>
      </c>
      <c r="I77" s="1287" t="str">
        <f>VLOOKUP($A77,'[28]004'!$B$6:$N$560,6,FALSE)</f>
        <v>-</v>
      </c>
      <c r="J77" s="1287" t="str">
        <f>VLOOKUP($A77,'[28]004'!$B$6:$N$560,7,FALSE)</f>
        <v>-</v>
      </c>
      <c r="K77" s="1287" t="str">
        <f>VLOOKUP($A77,'[28]004'!$B$6:$N$560,8,FALSE)</f>
        <v>-</v>
      </c>
      <c r="L77" s="1287" t="str">
        <f>VLOOKUP($A77,'[28]004'!$B$6:$N$560,9,FALSE)</f>
        <v>-</v>
      </c>
      <c r="M77" s="1287" t="str">
        <f>VLOOKUP($A77,'[28]004'!$B$6:$N$560,10,FALSE)</f>
        <v>-</v>
      </c>
      <c r="N77" s="1287" t="str">
        <f>VLOOKUP($A77,'[28]004'!$B$6:$N$560,11,FALSE)</f>
        <v>-</v>
      </c>
      <c r="O77" s="1287" t="str">
        <f>VLOOKUP($A77,'[28]004'!$B$6:$N$560,12,FALSE)</f>
        <v>-</v>
      </c>
      <c r="P77" s="1287" t="str">
        <f>VLOOKUP($A77,'[28]004'!$B$6:$N$560,13,FALSE)</f>
        <v>-</v>
      </c>
    </row>
    <row r="78" spans="1:24" ht="12" customHeight="1">
      <c r="A78" s="1285" t="s">
        <v>1175</v>
      </c>
      <c r="B78" s="1213"/>
      <c r="C78" s="686" t="s">
        <v>1176</v>
      </c>
      <c r="D78" s="69"/>
      <c r="E78" s="1286">
        <f>VLOOKUP($A78,'[28]004'!$B$6:$N$560,2,FALSE)</f>
        <v>4</v>
      </c>
      <c r="F78" s="1287">
        <f>VLOOKUP($A78,'[28]004'!$B$6:$N$560,3,FALSE)</f>
        <v>3</v>
      </c>
      <c r="G78" s="1287">
        <f>VLOOKUP($A78,'[28]004'!$B$6:$N$560,4,FALSE)</f>
        <v>1</v>
      </c>
      <c r="H78" s="1287">
        <f>VLOOKUP($A78,'[28]004'!$B$6:$N$560,5,FALSE)</f>
        <v>1</v>
      </c>
      <c r="I78" s="1287">
        <f>VLOOKUP($A78,'[28]004'!$B$6:$N$560,6,FALSE)</f>
        <v>4</v>
      </c>
      <c r="J78" s="1287">
        <f>VLOOKUP($A78,'[28]004'!$B$6:$N$560,7,FALSE)</f>
        <v>3</v>
      </c>
      <c r="K78" s="1287">
        <f>VLOOKUP($A78,'[28]004'!$B$6:$N$560,8,FALSE)</f>
        <v>1</v>
      </c>
      <c r="L78" s="1287">
        <f>VLOOKUP($A78,'[28]004'!$B$6:$N$560,9,FALSE)</f>
        <v>1</v>
      </c>
      <c r="M78" s="1287" t="str">
        <f>VLOOKUP($A78,'[28]004'!$B$6:$N$560,10,FALSE)</f>
        <v>-</v>
      </c>
      <c r="N78" s="1287" t="str">
        <f>VLOOKUP($A78,'[28]004'!$B$6:$N$560,11,FALSE)</f>
        <v>-</v>
      </c>
      <c r="O78" s="1287" t="str">
        <f>VLOOKUP($A78,'[28]004'!$B$6:$N$560,12,FALSE)</f>
        <v>-</v>
      </c>
      <c r="P78" s="1287" t="str">
        <f>VLOOKUP($A78,'[28]004'!$B$6:$N$560,13,FALSE)</f>
        <v>-</v>
      </c>
    </row>
    <row r="79" spans="1:24" ht="12" customHeight="1">
      <c r="A79" s="1285" t="s">
        <v>1177</v>
      </c>
      <c r="B79" s="1213"/>
      <c r="C79" s="686" t="s">
        <v>1178</v>
      </c>
      <c r="D79" s="69"/>
      <c r="E79" s="1286">
        <f>VLOOKUP($A79,'[28]004'!$B$6:$N$560,2,FALSE)</f>
        <v>10</v>
      </c>
      <c r="F79" s="1287">
        <f>VLOOKUP($A79,'[28]004'!$B$6:$N$560,3,FALSE)</f>
        <v>9</v>
      </c>
      <c r="G79" s="1287">
        <f>VLOOKUP($A79,'[28]004'!$B$6:$N$560,4,FALSE)</f>
        <v>1</v>
      </c>
      <c r="H79" s="1287">
        <f>VLOOKUP($A79,'[28]004'!$B$6:$N$560,5,FALSE)</f>
        <v>1</v>
      </c>
      <c r="I79" s="1287">
        <f>VLOOKUP($A79,'[28]004'!$B$6:$N$560,6,FALSE)</f>
        <v>9</v>
      </c>
      <c r="J79" s="1287">
        <f>VLOOKUP($A79,'[28]004'!$B$6:$N$560,7,FALSE)</f>
        <v>9</v>
      </c>
      <c r="K79" s="1287" t="str">
        <f>VLOOKUP($A79,'[28]004'!$B$6:$N$560,8,FALSE)</f>
        <v>-</v>
      </c>
      <c r="L79" s="1287" t="str">
        <f>VLOOKUP($A79,'[28]004'!$B$6:$N$560,9,FALSE)</f>
        <v>-</v>
      </c>
      <c r="M79" s="1287">
        <f>VLOOKUP($A79,'[28]004'!$B$6:$N$560,10,FALSE)</f>
        <v>1</v>
      </c>
      <c r="N79" s="1287" t="str">
        <f>VLOOKUP($A79,'[28]004'!$B$6:$N$560,11,FALSE)</f>
        <v>-</v>
      </c>
      <c r="O79" s="1287">
        <f>VLOOKUP($A79,'[28]004'!$B$6:$N$560,12,FALSE)</f>
        <v>1</v>
      </c>
      <c r="P79" s="1287">
        <f>VLOOKUP($A79,'[28]004'!$B$6:$N$560,13,FALSE)</f>
        <v>1</v>
      </c>
    </row>
    <row r="80" spans="1:24" ht="12" customHeight="1">
      <c r="A80" s="1285" t="s">
        <v>1179</v>
      </c>
      <c r="B80" s="1213"/>
      <c r="C80" s="686" t="s">
        <v>1180</v>
      </c>
      <c r="D80" s="69"/>
      <c r="E80" s="1286">
        <f>VLOOKUP($A80,'[28]004'!$B$6:$N$560,2,FALSE)</f>
        <v>21</v>
      </c>
      <c r="F80" s="1287">
        <f>VLOOKUP($A80,'[28]004'!$B$6:$N$560,3,FALSE)</f>
        <v>8</v>
      </c>
      <c r="G80" s="1287">
        <f>VLOOKUP($A80,'[28]004'!$B$6:$N$560,4,FALSE)</f>
        <v>13</v>
      </c>
      <c r="H80" s="1287">
        <f>VLOOKUP($A80,'[28]004'!$B$6:$N$560,5,FALSE)</f>
        <v>13</v>
      </c>
      <c r="I80" s="1287">
        <f>VLOOKUP($A80,'[28]004'!$B$6:$N$560,6,FALSE)</f>
        <v>12</v>
      </c>
      <c r="J80" s="1287">
        <f>VLOOKUP($A80,'[28]004'!$B$6:$N$560,7,FALSE)</f>
        <v>8</v>
      </c>
      <c r="K80" s="1287">
        <f>VLOOKUP($A80,'[28]004'!$B$6:$N$560,8,FALSE)</f>
        <v>4</v>
      </c>
      <c r="L80" s="1287">
        <f>VLOOKUP($A80,'[28]004'!$B$6:$N$560,9,FALSE)</f>
        <v>4</v>
      </c>
      <c r="M80" s="1287">
        <f>VLOOKUP($A80,'[28]004'!$B$6:$N$560,10,FALSE)</f>
        <v>9</v>
      </c>
      <c r="N80" s="1287" t="str">
        <f>VLOOKUP($A80,'[28]004'!$B$6:$N$560,11,FALSE)</f>
        <v>-</v>
      </c>
      <c r="O80" s="1287">
        <f>VLOOKUP($A80,'[28]004'!$B$6:$N$560,12,FALSE)</f>
        <v>9</v>
      </c>
      <c r="P80" s="1287">
        <f>VLOOKUP($A80,'[28]004'!$B$6:$N$560,13,FALSE)</f>
        <v>9</v>
      </c>
    </row>
    <row r="81" spans="1:24" s="1289" customFormat="1" ht="5.0999999999999996" customHeight="1">
      <c r="B81" s="1290"/>
      <c r="C81" s="686"/>
      <c r="D81" s="69"/>
      <c r="E81" s="1286"/>
      <c r="F81" s="1287"/>
      <c r="G81" s="1287"/>
      <c r="H81" s="1287"/>
      <c r="I81" s="1287"/>
      <c r="J81" s="1287"/>
      <c r="K81" s="1287"/>
      <c r="L81" s="1287"/>
      <c r="M81" s="1287"/>
      <c r="N81" s="1287"/>
      <c r="O81" s="1287"/>
      <c r="P81" s="1287"/>
      <c r="X81" s="151"/>
    </row>
    <row r="82" spans="1:24" ht="12" customHeight="1">
      <c r="A82" s="1285" t="s">
        <v>1181</v>
      </c>
      <c r="B82" s="1213"/>
      <c r="C82" s="686" t="s">
        <v>1182</v>
      </c>
      <c r="D82" s="69"/>
      <c r="E82" s="1286">
        <f>VLOOKUP($A82,'[28]004'!$B$6:$N$560,2,FALSE)</f>
        <v>1</v>
      </c>
      <c r="F82" s="1287" t="str">
        <f>VLOOKUP($A82,'[28]004'!$B$6:$N$560,3,FALSE)</f>
        <v>-</v>
      </c>
      <c r="G82" s="1287">
        <f>VLOOKUP($A82,'[28]004'!$B$6:$N$560,4,FALSE)</f>
        <v>1</v>
      </c>
      <c r="H82" s="1287">
        <f>VLOOKUP($A82,'[28]004'!$B$6:$N$560,5,FALSE)</f>
        <v>1</v>
      </c>
      <c r="I82" s="1287">
        <f>VLOOKUP($A82,'[28]004'!$B$6:$N$560,6,FALSE)</f>
        <v>1</v>
      </c>
      <c r="J82" s="1287" t="str">
        <f>VLOOKUP($A82,'[28]004'!$B$6:$N$560,7,FALSE)</f>
        <v>-</v>
      </c>
      <c r="K82" s="1287">
        <f>VLOOKUP($A82,'[28]004'!$B$6:$N$560,8,FALSE)</f>
        <v>1</v>
      </c>
      <c r="L82" s="1287">
        <f>VLOOKUP($A82,'[28]004'!$B$6:$N$560,9,FALSE)</f>
        <v>1</v>
      </c>
      <c r="M82" s="1287" t="str">
        <f>VLOOKUP($A82,'[28]004'!$B$6:$N$560,10,FALSE)</f>
        <v>-</v>
      </c>
      <c r="N82" s="1287" t="str">
        <f>VLOOKUP($A82,'[28]004'!$B$6:$N$560,11,FALSE)</f>
        <v>-</v>
      </c>
      <c r="O82" s="1287" t="str">
        <f>VLOOKUP($A82,'[28]004'!$B$6:$N$560,12,FALSE)</f>
        <v>-</v>
      </c>
      <c r="P82" s="1287" t="str">
        <f>VLOOKUP($A82,'[28]004'!$B$6:$N$560,13,FALSE)</f>
        <v>-</v>
      </c>
    </row>
    <row r="83" spans="1:24" ht="12" customHeight="1">
      <c r="A83" s="1285" t="s">
        <v>1183</v>
      </c>
      <c r="B83" s="1213"/>
      <c r="C83" s="686" t="s">
        <v>1184</v>
      </c>
      <c r="D83" s="69"/>
      <c r="E83" s="1286">
        <f>VLOOKUP($A83,'[28]004'!$B$6:$N$560,2,FALSE)</f>
        <v>3</v>
      </c>
      <c r="F83" s="1287">
        <f>VLOOKUP($A83,'[28]004'!$B$6:$N$560,3,FALSE)</f>
        <v>3</v>
      </c>
      <c r="G83" s="1287" t="str">
        <f>VLOOKUP($A83,'[28]004'!$B$6:$N$560,4,FALSE)</f>
        <v>-</v>
      </c>
      <c r="H83" s="1287" t="str">
        <f>VLOOKUP($A83,'[28]004'!$B$6:$N$560,5,FALSE)</f>
        <v>-</v>
      </c>
      <c r="I83" s="1287">
        <f>VLOOKUP($A83,'[28]004'!$B$6:$N$560,6,FALSE)</f>
        <v>3</v>
      </c>
      <c r="J83" s="1287">
        <f>VLOOKUP($A83,'[28]004'!$B$6:$N$560,7,FALSE)</f>
        <v>3</v>
      </c>
      <c r="K83" s="1287" t="str">
        <f>VLOOKUP($A83,'[28]004'!$B$6:$N$560,8,FALSE)</f>
        <v>-</v>
      </c>
      <c r="L83" s="1287" t="str">
        <f>VLOOKUP($A83,'[28]004'!$B$6:$N$560,9,FALSE)</f>
        <v>-</v>
      </c>
      <c r="M83" s="1287" t="str">
        <f>VLOOKUP($A83,'[28]004'!$B$6:$N$560,10,FALSE)</f>
        <v>-</v>
      </c>
      <c r="N83" s="1287" t="str">
        <f>VLOOKUP($A83,'[28]004'!$B$6:$N$560,11,FALSE)</f>
        <v>-</v>
      </c>
      <c r="O83" s="1287" t="str">
        <f>VLOOKUP($A83,'[28]004'!$B$6:$N$560,12,FALSE)</f>
        <v>-</v>
      </c>
      <c r="P83" s="1287" t="str">
        <f>VLOOKUP($A83,'[28]004'!$B$6:$N$560,13,FALSE)</f>
        <v>-</v>
      </c>
    </row>
    <row r="84" spans="1:24" ht="12" customHeight="1">
      <c r="A84" s="1285" t="s">
        <v>1185</v>
      </c>
      <c r="B84" s="1213"/>
      <c r="C84" s="686" t="s">
        <v>1186</v>
      </c>
      <c r="D84" s="69"/>
      <c r="E84" s="1286">
        <f>VLOOKUP($A84,'[28]004'!$B$6:$N$560,2,FALSE)</f>
        <v>3</v>
      </c>
      <c r="F84" s="1287">
        <f>VLOOKUP($A84,'[28]004'!$B$6:$N$560,3,FALSE)</f>
        <v>2</v>
      </c>
      <c r="G84" s="1287">
        <f>VLOOKUP($A84,'[28]004'!$B$6:$N$560,4,FALSE)</f>
        <v>1</v>
      </c>
      <c r="H84" s="1287">
        <f>VLOOKUP($A84,'[28]004'!$B$6:$N$560,5,FALSE)</f>
        <v>1</v>
      </c>
      <c r="I84" s="1287">
        <f>VLOOKUP($A84,'[28]004'!$B$6:$N$560,6,FALSE)</f>
        <v>2</v>
      </c>
      <c r="J84" s="1287">
        <f>VLOOKUP($A84,'[28]004'!$B$6:$N$560,7,FALSE)</f>
        <v>2</v>
      </c>
      <c r="K84" s="1287" t="str">
        <f>VLOOKUP($A84,'[28]004'!$B$6:$N$560,8,FALSE)</f>
        <v>-</v>
      </c>
      <c r="L84" s="1287" t="str">
        <f>VLOOKUP($A84,'[28]004'!$B$6:$N$560,9,FALSE)</f>
        <v>-</v>
      </c>
      <c r="M84" s="1287">
        <f>VLOOKUP($A84,'[28]004'!$B$6:$N$560,10,FALSE)</f>
        <v>1</v>
      </c>
      <c r="N84" s="1287" t="str">
        <f>VLOOKUP($A84,'[28]004'!$B$6:$N$560,11,FALSE)</f>
        <v>-</v>
      </c>
      <c r="O84" s="1287">
        <f>VLOOKUP($A84,'[28]004'!$B$6:$N$560,12,FALSE)</f>
        <v>1</v>
      </c>
      <c r="P84" s="1287">
        <f>VLOOKUP($A84,'[28]004'!$B$6:$N$560,13,FALSE)</f>
        <v>1</v>
      </c>
    </row>
    <row r="85" spans="1:24" ht="12" customHeight="1">
      <c r="A85" s="1285" t="s">
        <v>1187</v>
      </c>
      <c r="B85" s="1213"/>
      <c r="C85" s="686" t="s">
        <v>1188</v>
      </c>
      <c r="D85" s="69"/>
      <c r="E85" s="1286" t="str">
        <f>VLOOKUP($A85,'[28]004'!$B$6:$N$560,2,FALSE)</f>
        <v>-</v>
      </c>
      <c r="F85" s="1287" t="str">
        <f>VLOOKUP($A85,'[28]004'!$B$6:$N$560,3,FALSE)</f>
        <v>-</v>
      </c>
      <c r="G85" s="1287" t="str">
        <f>VLOOKUP($A85,'[28]004'!$B$6:$N$560,4,FALSE)</f>
        <v>-</v>
      </c>
      <c r="H85" s="1287" t="str">
        <f>VLOOKUP($A85,'[28]004'!$B$6:$N$560,5,FALSE)</f>
        <v>-</v>
      </c>
      <c r="I85" s="1287" t="str">
        <f>VLOOKUP($A85,'[28]004'!$B$6:$N$560,6,FALSE)</f>
        <v>-</v>
      </c>
      <c r="J85" s="1287" t="str">
        <f>VLOOKUP($A85,'[28]004'!$B$6:$N$560,7,FALSE)</f>
        <v>-</v>
      </c>
      <c r="K85" s="1287" t="str">
        <f>VLOOKUP($A85,'[28]004'!$B$6:$N$560,8,FALSE)</f>
        <v>-</v>
      </c>
      <c r="L85" s="1287" t="str">
        <f>VLOOKUP($A85,'[28]004'!$B$6:$N$560,9,FALSE)</f>
        <v>-</v>
      </c>
      <c r="M85" s="1287" t="str">
        <f>VLOOKUP($A85,'[28]004'!$B$6:$N$560,10,FALSE)</f>
        <v>-</v>
      </c>
      <c r="N85" s="1287" t="str">
        <f>VLOOKUP($A85,'[28]004'!$B$6:$N$560,11,FALSE)</f>
        <v>-</v>
      </c>
      <c r="O85" s="1287" t="str">
        <f>VLOOKUP($A85,'[28]004'!$B$6:$N$560,12,FALSE)</f>
        <v>-</v>
      </c>
      <c r="P85" s="1287" t="str">
        <f>VLOOKUP($A85,'[28]004'!$B$6:$N$560,13,FALSE)</f>
        <v>-</v>
      </c>
    </row>
    <row r="86" spans="1:24" ht="12" customHeight="1">
      <c r="A86" s="1285" t="s">
        <v>1189</v>
      </c>
      <c r="B86" s="1213"/>
      <c r="C86" s="686" t="s">
        <v>1190</v>
      </c>
      <c r="D86" s="69"/>
      <c r="E86" s="1286">
        <f>VLOOKUP($A86,'[28]004'!$B$6:$N$560,2,FALSE)</f>
        <v>459</v>
      </c>
      <c r="F86" s="1287">
        <f>VLOOKUP($A86,'[28]004'!$B$6:$N$560,3,FALSE)</f>
        <v>358</v>
      </c>
      <c r="G86" s="1287">
        <f>VLOOKUP($A86,'[28]004'!$B$6:$N$560,4,FALSE)</f>
        <v>101</v>
      </c>
      <c r="H86" s="1287">
        <f>VLOOKUP($A86,'[28]004'!$B$6:$N$560,5,FALSE)</f>
        <v>101</v>
      </c>
      <c r="I86" s="1287">
        <f>VLOOKUP($A86,'[28]004'!$B$6:$N$560,6,FALSE)</f>
        <v>381</v>
      </c>
      <c r="J86" s="1287">
        <f>VLOOKUP($A86,'[28]004'!$B$6:$N$560,7,FALSE)</f>
        <v>321</v>
      </c>
      <c r="K86" s="1287">
        <f>VLOOKUP($A86,'[28]004'!$B$6:$N$560,8,FALSE)</f>
        <v>60</v>
      </c>
      <c r="L86" s="1287">
        <f>VLOOKUP($A86,'[28]004'!$B$6:$N$560,9,FALSE)</f>
        <v>60</v>
      </c>
      <c r="M86" s="1287">
        <f>VLOOKUP($A86,'[28]004'!$B$6:$N$560,10,FALSE)</f>
        <v>78</v>
      </c>
      <c r="N86" s="1287">
        <f>VLOOKUP($A86,'[28]004'!$B$6:$N$560,11,FALSE)</f>
        <v>37</v>
      </c>
      <c r="O86" s="1287">
        <f>VLOOKUP($A86,'[28]004'!$B$6:$N$560,12,FALSE)</f>
        <v>41</v>
      </c>
      <c r="P86" s="1287">
        <f>VLOOKUP($A86,'[28]004'!$B$6:$N$560,13,FALSE)</f>
        <v>41</v>
      </c>
    </row>
    <row r="87" spans="1:24" s="1289" customFormat="1" ht="5.0999999999999996" customHeight="1">
      <c r="B87" s="1290"/>
      <c r="C87" s="686"/>
      <c r="D87" s="69"/>
      <c r="E87" s="1286"/>
      <c r="F87" s="1287"/>
      <c r="G87" s="1287"/>
      <c r="H87" s="1287"/>
      <c r="I87" s="1287"/>
      <c r="J87" s="1287"/>
      <c r="K87" s="1287"/>
      <c r="L87" s="1287"/>
      <c r="M87" s="1287"/>
      <c r="N87" s="1287"/>
      <c r="O87" s="1287"/>
      <c r="P87" s="1287"/>
      <c r="X87" s="151"/>
    </row>
    <row r="88" spans="1:24" ht="12" customHeight="1">
      <c r="A88" s="1285" t="s">
        <v>1191</v>
      </c>
      <c r="B88" s="1213"/>
      <c r="C88" s="686" t="s">
        <v>1192</v>
      </c>
      <c r="D88" s="69"/>
      <c r="E88" s="1286">
        <f>VLOOKUP($A88,'[28]004'!$B$6:$N$560,2,FALSE)</f>
        <v>406</v>
      </c>
      <c r="F88" s="1287">
        <f>VLOOKUP($A88,'[28]004'!$B$6:$N$560,3,FALSE)</f>
        <v>280</v>
      </c>
      <c r="G88" s="1287">
        <f>VLOOKUP($A88,'[28]004'!$B$6:$N$560,4,FALSE)</f>
        <v>126</v>
      </c>
      <c r="H88" s="1287">
        <f>VLOOKUP($A88,'[28]004'!$B$6:$N$560,5,FALSE)</f>
        <v>126</v>
      </c>
      <c r="I88" s="1287">
        <f>VLOOKUP($A88,'[28]004'!$B$6:$N$560,6,FALSE)</f>
        <v>293</v>
      </c>
      <c r="J88" s="1287">
        <f>VLOOKUP($A88,'[28]004'!$B$6:$N$560,7,FALSE)</f>
        <v>223</v>
      </c>
      <c r="K88" s="1287">
        <f>VLOOKUP($A88,'[28]004'!$B$6:$N$560,8,FALSE)</f>
        <v>70</v>
      </c>
      <c r="L88" s="1287">
        <f>VLOOKUP($A88,'[28]004'!$B$6:$N$560,9,FALSE)</f>
        <v>70</v>
      </c>
      <c r="M88" s="1287">
        <f>VLOOKUP($A88,'[28]004'!$B$6:$N$560,10,FALSE)</f>
        <v>113</v>
      </c>
      <c r="N88" s="1287">
        <f>VLOOKUP($A88,'[28]004'!$B$6:$N$560,11,FALSE)</f>
        <v>57</v>
      </c>
      <c r="O88" s="1287">
        <f>VLOOKUP($A88,'[28]004'!$B$6:$N$560,12,FALSE)</f>
        <v>56</v>
      </c>
      <c r="P88" s="1287">
        <f>VLOOKUP($A88,'[28]004'!$B$6:$N$560,13,FALSE)</f>
        <v>56</v>
      </c>
    </row>
    <row r="89" spans="1:24" ht="12" customHeight="1">
      <c r="A89" s="1285" t="s">
        <v>1193</v>
      </c>
      <c r="B89" s="1213"/>
      <c r="C89" s="686" t="s">
        <v>1194</v>
      </c>
      <c r="D89" s="69"/>
      <c r="E89" s="1286">
        <f>VLOOKUP($A89,'[28]004'!$B$6:$N$560,2,FALSE)</f>
        <v>94</v>
      </c>
      <c r="F89" s="1287">
        <f>VLOOKUP($A89,'[28]004'!$B$6:$N$560,3,FALSE)</f>
        <v>72</v>
      </c>
      <c r="G89" s="1287">
        <f>VLOOKUP($A89,'[28]004'!$B$6:$N$560,4,FALSE)</f>
        <v>22</v>
      </c>
      <c r="H89" s="1287">
        <f>VLOOKUP($A89,'[28]004'!$B$6:$N$560,5,FALSE)</f>
        <v>22</v>
      </c>
      <c r="I89" s="1287">
        <f>VLOOKUP($A89,'[28]004'!$B$6:$N$560,6,FALSE)</f>
        <v>79</v>
      </c>
      <c r="J89" s="1287">
        <f>VLOOKUP($A89,'[28]004'!$B$6:$N$560,7,FALSE)</f>
        <v>67</v>
      </c>
      <c r="K89" s="1287">
        <f>VLOOKUP($A89,'[28]004'!$B$6:$N$560,8,FALSE)</f>
        <v>12</v>
      </c>
      <c r="L89" s="1287">
        <f>VLOOKUP($A89,'[28]004'!$B$6:$N$560,9,FALSE)</f>
        <v>12</v>
      </c>
      <c r="M89" s="1287">
        <f>VLOOKUP($A89,'[28]004'!$B$6:$N$560,10,FALSE)</f>
        <v>15</v>
      </c>
      <c r="N89" s="1287">
        <f>VLOOKUP($A89,'[28]004'!$B$6:$N$560,11,FALSE)</f>
        <v>5</v>
      </c>
      <c r="O89" s="1287">
        <f>VLOOKUP($A89,'[28]004'!$B$6:$N$560,12,FALSE)</f>
        <v>10</v>
      </c>
      <c r="P89" s="1287">
        <f>VLOOKUP($A89,'[28]004'!$B$6:$N$560,13,FALSE)</f>
        <v>10</v>
      </c>
    </row>
    <row r="90" spans="1:24" ht="12" customHeight="1">
      <c r="A90" s="1285" t="s">
        <v>1195</v>
      </c>
      <c r="B90" s="1213"/>
      <c r="C90" s="686" t="s">
        <v>1196</v>
      </c>
      <c r="D90" s="69"/>
      <c r="E90" s="1286">
        <f>VLOOKUP($A90,'[28]004'!$B$6:$N$560,2,FALSE)</f>
        <v>32</v>
      </c>
      <c r="F90" s="1287">
        <f>VLOOKUP($A90,'[28]004'!$B$6:$N$560,3,FALSE)</f>
        <v>20</v>
      </c>
      <c r="G90" s="1287">
        <f>VLOOKUP($A90,'[28]004'!$B$6:$N$560,4,FALSE)</f>
        <v>12</v>
      </c>
      <c r="H90" s="1287">
        <f>VLOOKUP($A90,'[28]004'!$B$6:$N$560,5,FALSE)</f>
        <v>12</v>
      </c>
      <c r="I90" s="1287">
        <f>VLOOKUP($A90,'[28]004'!$B$6:$N$560,6,FALSE)</f>
        <v>23</v>
      </c>
      <c r="J90" s="1287">
        <f>VLOOKUP($A90,'[28]004'!$B$6:$N$560,7,FALSE)</f>
        <v>19</v>
      </c>
      <c r="K90" s="1287">
        <f>VLOOKUP($A90,'[28]004'!$B$6:$N$560,8,FALSE)</f>
        <v>4</v>
      </c>
      <c r="L90" s="1287">
        <f>VLOOKUP($A90,'[28]004'!$B$6:$N$560,9,FALSE)</f>
        <v>4</v>
      </c>
      <c r="M90" s="1287">
        <f>VLOOKUP($A90,'[28]004'!$B$6:$N$560,10,FALSE)</f>
        <v>9</v>
      </c>
      <c r="N90" s="1287">
        <f>VLOOKUP($A90,'[28]004'!$B$6:$N$560,11,FALSE)</f>
        <v>1</v>
      </c>
      <c r="O90" s="1287">
        <f>VLOOKUP($A90,'[28]004'!$B$6:$N$560,12,FALSE)</f>
        <v>8</v>
      </c>
      <c r="P90" s="1287">
        <f>VLOOKUP($A90,'[28]004'!$B$6:$N$560,13,FALSE)</f>
        <v>8</v>
      </c>
    </row>
    <row r="91" spans="1:24" ht="12" customHeight="1">
      <c r="A91" s="1285" t="s">
        <v>1197</v>
      </c>
      <c r="B91" s="1213"/>
      <c r="C91" s="686" t="s">
        <v>1198</v>
      </c>
      <c r="D91" s="69"/>
      <c r="E91" s="1286">
        <f>VLOOKUP($A91,'[28]004'!$B$6:$N$560,2,FALSE)</f>
        <v>27</v>
      </c>
      <c r="F91" s="1287">
        <f>VLOOKUP($A91,'[28]004'!$B$6:$N$560,3,FALSE)</f>
        <v>17</v>
      </c>
      <c r="G91" s="1287">
        <f>VLOOKUP($A91,'[28]004'!$B$6:$N$560,4,FALSE)</f>
        <v>10</v>
      </c>
      <c r="H91" s="1287">
        <f>VLOOKUP($A91,'[28]004'!$B$6:$N$560,5,FALSE)</f>
        <v>10</v>
      </c>
      <c r="I91" s="1287">
        <f>VLOOKUP($A91,'[28]004'!$B$6:$N$560,6,FALSE)</f>
        <v>23</v>
      </c>
      <c r="J91" s="1287">
        <f>VLOOKUP($A91,'[28]004'!$B$6:$N$560,7,FALSE)</f>
        <v>15</v>
      </c>
      <c r="K91" s="1287">
        <f>VLOOKUP($A91,'[28]004'!$B$6:$N$560,8,FALSE)</f>
        <v>8</v>
      </c>
      <c r="L91" s="1287">
        <f>VLOOKUP($A91,'[28]004'!$B$6:$N$560,9,FALSE)</f>
        <v>8</v>
      </c>
      <c r="M91" s="1287">
        <f>VLOOKUP($A91,'[28]004'!$B$6:$N$560,10,FALSE)</f>
        <v>4</v>
      </c>
      <c r="N91" s="1287">
        <f>VLOOKUP($A91,'[28]004'!$B$6:$N$560,11,FALSE)</f>
        <v>2</v>
      </c>
      <c r="O91" s="1287">
        <f>VLOOKUP($A91,'[28]004'!$B$6:$N$560,12,FALSE)</f>
        <v>2</v>
      </c>
      <c r="P91" s="1287">
        <f>VLOOKUP($A91,'[28]004'!$B$6:$N$560,13,FALSE)</f>
        <v>2</v>
      </c>
    </row>
    <row r="92" spans="1:24" ht="12" customHeight="1">
      <c r="A92" s="1285" t="s">
        <v>1199</v>
      </c>
      <c r="B92" s="1213"/>
      <c r="C92" s="686" t="s">
        <v>1200</v>
      </c>
      <c r="D92" s="69"/>
      <c r="E92" s="1286">
        <f>VLOOKUP($A92,'[28]004'!$B$6:$N$560,2,FALSE)</f>
        <v>22</v>
      </c>
      <c r="F92" s="1287">
        <f>VLOOKUP($A92,'[28]004'!$B$6:$N$560,3,FALSE)</f>
        <v>19</v>
      </c>
      <c r="G92" s="1287">
        <f>VLOOKUP($A92,'[28]004'!$B$6:$N$560,4,FALSE)</f>
        <v>3</v>
      </c>
      <c r="H92" s="1287">
        <f>VLOOKUP($A92,'[28]004'!$B$6:$N$560,5,FALSE)</f>
        <v>3</v>
      </c>
      <c r="I92" s="1287">
        <f>VLOOKUP($A92,'[28]004'!$B$6:$N$560,6,FALSE)</f>
        <v>16</v>
      </c>
      <c r="J92" s="1287">
        <f>VLOOKUP($A92,'[28]004'!$B$6:$N$560,7,FALSE)</f>
        <v>15</v>
      </c>
      <c r="K92" s="1287">
        <f>VLOOKUP($A92,'[28]004'!$B$6:$N$560,8,FALSE)</f>
        <v>1</v>
      </c>
      <c r="L92" s="1287">
        <f>VLOOKUP($A92,'[28]004'!$B$6:$N$560,9,FALSE)</f>
        <v>1</v>
      </c>
      <c r="M92" s="1287">
        <f>VLOOKUP($A92,'[28]004'!$B$6:$N$560,10,FALSE)</f>
        <v>6</v>
      </c>
      <c r="N92" s="1287">
        <f>VLOOKUP($A92,'[28]004'!$B$6:$N$560,11,FALSE)</f>
        <v>4</v>
      </c>
      <c r="O92" s="1287">
        <f>VLOOKUP($A92,'[28]004'!$B$6:$N$560,12,FALSE)</f>
        <v>2</v>
      </c>
      <c r="P92" s="1287">
        <f>VLOOKUP($A92,'[28]004'!$B$6:$N$560,13,FALSE)</f>
        <v>2</v>
      </c>
    </row>
    <row r="93" spans="1:24" s="1289" customFormat="1" ht="5.0999999999999996" customHeight="1">
      <c r="B93" s="1290"/>
      <c r="C93" s="686"/>
      <c r="D93" s="69"/>
      <c r="E93" s="1286"/>
      <c r="F93" s="1287"/>
      <c r="G93" s="1287"/>
      <c r="H93" s="1287"/>
      <c r="I93" s="1287"/>
      <c r="J93" s="1287"/>
      <c r="K93" s="1287"/>
      <c r="L93" s="1287"/>
      <c r="M93" s="1287"/>
      <c r="N93" s="1287"/>
      <c r="O93" s="1287"/>
      <c r="P93" s="1287"/>
      <c r="X93" s="151"/>
    </row>
    <row r="94" spans="1:24" ht="12" customHeight="1">
      <c r="A94" s="1285" t="s">
        <v>1201</v>
      </c>
      <c r="B94" s="1213"/>
      <c r="C94" s="686" t="s">
        <v>1202</v>
      </c>
      <c r="D94" s="69"/>
      <c r="E94" s="1286">
        <f>VLOOKUP($A94,'[28]004'!$B$6:$N$560,2,FALSE)</f>
        <v>14</v>
      </c>
      <c r="F94" s="1287">
        <f>VLOOKUP($A94,'[28]004'!$B$6:$N$560,3,FALSE)</f>
        <v>6</v>
      </c>
      <c r="G94" s="1287">
        <f>VLOOKUP($A94,'[28]004'!$B$6:$N$560,4,FALSE)</f>
        <v>8</v>
      </c>
      <c r="H94" s="1287">
        <f>VLOOKUP($A94,'[28]004'!$B$6:$N$560,5,FALSE)</f>
        <v>8</v>
      </c>
      <c r="I94" s="1287">
        <f>VLOOKUP($A94,'[28]004'!$B$6:$N$560,6,FALSE)</f>
        <v>7</v>
      </c>
      <c r="J94" s="1287">
        <f>VLOOKUP($A94,'[28]004'!$B$6:$N$560,7,FALSE)</f>
        <v>3</v>
      </c>
      <c r="K94" s="1287">
        <f>VLOOKUP($A94,'[28]004'!$B$6:$N$560,8,FALSE)</f>
        <v>4</v>
      </c>
      <c r="L94" s="1287">
        <f>VLOOKUP($A94,'[28]004'!$B$6:$N$560,9,FALSE)</f>
        <v>4</v>
      </c>
      <c r="M94" s="1287">
        <f>VLOOKUP($A94,'[28]004'!$B$6:$N$560,10,FALSE)</f>
        <v>7</v>
      </c>
      <c r="N94" s="1287">
        <f>VLOOKUP($A94,'[28]004'!$B$6:$N$560,11,FALSE)</f>
        <v>3</v>
      </c>
      <c r="O94" s="1287">
        <f>VLOOKUP($A94,'[28]004'!$B$6:$N$560,12,FALSE)</f>
        <v>4</v>
      </c>
      <c r="P94" s="1287">
        <f>VLOOKUP($A94,'[28]004'!$B$6:$N$560,13,FALSE)</f>
        <v>4</v>
      </c>
    </row>
    <row r="95" spans="1:24" s="1289" customFormat="1" ht="5.0999999999999996" customHeight="1">
      <c r="B95" s="69"/>
      <c r="C95" s="69"/>
      <c r="D95" s="69"/>
      <c r="E95" s="1286"/>
      <c r="F95" s="1287"/>
      <c r="G95" s="1287"/>
      <c r="H95" s="1287"/>
      <c r="I95" s="1287"/>
      <c r="J95" s="1287"/>
      <c r="K95" s="1287"/>
      <c r="L95" s="1287"/>
      <c r="M95" s="1287"/>
      <c r="N95" s="1287"/>
      <c r="O95" s="1287"/>
      <c r="P95" s="1287"/>
      <c r="X95" s="151"/>
    </row>
    <row r="96" spans="1:24" ht="12" customHeight="1">
      <c r="A96" s="1285" t="s">
        <v>1230</v>
      </c>
      <c r="B96" s="69" t="s">
        <v>1231</v>
      </c>
      <c r="C96" s="69"/>
      <c r="D96" s="69"/>
      <c r="E96" s="1286">
        <f>VLOOKUP($A96,'[28]004'!$B$6:$N$560,2,FALSE)</f>
        <v>706</v>
      </c>
      <c r="F96" s="1287">
        <f>VLOOKUP($A96,'[28]004'!$B$6:$N$560,3,FALSE)</f>
        <v>657</v>
      </c>
      <c r="G96" s="1287">
        <f>VLOOKUP($A96,'[28]004'!$B$6:$N$560,4,FALSE)</f>
        <v>49</v>
      </c>
      <c r="H96" s="1287">
        <f>VLOOKUP($A96,'[28]004'!$B$6:$N$560,5,FALSE)</f>
        <v>59</v>
      </c>
      <c r="I96" s="1287">
        <f>VLOOKUP($A96,'[28]004'!$B$6:$N$560,6,FALSE)</f>
        <v>508</v>
      </c>
      <c r="J96" s="1287">
        <f>VLOOKUP($A96,'[28]004'!$B$6:$N$560,7,FALSE)</f>
        <v>479</v>
      </c>
      <c r="K96" s="1287">
        <f>VLOOKUP($A96,'[28]004'!$B$6:$N$560,8,FALSE)</f>
        <v>29</v>
      </c>
      <c r="L96" s="1287">
        <f>VLOOKUP($A96,'[28]004'!$B$6:$N$560,9,FALSE)</f>
        <v>34</v>
      </c>
      <c r="M96" s="1287">
        <f>VLOOKUP($A96,'[28]004'!$B$6:$N$560,10,FALSE)</f>
        <v>198</v>
      </c>
      <c r="N96" s="1287">
        <f>VLOOKUP($A96,'[28]004'!$B$6:$N$560,11,FALSE)</f>
        <v>178</v>
      </c>
      <c r="O96" s="1287">
        <f>VLOOKUP($A96,'[28]004'!$B$6:$N$560,12,FALSE)</f>
        <v>20</v>
      </c>
      <c r="P96" s="1287">
        <f>VLOOKUP($A96,'[28]004'!$B$6:$N$560,13,FALSE)</f>
        <v>25</v>
      </c>
    </row>
    <row r="97" spans="2:16" ht="5.0999999999999996" customHeight="1">
      <c r="B97" s="1292"/>
      <c r="C97" s="1292"/>
      <c r="D97" s="1292"/>
      <c r="E97" s="1293"/>
      <c r="F97" s="1294"/>
      <c r="G97" s="1294"/>
      <c r="H97" s="1294"/>
      <c r="I97" s="1294"/>
      <c r="J97" s="1294"/>
      <c r="K97" s="1294"/>
      <c r="L97" s="1294"/>
      <c r="M97" s="1294"/>
      <c r="N97" s="1294"/>
      <c r="O97" s="1294"/>
      <c r="P97" s="1294"/>
    </row>
  </sheetData>
  <mergeCells count="13">
    <mergeCell ref="M3:M4"/>
    <mergeCell ref="N3:N4"/>
    <mergeCell ref="O3:O4"/>
    <mergeCell ref="B2:D4"/>
    <mergeCell ref="E2:H2"/>
    <mergeCell ref="J2:K2"/>
    <mergeCell ref="M2:P2"/>
    <mergeCell ref="E3:E4"/>
    <mergeCell ref="F3:F4"/>
    <mergeCell ref="G3:G4"/>
    <mergeCell ref="I3:I4"/>
    <mergeCell ref="J3:J4"/>
    <mergeCell ref="K3:K4"/>
  </mergeCells>
  <phoneticPr fontId="4"/>
  <printOptions horizontalCentered="1"/>
  <pageMargins left="0.78740157480314965" right="0.78740157480314965" top="0.47244094488188981" bottom="0.51181102362204722" header="0.23622047244094491" footer="0.35433070866141736"/>
  <pageSetup paperSize="9" scale="50" firstPageNumber="38" orientation="landscape" useFirstPageNumber="1" r:id="rId1"/>
  <headerFooter alignWithMargins="0"/>
  <colBreaks count="1" manualBreakCount="1">
    <brk id="9" max="98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1AB63-5E60-4BDA-B252-1D4F6972EC12}">
  <sheetPr>
    <pageSetUpPr fitToPage="1"/>
  </sheetPr>
  <dimension ref="A1:T636"/>
  <sheetViews>
    <sheetView showGridLines="0" view="pageBreakPreview" topLeftCell="B1" zoomScaleNormal="70" zoomScaleSheetLayoutView="100" workbookViewId="0">
      <selection activeCell="B1" sqref="B1"/>
    </sheetView>
  </sheetViews>
  <sheetFormatPr defaultColWidth="8" defaultRowHeight="11.25"/>
  <cols>
    <col min="1" max="1" width="32.125" style="1363" hidden="1" customWidth="1"/>
    <col min="2" max="2" width="4.875" style="1364" customWidth="1"/>
    <col min="3" max="3" width="2" style="1364" customWidth="1"/>
    <col min="4" max="4" width="24.75" style="1364" customWidth="1"/>
    <col min="5" max="5" width="9.375" style="1364" customWidth="1"/>
    <col min="6" max="6" width="3.75" style="1364" customWidth="1"/>
    <col min="7" max="10" width="15.375" style="1363" customWidth="1"/>
    <col min="11" max="18" width="14.125" style="1363" customWidth="1"/>
    <col min="19" max="16384" width="8" style="1363"/>
  </cols>
  <sheetData>
    <row r="1" spans="1:20" s="1295" customFormat="1" ht="21" customHeight="1">
      <c r="G1" s="1296"/>
      <c r="I1" s="1297"/>
      <c r="J1" s="1298" t="s">
        <v>1232</v>
      </c>
      <c r="K1" s="1295" t="s">
        <v>1233</v>
      </c>
    </row>
    <row r="2" spans="1:20" s="1299" customFormat="1" ht="3.75" customHeight="1">
      <c r="B2" s="1300"/>
    </row>
    <row r="3" spans="1:20" s="1301" customFormat="1" ht="11.25" customHeight="1">
      <c r="B3" s="1097" t="s">
        <v>1234</v>
      </c>
      <c r="C3" s="1097"/>
      <c r="D3" s="1097"/>
      <c r="E3" s="1097"/>
      <c r="F3" s="1098"/>
      <c r="G3" s="1302"/>
      <c r="H3" s="1303"/>
      <c r="I3" s="1303"/>
      <c r="J3" s="1304"/>
      <c r="K3" s="1304"/>
      <c r="L3" s="1305"/>
      <c r="M3" s="796"/>
      <c r="N3" s="796"/>
      <c r="O3" s="1306"/>
      <c r="P3" s="1307"/>
      <c r="Q3" s="1308"/>
      <c r="R3" s="796"/>
    </row>
    <row r="4" spans="1:20" s="1301" customFormat="1" ht="9.75" customHeight="1">
      <c r="B4" s="1099"/>
      <c r="C4" s="1099"/>
      <c r="D4" s="1099"/>
      <c r="E4" s="1099"/>
      <c r="F4" s="1100"/>
      <c r="G4" s="1309" t="s">
        <v>1235</v>
      </c>
      <c r="H4" s="1310" t="s">
        <v>1236</v>
      </c>
      <c r="I4" s="115" t="s">
        <v>1237</v>
      </c>
      <c r="J4" s="1311"/>
      <c r="K4" s="1312"/>
      <c r="L4" s="1313"/>
      <c r="M4" s="1313"/>
      <c r="N4" s="1314"/>
      <c r="O4" s="1315" t="s">
        <v>1238</v>
      </c>
      <c r="P4" s="1316" t="s">
        <v>1239</v>
      </c>
      <c r="Q4" s="1317"/>
      <c r="R4" s="1317"/>
    </row>
    <row r="5" spans="1:20" s="1301" customFormat="1" ht="42.75" customHeight="1">
      <c r="B5" s="1099"/>
      <c r="C5" s="1099"/>
      <c r="D5" s="1099"/>
      <c r="E5" s="1099"/>
      <c r="F5" s="1100"/>
      <c r="G5" s="1318"/>
      <c r="H5" s="1319"/>
      <c r="I5" s="1320" t="s">
        <v>1240</v>
      </c>
      <c r="J5" s="1321" t="s">
        <v>1241</v>
      </c>
      <c r="K5" s="1322" t="s">
        <v>1242</v>
      </c>
      <c r="L5" s="1323" t="s">
        <v>1243</v>
      </c>
      <c r="M5" s="1323" t="s">
        <v>1244</v>
      </c>
      <c r="N5" s="1323" t="s">
        <v>1245</v>
      </c>
      <c r="O5" s="1324"/>
      <c r="P5" s="1319"/>
      <c r="Q5" s="128" t="s">
        <v>1246</v>
      </c>
      <c r="R5" s="1325" t="s">
        <v>1247</v>
      </c>
    </row>
    <row r="6" spans="1:20" s="1301" customFormat="1" ht="13.5">
      <c r="B6" s="1101"/>
      <c r="C6" s="1101"/>
      <c r="D6" s="1101"/>
      <c r="E6" s="1101"/>
      <c r="F6" s="1102"/>
      <c r="G6" s="1326"/>
      <c r="H6" s="1326"/>
      <c r="I6" s="1326"/>
      <c r="J6" s="1326"/>
      <c r="K6" s="1326"/>
      <c r="L6" s="1327"/>
      <c r="M6" s="1326"/>
      <c r="N6" s="1326"/>
      <c r="O6" s="1326"/>
      <c r="P6" s="1326" t="s">
        <v>1248</v>
      </c>
      <c r="Q6" s="1326"/>
      <c r="R6" s="1328"/>
    </row>
    <row r="7" spans="1:20" s="1329" customFormat="1" ht="8.1" customHeight="1">
      <c r="B7" s="1330"/>
      <c r="C7" s="1330"/>
      <c r="D7" s="1331"/>
      <c r="E7" s="1331"/>
      <c r="F7" s="1332"/>
      <c r="G7" s="1333"/>
      <c r="H7" s="1333"/>
      <c r="I7" s="1333"/>
      <c r="J7" s="1333"/>
      <c r="K7" s="1333"/>
      <c r="L7" s="1333"/>
      <c r="M7" s="1333"/>
      <c r="N7" s="1333"/>
      <c r="O7" s="1333"/>
      <c r="P7" s="1333"/>
      <c r="Q7" s="1333"/>
      <c r="R7" s="1333"/>
    </row>
    <row r="8" spans="1:20" s="1341" customFormat="1" ht="18.75">
      <c r="A8" s="1334" t="s">
        <v>1249</v>
      </c>
      <c r="B8" s="1335" t="s">
        <v>1250</v>
      </c>
      <c r="C8" s="1335"/>
      <c r="D8" s="1336"/>
      <c r="E8" s="1337"/>
      <c r="F8" s="1338"/>
      <c r="G8" s="1339">
        <f>VLOOKUP($A8,[30]総数!$G$11:$AA$35,2,FALSE)</f>
        <v>184533</v>
      </c>
      <c r="H8" s="1339">
        <f>VLOOKUP($A8,[30]総数!$G$11:$AA$35,5,FALSE)</f>
        <v>13080</v>
      </c>
      <c r="I8" s="1339">
        <f>VLOOKUP($A8,[30]総数!$G$11:$AA$35,6,FALSE)</f>
        <v>2994</v>
      </c>
      <c r="J8" s="1339">
        <f>VLOOKUP($A8,[30]総数!$G$11:$AA$35,7,FALSE)</f>
        <v>147202</v>
      </c>
      <c r="K8" s="1339">
        <f>VLOOKUP($A8,[30]総数!$G$11:$AA$35,8,FALSE)</f>
        <v>19560</v>
      </c>
      <c r="L8" s="1339">
        <f>VLOOKUP($A8,[30]総数!$G$11:$AA$35,10,FALSE)</f>
        <v>17518</v>
      </c>
      <c r="M8" s="1339">
        <f>VLOOKUP($A8,[30]総数!$G$11:$AA$35,11,FALSE)</f>
        <v>1385</v>
      </c>
      <c r="N8" s="1339">
        <f>VLOOKUP($A8,[30]総数!$G$11:$AA$35,12,FALSE)</f>
        <v>657</v>
      </c>
      <c r="O8" s="1339">
        <f>VLOOKUP($A8,[30]総数!$G$11:$AA$35,13,FALSE)</f>
        <v>4691</v>
      </c>
      <c r="P8" s="1339">
        <f>VLOOKUP($A8,[30]総数!$G$11:$AA$35,15,FALSE)</f>
        <v>193345</v>
      </c>
      <c r="Q8" s="1339">
        <f>VLOOKUP($A8,[30]総数!$G$11:$AA$35,18,FALSE)</f>
        <v>26751</v>
      </c>
      <c r="R8" s="1339">
        <f>VLOOKUP($A8,[30]総数!$G$11:$AA$35,19,FALSE)</f>
        <v>964</v>
      </c>
      <c r="S8" s="1340"/>
      <c r="T8" s="1340"/>
    </row>
    <row r="9" spans="1:20" s="1341" customFormat="1" ht="14.45" customHeight="1">
      <c r="A9" s="1334" t="s">
        <v>1251</v>
      </c>
      <c r="B9" s="1342"/>
      <c r="C9" s="1343"/>
      <c r="D9" s="1344" t="s">
        <v>1252</v>
      </c>
      <c r="E9" s="1344"/>
      <c r="F9" s="1345"/>
      <c r="G9" s="1339">
        <f>VLOOKUP($A9,[30]総数!$G$11:$AA$35,2,FALSE)</f>
        <v>2207</v>
      </c>
      <c r="H9" s="1339">
        <f>VLOOKUP($A9,[30]総数!$G$11:$AA$35,5,FALSE)</f>
        <v>1457</v>
      </c>
      <c r="I9" s="1339">
        <f>VLOOKUP($A9,[30]総数!$G$11:$AA$35,6,FALSE)</f>
        <v>13</v>
      </c>
      <c r="J9" s="1339">
        <f>VLOOKUP($A9,[30]総数!$G$11:$AA$35,7,FALSE)</f>
        <v>595</v>
      </c>
      <c r="K9" s="1339">
        <f>VLOOKUP($A9,[30]総数!$G$11:$AA$35,8,FALSE)</f>
        <v>153</v>
      </c>
      <c r="L9" s="1339">
        <f>VLOOKUP($A9,[30]総数!$G$11:$AA$35,10,FALSE)</f>
        <v>148</v>
      </c>
      <c r="M9" s="1339">
        <f>VLOOKUP($A9,[30]総数!$G$11:$AA$35,11,FALSE)</f>
        <v>3</v>
      </c>
      <c r="N9" s="1339">
        <f>VLOOKUP($A9,[30]総数!$G$11:$AA$35,12,FALSE)</f>
        <v>2</v>
      </c>
      <c r="O9" s="1339">
        <f>VLOOKUP($A9,[30]総数!$G$11:$AA$35,13,FALSE)</f>
        <v>2</v>
      </c>
      <c r="P9" s="1339">
        <f>VLOOKUP($A9,[30]総数!$G$11:$AA$35,15,FALSE)</f>
        <v>2136</v>
      </c>
      <c r="Q9" s="1339">
        <f>VLOOKUP($A9,[30]総数!$G$11:$AA$35,18,FALSE)</f>
        <v>79</v>
      </c>
      <c r="R9" s="1339">
        <f>VLOOKUP($A9,[30]総数!$G$11:$AA$35,19,FALSE)</f>
        <v>1</v>
      </c>
      <c r="S9" s="1340"/>
      <c r="T9" s="1340"/>
    </row>
    <row r="10" spans="1:20" s="1341" customFormat="1" ht="14.45" customHeight="1">
      <c r="A10" s="1334" t="s">
        <v>1253</v>
      </c>
      <c r="B10" s="1342"/>
      <c r="C10" s="1343"/>
      <c r="D10" s="1344" t="s">
        <v>1254</v>
      </c>
      <c r="E10" s="1344"/>
      <c r="F10" s="1345"/>
      <c r="G10" s="1339">
        <f>VLOOKUP($A10,[30]総数!$G$11:$AA$35,2,FALSE)</f>
        <v>2122</v>
      </c>
      <c r="H10" s="1339">
        <f>VLOOKUP($A10,[30]総数!$G$11:$AA$35,5,FALSE)</f>
        <v>1448</v>
      </c>
      <c r="I10" s="1339">
        <f>VLOOKUP($A10,[30]総数!$G$11:$AA$35,6,FALSE)</f>
        <v>12</v>
      </c>
      <c r="J10" s="1339">
        <f>VLOOKUP($A10,[30]総数!$G$11:$AA$35,7,FALSE)</f>
        <v>544</v>
      </c>
      <c r="K10" s="1339">
        <f>VLOOKUP($A10,[30]総数!$G$11:$AA$35,8,FALSE)</f>
        <v>128</v>
      </c>
      <c r="L10" s="1339">
        <f>VLOOKUP($A10,[30]総数!$G$11:$AA$35,10,FALSE)</f>
        <v>126</v>
      </c>
      <c r="M10" s="1339">
        <f>VLOOKUP($A10,[30]総数!$G$11:$AA$35,11,FALSE)</f>
        <v>1</v>
      </c>
      <c r="N10" s="1339">
        <f>VLOOKUP($A10,[30]総数!$G$11:$AA$35,12,FALSE)</f>
        <v>1</v>
      </c>
      <c r="O10" s="1339">
        <f>VLOOKUP($A10,[30]総数!$G$11:$AA$35,13,FALSE)</f>
        <v>2</v>
      </c>
      <c r="P10" s="1339">
        <f>VLOOKUP($A10,[30]総数!$G$11:$AA$35,15,FALSE)</f>
        <v>2067</v>
      </c>
      <c r="Q10" s="1339">
        <f>VLOOKUP($A10,[30]総数!$G$11:$AA$35,18,FALSE)</f>
        <v>72</v>
      </c>
      <c r="R10" s="1339" t="str">
        <f>VLOOKUP($A10,[30]総数!$G$11:$AA$35,19,FALSE)</f>
        <v>-</v>
      </c>
      <c r="S10" s="1340"/>
      <c r="T10" s="1340"/>
    </row>
    <row r="11" spans="1:20" s="1341" customFormat="1" ht="14.45" customHeight="1">
      <c r="A11" s="1334" t="s">
        <v>1255</v>
      </c>
      <c r="B11" s="1342"/>
      <c r="C11" s="1343"/>
      <c r="D11" s="1346" t="s">
        <v>1256</v>
      </c>
      <c r="E11" s="1346"/>
      <c r="F11" s="1347"/>
      <c r="G11" s="1339">
        <f>VLOOKUP($A11,[30]総数!$G$11:$AA$35,2,FALSE)</f>
        <v>804</v>
      </c>
      <c r="H11" s="1339">
        <f>VLOOKUP($A11,[30]総数!$G$11:$AA$35,5,FALSE)</f>
        <v>218</v>
      </c>
      <c r="I11" s="1339">
        <f>VLOOKUP($A11,[30]総数!$G$11:$AA$35,6,FALSE)</f>
        <v>5</v>
      </c>
      <c r="J11" s="1339">
        <f>VLOOKUP($A11,[30]総数!$G$11:$AA$35,7,FALSE)</f>
        <v>509</v>
      </c>
      <c r="K11" s="1339">
        <f>VLOOKUP($A11,[30]総数!$G$11:$AA$35,8,FALSE)</f>
        <v>70</v>
      </c>
      <c r="L11" s="1339">
        <f>VLOOKUP($A11,[30]総数!$G$11:$AA$35,10,FALSE)</f>
        <v>39</v>
      </c>
      <c r="M11" s="1339">
        <f>VLOOKUP($A11,[30]総数!$G$11:$AA$35,11,FALSE)</f>
        <v>26</v>
      </c>
      <c r="N11" s="1339">
        <f>VLOOKUP($A11,[30]総数!$G$11:$AA$35,12,FALSE)</f>
        <v>5</v>
      </c>
      <c r="O11" s="1339">
        <f>VLOOKUP($A11,[30]総数!$G$11:$AA$35,13,FALSE)</f>
        <v>7</v>
      </c>
      <c r="P11" s="1339">
        <f>VLOOKUP($A11,[30]総数!$G$11:$AA$35,15,FALSE)</f>
        <v>856</v>
      </c>
      <c r="Q11" s="1339">
        <f>VLOOKUP($A11,[30]総数!$G$11:$AA$35,18,FALSE)</f>
        <v>100</v>
      </c>
      <c r="R11" s="1339">
        <f>VLOOKUP($A11,[30]総数!$G$11:$AA$35,19,FALSE)</f>
        <v>17</v>
      </c>
      <c r="S11" s="1340"/>
      <c r="T11" s="1340"/>
    </row>
    <row r="12" spans="1:20" s="1341" customFormat="1" ht="14.45" customHeight="1">
      <c r="A12" s="1334" t="s">
        <v>1257</v>
      </c>
      <c r="B12" s="1342"/>
      <c r="C12" s="1343"/>
      <c r="D12" s="1346" t="s">
        <v>1258</v>
      </c>
      <c r="E12" s="1346"/>
      <c r="F12" s="1347"/>
      <c r="G12" s="1339">
        <f>VLOOKUP($A12,[30]総数!$G$11:$AA$35,2,FALSE)</f>
        <v>40</v>
      </c>
      <c r="H12" s="1339">
        <f>VLOOKUP($A12,[30]総数!$G$11:$AA$35,5,FALSE)</f>
        <v>4</v>
      </c>
      <c r="I12" s="1339">
        <f>VLOOKUP($A12,[30]総数!$G$11:$AA$35,6,FALSE)</f>
        <v>4</v>
      </c>
      <c r="J12" s="1339">
        <f>VLOOKUP($A12,[30]総数!$G$11:$AA$35,7,FALSE)</f>
        <v>29</v>
      </c>
      <c r="K12" s="1339">
        <f>VLOOKUP($A12,[30]総数!$G$11:$AA$35,8,FALSE)</f>
        <v>6</v>
      </c>
      <c r="L12" s="1339">
        <f>VLOOKUP($A12,[30]総数!$G$11:$AA$35,10,FALSE)</f>
        <v>5</v>
      </c>
      <c r="M12" s="1339" t="str">
        <f>VLOOKUP($A12,[30]総数!$G$11:$AA$35,11,FALSE)</f>
        <v>-</v>
      </c>
      <c r="N12" s="1339">
        <f>VLOOKUP($A12,[30]総数!$G$11:$AA$35,12,FALSE)</f>
        <v>1</v>
      </c>
      <c r="O12" s="1339">
        <f>VLOOKUP($A12,[30]総数!$G$11:$AA$35,13,FALSE)</f>
        <v>1</v>
      </c>
      <c r="P12" s="1339">
        <f>VLOOKUP($A12,[30]総数!$G$11:$AA$35,15,FALSE)</f>
        <v>47</v>
      </c>
      <c r="Q12" s="1339">
        <f>VLOOKUP($A12,[30]総数!$G$11:$AA$35,18,FALSE)</f>
        <v>6</v>
      </c>
      <c r="R12" s="1339">
        <f>VLOOKUP($A12,[30]総数!$G$11:$AA$35,19,FALSE)</f>
        <v>6</v>
      </c>
      <c r="S12" s="1340"/>
      <c r="T12" s="1340"/>
    </row>
    <row r="13" spans="1:20" s="1341" customFormat="1" ht="14.45" customHeight="1">
      <c r="A13" s="1334" t="s">
        <v>1259</v>
      </c>
      <c r="B13" s="1342"/>
      <c r="C13" s="1343"/>
      <c r="D13" s="1346" t="s">
        <v>1260</v>
      </c>
      <c r="E13" s="1346"/>
      <c r="F13" s="1347"/>
      <c r="G13" s="1339">
        <f>VLOOKUP($A13,[30]総数!$G$11:$AA$35,2,FALSE)</f>
        <v>14337</v>
      </c>
      <c r="H13" s="1339">
        <f>VLOOKUP($A13,[30]総数!$G$11:$AA$35,5,FALSE)</f>
        <v>1575</v>
      </c>
      <c r="I13" s="1339">
        <f>VLOOKUP($A13,[30]総数!$G$11:$AA$35,6,FALSE)</f>
        <v>282</v>
      </c>
      <c r="J13" s="1339">
        <f>VLOOKUP($A13,[30]総数!$G$11:$AA$35,7,FALSE)</f>
        <v>10623</v>
      </c>
      <c r="K13" s="1339">
        <f>VLOOKUP($A13,[30]総数!$G$11:$AA$35,8,FALSE)</f>
        <v>1782</v>
      </c>
      <c r="L13" s="1339">
        <f>VLOOKUP($A13,[30]総数!$G$11:$AA$35,10,FALSE)</f>
        <v>1439</v>
      </c>
      <c r="M13" s="1339">
        <f>VLOOKUP($A13,[30]総数!$G$11:$AA$35,11,FALSE)</f>
        <v>239</v>
      </c>
      <c r="N13" s="1339">
        <f>VLOOKUP($A13,[30]総数!$G$11:$AA$35,12,FALSE)</f>
        <v>104</v>
      </c>
      <c r="O13" s="1339">
        <f>VLOOKUP($A13,[30]総数!$G$11:$AA$35,13,FALSE)</f>
        <v>357</v>
      </c>
      <c r="P13" s="1339">
        <f>VLOOKUP($A13,[30]総数!$G$11:$AA$35,15,FALSE)</f>
        <v>15238</v>
      </c>
      <c r="Q13" s="1339">
        <f>VLOOKUP($A13,[30]総数!$G$11:$AA$35,18,FALSE)</f>
        <v>2391</v>
      </c>
      <c r="R13" s="1339">
        <f>VLOOKUP($A13,[30]総数!$G$11:$AA$35,19,FALSE)</f>
        <v>188</v>
      </c>
      <c r="S13" s="1340"/>
      <c r="T13" s="1340"/>
    </row>
    <row r="14" spans="1:20" s="1341" customFormat="1" ht="14.45" customHeight="1">
      <c r="A14" s="1334" t="s">
        <v>1261</v>
      </c>
      <c r="B14" s="1342"/>
      <c r="C14" s="1343"/>
      <c r="D14" s="1346" t="s">
        <v>1262</v>
      </c>
      <c r="E14" s="1346"/>
      <c r="F14" s="1347"/>
      <c r="G14" s="1339">
        <f>VLOOKUP($A14,[30]総数!$G$11:$AA$35,2,FALSE)</f>
        <v>16626</v>
      </c>
      <c r="H14" s="1339">
        <f>VLOOKUP($A14,[30]総数!$G$11:$AA$35,5,FALSE)</f>
        <v>761</v>
      </c>
      <c r="I14" s="1339">
        <f>VLOOKUP($A14,[30]総数!$G$11:$AA$35,6,FALSE)</f>
        <v>239</v>
      </c>
      <c r="J14" s="1339">
        <f>VLOOKUP($A14,[30]総数!$G$11:$AA$35,7,FALSE)</f>
        <v>11640</v>
      </c>
      <c r="K14" s="1339">
        <f>VLOOKUP($A14,[30]総数!$G$11:$AA$35,8,FALSE)</f>
        <v>3982</v>
      </c>
      <c r="L14" s="1339">
        <f>VLOOKUP($A14,[30]総数!$G$11:$AA$35,10,FALSE)</f>
        <v>3706</v>
      </c>
      <c r="M14" s="1339">
        <f>VLOOKUP($A14,[30]総数!$G$11:$AA$35,11,FALSE)</f>
        <v>189</v>
      </c>
      <c r="N14" s="1339">
        <f>VLOOKUP($A14,[30]総数!$G$11:$AA$35,12,FALSE)</f>
        <v>87</v>
      </c>
      <c r="O14" s="1339">
        <f>VLOOKUP($A14,[30]総数!$G$11:$AA$35,13,FALSE)</f>
        <v>243</v>
      </c>
      <c r="P14" s="1339">
        <f>VLOOKUP($A14,[30]総数!$G$11:$AA$35,15,FALSE)</f>
        <v>14781</v>
      </c>
      <c r="Q14" s="1339">
        <f>VLOOKUP($A14,[30]総数!$G$11:$AA$35,18,FALSE)</f>
        <v>1974</v>
      </c>
      <c r="R14" s="1339">
        <f>VLOOKUP($A14,[30]総数!$G$11:$AA$35,19,FALSE)</f>
        <v>76</v>
      </c>
      <c r="S14" s="1340"/>
      <c r="T14" s="1340"/>
    </row>
    <row r="15" spans="1:20" s="1341" customFormat="1" ht="14.45" customHeight="1">
      <c r="A15" s="1334" t="s">
        <v>1263</v>
      </c>
      <c r="B15" s="1342"/>
      <c r="C15" s="1343"/>
      <c r="D15" s="1346" t="s">
        <v>1264</v>
      </c>
      <c r="E15" s="1346"/>
      <c r="F15" s="1347"/>
      <c r="G15" s="1339">
        <f>VLOOKUP($A15,[30]総数!$G$11:$AA$35,2,FALSE)</f>
        <v>993</v>
      </c>
      <c r="H15" s="1339">
        <f>VLOOKUP($A15,[30]総数!$G$11:$AA$35,5,FALSE)</f>
        <v>23</v>
      </c>
      <c r="I15" s="1339">
        <f>VLOOKUP($A15,[30]総数!$G$11:$AA$35,6,FALSE)</f>
        <v>18</v>
      </c>
      <c r="J15" s="1339">
        <f>VLOOKUP($A15,[30]総数!$G$11:$AA$35,7,FALSE)</f>
        <v>845</v>
      </c>
      <c r="K15" s="1339">
        <f>VLOOKUP($A15,[30]総数!$G$11:$AA$35,8,FALSE)</f>
        <v>118</v>
      </c>
      <c r="L15" s="1339">
        <f>VLOOKUP($A15,[30]総数!$G$11:$AA$35,10,FALSE)</f>
        <v>98</v>
      </c>
      <c r="M15" s="1339">
        <f>VLOOKUP($A15,[30]総数!$G$11:$AA$35,11,FALSE)</f>
        <v>13</v>
      </c>
      <c r="N15" s="1339">
        <f>VLOOKUP($A15,[30]総数!$G$11:$AA$35,12,FALSE)</f>
        <v>7</v>
      </c>
      <c r="O15" s="1339">
        <f>VLOOKUP($A15,[30]総数!$G$11:$AA$35,13,FALSE)</f>
        <v>7</v>
      </c>
      <c r="P15" s="1339">
        <f>VLOOKUP($A15,[30]総数!$G$11:$AA$35,15,FALSE)</f>
        <v>1165</v>
      </c>
      <c r="Q15" s="1339">
        <f>VLOOKUP($A15,[30]総数!$G$11:$AA$35,18,FALSE)</f>
        <v>268</v>
      </c>
      <c r="R15" s="1339">
        <f>VLOOKUP($A15,[30]総数!$G$11:$AA$35,19,FALSE)</f>
        <v>15</v>
      </c>
      <c r="S15" s="1340"/>
      <c r="T15" s="1340"/>
    </row>
    <row r="16" spans="1:20" s="1341" customFormat="1" ht="14.45" customHeight="1">
      <c r="A16" s="1334" t="s">
        <v>1265</v>
      </c>
      <c r="B16" s="1342"/>
      <c r="C16" s="1343"/>
      <c r="D16" s="1346" t="s">
        <v>1266</v>
      </c>
      <c r="E16" s="1346"/>
      <c r="F16" s="1347"/>
      <c r="G16" s="1339">
        <f>VLOOKUP($A16,[30]総数!$G$11:$AA$35,2,FALSE)</f>
        <v>3330</v>
      </c>
      <c r="H16" s="1339">
        <f>VLOOKUP($A16,[30]総数!$G$11:$AA$35,5,FALSE)</f>
        <v>279</v>
      </c>
      <c r="I16" s="1339">
        <f>VLOOKUP($A16,[30]総数!$G$11:$AA$35,6,FALSE)</f>
        <v>106</v>
      </c>
      <c r="J16" s="1339">
        <f>VLOOKUP($A16,[30]総数!$G$11:$AA$35,7,FALSE)</f>
        <v>2886</v>
      </c>
      <c r="K16" s="1339">
        <f>VLOOKUP($A16,[30]総数!$G$11:$AA$35,8,FALSE)</f>
        <v>144</v>
      </c>
      <c r="L16" s="1339">
        <f>VLOOKUP($A16,[30]総数!$G$11:$AA$35,10,FALSE)</f>
        <v>110</v>
      </c>
      <c r="M16" s="1339">
        <f>VLOOKUP($A16,[30]総数!$G$11:$AA$35,11,FALSE)</f>
        <v>31</v>
      </c>
      <c r="N16" s="1339">
        <f>VLOOKUP($A16,[30]総数!$G$11:$AA$35,12,FALSE)</f>
        <v>3</v>
      </c>
      <c r="O16" s="1339">
        <f>VLOOKUP($A16,[30]総数!$G$11:$AA$35,13,FALSE)</f>
        <v>21</v>
      </c>
      <c r="P16" s="1339">
        <f>VLOOKUP($A16,[30]総数!$G$11:$AA$35,15,FALSE)</f>
        <v>3923</v>
      </c>
      <c r="Q16" s="1339">
        <f>VLOOKUP($A16,[30]総数!$G$11:$AA$35,18,FALSE)</f>
        <v>704</v>
      </c>
      <c r="R16" s="1339">
        <f>VLOOKUP($A16,[30]総数!$G$11:$AA$35,19,FALSE)</f>
        <v>30</v>
      </c>
      <c r="S16" s="1340"/>
      <c r="T16" s="1340"/>
    </row>
    <row r="17" spans="1:20" s="1341" customFormat="1" ht="14.45" customHeight="1">
      <c r="A17" s="1334" t="s">
        <v>1267</v>
      </c>
      <c r="B17" s="1342"/>
      <c r="C17" s="1343"/>
      <c r="D17" s="1346" t="s">
        <v>1268</v>
      </c>
      <c r="E17" s="1346"/>
      <c r="F17" s="1347"/>
      <c r="G17" s="1339">
        <f>VLOOKUP($A17,[30]総数!$G$11:$AA$35,2,FALSE)</f>
        <v>8457</v>
      </c>
      <c r="H17" s="1339">
        <f>VLOOKUP($A17,[30]総数!$G$11:$AA$35,5,FALSE)</f>
        <v>313</v>
      </c>
      <c r="I17" s="1339">
        <f>VLOOKUP($A17,[30]総数!$G$11:$AA$35,6,FALSE)</f>
        <v>122</v>
      </c>
      <c r="J17" s="1339">
        <f>VLOOKUP($A17,[30]総数!$G$11:$AA$35,7,FALSE)</f>
        <v>6296</v>
      </c>
      <c r="K17" s="1339">
        <f>VLOOKUP($A17,[30]総数!$G$11:$AA$35,8,FALSE)</f>
        <v>1650</v>
      </c>
      <c r="L17" s="1339">
        <f>VLOOKUP($A17,[30]総数!$G$11:$AA$35,10,FALSE)</f>
        <v>1261</v>
      </c>
      <c r="M17" s="1339">
        <f>VLOOKUP($A17,[30]総数!$G$11:$AA$35,11,FALSE)</f>
        <v>320</v>
      </c>
      <c r="N17" s="1339">
        <f>VLOOKUP($A17,[30]総数!$G$11:$AA$35,12,FALSE)</f>
        <v>69</v>
      </c>
      <c r="O17" s="1339">
        <f>VLOOKUP($A17,[30]総数!$G$11:$AA$35,13,FALSE)</f>
        <v>198</v>
      </c>
      <c r="P17" s="1339">
        <f>VLOOKUP($A17,[30]総数!$G$11:$AA$35,15,FALSE)</f>
        <v>8273</v>
      </c>
      <c r="Q17" s="1339">
        <f>VLOOKUP($A17,[30]総数!$G$11:$AA$35,18,FALSE)</f>
        <v>1259</v>
      </c>
      <c r="R17" s="1339">
        <f>VLOOKUP($A17,[30]総数!$G$11:$AA$35,19,FALSE)</f>
        <v>138</v>
      </c>
      <c r="S17" s="1340"/>
      <c r="T17" s="1340"/>
    </row>
    <row r="18" spans="1:20" s="1341" customFormat="1" ht="14.45" customHeight="1">
      <c r="A18" s="1334" t="s">
        <v>1269</v>
      </c>
      <c r="B18" s="1342"/>
      <c r="C18" s="1343"/>
      <c r="D18" s="1346" t="s">
        <v>1270</v>
      </c>
      <c r="E18" s="1346"/>
      <c r="F18" s="1347"/>
      <c r="G18" s="1339">
        <f>VLOOKUP($A18,[30]総数!$G$11:$AA$35,2,FALSE)</f>
        <v>29499</v>
      </c>
      <c r="H18" s="1339">
        <f>VLOOKUP($A18,[30]総数!$G$11:$AA$35,5,FALSE)</f>
        <v>2058</v>
      </c>
      <c r="I18" s="1339">
        <f>VLOOKUP($A18,[30]総数!$G$11:$AA$35,6,FALSE)</f>
        <v>438</v>
      </c>
      <c r="J18" s="1339">
        <f>VLOOKUP($A18,[30]総数!$G$11:$AA$35,7,FALSE)</f>
        <v>23621</v>
      </c>
      <c r="K18" s="1339">
        <f>VLOOKUP($A18,[30]総数!$G$11:$AA$35,8,FALSE)</f>
        <v>3344</v>
      </c>
      <c r="L18" s="1339">
        <f>VLOOKUP($A18,[30]総数!$G$11:$AA$35,10,FALSE)</f>
        <v>3092</v>
      </c>
      <c r="M18" s="1339">
        <f>VLOOKUP($A18,[30]総数!$G$11:$AA$35,11,FALSE)</f>
        <v>152</v>
      </c>
      <c r="N18" s="1339">
        <f>VLOOKUP($A18,[30]総数!$G$11:$AA$35,12,FALSE)</f>
        <v>100</v>
      </c>
      <c r="O18" s="1339">
        <f>VLOOKUP($A18,[30]総数!$G$11:$AA$35,13,FALSE)</f>
        <v>476</v>
      </c>
      <c r="P18" s="1339">
        <f>VLOOKUP($A18,[30]総数!$G$11:$AA$35,15,FALSE)</f>
        <v>30099</v>
      </c>
      <c r="Q18" s="1339">
        <f>VLOOKUP($A18,[30]総数!$G$11:$AA$35,18,FALSE)</f>
        <v>3724</v>
      </c>
      <c r="R18" s="1339">
        <f>VLOOKUP($A18,[30]総数!$G$11:$AA$35,19,FALSE)</f>
        <v>120</v>
      </c>
      <c r="S18" s="1340"/>
      <c r="T18" s="1340"/>
    </row>
    <row r="19" spans="1:20" s="1341" customFormat="1" ht="14.45" customHeight="1">
      <c r="A19" s="1334" t="s">
        <v>1271</v>
      </c>
      <c r="B19" s="1342"/>
      <c r="C19" s="1348"/>
      <c r="D19" s="1346" t="s">
        <v>1272</v>
      </c>
      <c r="E19" s="1346"/>
      <c r="F19" s="1347"/>
      <c r="G19" s="1339">
        <f>VLOOKUP($A19,[30]総数!$G$11:$AA$35,2,FALSE)</f>
        <v>6755</v>
      </c>
      <c r="H19" s="1339">
        <f>VLOOKUP($A19,[30]総数!$G$11:$AA$35,5,FALSE)</f>
        <v>268</v>
      </c>
      <c r="I19" s="1339">
        <f>VLOOKUP($A19,[30]総数!$G$11:$AA$35,6,FALSE)</f>
        <v>186</v>
      </c>
      <c r="J19" s="1339">
        <f>VLOOKUP($A19,[30]総数!$G$11:$AA$35,7,FALSE)</f>
        <v>6124</v>
      </c>
      <c r="K19" s="1339">
        <f>VLOOKUP($A19,[30]総数!$G$11:$AA$35,8,FALSE)</f>
        <v>331</v>
      </c>
      <c r="L19" s="1339">
        <f>VLOOKUP($A19,[30]総数!$G$11:$AA$35,10,FALSE)</f>
        <v>288</v>
      </c>
      <c r="M19" s="1339">
        <f>VLOOKUP($A19,[30]総数!$G$11:$AA$35,11,FALSE)</f>
        <v>33</v>
      </c>
      <c r="N19" s="1339">
        <f>VLOOKUP($A19,[30]総数!$G$11:$AA$35,12,FALSE)</f>
        <v>10</v>
      </c>
      <c r="O19" s="1339">
        <f>VLOOKUP($A19,[30]総数!$G$11:$AA$35,13,FALSE)</f>
        <v>32</v>
      </c>
      <c r="P19" s="1339">
        <f>VLOOKUP($A19,[30]総数!$G$11:$AA$35,15,FALSE)</f>
        <v>7897</v>
      </c>
      <c r="Q19" s="1339">
        <f>VLOOKUP($A19,[30]総数!$G$11:$AA$35,18,FALSE)</f>
        <v>1392</v>
      </c>
      <c r="R19" s="1339">
        <f>VLOOKUP($A19,[30]総数!$G$11:$AA$35,19,FALSE)</f>
        <v>71</v>
      </c>
      <c r="S19" s="1340"/>
      <c r="T19" s="1340"/>
    </row>
    <row r="20" spans="1:20" s="1341" customFormat="1" ht="14.45" customHeight="1">
      <c r="A20" s="1334" t="s">
        <v>1273</v>
      </c>
      <c r="B20" s="1342"/>
      <c r="C20" s="1343"/>
      <c r="D20" s="1346" t="s">
        <v>1274</v>
      </c>
      <c r="E20" s="1346"/>
      <c r="F20" s="1347"/>
      <c r="G20" s="1339">
        <f>VLOOKUP($A20,[30]総数!$G$11:$AA$35,2,FALSE)</f>
        <v>3691</v>
      </c>
      <c r="H20" s="1339">
        <f>VLOOKUP($A20,[30]総数!$G$11:$AA$35,5,FALSE)</f>
        <v>802</v>
      </c>
      <c r="I20" s="1339">
        <f>VLOOKUP($A20,[30]総数!$G$11:$AA$35,6,FALSE)</f>
        <v>77</v>
      </c>
      <c r="J20" s="1339">
        <f>VLOOKUP($A20,[30]総数!$G$11:$AA$35,7,FALSE)</f>
        <v>2607</v>
      </c>
      <c r="K20" s="1339">
        <f>VLOOKUP($A20,[30]総数!$G$11:$AA$35,8,FALSE)</f>
        <v>211</v>
      </c>
      <c r="L20" s="1339">
        <f>VLOOKUP($A20,[30]総数!$G$11:$AA$35,10,FALSE)</f>
        <v>185</v>
      </c>
      <c r="M20" s="1339">
        <f>VLOOKUP($A20,[30]総数!$G$11:$AA$35,11,FALSE)</f>
        <v>17</v>
      </c>
      <c r="N20" s="1339">
        <f>VLOOKUP($A20,[30]総数!$G$11:$AA$35,12,FALSE)</f>
        <v>9</v>
      </c>
      <c r="O20" s="1339">
        <f>VLOOKUP($A20,[30]総数!$G$11:$AA$35,13,FALSE)</f>
        <v>71</v>
      </c>
      <c r="P20" s="1339">
        <f>VLOOKUP($A20,[30]総数!$G$11:$AA$35,15,FALSE)</f>
        <v>3901</v>
      </c>
      <c r="Q20" s="1339">
        <f>VLOOKUP($A20,[30]総数!$G$11:$AA$35,18,FALSE)</f>
        <v>386</v>
      </c>
      <c r="R20" s="1339">
        <f>VLOOKUP($A20,[30]総数!$G$11:$AA$35,19,FALSE)</f>
        <v>26</v>
      </c>
      <c r="S20" s="1340"/>
      <c r="T20" s="1340"/>
    </row>
    <row r="21" spans="1:20" s="1341" customFormat="1" ht="14.45" customHeight="1">
      <c r="A21" s="1334" t="s">
        <v>1275</v>
      </c>
      <c r="B21" s="1342"/>
      <c r="C21" s="1343"/>
      <c r="D21" s="1349" t="s">
        <v>1276</v>
      </c>
      <c r="E21" s="1349"/>
      <c r="F21" s="1347"/>
      <c r="G21" s="1339">
        <f>VLOOKUP($A21,[30]総数!$G$11:$AA$35,2,FALSE)</f>
        <v>7302</v>
      </c>
      <c r="H21" s="1339">
        <f>VLOOKUP($A21,[30]総数!$G$11:$AA$35,5,FALSE)</f>
        <v>870</v>
      </c>
      <c r="I21" s="1339">
        <f>VLOOKUP($A21,[30]総数!$G$11:$AA$35,6,FALSE)</f>
        <v>141</v>
      </c>
      <c r="J21" s="1339">
        <f>VLOOKUP($A21,[30]総数!$G$11:$AA$35,7,FALSE)</f>
        <v>5808</v>
      </c>
      <c r="K21" s="1339">
        <f>VLOOKUP($A21,[30]総数!$G$11:$AA$35,8,FALSE)</f>
        <v>575</v>
      </c>
      <c r="L21" s="1339">
        <f>VLOOKUP($A21,[30]総数!$G$11:$AA$35,10,FALSE)</f>
        <v>486</v>
      </c>
      <c r="M21" s="1339">
        <f>VLOOKUP($A21,[30]総数!$G$11:$AA$35,11,FALSE)</f>
        <v>77</v>
      </c>
      <c r="N21" s="1339">
        <f>VLOOKUP($A21,[30]総数!$G$11:$AA$35,12,FALSE)</f>
        <v>12</v>
      </c>
      <c r="O21" s="1339">
        <f>VLOOKUP($A21,[30]総数!$G$11:$AA$35,13,FALSE)</f>
        <v>49</v>
      </c>
      <c r="P21" s="1339">
        <f>VLOOKUP($A21,[30]総数!$G$11:$AA$35,15,FALSE)</f>
        <v>7970</v>
      </c>
      <c r="Q21" s="1339">
        <f>VLOOKUP($A21,[30]総数!$G$11:$AA$35,18,FALSE)</f>
        <v>1182</v>
      </c>
      <c r="R21" s="1339">
        <f>VLOOKUP($A21,[30]総数!$G$11:$AA$35,19,FALSE)</f>
        <v>49</v>
      </c>
      <c r="S21" s="1340"/>
      <c r="T21" s="1340"/>
    </row>
    <row r="22" spans="1:20" s="1341" customFormat="1" ht="14.45" customHeight="1">
      <c r="A22" s="1334" t="s">
        <v>1277</v>
      </c>
      <c r="B22" s="1342"/>
      <c r="C22" s="1343"/>
      <c r="D22" s="1346" t="s">
        <v>1278</v>
      </c>
      <c r="E22" s="1346"/>
      <c r="F22" s="1347"/>
      <c r="G22" s="1339">
        <f>VLOOKUP($A22,[30]総数!$G$11:$AA$35,2,FALSE)</f>
        <v>12042</v>
      </c>
      <c r="H22" s="1339">
        <f>VLOOKUP($A22,[30]総数!$G$11:$AA$35,5,FALSE)</f>
        <v>551</v>
      </c>
      <c r="I22" s="1339">
        <f>VLOOKUP($A22,[30]総数!$G$11:$AA$35,6,FALSE)</f>
        <v>110</v>
      </c>
      <c r="J22" s="1339">
        <f>VLOOKUP($A22,[30]総数!$G$11:$AA$35,7,FALSE)</f>
        <v>10602</v>
      </c>
      <c r="K22" s="1339">
        <f>VLOOKUP($A22,[30]総数!$G$11:$AA$35,8,FALSE)</f>
        <v>650</v>
      </c>
      <c r="L22" s="1339">
        <f>VLOOKUP($A22,[30]総数!$G$11:$AA$35,10,FALSE)</f>
        <v>575</v>
      </c>
      <c r="M22" s="1339">
        <f>VLOOKUP($A22,[30]総数!$G$11:$AA$35,11,FALSE)</f>
        <v>47</v>
      </c>
      <c r="N22" s="1339">
        <f>VLOOKUP($A22,[30]総数!$G$11:$AA$35,12,FALSE)</f>
        <v>28</v>
      </c>
      <c r="O22" s="1339">
        <f>VLOOKUP($A22,[30]総数!$G$11:$AA$35,13,FALSE)</f>
        <v>239</v>
      </c>
      <c r="P22" s="1339">
        <f>VLOOKUP($A22,[30]総数!$G$11:$AA$35,15,FALSE)</f>
        <v>12404</v>
      </c>
      <c r="Q22" s="1339">
        <f>VLOOKUP($A22,[30]総数!$G$11:$AA$35,18,FALSE)</f>
        <v>951</v>
      </c>
      <c r="R22" s="1339">
        <f>VLOOKUP($A22,[30]総数!$G$11:$AA$35,19,FALSE)</f>
        <v>33</v>
      </c>
      <c r="S22" s="1340"/>
      <c r="T22" s="1340"/>
    </row>
    <row r="23" spans="1:20" s="1341" customFormat="1" ht="14.45" customHeight="1">
      <c r="A23" s="1334" t="s">
        <v>1279</v>
      </c>
      <c r="B23" s="1342"/>
      <c r="C23" s="1343"/>
      <c r="D23" s="1346" t="s">
        <v>1280</v>
      </c>
      <c r="E23" s="1346"/>
      <c r="F23" s="1347"/>
      <c r="G23" s="1339">
        <f>VLOOKUP($A23,[30]総数!$G$11:$AA$35,2,FALSE)</f>
        <v>6507</v>
      </c>
      <c r="H23" s="1339">
        <f>VLOOKUP($A23,[30]総数!$G$11:$AA$35,5,FALSE)</f>
        <v>847</v>
      </c>
      <c r="I23" s="1339">
        <f>VLOOKUP($A23,[30]総数!$G$11:$AA$35,6,FALSE)</f>
        <v>92</v>
      </c>
      <c r="J23" s="1339">
        <f>VLOOKUP($A23,[30]総数!$G$11:$AA$35,7,FALSE)</f>
        <v>4963</v>
      </c>
      <c r="K23" s="1339">
        <f>VLOOKUP($A23,[30]総数!$G$11:$AA$35,8,FALSE)</f>
        <v>538</v>
      </c>
      <c r="L23" s="1339">
        <f>VLOOKUP($A23,[30]総数!$G$11:$AA$35,10,FALSE)</f>
        <v>494</v>
      </c>
      <c r="M23" s="1339">
        <f>VLOOKUP($A23,[30]総数!$G$11:$AA$35,11,FALSE)</f>
        <v>28</v>
      </c>
      <c r="N23" s="1339">
        <f>VLOOKUP($A23,[30]総数!$G$11:$AA$35,12,FALSE)</f>
        <v>16</v>
      </c>
      <c r="O23" s="1339">
        <f>VLOOKUP($A23,[30]総数!$G$11:$AA$35,13,FALSE)</f>
        <v>159</v>
      </c>
      <c r="P23" s="1339">
        <f>VLOOKUP($A23,[30]総数!$G$11:$AA$35,15,FALSE)</f>
        <v>6714</v>
      </c>
      <c r="Q23" s="1339">
        <f>VLOOKUP($A23,[30]総数!$G$11:$AA$35,18,FALSE)</f>
        <v>715</v>
      </c>
      <c r="R23" s="1339">
        <f>VLOOKUP($A23,[30]総数!$G$11:$AA$35,19,FALSE)</f>
        <v>14</v>
      </c>
      <c r="S23" s="1340"/>
      <c r="T23" s="1340"/>
    </row>
    <row r="24" spans="1:20" s="1341" customFormat="1" ht="14.45" customHeight="1">
      <c r="A24" s="1334" t="s">
        <v>1281</v>
      </c>
      <c r="B24" s="1342"/>
      <c r="C24" s="1343"/>
      <c r="D24" s="1346" t="s">
        <v>1282</v>
      </c>
      <c r="E24" s="1346"/>
      <c r="F24" s="1347"/>
      <c r="G24" s="1339">
        <f>VLOOKUP($A24,[30]総数!$G$11:$AA$35,2,FALSE)</f>
        <v>9691</v>
      </c>
      <c r="H24" s="1339">
        <f>VLOOKUP($A24,[30]総数!$G$11:$AA$35,5,FALSE)</f>
        <v>461</v>
      </c>
      <c r="I24" s="1339">
        <f>VLOOKUP($A24,[30]総数!$G$11:$AA$35,6,FALSE)</f>
        <v>157</v>
      </c>
      <c r="J24" s="1339">
        <f>VLOOKUP($A24,[30]総数!$G$11:$AA$35,7,FALSE)</f>
        <v>8194</v>
      </c>
      <c r="K24" s="1339">
        <f>VLOOKUP($A24,[30]総数!$G$11:$AA$35,8,FALSE)</f>
        <v>1000</v>
      </c>
      <c r="L24" s="1339">
        <f>VLOOKUP($A24,[30]総数!$G$11:$AA$35,10,FALSE)</f>
        <v>951</v>
      </c>
      <c r="M24" s="1339">
        <f>VLOOKUP($A24,[30]総数!$G$11:$AA$35,11,FALSE)</f>
        <v>40</v>
      </c>
      <c r="N24" s="1339">
        <f>VLOOKUP($A24,[30]総数!$G$11:$AA$35,12,FALSE)</f>
        <v>9</v>
      </c>
      <c r="O24" s="1339">
        <f>VLOOKUP($A24,[30]総数!$G$11:$AA$35,13,FALSE)</f>
        <v>36</v>
      </c>
      <c r="P24" s="1339">
        <f>VLOOKUP($A24,[30]総数!$G$11:$AA$35,15,FALSE)</f>
        <v>10829</v>
      </c>
      <c r="Q24" s="1339">
        <f>VLOOKUP($A24,[30]総数!$G$11:$AA$35,18,FALSE)</f>
        <v>2091</v>
      </c>
      <c r="R24" s="1339">
        <f>VLOOKUP($A24,[30]総数!$G$11:$AA$35,19,FALSE)</f>
        <v>38</v>
      </c>
      <c r="S24" s="1340"/>
      <c r="T24" s="1340"/>
    </row>
    <row r="25" spans="1:20" s="1341" customFormat="1" ht="14.45" customHeight="1">
      <c r="A25" s="1334" t="s">
        <v>1283</v>
      </c>
      <c r="B25" s="1342"/>
      <c r="C25" s="1343"/>
      <c r="D25" s="1346" t="s">
        <v>1284</v>
      </c>
      <c r="E25" s="1346"/>
      <c r="F25" s="1347"/>
      <c r="G25" s="1339">
        <f>VLOOKUP($A25,[30]総数!$G$11:$AA$35,2,FALSE)</f>
        <v>35621</v>
      </c>
      <c r="H25" s="1339">
        <f>VLOOKUP($A25,[30]総数!$G$11:$AA$35,5,FALSE)</f>
        <v>1013</v>
      </c>
      <c r="I25" s="1339">
        <f>VLOOKUP($A25,[30]総数!$G$11:$AA$35,6,FALSE)</f>
        <v>464</v>
      </c>
      <c r="J25" s="1339">
        <f>VLOOKUP($A25,[30]総数!$G$11:$AA$35,7,FALSE)</f>
        <v>31320</v>
      </c>
      <c r="K25" s="1339">
        <f>VLOOKUP($A25,[30]総数!$G$11:$AA$35,8,FALSE)</f>
        <v>2935</v>
      </c>
      <c r="L25" s="1339">
        <f>VLOOKUP($A25,[30]総数!$G$11:$AA$35,10,FALSE)</f>
        <v>2820</v>
      </c>
      <c r="M25" s="1339">
        <f>VLOOKUP($A25,[30]総数!$G$11:$AA$35,11,FALSE)</f>
        <v>54</v>
      </c>
      <c r="N25" s="1339">
        <f>VLOOKUP($A25,[30]総数!$G$11:$AA$35,12,FALSE)</f>
        <v>61</v>
      </c>
      <c r="O25" s="1339">
        <f>VLOOKUP($A25,[30]総数!$G$11:$AA$35,13,FALSE)</f>
        <v>353</v>
      </c>
      <c r="P25" s="1339">
        <f>VLOOKUP($A25,[30]総数!$G$11:$AA$35,15,FALSE)</f>
        <v>38180</v>
      </c>
      <c r="Q25" s="1339">
        <f>VLOOKUP($A25,[30]総数!$G$11:$AA$35,18,FALSE)</f>
        <v>5391</v>
      </c>
      <c r="R25" s="1339">
        <f>VLOOKUP($A25,[30]総数!$G$11:$AA$35,19,FALSE)</f>
        <v>42</v>
      </c>
      <c r="S25" s="1340"/>
      <c r="T25" s="1340"/>
    </row>
    <row r="26" spans="1:20" s="1341" customFormat="1" ht="14.45" customHeight="1">
      <c r="A26" s="1334" t="s">
        <v>1285</v>
      </c>
      <c r="B26" s="1342"/>
      <c r="C26" s="1343"/>
      <c r="D26" s="1346" t="s">
        <v>1286</v>
      </c>
      <c r="E26" s="1346"/>
      <c r="F26" s="1347"/>
      <c r="G26" s="1339">
        <f>VLOOKUP($A26,[30]総数!$G$11:$AA$35,2,FALSE)</f>
        <v>1218</v>
      </c>
      <c r="H26" s="1339">
        <f>VLOOKUP($A26,[30]総数!$G$11:$AA$35,5,FALSE)</f>
        <v>11</v>
      </c>
      <c r="I26" s="1339">
        <f>VLOOKUP($A26,[30]総数!$G$11:$AA$35,6,FALSE)</f>
        <v>11</v>
      </c>
      <c r="J26" s="1339">
        <f>VLOOKUP($A26,[30]総数!$G$11:$AA$35,7,FALSE)</f>
        <v>987</v>
      </c>
      <c r="K26" s="1339">
        <f>VLOOKUP($A26,[30]総数!$G$11:$AA$35,8,FALSE)</f>
        <v>207</v>
      </c>
      <c r="L26" s="1339">
        <f>VLOOKUP($A26,[30]総数!$G$11:$AA$35,10,FALSE)</f>
        <v>195</v>
      </c>
      <c r="M26" s="1339">
        <f>VLOOKUP($A26,[30]総数!$G$11:$AA$35,11,FALSE)</f>
        <v>5</v>
      </c>
      <c r="N26" s="1339">
        <f>VLOOKUP($A26,[30]総数!$G$11:$AA$35,12,FALSE)</f>
        <v>7</v>
      </c>
      <c r="O26" s="1339">
        <f>VLOOKUP($A26,[30]総数!$G$11:$AA$35,13,FALSE)</f>
        <v>13</v>
      </c>
      <c r="P26" s="1339">
        <f>VLOOKUP($A26,[30]総数!$G$11:$AA$35,15,FALSE)</f>
        <v>1252</v>
      </c>
      <c r="Q26" s="1339">
        <f>VLOOKUP($A26,[30]総数!$G$11:$AA$35,18,FALSE)</f>
        <v>230</v>
      </c>
      <c r="R26" s="1339">
        <f>VLOOKUP($A26,[30]総数!$G$11:$AA$35,19,FALSE)</f>
        <v>4</v>
      </c>
      <c r="S26" s="1340"/>
      <c r="T26" s="1340"/>
    </row>
    <row r="27" spans="1:20" s="1341" customFormat="1" ht="14.45" customHeight="1">
      <c r="A27" s="1334" t="s">
        <v>1287</v>
      </c>
      <c r="B27" s="1342"/>
      <c r="C27" s="1343"/>
      <c r="D27" s="1346" t="s">
        <v>1288</v>
      </c>
      <c r="E27" s="1346"/>
      <c r="F27" s="1347"/>
      <c r="G27" s="1339">
        <f>VLOOKUP($A27,[30]総数!$G$11:$AA$35,2,FALSE)</f>
        <v>12711</v>
      </c>
      <c r="H27" s="1339">
        <f>VLOOKUP($A27,[30]総数!$G$11:$AA$35,5,FALSE)</f>
        <v>813</v>
      </c>
      <c r="I27" s="1339">
        <f>VLOOKUP($A27,[30]総数!$G$11:$AA$35,6,FALSE)</f>
        <v>337</v>
      </c>
      <c r="J27" s="1339">
        <f>VLOOKUP($A27,[30]総数!$G$11:$AA$35,7,FALSE)</f>
        <v>10661</v>
      </c>
      <c r="K27" s="1339">
        <f>VLOOKUP($A27,[30]総数!$G$11:$AA$35,8,FALSE)</f>
        <v>1023</v>
      </c>
      <c r="L27" s="1339">
        <f>VLOOKUP($A27,[30]総数!$G$11:$AA$35,10,FALSE)</f>
        <v>932</v>
      </c>
      <c r="M27" s="1339">
        <f>VLOOKUP($A27,[30]総数!$G$11:$AA$35,11,FALSE)</f>
        <v>56</v>
      </c>
      <c r="N27" s="1339">
        <f>VLOOKUP($A27,[30]総数!$G$11:$AA$35,12,FALSE)</f>
        <v>35</v>
      </c>
      <c r="O27" s="1339">
        <f>VLOOKUP($A27,[30]総数!$G$11:$AA$35,13,FALSE)</f>
        <v>214</v>
      </c>
      <c r="P27" s="1339">
        <f>VLOOKUP($A27,[30]総数!$G$11:$AA$35,15,FALSE)</f>
        <v>13442</v>
      </c>
      <c r="Q27" s="1339">
        <f>VLOOKUP($A27,[30]総数!$G$11:$AA$35,18,FALSE)</f>
        <v>1687</v>
      </c>
      <c r="R27" s="1339">
        <f>VLOOKUP($A27,[30]総数!$G$11:$AA$35,19,FALSE)</f>
        <v>32</v>
      </c>
      <c r="S27" s="1340"/>
      <c r="T27" s="1340"/>
    </row>
    <row r="28" spans="1:20" s="1341" customFormat="1" ht="14.45" customHeight="1">
      <c r="A28" s="1334" t="s">
        <v>1289</v>
      </c>
      <c r="B28" s="1342"/>
      <c r="C28" s="1343"/>
      <c r="D28" s="1346" t="s">
        <v>1290</v>
      </c>
      <c r="E28" s="1346"/>
      <c r="F28" s="1347"/>
      <c r="G28" s="1339">
        <f>VLOOKUP($A28,[30]総数!$G$11:$AA$35,2,FALSE)</f>
        <v>7423</v>
      </c>
      <c r="H28" s="1339">
        <f>VLOOKUP($A28,[30]総数!$G$11:$AA$35,5,FALSE)</f>
        <v>112</v>
      </c>
      <c r="I28" s="1339">
        <f>VLOOKUP($A28,[30]総数!$G$11:$AA$35,6,FALSE)</f>
        <v>112</v>
      </c>
      <c r="J28" s="1339">
        <f>VLOOKUP($A28,[30]総数!$G$11:$AA$35,7,FALSE)</f>
        <v>6727</v>
      </c>
      <c r="K28" s="1339">
        <f>VLOOKUP($A28,[30]総数!$G$11:$AA$35,8,FALSE)</f>
        <v>567</v>
      </c>
      <c r="L28" s="1339">
        <f>VLOOKUP($A28,[30]総数!$G$11:$AA$35,10,FALSE)</f>
        <v>541</v>
      </c>
      <c r="M28" s="1339">
        <f>VLOOKUP($A28,[30]総数!$G$11:$AA$35,11,FALSE)</f>
        <v>19</v>
      </c>
      <c r="N28" s="1339">
        <f>VLOOKUP($A28,[30]総数!$G$11:$AA$35,12,FALSE)</f>
        <v>7</v>
      </c>
      <c r="O28" s="1339">
        <f>VLOOKUP($A28,[30]総数!$G$11:$AA$35,13,FALSE)</f>
        <v>17</v>
      </c>
      <c r="P28" s="1339">
        <f>VLOOKUP($A28,[30]総数!$G$11:$AA$35,15,FALSE)</f>
        <v>8923</v>
      </c>
      <c r="Q28" s="1339">
        <f>VLOOKUP($A28,[30]総数!$G$11:$AA$35,18,FALSE)</f>
        <v>2017</v>
      </c>
      <c r="R28" s="1339">
        <f>VLOOKUP($A28,[30]総数!$G$11:$AA$35,19,FALSE)</f>
        <v>43</v>
      </c>
      <c r="S28" s="1340"/>
      <c r="T28" s="1340"/>
    </row>
    <row r="29" spans="1:20" s="1341" customFormat="1" ht="14.45" customHeight="1">
      <c r="A29" s="1334" t="s">
        <v>1291</v>
      </c>
      <c r="B29" s="1342"/>
      <c r="C29" s="1343"/>
      <c r="D29" s="1346" t="s">
        <v>1292</v>
      </c>
      <c r="E29" s="1346"/>
      <c r="F29" s="1347"/>
      <c r="G29" s="1339">
        <f>VLOOKUP($A29,[30]総数!$G$11:$AA$35,2,FALSE)</f>
        <v>5279</v>
      </c>
      <c r="H29" s="1339">
        <f>VLOOKUP($A29,[30]総数!$G$11:$AA$35,5,FALSE)</f>
        <v>644</v>
      </c>
      <c r="I29" s="1339">
        <f>VLOOKUP($A29,[30]総数!$G$11:$AA$35,6,FALSE)</f>
        <v>80</v>
      </c>
      <c r="J29" s="1339">
        <f>VLOOKUP($A29,[30]総数!$G$11:$AA$35,7,FALSE)</f>
        <v>2165</v>
      </c>
      <c r="K29" s="1339">
        <f>VLOOKUP($A29,[30]総数!$G$11:$AA$35,8,FALSE)</f>
        <v>274</v>
      </c>
      <c r="L29" s="1339">
        <f>VLOOKUP($A29,[30]総数!$G$11:$AA$35,10,FALSE)</f>
        <v>153</v>
      </c>
      <c r="M29" s="1339">
        <f>VLOOKUP($A29,[30]総数!$G$11:$AA$35,11,FALSE)</f>
        <v>36</v>
      </c>
      <c r="N29" s="1339">
        <f>VLOOKUP($A29,[30]総数!$G$11:$AA$35,12,FALSE)</f>
        <v>85</v>
      </c>
      <c r="O29" s="1339">
        <f>VLOOKUP($A29,[30]総数!$G$11:$AA$35,13,FALSE)</f>
        <v>2196</v>
      </c>
      <c r="P29" s="1339">
        <f>VLOOKUP($A29,[30]総数!$G$11:$AA$35,15,FALSE)</f>
        <v>5315</v>
      </c>
      <c r="Q29" s="1339">
        <f>VLOOKUP($A29,[30]総数!$G$11:$AA$35,18,FALSE)</f>
        <v>204</v>
      </c>
      <c r="R29" s="1339">
        <f>VLOOKUP($A29,[30]総数!$G$11:$AA$35,19,FALSE)</f>
        <v>21</v>
      </c>
      <c r="S29" s="1340"/>
      <c r="T29" s="1340"/>
    </row>
    <row r="30" spans="1:20" s="1341" customFormat="1" ht="8.1" customHeight="1">
      <c r="A30" s="1334"/>
      <c r="B30" s="1342"/>
      <c r="C30" s="1343"/>
      <c r="D30" s="1350"/>
      <c r="E30" s="1350"/>
      <c r="F30" s="1347"/>
      <c r="G30" s="1339"/>
      <c r="H30" s="1339"/>
      <c r="I30" s="1339"/>
      <c r="J30" s="1339"/>
      <c r="K30" s="1339"/>
      <c r="L30" s="1339"/>
      <c r="M30" s="1339"/>
      <c r="N30" s="1339"/>
      <c r="O30" s="1339"/>
      <c r="P30" s="1339"/>
      <c r="Q30" s="1339"/>
      <c r="R30" s="1339"/>
      <c r="S30" s="1340"/>
      <c r="T30" s="1340"/>
    </row>
    <row r="31" spans="1:20" s="1341" customFormat="1" ht="18.75">
      <c r="A31" s="1334" t="s">
        <v>1249</v>
      </c>
      <c r="B31" s="1335" t="s">
        <v>1293</v>
      </c>
      <c r="C31" s="1351"/>
      <c r="D31" s="1352"/>
      <c r="E31" s="1353"/>
      <c r="F31" s="1338"/>
      <c r="G31" s="1339">
        <f>VLOOKUP($A31,[30]男!$G$11:$AA$32,2,FALSE)</f>
        <v>95201</v>
      </c>
      <c r="H31" s="1339">
        <f>VLOOKUP($A31,[30]男!$G$11:$AA$32,5,FALSE)</f>
        <v>7175</v>
      </c>
      <c r="I31" s="1339">
        <f>VLOOKUP($A31,[30]男!$G$11:$AA$32,6,FALSE)</f>
        <v>1413</v>
      </c>
      <c r="J31" s="1339">
        <f>VLOOKUP($A31,[30]男!$G$11:$AA$32,7,FALSE)</f>
        <v>72060</v>
      </c>
      <c r="K31" s="1339">
        <f>VLOOKUP($A31,[30]男!$G$11:$AA$32,8,FALSE)</f>
        <v>13314</v>
      </c>
      <c r="L31" s="1339">
        <f>VLOOKUP($A31,[30]男!$G$11:$AA$32,10,FALSE)</f>
        <v>11606</v>
      </c>
      <c r="M31" s="1339">
        <f>VLOOKUP($A31,[30]男!$G$11:$AA$32,11,FALSE)</f>
        <v>1229</v>
      </c>
      <c r="N31" s="1339">
        <f>VLOOKUP($A31,[30]男!$G$11:$AA$32,12,FALSE)</f>
        <v>479</v>
      </c>
      <c r="O31" s="1339">
        <f>VLOOKUP($A31,[30]男!$G$11:$AA$32,13,FALSE)</f>
        <v>2652</v>
      </c>
      <c r="P31" s="1339">
        <f>VLOOKUP($A31,[30]男!$G$11:$AA$32,15,FALSE)</f>
        <v>99316</v>
      </c>
      <c r="Q31" s="1339">
        <f>VLOOKUP($A31,[30]男!$G$11:$AA$32,18,FALSE)</f>
        <v>16121</v>
      </c>
      <c r="R31" s="1339">
        <f>VLOOKUP($A31,[30]男!$G$11:$AA$32,19,FALSE)</f>
        <v>829</v>
      </c>
      <c r="S31" s="1340"/>
      <c r="T31" s="1340"/>
    </row>
    <row r="32" spans="1:20" s="1341" customFormat="1" ht="14.45" customHeight="1">
      <c r="A32" s="1334" t="s">
        <v>1251</v>
      </c>
      <c r="B32" s="1342"/>
      <c r="C32" s="1343"/>
      <c r="D32" s="1344" t="s">
        <v>1252</v>
      </c>
      <c r="E32" s="1344"/>
      <c r="F32" s="1345"/>
      <c r="G32" s="1339">
        <f>VLOOKUP($A32,[30]男!$G$11:$AA$32,2,FALSE)</f>
        <v>1388</v>
      </c>
      <c r="H32" s="1339">
        <f>VLOOKUP($A32,[30]男!$G$11:$AA$32,5,FALSE)</f>
        <v>837</v>
      </c>
      <c r="I32" s="1339">
        <f>VLOOKUP($A32,[30]男!$G$11:$AA$32,6,FALSE)</f>
        <v>5</v>
      </c>
      <c r="J32" s="1339">
        <f>VLOOKUP($A32,[30]男!$G$11:$AA$32,7,FALSE)</f>
        <v>436</v>
      </c>
      <c r="K32" s="1339">
        <f>VLOOKUP($A32,[30]男!$G$11:$AA$32,8,FALSE)</f>
        <v>113</v>
      </c>
      <c r="L32" s="1339">
        <f>VLOOKUP($A32,[30]男!$G$11:$AA$32,10,FALSE)</f>
        <v>109</v>
      </c>
      <c r="M32" s="1339">
        <f>VLOOKUP($A32,[30]男!$G$11:$AA$32,11,FALSE)</f>
        <v>2</v>
      </c>
      <c r="N32" s="1339">
        <f>VLOOKUP($A32,[30]男!$G$11:$AA$32,12,FALSE)</f>
        <v>2</v>
      </c>
      <c r="O32" s="1339">
        <f>VLOOKUP($A32,[30]男!$G$11:$AA$32,13,FALSE)</f>
        <v>2</v>
      </c>
      <c r="P32" s="1339">
        <f>VLOOKUP($A32,[30]男!$G$11:$AA$32,15,FALSE)</f>
        <v>1349</v>
      </c>
      <c r="Q32" s="1339">
        <f>VLOOKUP($A32,[30]男!$G$11:$AA$32,18,FALSE)</f>
        <v>71</v>
      </c>
      <c r="R32" s="1339">
        <f>VLOOKUP($A32,[30]男!$G$11:$AA$32,19,FALSE)</f>
        <v>1</v>
      </c>
      <c r="S32" s="1340"/>
      <c r="T32" s="1340"/>
    </row>
    <row r="33" spans="1:20" s="1341" customFormat="1" ht="14.45" customHeight="1">
      <c r="A33" s="1334" t="s">
        <v>1253</v>
      </c>
      <c r="B33" s="1342"/>
      <c r="C33" s="1343"/>
      <c r="D33" s="1344" t="s">
        <v>1254</v>
      </c>
      <c r="E33" s="1344"/>
      <c r="F33" s="1347"/>
      <c r="G33" s="1339">
        <f>VLOOKUP($A33,[30]男!$G$11:$AA$32,2,FALSE)</f>
        <v>1314</v>
      </c>
      <c r="H33" s="1339">
        <f>VLOOKUP($A33,[30]男!$G$11:$AA$32,5,FALSE)</f>
        <v>833</v>
      </c>
      <c r="I33" s="1339">
        <f>VLOOKUP($A33,[30]男!$G$11:$AA$32,6,FALSE)</f>
        <v>5</v>
      </c>
      <c r="J33" s="1339">
        <f>VLOOKUP($A33,[30]男!$G$11:$AA$32,7,FALSE)</f>
        <v>388</v>
      </c>
      <c r="K33" s="1339">
        <f>VLOOKUP($A33,[30]男!$G$11:$AA$32,8,FALSE)</f>
        <v>91</v>
      </c>
      <c r="L33" s="1339">
        <f>VLOOKUP($A33,[30]男!$G$11:$AA$32,10,FALSE)</f>
        <v>90</v>
      </c>
      <c r="M33" s="1339" t="str">
        <f>VLOOKUP($A33,[30]男!$G$11:$AA$32,11,FALSE)</f>
        <v>-</v>
      </c>
      <c r="N33" s="1339">
        <f>VLOOKUP($A33,[30]男!$G$11:$AA$32,12,FALSE)</f>
        <v>1</v>
      </c>
      <c r="O33" s="1339">
        <f>VLOOKUP($A33,[30]男!$G$11:$AA$32,13,FALSE)</f>
        <v>2</v>
      </c>
      <c r="P33" s="1339">
        <f>VLOOKUP($A33,[30]男!$G$11:$AA$32,15,FALSE)</f>
        <v>1288</v>
      </c>
      <c r="Q33" s="1339">
        <f>VLOOKUP($A33,[30]男!$G$11:$AA$32,18,FALSE)</f>
        <v>64</v>
      </c>
      <c r="R33" s="1339" t="str">
        <f>VLOOKUP($A33,[30]男!$G$11:$AA$32,19,FALSE)</f>
        <v>-</v>
      </c>
      <c r="S33" s="1340"/>
      <c r="T33" s="1340"/>
    </row>
    <row r="34" spans="1:20" s="1341" customFormat="1" ht="14.45" customHeight="1">
      <c r="A34" s="1334" t="s">
        <v>1255</v>
      </c>
      <c r="B34" s="1342"/>
      <c r="C34" s="1343"/>
      <c r="D34" s="1346" t="s">
        <v>1256</v>
      </c>
      <c r="E34" s="1346"/>
      <c r="F34" s="1347"/>
      <c r="G34" s="1339">
        <f>VLOOKUP($A34,[30]男!$G$11:$AA$32,2,FALSE)</f>
        <v>681</v>
      </c>
      <c r="H34" s="1339">
        <f>VLOOKUP($A34,[30]男!$G$11:$AA$32,5,FALSE)</f>
        <v>166</v>
      </c>
      <c r="I34" s="1339">
        <f>VLOOKUP($A34,[30]男!$G$11:$AA$32,6,FALSE)</f>
        <v>2</v>
      </c>
      <c r="J34" s="1339">
        <f>VLOOKUP($A34,[30]男!$G$11:$AA$32,7,FALSE)</f>
        <v>441</v>
      </c>
      <c r="K34" s="1339">
        <f>VLOOKUP($A34,[30]男!$G$11:$AA$32,8,FALSE)</f>
        <v>67</v>
      </c>
      <c r="L34" s="1339">
        <f>VLOOKUP($A34,[30]男!$G$11:$AA$32,10,FALSE)</f>
        <v>36</v>
      </c>
      <c r="M34" s="1339">
        <f>VLOOKUP($A34,[30]男!$G$11:$AA$32,11,FALSE)</f>
        <v>26</v>
      </c>
      <c r="N34" s="1339">
        <f>VLOOKUP($A34,[30]男!$G$11:$AA$32,12,FALSE)</f>
        <v>5</v>
      </c>
      <c r="O34" s="1339">
        <f>VLOOKUP($A34,[30]男!$G$11:$AA$32,13,FALSE)</f>
        <v>7</v>
      </c>
      <c r="P34" s="1339">
        <f>VLOOKUP($A34,[30]男!$G$11:$AA$32,15,FALSE)</f>
        <v>728</v>
      </c>
      <c r="Q34" s="1339">
        <f>VLOOKUP($A34,[30]男!$G$11:$AA$32,18,FALSE)</f>
        <v>92</v>
      </c>
      <c r="R34" s="1339">
        <f>VLOOKUP($A34,[30]男!$G$11:$AA$32,19,FALSE)</f>
        <v>17</v>
      </c>
      <c r="S34" s="1340"/>
      <c r="T34" s="1340"/>
    </row>
    <row r="35" spans="1:20" s="1341" customFormat="1" ht="14.45" customHeight="1">
      <c r="A35" s="1334" t="s">
        <v>1257</v>
      </c>
      <c r="B35" s="1342"/>
      <c r="C35" s="1343"/>
      <c r="D35" s="1346" t="s">
        <v>1258</v>
      </c>
      <c r="E35" s="1346"/>
      <c r="F35" s="1347"/>
      <c r="G35" s="1339">
        <f>VLOOKUP($A35,[30]男!$G$11:$AA$32,2,FALSE)</f>
        <v>29</v>
      </c>
      <c r="H35" s="1339">
        <f>VLOOKUP($A35,[30]男!$G$11:$AA$32,5,FALSE)</f>
        <v>2</v>
      </c>
      <c r="I35" s="1339">
        <f>VLOOKUP($A35,[30]男!$G$11:$AA$32,6,FALSE)</f>
        <v>2</v>
      </c>
      <c r="J35" s="1339">
        <f>VLOOKUP($A35,[30]男!$G$11:$AA$32,7,FALSE)</f>
        <v>20</v>
      </c>
      <c r="K35" s="1339">
        <f>VLOOKUP($A35,[30]男!$G$11:$AA$32,8,FALSE)</f>
        <v>6</v>
      </c>
      <c r="L35" s="1339">
        <f>VLOOKUP($A35,[30]男!$G$11:$AA$32,10,FALSE)</f>
        <v>5</v>
      </c>
      <c r="M35" s="1339" t="str">
        <f>VLOOKUP($A35,[30]男!$G$11:$AA$32,11,FALSE)</f>
        <v>-</v>
      </c>
      <c r="N35" s="1339">
        <f>VLOOKUP($A35,[30]男!$G$11:$AA$32,12,FALSE)</f>
        <v>1</v>
      </c>
      <c r="O35" s="1339">
        <f>VLOOKUP($A35,[30]男!$G$11:$AA$32,13,FALSE)</f>
        <v>1</v>
      </c>
      <c r="P35" s="1339">
        <f>VLOOKUP($A35,[30]男!$G$11:$AA$32,15,FALSE)</f>
        <v>35</v>
      </c>
      <c r="Q35" s="1339">
        <f>VLOOKUP($A35,[30]男!$G$11:$AA$32,18,FALSE)</f>
        <v>5</v>
      </c>
      <c r="R35" s="1339">
        <f>VLOOKUP($A35,[30]男!$G$11:$AA$32,19,FALSE)</f>
        <v>6</v>
      </c>
      <c r="S35" s="1340"/>
      <c r="T35" s="1340"/>
    </row>
    <row r="36" spans="1:20" s="1341" customFormat="1" ht="14.45" customHeight="1">
      <c r="A36" s="1334" t="s">
        <v>1259</v>
      </c>
      <c r="B36" s="1342"/>
      <c r="C36" s="1343"/>
      <c r="D36" s="1346" t="s">
        <v>1260</v>
      </c>
      <c r="E36" s="1346"/>
      <c r="F36" s="1347"/>
      <c r="G36" s="1339">
        <f>VLOOKUP($A36,[30]男!$G$11:$AA$32,2,FALSE)</f>
        <v>11974</v>
      </c>
      <c r="H36" s="1339">
        <f>VLOOKUP($A36,[30]男!$G$11:$AA$32,5,FALSE)</f>
        <v>1093</v>
      </c>
      <c r="I36" s="1339">
        <f>VLOOKUP($A36,[30]男!$G$11:$AA$32,6,FALSE)</f>
        <v>128</v>
      </c>
      <c r="J36" s="1339">
        <f>VLOOKUP($A36,[30]男!$G$11:$AA$32,7,FALSE)</f>
        <v>8939</v>
      </c>
      <c r="K36" s="1339">
        <f>VLOOKUP($A36,[30]男!$G$11:$AA$32,8,FALSE)</f>
        <v>1608</v>
      </c>
      <c r="L36" s="1339">
        <f>VLOOKUP($A36,[30]男!$G$11:$AA$32,10,FALSE)</f>
        <v>1277</v>
      </c>
      <c r="M36" s="1339">
        <f>VLOOKUP($A36,[30]男!$G$11:$AA$32,11,FALSE)</f>
        <v>231</v>
      </c>
      <c r="N36" s="1339">
        <f>VLOOKUP($A36,[30]男!$G$11:$AA$32,12,FALSE)</f>
        <v>100</v>
      </c>
      <c r="O36" s="1339">
        <f>VLOOKUP($A36,[30]男!$G$11:$AA$32,13,FALSE)</f>
        <v>334</v>
      </c>
      <c r="P36" s="1339">
        <f>VLOOKUP($A36,[30]男!$G$11:$AA$32,15,FALSE)</f>
        <v>12802</v>
      </c>
      <c r="Q36" s="1339">
        <f>VLOOKUP($A36,[30]男!$G$11:$AA$32,18,FALSE)</f>
        <v>2152</v>
      </c>
      <c r="R36" s="1339">
        <f>VLOOKUP($A36,[30]男!$G$11:$AA$32,19,FALSE)</f>
        <v>184</v>
      </c>
      <c r="S36" s="1340"/>
      <c r="T36" s="1340"/>
    </row>
    <row r="37" spans="1:20" s="1341" customFormat="1" ht="14.45" customHeight="1">
      <c r="A37" s="1334" t="s">
        <v>1261</v>
      </c>
      <c r="B37" s="1342"/>
      <c r="C37" s="1343"/>
      <c r="D37" s="1346" t="s">
        <v>1262</v>
      </c>
      <c r="E37" s="1346"/>
      <c r="F37" s="1347"/>
      <c r="G37" s="1339">
        <f>VLOOKUP($A37,[30]男!$G$11:$AA$32,2,FALSE)</f>
        <v>12474</v>
      </c>
      <c r="H37" s="1339">
        <f>VLOOKUP($A37,[30]男!$G$11:$AA$32,5,FALSE)</f>
        <v>427</v>
      </c>
      <c r="I37" s="1339">
        <f>VLOOKUP($A37,[30]男!$G$11:$AA$32,6,FALSE)</f>
        <v>170</v>
      </c>
      <c r="J37" s="1339">
        <f>VLOOKUP($A37,[30]男!$G$11:$AA$32,7,FALSE)</f>
        <v>8563</v>
      </c>
      <c r="K37" s="1339">
        <f>VLOOKUP($A37,[30]男!$G$11:$AA$32,8,FALSE)</f>
        <v>3308</v>
      </c>
      <c r="L37" s="1339">
        <f>VLOOKUP($A37,[30]男!$G$11:$AA$32,10,FALSE)</f>
        <v>3054</v>
      </c>
      <c r="M37" s="1339">
        <f>VLOOKUP($A37,[30]男!$G$11:$AA$32,11,FALSE)</f>
        <v>182</v>
      </c>
      <c r="N37" s="1339">
        <f>VLOOKUP($A37,[30]男!$G$11:$AA$32,12,FALSE)</f>
        <v>72</v>
      </c>
      <c r="O37" s="1339">
        <f>VLOOKUP($A37,[30]男!$G$11:$AA$32,13,FALSE)</f>
        <v>176</v>
      </c>
      <c r="P37" s="1339">
        <f>VLOOKUP($A37,[30]男!$G$11:$AA$32,15,FALSE)</f>
        <v>10972</v>
      </c>
      <c r="Q37" s="1339">
        <f>VLOOKUP($A37,[30]男!$G$11:$AA$32,18,FALSE)</f>
        <v>1663</v>
      </c>
      <c r="R37" s="1339">
        <f>VLOOKUP($A37,[30]男!$G$11:$AA$32,19,FALSE)</f>
        <v>71</v>
      </c>
      <c r="S37" s="1340"/>
      <c r="T37" s="1340"/>
    </row>
    <row r="38" spans="1:20" s="1341" customFormat="1" ht="14.45" customHeight="1">
      <c r="A38" s="1334" t="s">
        <v>1263</v>
      </c>
      <c r="B38" s="1342"/>
      <c r="C38" s="1343"/>
      <c r="D38" s="1346" t="s">
        <v>1264</v>
      </c>
      <c r="E38" s="1346"/>
      <c r="F38" s="1347"/>
      <c r="G38" s="1339">
        <f>VLOOKUP($A38,[30]男!$G$11:$AA$32,2,FALSE)</f>
        <v>824</v>
      </c>
      <c r="H38" s="1339">
        <f>VLOOKUP($A38,[30]男!$G$11:$AA$32,5,FALSE)</f>
        <v>18</v>
      </c>
      <c r="I38" s="1339">
        <f>VLOOKUP($A38,[30]男!$G$11:$AA$32,6,FALSE)</f>
        <v>15</v>
      </c>
      <c r="J38" s="1339">
        <f>VLOOKUP($A38,[30]男!$G$11:$AA$32,7,FALSE)</f>
        <v>697</v>
      </c>
      <c r="K38" s="1339">
        <f>VLOOKUP($A38,[30]男!$G$11:$AA$32,8,FALSE)</f>
        <v>104</v>
      </c>
      <c r="L38" s="1339">
        <f>VLOOKUP($A38,[30]男!$G$11:$AA$32,10,FALSE)</f>
        <v>86</v>
      </c>
      <c r="M38" s="1339">
        <f>VLOOKUP($A38,[30]男!$G$11:$AA$32,11,FALSE)</f>
        <v>12</v>
      </c>
      <c r="N38" s="1339">
        <f>VLOOKUP($A38,[30]男!$G$11:$AA$32,12,FALSE)</f>
        <v>6</v>
      </c>
      <c r="O38" s="1339">
        <f>VLOOKUP($A38,[30]男!$G$11:$AA$32,13,FALSE)</f>
        <v>5</v>
      </c>
      <c r="P38" s="1339">
        <f>VLOOKUP($A38,[30]男!$G$11:$AA$32,15,FALSE)</f>
        <v>982</v>
      </c>
      <c r="Q38" s="1339">
        <f>VLOOKUP($A38,[30]男!$G$11:$AA$32,18,FALSE)</f>
        <v>243</v>
      </c>
      <c r="R38" s="1339">
        <f>VLOOKUP($A38,[30]男!$G$11:$AA$32,19,FALSE)</f>
        <v>13</v>
      </c>
      <c r="S38" s="1340"/>
      <c r="T38" s="1340"/>
    </row>
    <row r="39" spans="1:20" s="1341" customFormat="1" ht="14.45" customHeight="1">
      <c r="A39" s="1334" t="s">
        <v>1265</v>
      </c>
      <c r="B39" s="1342"/>
      <c r="C39" s="1343"/>
      <c r="D39" s="1346" t="s">
        <v>1266</v>
      </c>
      <c r="E39" s="1346"/>
      <c r="F39" s="1347"/>
      <c r="G39" s="1339">
        <f>VLOOKUP($A39,[30]男!$G$11:$AA$32,2,FALSE)</f>
        <v>2151</v>
      </c>
      <c r="H39" s="1339">
        <f>VLOOKUP($A39,[30]男!$G$11:$AA$32,5,FALSE)</f>
        <v>198</v>
      </c>
      <c r="I39" s="1339">
        <f>VLOOKUP($A39,[30]男!$G$11:$AA$32,6,FALSE)</f>
        <v>71</v>
      </c>
      <c r="J39" s="1339">
        <f>VLOOKUP($A39,[30]男!$G$11:$AA$32,7,FALSE)</f>
        <v>1827</v>
      </c>
      <c r="K39" s="1339">
        <f>VLOOKUP($A39,[30]男!$G$11:$AA$32,8,FALSE)</f>
        <v>113</v>
      </c>
      <c r="L39" s="1339">
        <f>VLOOKUP($A39,[30]男!$G$11:$AA$32,10,FALSE)</f>
        <v>85</v>
      </c>
      <c r="M39" s="1339">
        <f>VLOOKUP($A39,[30]男!$G$11:$AA$32,11,FALSE)</f>
        <v>26</v>
      </c>
      <c r="N39" s="1339">
        <f>VLOOKUP($A39,[30]男!$G$11:$AA$32,12,FALSE)</f>
        <v>2</v>
      </c>
      <c r="O39" s="1339">
        <f>VLOOKUP($A39,[30]男!$G$11:$AA$32,13,FALSE)</f>
        <v>13</v>
      </c>
      <c r="P39" s="1339">
        <f>VLOOKUP($A39,[30]男!$G$11:$AA$32,15,FALSE)</f>
        <v>2570</v>
      </c>
      <c r="Q39" s="1339">
        <f>VLOOKUP($A39,[30]男!$G$11:$AA$32,18,FALSE)</f>
        <v>507</v>
      </c>
      <c r="R39" s="1339">
        <f>VLOOKUP($A39,[30]男!$G$11:$AA$32,19,FALSE)</f>
        <v>23</v>
      </c>
      <c r="S39" s="1340"/>
      <c r="T39" s="1340"/>
    </row>
    <row r="40" spans="1:20" s="1341" customFormat="1" ht="14.45" customHeight="1">
      <c r="A40" s="1334" t="s">
        <v>1267</v>
      </c>
      <c r="B40" s="1342"/>
      <c r="C40" s="1343"/>
      <c r="D40" s="1346" t="s">
        <v>1268</v>
      </c>
      <c r="E40" s="1346"/>
      <c r="F40" s="1347"/>
      <c r="G40" s="1339">
        <f>VLOOKUP($A40,[30]男!$G$11:$AA$32,2,FALSE)</f>
        <v>7331</v>
      </c>
      <c r="H40" s="1339">
        <f>VLOOKUP($A40,[30]男!$G$11:$AA$32,5,FALSE)</f>
        <v>277</v>
      </c>
      <c r="I40" s="1339">
        <f>VLOOKUP($A40,[30]男!$G$11:$AA$32,6,FALSE)</f>
        <v>105</v>
      </c>
      <c r="J40" s="1339">
        <f>VLOOKUP($A40,[30]男!$G$11:$AA$32,7,FALSE)</f>
        <v>5320</v>
      </c>
      <c r="K40" s="1339">
        <f>VLOOKUP($A40,[30]男!$G$11:$AA$32,8,FALSE)</f>
        <v>1551</v>
      </c>
      <c r="L40" s="1339">
        <f>VLOOKUP($A40,[30]男!$G$11:$AA$32,10,FALSE)</f>
        <v>1165</v>
      </c>
      <c r="M40" s="1339">
        <f>VLOOKUP($A40,[30]男!$G$11:$AA$32,11,FALSE)</f>
        <v>317</v>
      </c>
      <c r="N40" s="1339">
        <f>VLOOKUP($A40,[30]男!$G$11:$AA$32,12,FALSE)</f>
        <v>69</v>
      </c>
      <c r="O40" s="1339">
        <f>VLOOKUP($A40,[30]男!$G$11:$AA$32,13,FALSE)</f>
        <v>183</v>
      </c>
      <c r="P40" s="1339">
        <f>VLOOKUP($A40,[30]男!$G$11:$AA$32,15,FALSE)</f>
        <v>7102</v>
      </c>
      <c r="Q40" s="1339">
        <f>VLOOKUP($A40,[30]男!$G$11:$AA$32,18,FALSE)</f>
        <v>1121</v>
      </c>
      <c r="R40" s="1339">
        <f>VLOOKUP($A40,[30]男!$G$11:$AA$32,19,FALSE)</f>
        <v>132</v>
      </c>
      <c r="S40" s="1340"/>
      <c r="T40" s="1340"/>
    </row>
    <row r="41" spans="1:20" s="1341" customFormat="1" ht="14.45" customHeight="1">
      <c r="A41" s="1334" t="s">
        <v>1269</v>
      </c>
      <c r="B41" s="1342"/>
      <c r="C41" s="1343"/>
      <c r="D41" s="1346" t="s">
        <v>1270</v>
      </c>
      <c r="E41" s="1346"/>
      <c r="F41" s="1347"/>
      <c r="G41" s="1339">
        <f>VLOOKUP($A41,[30]男!$G$11:$AA$32,2,FALSE)</f>
        <v>13271</v>
      </c>
      <c r="H41" s="1339">
        <f>VLOOKUP($A41,[30]男!$G$11:$AA$32,5,FALSE)</f>
        <v>1065</v>
      </c>
      <c r="I41" s="1339">
        <f>VLOOKUP($A41,[30]男!$G$11:$AA$32,6,FALSE)</f>
        <v>183</v>
      </c>
      <c r="J41" s="1339">
        <f>VLOOKUP($A41,[30]男!$G$11:$AA$32,7,FALSE)</f>
        <v>9991</v>
      </c>
      <c r="K41" s="1339">
        <f>VLOOKUP($A41,[30]男!$G$11:$AA$32,8,FALSE)</f>
        <v>2005</v>
      </c>
      <c r="L41" s="1339">
        <f>VLOOKUP($A41,[30]男!$G$11:$AA$32,10,FALSE)</f>
        <v>1826</v>
      </c>
      <c r="M41" s="1339">
        <f>VLOOKUP($A41,[30]男!$G$11:$AA$32,11,FALSE)</f>
        <v>116</v>
      </c>
      <c r="N41" s="1339">
        <f>VLOOKUP($A41,[30]男!$G$11:$AA$32,12,FALSE)</f>
        <v>63</v>
      </c>
      <c r="O41" s="1339">
        <f>VLOOKUP($A41,[30]男!$G$11:$AA$32,13,FALSE)</f>
        <v>210</v>
      </c>
      <c r="P41" s="1339">
        <f>VLOOKUP($A41,[30]男!$G$11:$AA$32,15,FALSE)</f>
        <v>13496</v>
      </c>
      <c r="Q41" s="1339">
        <f>VLOOKUP($A41,[30]男!$G$11:$AA$32,18,FALSE)</f>
        <v>2069</v>
      </c>
      <c r="R41" s="1339">
        <f>VLOOKUP($A41,[30]男!$G$11:$AA$32,19,FALSE)</f>
        <v>98</v>
      </c>
      <c r="S41" s="1340"/>
      <c r="T41" s="1340"/>
    </row>
    <row r="42" spans="1:20" s="1341" customFormat="1" ht="14.45" customHeight="1">
      <c r="A42" s="1334" t="s">
        <v>1271</v>
      </c>
      <c r="B42" s="1342"/>
      <c r="C42" s="1348"/>
      <c r="D42" s="1346" t="s">
        <v>1272</v>
      </c>
      <c r="E42" s="1346"/>
      <c r="F42" s="1347"/>
      <c r="G42" s="1339">
        <f>VLOOKUP($A42,[30]男!$G$11:$AA$32,2,FALSE)</f>
        <v>2372</v>
      </c>
      <c r="H42" s="1339">
        <f>VLOOKUP($A42,[30]男!$G$11:$AA$32,5,FALSE)</f>
        <v>114</v>
      </c>
      <c r="I42" s="1339">
        <f>VLOOKUP($A42,[30]男!$G$11:$AA$32,6,FALSE)</f>
        <v>63</v>
      </c>
      <c r="J42" s="1339">
        <f>VLOOKUP($A42,[30]男!$G$11:$AA$32,7,FALSE)</f>
        <v>2063</v>
      </c>
      <c r="K42" s="1339">
        <f>VLOOKUP($A42,[30]男!$G$11:$AA$32,8,FALSE)</f>
        <v>184</v>
      </c>
      <c r="L42" s="1339">
        <f>VLOOKUP($A42,[30]男!$G$11:$AA$32,10,FALSE)</f>
        <v>156</v>
      </c>
      <c r="M42" s="1339">
        <f>VLOOKUP($A42,[30]男!$G$11:$AA$32,11,FALSE)</f>
        <v>26</v>
      </c>
      <c r="N42" s="1339">
        <f>VLOOKUP($A42,[30]男!$G$11:$AA$32,12,FALSE)</f>
        <v>2</v>
      </c>
      <c r="O42" s="1339">
        <f>VLOOKUP($A42,[30]男!$G$11:$AA$32,13,FALSE)</f>
        <v>11</v>
      </c>
      <c r="P42" s="1339">
        <f>VLOOKUP($A42,[30]男!$G$11:$AA$32,15,FALSE)</f>
        <v>2798</v>
      </c>
      <c r="Q42" s="1339">
        <f>VLOOKUP($A42,[30]男!$G$11:$AA$32,18,FALSE)</f>
        <v>544</v>
      </c>
      <c r="R42" s="1339">
        <f>VLOOKUP($A42,[30]男!$G$11:$AA$32,19,FALSE)</f>
        <v>64</v>
      </c>
      <c r="S42" s="1340"/>
      <c r="T42" s="1340"/>
    </row>
    <row r="43" spans="1:20" s="1341" customFormat="1" ht="14.45" customHeight="1">
      <c r="A43" s="1334" t="s">
        <v>1273</v>
      </c>
      <c r="B43" s="1342"/>
      <c r="C43" s="1343"/>
      <c r="D43" s="1346" t="s">
        <v>1274</v>
      </c>
      <c r="E43" s="1346"/>
      <c r="F43" s="1347"/>
      <c r="G43" s="1339">
        <f>VLOOKUP($A43,[30]男!$G$11:$AA$32,2,FALSE)</f>
        <v>2037</v>
      </c>
      <c r="H43" s="1339">
        <f>VLOOKUP($A43,[30]男!$G$11:$AA$32,5,FALSE)</f>
        <v>401</v>
      </c>
      <c r="I43" s="1339">
        <f>VLOOKUP($A43,[30]男!$G$11:$AA$32,6,FALSE)</f>
        <v>35</v>
      </c>
      <c r="J43" s="1339">
        <f>VLOOKUP($A43,[30]男!$G$11:$AA$32,7,FALSE)</f>
        <v>1459</v>
      </c>
      <c r="K43" s="1339">
        <f>VLOOKUP($A43,[30]男!$G$11:$AA$32,8,FALSE)</f>
        <v>140</v>
      </c>
      <c r="L43" s="1339">
        <f>VLOOKUP($A43,[30]男!$G$11:$AA$32,10,FALSE)</f>
        <v>123</v>
      </c>
      <c r="M43" s="1339">
        <f>VLOOKUP($A43,[30]男!$G$11:$AA$32,11,FALSE)</f>
        <v>10</v>
      </c>
      <c r="N43" s="1339">
        <f>VLOOKUP($A43,[30]男!$G$11:$AA$32,12,FALSE)</f>
        <v>7</v>
      </c>
      <c r="O43" s="1339">
        <f>VLOOKUP($A43,[30]男!$G$11:$AA$32,13,FALSE)</f>
        <v>37</v>
      </c>
      <c r="P43" s="1339">
        <f>VLOOKUP($A43,[30]男!$G$11:$AA$32,15,FALSE)</f>
        <v>2171</v>
      </c>
      <c r="Q43" s="1339">
        <f>VLOOKUP($A43,[30]男!$G$11:$AA$32,18,FALSE)</f>
        <v>247</v>
      </c>
      <c r="R43" s="1339">
        <f>VLOOKUP($A43,[30]男!$G$11:$AA$32,19,FALSE)</f>
        <v>20</v>
      </c>
      <c r="S43" s="1340"/>
      <c r="T43" s="1340"/>
    </row>
    <row r="44" spans="1:20" s="1341" customFormat="1" ht="14.45" customHeight="1">
      <c r="A44" s="1334" t="s">
        <v>1275</v>
      </c>
      <c r="B44" s="1342"/>
      <c r="C44" s="1343"/>
      <c r="D44" s="1349" t="s">
        <v>1276</v>
      </c>
      <c r="E44" s="1349"/>
      <c r="F44" s="1347"/>
      <c r="G44" s="1339">
        <f>VLOOKUP($A44,[30]男!$G$11:$AA$32,2,FALSE)</f>
        <v>4896</v>
      </c>
      <c r="H44" s="1339">
        <f>VLOOKUP($A44,[30]男!$G$11:$AA$32,5,FALSE)</f>
        <v>566</v>
      </c>
      <c r="I44" s="1339">
        <f>VLOOKUP($A44,[30]男!$G$11:$AA$32,6,FALSE)</f>
        <v>82</v>
      </c>
      <c r="J44" s="1339">
        <f>VLOOKUP($A44,[30]男!$G$11:$AA$32,7,FALSE)</f>
        <v>3834</v>
      </c>
      <c r="K44" s="1339">
        <f>VLOOKUP($A44,[30]男!$G$11:$AA$32,8,FALSE)</f>
        <v>461</v>
      </c>
      <c r="L44" s="1339">
        <f>VLOOKUP($A44,[30]男!$G$11:$AA$32,10,FALSE)</f>
        <v>380</v>
      </c>
      <c r="M44" s="1339">
        <f>VLOOKUP($A44,[30]男!$G$11:$AA$32,11,FALSE)</f>
        <v>71</v>
      </c>
      <c r="N44" s="1339">
        <f>VLOOKUP($A44,[30]男!$G$11:$AA$32,12,FALSE)</f>
        <v>10</v>
      </c>
      <c r="O44" s="1339">
        <f>VLOOKUP($A44,[30]男!$G$11:$AA$32,13,FALSE)</f>
        <v>35</v>
      </c>
      <c r="P44" s="1339">
        <f>VLOOKUP($A44,[30]男!$G$11:$AA$32,15,FALSE)</f>
        <v>5384</v>
      </c>
      <c r="Q44" s="1339">
        <f>VLOOKUP($A44,[30]男!$G$11:$AA$32,18,FALSE)</f>
        <v>895</v>
      </c>
      <c r="R44" s="1339">
        <f>VLOOKUP($A44,[30]男!$G$11:$AA$32,19,FALSE)</f>
        <v>44</v>
      </c>
      <c r="S44" s="1340"/>
      <c r="T44" s="1340"/>
    </row>
    <row r="45" spans="1:20" s="1341" customFormat="1" ht="14.45" customHeight="1">
      <c r="A45" s="1334" t="s">
        <v>1277</v>
      </c>
      <c r="B45" s="1342"/>
      <c r="C45" s="1343"/>
      <c r="D45" s="1346" t="s">
        <v>1278</v>
      </c>
      <c r="E45" s="1346"/>
      <c r="F45" s="1347"/>
      <c r="G45" s="1339">
        <f>VLOOKUP($A45,[30]男!$G$11:$AA$32,2,FALSE)</f>
        <v>4609</v>
      </c>
      <c r="H45" s="1339">
        <f>VLOOKUP($A45,[30]男!$G$11:$AA$32,5,FALSE)</f>
        <v>255</v>
      </c>
      <c r="I45" s="1339">
        <f>VLOOKUP($A45,[30]男!$G$11:$AA$32,6,FALSE)</f>
        <v>43</v>
      </c>
      <c r="J45" s="1339">
        <f>VLOOKUP($A45,[30]男!$G$11:$AA$32,7,FALSE)</f>
        <v>3976</v>
      </c>
      <c r="K45" s="1339">
        <f>VLOOKUP($A45,[30]男!$G$11:$AA$32,8,FALSE)</f>
        <v>283</v>
      </c>
      <c r="L45" s="1339">
        <f>VLOOKUP($A45,[30]男!$G$11:$AA$32,10,FALSE)</f>
        <v>243</v>
      </c>
      <c r="M45" s="1339">
        <f>VLOOKUP($A45,[30]男!$G$11:$AA$32,11,FALSE)</f>
        <v>28</v>
      </c>
      <c r="N45" s="1339">
        <f>VLOOKUP($A45,[30]男!$G$11:$AA$32,12,FALSE)</f>
        <v>12</v>
      </c>
      <c r="O45" s="1339">
        <f>VLOOKUP($A45,[30]男!$G$11:$AA$32,13,FALSE)</f>
        <v>95</v>
      </c>
      <c r="P45" s="1339">
        <f>VLOOKUP($A45,[30]男!$G$11:$AA$32,15,FALSE)</f>
        <v>4778</v>
      </c>
      <c r="Q45" s="1339">
        <f>VLOOKUP($A45,[30]男!$G$11:$AA$32,18,FALSE)</f>
        <v>415</v>
      </c>
      <c r="R45" s="1339">
        <f>VLOOKUP($A45,[30]男!$G$11:$AA$32,19,FALSE)</f>
        <v>25</v>
      </c>
      <c r="S45" s="1340"/>
      <c r="T45" s="1340"/>
    </row>
    <row r="46" spans="1:20" s="1341" customFormat="1" ht="14.45" customHeight="1">
      <c r="A46" s="1334" t="s">
        <v>1279</v>
      </c>
      <c r="B46" s="1342"/>
      <c r="C46" s="1343"/>
      <c r="D46" s="1346" t="s">
        <v>1280</v>
      </c>
      <c r="E46" s="1346"/>
      <c r="F46" s="1347"/>
      <c r="G46" s="1339">
        <f>VLOOKUP($A46,[30]男!$G$11:$AA$32,2,FALSE)</f>
        <v>2565</v>
      </c>
      <c r="H46" s="1339">
        <f>VLOOKUP($A46,[30]男!$G$11:$AA$32,5,FALSE)</f>
        <v>343</v>
      </c>
      <c r="I46" s="1339">
        <f>VLOOKUP($A46,[30]男!$G$11:$AA$32,6,FALSE)</f>
        <v>40</v>
      </c>
      <c r="J46" s="1339">
        <f>VLOOKUP($A46,[30]男!$G$11:$AA$32,7,FALSE)</f>
        <v>1877</v>
      </c>
      <c r="K46" s="1339">
        <f>VLOOKUP($A46,[30]男!$G$11:$AA$32,8,FALSE)</f>
        <v>282</v>
      </c>
      <c r="L46" s="1339">
        <f>VLOOKUP($A46,[30]男!$G$11:$AA$32,10,FALSE)</f>
        <v>250</v>
      </c>
      <c r="M46" s="1339">
        <f>VLOOKUP($A46,[30]男!$G$11:$AA$32,11,FALSE)</f>
        <v>21</v>
      </c>
      <c r="N46" s="1339">
        <f>VLOOKUP($A46,[30]男!$G$11:$AA$32,12,FALSE)</f>
        <v>11</v>
      </c>
      <c r="O46" s="1339">
        <f>VLOOKUP($A46,[30]男!$G$11:$AA$32,13,FALSE)</f>
        <v>63</v>
      </c>
      <c r="P46" s="1339">
        <f>VLOOKUP($A46,[30]男!$G$11:$AA$32,15,FALSE)</f>
        <v>2581</v>
      </c>
      <c r="Q46" s="1339">
        <f>VLOOKUP($A46,[30]男!$G$11:$AA$32,18,FALSE)</f>
        <v>281</v>
      </c>
      <c r="R46" s="1339">
        <f>VLOOKUP($A46,[30]男!$G$11:$AA$32,19,FALSE)</f>
        <v>6</v>
      </c>
      <c r="S46" s="1340"/>
      <c r="T46" s="1340"/>
    </row>
    <row r="47" spans="1:20" s="1341" customFormat="1" ht="14.45" customHeight="1">
      <c r="A47" s="1334" t="s">
        <v>1281</v>
      </c>
      <c r="B47" s="1342"/>
      <c r="C47" s="1343"/>
      <c r="D47" s="1346" t="s">
        <v>1282</v>
      </c>
      <c r="E47" s="1346"/>
      <c r="F47" s="1347"/>
      <c r="G47" s="1339">
        <f>VLOOKUP($A47,[30]男!$G$11:$AA$32,2,FALSE)</f>
        <v>3978</v>
      </c>
      <c r="H47" s="1339">
        <f>VLOOKUP($A47,[30]男!$G$11:$AA$32,5,FALSE)</f>
        <v>137</v>
      </c>
      <c r="I47" s="1339">
        <f>VLOOKUP($A47,[30]男!$G$11:$AA$32,6,FALSE)</f>
        <v>70</v>
      </c>
      <c r="J47" s="1339">
        <f>VLOOKUP($A47,[30]男!$G$11:$AA$32,7,FALSE)</f>
        <v>3306</v>
      </c>
      <c r="K47" s="1339">
        <f>VLOOKUP($A47,[30]男!$G$11:$AA$32,8,FALSE)</f>
        <v>524</v>
      </c>
      <c r="L47" s="1339">
        <f>VLOOKUP($A47,[30]男!$G$11:$AA$32,10,FALSE)</f>
        <v>491</v>
      </c>
      <c r="M47" s="1339">
        <f>VLOOKUP($A47,[30]男!$G$11:$AA$32,11,FALSE)</f>
        <v>27</v>
      </c>
      <c r="N47" s="1339">
        <f>VLOOKUP($A47,[30]男!$G$11:$AA$32,12,FALSE)</f>
        <v>6</v>
      </c>
      <c r="O47" s="1339">
        <f>VLOOKUP($A47,[30]男!$G$11:$AA$32,13,FALSE)</f>
        <v>11</v>
      </c>
      <c r="P47" s="1339">
        <f>VLOOKUP($A47,[30]男!$G$11:$AA$32,15,FALSE)</f>
        <v>4597</v>
      </c>
      <c r="Q47" s="1339">
        <f>VLOOKUP($A47,[30]男!$G$11:$AA$32,18,FALSE)</f>
        <v>1113</v>
      </c>
      <c r="R47" s="1339">
        <f>VLOOKUP($A47,[30]男!$G$11:$AA$32,19,FALSE)</f>
        <v>24</v>
      </c>
      <c r="S47" s="1340"/>
      <c r="T47" s="1340"/>
    </row>
    <row r="48" spans="1:20" s="1341" customFormat="1" ht="14.45" customHeight="1">
      <c r="A48" s="1334" t="s">
        <v>1283</v>
      </c>
      <c r="B48" s="1342"/>
      <c r="C48" s="1343"/>
      <c r="D48" s="1346" t="s">
        <v>1284</v>
      </c>
      <c r="E48" s="1346"/>
      <c r="F48" s="1347"/>
      <c r="G48" s="1339">
        <f>VLOOKUP($A48,[30]男!$G$11:$AA$32,2,FALSE)</f>
        <v>9369</v>
      </c>
      <c r="H48" s="1339">
        <f>VLOOKUP($A48,[30]男!$G$11:$AA$32,5,FALSE)</f>
        <v>435</v>
      </c>
      <c r="I48" s="1339">
        <f>VLOOKUP($A48,[30]男!$G$11:$AA$32,6,FALSE)</f>
        <v>122</v>
      </c>
      <c r="J48" s="1339">
        <f>VLOOKUP($A48,[30]男!$G$11:$AA$32,7,FALSE)</f>
        <v>7814</v>
      </c>
      <c r="K48" s="1339">
        <f>VLOOKUP($A48,[30]男!$G$11:$AA$32,8,FALSE)</f>
        <v>1032</v>
      </c>
      <c r="L48" s="1339">
        <f>VLOOKUP($A48,[30]男!$G$11:$AA$32,10,FALSE)</f>
        <v>979</v>
      </c>
      <c r="M48" s="1339">
        <f>VLOOKUP($A48,[30]男!$G$11:$AA$32,11,FALSE)</f>
        <v>34</v>
      </c>
      <c r="N48" s="1339">
        <f>VLOOKUP($A48,[30]男!$G$11:$AA$32,12,FALSE)</f>
        <v>19</v>
      </c>
      <c r="O48" s="1339">
        <f>VLOOKUP($A48,[30]男!$G$11:$AA$32,13,FALSE)</f>
        <v>88</v>
      </c>
      <c r="P48" s="1339">
        <f>VLOOKUP($A48,[30]男!$G$11:$AA$32,15,FALSE)</f>
        <v>10101</v>
      </c>
      <c r="Q48" s="1339">
        <f>VLOOKUP($A48,[30]男!$G$11:$AA$32,18,FALSE)</f>
        <v>1730</v>
      </c>
      <c r="R48" s="1339">
        <f>VLOOKUP($A48,[30]男!$G$11:$AA$32,19,FALSE)</f>
        <v>15</v>
      </c>
      <c r="S48" s="1340"/>
      <c r="T48" s="1340"/>
    </row>
    <row r="49" spans="1:20" s="1341" customFormat="1" ht="14.45" customHeight="1">
      <c r="A49" s="1334" t="s">
        <v>1285</v>
      </c>
      <c r="B49" s="1342"/>
      <c r="C49" s="1343"/>
      <c r="D49" s="1346" t="s">
        <v>1286</v>
      </c>
      <c r="E49" s="1346"/>
      <c r="F49" s="1347"/>
      <c r="G49" s="1339">
        <f>VLOOKUP($A49,[30]男!$G$11:$AA$32,2,FALSE)</f>
        <v>794</v>
      </c>
      <c r="H49" s="1339">
        <f>VLOOKUP($A49,[30]男!$G$11:$AA$32,5,FALSE)</f>
        <v>8</v>
      </c>
      <c r="I49" s="1339">
        <f>VLOOKUP($A49,[30]男!$G$11:$AA$32,6,FALSE)</f>
        <v>8</v>
      </c>
      <c r="J49" s="1339">
        <f>VLOOKUP($A49,[30]男!$G$11:$AA$32,7,FALSE)</f>
        <v>630</v>
      </c>
      <c r="K49" s="1339">
        <f>VLOOKUP($A49,[30]男!$G$11:$AA$32,8,FALSE)</f>
        <v>147</v>
      </c>
      <c r="L49" s="1339">
        <f>VLOOKUP($A49,[30]男!$G$11:$AA$32,10,FALSE)</f>
        <v>137</v>
      </c>
      <c r="M49" s="1339">
        <f>VLOOKUP($A49,[30]男!$G$11:$AA$32,11,FALSE)</f>
        <v>4</v>
      </c>
      <c r="N49" s="1339">
        <f>VLOOKUP($A49,[30]男!$G$11:$AA$32,12,FALSE)</f>
        <v>6</v>
      </c>
      <c r="O49" s="1339">
        <f>VLOOKUP($A49,[30]男!$G$11:$AA$32,13,FALSE)</f>
        <v>9</v>
      </c>
      <c r="P49" s="1339">
        <f>VLOOKUP($A49,[30]男!$G$11:$AA$32,15,FALSE)</f>
        <v>821</v>
      </c>
      <c r="Q49" s="1339">
        <f>VLOOKUP($A49,[30]男!$G$11:$AA$32,18,FALSE)</f>
        <v>165</v>
      </c>
      <c r="R49" s="1339">
        <f>VLOOKUP($A49,[30]男!$G$11:$AA$32,19,FALSE)</f>
        <v>3</v>
      </c>
      <c r="S49" s="1340"/>
      <c r="T49" s="1340"/>
    </row>
    <row r="50" spans="1:20" s="1341" customFormat="1" ht="14.45" customHeight="1">
      <c r="A50" s="1334" t="s">
        <v>1287</v>
      </c>
      <c r="B50" s="1342"/>
      <c r="C50" s="1343"/>
      <c r="D50" s="1346" t="s">
        <v>1288</v>
      </c>
      <c r="E50" s="1346"/>
      <c r="F50" s="1347"/>
      <c r="G50" s="1339">
        <f>VLOOKUP($A50,[30]男!$G$11:$AA$32,2,FALSE)</f>
        <v>6791</v>
      </c>
      <c r="H50" s="1339">
        <f>VLOOKUP($A50,[30]男!$G$11:$AA$32,5,FALSE)</f>
        <v>462</v>
      </c>
      <c r="I50" s="1339">
        <f>VLOOKUP($A50,[30]男!$G$11:$AA$32,6,FALSE)</f>
        <v>156</v>
      </c>
      <c r="J50" s="1339">
        <f>VLOOKUP($A50,[30]男!$G$11:$AA$32,7,FALSE)</f>
        <v>5450</v>
      </c>
      <c r="K50" s="1339">
        <f>VLOOKUP($A50,[30]男!$G$11:$AA$32,8,FALSE)</f>
        <v>760</v>
      </c>
      <c r="L50" s="1339">
        <f>VLOOKUP($A50,[30]男!$G$11:$AA$32,10,FALSE)</f>
        <v>691</v>
      </c>
      <c r="M50" s="1339">
        <f>VLOOKUP($A50,[30]男!$G$11:$AA$32,11,FALSE)</f>
        <v>47</v>
      </c>
      <c r="N50" s="1339">
        <f>VLOOKUP($A50,[30]男!$G$11:$AA$32,12,FALSE)</f>
        <v>22</v>
      </c>
      <c r="O50" s="1339">
        <f>VLOOKUP($A50,[30]男!$G$11:$AA$32,13,FALSE)</f>
        <v>119</v>
      </c>
      <c r="P50" s="1339">
        <f>VLOOKUP($A50,[30]男!$G$11:$AA$32,15,FALSE)</f>
        <v>7186</v>
      </c>
      <c r="Q50" s="1339">
        <f>VLOOKUP($A50,[30]男!$G$11:$AA$32,18,FALSE)</f>
        <v>1105</v>
      </c>
      <c r="R50" s="1339">
        <f>VLOOKUP($A50,[30]男!$G$11:$AA$32,19,FALSE)</f>
        <v>28</v>
      </c>
      <c r="S50" s="1340"/>
      <c r="T50" s="1340"/>
    </row>
    <row r="51" spans="1:20" s="1341" customFormat="1" ht="14.45" customHeight="1">
      <c r="A51" s="1334" t="s">
        <v>1289</v>
      </c>
      <c r="B51" s="1342"/>
      <c r="C51" s="1343"/>
      <c r="D51" s="1346" t="s">
        <v>1290</v>
      </c>
      <c r="E51" s="1346"/>
      <c r="F51" s="1347"/>
      <c r="G51" s="1339">
        <f>VLOOKUP($A51,[30]男!$G$11:$AA$32,2,FALSE)</f>
        <v>4864</v>
      </c>
      <c r="H51" s="1339">
        <f>VLOOKUP($A51,[30]男!$G$11:$AA$32,5,FALSE)</f>
        <v>77</v>
      </c>
      <c r="I51" s="1339">
        <f>VLOOKUP($A51,[30]男!$G$11:$AA$32,6,FALSE)</f>
        <v>77</v>
      </c>
      <c r="J51" s="1339">
        <f>VLOOKUP($A51,[30]男!$G$11:$AA$32,7,FALSE)</f>
        <v>4343</v>
      </c>
      <c r="K51" s="1339">
        <f>VLOOKUP($A51,[30]男!$G$11:$AA$32,8,FALSE)</f>
        <v>434</v>
      </c>
      <c r="L51" s="1339">
        <f>VLOOKUP($A51,[30]男!$G$11:$AA$32,10,FALSE)</f>
        <v>410</v>
      </c>
      <c r="M51" s="1339">
        <f>VLOOKUP($A51,[30]男!$G$11:$AA$32,11,FALSE)</f>
        <v>17</v>
      </c>
      <c r="N51" s="1339">
        <f>VLOOKUP($A51,[30]男!$G$11:$AA$32,12,FALSE)</f>
        <v>7</v>
      </c>
      <c r="O51" s="1339">
        <f>VLOOKUP($A51,[30]男!$G$11:$AA$32,13,FALSE)</f>
        <v>10</v>
      </c>
      <c r="P51" s="1339">
        <f>VLOOKUP($A51,[30]男!$G$11:$AA$32,15,FALSE)</f>
        <v>6078</v>
      </c>
      <c r="Q51" s="1339">
        <f>VLOOKUP($A51,[30]男!$G$11:$AA$32,18,FALSE)</f>
        <v>1602</v>
      </c>
      <c r="R51" s="1339">
        <f>VLOOKUP($A51,[30]男!$G$11:$AA$32,19,FALSE)</f>
        <v>39</v>
      </c>
      <c r="S51" s="1340"/>
      <c r="T51" s="1340"/>
    </row>
    <row r="52" spans="1:20" s="1341" customFormat="1" ht="14.45" customHeight="1">
      <c r="A52" s="1334" t="s">
        <v>1291</v>
      </c>
      <c r="B52" s="1342"/>
      <c r="C52" s="1343"/>
      <c r="D52" s="1346" t="s">
        <v>1292</v>
      </c>
      <c r="E52" s="1346"/>
      <c r="F52" s="1347"/>
      <c r="G52" s="1339">
        <f>VLOOKUP($A52,[30]男!$G$11:$AA$32,2,FALSE)</f>
        <v>2803</v>
      </c>
      <c r="H52" s="1339">
        <f>VLOOKUP($A52,[30]男!$G$11:$AA$32,5,FALSE)</f>
        <v>294</v>
      </c>
      <c r="I52" s="1339">
        <f>VLOOKUP($A52,[30]男!$G$11:$AA$32,6,FALSE)</f>
        <v>36</v>
      </c>
      <c r="J52" s="1339">
        <f>VLOOKUP($A52,[30]男!$G$11:$AA$32,7,FALSE)</f>
        <v>1074</v>
      </c>
      <c r="K52" s="1339">
        <f>VLOOKUP($A52,[30]男!$G$11:$AA$32,8,FALSE)</f>
        <v>192</v>
      </c>
      <c r="L52" s="1339">
        <f>VLOOKUP($A52,[30]男!$G$11:$AA$32,10,FALSE)</f>
        <v>103</v>
      </c>
      <c r="M52" s="1339">
        <f>VLOOKUP($A52,[30]男!$G$11:$AA$32,11,FALSE)</f>
        <v>32</v>
      </c>
      <c r="N52" s="1339">
        <f>VLOOKUP($A52,[30]男!$G$11:$AA$32,12,FALSE)</f>
        <v>57</v>
      </c>
      <c r="O52" s="1339">
        <f>VLOOKUP($A52,[30]男!$G$11:$AA$32,13,FALSE)</f>
        <v>1243</v>
      </c>
      <c r="P52" s="1339">
        <f>VLOOKUP($A52,[30]男!$G$11:$AA$32,15,FALSE)</f>
        <v>2785</v>
      </c>
      <c r="Q52" s="1339">
        <f>VLOOKUP($A52,[30]男!$G$11:$AA$32,18,FALSE)</f>
        <v>101</v>
      </c>
      <c r="R52" s="1339">
        <f>VLOOKUP($A52,[30]男!$G$11:$AA$32,19,FALSE)</f>
        <v>16</v>
      </c>
      <c r="S52" s="1340"/>
      <c r="T52" s="1340"/>
    </row>
    <row r="53" spans="1:20" s="1341" customFormat="1" ht="8.1" customHeight="1">
      <c r="B53" s="1342"/>
      <c r="C53" s="1343"/>
      <c r="D53" s="1350"/>
      <c r="E53" s="1350"/>
      <c r="F53" s="1347"/>
      <c r="G53" s="1339"/>
      <c r="H53" s="1339"/>
      <c r="I53" s="1339"/>
      <c r="J53" s="1339"/>
      <c r="K53" s="1339"/>
      <c r="L53" s="1339"/>
      <c r="M53" s="1339"/>
      <c r="N53" s="1339"/>
      <c r="O53" s="1339"/>
      <c r="P53" s="1339"/>
      <c r="Q53" s="1339"/>
      <c r="R53" s="1339"/>
      <c r="S53" s="1340"/>
      <c r="T53" s="1340"/>
    </row>
    <row r="54" spans="1:20" s="1341" customFormat="1" ht="18.75">
      <c r="A54" s="1334" t="s">
        <v>1294</v>
      </c>
      <c r="B54" s="1335" t="s">
        <v>1295</v>
      </c>
      <c r="C54" s="1351"/>
      <c r="D54" s="1352"/>
      <c r="E54" s="1353"/>
      <c r="F54" s="1338"/>
      <c r="G54" s="1339">
        <f>VLOOKUP($A54,[30]女!$G$11:$AA$32,2,FALSE)</f>
        <v>89332</v>
      </c>
      <c r="H54" s="1339">
        <f>VLOOKUP($A54,[30]女!$G$11:$AA$32,5,FALSE)</f>
        <v>5905</v>
      </c>
      <c r="I54" s="1339">
        <f>VLOOKUP($A54,[30]女!$G$11:$AA$32,6,FALSE)</f>
        <v>1581</v>
      </c>
      <c r="J54" s="1339">
        <f>VLOOKUP($A54,[30]女!$G$11:$AA$32,7,FALSE)</f>
        <v>75142</v>
      </c>
      <c r="K54" s="1339">
        <f>VLOOKUP($A54,[30]女!$G$11:$AA$32,8,FALSE)</f>
        <v>6246</v>
      </c>
      <c r="L54" s="1339">
        <f>VLOOKUP($A54,[30]女!$G$11:$AA$32,10,FALSE)</f>
        <v>5912</v>
      </c>
      <c r="M54" s="1339">
        <f>VLOOKUP($A54,[30]女!$G$11:$AA$32,11,FALSE)</f>
        <v>156</v>
      </c>
      <c r="N54" s="1339">
        <f>VLOOKUP($A54,[30]女!$G$11:$AA$32,12,FALSE)</f>
        <v>178</v>
      </c>
      <c r="O54" s="1339">
        <f>VLOOKUP($A54,[30]女!$G$11:$AA$32,13,FALSE)</f>
        <v>2039</v>
      </c>
      <c r="P54" s="1339">
        <f>VLOOKUP($A54,[30]女!$G$11:$AA$32,15,FALSE)</f>
        <v>94029</v>
      </c>
      <c r="Q54" s="1339">
        <f>VLOOKUP($A54,[30]女!$G$11:$AA$32,18,FALSE)</f>
        <v>10630</v>
      </c>
      <c r="R54" s="1339">
        <f>VLOOKUP($A54,[30]女!$G$11:$AA$32,19,FALSE)</f>
        <v>135</v>
      </c>
      <c r="S54" s="1340"/>
      <c r="T54" s="1340"/>
    </row>
    <row r="55" spans="1:20" s="1341" customFormat="1" ht="14.45" customHeight="1">
      <c r="A55" s="1334" t="s">
        <v>1251</v>
      </c>
      <c r="B55" s="1342"/>
      <c r="C55" s="1343"/>
      <c r="D55" s="1344" t="s">
        <v>1252</v>
      </c>
      <c r="E55" s="1344"/>
      <c r="F55" s="1345"/>
      <c r="G55" s="1339">
        <f>VLOOKUP($A55,[30]女!$G$11:$AA$32,2,FALSE)</f>
        <v>819</v>
      </c>
      <c r="H55" s="1339">
        <f>VLOOKUP($A55,[30]女!$G$11:$AA$32,5,FALSE)</f>
        <v>620</v>
      </c>
      <c r="I55" s="1339">
        <f>VLOOKUP($A55,[30]女!$G$11:$AA$32,6,FALSE)</f>
        <v>8</v>
      </c>
      <c r="J55" s="1339">
        <f>VLOOKUP($A55,[30]女!$G$11:$AA$32,7,FALSE)</f>
        <v>159</v>
      </c>
      <c r="K55" s="1339">
        <f>VLOOKUP($A55,[30]女!$G$11:$AA$32,8,FALSE)</f>
        <v>40</v>
      </c>
      <c r="L55" s="1339">
        <f>VLOOKUP($A55,[30]女!$G$11:$AA$32,10,FALSE)</f>
        <v>39</v>
      </c>
      <c r="M55" s="1339">
        <f>VLOOKUP($A55,[30]女!$G$11:$AA$32,11,FALSE)</f>
        <v>1</v>
      </c>
      <c r="N55" s="1339" t="str">
        <f>VLOOKUP($A55,[30]女!$G$11:$AA$32,12,FALSE)</f>
        <v>-</v>
      </c>
      <c r="O55" s="1339" t="str">
        <f>VLOOKUP($A55,[30]女!$G$11:$AA$32,13,FALSE)</f>
        <v>-</v>
      </c>
      <c r="P55" s="1339">
        <f>VLOOKUP($A55,[30]女!$G$11:$AA$32,15,FALSE)</f>
        <v>787</v>
      </c>
      <c r="Q55" s="1339">
        <f>VLOOKUP($A55,[30]女!$G$11:$AA$32,18,FALSE)</f>
        <v>8</v>
      </c>
      <c r="R55" s="1339" t="str">
        <f>VLOOKUP($A55,[30]女!$G$11:$AA$32,19,FALSE)</f>
        <v>-</v>
      </c>
      <c r="S55" s="1340"/>
      <c r="T55" s="1340"/>
    </row>
    <row r="56" spans="1:20" s="1341" customFormat="1" ht="14.45" customHeight="1">
      <c r="A56" s="1334" t="s">
        <v>1253</v>
      </c>
      <c r="B56" s="1342"/>
      <c r="C56" s="1343"/>
      <c r="D56" s="1344" t="s">
        <v>1254</v>
      </c>
      <c r="E56" s="1344"/>
      <c r="F56" s="1347"/>
      <c r="G56" s="1339">
        <f>VLOOKUP($A56,[30]女!$G$11:$AA$32,2,FALSE)</f>
        <v>808</v>
      </c>
      <c r="H56" s="1339">
        <f>VLOOKUP($A56,[30]女!$G$11:$AA$32,5,FALSE)</f>
        <v>615</v>
      </c>
      <c r="I56" s="1339">
        <f>VLOOKUP($A56,[30]女!$G$11:$AA$32,6,FALSE)</f>
        <v>7</v>
      </c>
      <c r="J56" s="1339">
        <f>VLOOKUP($A56,[30]女!$G$11:$AA$32,7,FALSE)</f>
        <v>156</v>
      </c>
      <c r="K56" s="1339">
        <f>VLOOKUP($A56,[30]女!$G$11:$AA$32,8,FALSE)</f>
        <v>37</v>
      </c>
      <c r="L56" s="1339">
        <f>VLOOKUP($A56,[30]女!$G$11:$AA$32,10,FALSE)</f>
        <v>36</v>
      </c>
      <c r="M56" s="1339">
        <f>VLOOKUP($A56,[30]女!$G$11:$AA$32,11,FALSE)</f>
        <v>1</v>
      </c>
      <c r="N56" s="1339" t="str">
        <f>VLOOKUP($A56,[30]女!$G$11:$AA$32,12,FALSE)</f>
        <v>-</v>
      </c>
      <c r="O56" s="1339" t="str">
        <f>VLOOKUP($A56,[30]女!$G$11:$AA$32,13,FALSE)</f>
        <v>-</v>
      </c>
      <c r="P56" s="1339">
        <f>VLOOKUP($A56,[30]女!$G$11:$AA$32,15,FALSE)</f>
        <v>779</v>
      </c>
      <c r="Q56" s="1339">
        <f>VLOOKUP($A56,[30]女!$G$11:$AA$32,18,FALSE)</f>
        <v>8</v>
      </c>
      <c r="R56" s="1339" t="str">
        <f>VLOOKUP($A56,[30]女!$G$11:$AA$32,19,FALSE)</f>
        <v>-</v>
      </c>
      <c r="S56" s="1340"/>
      <c r="T56" s="1340"/>
    </row>
    <row r="57" spans="1:20" s="1341" customFormat="1" ht="14.45" customHeight="1">
      <c r="A57" s="1334" t="s">
        <v>1255</v>
      </c>
      <c r="B57" s="1342"/>
      <c r="C57" s="1343"/>
      <c r="D57" s="1346" t="s">
        <v>1256</v>
      </c>
      <c r="E57" s="1346"/>
      <c r="F57" s="1347"/>
      <c r="G57" s="1339">
        <f>VLOOKUP($A57,[30]女!$G$11:$AA$32,2,FALSE)</f>
        <v>123</v>
      </c>
      <c r="H57" s="1339">
        <f>VLOOKUP($A57,[30]女!$G$11:$AA$32,5,FALSE)</f>
        <v>52</v>
      </c>
      <c r="I57" s="1339">
        <f>VLOOKUP($A57,[30]女!$G$11:$AA$32,6,FALSE)</f>
        <v>3</v>
      </c>
      <c r="J57" s="1339">
        <f>VLOOKUP($A57,[30]女!$G$11:$AA$32,7,FALSE)</f>
        <v>68</v>
      </c>
      <c r="K57" s="1339">
        <f>VLOOKUP($A57,[30]女!$G$11:$AA$32,8,FALSE)</f>
        <v>3</v>
      </c>
      <c r="L57" s="1339">
        <f>VLOOKUP($A57,[30]女!$G$11:$AA$32,10,FALSE)</f>
        <v>3</v>
      </c>
      <c r="M57" s="1339" t="str">
        <f>VLOOKUP($A57,[30]女!$G$11:$AA$32,11,FALSE)</f>
        <v>-</v>
      </c>
      <c r="N57" s="1339" t="str">
        <f>VLOOKUP($A57,[30]女!$G$11:$AA$32,12,FALSE)</f>
        <v>-</v>
      </c>
      <c r="O57" s="1339" t="str">
        <f>VLOOKUP($A57,[30]女!$G$11:$AA$32,13,FALSE)</f>
        <v>-</v>
      </c>
      <c r="P57" s="1339">
        <f>VLOOKUP($A57,[30]女!$G$11:$AA$32,15,FALSE)</f>
        <v>128</v>
      </c>
      <c r="Q57" s="1339">
        <f>VLOOKUP($A57,[30]女!$G$11:$AA$32,18,FALSE)</f>
        <v>8</v>
      </c>
      <c r="R57" s="1339" t="str">
        <f>VLOOKUP($A57,[30]女!$G$11:$AA$32,19,FALSE)</f>
        <v>-</v>
      </c>
      <c r="S57" s="1340"/>
      <c r="T57" s="1340"/>
    </row>
    <row r="58" spans="1:20" s="1341" customFormat="1" ht="14.45" customHeight="1">
      <c r="A58" s="1334" t="s">
        <v>1257</v>
      </c>
      <c r="B58" s="1342"/>
      <c r="C58" s="1343"/>
      <c r="D58" s="1346" t="s">
        <v>1258</v>
      </c>
      <c r="E58" s="1346"/>
      <c r="F58" s="1347"/>
      <c r="G58" s="1339">
        <f>VLOOKUP($A58,[30]女!$G$11:$AA$32,2,FALSE)</f>
        <v>11</v>
      </c>
      <c r="H58" s="1339">
        <f>VLOOKUP($A58,[30]女!$G$11:$AA$32,5,FALSE)</f>
        <v>2</v>
      </c>
      <c r="I58" s="1339">
        <f>VLOOKUP($A58,[30]女!$G$11:$AA$32,6,FALSE)</f>
        <v>2</v>
      </c>
      <c r="J58" s="1339">
        <f>VLOOKUP($A58,[30]女!$G$11:$AA$32,7,FALSE)</f>
        <v>9</v>
      </c>
      <c r="K58" s="1339" t="str">
        <f>VLOOKUP($A58,[30]女!$G$11:$AA$32,8,FALSE)</f>
        <v>-</v>
      </c>
      <c r="L58" s="1339" t="str">
        <f>VLOOKUP($A58,[30]女!$G$11:$AA$32,10,FALSE)</f>
        <v>-</v>
      </c>
      <c r="M58" s="1339" t="str">
        <f>VLOOKUP($A58,[30]女!$G$11:$AA$32,11,FALSE)</f>
        <v>-</v>
      </c>
      <c r="N58" s="1339" t="str">
        <f>VLOOKUP($A58,[30]女!$G$11:$AA$32,12,FALSE)</f>
        <v>-</v>
      </c>
      <c r="O58" s="1339" t="str">
        <f>VLOOKUP($A58,[30]女!$G$11:$AA$32,13,FALSE)</f>
        <v>-</v>
      </c>
      <c r="P58" s="1339">
        <f>VLOOKUP($A58,[30]女!$G$11:$AA$32,15,FALSE)</f>
        <v>12</v>
      </c>
      <c r="Q58" s="1339">
        <f>VLOOKUP($A58,[30]女!$G$11:$AA$32,18,FALSE)</f>
        <v>1</v>
      </c>
      <c r="R58" s="1339" t="str">
        <f>VLOOKUP($A58,[30]女!$G$11:$AA$32,19,FALSE)</f>
        <v>-</v>
      </c>
      <c r="S58" s="1340"/>
      <c r="T58" s="1340"/>
    </row>
    <row r="59" spans="1:20" s="1341" customFormat="1" ht="14.45" customHeight="1">
      <c r="A59" s="1334" t="s">
        <v>1259</v>
      </c>
      <c r="B59" s="1342"/>
      <c r="C59" s="1343"/>
      <c r="D59" s="1346" t="s">
        <v>1260</v>
      </c>
      <c r="E59" s="1346"/>
      <c r="F59" s="1347"/>
      <c r="G59" s="1339">
        <f>VLOOKUP($A59,[30]女!$G$11:$AA$32,2,FALSE)</f>
        <v>2363</v>
      </c>
      <c r="H59" s="1339">
        <f>VLOOKUP($A59,[30]女!$G$11:$AA$32,5,FALSE)</f>
        <v>482</v>
      </c>
      <c r="I59" s="1339">
        <f>VLOOKUP($A59,[30]女!$G$11:$AA$32,6,FALSE)</f>
        <v>154</v>
      </c>
      <c r="J59" s="1339">
        <f>VLOOKUP($A59,[30]女!$G$11:$AA$32,7,FALSE)</f>
        <v>1684</v>
      </c>
      <c r="K59" s="1339">
        <f>VLOOKUP($A59,[30]女!$G$11:$AA$32,8,FALSE)</f>
        <v>174</v>
      </c>
      <c r="L59" s="1339">
        <f>VLOOKUP($A59,[30]女!$G$11:$AA$32,10,FALSE)</f>
        <v>162</v>
      </c>
      <c r="M59" s="1339">
        <f>VLOOKUP($A59,[30]女!$G$11:$AA$32,11,FALSE)</f>
        <v>8</v>
      </c>
      <c r="N59" s="1339">
        <f>VLOOKUP($A59,[30]女!$G$11:$AA$32,12,FALSE)</f>
        <v>4</v>
      </c>
      <c r="O59" s="1339">
        <f>VLOOKUP($A59,[30]女!$G$11:$AA$32,13,FALSE)</f>
        <v>23</v>
      </c>
      <c r="P59" s="1339">
        <f>VLOOKUP($A59,[30]女!$G$11:$AA$32,15,FALSE)</f>
        <v>2436</v>
      </c>
      <c r="Q59" s="1339">
        <f>VLOOKUP($A59,[30]女!$G$11:$AA$32,18,FALSE)</f>
        <v>239</v>
      </c>
      <c r="R59" s="1339">
        <f>VLOOKUP($A59,[30]女!$G$11:$AA$32,19,FALSE)</f>
        <v>4</v>
      </c>
      <c r="S59" s="1340"/>
      <c r="T59" s="1340"/>
    </row>
    <row r="60" spans="1:20" s="1341" customFormat="1" ht="14.45" customHeight="1">
      <c r="A60" s="1334" t="s">
        <v>1261</v>
      </c>
      <c r="B60" s="1342"/>
      <c r="C60" s="1343"/>
      <c r="D60" s="1346" t="s">
        <v>1262</v>
      </c>
      <c r="E60" s="1346"/>
      <c r="F60" s="1347"/>
      <c r="G60" s="1339">
        <f>VLOOKUP($A60,[30]女!$G$11:$AA$32,2,FALSE)</f>
        <v>4152</v>
      </c>
      <c r="H60" s="1339">
        <f>VLOOKUP($A60,[30]女!$G$11:$AA$32,5,FALSE)</f>
        <v>334</v>
      </c>
      <c r="I60" s="1339">
        <f>VLOOKUP($A60,[30]女!$G$11:$AA$32,6,FALSE)</f>
        <v>69</v>
      </c>
      <c r="J60" s="1339">
        <f>VLOOKUP($A60,[30]女!$G$11:$AA$32,7,FALSE)</f>
        <v>3077</v>
      </c>
      <c r="K60" s="1339">
        <f>VLOOKUP($A60,[30]女!$G$11:$AA$32,8,FALSE)</f>
        <v>674</v>
      </c>
      <c r="L60" s="1339">
        <f>VLOOKUP($A60,[30]女!$G$11:$AA$32,10,FALSE)</f>
        <v>652</v>
      </c>
      <c r="M60" s="1339">
        <f>VLOOKUP($A60,[30]女!$G$11:$AA$32,11,FALSE)</f>
        <v>7</v>
      </c>
      <c r="N60" s="1339">
        <f>VLOOKUP($A60,[30]女!$G$11:$AA$32,12,FALSE)</f>
        <v>15</v>
      </c>
      <c r="O60" s="1339">
        <f>VLOOKUP($A60,[30]女!$G$11:$AA$32,13,FALSE)</f>
        <v>67</v>
      </c>
      <c r="P60" s="1339">
        <f>VLOOKUP($A60,[30]女!$G$11:$AA$32,15,FALSE)</f>
        <v>3809</v>
      </c>
      <c r="Q60" s="1339">
        <f>VLOOKUP($A60,[30]女!$G$11:$AA$32,18,FALSE)</f>
        <v>311</v>
      </c>
      <c r="R60" s="1339">
        <f>VLOOKUP($A60,[30]女!$G$11:$AA$32,19,FALSE)</f>
        <v>5</v>
      </c>
      <c r="S60" s="1340"/>
      <c r="T60" s="1340"/>
    </row>
    <row r="61" spans="1:20" s="1341" customFormat="1" ht="14.45" customHeight="1">
      <c r="A61" s="1334" t="s">
        <v>1263</v>
      </c>
      <c r="B61" s="1342"/>
      <c r="C61" s="1343"/>
      <c r="D61" s="1346" t="s">
        <v>1264</v>
      </c>
      <c r="E61" s="1346"/>
      <c r="F61" s="1347"/>
      <c r="G61" s="1339">
        <f>VLOOKUP($A61,[30]女!$G$11:$AA$32,2,FALSE)</f>
        <v>169</v>
      </c>
      <c r="H61" s="1339">
        <f>VLOOKUP($A61,[30]女!$G$11:$AA$32,5,FALSE)</f>
        <v>5</v>
      </c>
      <c r="I61" s="1339">
        <f>VLOOKUP($A61,[30]女!$G$11:$AA$32,6,FALSE)</f>
        <v>3</v>
      </c>
      <c r="J61" s="1339">
        <f>VLOOKUP($A61,[30]女!$G$11:$AA$32,7,FALSE)</f>
        <v>148</v>
      </c>
      <c r="K61" s="1339">
        <f>VLOOKUP($A61,[30]女!$G$11:$AA$32,8,FALSE)</f>
        <v>14</v>
      </c>
      <c r="L61" s="1339">
        <f>VLOOKUP($A61,[30]女!$G$11:$AA$32,10,FALSE)</f>
        <v>12</v>
      </c>
      <c r="M61" s="1339">
        <f>VLOOKUP($A61,[30]女!$G$11:$AA$32,11,FALSE)</f>
        <v>1</v>
      </c>
      <c r="N61" s="1339">
        <f>VLOOKUP($A61,[30]女!$G$11:$AA$32,12,FALSE)</f>
        <v>1</v>
      </c>
      <c r="O61" s="1339">
        <f>VLOOKUP($A61,[30]女!$G$11:$AA$32,13,FALSE)</f>
        <v>2</v>
      </c>
      <c r="P61" s="1339">
        <f>VLOOKUP($A61,[30]女!$G$11:$AA$32,15,FALSE)</f>
        <v>183</v>
      </c>
      <c r="Q61" s="1339">
        <f>VLOOKUP($A61,[30]女!$G$11:$AA$32,18,FALSE)</f>
        <v>25</v>
      </c>
      <c r="R61" s="1339">
        <f>VLOOKUP($A61,[30]女!$G$11:$AA$32,19,FALSE)</f>
        <v>2</v>
      </c>
      <c r="S61" s="1340"/>
      <c r="T61" s="1340"/>
    </row>
    <row r="62" spans="1:20" s="1341" customFormat="1" ht="14.45" customHeight="1">
      <c r="A62" s="1334" t="s">
        <v>1265</v>
      </c>
      <c r="B62" s="1342"/>
      <c r="C62" s="1343"/>
      <c r="D62" s="1346" t="s">
        <v>1266</v>
      </c>
      <c r="E62" s="1346"/>
      <c r="F62" s="1347"/>
      <c r="G62" s="1339">
        <f>VLOOKUP($A62,[30]女!$G$11:$AA$32,2,FALSE)</f>
        <v>1179</v>
      </c>
      <c r="H62" s="1339">
        <f>VLOOKUP($A62,[30]女!$G$11:$AA$32,5,FALSE)</f>
        <v>81</v>
      </c>
      <c r="I62" s="1339">
        <f>VLOOKUP($A62,[30]女!$G$11:$AA$32,6,FALSE)</f>
        <v>35</v>
      </c>
      <c r="J62" s="1339">
        <f>VLOOKUP($A62,[30]女!$G$11:$AA$32,7,FALSE)</f>
        <v>1059</v>
      </c>
      <c r="K62" s="1339">
        <f>VLOOKUP($A62,[30]女!$G$11:$AA$32,8,FALSE)</f>
        <v>31</v>
      </c>
      <c r="L62" s="1339">
        <f>VLOOKUP($A62,[30]女!$G$11:$AA$32,10,FALSE)</f>
        <v>25</v>
      </c>
      <c r="M62" s="1339">
        <f>VLOOKUP($A62,[30]女!$G$11:$AA$32,11,FALSE)</f>
        <v>5</v>
      </c>
      <c r="N62" s="1339">
        <f>VLOOKUP($A62,[30]女!$G$11:$AA$32,12,FALSE)</f>
        <v>1</v>
      </c>
      <c r="O62" s="1339">
        <f>VLOOKUP($A62,[30]女!$G$11:$AA$32,13,FALSE)</f>
        <v>8</v>
      </c>
      <c r="P62" s="1339">
        <f>VLOOKUP($A62,[30]女!$G$11:$AA$32,15,FALSE)</f>
        <v>1353</v>
      </c>
      <c r="Q62" s="1339">
        <f>VLOOKUP($A62,[30]女!$G$11:$AA$32,18,FALSE)</f>
        <v>197</v>
      </c>
      <c r="R62" s="1339">
        <f>VLOOKUP($A62,[30]女!$G$11:$AA$32,19,FALSE)</f>
        <v>7</v>
      </c>
      <c r="S62" s="1340"/>
      <c r="T62" s="1340"/>
    </row>
    <row r="63" spans="1:20" s="1341" customFormat="1" ht="14.45" customHeight="1">
      <c r="A63" s="1334" t="s">
        <v>1267</v>
      </c>
      <c r="B63" s="1342"/>
      <c r="C63" s="1343"/>
      <c r="D63" s="1346" t="s">
        <v>1268</v>
      </c>
      <c r="E63" s="1346"/>
      <c r="F63" s="1347"/>
      <c r="G63" s="1339">
        <f>VLOOKUP($A63,[30]女!$G$11:$AA$32,2,FALSE)</f>
        <v>1126</v>
      </c>
      <c r="H63" s="1339">
        <f>VLOOKUP($A63,[30]女!$G$11:$AA$32,5,FALSE)</f>
        <v>36</v>
      </c>
      <c r="I63" s="1339">
        <f>VLOOKUP($A63,[30]女!$G$11:$AA$32,6,FALSE)</f>
        <v>17</v>
      </c>
      <c r="J63" s="1339">
        <f>VLOOKUP($A63,[30]女!$G$11:$AA$32,7,FALSE)</f>
        <v>976</v>
      </c>
      <c r="K63" s="1339">
        <f>VLOOKUP($A63,[30]女!$G$11:$AA$32,8,FALSE)</f>
        <v>99</v>
      </c>
      <c r="L63" s="1339">
        <f>VLOOKUP($A63,[30]女!$G$11:$AA$32,10,FALSE)</f>
        <v>96</v>
      </c>
      <c r="M63" s="1339">
        <f>VLOOKUP($A63,[30]女!$G$11:$AA$32,11,FALSE)</f>
        <v>3</v>
      </c>
      <c r="N63" s="1339" t="str">
        <f>VLOOKUP($A63,[30]女!$G$11:$AA$32,12,FALSE)</f>
        <v>-</v>
      </c>
      <c r="O63" s="1339">
        <f>VLOOKUP($A63,[30]女!$G$11:$AA$32,13,FALSE)</f>
        <v>15</v>
      </c>
      <c r="P63" s="1339">
        <f>VLOOKUP($A63,[30]女!$G$11:$AA$32,15,FALSE)</f>
        <v>1171</v>
      </c>
      <c r="Q63" s="1339">
        <f>VLOOKUP($A63,[30]女!$G$11:$AA$32,18,FALSE)</f>
        <v>138</v>
      </c>
      <c r="R63" s="1339">
        <f>VLOOKUP($A63,[30]女!$G$11:$AA$32,19,FALSE)</f>
        <v>6</v>
      </c>
      <c r="S63" s="1340"/>
      <c r="T63" s="1340"/>
    </row>
    <row r="64" spans="1:20" s="1341" customFormat="1" ht="14.45" customHeight="1">
      <c r="A64" s="1334" t="s">
        <v>1269</v>
      </c>
      <c r="B64" s="1342"/>
      <c r="C64" s="1343"/>
      <c r="D64" s="1346" t="s">
        <v>1270</v>
      </c>
      <c r="E64" s="1346"/>
      <c r="F64" s="1347"/>
      <c r="G64" s="1339">
        <f>VLOOKUP($A64,[30]女!$G$11:$AA$32,2,FALSE)</f>
        <v>16228</v>
      </c>
      <c r="H64" s="1339">
        <f>VLOOKUP($A64,[30]女!$G$11:$AA$32,5,FALSE)</f>
        <v>993</v>
      </c>
      <c r="I64" s="1339">
        <f>VLOOKUP($A64,[30]女!$G$11:$AA$32,6,FALSE)</f>
        <v>255</v>
      </c>
      <c r="J64" s="1339">
        <f>VLOOKUP($A64,[30]女!$G$11:$AA$32,7,FALSE)</f>
        <v>13630</v>
      </c>
      <c r="K64" s="1339">
        <f>VLOOKUP($A64,[30]女!$G$11:$AA$32,8,FALSE)</f>
        <v>1339</v>
      </c>
      <c r="L64" s="1339">
        <f>VLOOKUP($A64,[30]女!$G$11:$AA$32,10,FALSE)</f>
        <v>1266</v>
      </c>
      <c r="M64" s="1339">
        <f>VLOOKUP($A64,[30]女!$G$11:$AA$32,11,FALSE)</f>
        <v>36</v>
      </c>
      <c r="N64" s="1339">
        <f>VLOOKUP($A64,[30]女!$G$11:$AA$32,12,FALSE)</f>
        <v>37</v>
      </c>
      <c r="O64" s="1339">
        <f>VLOOKUP($A64,[30]女!$G$11:$AA$32,13,FALSE)</f>
        <v>266</v>
      </c>
      <c r="P64" s="1339">
        <f>VLOOKUP($A64,[30]女!$G$11:$AA$32,15,FALSE)</f>
        <v>16603</v>
      </c>
      <c r="Q64" s="1339">
        <f>VLOOKUP($A64,[30]女!$G$11:$AA$32,18,FALSE)</f>
        <v>1655</v>
      </c>
      <c r="R64" s="1339">
        <f>VLOOKUP($A64,[30]女!$G$11:$AA$32,19,FALSE)</f>
        <v>22</v>
      </c>
      <c r="S64" s="1340"/>
      <c r="T64" s="1340"/>
    </row>
    <row r="65" spans="1:20" s="1341" customFormat="1" ht="14.45" customHeight="1">
      <c r="A65" s="1334" t="s">
        <v>1271</v>
      </c>
      <c r="B65" s="1342"/>
      <c r="C65" s="1348"/>
      <c r="D65" s="1346" t="s">
        <v>1272</v>
      </c>
      <c r="E65" s="1346"/>
      <c r="F65" s="1347"/>
      <c r="G65" s="1339">
        <f>VLOOKUP($A65,[30]女!$G$11:$AA$32,2,FALSE)</f>
        <v>4383</v>
      </c>
      <c r="H65" s="1339">
        <f>VLOOKUP($A65,[30]女!$G$11:$AA$32,5,FALSE)</f>
        <v>154</v>
      </c>
      <c r="I65" s="1339">
        <f>VLOOKUP($A65,[30]女!$G$11:$AA$32,6,FALSE)</f>
        <v>123</v>
      </c>
      <c r="J65" s="1339">
        <f>VLOOKUP($A65,[30]女!$G$11:$AA$32,7,FALSE)</f>
        <v>4061</v>
      </c>
      <c r="K65" s="1339">
        <f>VLOOKUP($A65,[30]女!$G$11:$AA$32,8,FALSE)</f>
        <v>147</v>
      </c>
      <c r="L65" s="1339">
        <f>VLOOKUP($A65,[30]女!$G$11:$AA$32,10,FALSE)</f>
        <v>132</v>
      </c>
      <c r="M65" s="1339">
        <f>VLOOKUP($A65,[30]女!$G$11:$AA$32,11,FALSE)</f>
        <v>7</v>
      </c>
      <c r="N65" s="1339">
        <f>VLOOKUP($A65,[30]女!$G$11:$AA$32,12,FALSE)</f>
        <v>8</v>
      </c>
      <c r="O65" s="1339">
        <f>VLOOKUP($A65,[30]女!$G$11:$AA$32,13,FALSE)</f>
        <v>21</v>
      </c>
      <c r="P65" s="1339">
        <f>VLOOKUP($A65,[30]女!$G$11:$AA$32,15,FALSE)</f>
        <v>5099</v>
      </c>
      <c r="Q65" s="1339">
        <f>VLOOKUP($A65,[30]女!$G$11:$AA$32,18,FALSE)</f>
        <v>848</v>
      </c>
      <c r="R65" s="1339">
        <f>VLOOKUP($A65,[30]女!$G$11:$AA$32,19,FALSE)</f>
        <v>7</v>
      </c>
      <c r="S65" s="1340"/>
      <c r="T65" s="1340"/>
    </row>
    <row r="66" spans="1:20" s="1341" customFormat="1" ht="14.45" customHeight="1">
      <c r="A66" s="1334" t="s">
        <v>1273</v>
      </c>
      <c r="B66" s="1342"/>
      <c r="C66" s="1343"/>
      <c r="D66" s="1346" t="s">
        <v>1274</v>
      </c>
      <c r="E66" s="1346"/>
      <c r="F66" s="1347"/>
      <c r="G66" s="1339">
        <f>VLOOKUP($A66,[30]女!$G$11:$AA$32,2,FALSE)</f>
        <v>1654</v>
      </c>
      <c r="H66" s="1339">
        <f>VLOOKUP($A66,[30]女!$G$11:$AA$32,5,FALSE)</f>
        <v>401</v>
      </c>
      <c r="I66" s="1339">
        <f>VLOOKUP($A66,[30]女!$G$11:$AA$32,6,FALSE)</f>
        <v>42</v>
      </c>
      <c r="J66" s="1339">
        <f>VLOOKUP($A66,[30]女!$G$11:$AA$32,7,FALSE)</f>
        <v>1148</v>
      </c>
      <c r="K66" s="1339">
        <f>VLOOKUP($A66,[30]女!$G$11:$AA$32,8,FALSE)</f>
        <v>71</v>
      </c>
      <c r="L66" s="1339">
        <f>VLOOKUP($A66,[30]女!$G$11:$AA$32,10,FALSE)</f>
        <v>62</v>
      </c>
      <c r="M66" s="1339">
        <f>VLOOKUP($A66,[30]女!$G$11:$AA$32,11,FALSE)</f>
        <v>7</v>
      </c>
      <c r="N66" s="1339">
        <f>VLOOKUP($A66,[30]女!$G$11:$AA$32,12,FALSE)</f>
        <v>2</v>
      </c>
      <c r="O66" s="1339">
        <f>VLOOKUP($A66,[30]女!$G$11:$AA$32,13,FALSE)</f>
        <v>34</v>
      </c>
      <c r="P66" s="1339">
        <f>VLOOKUP($A66,[30]女!$G$11:$AA$32,15,FALSE)</f>
        <v>1730</v>
      </c>
      <c r="Q66" s="1339">
        <f>VLOOKUP($A66,[30]女!$G$11:$AA$32,18,FALSE)</f>
        <v>139</v>
      </c>
      <c r="R66" s="1339">
        <f>VLOOKUP($A66,[30]女!$G$11:$AA$32,19,FALSE)</f>
        <v>6</v>
      </c>
      <c r="S66" s="1340"/>
      <c r="T66" s="1340"/>
    </row>
    <row r="67" spans="1:20" s="1341" customFormat="1" ht="14.45" customHeight="1">
      <c r="A67" s="1334" t="s">
        <v>1275</v>
      </c>
      <c r="B67" s="1342"/>
      <c r="C67" s="1343"/>
      <c r="D67" s="1349" t="s">
        <v>1276</v>
      </c>
      <c r="E67" s="1349"/>
      <c r="F67" s="1347"/>
      <c r="G67" s="1339">
        <f>VLOOKUP($A67,[30]女!$G$11:$AA$32,2,FALSE)</f>
        <v>2406</v>
      </c>
      <c r="H67" s="1339">
        <f>VLOOKUP($A67,[30]女!$G$11:$AA$32,5,FALSE)</f>
        <v>304</v>
      </c>
      <c r="I67" s="1339">
        <f>VLOOKUP($A67,[30]女!$G$11:$AA$32,6,FALSE)</f>
        <v>59</v>
      </c>
      <c r="J67" s="1339">
        <f>VLOOKUP($A67,[30]女!$G$11:$AA$32,7,FALSE)</f>
        <v>1974</v>
      </c>
      <c r="K67" s="1339">
        <f>VLOOKUP($A67,[30]女!$G$11:$AA$32,8,FALSE)</f>
        <v>114</v>
      </c>
      <c r="L67" s="1339">
        <f>VLOOKUP($A67,[30]女!$G$11:$AA$32,10,FALSE)</f>
        <v>106</v>
      </c>
      <c r="M67" s="1339">
        <f>VLOOKUP($A67,[30]女!$G$11:$AA$32,11,FALSE)</f>
        <v>6</v>
      </c>
      <c r="N67" s="1339">
        <f>VLOOKUP($A67,[30]女!$G$11:$AA$32,12,FALSE)</f>
        <v>2</v>
      </c>
      <c r="O67" s="1339">
        <f>VLOOKUP($A67,[30]女!$G$11:$AA$32,13,FALSE)</f>
        <v>14</v>
      </c>
      <c r="P67" s="1339">
        <f>VLOOKUP($A67,[30]女!$G$11:$AA$32,15,FALSE)</f>
        <v>2586</v>
      </c>
      <c r="Q67" s="1339">
        <f>VLOOKUP($A67,[30]女!$G$11:$AA$32,18,FALSE)</f>
        <v>287</v>
      </c>
      <c r="R67" s="1339">
        <f>VLOOKUP($A67,[30]女!$G$11:$AA$32,19,FALSE)</f>
        <v>5</v>
      </c>
      <c r="S67" s="1340"/>
      <c r="T67" s="1340"/>
    </row>
    <row r="68" spans="1:20" s="1341" customFormat="1" ht="14.45" customHeight="1">
      <c r="A68" s="1334" t="s">
        <v>1277</v>
      </c>
      <c r="B68" s="1342"/>
      <c r="C68" s="1343"/>
      <c r="D68" s="1346" t="s">
        <v>1278</v>
      </c>
      <c r="E68" s="1346"/>
      <c r="F68" s="1347"/>
      <c r="G68" s="1339">
        <f>VLOOKUP($A68,[30]女!$G$11:$AA$32,2,FALSE)</f>
        <v>7433</v>
      </c>
      <c r="H68" s="1339">
        <f>VLOOKUP($A68,[30]女!$G$11:$AA$32,5,FALSE)</f>
        <v>296</v>
      </c>
      <c r="I68" s="1339">
        <f>VLOOKUP($A68,[30]女!$G$11:$AA$32,6,FALSE)</f>
        <v>67</v>
      </c>
      <c r="J68" s="1339">
        <f>VLOOKUP($A68,[30]女!$G$11:$AA$32,7,FALSE)</f>
        <v>6626</v>
      </c>
      <c r="K68" s="1339">
        <f>VLOOKUP($A68,[30]女!$G$11:$AA$32,8,FALSE)</f>
        <v>367</v>
      </c>
      <c r="L68" s="1339">
        <f>VLOOKUP($A68,[30]女!$G$11:$AA$32,10,FALSE)</f>
        <v>332</v>
      </c>
      <c r="M68" s="1339">
        <f>VLOOKUP($A68,[30]女!$G$11:$AA$32,11,FALSE)</f>
        <v>19</v>
      </c>
      <c r="N68" s="1339">
        <f>VLOOKUP($A68,[30]女!$G$11:$AA$32,12,FALSE)</f>
        <v>16</v>
      </c>
      <c r="O68" s="1339">
        <f>VLOOKUP($A68,[30]女!$G$11:$AA$32,13,FALSE)</f>
        <v>144</v>
      </c>
      <c r="P68" s="1339">
        <f>VLOOKUP($A68,[30]女!$G$11:$AA$32,15,FALSE)</f>
        <v>7626</v>
      </c>
      <c r="Q68" s="1339">
        <f>VLOOKUP($A68,[30]女!$G$11:$AA$32,18,FALSE)</f>
        <v>536</v>
      </c>
      <c r="R68" s="1339">
        <f>VLOOKUP($A68,[30]女!$G$11:$AA$32,19,FALSE)</f>
        <v>8</v>
      </c>
      <c r="S68" s="1340"/>
      <c r="T68" s="1340"/>
    </row>
    <row r="69" spans="1:20" s="1341" customFormat="1" ht="14.45" customHeight="1">
      <c r="A69" s="1334" t="s">
        <v>1279</v>
      </c>
      <c r="B69" s="1342"/>
      <c r="C69" s="1343"/>
      <c r="D69" s="1346" t="s">
        <v>1280</v>
      </c>
      <c r="E69" s="1346"/>
      <c r="F69" s="1347"/>
      <c r="G69" s="1339">
        <f>VLOOKUP($A69,[30]女!$G$11:$AA$32,2,FALSE)</f>
        <v>3942</v>
      </c>
      <c r="H69" s="1339">
        <f>VLOOKUP($A69,[30]女!$G$11:$AA$32,5,FALSE)</f>
        <v>504</v>
      </c>
      <c r="I69" s="1339">
        <f>VLOOKUP($A69,[30]女!$G$11:$AA$32,6,FALSE)</f>
        <v>52</v>
      </c>
      <c r="J69" s="1339">
        <f>VLOOKUP($A69,[30]女!$G$11:$AA$32,7,FALSE)</f>
        <v>3086</v>
      </c>
      <c r="K69" s="1339">
        <f>VLOOKUP($A69,[30]女!$G$11:$AA$32,8,FALSE)</f>
        <v>256</v>
      </c>
      <c r="L69" s="1339">
        <f>VLOOKUP($A69,[30]女!$G$11:$AA$32,10,FALSE)</f>
        <v>244</v>
      </c>
      <c r="M69" s="1339">
        <f>VLOOKUP($A69,[30]女!$G$11:$AA$32,11,FALSE)</f>
        <v>7</v>
      </c>
      <c r="N69" s="1339">
        <f>VLOOKUP($A69,[30]女!$G$11:$AA$32,12,FALSE)</f>
        <v>5</v>
      </c>
      <c r="O69" s="1339">
        <f>VLOOKUP($A69,[30]女!$G$11:$AA$32,13,FALSE)</f>
        <v>96</v>
      </c>
      <c r="P69" s="1339">
        <f>VLOOKUP($A69,[30]女!$G$11:$AA$32,15,FALSE)</f>
        <v>4133</v>
      </c>
      <c r="Q69" s="1339">
        <f>VLOOKUP($A69,[30]女!$G$11:$AA$32,18,FALSE)</f>
        <v>434</v>
      </c>
      <c r="R69" s="1339">
        <f>VLOOKUP($A69,[30]女!$G$11:$AA$32,19,FALSE)</f>
        <v>8</v>
      </c>
      <c r="S69" s="1340"/>
      <c r="T69" s="1340"/>
    </row>
    <row r="70" spans="1:20" s="1341" customFormat="1" ht="14.45" customHeight="1">
      <c r="A70" s="1334" t="s">
        <v>1281</v>
      </c>
      <c r="B70" s="1342"/>
      <c r="C70" s="1343"/>
      <c r="D70" s="1346" t="s">
        <v>1282</v>
      </c>
      <c r="E70" s="1346"/>
      <c r="F70" s="1347"/>
      <c r="G70" s="1339">
        <f>VLOOKUP($A70,[30]女!$G$11:$AA$32,2,FALSE)</f>
        <v>5713</v>
      </c>
      <c r="H70" s="1339">
        <f>VLOOKUP($A70,[30]女!$G$11:$AA$32,5,FALSE)</f>
        <v>324</v>
      </c>
      <c r="I70" s="1339">
        <f>VLOOKUP($A70,[30]女!$G$11:$AA$32,6,FALSE)</f>
        <v>87</v>
      </c>
      <c r="J70" s="1339">
        <f>VLOOKUP($A70,[30]女!$G$11:$AA$32,7,FALSE)</f>
        <v>4888</v>
      </c>
      <c r="K70" s="1339">
        <f>VLOOKUP($A70,[30]女!$G$11:$AA$32,8,FALSE)</f>
        <v>476</v>
      </c>
      <c r="L70" s="1339">
        <f>VLOOKUP($A70,[30]女!$G$11:$AA$32,10,FALSE)</f>
        <v>460</v>
      </c>
      <c r="M70" s="1339">
        <f>VLOOKUP($A70,[30]女!$G$11:$AA$32,11,FALSE)</f>
        <v>13</v>
      </c>
      <c r="N70" s="1339">
        <f>VLOOKUP($A70,[30]女!$G$11:$AA$32,12,FALSE)</f>
        <v>3</v>
      </c>
      <c r="O70" s="1339">
        <f>VLOOKUP($A70,[30]女!$G$11:$AA$32,13,FALSE)</f>
        <v>25</v>
      </c>
      <c r="P70" s="1339">
        <f>VLOOKUP($A70,[30]女!$G$11:$AA$32,15,FALSE)</f>
        <v>6232</v>
      </c>
      <c r="Q70" s="1339">
        <f>VLOOKUP($A70,[30]女!$G$11:$AA$32,18,FALSE)</f>
        <v>978</v>
      </c>
      <c r="R70" s="1339">
        <f>VLOOKUP($A70,[30]女!$G$11:$AA$32,19,FALSE)</f>
        <v>14</v>
      </c>
      <c r="S70" s="1340"/>
      <c r="T70" s="1340"/>
    </row>
    <row r="71" spans="1:20" s="1341" customFormat="1" ht="14.45" customHeight="1">
      <c r="A71" s="1334" t="s">
        <v>1283</v>
      </c>
      <c r="B71" s="1342"/>
      <c r="C71" s="1343"/>
      <c r="D71" s="1346" t="s">
        <v>1284</v>
      </c>
      <c r="E71" s="1346"/>
      <c r="F71" s="1347"/>
      <c r="G71" s="1339">
        <f>VLOOKUP($A71,[30]女!$G$11:$AA$32,2,FALSE)</f>
        <v>26252</v>
      </c>
      <c r="H71" s="1339">
        <f>VLOOKUP($A71,[30]女!$G$11:$AA$32,5,FALSE)</f>
        <v>578</v>
      </c>
      <c r="I71" s="1339">
        <f>VLOOKUP($A71,[30]女!$G$11:$AA$32,6,FALSE)</f>
        <v>342</v>
      </c>
      <c r="J71" s="1339">
        <f>VLOOKUP($A71,[30]女!$G$11:$AA$32,7,FALSE)</f>
        <v>23506</v>
      </c>
      <c r="K71" s="1339">
        <f>VLOOKUP($A71,[30]女!$G$11:$AA$32,8,FALSE)</f>
        <v>1903</v>
      </c>
      <c r="L71" s="1339">
        <f>VLOOKUP($A71,[30]女!$G$11:$AA$32,10,FALSE)</f>
        <v>1841</v>
      </c>
      <c r="M71" s="1339">
        <f>VLOOKUP($A71,[30]女!$G$11:$AA$32,11,FALSE)</f>
        <v>20</v>
      </c>
      <c r="N71" s="1339">
        <f>VLOOKUP($A71,[30]女!$G$11:$AA$32,12,FALSE)</f>
        <v>42</v>
      </c>
      <c r="O71" s="1339">
        <f>VLOOKUP($A71,[30]女!$G$11:$AA$32,13,FALSE)</f>
        <v>265</v>
      </c>
      <c r="P71" s="1339">
        <f>VLOOKUP($A71,[30]女!$G$11:$AA$32,15,FALSE)</f>
        <v>28079</v>
      </c>
      <c r="Q71" s="1339">
        <f>VLOOKUP($A71,[30]女!$G$11:$AA$32,18,FALSE)</f>
        <v>3661</v>
      </c>
      <c r="R71" s="1339">
        <f>VLOOKUP($A71,[30]女!$G$11:$AA$32,19,FALSE)</f>
        <v>27</v>
      </c>
      <c r="S71" s="1340"/>
      <c r="T71" s="1340"/>
    </row>
    <row r="72" spans="1:20" s="1341" customFormat="1" ht="14.45" customHeight="1">
      <c r="A72" s="1334" t="s">
        <v>1285</v>
      </c>
      <c r="B72" s="1342"/>
      <c r="C72" s="1343"/>
      <c r="D72" s="1346" t="s">
        <v>1286</v>
      </c>
      <c r="E72" s="1346"/>
      <c r="F72" s="1347"/>
      <c r="G72" s="1339">
        <f>VLOOKUP($A72,[30]女!$G$11:$AA$32,2,FALSE)</f>
        <v>424</v>
      </c>
      <c r="H72" s="1339">
        <f>VLOOKUP($A72,[30]女!$G$11:$AA$32,5,FALSE)</f>
        <v>3</v>
      </c>
      <c r="I72" s="1339">
        <f>VLOOKUP($A72,[30]女!$G$11:$AA$32,6,FALSE)</f>
        <v>3</v>
      </c>
      <c r="J72" s="1339">
        <f>VLOOKUP($A72,[30]女!$G$11:$AA$32,7,FALSE)</f>
        <v>357</v>
      </c>
      <c r="K72" s="1339">
        <f>VLOOKUP($A72,[30]女!$G$11:$AA$32,8,FALSE)</f>
        <v>60</v>
      </c>
      <c r="L72" s="1339">
        <f>VLOOKUP($A72,[30]女!$G$11:$AA$32,10,FALSE)</f>
        <v>58</v>
      </c>
      <c r="M72" s="1339">
        <f>VLOOKUP($A72,[30]女!$G$11:$AA$32,11,FALSE)</f>
        <v>1</v>
      </c>
      <c r="N72" s="1339">
        <f>VLOOKUP($A72,[30]女!$G$11:$AA$32,12,FALSE)</f>
        <v>1</v>
      </c>
      <c r="O72" s="1339">
        <f>VLOOKUP($A72,[30]女!$G$11:$AA$32,13,FALSE)</f>
        <v>4</v>
      </c>
      <c r="P72" s="1339">
        <f>VLOOKUP($A72,[30]女!$G$11:$AA$32,15,FALSE)</f>
        <v>431</v>
      </c>
      <c r="Q72" s="1339">
        <f>VLOOKUP($A72,[30]女!$G$11:$AA$32,18,FALSE)</f>
        <v>65</v>
      </c>
      <c r="R72" s="1339">
        <f>VLOOKUP($A72,[30]女!$G$11:$AA$32,19,FALSE)</f>
        <v>1</v>
      </c>
      <c r="S72" s="1340"/>
      <c r="T72" s="1340"/>
    </row>
    <row r="73" spans="1:20" s="1341" customFormat="1" ht="14.45" customHeight="1">
      <c r="A73" s="1334" t="s">
        <v>1287</v>
      </c>
      <c r="B73" s="1342"/>
      <c r="C73" s="1343"/>
      <c r="D73" s="1346" t="s">
        <v>1288</v>
      </c>
      <c r="E73" s="1346"/>
      <c r="F73" s="1347"/>
      <c r="G73" s="1339">
        <f>VLOOKUP($A73,[30]女!$G$11:$AA$32,2,FALSE)</f>
        <v>5920</v>
      </c>
      <c r="H73" s="1339">
        <f>VLOOKUP($A73,[30]女!$G$11:$AA$32,5,FALSE)</f>
        <v>351</v>
      </c>
      <c r="I73" s="1339">
        <f>VLOOKUP($A73,[30]女!$G$11:$AA$32,6,FALSE)</f>
        <v>181</v>
      </c>
      <c r="J73" s="1339">
        <f>VLOOKUP($A73,[30]女!$G$11:$AA$32,7,FALSE)</f>
        <v>5211</v>
      </c>
      <c r="K73" s="1339">
        <f>VLOOKUP($A73,[30]女!$G$11:$AA$32,8,FALSE)</f>
        <v>263</v>
      </c>
      <c r="L73" s="1339">
        <f>VLOOKUP($A73,[30]女!$G$11:$AA$32,10,FALSE)</f>
        <v>241</v>
      </c>
      <c r="M73" s="1339">
        <f>VLOOKUP($A73,[30]女!$G$11:$AA$32,11,FALSE)</f>
        <v>9</v>
      </c>
      <c r="N73" s="1339">
        <f>VLOOKUP($A73,[30]女!$G$11:$AA$32,12,FALSE)</f>
        <v>13</v>
      </c>
      <c r="O73" s="1339">
        <f>VLOOKUP($A73,[30]女!$G$11:$AA$32,13,FALSE)</f>
        <v>95</v>
      </c>
      <c r="P73" s="1339">
        <f>VLOOKUP($A73,[30]女!$G$11:$AA$32,15,FALSE)</f>
        <v>6256</v>
      </c>
      <c r="Q73" s="1339">
        <f>VLOOKUP($A73,[30]女!$G$11:$AA$32,18,FALSE)</f>
        <v>582</v>
      </c>
      <c r="R73" s="1339">
        <f>VLOOKUP($A73,[30]女!$G$11:$AA$32,19,FALSE)</f>
        <v>4</v>
      </c>
      <c r="S73" s="1340"/>
      <c r="T73" s="1340"/>
    </row>
    <row r="74" spans="1:20" s="1357" customFormat="1" ht="14.45" customHeight="1">
      <c r="A74" s="1334" t="s">
        <v>1289</v>
      </c>
      <c r="B74" s="1354"/>
      <c r="C74" s="1343"/>
      <c r="D74" s="1346" t="s">
        <v>1290</v>
      </c>
      <c r="E74" s="1346"/>
      <c r="F74" s="1355"/>
      <c r="G74" s="1339">
        <f>VLOOKUP($A74,[30]女!$G$11:$AA$32,2,FALSE)</f>
        <v>2559</v>
      </c>
      <c r="H74" s="1339">
        <f>VLOOKUP($A74,[30]女!$G$11:$AA$32,5,FALSE)</f>
        <v>35</v>
      </c>
      <c r="I74" s="1339">
        <f>VLOOKUP($A74,[30]女!$G$11:$AA$32,6,FALSE)</f>
        <v>35</v>
      </c>
      <c r="J74" s="1339">
        <f>VLOOKUP($A74,[30]女!$G$11:$AA$32,7,FALSE)</f>
        <v>2384</v>
      </c>
      <c r="K74" s="1339">
        <f>VLOOKUP($A74,[30]女!$G$11:$AA$32,8,FALSE)</f>
        <v>133</v>
      </c>
      <c r="L74" s="1339">
        <f>VLOOKUP($A74,[30]女!$G$11:$AA$32,10,FALSE)</f>
        <v>131</v>
      </c>
      <c r="M74" s="1339">
        <f>VLOOKUP($A74,[30]女!$G$11:$AA$32,11,FALSE)</f>
        <v>2</v>
      </c>
      <c r="N74" s="1339" t="str">
        <f>VLOOKUP($A74,[30]女!$G$11:$AA$32,12,FALSE)</f>
        <v>-</v>
      </c>
      <c r="O74" s="1339">
        <f>VLOOKUP($A74,[30]女!$G$11:$AA$32,13,FALSE)</f>
        <v>7</v>
      </c>
      <c r="P74" s="1339">
        <f>VLOOKUP($A74,[30]女!$G$11:$AA$32,15,FALSE)</f>
        <v>2845</v>
      </c>
      <c r="Q74" s="1339">
        <f>VLOOKUP($A74,[30]女!$G$11:$AA$32,18,FALSE)</f>
        <v>415</v>
      </c>
      <c r="R74" s="1339">
        <f>VLOOKUP($A74,[30]女!$G$11:$AA$32,19,FALSE)</f>
        <v>4</v>
      </c>
      <c r="S74" s="1356"/>
      <c r="T74" s="1356"/>
    </row>
    <row r="75" spans="1:20" s="1357" customFormat="1" ht="14.45" customHeight="1">
      <c r="A75" s="1334" t="s">
        <v>1291</v>
      </c>
      <c r="B75" s="1354"/>
      <c r="C75" s="1343"/>
      <c r="D75" s="1346" t="s">
        <v>1292</v>
      </c>
      <c r="E75" s="1346"/>
      <c r="F75" s="1355"/>
      <c r="G75" s="1339">
        <f>VLOOKUP($A75,[30]女!$G$11:$AA$32,2,FALSE)</f>
        <v>2476</v>
      </c>
      <c r="H75" s="1339">
        <f>VLOOKUP($A75,[30]女!$G$11:$AA$32,5,FALSE)</f>
        <v>350</v>
      </c>
      <c r="I75" s="1339">
        <f>VLOOKUP($A75,[30]女!$G$11:$AA$32,6,FALSE)</f>
        <v>44</v>
      </c>
      <c r="J75" s="1339">
        <f>VLOOKUP($A75,[30]女!$G$11:$AA$32,7,FALSE)</f>
        <v>1091</v>
      </c>
      <c r="K75" s="1339">
        <f>VLOOKUP($A75,[30]女!$G$11:$AA$32,8,FALSE)</f>
        <v>82</v>
      </c>
      <c r="L75" s="1339">
        <f>VLOOKUP($A75,[30]女!$G$11:$AA$32,10,FALSE)</f>
        <v>50</v>
      </c>
      <c r="M75" s="1339">
        <f>VLOOKUP($A75,[30]女!$G$11:$AA$32,11,FALSE)</f>
        <v>4</v>
      </c>
      <c r="N75" s="1339">
        <f>VLOOKUP($A75,[30]女!$G$11:$AA$32,12,FALSE)</f>
        <v>28</v>
      </c>
      <c r="O75" s="1339">
        <f>VLOOKUP($A75,[30]女!$G$11:$AA$32,13,FALSE)</f>
        <v>953</v>
      </c>
      <c r="P75" s="1339">
        <f>VLOOKUP($A75,[30]女!$G$11:$AA$32,15,FALSE)</f>
        <v>2530</v>
      </c>
      <c r="Q75" s="1339">
        <f>VLOOKUP($A75,[30]女!$G$11:$AA$32,18,FALSE)</f>
        <v>103</v>
      </c>
      <c r="R75" s="1339">
        <f>VLOOKUP($A75,[30]女!$G$11:$AA$32,19,FALSE)</f>
        <v>5</v>
      </c>
      <c r="S75" s="1356"/>
      <c r="T75" s="1356"/>
    </row>
    <row r="76" spans="1:20" s="1329" customFormat="1" ht="7.5" customHeight="1">
      <c r="B76" s="1358"/>
      <c r="C76" s="1359"/>
      <c r="D76" s="1359"/>
      <c r="E76" s="1360"/>
      <c r="F76" s="1358"/>
      <c r="G76" s="1361"/>
      <c r="H76" s="1362"/>
      <c r="I76" s="1362"/>
      <c r="J76" s="1362"/>
      <c r="K76" s="1362"/>
      <c r="L76" s="1362"/>
      <c r="M76" s="1362"/>
      <c r="N76" s="1362"/>
      <c r="O76" s="1362"/>
      <c r="P76" s="1362"/>
      <c r="Q76" s="1362"/>
      <c r="R76" s="1362"/>
      <c r="S76" s="1356"/>
      <c r="T76" s="1356"/>
    </row>
    <row r="77" spans="1:20" ht="5.25" customHeight="1">
      <c r="C77" s="1365"/>
      <c r="D77" s="1366"/>
      <c r="E77" s="1366"/>
      <c r="G77" s="1356"/>
      <c r="H77" s="1356"/>
      <c r="I77" s="1356"/>
      <c r="J77" s="1356"/>
      <c r="K77" s="1356"/>
      <c r="L77" s="1356"/>
      <c r="M77" s="1356"/>
      <c r="N77" s="1356"/>
      <c r="O77" s="1356"/>
      <c r="P77" s="1356"/>
      <c r="Q77" s="1356"/>
      <c r="R77" s="1356"/>
      <c r="S77" s="1356"/>
      <c r="T77" s="1356"/>
    </row>
    <row r="78" spans="1:20" ht="12" customHeight="1">
      <c r="B78" s="1367" t="s">
        <v>1296</v>
      </c>
      <c r="C78" s="1367"/>
      <c r="D78" s="1367"/>
      <c r="E78" s="1367"/>
      <c r="G78" s="1329"/>
      <c r="H78" s="1329"/>
      <c r="I78" s="1329"/>
      <c r="J78" s="1329"/>
      <c r="K78" s="1329"/>
      <c r="L78" s="1329"/>
      <c r="M78" s="1329"/>
      <c r="N78" s="1329"/>
      <c r="O78" s="1329"/>
      <c r="P78" s="1329"/>
      <c r="Q78" s="1329"/>
      <c r="R78" s="1329"/>
    </row>
    <row r="79" spans="1:20" ht="12" customHeight="1">
      <c r="C79" s="1365"/>
      <c r="D79" s="1299"/>
      <c r="E79" s="1299"/>
      <c r="F79" s="1299"/>
      <c r="G79" s="1329"/>
      <c r="H79" s="1329"/>
      <c r="I79" s="1329"/>
      <c r="J79" s="1329"/>
      <c r="K79" s="1329"/>
      <c r="L79" s="1329"/>
      <c r="M79" s="1329"/>
      <c r="N79" s="1329"/>
      <c r="O79" s="1329"/>
      <c r="P79" s="1329"/>
      <c r="Q79" s="1329"/>
      <c r="R79" s="1329"/>
      <c r="S79" s="1329"/>
      <c r="T79" s="1329"/>
    </row>
    <row r="80" spans="1:20" ht="12" customHeight="1">
      <c r="C80" s="1368"/>
      <c r="D80" s="1299"/>
      <c r="E80" s="1299"/>
      <c r="F80" s="1299"/>
      <c r="G80" s="1329"/>
      <c r="H80" s="1329"/>
      <c r="I80" s="1329"/>
      <c r="J80" s="1329"/>
      <c r="K80" s="1329"/>
      <c r="L80" s="1329"/>
      <c r="M80" s="1329"/>
      <c r="N80" s="1329"/>
      <c r="O80" s="1329"/>
      <c r="P80" s="1329"/>
      <c r="Q80" s="1329"/>
      <c r="R80" s="1329"/>
      <c r="S80" s="1329"/>
      <c r="T80" s="1329"/>
    </row>
    <row r="81" spans="2:20" ht="12" customHeight="1">
      <c r="B81" s="1363"/>
      <c r="C81" s="1365"/>
      <c r="D81" s="1299"/>
      <c r="E81" s="1299"/>
      <c r="F81" s="1299"/>
      <c r="G81" s="1329"/>
      <c r="H81" s="1329"/>
      <c r="I81" s="1329"/>
      <c r="J81" s="1329"/>
      <c r="K81" s="1329"/>
      <c r="L81" s="1329"/>
      <c r="M81" s="1329"/>
      <c r="N81" s="1329"/>
      <c r="O81" s="1329"/>
      <c r="P81" s="1329"/>
      <c r="Q81" s="1329"/>
      <c r="R81" s="1329"/>
      <c r="S81" s="1329"/>
      <c r="T81" s="1329"/>
    </row>
    <row r="82" spans="2:20" ht="12" customHeight="1">
      <c r="B82" s="1363"/>
      <c r="C82" s="1365"/>
      <c r="D82" s="1299"/>
      <c r="E82" s="1299"/>
      <c r="F82" s="1299"/>
      <c r="G82" s="1329"/>
      <c r="H82" s="1329"/>
      <c r="I82" s="1329"/>
      <c r="J82" s="1329"/>
      <c r="K82" s="1329"/>
      <c r="L82" s="1329"/>
      <c r="M82" s="1329"/>
      <c r="N82" s="1329"/>
      <c r="O82" s="1329"/>
      <c r="P82" s="1329"/>
      <c r="Q82" s="1329"/>
      <c r="R82" s="1329"/>
      <c r="S82" s="1329"/>
      <c r="T82" s="1329"/>
    </row>
    <row r="83" spans="2:20" ht="12" customHeight="1">
      <c r="B83" s="1363"/>
      <c r="C83" s="1365"/>
      <c r="D83" s="1299"/>
      <c r="E83" s="1299"/>
      <c r="F83" s="1299"/>
      <c r="G83" s="1329"/>
      <c r="H83" s="1329"/>
      <c r="I83" s="1329"/>
      <c r="J83" s="1329"/>
      <c r="K83" s="1329"/>
      <c r="L83" s="1329"/>
      <c r="M83" s="1329"/>
      <c r="N83" s="1329"/>
      <c r="O83" s="1329"/>
      <c r="P83" s="1329"/>
      <c r="Q83" s="1329"/>
      <c r="R83" s="1329"/>
      <c r="S83" s="1329"/>
      <c r="T83" s="1329"/>
    </row>
    <row r="84" spans="2:20" ht="12" customHeight="1">
      <c r="B84" s="1363"/>
      <c r="C84" s="1365"/>
      <c r="D84" s="1299"/>
      <c r="E84" s="1299"/>
      <c r="F84" s="1299"/>
      <c r="G84" s="1329"/>
      <c r="H84" s="1329"/>
      <c r="I84" s="1329"/>
      <c r="J84" s="1329"/>
      <c r="K84" s="1329"/>
      <c r="L84" s="1329"/>
      <c r="M84" s="1329"/>
      <c r="N84" s="1329"/>
      <c r="O84" s="1329"/>
      <c r="P84" s="1329"/>
      <c r="Q84" s="1329"/>
      <c r="R84" s="1329"/>
      <c r="S84" s="1329"/>
      <c r="T84" s="1329"/>
    </row>
    <row r="85" spans="2:20" ht="12" customHeight="1">
      <c r="B85" s="1363"/>
      <c r="C85" s="1365"/>
      <c r="D85" s="1299"/>
      <c r="E85" s="1299"/>
      <c r="F85" s="1299"/>
      <c r="G85" s="1329"/>
      <c r="H85" s="1329"/>
      <c r="I85" s="1329"/>
      <c r="J85" s="1329"/>
      <c r="K85" s="1329"/>
      <c r="L85" s="1329"/>
      <c r="M85" s="1329"/>
      <c r="N85" s="1329"/>
      <c r="O85" s="1329"/>
      <c r="P85" s="1329"/>
      <c r="Q85" s="1329"/>
      <c r="R85" s="1329"/>
      <c r="S85" s="1329"/>
      <c r="T85" s="1329"/>
    </row>
    <row r="86" spans="2:20" ht="12" customHeight="1">
      <c r="B86" s="1363"/>
      <c r="C86" s="1365"/>
      <c r="D86" s="1299"/>
      <c r="E86" s="1299"/>
      <c r="F86" s="1299"/>
      <c r="G86" s="1329"/>
      <c r="H86" s="1329"/>
      <c r="I86" s="1329"/>
      <c r="J86" s="1329"/>
      <c r="K86" s="1329"/>
      <c r="L86" s="1329"/>
      <c r="M86" s="1329"/>
      <c r="N86" s="1329"/>
      <c r="O86" s="1329"/>
      <c r="P86" s="1329"/>
      <c r="Q86" s="1329"/>
      <c r="R86" s="1329"/>
      <c r="S86" s="1329"/>
      <c r="T86" s="1329"/>
    </row>
    <row r="87" spans="2:20" ht="12" customHeight="1">
      <c r="B87" s="1363"/>
      <c r="C87" s="1365"/>
      <c r="D87" s="1299"/>
      <c r="E87" s="1299"/>
      <c r="F87" s="1299"/>
      <c r="G87" s="1329"/>
      <c r="H87" s="1329"/>
      <c r="I87" s="1329"/>
      <c r="J87" s="1329"/>
      <c r="K87" s="1329"/>
      <c r="L87" s="1329"/>
      <c r="M87" s="1329"/>
      <c r="N87" s="1329"/>
      <c r="O87" s="1329"/>
      <c r="P87" s="1329"/>
      <c r="Q87" s="1329"/>
      <c r="R87" s="1329"/>
      <c r="S87" s="1329"/>
      <c r="T87" s="1329"/>
    </row>
    <row r="88" spans="2:20" ht="12" customHeight="1">
      <c r="B88" s="1363"/>
      <c r="C88" s="1365"/>
      <c r="D88" s="1299"/>
      <c r="E88" s="1299"/>
      <c r="F88" s="1299"/>
      <c r="G88" s="1329"/>
      <c r="H88" s="1329"/>
      <c r="I88" s="1329"/>
      <c r="J88" s="1329"/>
      <c r="K88" s="1329"/>
      <c r="L88" s="1329"/>
      <c r="M88" s="1329"/>
      <c r="N88" s="1329"/>
      <c r="O88" s="1329"/>
      <c r="P88" s="1329"/>
      <c r="Q88" s="1329"/>
      <c r="R88" s="1329"/>
      <c r="S88" s="1329"/>
      <c r="T88" s="1329"/>
    </row>
    <row r="89" spans="2:20" ht="12" customHeight="1">
      <c r="B89" s="1363"/>
      <c r="C89" s="1365"/>
      <c r="D89" s="1299"/>
      <c r="E89" s="1299"/>
      <c r="F89" s="1299"/>
      <c r="G89" s="1329"/>
      <c r="H89" s="1329"/>
      <c r="I89" s="1329"/>
      <c r="J89" s="1329"/>
      <c r="K89" s="1329"/>
      <c r="L89" s="1329"/>
      <c r="M89" s="1329"/>
      <c r="N89" s="1329"/>
      <c r="O89" s="1329"/>
      <c r="P89" s="1329"/>
      <c r="Q89" s="1329"/>
      <c r="R89" s="1329"/>
      <c r="S89" s="1329"/>
      <c r="T89" s="1329"/>
    </row>
    <row r="90" spans="2:20" ht="12" customHeight="1">
      <c r="B90" s="1363"/>
      <c r="C90" s="1365"/>
      <c r="D90" s="1299"/>
      <c r="E90" s="1299"/>
      <c r="F90" s="1299"/>
      <c r="G90" s="1329"/>
      <c r="H90" s="1329"/>
      <c r="I90" s="1329"/>
      <c r="J90" s="1329"/>
      <c r="K90" s="1329"/>
      <c r="L90" s="1329"/>
      <c r="M90" s="1329"/>
      <c r="N90" s="1329"/>
      <c r="O90" s="1329"/>
      <c r="P90" s="1329"/>
      <c r="Q90" s="1329"/>
      <c r="R90" s="1329"/>
      <c r="S90" s="1329"/>
      <c r="T90" s="1329"/>
    </row>
    <row r="91" spans="2:20" ht="12" customHeight="1">
      <c r="B91" s="1363"/>
      <c r="D91" s="1299"/>
      <c r="E91" s="1299"/>
      <c r="F91" s="1299"/>
      <c r="G91" s="1329"/>
      <c r="H91" s="1329"/>
      <c r="I91" s="1329"/>
      <c r="J91" s="1329"/>
      <c r="K91" s="1329"/>
      <c r="L91" s="1329"/>
      <c r="M91" s="1329"/>
      <c r="N91" s="1329"/>
      <c r="O91" s="1329"/>
      <c r="P91" s="1329"/>
      <c r="Q91" s="1329"/>
      <c r="R91" s="1329"/>
      <c r="S91" s="1329"/>
      <c r="T91" s="1329"/>
    </row>
    <row r="92" spans="2:20" ht="12" customHeight="1">
      <c r="B92" s="1363"/>
      <c r="D92" s="1299"/>
      <c r="E92" s="1299"/>
      <c r="F92" s="1299"/>
      <c r="G92" s="1329"/>
      <c r="H92" s="1329"/>
      <c r="I92" s="1329"/>
      <c r="J92" s="1329"/>
      <c r="K92" s="1329"/>
      <c r="L92" s="1329"/>
      <c r="M92" s="1329"/>
      <c r="N92" s="1329"/>
      <c r="O92" s="1329"/>
      <c r="P92" s="1329"/>
      <c r="Q92" s="1329"/>
      <c r="R92" s="1329"/>
      <c r="S92" s="1329"/>
      <c r="T92" s="1329"/>
    </row>
    <row r="93" spans="2:20" ht="9.75" customHeight="1">
      <c r="B93" s="1363"/>
      <c r="D93" s="1299"/>
      <c r="E93" s="1299"/>
      <c r="F93" s="1299"/>
      <c r="G93" s="1329"/>
      <c r="H93" s="1329"/>
      <c r="I93" s="1329"/>
      <c r="J93" s="1329"/>
      <c r="K93" s="1329"/>
      <c r="L93" s="1329"/>
      <c r="M93" s="1329"/>
      <c r="N93" s="1329"/>
      <c r="O93" s="1329"/>
      <c r="P93" s="1329"/>
      <c r="Q93" s="1329"/>
      <c r="R93" s="1329"/>
      <c r="S93" s="1329"/>
      <c r="T93" s="1329"/>
    </row>
    <row r="94" spans="2:20" ht="5.25" customHeight="1">
      <c r="B94" s="1363"/>
      <c r="D94" s="1299"/>
      <c r="E94" s="1299"/>
      <c r="F94" s="1299"/>
      <c r="G94" s="1329"/>
      <c r="H94" s="1329"/>
      <c r="I94" s="1329"/>
      <c r="J94" s="1329"/>
      <c r="K94" s="1329"/>
      <c r="L94" s="1329"/>
      <c r="M94" s="1329"/>
      <c r="N94" s="1329"/>
      <c r="O94" s="1329"/>
      <c r="P94" s="1329"/>
      <c r="Q94" s="1329"/>
      <c r="R94" s="1329"/>
      <c r="S94" s="1329"/>
      <c r="T94" s="1329"/>
    </row>
    <row r="95" spans="2:20" ht="14.25" customHeight="1">
      <c r="B95" s="1363"/>
      <c r="D95" s="1299"/>
      <c r="E95" s="1299"/>
      <c r="F95" s="1299"/>
      <c r="G95" s="1329"/>
      <c r="H95" s="1329"/>
      <c r="I95" s="1329"/>
      <c r="J95" s="1329"/>
      <c r="K95" s="1329"/>
      <c r="L95" s="1329"/>
      <c r="M95" s="1329"/>
      <c r="N95" s="1329"/>
      <c r="O95" s="1329"/>
      <c r="P95" s="1329"/>
      <c r="Q95" s="1329"/>
      <c r="R95" s="1329"/>
      <c r="S95" s="1329"/>
      <c r="T95" s="1329"/>
    </row>
    <row r="96" spans="2:20" ht="6" customHeight="1">
      <c r="B96" s="1363"/>
      <c r="D96" s="1299"/>
      <c r="E96" s="1299"/>
      <c r="F96" s="1299"/>
      <c r="G96" s="1329"/>
      <c r="H96" s="1329"/>
      <c r="I96" s="1329"/>
      <c r="J96" s="1329"/>
      <c r="K96" s="1329"/>
      <c r="L96" s="1329"/>
      <c r="M96" s="1329"/>
      <c r="N96" s="1329"/>
      <c r="O96" s="1329"/>
      <c r="P96" s="1329"/>
      <c r="Q96" s="1329"/>
      <c r="R96" s="1329"/>
      <c r="S96" s="1329"/>
      <c r="T96" s="1329"/>
    </row>
    <row r="97" spans="2:20" ht="4.5" customHeight="1">
      <c r="B97" s="1363"/>
      <c r="C97" s="1363"/>
      <c r="D97" s="1299"/>
      <c r="E97" s="1299"/>
      <c r="F97" s="1299"/>
      <c r="G97" s="1329"/>
      <c r="H97" s="1329"/>
      <c r="I97" s="1329"/>
      <c r="J97" s="1329"/>
      <c r="K97" s="1329"/>
      <c r="L97" s="1329"/>
      <c r="M97" s="1329"/>
      <c r="N97" s="1329"/>
      <c r="O97" s="1329"/>
      <c r="P97" s="1329"/>
      <c r="Q97" s="1329"/>
      <c r="R97" s="1329"/>
      <c r="S97" s="1329"/>
      <c r="T97" s="1329"/>
    </row>
    <row r="98" spans="2:20" ht="21" customHeight="1">
      <c r="B98" s="1363"/>
      <c r="C98" s="1363"/>
      <c r="D98" s="1299"/>
      <c r="E98" s="1299"/>
      <c r="F98" s="1299"/>
      <c r="G98" s="1329"/>
      <c r="H98" s="1329"/>
      <c r="I98" s="1329"/>
      <c r="J98" s="1329"/>
      <c r="K98" s="1329"/>
      <c r="L98" s="1329"/>
      <c r="M98" s="1329"/>
      <c r="N98" s="1329"/>
      <c r="O98" s="1329"/>
      <c r="P98" s="1329"/>
      <c r="Q98" s="1329"/>
      <c r="R98" s="1329"/>
      <c r="S98" s="1329"/>
      <c r="T98" s="1329"/>
    </row>
    <row r="99" spans="2:20" ht="12.75" customHeight="1">
      <c r="B99" s="1363"/>
      <c r="C99" s="1363"/>
      <c r="D99" s="1299"/>
      <c r="E99" s="1299"/>
      <c r="F99" s="1299"/>
      <c r="G99" s="1329"/>
      <c r="H99" s="1329"/>
      <c r="I99" s="1329"/>
      <c r="J99" s="1329"/>
      <c r="K99" s="1329"/>
      <c r="L99" s="1329"/>
      <c r="M99" s="1329"/>
      <c r="N99" s="1329"/>
      <c r="O99" s="1329"/>
      <c r="P99" s="1329"/>
      <c r="Q99" s="1329"/>
      <c r="R99" s="1329"/>
      <c r="S99" s="1329"/>
      <c r="T99" s="1329"/>
    </row>
    <row r="100" spans="2:20" ht="21" customHeight="1">
      <c r="B100" s="1363"/>
      <c r="C100" s="1363"/>
      <c r="D100" s="1299"/>
      <c r="E100" s="1299"/>
      <c r="F100" s="1299"/>
      <c r="G100" s="1329"/>
      <c r="H100" s="1329"/>
      <c r="I100" s="1329"/>
      <c r="J100" s="1329"/>
      <c r="K100" s="1329"/>
      <c r="L100" s="1329"/>
      <c r="M100" s="1329"/>
      <c r="N100" s="1329"/>
      <c r="O100" s="1329"/>
      <c r="P100" s="1329"/>
      <c r="Q100" s="1329"/>
      <c r="R100" s="1329"/>
      <c r="S100" s="1329"/>
      <c r="T100" s="1329"/>
    </row>
    <row r="101" spans="2:20" ht="11.25" customHeight="1">
      <c r="B101" s="1363"/>
      <c r="C101" s="1363"/>
      <c r="D101" s="1299"/>
      <c r="E101" s="1299"/>
      <c r="F101" s="1299"/>
      <c r="G101" s="1329"/>
      <c r="H101" s="1329"/>
      <c r="I101" s="1329"/>
      <c r="J101" s="1329"/>
      <c r="K101" s="1329"/>
      <c r="L101" s="1329"/>
      <c r="M101" s="1329"/>
      <c r="N101" s="1329"/>
      <c r="O101" s="1329"/>
      <c r="P101" s="1329"/>
      <c r="Q101" s="1329"/>
      <c r="R101" s="1329"/>
      <c r="S101" s="1329"/>
      <c r="T101" s="1329"/>
    </row>
    <row r="102" spans="2:20" ht="17.25" customHeight="1">
      <c r="B102" s="1363"/>
      <c r="C102" s="1363"/>
      <c r="D102" s="1299"/>
      <c r="E102" s="1299"/>
      <c r="F102" s="1299"/>
      <c r="G102" s="1329"/>
      <c r="H102" s="1329"/>
      <c r="I102" s="1329"/>
      <c r="J102" s="1329"/>
      <c r="K102" s="1329"/>
      <c r="L102" s="1329"/>
      <c r="M102" s="1329"/>
      <c r="N102" s="1329"/>
      <c r="O102" s="1329"/>
      <c r="P102" s="1329"/>
      <c r="Q102" s="1329"/>
      <c r="R102" s="1329"/>
      <c r="S102" s="1329"/>
      <c r="T102" s="1329"/>
    </row>
    <row r="103" spans="2:20" ht="14.25" customHeight="1">
      <c r="B103" s="1363"/>
      <c r="C103" s="1363"/>
      <c r="D103" s="1299"/>
      <c r="E103" s="1299"/>
      <c r="F103" s="1299"/>
      <c r="G103" s="1329"/>
      <c r="H103" s="1329"/>
      <c r="I103" s="1329"/>
      <c r="J103" s="1329"/>
      <c r="K103" s="1329"/>
      <c r="L103" s="1329"/>
      <c r="M103" s="1329"/>
      <c r="N103" s="1329"/>
      <c r="O103" s="1329"/>
      <c r="P103" s="1329"/>
      <c r="Q103" s="1329"/>
      <c r="R103" s="1329"/>
      <c r="S103" s="1329"/>
      <c r="T103" s="1329"/>
    </row>
    <row r="104" spans="2:20" ht="40.5" customHeight="1">
      <c r="B104" s="1363"/>
      <c r="C104" s="1363"/>
      <c r="D104" s="1299"/>
      <c r="E104" s="1299"/>
      <c r="F104" s="1299"/>
      <c r="G104" s="1329"/>
      <c r="H104" s="1329"/>
      <c r="I104" s="1329"/>
      <c r="J104" s="1329"/>
      <c r="K104" s="1329"/>
      <c r="L104" s="1329"/>
      <c r="M104" s="1329"/>
      <c r="N104" s="1329"/>
      <c r="O104" s="1329"/>
      <c r="P104" s="1329"/>
      <c r="Q104" s="1329"/>
      <c r="R104" s="1329"/>
      <c r="S104" s="1329"/>
      <c r="T104" s="1329"/>
    </row>
    <row r="105" spans="2:20" ht="41.25" customHeight="1">
      <c r="B105" s="1363"/>
      <c r="C105" s="1363"/>
      <c r="D105" s="1299"/>
      <c r="E105" s="1299"/>
      <c r="F105" s="1299"/>
      <c r="G105" s="1329"/>
      <c r="H105" s="1329"/>
      <c r="I105" s="1329"/>
      <c r="J105" s="1329"/>
      <c r="K105" s="1329"/>
      <c r="L105" s="1329"/>
      <c r="M105" s="1329"/>
      <c r="N105" s="1329"/>
      <c r="O105" s="1329"/>
      <c r="P105" s="1329"/>
      <c r="Q105" s="1329"/>
      <c r="R105" s="1329"/>
      <c r="S105" s="1329"/>
      <c r="T105" s="1329"/>
    </row>
    <row r="106" spans="2:20" ht="9.75" customHeight="1">
      <c r="B106" s="1363"/>
      <c r="C106" s="1363"/>
      <c r="D106" s="1299"/>
      <c r="E106" s="1299"/>
      <c r="F106" s="1299"/>
      <c r="G106" s="1329"/>
      <c r="H106" s="1329"/>
      <c r="I106" s="1329"/>
      <c r="J106" s="1329"/>
      <c r="K106" s="1329"/>
      <c r="L106" s="1329"/>
      <c r="M106" s="1329"/>
      <c r="N106" s="1329"/>
      <c r="O106" s="1329"/>
      <c r="P106" s="1329"/>
      <c r="Q106" s="1329"/>
      <c r="R106" s="1329"/>
      <c r="S106" s="1329"/>
      <c r="T106" s="1329"/>
    </row>
    <row r="107" spans="2:20" ht="15" customHeight="1">
      <c r="B107" s="1363"/>
      <c r="C107" s="1363"/>
      <c r="D107" s="1299"/>
      <c r="E107" s="1299"/>
      <c r="F107" s="1299"/>
      <c r="G107" s="1329"/>
      <c r="H107" s="1329"/>
      <c r="I107" s="1329"/>
      <c r="J107" s="1329"/>
      <c r="K107" s="1329"/>
      <c r="L107" s="1329"/>
      <c r="M107" s="1329"/>
      <c r="N107" s="1329"/>
      <c r="O107" s="1329"/>
      <c r="P107" s="1329"/>
      <c r="Q107" s="1329"/>
      <c r="R107" s="1329"/>
      <c r="S107" s="1329"/>
      <c r="T107" s="1329"/>
    </row>
    <row r="108" spans="2:20" ht="7.5" customHeight="1">
      <c r="B108" s="1363"/>
      <c r="C108" s="1363"/>
      <c r="D108" s="1299"/>
      <c r="E108" s="1299"/>
      <c r="F108" s="1299"/>
      <c r="G108" s="1329"/>
      <c r="H108" s="1329"/>
      <c r="I108" s="1329"/>
      <c r="J108" s="1329"/>
      <c r="K108" s="1329"/>
      <c r="L108" s="1329"/>
      <c r="M108" s="1329"/>
      <c r="N108" s="1329"/>
      <c r="O108" s="1329"/>
      <c r="P108" s="1329"/>
      <c r="Q108" s="1329"/>
      <c r="R108" s="1329"/>
      <c r="S108" s="1329"/>
      <c r="T108" s="1329"/>
    </row>
    <row r="109" spans="2:20" ht="12" customHeight="1">
      <c r="B109" s="1363"/>
      <c r="C109" s="1363"/>
      <c r="D109" s="1299"/>
      <c r="E109" s="1299"/>
      <c r="F109" s="1299"/>
      <c r="G109" s="1329"/>
      <c r="H109" s="1329"/>
      <c r="I109" s="1329"/>
      <c r="J109" s="1329"/>
      <c r="K109" s="1329"/>
      <c r="L109" s="1329"/>
      <c r="M109" s="1329"/>
      <c r="N109" s="1329"/>
      <c r="O109" s="1329"/>
      <c r="P109" s="1329"/>
      <c r="Q109" s="1329"/>
      <c r="R109" s="1329"/>
      <c r="S109" s="1329"/>
      <c r="T109" s="1329"/>
    </row>
    <row r="110" spans="2:20" ht="7.5" customHeight="1">
      <c r="B110" s="1363"/>
      <c r="C110" s="1363"/>
      <c r="D110" s="1299"/>
      <c r="E110" s="1299"/>
      <c r="F110" s="1299"/>
      <c r="G110" s="1329"/>
      <c r="H110" s="1329"/>
      <c r="I110" s="1329"/>
      <c r="J110" s="1329"/>
      <c r="K110" s="1329"/>
      <c r="L110" s="1329"/>
      <c r="M110" s="1329"/>
      <c r="N110" s="1329"/>
      <c r="O110" s="1329"/>
      <c r="P110" s="1329"/>
      <c r="Q110" s="1329"/>
      <c r="R110" s="1329"/>
      <c r="S110" s="1329"/>
      <c r="T110" s="1329"/>
    </row>
    <row r="111" spans="2:20" ht="12" customHeight="1">
      <c r="B111" s="1363"/>
      <c r="C111" s="1363"/>
      <c r="D111" s="1299"/>
      <c r="E111" s="1299"/>
      <c r="F111" s="1299"/>
      <c r="G111" s="1329"/>
      <c r="H111" s="1329"/>
      <c r="I111" s="1329"/>
      <c r="J111" s="1329"/>
      <c r="K111" s="1329"/>
      <c r="L111" s="1329"/>
      <c r="M111" s="1329"/>
      <c r="N111" s="1329"/>
      <c r="O111" s="1329"/>
      <c r="P111" s="1329"/>
      <c r="Q111" s="1329"/>
      <c r="R111" s="1329"/>
      <c r="S111" s="1329"/>
      <c r="T111" s="1329"/>
    </row>
    <row r="112" spans="2:20" ht="12" customHeight="1">
      <c r="B112" s="1363"/>
      <c r="C112" s="1363"/>
      <c r="D112" s="1299"/>
      <c r="E112" s="1299"/>
      <c r="F112" s="1299"/>
      <c r="G112" s="1329"/>
      <c r="H112" s="1329"/>
      <c r="I112" s="1329"/>
      <c r="J112" s="1329"/>
      <c r="K112" s="1329"/>
      <c r="L112" s="1329"/>
      <c r="M112" s="1329"/>
      <c r="N112" s="1329"/>
      <c r="O112" s="1329"/>
      <c r="P112" s="1329"/>
      <c r="Q112" s="1329"/>
      <c r="R112" s="1329"/>
      <c r="S112" s="1329"/>
      <c r="T112" s="1329"/>
    </row>
    <row r="113" spans="2:20" ht="12" customHeight="1">
      <c r="B113" s="1363"/>
      <c r="C113" s="1363"/>
      <c r="D113" s="1299"/>
      <c r="E113" s="1299"/>
      <c r="F113" s="1299"/>
      <c r="G113" s="1329"/>
      <c r="H113" s="1329"/>
      <c r="I113" s="1329"/>
      <c r="J113" s="1329"/>
      <c r="K113" s="1329"/>
      <c r="L113" s="1329"/>
      <c r="M113" s="1329"/>
      <c r="N113" s="1329"/>
      <c r="O113" s="1329"/>
      <c r="P113" s="1329"/>
      <c r="Q113" s="1329"/>
      <c r="R113" s="1329"/>
      <c r="S113" s="1329"/>
      <c r="T113" s="1329"/>
    </row>
    <row r="114" spans="2:20" ht="12" customHeight="1">
      <c r="B114" s="1363"/>
      <c r="C114" s="1363"/>
      <c r="D114" s="1299"/>
      <c r="E114" s="1299"/>
      <c r="F114" s="1299"/>
      <c r="G114" s="1329"/>
      <c r="H114" s="1329"/>
      <c r="I114" s="1329"/>
      <c r="J114" s="1329"/>
      <c r="K114" s="1329"/>
      <c r="L114" s="1329"/>
      <c r="M114" s="1329"/>
      <c r="N114" s="1329"/>
      <c r="O114" s="1329"/>
      <c r="P114" s="1329"/>
      <c r="Q114" s="1329"/>
      <c r="R114" s="1329"/>
      <c r="S114" s="1329"/>
      <c r="T114" s="1329"/>
    </row>
    <row r="115" spans="2:20" ht="12" customHeight="1">
      <c r="B115" s="1363"/>
      <c r="C115" s="1363"/>
      <c r="D115" s="1299"/>
      <c r="E115" s="1299"/>
      <c r="F115" s="1299"/>
      <c r="G115" s="1329"/>
      <c r="H115" s="1329"/>
      <c r="I115" s="1329"/>
      <c r="J115" s="1329"/>
      <c r="K115" s="1329"/>
      <c r="L115" s="1329"/>
      <c r="M115" s="1329"/>
      <c r="N115" s="1329"/>
      <c r="O115" s="1329"/>
      <c r="P115" s="1329"/>
      <c r="Q115" s="1329"/>
      <c r="R115" s="1329"/>
      <c r="S115" s="1329"/>
      <c r="T115" s="1329"/>
    </row>
    <row r="116" spans="2:20" ht="7.5" customHeight="1">
      <c r="B116" s="1363"/>
      <c r="C116" s="1363"/>
      <c r="D116" s="1299"/>
      <c r="E116" s="1299"/>
      <c r="F116" s="1299"/>
      <c r="G116" s="1329"/>
      <c r="H116" s="1329"/>
      <c r="I116" s="1329"/>
      <c r="J116" s="1329"/>
      <c r="K116" s="1329"/>
      <c r="L116" s="1329"/>
      <c r="M116" s="1329"/>
      <c r="N116" s="1329"/>
      <c r="O116" s="1329"/>
      <c r="P116" s="1329"/>
      <c r="Q116" s="1329"/>
      <c r="R116" s="1329"/>
      <c r="S116" s="1329"/>
      <c r="T116" s="1329"/>
    </row>
    <row r="117" spans="2:20" ht="12" customHeight="1">
      <c r="B117" s="1363"/>
      <c r="C117" s="1363"/>
      <c r="D117" s="1299"/>
      <c r="E117" s="1299"/>
      <c r="F117" s="1299"/>
      <c r="G117" s="1329"/>
      <c r="H117" s="1329"/>
      <c r="I117" s="1329"/>
      <c r="J117" s="1329"/>
      <c r="K117" s="1329"/>
      <c r="L117" s="1329"/>
      <c r="M117" s="1329"/>
      <c r="N117" s="1329"/>
      <c r="O117" s="1329"/>
      <c r="P117" s="1329"/>
      <c r="Q117" s="1329"/>
      <c r="R117" s="1329"/>
      <c r="S117" s="1329"/>
      <c r="T117" s="1329"/>
    </row>
    <row r="118" spans="2:20" ht="12" customHeight="1">
      <c r="B118" s="1363"/>
      <c r="C118" s="1363"/>
      <c r="D118" s="1299"/>
      <c r="E118" s="1299"/>
      <c r="F118" s="1299"/>
      <c r="G118" s="1329"/>
      <c r="H118" s="1329"/>
      <c r="I118" s="1329"/>
      <c r="J118" s="1329"/>
      <c r="K118" s="1329"/>
      <c r="L118" s="1329"/>
      <c r="M118" s="1329"/>
      <c r="N118" s="1329"/>
      <c r="O118" s="1329"/>
      <c r="P118" s="1329"/>
      <c r="Q118" s="1329"/>
      <c r="R118" s="1329"/>
      <c r="S118" s="1329"/>
      <c r="T118" s="1329"/>
    </row>
    <row r="119" spans="2:20" ht="12" customHeight="1">
      <c r="B119" s="1363"/>
      <c r="C119" s="1363"/>
      <c r="D119" s="1299"/>
      <c r="E119" s="1299"/>
      <c r="F119" s="1299"/>
      <c r="G119" s="1329"/>
      <c r="H119" s="1329"/>
      <c r="I119" s="1329"/>
      <c r="J119" s="1329"/>
      <c r="K119" s="1329"/>
      <c r="L119" s="1329"/>
      <c r="M119" s="1329"/>
      <c r="N119" s="1329"/>
      <c r="O119" s="1329"/>
      <c r="P119" s="1329"/>
      <c r="Q119" s="1329"/>
      <c r="R119" s="1329"/>
      <c r="S119" s="1329"/>
      <c r="T119" s="1329"/>
    </row>
    <row r="120" spans="2:20" ht="12" customHeight="1">
      <c r="B120" s="1363"/>
      <c r="C120" s="1363"/>
      <c r="D120" s="1299"/>
      <c r="E120" s="1299"/>
      <c r="F120" s="1299"/>
      <c r="G120" s="1329"/>
      <c r="H120" s="1329"/>
      <c r="I120" s="1329"/>
      <c r="J120" s="1329"/>
      <c r="K120" s="1329"/>
      <c r="L120" s="1329"/>
      <c r="M120" s="1329"/>
      <c r="N120" s="1329"/>
      <c r="O120" s="1329"/>
      <c r="P120" s="1329"/>
      <c r="Q120" s="1329"/>
      <c r="R120" s="1329"/>
      <c r="S120" s="1329"/>
      <c r="T120" s="1329"/>
    </row>
    <row r="121" spans="2:20" ht="12" customHeight="1">
      <c r="B121" s="1363"/>
      <c r="C121" s="1363"/>
      <c r="D121" s="1299"/>
      <c r="E121" s="1299"/>
      <c r="F121" s="1299"/>
      <c r="G121" s="1329"/>
      <c r="H121" s="1329"/>
      <c r="I121" s="1329"/>
      <c r="J121" s="1329"/>
      <c r="K121" s="1329"/>
      <c r="L121" s="1329"/>
      <c r="M121" s="1329"/>
      <c r="N121" s="1329"/>
      <c r="O121" s="1329"/>
      <c r="P121" s="1329"/>
      <c r="Q121" s="1329"/>
      <c r="R121" s="1329"/>
      <c r="S121" s="1329"/>
      <c r="T121" s="1329"/>
    </row>
    <row r="122" spans="2:20" ht="7.5" customHeight="1">
      <c r="B122" s="1363"/>
      <c r="C122" s="1363"/>
      <c r="D122" s="1299"/>
      <c r="E122" s="1299"/>
      <c r="F122" s="1299"/>
      <c r="G122" s="1329"/>
      <c r="H122" s="1329"/>
      <c r="I122" s="1329"/>
      <c r="J122" s="1329"/>
      <c r="K122" s="1329"/>
      <c r="L122" s="1329"/>
      <c r="M122" s="1329"/>
      <c r="N122" s="1329"/>
      <c r="O122" s="1329"/>
      <c r="P122" s="1329"/>
      <c r="Q122" s="1329"/>
      <c r="R122" s="1329"/>
      <c r="S122" s="1329"/>
      <c r="T122" s="1329"/>
    </row>
    <row r="123" spans="2:20" ht="12" customHeight="1">
      <c r="B123" s="1363"/>
      <c r="C123" s="1363"/>
      <c r="D123" s="1299"/>
      <c r="E123" s="1299"/>
      <c r="F123" s="1299"/>
      <c r="G123" s="1329"/>
      <c r="H123" s="1329"/>
      <c r="I123" s="1329"/>
      <c r="J123" s="1329"/>
      <c r="K123" s="1329"/>
      <c r="L123" s="1329"/>
      <c r="M123" s="1329"/>
      <c r="N123" s="1329"/>
      <c r="O123" s="1329"/>
      <c r="P123" s="1329"/>
      <c r="Q123" s="1329"/>
      <c r="R123" s="1329"/>
      <c r="S123" s="1329"/>
      <c r="T123" s="1329"/>
    </row>
    <row r="124" spans="2:20" ht="12" customHeight="1">
      <c r="B124" s="1363"/>
      <c r="C124" s="1363"/>
      <c r="D124" s="1299"/>
      <c r="E124" s="1299"/>
      <c r="F124" s="1299"/>
      <c r="G124" s="1329"/>
      <c r="H124" s="1329"/>
      <c r="I124" s="1329"/>
      <c r="J124" s="1329"/>
      <c r="K124" s="1329"/>
      <c r="L124" s="1329"/>
      <c r="M124" s="1329"/>
      <c r="N124" s="1329"/>
      <c r="O124" s="1329"/>
      <c r="P124" s="1329"/>
      <c r="Q124" s="1329"/>
      <c r="R124" s="1329"/>
      <c r="S124" s="1329"/>
      <c r="T124" s="1329"/>
    </row>
    <row r="125" spans="2:20" ht="12" customHeight="1">
      <c r="B125" s="1363"/>
      <c r="C125" s="1363"/>
      <c r="D125" s="1299"/>
      <c r="E125" s="1299"/>
      <c r="F125" s="1299"/>
      <c r="G125" s="1329"/>
      <c r="H125" s="1329"/>
      <c r="I125" s="1329"/>
      <c r="J125" s="1329"/>
      <c r="K125" s="1329"/>
      <c r="L125" s="1329"/>
      <c r="M125" s="1329"/>
      <c r="N125" s="1329"/>
      <c r="O125" s="1329"/>
      <c r="P125" s="1329"/>
      <c r="Q125" s="1329"/>
      <c r="R125" s="1329"/>
      <c r="S125" s="1329"/>
      <c r="T125" s="1329"/>
    </row>
    <row r="126" spans="2:20" ht="12" customHeight="1">
      <c r="B126" s="1363"/>
      <c r="C126" s="1363"/>
      <c r="D126" s="1299"/>
      <c r="E126" s="1299"/>
      <c r="F126" s="1299"/>
      <c r="G126" s="1329"/>
      <c r="H126" s="1329"/>
      <c r="I126" s="1329"/>
      <c r="J126" s="1329"/>
      <c r="K126" s="1329"/>
      <c r="L126" s="1329"/>
      <c r="M126" s="1329"/>
      <c r="N126" s="1329"/>
      <c r="O126" s="1329"/>
      <c r="P126" s="1329"/>
      <c r="Q126" s="1329"/>
      <c r="R126" s="1329"/>
      <c r="S126" s="1329"/>
      <c r="T126" s="1329"/>
    </row>
    <row r="127" spans="2:20" ht="12" customHeight="1">
      <c r="B127" s="1363"/>
      <c r="C127" s="1363"/>
      <c r="D127" s="1299"/>
      <c r="E127" s="1299"/>
      <c r="F127" s="1299"/>
      <c r="G127" s="1329"/>
      <c r="H127" s="1329"/>
      <c r="I127" s="1329"/>
      <c r="J127" s="1329"/>
      <c r="K127" s="1329"/>
      <c r="L127" s="1329"/>
      <c r="M127" s="1329"/>
      <c r="N127" s="1329"/>
      <c r="O127" s="1329"/>
      <c r="P127" s="1329"/>
      <c r="Q127" s="1329"/>
      <c r="R127" s="1329"/>
      <c r="S127" s="1329"/>
      <c r="T127" s="1329"/>
    </row>
    <row r="128" spans="2:20" ht="7.5" customHeight="1">
      <c r="B128" s="1363"/>
      <c r="C128" s="1363"/>
      <c r="D128" s="1299"/>
      <c r="E128" s="1299"/>
      <c r="F128" s="1299"/>
      <c r="G128" s="1329"/>
      <c r="H128" s="1329"/>
      <c r="I128" s="1329"/>
      <c r="J128" s="1329"/>
      <c r="K128" s="1329"/>
      <c r="L128" s="1329"/>
      <c r="M128" s="1329"/>
      <c r="N128" s="1329"/>
      <c r="O128" s="1329"/>
      <c r="P128" s="1329"/>
      <c r="Q128" s="1329"/>
      <c r="R128" s="1329"/>
      <c r="S128" s="1329"/>
      <c r="T128" s="1329"/>
    </row>
    <row r="129" spans="2:20" ht="12" customHeight="1">
      <c r="B129" s="1363"/>
      <c r="C129" s="1363"/>
      <c r="D129" s="1299"/>
      <c r="E129" s="1299"/>
      <c r="F129" s="1299"/>
      <c r="G129" s="1329"/>
      <c r="H129" s="1329"/>
      <c r="I129" s="1329"/>
      <c r="J129" s="1329"/>
      <c r="K129" s="1329"/>
      <c r="L129" s="1329"/>
      <c r="M129" s="1329"/>
      <c r="N129" s="1329"/>
      <c r="O129" s="1329"/>
      <c r="P129" s="1329"/>
      <c r="Q129" s="1329"/>
      <c r="R129" s="1329"/>
      <c r="S129" s="1329"/>
      <c r="T129" s="1329"/>
    </row>
    <row r="130" spans="2:20" ht="12" customHeight="1">
      <c r="B130" s="1363"/>
      <c r="C130" s="1363"/>
      <c r="D130" s="1299"/>
      <c r="E130" s="1299"/>
      <c r="F130" s="1299"/>
      <c r="G130" s="1329"/>
      <c r="H130" s="1329"/>
      <c r="I130" s="1329"/>
      <c r="J130" s="1329"/>
      <c r="K130" s="1329"/>
      <c r="L130" s="1329"/>
      <c r="M130" s="1329"/>
      <c r="N130" s="1329"/>
      <c r="O130" s="1329"/>
      <c r="P130" s="1329"/>
      <c r="Q130" s="1329"/>
      <c r="R130" s="1329"/>
      <c r="S130" s="1329"/>
      <c r="T130" s="1329"/>
    </row>
    <row r="131" spans="2:20" ht="12" customHeight="1">
      <c r="B131" s="1363"/>
      <c r="C131" s="1363"/>
      <c r="D131" s="1299"/>
      <c r="E131" s="1299"/>
      <c r="F131" s="1299"/>
      <c r="G131" s="1329"/>
      <c r="H131" s="1329"/>
      <c r="I131" s="1329"/>
      <c r="J131" s="1329"/>
      <c r="K131" s="1329"/>
      <c r="L131" s="1329"/>
      <c r="M131" s="1329"/>
      <c r="N131" s="1329"/>
      <c r="O131" s="1329"/>
      <c r="P131" s="1329"/>
      <c r="Q131" s="1329"/>
      <c r="R131" s="1329"/>
      <c r="S131" s="1329"/>
      <c r="T131" s="1329"/>
    </row>
    <row r="132" spans="2:20" ht="12" customHeight="1">
      <c r="B132" s="1363"/>
      <c r="C132" s="1363"/>
      <c r="D132" s="1299"/>
      <c r="E132" s="1299"/>
      <c r="F132" s="1299"/>
      <c r="G132" s="1329"/>
      <c r="H132" s="1329"/>
      <c r="I132" s="1329"/>
      <c r="J132" s="1329"/>
      <c r="K132" s="1329"/>
      <c r="L132" s="1329"/>
      <c r="M132" s="1329"/>
      <c r="N132" s="1329"/>
      <c r="O132" s="1329"/>
      <c r="P132" s="1329"/>
      <c r="Q132" s="1329"/>
      <c r="R132" s="1329"/>
      <c r="S132" s="1329"/>
      <c r="T132" s="1329"/>
    </row>
    <row r="133" spans="2:20" ht="12" customHeight="1">
      <c r="B133" s="1363"/>
      <c r="C133" s="1363"/>
      <c r="D133" s="1299"/>
      <c r="E133" s="1299"/>
      <c r="F133" s="1299"/>
      <c r="G133" s="1329"/>
      <c r="H133" s="1329"/>
      <c r="I133" s="1329"/>
      <c r="J133" s="1329"/>
      <c r="K133" s="1329"/>
      <c r="L133" s="1329"/>
      <c r="M133" s="1329"/>
      <c r="N133" s="1329"/>
      <c r="O133" s="1329"/>
      <c r="P133" s="1329"/>
      <c r="Q133" s="1329"/>
      <c r="R133" s="1329"/>
      <c r="S133" s="1329"/>
      <c r="T133" s="1329"/>
    </row>
    <row r="134" spans="2:20" ht="12">
      <c r="B134" s="1363"/>
      <c r="C134" s="1363"/>
      <c r="D134" s="1299"/>
      <c r="E134" s="1299"/>
      <c r="F134" s="1299"/>
      <c r="G134" s="1329"/>
      <c r="H134" s="1329"/>
      <c r="I134" s="1329"/>
      <c r="J134" s="1329"/>
      <c r="K134" s="1329"/>
      <c r="L134" s="1329"/>
      <c r="M134" s="1329"/>
      <c r="N134" s="1329"/>
      <c r="O134" s="1329"/>
      <c r="P134" s="1329"/>
      <c r="Q134" s="1329"/>
      <c r="R134" s="1329"/>
      <c r="S134" s="1329"/>
      <c r="T134" s="1329"/>
    </row>
    <row r="135" spans="2:20" ht="7.5" customHeight="1">
      <c r="B135" s="1363"/>
      <c r="C135" s="1363"/>
      <c r="D135" s="1299"/>
      <c r="E135" s="1299"/>
      <c r="F135" s="1299"/>
      <c r="G135" s="1329"/>
      <c r="H135" s="1329"/>
      <c r="I135" s="1329"/>
      <c r="J135" s="1329"/>
      <c r="K135" s="1329"/>
      <c r="L135" s="1329"/>
      <c r="M135" s="1329"/>
      <c r="N135" s="1329"/>
      <c r="O135" s="1329"/>
      <c r="P135" s="1329"/>
      <c r="Q135" s="1329"/>
      <c r="R135" s="1329"/>
      <c r="S135" s="1329"/>
      <c r="T135" s="1329"/>
    </row>
    <row r="136" spans="2:20" ht="12" customHeight="1">
      <c r="B136" s="1363"/>
      <c r="C136" s="1363"/>
      <c r="D136" s="1299"/>
      <c r="E136" s="1299"/>
      <c r="F136" s="1299"/>
      <c r="G136" s="1329"/>
      <c r="H136" s="1329"/>
      <c r="I136" s="1329"/>
      <c r="J136" s="1329"/>
      <c r="K136" s="1329"/>
      <c r="L136" s="1329"/>
      <c r="M136" s="1329"/>
      <c r="N136" s="1329"/>
      <c r="O136" s="1329"/>
      <c r="P136" s="1329"/>
      <c r="Q136" s="1329"/>
      <c r="R136" s="1329"/>
      <c r="S136" s="1329"/>
      <c r="T136" s="1329"/>
    </row>
    <row r="137" spans="2:20" ht="12" customHeight="1">
      <c r="B137" s="1363"/>
      <c r="C137" s="1363"/>
      <c r="D137" s="1299"/>
      <c r="E137" s="1299"/>
      <c r="F137" s="1299"/>
      <c r="G137" s="1329"/>
      <c r="H137" s="1329"/>
      <c r="I137" s="1329"/>
      <c r="J137" s="1329"/>
      <c r="K137" s="1329"/>
      <c r="L137" s="1329"/>
      <c r="M137" s="1329"/>
      <c r="N137" s="1329"/>
      <c r="O137" s="1329"/>
      <c r="P137" s="1329"/>
      <c r="Q137" s="1329"/>
      <c r="R137" s="1329"/>
      <c r="S137" s="1329"/>
      <c r="T137" s="1329"/>
    </row>
    <row r="138" spans="2:20" ht="12" customHeight="1">
      <c r="B138" s="1363"/>
      <c r="C138" s="1363"/>
      <c r="D138" s="1299"/>
      <c r="E138" s="1299"/>
      <c r="F138" s="1299"/>
      <c r="G138" s="1329"/>
      <c r="H138" s="1329"/>
      <c r="I138" s="1329"/>
      <c r="J138" s="1329"/>
      <c r="K138" s="1329"/>
      <c r="L138" s="1329"/>
      <c r="M138" s="1329"/>
      <c r="N138" s="1329"/>
      <c r="O138" s="1329"/>
      <c r="P138" s="1329"/>
      <c r="Q138" s="1329"/>
      <c r="R138" s="1329"/>
      <c r="S138" s="1329"/>
      <c r="T138" s="1329"/>
    </row>
    <row r="139" spans="2:20" ht="12" customHeight="1">
      <c r="B139" s="1363"/>
      <c r="C139" s="1363"/>
      <c r="G139" s="1329"/>
      <c r="H139" s="1329"/>
      <c r="I139" s="1329"/>
      <c r="J139" s="1329"/>
      <c r="K139" s="1329"/>
      <c r="L139" s="1329"/>
      <c r="M139" s="1329"/>
      <c r="N139" s="1329"/>
      <c r="O139" s="1329"/>
      <c r="P139" s="1329"/>
      <c r="Q139" s="1329"/>
      <c r="R139" s="1329"/>
    </row>
    <row r="140" spans="2:20" ht="12" customHeight="1">
      <c r="B140" s="1363"/>
      <c r="C140" s="1363"/>
      <c r="G140" s="1329"/>
      <c r="H140" s="1329"/>
      <c r="I140" s="1329"/>
      <c r="J140" s="1329"/>
      <c r="K140" s="1329"/>
      <c r="L140" s="1329"/>
      <c r="M140" s="1329"/>
      <c r="N140" s="1329"/>
      <c r="O140" s="1329"/>
      <c r="P140" s="1329"/>
      <c r="Q140" s="1329"/>
      <c r="R140" s="1329"/>
    </row>
    <row r="141" spans="2:20" ht="7.5" customHeight="1">
      <c r="B141" s="1363"/>
      <c r="C141" s="1363"/>
      <c r="G141" s="1329"/>
      <c r="H141" s="1329"/>
      <c r="I141" s="1329"/>
      <c r="J141" s="1329"/>
      <c r="K141" s="1329"/>
      <c r="L141" s="1329"/>
      <c r="M141" s="1329"/>
      <c r="N141" s="1329"/>
      <c r="O141" s="1329"/>
      <c r="P141" s="1329"/>
      <c r="Q141" s="1329"/>
      <c r="R141" s="1329"/>
    </row>
    <row r="142" spans="2:20" ht="12" customHeight="1">
      <c r="B142" s="1363"/>
      <c r="C142" s="1363"/>
      <c r="G142" s="1329"/>
      <c r="H142" s="1329"/>
      <c r="I142" s="1329"/>
      <c r="J142" s="1329"/>
      <c r="K142" s="1329"/>
      <c r="L142" s="1329"/>
      <c r="M142" s="1329"/>
      <c r="N142" s="1329"/>
      <c r="O142" s="1329"/>
      <c r="P142" s="1329"/>
      <c r="Q142" s="1329"/>
      <c r="R142" s="1329"/>
    </row>
    <row r="143" spans="2:20" ht="12" customHeight="1">
      <c r="B143" s="1363"/>
      <c r="C143" s="1363"/>
      <c r="G143" s="1329"/>
      <c r="H143" s="1329"/>
      <c r="I143" s="1329"/>
      <c r="J143" s="1329"/>
      <c r="K143" s="1329"/>
      <c r="L143" s="1329"/>
      <c r="M143" s="1329"/>
      <c r="N143" s="1329"/>
      <c r="O143" s="1329"/>
      <c r="P143" s="1329"/>
      <c r="Q143" s="1329"/>
      <c r="R143" s="1329"/>
    </row>
    <row r="144" spans="2:20" ht="12" customHeight="1">
      <c r="B144" s="1363"/>
      <c r="C144" s="1363"/>
      <c r="G144" s="1329"/>
      <c r="H144" s="1329"/>
      <c r="I144" s="1329"/>
      <c r="J144" s="1329"/>
      <c r="K144" s="1329"/>
      <c r="L144" s="1329"/>
      <c r="M144" s="1329"/>
      <c r="N144" s="1329"/>
      <c r="O144" s="1329"/>
      <c r="P144" s="1329"/>
      <c r="Q144" s="1329"/>
      <c r="R144" s="1329"/>
    </row>
    <row r="145" spans="2:18" ht="12" customHeight="1">
      <c r="B145" s="1363"/>
      <c r="C145" s="1363"/>
      <c r="D145" s="1363"/>
      <c r="E145" s="1363"/>
      <c r="F145" s="1363"/>
      <c r="G145" s="1329"/>
      <c r="H145" s="1329"/>
      <c r="I145" s="1329"/>
      <c r="J145" s="1329"/>
      <c r="K145" s="1329"/>
      <c r="L145" s="1329"/>
      <c r="M145" s="1329"/>
      <c r="N145" s="1329"/>
      <c r="O145" s="1329"/>
      <c r="P145" s="1329"/>
      <c r="Q145" s="1329"/>
      <c r="R145" s="1329"/>
    </row>
    <row r="146" spans="2:18" ht="12" customHeight="1">
      <c r="B146" s="1363"/>
      <c r="C146" s="1363"/>
      <c r="D146" s="1363"/>
      <c r="E146" s="1363"/>
      <c r="F146" s="1363"/>
      <c r="G146" s="1329"/>
      <c r="H146" s="1329"/>
      <c r="I146" s="1329"/>
      <c r="J146" s="1329"/>
      <c r="K146" s="1329"/>
      <c r="L146" s="1329"/>
      <c r="M146" s="1329"/>
      <c r="N146" s="1329"/>
      <c r="O146" s="1329"/>
      <c r="P146" s="1329"/>
      <c r="Q146" s="1329"/>
      <c r="R146" s="1329"/>
    </row>
    <row r="147" spans="2:18" ht="7.5" customHeight="1">
      <c r="B147" s="1363"/>
      <c r="C147" s="1363"/>
      <c r="D147" s="1363"/>
      <c r="E147" s="1363"/>
      <c r="F147" s="1363"/>
      <c r="G147" s="1329"/>
      <c r="H147" s="1329"/>
      <c r="I147" s="1329"/>
      <c r="J147" s="1329"/>
      <c r="K147" s="1329"/>
      <c r="L147" s="1329"/>
      <c r="M147" s="1329"/>
      <c r="N147" s="1329"/>
      <c r="O147" s="1329"/>
      <c r="P147" s="1329"/>
      <c r="Q147" s="1329"/>
      <c r="R147" s="1329"/>
    </row>
    <row r="148" spans="2:18" ht="12" customHeight="1">
      <c r="B148" s="1363"/>
      <c r="C148" s="1363"/>
      <c r="D148" s="1363"/>
      <c r="E148" s="1363"/>
      <c r="F148" s="1363"/>
      <c r="G148" s="1329"/>
      <c r="H148" s="1329"/>
      <c r="I148" s="1329"/>
      <c r="J148" s="1329"/>
      <c r="K148" s="1329"/>
      <c r="L148" s="1329"/>
      <c r="M148" s="1329"/>
      <c r="N148" s="1329"/>
      <c r="O148" s="1329"/>
      <c r="P148" s="1329"/>
      <c r="Q148" s="1329"/>
      <c r="R148" s="1329"/>
    </row>
    <row r="149" spans="2:18" ht="12" customHeight="1">
      <c r="B149" s="1363"/>
      <c r="C149" s="1363"/>
      <c r="D149" s="1363"/>
      <c r="E149" s="1363"/>
      <c r="F149" s="1363"/>
      <c r="G149" s="1329"/>
      <c r="H149" s="1329"/>
      <c r="I149" s="1329"/>
      <c r="J149" s="1329"/>
      <c r="K149" s="1329"/>
      <c r="L149" s="1329"/>
      <c r="M149" s="1329"/>
      <c r="N149" s="1329"/>
      <c r="O149" s="1329"/>
      <c r="P149" s="1329"/>
      <c r="Q149" s="1329"/>
      <c r="R149" s="1329"/>
    </row>
    <row r="150" spans="2:18" ht="12" customHeight="1">
      <c r="B150" s="1363"/>
      <c r="C150" s="1363"/>
      <c r="D150" s="1363"/>
      <c r="E150" s="1363"/>
      <c r="F150" s="1363"/>
      <c r="G150" s="1329"/>
      <c r="H150" s="1329"/>
      <c r="I150" s="1329"/>
      <c r="J150" s="1329"/>
      <c r="K150" s="1329"/>
      <c r="L150" s="1329"/>
      <c r="M150" s="1329"/>
      <c r="N150" s="1329"/>
      <c r="O150" s="1329"/>
      <c r="P150" s="1329"/>
      <c r="Q150" s="1329"/>
      <c r="R150" s="1329"/>
    </row>
    <row r="151" spans="2:18" ht="12" customHeight="1">
      <c r="B151" s="1363"/>
      <c r="C151" s="1363"/>
      <c r="D151" s="1363"/>
      <c r="E151" s="1363"/>
      <c r="F151" s="1363"/>
      <c r="G151" s="1329"/>
      <c r="H151" s="1329"/>
      <c r="I151" s="1329"/>
      <c r="J151" s="1329"/>
      <c r="K151" s="1329"/>
      <c r="L151" s="1329"/>
      <c r="M151" s="1329"/>
      <c r="N151" s="1329"/>
      <c r="O151" s="1329"/>
      <c r="P151" s="1329"/>
      <c r="Q151" s="1329"/>
      <c r="R151" s="1329"/>
    </row>
    <row r="152" spans="2:18" ht="12" customHeight="1">
      <c r="B152" s="1363"/>
      <c r="C152" s="1363"/>
      <c r="D152" s="1363"/>
      <c r="E152" s="1363"/>
      <c r="F152" s="1363"/>
      <c r="G152" s="1329"/>
      <c r="H152" s="1329"/>
      <c r="I152" s="1329"/>
      <c r="J152" s="1329"/>
      <c r="K152" s="1329"/>
      <c r="L152" s="1329"/>
      <c r="M152" s="1329"/>
      <c r="N152" s="1329"/>
      <c r="O152" s="1329"/>
      <c r="P152" s="1329"/>
      <c r="Q152" s="1329"/>
      <c r="R152" s="1329"/>
    </row>
    <row r="153" spans="2:18" ht="7.5" customHeight="1">
      <c r="B153" s="1363"/>
      <c r="C153" s="1363"/>
      <c r="D153" s="1363"/>
      <c r="E153" s="1363"/>
      <c r="F153" s="1363"/>
      <c r="G153" s="1329"/>
      <c r="H153" s="1329"/>
      <c r="I153" s="1329"/>
      <c r="J153" s="1329"/>
      <c r="K153" s="1329"/>
      <c r="L153" s="1329"/>
      <c r="M153" s="1329"/>
      <c r="N153" s="1329"/>
      <c r="O153" s="1329"/>
      <c r="P153" s="1329"/>
      <c r="Q153" s="1329"/>
      <c r="R153" s="1329"/>
    </row>
    <row r="154" spans="2:18" ht="12" customHeight="1">
      <c r="B154" s="1363"/>
      <c r="C154" s="1363"/>
      <c r="D154" s="1363"/>
      <c r="E154" s="1363"/>
      <c r="F154" s="1363"/>
      <c r="G154" s="1329"/>
      <c r="H154" s="1329"/>
      <c r="I154" s="1329"/>
      <c r="J154" s="1329"/>
      <c r="K154" s="1329"/>
      <c r="L154" s="1329"/>
      <c r="M154" s="1329"/>
      <c r="N154" s="1329"/>
      <c r="O154" s="1329"/>
      <c r="P154" s="1329"/>
      <c r="Q154" s="1329"/>
      <c r="R154" s="1329"/>
    </row>
    <row r="155" spans="2:18" ht="12" customHeight="1">
      <c r="B155" s="1363"/>
      <c r="C155" s="1363"/>
      <c r="D155" s="1363"/>
      <c r="E155" s="1363"/>
      <c r="F155" s="1363"/>
      <c r="G155" s="1329"/>
      <c r="H155" s="1329"/>
      <c r="I155" s="1329"/>
      <c r="J155" s="1329"/>
      <c r="K155" s="1329"/>
      <c r="L155" s="1329"/>
      <c r="M155" s="1329"/>
      <c r="N155" s="1329"/>
      <c r="O155" s="1329"/>
      <c r="P155" s="1329"/>
      <c r="Q155" s="1329"/>
      <c r="R155" s="1329"/>
    </row>
    <row r="156" spans="2:18" ht="12" customHeight="1">
      <c r="B156" s="1363"/>
      <c r="C156" s="1363"/>
      <c r="D156" s="1363"/>
      <c r="E156" s="1363"/>
      <c r="F156" s="1363"/>
      <c r="G156" s="1329"/>
      <c r="H156" s="1329"/>
      <c r="I156" s="1329"/>
      <c r="J156" s="1329"/>
      <c r="K156" s="1329"/>
      <c r="L156" s="1329"/>
      <c r="M156" s="1329"/>
      <c r="N156" s="1329"/>
      <c r="O156" s="1329"/>
      <c r="P156" s="1329"/>
      <c r="Q156" s="1329"/>
      <c r="R156" s="1329"/>
    </row>
    <row r="157" spans="2:18" ht="12" customHeight="1">
      <c r="B157" s="1363"/>
      <c r="C157" s="1363"/>
      <c r="D157" s="1363"/>
      <c r="E157" s="1363"/>
      <c r="F157" s="1363"/>
      <c r="G157" s="1329"/>
      <c r="H157" s="1329"/>
      <c r="I157" s="1329"/>
      <c r="J157" s="1329"/>
      <c r="K157" s="1329"/>
      <c r="L157" s="1329"/>
      <c r="M157" s="1329"/>
      <c r="N157" s="1329"/>
      <c r="O157" s="1329"/>
      <c r="P157" s="1329"/>
      <c r="Q157" s="1329"/>
      <c r="R157" s="1329"/>
    </row>
    <row r="158" spans="2:18" ht="12" customHeight="1">
      <c r="B158" s="1363"/>
      <c r="C158" s="1363"/>
      <c r="D158" s="1363"/>
      <c r="E158" s="1363"/>
      <c r="F158" s="1363"/>
      <c r="G158" s="1329"/>
      <c r="H158" s="1329"/>
      <c r="I158" s="1329"/>
      <c r="J158" s="1329"/>
      <c r="K158" s="1329"/>
      <c r="L158" s="1329"/>
      <c r="M158" s="1329"/>
      <c r="N158" s="1329"/>
      <c r="O158" s="1329"/>
      <c r="P158" s="1329"/>
      <c r="Q158" s="1329"/>
      <c r="R158" s="1329"/>
    </row>
    <row r="159" spans="2:18" ht="12" customHeight="1">
      <c r="B159" s="1363"/>
      <c r="C159" s="1363"/>
      <c r="D159" s="1363"/>
      <c r="E159" s="1363"/>
      <c r="F159" s="1363"/>
      <c r="G159" s="1329"/>
      <c r="H159" s="1329"/>
      <c r="I159" s="1329"/>
      <c r="J159" s="1329"/>
      <c r="K159" s="1329"/>
      <c r="L159" s="1329"/>
      <c r="M159" s="1329"/>
      <c r="N159" s="1329"/>
      <c r="O159" s="1329"/>
      <c r="P159" s="1329"/>
      <c r="Q159" s="1329"/>
      <c r="R159" s="1329"/>
    </row>
    <row r="160" spans="2:18" ht="7.5" customHeight="1">
      <c r="B160" s="1363"/>
      <c r="C160" s="1363"/>
      <c r="D160" s="1363"/>
      <c r="E160" s="1363"/>
      <c r="F160" s="1363"/>
      <c r="G160" s="1329"/>
      <c r="H160" s="1329"/>
      <c r="I160" s="1329"/>
      <c r="J160" s="1329"/>
      <c r="K160" s="1329"/>
      <c r="L160" s="1329"/>
      <c r="M160" s="1329"/>
      <c r="N160" s="1329"/>
      <c r="O160" s="1329"/>
      <c r="P160" s="1329"/>
      <c r="Q160" s="1329"/>
      <c r="R160" s="1329"/>
    </row>
    <row r="161" spans="2:18" ht="12" customHeight="1">
      <c r="B161" s="1363"/>
      <c r="C161" s="1363"/>
      <c r="D161" s="1363"/>
      <c r="E161" s="1363"/>
      <c r="F161" s="1363"/>
      <c r="G161" s="1329"/>
      <c r="H161" s="1329"/>
      <c r="I161" s="1329"/>
      <c r="J161" s="1329"/>
      <c r="K161" s="1329"/>
      <c r="L161" s="1329"/>
      <c r="M161" s="1329"/>
      <c r="N161" s="1329"/>
      <c r="O161" s="1329"/>
      <c r="P161" s="1329"/>
      <c r="Q161" s="1329"/>
      <c r="R161" s="1329"/>
    </row>
    <row r="162" spans="2:18" ht="12" customHeight="1">
      <c r="B162" s="1363"/>
      <c r="C162" s="1363"/>
      <c r="D162" s="1363"/>
      <c r="E162" s="1363"/>
      <c r="F162" s="1363"/>
      <c r="G162" s="1329"/>
      <c r="H162" s="1329"/>
      <c r="I162" s="1329"/>
      <c r="J162" s="1329"/>
      <c r="K162" s="1329"/>
      <c r="L162" s="1329"/>
      <c r="M162" s="1329"/>
      <c r="N162" s="1329"/>
      <c r="O162" s="1329"/>
      <c r="P162" s="1329"/>
      <c r="Q162" s="1329"/>
      <c r="R162" s="1329"/>
    </row>
    <row r="163" spans="2:18" ht="12" customHeight="1">
      <c r="B163" s="1363"/>
      <c r="C163" s="1363"/>
      <c r="D163" s="1363"/>
      <c r="E163" s="1363"/>
      <c r="F163" s="1363"/>
      <c r="G163" s="1329"/>
      <c r="H163" s="1329"/>
      <c r="I163" s="1329"/>
      <c r="J163" s="1329"/>
      <c r="K163" s="1329"/>
      <c r="L163" s="1329"/>
      <c r="M163" s="1329"/>
      <c r="N163" s="1329"/>
      <c r="O163" s="1329"/>
      <c r="P163" s="1329"/>
      <c r="Q163" s="1329"/>
      <c r="R163" s="1329"/>
    </row>
    <row r="164" spans="2:18" ht="12" customHeight="1">
      <c r="B164" s="1363"/>
      <c r="C164" s="1363"/>
      <c r="D164" s="1363"/>
      <c r="E164" s="1363"/>
      <c r="F164" s="1363"/>
      <c r="G164" s="1329"/>
      <c r="H164" s="1329"/>
      <c r="I164" s="1329"/>
      <c r="J164" s="1329"/>
      <c r="K164" s="1329"/>
      <c r="L164" s="1329"/>
      <c r="M164" s="1329"/>
      <c r="N164" s="1329"/>
      <c r="O164" s="1329"/>
      <c r="P164" s="1329"/>
      <c r="Q164" s="1329"/>
      <c r="R164" s="1329"/>
    </row>
    <row r="165" spans="2:18" ht="12" customHeight="1">
      <c r="B165" s="1363"/>
      <c r="C165" s="1363"/>
      <c r="D165" s="1363"/>
      <c r="E165" s="1363"/>
      <c r="F165" s="1363"/>
      <c r="G165" s="1329"/>
      <c r="H165" s="1329"/>
      <c r="I165" s="1329"/>
      <c r="J165" s="1329"/>
      <c r="K165" s="1329"/>
      <c r="L165" s="1329"/>
      <c r="M165" s="1329"/>
      <c r="N165" s="1329"/>
      <c r="O165" s="1329"/>
      <c r="P165" s="1329"/>
      <c r="Q165" s="1329"/>
      <c r="R165" s="1329"/>
    </row>
    <row r="166" spans="2:18" ht="7.5" customHeight="1">
      <c r="B166" s="1363"/>
      <c r="C166" s="1363"/>
      <c r="D166" s="1363"/>
      <c r="E166" s="1363"/>
      <c r="F166" s="1363"/>
      <c r="G166" s="1329"/>
      <c r="H166" s="1329"/>
      <c r="I166" s="1329"/>
      <c r="J166" s="1329"/>
      <c r="K166" s="1329"/>
      <c r="L166" s="1329"/>
      <c r="M166" s="1329"/>
      <c r="N166" s="1329"/>
      <c r="O166" s="1329"/>
      <c r="P166" s="1329"/>
      <c r="Q166" s="1329"/>
      <c r="R166" s="1329"/>
    </row>
    <row r="167" spans="2:18" ht="12" customHeight="1">
      <c r="B167" s="1363"/>
      <c r="C167" s="1363"/>
      <c r="D167" s="1363"/>
      <c r="E167" s="1363"/>
      <c r="F167" s="1363"/>
      <c r="G167" s="1329"/>
      <c r="H167" s="1329"/>
      <c r="I167" s="1329"/>
      <c r="J167" s="1329"/>
      <c r="K167" s="1329"/>
      <c r="L167" s="1329"/>
      <c r="M167" s="1329"/>
      <c r="N167" s="1329"/>
      <c r="O167" s="1329"/>
      <c r="P167" s="1329"/>
      <c r="Q167" s="1329"/>
      <c r="R167" s="1329"/>
    </row>
    <row r="168" spans="2:18" ht="12" customHeight="1">
      <c r="B168" s="1363"/>
      <c r="C168" s="1363"/>
      <c r="D168" s="1363"/>
      <c r="E168" s="1363"/>
      <c r="F168" s="1363"/>
      <c r="G168" s="1329"/>
      <c r="H168" s="1329"/>
      <c r="I168" s="1329"/>
      <c r="J168" s="1329"/>
      <c r="K168" s="1329"/>
      <c r="L168" s="1329"/>
      <c r="M168" s="1329"/>
      <c r="N168" s="1329"/>
      <c r="O168" s="1329"/>
      <c r="P168" s="1329"/>
      <c r="Q168" s="1329"/>
      <c r="R168" s="1329"/>
    </row>
    <row r="169" spans="2:18" ht="12" customHeight="1">
      <c r="B169" s="1363"/>
      <c r="C169" s="1363"/>
      <c r="D169" s="1363"/>
      <c r="E169" s="1363"/>
      <c r="F169" s="1363"/>
      <c r="G169" s="1329"/>
      <c r="H169" s="1329"/>
      <c r="I169" s="1329"/>
      <c r="J169" s="1329"/>
      <c r="K169" s="1329"/>
      <c r="L169" s="1329"/>
      <c r="M169" s="1329"/>
      <c r="N169" s="1329"/>
      <c r="O169" s="1329"/>
      <c r="P169" s="1329"/>
      <c r="Q169" s="1329"/>
      <c r="R169" s="1329"/>
    </row>
    <row r="170" spans="2:18" ht="12" customHeight="1">
      <c r="B170" s="1363"/>
      <c r="C170" s="1363"/>
      <c r="D170" s="1363"/>
      <c r="E170" s="1363"/>
      <c r="F170" s="1363"/>
      <c r="G170" s="1329"/>
      <c r="H170" s="1329"/>
      <c r="I170" s="1329"/>
      <c r="J170" s="1329"/>
      <c r="K170" s="1329"/>
      <c r="L170" s="1329"/>
      <c r="M170" s="1329"/>
      <c r="N170" s="1329"/>
      <c r="O170" s="1329"/>
      <c r="P170" s="1329"/>
      <c r="Q170" s="1329"/>
      <c r="R170" s="1329"/>
    </row>
    <row r="171" spans="2:18" ht="12" customHeight="1">
      <c r="B171" s="1363"/>
      <c r="C171" s="1363"/>
      <c r="D171" s="1363"/>
      <c r="E171" s="1363"/>
      <c r="F171" s="1363"/>
      <c r="G171" s="1329"/>
      <c r="H171" s="1329"/>
      <c r="I171" s="1329"/>
      <c r="J171" s="1329"/>
      <c r="K171" s="1329"/>
      <c r="L171" s="1329"/>
      <c r="M171" s="1329"/>
      <c r="N171" s="1329"/>
      <c r="O171" s="1329"/>
      <c r="P171" s="1329"/>
      <c r="Q171" s="1329"/>
      <c r="R171" s="1329"/>
    </row>
    <row r="172" spans="2:18" ht="7.5" customHeight="1">
      <c r="B172" s="1363"/>
      <c r="C172" s="1363"/>
      <c r="D172" s="1363"/>
      <c r="E172" s="1363"/>
      <c r="F172" s="1363"/>
      <c r="G172" s="1329"/>
      <c r="H172" s="1329"/>
      <c r="I172" s="1329"/>
      <c r="J172" s="1329"/>
      <c r="K172" s="1329"/>
      <c r="L172" s="1329"/>
      <c r="M172" s="1329"/>
      <c r="N172" s="1329"/>
      <c r="O172" s="1329"/>
      <c r="P172" s="1329"/>
      <c r="Q172" s="1329"/>
      <c r="R172" s="1329"/>
    </row>
    <row r="173" spans="2:18" ht="12" customHeight="1">
      <c r="B173" s="1363"/>
      <c r="C173" s="1363"/>
      <c r="D173" s="1363"/>
      <c r="E173" s="1363"/>
      <c r="F173" s="1363"/>
      <c r="G173" s="1329"/>
      <c r="H173" s="1329"/>
      <c r="I173" s="1329"/>
      <c r="J173" s="1329"/>
      <c r="K173" s="1329"/>
      <c r="L173" s="1329"/>
      <c r="M173" s="1329"/>
      <c r="N173" s="1329"/>
      <c r="O173" s="1329"/>
      <c r="P173" s="1329"/>
      <c r="Q173" s="1329"/>
      <c r="R173" s="1329"/>
    </row>
    <row r="174" spans="2:18" ht="12" customHeight="1">
      <c r="B174" s="1363"/>
      <c r="C174" s="1363"/>
      <c r="D174" s="1363"/>
      <c r="E174" s="1363"/>
      <c r="F174" s="1363"/>
      <c r="G174" s="1329"/>
      <c r="H174" s="1329"/>
      <c r="I174" s="1329"/>
      <c r="J174" s="1329"/>
      <c r="K174" s="1329"/>
      <c r="L174" s="1329"/>
      <c r="M174" s="1329"/>
      <c r="N174" s="1329"/>
      <c r="O174" s="1329"/>
      <c r="P174" s="1329"/>
      <c r="Q174" s="1329"/>
      <c r="R174" s="1329"/>
    </row>
    <row r="175" spans="2:18" ht="12" customHeight="1">
      <c r="B175" s="1363"/>
      <c r="C175" s="1363"/>
      <c r="D175" s="1363"/>
      <c r="E175" s="1363"/>
      <c r="F175" s="1363"/>
      <c r="G175" s="1329"/>
      <c r="H175" s="1329"/>
      <c r="I175" s="1329"/>
      <c r="J175" s="1329"/>
      <c r="K175" s="1329"/>
      <c r="L175" s="1329"/>
      <c r="M175" s="1329"/>
      <c r="N175" s="1329"/>
      <c r="O175" s="1329"/>
      <c r="P175" s="1329"/>
      <c r="Q175" s="1329"/>
      <c r="R175" s="1329"/>
    </row>
    <row r="176" spans="2:18" ht="12" customHeight="1">
      <c r="B176" s="1363"/>
      <c r="C176" s="1363"/>
      <c r="D176" s="1363"/>
      <c r="E176" s="1363"/>
      <c r="F176" s="1363"/>
      <c r="G176" s="1329"/>
      <c r="H176" s="1329"/>
      <c r="I176" s="1329"/>
      <c r="J176" s="1329"/>
      <c r="K176" s="1329"/>
      <c r="L176" s="1329"/>
      <c r="M176" s="1329"/>
      <c r="N176" s="1329"/>
      <c r="O176" s="1329"/>
      <c r="P176" s="1329"/>
      <c r="Q176" s="1329"/>
      <c r="R176" s="1329"/>
    </row>
    <row r="177" spans="2:18" ht="12" customHeight="1">
      <c r="B177" s="1363"/>
      <c r="C177" s="1363"/>
      <c r="D177" s="1363"/>
      <c r="E177" s="1363"/>
      <c r="F177" s="1363"/>
      <c r="G177" s="1329"/>
      <c r="H177" s="1329"/>
      <c r="I177" s="1329"/>
      <c r="J177" s="1329"/>
      <c r="K177" s="1329"/>
      <c r="L177" s="1329"/>
      <c r="M177" s="1329"/>
      <c r="N177" s="1329"/>
      <c r="O177" s="1329"/>
      <c r="P177" s="1329"/>
      <c r="Q177" s="1329"/>
      <c r="R177" s="1329"/>
    </row>
    <row r="178" spans="2:18" ht="7.5" customHeight="1">
      <c r="B178" s="1363"/>
      <c r="C178" s="1363"/>
      <c r="D178" s="1363"/>
      <c r="E178" s="1363"/>
      <c r="F178" s="1363"/>
      <c r="G178" s="1329"/>
      <c r="H178" s="1329"/>
      <c r="I178" s="1329"/>
      <c r="J178" s="1329"/>
      <c r="K178" s="1329"/>
      <c r="L178" s="1329"/>
      <c r="M178" s="1329"/>
      <c r="N178" s="1329"/>
      <c r="O178" s="1329"/>
      <c r="P178" s="1329"/>
      <c r="Q178" s="1329"/>
      <c r="R178" s="1329"/>
    </row>
    <row r="179" spans="2:18" ht="12" customHeight="1">
      <c r="B179" s="1363"/>
      <c r="C179" s="1363"/>
      <c r="D179" s="1363"/>
      <c r="E179" s="1363"/>
      <c r="F179" s="1363"/>
      <c r="G179" s="1329"/>
      <c r="H179" s="1329"/>
      <c r="I179" s="1329"/>
      <c r="J179" s="1329"/>
      <c r="K179" s="1329"/>
      <c r="L179" s="1329"/>
      <c r="M179" s="1329"/>
      <c r="N179" s="1329"/>
      <c r="O179" s="1329"/>
      <c r="P179" s="1329"/>
      <c r="Q179" s="1329"/>
      <c r="R179" s="1329"/>
    </row>
    <row r="180" spans="2:18" ht="12" customHeight="1">
      <c r="B180" s="1363"/>
      <c r="C180" s="1363"/>
      <c r="D180" s="1363"/>
      <c r="E180" s="1363"/>
      <c r="F180" s="1363"/>
      <c r="G180" s="1329"/>
      <c r="H180" s="1329"/>
      <c r="I180" s="1329"/>
      <c r="J180" s="1329"/>
      <c r="K180" s="1329"/>
      <c r="L180" s="1329"/>
      <c r="M180" s="1329"/>
      <c r="N180" s="1329"/>
      <c r="O180" s="1329"/>
      <c r="P180" s="1329"/>
      <c r="Q180" s="1329"/>
      <c r="R180" s="1329"/>
    </row>
    <row r="181" spans="2:18" ht="12" customHeight="1">
      <c r="B181" s="1363"/>
      <c r="C181" s="1363"/>
      <c r="D181" s="1363"/>
      <c r="E181" s="1363"/>
      <c r="F181" s="1363"/>
      <c r="G181" s="1329"/>
      <c r="H181" s="1329"/>
      <c r="I181" s="1329"/>
      <c r="J181" s="1329"/>
      <c r="K181" s="1329"/>
      <c r="L181" s="1329"/>
      <c r="M181" s="1329"/>
      <c r="N181" s="1329"/>
      <c r="O181" s="1329"/>
      <c r="P181" s="1329"/>
      <c r="Q181" s="1329"/>
      <c r="R181" s="1329"/>
    </row>
    <row r="182" spans="2:18" ht="12" customHeight="1">
      <c r="B182" s="1363"/>
      <c r="C182" s="1363"/>
      <c r="D182" s="1363"/>
      <c r="E182" s="1363"/>
      <c r="F182" s="1363"/>
      <c r="G182" s="1329"/>
      <c r="H182" s="1329"/>
      <c r="I182" s="1329"/>
      <c r="J182" s="1329"/>
      <c r="K182" s="1329"/>
      <c r="L182" s="1329"/>
      <c r="M182" s="1329"/>
      <c r="N182" s="1329"/>
      <c r="O182" s="1329"/>
      <c r="P182" s="1329"/>
      <c r="Q182" s="1329"/>
      <c r="R182" s="1329"/>
    </row>
    <row r="183" spans="2:18" ht="9.75" customHeight="1">
      <c r="B183" s="1363"/>
      <c r="C183" s="1363"/>
      <c r="D183" s="1363"/>
      <c r="E183" s="1363"/>
      <c r="F183" s="1363"/>
      <c r="G183" s="1329"/>
      <c r="H183" s="1329"/>
      <c r="I183" s="1329"/>
      <c r="J183" s="1329"/>
      <c r="K183" s="1329"/>
      <c r="L183" s="1329"/>
      <c r="M183" s="1329"/>
      <c r="N183" s="1329"/>
      <c r="O183" s="1329"/>
      <c r="P183" s="1329"/>
      <c r="Q183" s="1329"/>
      <c r="R183" s="1329"/>
    </row>
    <row r="184" spans="2:18" ht="5.25" customHeight="1">
      <c r="B184" s="1363"/>
      <c r="C184" s="1363"/>
      <c r="D184" s="1363"/>
      <c r="E184" s="1363"/>
      <c r="F184" s="1363"/>
      <c r="G184" s="1329"/>
      <c r="H184" s="1329"/>
      <c r="I184" s="1329"/>
      <c r="J184" s="1329"/>
      <c r="K184" s="1329"/>
      <c r="L184" s="1329"/>
      <c r="M184" s="1329"/>
      <c r="N184" s="1329"/>
      <c r="O184" s="1329"/>
      <c r="P184" s="1329"/>
      <c r="Q184" s="1329"/>
      <c r="R184" s="1329"/>
    </row>
    <row r="185" spans="2:18" ht="14.25" customHeight="1">
      <c r="B185" s="1363"/>
      <c r="C185" s="1363"/>
      <c r="D185" s="1363"/>
      <c r="E185" s="1363"/>
      <c r="F185" s="1363"/>
      <c r="G185" s="1329"/>
      <c r="H185" s="1329"/>
      <c r="I185" s="1329"/>
      <c r="J185" s="1329"/>
      <c r="K185" s="1329"/>
      <c r="L185" s="1329"/>
      <c r="M185" s="1329"/>
      <c r="N185" s="1329"/>
      <c r="O185" s="1329"/>
      <c r="P185" s="1329"/>
      <c r="Q185" s="1329"/>
      <c r="R185" s="1329"/>
    </row>
    <row r="186" spans="2:18" ht="6" customHeight="1">
      <c r="B186" s="1363"/>
      <c r="C186" s="1363"/>
      <c r="D186" s="1363"/>
      <c r="E186" s="1363"/>
      <c r="F186" s="1363"/>
      <c r="G186" s="1329"/>
      <c r="H186" s="1329"/>
      <c r="I186" s="1329"/>
      <c r="J186" s="1329"/>
      <c r="K186" s="1329"/>
      <c r="L186" s="1329"/>
      <c r="M186" s="1329"/>
      <c r="N186" s="1329"/>
      <c r="O186" s="1329"/>
      <c r="P186" s="1329"/>
      <c r="Q186" s="1329"/>
      <c r="R186" s="1329"/>
    </row>
    <row r="187" spans="2:18" ht="4.5" customHeight="1">
      <c r="B187" s="1363"/>
      <c r="C187" s="1363"/>
      <c r="D187" s="1363"/>
      <c r="E187" s="1363"/>
      <c r="F187" s="1363"/>
      <c r="G187" s="1329"/>
      <c r="H187" s="1329"/>
      <c r="I187" s="1329"/>
      <c r="J187" s="1329"/>
      <c r="K187" s="1329"/>
      <c r="L187" s="1329"/>
      <c r="M187" s="1329"/>
      <c r="N187" s="1329"/>
      <c r="O187" s="1329"/>
      <c r="P187" s="1329"/>
      <c r="Q187" s="1329"/>
      <c r="R187" s="1329"/>
    </row>
    <row r="188" spans="2:18" ht="21" customHeight="1">
      <c r="B188" s="1363"/>
      <c r="C188" s="1363"/>
      <c r="D188" s="1363"/>
      <c r="E188" s="1363"/>
      <c r="F188" s="1363"/>
      <c r="G188" s="1329"/>
      <c r="H188" s="1329"/>
      <c r="I188" s="1329"/>
      <c r="J188" s="1329"/>
      <c r="K188" s="1329"/>
      <c r="L188" s="1329"/>
      <c r="M188" s="1329"/>
      <c r="N188" s="1329"/>
      <c r="O188" s="1329"/>
      <c r="P188" s="1329"/>
      <c r="Q188" s="1329"/>
      <c r="R188" s="1329"/>
    </row>
    <row r="189" spans="2:18" ht="12.75" customHeight="1">
      <c r="B189" s="1363"/>
      <c r="C189" s="1363"/>
      <c r="D189" s="1363"/>
      <c r="E189" s="1363"/>
      <c r="F189" s="1363"/>
      <c r="G189" s="1329"/>
      <c r="H189" s="1329"/>
      <c r="I189" s="1329"/>
      <c r="J189" s="1329"/>
      <c r="K189" s="1329"/>
      <c r="L189" s="1329"/>
      <c r="M189" s="1329"/>
      <c r="N189" s="1329"/>
      <c r="O189" s="1329"/>
      <c r="P189" s="1329"/>
      <c r="Q189" s="1329"/>
      <c r="R189" s="1329"/>
    </row>
    <row r="190" spans="2:18" ht="21" customHeight="1">
      <c r="B190" s="1363"/>
      <c r="C190" s="1363"/>
      <c r="D190" s="1363"/>
      <c r="E190" s="1363"/>
      <c r="F190" s="1363"/>
      <c r="G190" s="1329"/>
      <c r="H190" s="1329"/>
      <c r="I190" s="1329"/>
      <c r="J190" s="1329"/>
      <c r="K190" s="1329"/>
      <c r="L190" s="1329"/>
      <c r="M190" s="1329"/>
      <c r="N190" s="1329"/>
      <c r="O190" s="1329"/>
      <c r="P190" s="1329"/>
      <c r="Q190" s="1329"/>
      <c r="R190" s="1329"/>
    </row>
    <row r="191" spans="2:18" ht="11.25" customHeight="1">
      <c r="B191" s="1363"/>
      <c r="C191" s="1363"/>
      <c r="D191" s="1363"/>
      <c r="E191" s="1363"/>
      <c r="F191" s="1363"/>
      <c r="G191" s="1329"/>
      <c r="H191" s="1329"/>
      <c r="I191" s="1329"/>
      <c r="J191" s="1329"/>
      <c r="K191" s="1329"/>
      <c r="L191" s="1329"/>
      <c r="M191" s="1329"/>
      <c r="N191" s="1329"/>
      <c r="O191" s="1329"/>
      <c r="P191" s="1329"/>
      <c r="Q191" s="1329"/>
      <c r="R191" s="1329"/>
    </row>
    <row r="192" spans="2:18" ht="17.25" customHeight="1">
      <c r="B192" s="1363"/>
      <c r="C192" s="1363"/>
      <c r="D192" s="1363"/>
      <c r="E192" s="1363"/>
      <c r="F192" s="1363"/>
      <c r="G192" s="1329"/>
      <c r="H192" s="1329"/>
      <c r="I192" s="1329"/>
      <c r="J192" s="1329"/>
      <c r="K192" s="1329"/>
      <c r="L192" s="1329"/>
      <c r="M192" s="1329"/>
      <c r="N192" s="1329"/>
      <c r="O192" s="1329"/>
      <c r="P192" s="1329"/>
      <c r="Q192" s="1329"/>
      <c r="R192" s="1329"/>
    </row>
    <row r="193" spans="2:18" ht="14.25" customHeight="1">
      <c r="B193" s="1363"/>
      <c r="C193" s="1363"/>
      <c r="D193" s="1363"/>
      <c r="E193" s="1363"/>
      <c r="F193" s="1363"/>
      <c r="G193" s="1329"/>
      <c r="H193" s="1329"/>
      <c r="I193" s="1329"/>
      <c r="J193" s="1329"/>
      <c r="K193" s="1329"/>
      <c r="L193" s="1329"/>
      <c r="M193" s="1329"/>
      <c r="N193" s="1329"/>
      <c r="O193" s="1329"/>
      <c r="P193" s="1329"/>
      <c r="Q193" s="1329"/>
      <c r="R193" s="1329"/>
    </row>
    <row r="194" spans="2:18" ht="40.5" customHeight="1">
      <c r="B194" s="1363"/>
      <c r="C194" s="1363"/>
      <c r="D194" s="1363"/>
      <c r="E194" s="1363"/>
      <c r="F194" s="1363"/>
      <c r="G194" s="1329"/>
      <c r="H194" s="1329"/>
      <c r="I194" s="1329"/>
      <c r="J194" s="1329"/>
      <c r="K194" s="1329"/>
      <c r="L194" s="1329"/>
      <c r="M194" s="1329"/>
      <c r="N194" s="1329"/>
      <c r="O194" s="1329"/>
      <c r="P194" s="1329"/>
      <c r="Q194" s="1329"/>
      <c r="R194" s="1329"/>
    </row>
    <row r="195" spans="2:18" ht="41.25" customHeight="1">
      <c r="B195" s="1363"/>
      <c r="C195" s="1363"/>
      <c r="D195" s="1363"/>
      <c r="E195" s="1363"/>
      <c r="F195" s="1363"/>
      <c r="G195" s="1329"/>
      <c r="H195" s="1329"/>
      <c r="I195" s="1329"/>
      <c r="J195" s="1329"/>
      <c r="K195" s="1329"/>
      <c r="L195" s="1329"/>
      <c r="M195" s="1329"/>
      <c r="N195" s="1329"/>
      <c r="O195" s="1329"/>
      <c r="P195" s="1329"/>
      <c r="Q195" s="1329"/>
      <c r="R195" s="1329"/>
    </row>
    <row r="196" spans="2:18" ht="9.75" customHeight="1">
      <c r="B196" s="1363"/>
      <c r="C196" s="1363"/>
      <c r="D196" s="1363"/>
      <c r="E196" s="1363"/>
      <c r="F196" s="1363"/>
      <c r="G196" s="1329"/>
      <c r="H196" s="1329"/>
      <c r="I196" s="1329"/>
      <c r="J196" s="1329"/>
      <c r="K196" s="1329"/>
      <c r="L196" s="1329"/>
      <c r="M196" s="1329"/>
      <c r="N196" s="1329"/>
      <c r="O196" s="1329"/>
      <c r="P196" s="1329"/>
      <c r="Q196" s="1329"/>
      <c r="R196" s="1329"/>
    </row>
    <row r="197" spans="2:18" ht="15" customHeight="1">
      <c r="B197" s="1363"/>
      <c r="C197" s="1363"/>
      <c r="D197" s="1363"/>
      <c r="E197" s="1363"/>
      <c r="F197" s="1363"/>
      <c r="G197" s="1329"/>
      <c r="H197" s="1329"/>
      <c r="I197" s="1329"/>
      <c r="J197" s="1329"/>
      <c r="K197" s="1329"/>
      <c r="L197" s="1329"/>
      <c r="M197" s="1329"/>
      <c r="N197" s="1329"/>
      <c r="O197" s="1329"/>
      <c r="P197" s="1329"/>
      <c r="Q197" s="1329"/>
      <c r="R197" s="1329"/>
    </row>
    <row r="198" spans="2:18" ht="7.5" customHeight="1">
      <c r="B198" s="1363"/>
      <c r="C198" s="1363"/>
      <c r="D198" s="1363"/>
      <c r="E198" s="1363"/>
      <c r="F198" s="1363"/>
      <c r="G198" s="1329"/>
      <c r="H198" s="1329"/>
      <c r="I198" s="1329"/>
      <c r="J198" s="1329"/>
      <c r="K198" s="1329"/>
      <c r="L198" s="1329"/>
      <c r="M198" s="1329"/>
      <c r="N198" s="1329"/>
      <c r="O198" s="1329"/>
      <c r="P198" s="1329"/>
      <c r="Q198" s="1329"/>
      <c r="R198" s="1329"/>
    </row>
    <row r="199" spans="2:18" ht="12" customHeight="1">
      <c r="B199" s="1363"/>
      <c r="C199" s="1363"/>
      <c r="D199" s="1363"/>
      <c r="E199" s="1363"/>
      <c r="F199" s="1363"/>
      <c r="G199" s="1329"/>
      <c r="H199" s="1329"/>
      <c r="I199" s="1329"/>
      <c r="J199" s="1329"/>
      <c r="K199" s="1329"/>
      <c r="L199" s="1329"/>
      <c r="M199" s="1329"/>
      <c r="N199" s="1329"/>
      <c r="O199" s="1329"/>
      <c r="P199" s="1329"/>
      <c r="Q199" s="1329"/>
      <c r="R199" s="1329"/>
    </row>
    <row r="200" spans="2:18" ht="7.5" customHeight="1">
      <c r="B200" s="1363"/>
      <c r="C200" s="1363"/>
      <c r="D200" s="1363"/>
      <c r="E200" s="1363"/>
      <c r="F200" s="1363"/>
      <c r="G200" s="1329"/>
      <c r="H200" s="1329"/>
      <c r="I200" s="1329"/>
      <c r="J200" s="1329"/>
      <c r="K200" s="1329"/>
      <c r="L200" s="1329"/>
      <c r="M200" s="1329"/>
      <c r="N200" s="1329"/>
      <c r="O200" s="1329"/>
      <c r="P200" s="1329"/>
      <c r="Q200" s="1329"/>
      <c r="R200" s="1329"/>
    </row>
    <row r="201" spans="2:18" ht="12" customHeight="1">
      <c r="B201" s="1363"/>
      <c r="C201" s="1363"/>
      <c r="D201" s="1363"/>
      <c r="E201" s="1363"/>
      <c r="F201" s="1363"/>
      <c r="G201" s="1329"/>
      <c r="H201" s="1329"/>
      <c r="I201" s="1329"/>
      <c r="J201" s="1329"/>
      <c r="K201" s="1329"/>
      <c r="L201" s="1329"/>
      <c r="M201" s="1329"/>
      <c r="N201" s="1329"/>
      <c r="O201" s="1329"/>
      <c r="P201" s="1329"/>
      <c r="Q201" s="1329"/>
      <c r="R201" s="1329"/>
    </row>
    <row r="202" spans="2:18" ht="12" customHeight="1">
      <c r="B202" s="1363"/>
      <c r="C202" s="1363"/>
      <c r="D202" s="1363"/>
      <c r="E202" s="1363"/>
      <c r="F202" s="1363"/>
      <c r="G202" s="1329"/>
      <c r="H202" s="1329"/>
      <c r="I202" s="1329"/>
      <c r="J202" s="1329"/>
      <c r="K202" s="1329"/>
      <c r="L202" s="1329"/>
      <c r="M202" s="1329"/>
      <c r="N202" s="1329"/>
      <c r="O202" s="1329"/>
      <c r="P202" s="1329"/>
      <c r="Q202" s="1329"/>
      <c r="R202" s="1329"/>
    </row>
    <row r="203" spans="2:18" ht="12" customHeight="1">
      <c r="B203" s="1363"/>
      <c r="C203" s="1363"/>
      <c r="D203" s="1363"/>
      <c r="E203" s="1363"/>
      <c r="F203" s="1363"/>
      <c r="G203" s="1329"/>
      <c r="H203" s="1329"/>
      <c r="I203" s="1329"/>
      <c r="J203" s="1329"/>
      <c r="K203" s="1329"/>
      <c r="L203" s="1329"/>
      <c r="M203" s="1329"/>
      <c r="N203" s="1329"/>
      <c r="O203" s="1329"/>
      <c r="P203" s="1329"/>
      <c r="Q203" s="1329"/>
      <c r="R203" s="1329"/>
    </row>
    <row r="204" spans="2:18" ht="12" customHeight="1">
      <c r="B204" s="1363"/>
      <c r="C204" s="1363"/>
      <c r="D204" s="1363"/>
      <c r="E204" s="1363"/>
      <c r="F204" s="1363"/>
      <c r="G204" s="1329"/>
      <c r="H204" s="1329"/>
      <c r="I204" s="1329"/>
      <c r="J204" s="1329"/>
      <c r="K204" s="1329"/>
      <c r="L204" s="1329"/>
      <c r="M204" s="1329"/>
      <c r="N204" s="1329"/>
      <c r="O204" s="1329"/>
      <c r="P204" s="1329"/>
      <c r="Q204" s="1329"/>
      <c r="R204" s="1329"/>
    </row>
    <row r="205" spans="2:18" ht="12" customHeight="1">
      <c r="B205" s="1363"/>
      <c r="C205" s="1363"/>
      <c r="D205" s="1363"/>
      <c r="E205" s="1363"/>
      <c r="F205" s="1363"/>
      <c r="G205" s="1329"/>
      <c r="H205" s="1329"/>
      <c r="I205" s="1329"/>
      <c r="J205" s="1329"/>
      <c r="K205" s="1329"/>
      <c r="L205" s="1329"/>
      <c r="M205" s="1329"/>
      <c r="N205" s="1329"/>
      <c r="O205" s="1329"/>
      <c r="P205" s="1329"/>
      <c r="Q205" s="1329"/>
      <c r="R205" s="1329"/>
    </row>
    <row r="206" spans="2:18" ht="7.5" customHeight="1">
      <c r="B206" s="1363"/>
      <c r="C206" s="1363"/>
      <c r="D206" s="1363"/>
      <c r="E206" s="1363"/>
      <c r="F206" s="1363"/>
      <c r="G206" s="1329"/>
      <c r="H206" s="1329"/>
      <c r="I206" s="1329"/>
      <c r="J206" s="1329"/>
      <c r="K206" s="1329"/>
      <c r="L206" s="1329"/>
      <c r="M206" s="1329"/>
      <c r="N206" s="1329"/>
      <c r="O206" s="1329"/>
      <c r="P206" s="1329"/>
      <c r="Q206" s="1329"/>
      <c r="R206" s="1329"/>
    </row>
    <row r="207" spans="2:18" ht="12" customHeight="1">
      <c r="B207" s="1363"/>
      <c r="C207" s="1363"/>
      <c r="D207" s="1363"/>
      <c r="E207" s="1363"/>
      <c r="F207" s="1363"/>
      <c r="G207" s="1329"/>
      <c r="H207" s="1329"/>
      <c r="I207" s="1329"/>
      <c r="J207" s="1329"/>
      <c r="K207" s="1329"/>
      <c r="L207" s="1329"/>
      <c r="M207" s="1329"/>
      <c r="N207" s="1329"/>
      <c r="O207" s="1329"/>
      <c r="P207" s="1329"/>
      <c r="Q207" s="1329"/>
      <c r="R207" s="1329"/>
    </row>
    <row r="208" spans="2:18" ht="12" customHeight="1">
      <c r="B208" s="1363"/>
      <c r="C208" s="1363"/>
      <c r="D208" s="1363"/>
      <c r="E208" s="1363"/>
      <c r="F208" s="1363"/>
      <c r="G208" s="1329"/>
      <c r="H208" s="1329"/>
      <c r="I208" s="1329"/>
      <c r="J208" s="1329"/>
      <c r="K208" s="1329"/>
      <c r="L208" s="1329"/>
      <c r="M208" s="1329"/>
      <c r="N208" s="1329"/>
      <c r="O208" s="1329"/>
      <c r="P208" s="1329"/>
      <c r="Q208" s="1329"/>
      <c r="R208" s="1329"/>
    </row>
    <row r="209" spans="2:18" ht="12" customHeight="1">
      <c r="B209" s="1363"/>
      <c r="C209" s="1363"/>
      <c r="D209" s="1363"/>
      <c r="E209" s="1363"/>
      <c r="F209" s="1363"/>
      <c r="G209" s="1329"/>
      <c r="H209" s="1329"/>
      <c r="I209" s="1329"/>
      <c r="J209" s="1329"/>
      <c r="K209" s="1329"/>
      <c r="L209" s="1329"/>
      <c r="M209" s="1329"/>
      <c r="N209" s="1329"/>
      <c r="O209" s="1329"/>
      <c r="P209" s="1329"/>
      <c r="Q209" s="1329"/>
      <c r="R209" s="1329"/>
    </row>
    <row r="210" spans="2:18" ht="12" customHeight="1">
      <c r="B210" s="1363"/>
      <c r="C210" s="1363"/>
      <c r="D210" s="1363"/>
      <c r="E210" s="1363"/>
      <c r="F210" s="1363"/>
      <c r="G210" s="1329"/>
      <c r="H210" s="1329"/>
      <c r="I210" s="1329"/>
      <c r="J210" s="1329"/>
      <c r="K210" s="1329"/>
      <c r="L210" s="1329"/>
      <c r="M210" s="1329"/>
      <c r="N210" s="1329"/>
      <c r="O210" s="1329"/>
      <c r="P210" s="1329"/>
      <c r="Q210" s="1329"/>
      <c r="R210" s="1329"/>
    </row>
    <row r="211" spans="2:18" ht="12" customHeight="1">
      <c r="B211" s="1363"/>
      <c r="C211" s="1363"/>
      <c r="D211" s="1363"/>
      <c r="E211" s="1363"/>
      <c r="F211" s="1363"/>
      <c r="G211" s="1329"/>
      <c r="H211" s="1329"/>
      <c r="I211" s="1329"/>
      <c r="J211" s="1329"/>
      <c r="K211" s="1329"/>
      <c r="L211" s="1329"/>
      <c r="M211" s="1329"/>
      <c r="N211" s="1329"/>
      <c r="O211" s="1329"/>
      <c r="P211" s="1329"/>
      <c r="Q211" s="1329"/>
      <c r="R211" s="1329"/>
    </row>
    <row r="212" spans="2:18" ht="7.5" customHeight="1">
      <c r="B212" s="1363"/>
      <c r="C212" s="1363"/>
      <c r="D212" s="1363"/>
      <c r="E212" s="1363"/>
      <c r="F212" s="1363"/>
      <c r="G212" s="1329"/>
      <c r="H212" s="1329"/>
      <c r="I212" s="1329"/>
      <c r="J212" s="1329"/>
      <c r="K212" s="1329"/>
      <c r="L212" s="1329"/>
      <c r="M212" s="1329"/>
      <c r="N212" s="1329"/>
      <c r="O212" s="1329"/>
      <c r="P212" s="1329"/>
      <c r="Q212" s="1329"/>
      <c r="R212" s="1329"/>
    </row>
    <row r="213" spans="2:18" ht="12" customHeight="1">
      <c r="B213" s="1363"/>
      <c r="C213" s="1363"/>
      <c r="D213" s="1363"/>
      <c r="E213" s="1363"/>
      <c r="F213" s="1363"/>
      <c r="G213" s="1329"/>
      <c r="H213" s="1329"/>
      <c r="I213" s="1329"/>
      <c r="J213" s="1329"/>
      <c r="K213" s="1329"/>
      <c r="L213" s="1329"/>
      <c r="M213" s="1329"/>
      <c r="N213" s="1329"/>
      <c r="O213" s="1329"/>
      <c r="P213" s="1329"/>
      <c r="Q213" s="1329"/>
      <c r="R213" s="1329"/>
    </row>
    <row r="214" spans="2:18" ht="12" customHeight="1">
      <c r="B214" s="1363"/>
      <c r="C214" s="1363"/>
      <c r="D214" s="1363"/>
      <c r="E214" s="1363"/>
      <c r="F214" s="1363"/>
      <c r="G214" s="1329"/>
      <c r="H214" s="1329"/>
      <c r="I214" s="1329"/>
      <c r="J214" s="1329"/>
      <c r="K214" s="1329"/>
      <c r="L214" s="1329"/>
      <c r="M214" s="1329"/>
      <c r="N214" s="1329"/>
      <c r="O214" s="1329"/>
      <c r="P214" s="1329"/>
      <c r="Q214" s="1329"/>
      <c r="R214" s="1329"/>
    </row>
    <row r="215" spans="2:18" ht="12" customHeight="1">
      <c r="B215" s="1363"/>
      <c r="C215" s="1363"/>
      <c r="D215" s="1363"/>
      <c r="E215" s="1363"/>
      <c r="F215" s="1363"/>
      <c r="G215" s="1329"/>
      <c r="H215" s="1329"/>
      <c r="I215" s="1329"/>
      <c r="J215" s="1329"/>
      <c r="K215" s="1329"/>
      <c r="L215" s="1329"/>
      <c r="M215" s="1329"/>
      <c r="N215" s="1329"/>
      <c r="O215" s="1329"/>
      <c r="P215" s="1329"/>
      <c r="Q215" s="1329"/>
      <c r="R215" s="1329"/>
    </row>
    <row r="216" spans="2:18" ht="12" customHeight="1">
      <c r="B216" s="1363"/>
      <c r="C216" s="1363"/>
      <c r="D216" s="1363"/>
      <c r="E216" s="1363"/>
      <c r="F216" s="1363"/>
      <c r="G216" s="1329"/>
      <c r="H216" s="1329"/>
      <c r="I216" s="1329"/>
      <c r="J216" s="1329"/>
      <c r="K216" s="1329"/>
      <c r="L216" s="1329"/>
      <c r="M216" s="1329"/>
      <c r="N216" s="1329"/>
      <c r="O216" s="1329"/>
      <c r="P216" s="1329"/>
      <c r="Q216" s="1329"/>
      <c r="R216" s="1329"/>
    </row>
    <row r="217" spans="2:18" ht="12" customHeight="1">
      <c r="B217" s="1363"/>
      <c r="C217" s="1363"/>
      <c r="D217" s="1363"/>
      <c r="E217" s="1363"/>
      <c r="F217" s="1363"/>
      <c r="G217" s="1329"/>
      <c r="H217" s="1329"/>
      <c r="I217" s="1329"/>
      <c r="J217" s="1329"/>
      <c r="K217" s="1329"/>
      <c r="L217" s="1329"/>
      <c r="M217" s="1329"/>
      <c r="N217" s="1329"/>
      <c r="O217" s="1329"/>
      <c r="P217" s="1329"/>
      <c r="Q217" s="1329"/>
      <c r="R217" s="1329"/>
    </row>
    <row r="218" spans="2:18" ht="7.5" customHeight="1">
      <c r="B218" s="1363"/>
      <c r="C218" s="1363"/>
      <c r="D218" s="1363"/>
      <c r="E218" s="1363"/>
      <c r="F218" s="1363"/>
      <c r="G218" s="1329"/>
      <c r="H218" s="1329"/>
      <c r="I218" s="1329"/>
      <c r="J218" s="1329"/>
      <c r="K218" s="1329"/>
      <c r="L218" s="1329"/>
      <c r="M218" s="1329"/>
      <c r="N218" s="1329"/>
      <c r="O218" s="1329"/>
      <c r="P218" s="1329"/>
      <c r="Q218" s="1329"/>
      <c r="R218" s="1329"/>
    </row>
    <row r="219" spans="2:18" ht="12" customHeight="1">
      <c r="B219" s="1363"/>
      <c r="C219" s="1363"/>
      <c r="D219" s="1363"/>
      <c r="E219" s="1363"/>
      <c r="F219" s="1363"/>
      <c r="G219" s="1329"/>
      <c r="H219" s="1329"/>
      <c r="I219" s="1329"/>
      <c r="J219" s="1329"/>
      <c r="K219" s="1329"/>
      <c r="L219" s="1329"/>
      <c r="M219" s="1329"/>
      <c r="N219" s="1329"/>
      <c r="O219" s="1329"/>
      <c r="P219" s="1329"/>
      <c r="Q219" s="1329"/>
      <c r="R219" s="1329"/>
    </row>
    <row r="220" spans="2:18" ht="12" customHeight="1">
      <c r="B220" s="1363"/>
      <c r="C220" s="1363"/>
      <c r="D220" s="1363"/>
      <c r="E220" s="1363"/>
      <c r="F220" s="1363"/>
      <c r="G220" s="1329"/>
      <c r="H220" s="1329"/>
      <c r="I220" s="1329"/>
      <c r="J220" s="1329"/>
      <c r="K220" s="1329"/>
      <c r="L220" s="1329"/>
      <c r="M220" s="1329"/>
      <c r="N220" s="1329"/>
      <c r="O220" s="1329"/>
      <c r="P220" s="1329"/>
      <c r="Q220" s="1329"/>
      <c r="R220" s="1329"/>
    </row>
    <row r="221" spans="2:18" ht="12" customHeight="1">
      <c r="B221" s="1363"/>
      <c r="C221" s="1363"/>
      <c r="D221" s="1363"/>
      <c r="E221" s="1363"/>
      <c r="F221" s="1363"/>
      <c r="G221" s="1329"/>
      <c r="H221" s="1329"/>
      <c r="I221" s="1329"/>
      <c r="J221" s="1329"/>
      <c r="K221" s="1329"/>
      <c r="L221" s="1329"/>
      <c r="M221" s="1329"/>
      <c r="N221" s="1329"/>
      <c r="O221" s="1329"/>
      <c r="P221" s="1329"/>
      <c r="Q221" s="1329"/>
      <c r="R221" s="1329"/>
    </row>
    <row r="222" spans="2:18" ht="12" customHeight="1">
      <c r="B222" s="1363"/>
      <c r="C222" s="1363"/>
      <c r="D222" s="1363"/>
      <c r="E222" s="1363"/>
      <c r="F222" s="1363"/>
      <c r="G222" s="1329"/>
      <c r="H222" s="1329"/>
      <c r="I222" s="1329"/>
      <c r="J222" s="1329"/>
      <c r="K222" s="1329"/>
      <c r="L222" s="1329"/>
      <c r="M222" s="1329"/>
      <c r="N222" s="1329"/>
      <c r="O222" s="1329"/>
      <c r="P222" s="1329"/>
      <c r="Q222" s="1329"/>
      <c r="R222" s="1329"/>
    </row>
    <row r="223" spans="2:18" ht="12" customHeight="1">
      <c r="B223" s="1363"/>
      <c r="C223" s="1363"/>
      <c r="D223" s="1363"/>
      <c r="E223" s="1363"/>
      <c r="F223" s="1363"/>
      <c r="G223" s="1329"/>
      <c r="H223" s="1329"/>
      <c r="I223" s="1329"/>
      <c r="J223" s="1329"/>
      <c r="K223" s="1329"/>
      <c r="L223" s="1329"/>
      <c r="M223" s="1329"/>
      <c r="N223" s="1329"/>
      <c r="O223" s="1329"/>
      <c r="P223" s="1329"/>
      <c r="Q223" s="1329"/>
      <c r="R223" s="1329"/>
    </row>
    <row r="224" spans="2:18" ht="12">
      <c r="B224" s="1363"/>
      <c r="C224" s="1363"/>
      <c r="D224" s="1363"/>
      <c r="E224" s="1363"/>
      <c r="F224" s="1363"/>
      <c r="G224" s="1329"/>
      <c r="H224" s="1329"/>
      <c r="I224" s="1329"/>
      <c r="J224" s="1329"/>
      <c r="K224" s="1329"/>
      <c r="L224" s="1329"/>
      <c r="M224" s="1329"/>
      <c r="N224" s="1329"/>
      <c r="O224" s="1329"/>
      <c r="P224" s="1329"/>
      <c r="Q224" s="1329"/>
      <c r="R224" s="1329"/>
    </row>
    <row r="225" spans="2:18" ht="7.5" customHeight="1">
      <c r="B225" s="1363"/>
      <c r="C225" s="1363"/>
      <c r="D225" s="1363"/>
      <c r="E225" s="1363"/>
      <c r="F225" s="1363"/>
      <c r="G225" s="1329"/>
      <c r="H225" s="1329"/>
      <c r="I225" s="1329"/>
      <c r="J225" s="1329"/>
      <c r="K225" s="1329"/>
      <c r="L225" s="1329"/>
      <c r="M225" s="1329"/>
      <c r="N225" s="1329"/>
      <c r="O225" s="1329"/>
      <c r="P225" s="1329"/>
      <c r="Q225" s="1329"/>
      <c r="R225" s="1329"/>
    </row>
    <row r="226" spans="2:18" ht="12" customHeight="1">
      <c r="B226" s="1363"/>
      <c r="C226" s="1363"/>
      <c r="D226" s="1363"/>
      <c r="E226" s="1363"/>
      <c r="F226" s="1363"/>
      <c r="G226" s="1329"/>
      <c r="H226" s="1329"/>
      <c r="I226" s="1329"/>
      <c r="J226" s="1329"/>
      <c r="K226" s="1329"/>
      <c r="L226" s="1329"/>
      <c r="M226" s="1329"/>
      <c r="N226" s="1329"/>
      <c r="O226" s="1329"/>
      <c r="P226" s="1329"/>
      <c r="Q226" s="1329"/>
      <c r="R226" s="1329"/>
    </row>
    <row r="227" spans="2:18" ht="12" customHeight="1">
      <c r="B227" s="1363"/>
      <c r="C227" s="1363"/>
      <c r="D227" s="1363"/>
      <c r="E227" s="1363"/>
      <c r="F227" s="1363"/>
      <c r="G227" s="1329"/>
      <c r="H227" s="1329"/>
      <c r="I227" s="1329"/>
      <c r="J227" s="1329"/>
      <c r="K227" s="1329"/>
      <c r="L227" s="1329"/>
      <c r="M227" s="1329"/>
      <c r="N227" s="1329"/>
      <c r="O227" s="1329"/>
      <c r="P227" s="1329"/>
      <c r="Q227" s="1329"/>
      <c r="R227" s="1329"/>
    </row>
    <row r="228" spans="2:18" ht="12" customHeight="1">
      <c r="B228" s="1363"/>
      <c r="C228" s="1363"/>
      <c r="D228" s="1363"/>
      <c r="E228" s="1363"/>
      <c r="F228" s="1363"/>
      <c r="G228" s="1329"/>
      <c r="H228" s="1329"/>
      <c r="I228" s="1329"/>
      <c r="J228" s="1329"/>
      <c r="K228" s="1329"/>
      <c r="L228" s="1329"/>
      <c r="M228" s="1329"/>
      <c r="N228" s="1329"/>
      <c r="O228" s="1329"/>
      <c r="P228" s="1329"/>
      <c r="Q228" s="1329"/>
      <c r="R228" s="1329"/>
    </row>
    <row r="229" spans="2:18" ht="12" customHeight="1">
      <c r="B229" s="1363"/>
      <c r="C229" s="1363"/>
      <c r="D229" s="1363"/>
      <c r="E229" s="1363"/>
      <c r="F229" s="1363"/>
      <c r="G229" s="1329"/>
      <c r="H229" s="1329"/>
      <c r="I229" s="1329"/>
      <c r="J229" s="1329"/>
      <c r="K229" s="1329"/>
      <c r="L229" s="1329"/>
      <c r="M229" s="1329"/>
      <c r="N229" s="1329"/>
      <c r="O229" s="1329"/>
      <c r="P229" s="1329"/>
      <c r="Q229" s="1329"/>
      <c r="R229" s="1329"/>
    </row>
    <row r="230" spans="2:18" ht="12" customHeight="1">
      <c r="B230" s="1363"/>
      <c r="C230" s="1363"/>
      <c r="D230" s="1363"/>
      <c r="E230" s="1363"/>
      <c r="F230" s="1363"/>
      <c r="G230" s="1329"/>
      <c r="H230" s="1329"/>
      <c r="I230" s="1329"/>
      <c r="J230" s="1329"/>
      <c r="K230" s="1329"/>
      <c r="L230" s="1329"/>
      <c r="M230" s="1329"/>
      <c r="N230" s="1329"/>
      <c r="O230" s="1329"/>
      <c r="P230" s="1329"/>
      <c r="Q230" s="1329"/>
      <c r="R230" s="1329"/>
    </row>
    <row r="231" spans="2:18" ht="7.5" customHeight="1">
      <c r="B231" s="1363"/>
      <c r="C231" s="1363"/>
      <c r="D231" s="1363"/>
      <c r="E231" s="1363"/>
      <c r="F231" s="1363"/>
      <c r="G231" s="1329"/>
      <c r="H231" s="1329"/>
      <c r="I231" s="1329"/>
      <c r="J231" s="1329"/>
      <c r="K231" s="1329"/>
      <c r="L231" s="1329"/>
      <c r="M231" s="1329"/>
      <c r="N231" s="1329"/>
      <c r="O231" s="1329"/>
      <c r="P231" s="1329"/>
      <c r="Q231" s="1329"/>
      <c r="R231" s="1329"/>
    </row>
    <row r="232" spans="2:18" ht="12" customHeight="1">
      <c r="B232" s="1363"/>
      <c r="C232" s="1363"/>
      <c r="D232" s="1363"/>
      <c r="E232" s="1363"/>
      <c r="F232" s="1363"/>
      <c r="G232" s="1329"/>
      <c r="H232" s="1329"/>
      <c r="I232" s="1329"/>
      <c r="J232" s="1329"/>
      <c r="K232" s="1329"/>
      <c r="L232" s="1329"/>
      <c r="M232" s="1329"/>
      <c r="N232" s="1329"/>
      <c r="O232" s="1329"/>
      <c r="P232" s="1329"/>
      <c r="Q232" s="1329"/>
      <c r="R232" s="1329"/>
    </row>
    <row r="233" spans="2:18" ht="12" customHeight="1">
      <c r="B233" s="1363"/>
      <c r="C233" s="1363"/>
      <c r="D233" s="1363"/>
      <c r="E233" s="1363"/>
      <c r="F233" s="1363"/>
      <c r="G233" s="1329"/>
      <c r="H233" s="1329"/>
      <c r="I233" s="1329"/>
      <c r="J233" s="1329"/>
      <c r="K233" s="1329"/>
      <c r="L233" s="1329"/>
      <c r="M233" s="1329"/>
      <c r="N233" s="1329"/>
      <c r="O233" s="1329"/>
      <c r="P233" s="1329"/>
      <c r="Q233" s="1329"/>
      <c r="R233" s="1329"/>
    </row>
    <row r="234" spans="2:18" ht="12" customHeight="1">
      <c r="B234" s="1363"/>
      <c r="C234" s="1363"/>
      <c r="D234" s="1363"/>
      <c r="E234" s="1363"/>
      <c r="F234" s="1363"/>
      <c r="G234" s="1329"/>
      <c r="H234" s="1329"/>
      <c r="I234" s="1329"/>
      <c r="J234" s="1329"/>
      <c r="K234" s="1329"/>
      <c r="L234" s="1329"/>
      <c r="M234" s="1329"/>
      <c r="N234" s="1329"/>
      <c r="O234" s="1329"/>
      <c r="P234" s="1329"/>
      <c r="Q234" s="1329"/>
      <c r="R234" s="1329"/>
    </row>
    <row r="235" spans="2:18" ht="12" customHeight="1">
      <c r="B235" s="1363"/>
      <c r="C235" s="1363"/>
      <c r="D235" s="1363"/>
      <c r="E235" s="1363"/>
      <c r="F235" s="1363"/>
      <c r="G235" s="1329"/>
      <c r="H235" s="1329"/>
      <c r="I235" s="1329"/>
      <c r="J235" s="1329"/>
      <c r="K235" s="1329"/>
      <c r="L235" s="1329"/>
      <c r="M235" s="1329"/>
      <c r="N235" s="1329"/>
      <c r="O235" s="1329"/>
      <c r="P235" s="1329"/>
      <c r="Q235" s="1329"/>
      <c r="R235" s="1329"/>
    </row>
    <row r="236" spans="2:18" ht="12" customHeight="1">
      <c r="B236" s="1363"/>
      <c r="C236" s="1363"/>
      <c r="D236" s="1363"/>
      <c r="E236" s="1363"/>
      <c r="F236" s="1363"/>
      <c r="G236" s="1329"/>
      <c r="H236" s="1329"/>
      <c r="I236" s="1329"/>
      <c r="J236" s="1329"/>
      <c r="K236" s="1329"/>
      <c r="L236" s="1329"/>
      <c r="M236" s="1329"/>
      <c r="N236" s="1329"/>
      <c r="O236" s="1329"/>
      <c r="P236" s="1329"/>
      <c r="Q236" s="1329"/>
      <c r="R236" s="1329"/>
    </row>
    <row r="237" spans="2:18" ht="7.5" customHeight="1">
      <c r="B237" s="1363"/>
      <c r="C237" s="1363"/>
      <c r="D237" s="1363"/>
      <c r="E237" s="1363"/>
      <c r="F237" s="1363"/>
      <c r="G237" s="1329"/>
      <c r="H237" s="1329"/>
      <c r="I237" s="1329"/>
      <c r="J237" s="1329"/>
      <c r="K237" s="1329"/>
      <c r="L237" s="1329"/>
      <c r="M237" s="1329"/>
      <c r="N237" s="1329"/>
      <c r="O237" s="1329"/>
      <c r="P237" s="1329"/>
      <c r="Q237" s="1329"/>
      <c r="R237" s="1329"/>
    </row>
    <row r="238" spans="2:18" ht="12" customHeight="1">
      <c r="B238" s="1363"/>
      <c r="C238" s="1363"/>
      <c r="D238" s="1363"/>
      <c r="E238" s="1363"/>
      <c r="F238" s="1363"/>
      <c r="G238" s="1329"/>
      <c r="H238" s="1329"/>
      <c r="I238" s="1329"/>
      <c r="J238" s="1329"/>
      <c r="K238" s="1329"/>
      <c r="L238" s="1329"/>
      <c r="M238" s="1329"/>
      <c r="N238" s="1329"/>
      <c r="O238" s="1329"/>
      <c r="P238" s="1329"/>
      <c r="Q238" s="1329"/>
      <c r="R238" s="1329"/>
    </row>
    <row r="239" spans="2:18" ht="12" customHeight="1">
      <c r="B239" s="1363"/>
      <c r="C239" s="1363"/>
      <c r="D239" s="1363"/>
      <c r="E239" s="1363"/>
      <c r="F239" s="1363"/>
      <c r="G239" s="1329"/>
      <c r="H239" s="1329"/>
      <c r="I239" s="1329"/>
      <c r="J239" s="1329"/>
      <c r="K239" s="1329"/>
      <c r="L239" s="1329"/>
      <c r="M239" s="1329"/>
      <c r="N239" s="1329"/>
      <c r="O239" s="1329"/>
      <c r="P239" s="1329"/>
      <c r="Q239" s="1329"/>
      <c r="R239" s="1329"/>
    </row>
    <row r="240" spans="2:18" ht="12" customHeight="1">
      <c r="B240" s="1363"/>
      <c r="C240" s="1363"/>
      <c r="D240" s="1363"/>
      <c r="E240" s="1363"/>
      <c r="F240" s="1363"/>
      <c r="G240" s="1329"/>
      <c r="H240" s="1329"/>
      <c r="I240" s="1329"/>
      <c r="J240" s="1329"/>
      <c r="K240" s="1329"/>
      <c r="L240" s="1329"/>
      <c r="M240" s="1329"/>
      <c r="N240" s="1329"/>
      <c r="O240" s="1329"/>
      <c r="P240" s="1329"/>
      <c r="Q240" s="1329"/>
      <c r="R240" s="1329"/>
    </row>
    <row r="241" spans="2:18" ht="12" customHeight="1">
      <c r="B241" s="1363"/>
      <c r="C241" s="1363"/>
      <c r="D241" s="1363"/>
      <c r="E241" s="1363"/>
      <c r="F241" s="1363"/>
      <c r="G241" s="1329"/>
      <c r="H241" s="1329"/>
      <c r="I241" s="1329"/>
      <c r="J241" s="1329"/>
      <c r="K241" s="1329"/>
      <c r="L241" s="1329"/>
      <c r="M241" s="1329"/>
      <c r="N241" s="1329"/>
      <c r="O241" s="1329"/>
      <c r="P241" s="1329"/>
      <c r="Q241" s="1329"/>
      <c r="R241" s="1329"/>
    </row>
    <row r="242" spans="2:18" ht="12" customHeight="1">
      <c r="B242" s="1363"/>
      <c r="C242" s="1363"/>
      <c r="D242" s="1363"/>
      <c r="E242" s="1363"/>
      <c r="F242" s="1363"/>
      <c r="G242" s="1329"/>
      <c r="H242" s="1329"/>
      <c r="I242" s="1329"/>
      <c r="J242" s="1329"/>
      <c r="K242" s="1329"/>
      <c r="L242" s="1329"/>
      <c r="M242" s="1329"/>
      <c r="N242" s="1329"/>
      <c r="O242" s="1329"/>
      <c r="P242" s="1329"/>
      <c r="Q242" s="1329"/>
      <c r="R242" s="1329"/>
    </row>
    <row r="243" spans="2:18" ht="7.5" customHeight="1">
      <c r="B243" s="1363"/>
      <c r="C243" s="1363"/>
      <c r="D243" s="1363"/>
      <c r="E243" s="1363"/>
      <c r="F243" s="1363"/>
      <c r="G243" s="1329"/>
      <c r="H243" s="1329"/>
      <c r="I243" s="1329"/>
      <c r="J243" s="1329"/>
      <c r="K243" s="1329"/>
      <c r="L243" s="1329"/>
      <c r="M243" s="1329"/>
      <c r="N243" s="1329"/>
      <c r="O243" s="1329"/>
      <c r="P243" s="1329"/>
      <c r="Q243" s="1329"/>
      <c r="R243" s="1329"/>
    </row>
    <row r="244" spans="2:18" ht="12" customHeight="1">
      <c r="B244" s="1363"/>
      <c r="C244" s="1363"/>
      <c r="D244" s="1363"/>
      <c r="E244" s="1363"/>
      <c r="F244" s="1363"/>
      <c r="G244" s="1329"/>
      <c r="H244" s="1329"/>
      <c r="I244" s="1329"/>
      <c r="J244" s="1329"/>
      <c r="K244" s="1329"/>
      <c r="L244" s="1329"/>
      <c r="M244" s="1329"/>
      <c r="N244" s="1329"/>
      <c r="O244" s="1329"/>
      <c r="P244" s="1329"/>
      <c r="Q244" s="1329"/>
      <c r="R244" s="1329"/>
    </row>
    <row r="245" spans="2:18" ht="12" customHeight="1">
      <c r="B245" s="1363"/>
      <c r="C245" s="1363"/>
      <c r="D245" s="1363"/>
      <c r="E245" s="1363"/>
      <c r="F245" s="1363"/>
      <c r="G245" s="1329"/>
      <c r="H245" s="1329"/>
      <c r="I245" s="1329"/>
      <c r="J245" s="1329"/>
      <c r="K245" s="1329"/>
      <c r="L245" s="1329"/>
      <c r="M245" s="1329"/>
      <c r="N245" s="1329"/>
      <c r="O245" s="1329"/>
      <c r="P245" s="1329"/>
      <c r="Q245" s="1329"/>
      <c r="R245" s="1329"/>
    </row>
    <row r="246" spans="2:18" ht="12" customHeight="1">
      <c r="B246" s="1363"/>
      <c r="C246" s="1363"/>
      <c r="D246" s="1363"/>
      <c r="E246" s="1363"/>
      <c r="F246" s="1363"/>
      <c r="G246" s="1329"/>
      <c r="H246" s="1329"/>
      <c r="I246" s="1329"/>
      <c r="J246" s="1329"/>
      <c r="K246" s="1329"/>
      <c r="L246" s="1329"/>
      <c r="M246" s="1329"/>
      <c r="N246" s="1329"/>
      <c r="O246" s="1329"/>
      <c r="P246" s="1329"/>
      <c r="Q246" s="1329"/>
      <c r="R246" s="1329"/>
    </row>
    <row r="247" spans="2:18" ht="12" customHeight="1">
      <c r="B247" s="1363"/>
      <c r="C247" s="1363"/>
      <c r="D247" s="1363"/>
      <c r="E247" s="1363"/>
      <c r="F247" s="1363"/>
      <c r="G247" s="1329"/>
      <c r="H247" s="1329"/>
      <c r="I247" s="1329"/>
      <c r="J247" s="1329"/>
      <c r="K247" s="1329"/>
      <c r="L247" s="1329"/>
      <c r="M247" s="1329"/>
      <c r="N247" s="1329"/>
      <c r="O247" s="1329"/>
      <c r="P247" s="1329"/>
      <c r="Q247" s="1329"/>
      <c r="R247" s="1329"/>
    </row>
    <row r="248" spans="2:18" ht="12" customHeight="1">
      <c r="B248" s="1363"/>
      <c r="C248" s="1363"/>
      <c r="D248" s="1363"/>
      <c r="E248" s="1363"/>
      <c r="F248" s="1363"/>
      <c r="G248" s="1329"/>
      <c r="H248" s="1329"/>
      <c r="I248" s="1329"/>
      <c r="J248" s="1329"/>
      <c r="K248" s="1329"/>
      <c r="L248" s="1329"/>
      <c r="M248" s="1329"/>
      <c r="N248" s="1329"/>
      <c r="O248" s="1329"/>
      <c r="P248" s="1329"/>
      <c r="Q248" s="1329"/>
      <c r="R248" s="1329"/>
    </row>
    <row r="249" spans="2:18" ht="12" customHeight="1">
      <c r="B249" s="1363"/>
      <c r="C249" s="1363"/>
      <c r="D249" s="1363"/>
      <c r="E249" s="1363"/>
      <c r="F249" s="1363"/>
      <c r="G249" s="1329"/>
      <c r="H249" s="1329"/>
      <c r="I249" s="1329"/>
      <c r="J249" s="1329"/>
      <c r="K249" s="1329"/>
      <c r="L249" s="1329"/>
      <c r="M249" s="1329"/>
      <c r="N249" s="1329"/>
      <c r="O249" s="1329"/>
      <c r="P249" s="1329"/>
      <c r="Q249" s="1329"/>
      <c r="R249" s="1329"/>
    </row>
    <row r="250" spans="2:18" ht="7.5" customHeight="1">
      <c r="B250" s="1363"/>
      <c r="C250" s="1363"/>
      <c r="D250" s="1363"/>
      <c r="E250" s="1363"/>
      <c r="F250" s="1363"/>
      <c r="G250" s="1329"/>
      <c r="H250" s="1329"/>
      <c r="I250" s="1329"/>
      <c r="J250" s="1329"/>
      <c r="K250" s="1329"/>
      <c r="L250" s="1329"/>
      <c r="M250" s="1329"/>
      <c r="N250" s="1329"/>
      <c r="O250" s="1329"/>
      <c r="P250" s="1329"/>
      <c r="Q250" s="1329"/>
      <c r="R250" s="1329"/>
    </row>
    <row r="251" spans="2:18" ht="12" customHeight="1">
      <c r="B251" s="1363"/>
      <c r="C251" s="1363"/>
      <c r="D251" s="1363"/>
      <c r="E251" s="1363"/>
      <c r="F251" s="1363"/>
      <c r="G251" s="1329"/>
      <c r="H251" s="1329"/>
      <c r="I251" s="1329"/>
      <c r="J251" s="1329"/>
      <c r="K251" s="1329"/>
      <c r="L251" s="1329"/>
      <c r="M251" s="1329"/>
      <c r="N251" s="1329"/>
      <c r="O251" s="1329"/>
      <c r="P251" s="1329"/>
      <c r="Q251" s="1329"/>
      <c r="R251" s="1329"/>
    </row>
    <row r="252" spans="2:18" ht="12" customHeight="1">
      <c r="B252" s="1363"/>
      <c r="C252" s="1363"/>
      <c r="D252" s="1363"/>
      <c r="E252" s="1363"/>
      <c r="F252" s="1363"/>
      <c r="G252" s="1329"/>
      <c r="H252" s="1329"/>
      <c r="I252" s="1329"/>
      <c r="J252" s="1329"/>
      <c r="K252" s="1329"/>
      <c r="L252" s="1329"/>
      <c r="M252" s="1329"/>
      <c r="N252" s="1329"/>
      <c r="O252" s="1329"/>
      <c r="P252" s="1329"/>
      <c r="Q252" s="1329"/>
      <c r="R252" s="1329"/>
    </row>
    <row r="253" spans="2:18" ht="12" customHeight="1">
      <c r="B253" s="1363"/>
      <c r="C253" s="1363"/>
      <c r="D253" s="1363"/>
      <c r="E253" s="1363"/>
      <c r="F253" s="1363"/>
      <c r="G253" s="1329"/>
      <c r="H253" s="1329"/>
      <c r="I253" s="1329"/>
      <c r="J253" s="1329"/>
      <c r="K253" s="1329"/>
      <c r="L253" s="1329"/>
      <c r="M253" s="1329"/>
      <c r="N253" s="1329"/>
      <c r="O253" s="1329"/>
      <c r="P253" s="1329"/>
      <c r="Q253" s="1329"/>
      <c r="R253" s="1329"/>
    </row>
    <row r="254" spans="2:18" ht="12" customHeight="1">
      <c r="B254" s="1363"/>
      <c r="C254" s="1363"/>
      <c r="D254" s="1363"/>
      <c r="E254" s="1363"/>
      <c r="F254" s="1363"/>
      <c r="G254" s="1329"/>
      <c r="H254" s="1329"/>
      <c r="I254" s="1329"/>
      <c r="J254" s="1329"/>
      <c r="K254" s="1329"/>
      <c r="L254" s="1329"/>
      <c r="M254" s="1329"/>
      <c r="N254" s="1329"/>
      <c r="O254" s="1329"/>
      <c r="P254" s="1329"/>
      <c r="Q254" s="1329"/>
      <c r="R254" s="1329"/>
    </row>
    <row r="255" spans="2:18" ht="12" customHeight="1">
      <c r="B255" s="1363"/>
      <c r="C255" s="1363"/>
      <c r="D255" s="1363"/>
      <c r="E255" s="1363"/>
      <c r="F255" s="1363"/>
      <c r="G255" s="1329"/>
      <c r="H255" s="1329"/>
      <c r="I255" s="1329"/>
      <c r="J255" s="1329"/>
      <c r="K255" s="1329"/>
      <c r="L255" s="1329"/>
      <c r="M255" s="1329"/>
      <c r="N255" s="1329"/>
      <c r="O255" s="1329"/>
      <c r="P255" s="1329"/>
      <c r="Q255" s="1329"/>
      <c r="R255" s="1329"/>
    </row>
    <row r="256" spans="2:18" ht="7.5" customHeight="1">
      <c r="B256" s="1363"/>
      <c r="C256" s="1363"/>
      <c r="D256" s="1363"/>
      <c r="E256" s="1363"/>
      <c r="F256" s="1363"/>
      <c r="G256" s="1329"/>
      <c r="H256" s="1329"/>
      <c r="I256" s="1329"/>
      <c r="J256" s="1329"/>
      <c r="K256" s="1329"/>
      <c r="L256" s="1329"/>
      <c r="M256" s="1329"/>
      <c r="N256" s="1329"/>
      <c r="O256" s="1329"/>
      <c r="P256" s="1329"/>
      <c r="Q256" s="1329"/>
      <c r="R256" s="1329"/>
    </row>
    <row r="257" spans="2:18" ht="12" customHeight="1">
      <c r="B257" s="1363"/>
      <c r="C257" s="1363"/>
      <c r="D257" s="1363"/>
      <c r="E257" s="1363"/>
      <c r="F257" s="1363"/>
      <c r="G257" s="1329"/>
      <c r="H257" s="1329"/>
      <c r="I257" s="1329"/>
      <c r="J257" s="1329"/>
      <c r="K257" s="1329"/>
      <c r="L257" s="1329"/>
      <c r="M257" s="1329"/>
      <c r="N257" s="1329"/>
      <c r="O257" s="1329"/>
      <c r="P257" s="1329"/>
      <c r="Q257" s="1329"/>
      <c r="R257" s="1329"/>
    </row>
    <row r="258" spans="2:18" ht="12" customHeight="1">
      <c r="B258" s="1363"/>
      <c r="C258" s="1363"/>
      <c r="D258" s="1363"/>
      <c r="E258" s="1363"/>
      <c r="F258" s="1363"/>
      <c r="G258" s="1329"/>
      <c r="H258" s="1329"/>
      <c r="I258" s="1329"/>
      <c r="J258" s="1329"/>
      <c r="K258" s="1329"/>
      <c r="L258" s="1329"/>
      <c r="M258" s="1329"/>
      <c r="N258" s="1329"/>
      <c r="O258" s="1329"/>
      <c r="P258" s="1329"/>
      <c r="Q258" s="1329"/>
      <c r="R258" s="1329"/>
    </row>
    <row r="259" spans="2:18" ht="12" customHeight="1">
      <c r="B259" s="1363"/>
      <c r="C259" s="1363"/>
      <c r="D259" s="1363"/>
      <c r="E259" s="1363"/>
      <c r="F259" s="1363"/>
      <c r="G259" s="1329"/>
      <c r="H259" s="1329"/>
      <c r="I259" s="1329"/>
      <c r="J259" s="1329"/>
      <c r="K259" s="1329"/>
      <c r="L259" s="1329"/>
      <c r="M259" s="1329"/>
      <c r="N259" s="1329"/>
      <c r="O259" s="1329"/>
      <c r="P259" s="1329"/>
      <c r="Q259" s="1329"/>
      <c r="R259" s="1329"/>
    </row>
    <row r="260" spans="2:18" ht="12" customHeight="1">
      <c r="B260" s="1363"/>
      <c r="C260" s="1363"/>
      <c r="D260" s="1363"/>
      <c r="E260" s="1363"/>
      <c r="F260" s="1363"/>
      <c r="G260" s="1329"/>
      <c r="H260" s="1329"/>
      <c r="I260" s="1329"/>
      <c r="J260" s="1329"/>
      <c r="K260" s="1329"/>
      <c r="L260" s="1329"/>
      <c r="M260" s="1329"/>
      <c r="N260" s="1329"/>
      <c r="O260" s="1329"/>
      <c r="P260" s="1329"/>
      <c r="Q260" s="1329"/>
      <c r="R260" s="1329"/>
    </row>
    <row r="261" spans="2:18" ht="12" customHeight="1">
      <c r="B261" s="1363"/>
      <c r="C261" s="1363"/>
      <c r="D261" s="1363"/>
      <c r="E261" s="1363"/>
      <c r="F261" s="1363"/>
      <c r="G261" s="1329"/>
      <c r="H261" s="1329"/>
      <c r="I261" s="1329"/>
      <c r="J261" s="1329"/>
      <c r="K261" s="1329"/>
      <c r="L261" s="1329"/>
      <c r="M261" s="1329"/>
      <c r="N261" s="1329"/>
      <c r="O261" s="1329"/>
      <c r="P261" s="1329"/>
      <c r="Q261" s="1329"/>
      <c r="R261" s="1329"/>
    </row>
    <row r="262" spans="2:18" ht="7.5" customHeight="1">
      <c r="B262" s="1363"/>
      <c r="C262" s="1363"/>
      <c r="D262" s="1363"/>
      <c r="E262" s="1363"/>
      <c r="F262" s="1363"/>
      <c r="G262" s="1329"/>
      <c r="H262" s="1329"/>
      <c r="I262" s="1329"/>
      <c r="J262" s="1329"/>
      <c r="K262" s="1329"/>
      <c r="L262" s="1329"/>
      <c r="M262" s="1329"/>
      <c r="N262" s="1329"/>
      <c r="O262" s="1329"/>
      <c r="P262" s="1329"/>
      <c r="Q262" s="1329"/>
      <c r="R262" s="1329"/>
    </row>
    <row r="263" spans="2:18" ht="12" customHeight="1">
      <c r="B263" s="1363"/>
      <c r="C263" s="1363"/>
      <c r="D263" s="1363"/>
      <c r="E263" s="1363"/>
      <c r="F263" s="1363"/>
      <c r="G263" s="1329"/>
      <c r="H263" s="1329"/>
      <c r="I263" s="1329"/>
      <c r="J263" s="1329"/>
      <c r="K263" s="1329"/>
      <c r="L263" s="1329"/>
      <c r="M263" s="1329"/>
      <c r="N263" s="1329"/>
      <c r="O263" s="1329"/>
      <c r="P263" s="1329"/>
      <c r="Q263" s="1329"/>
      <c r="R263" s="1329"/>
    </row>
    <row r="264" spans="2:18" ht="12" customHeight="1">
      <c r="B264" s="1363"/>
      <c r="C264" s="1363"/>
      <c r="D264" s="1363"/>
      <c r="E264" s="1363"/>
      <c r="F264" s="1363"/>
      <c r="G264" s="1329"/>
      <c r="H264" s="1329"/>
      <c r="I264" s="1329"/>
      <c r="J264" s="1329"/>
      <c r="K264" s="1329"/>
      <c r="L264" s="1329"/>
      <c r="M264" s="1329"/>
      <c r="N264" s="1329"/>
      <c r="O264" s="1329"/>
      <c r="P264" s="1329"/>
      <c r="Q264" s="1329"/>
      <c r="R264" s="1329"/>
    </row>
    <row r="265" spans="2:18" ht="12" customHeight="1">
      <c r="B265" s="1363"/>
      <c r="C265" s="1363"/>
      <c r="D265" s="1363"/>
      <c r="E265" s="1363"/>
      <c r="F265" s="1363"/>
      <c r="G265" s="1329"/>
      <c r="H265" s="1329"/>
      <c r="I265" s="1329"/>
      <c r="J265" s="1329"/>
      <c r="K265" s="1329"/>
      <c r="L265" s="1329"/>
      <c r="M265" s="1329"/>
      <c r="N265" s="1329"/>
      <c r="O265" s="1329"/>
      <c r="P265" s="1329"/>
      <c r="Q265" s="1329"/>
      <c r="R265" s="1329"/>
    </row>
    <row r="266" spans="2:18" ht="12" customHeight="1">
      <c r="B266" s="1363"/>
      <c r="C266" s="1363"/>
      <c r="D266" s="1363"/>
      <c r="E266" s="1363"/>
      <c r="F266" s="1363"/>
      <c r="G266" s="1329"/>
      <c r="H266" s="1329"/>
      <c r="I266" s="1329"/>
      <c r="J266" s="1329"/>
      <c r="K266" s="1329"/>
      <c r="L266" s="1329"/>
      <c r="M266" s="1329"/>
      <c r="N266" s="1329"/>
      <c r="O266" s="1329"/>
      <c r="P266" s="1329"/>
      <c r="Q266" s="1329"/>
      <c r="R266" s="1329"/>
    </row>
    <row r="267" spans="2:18" ht="12" customHeight="1">
      <c r="B267" s="1363"/>
      <c r="C267" s="1363"/>
      <c r="D267" s="1363"/>
      <c r="E267" s="1363"/>
      <c r="F267" s="1363"/>
      <c r="G267" s="1329"/>
      <c r="H267" s="1329"/>
      <c r="I267" s="1329"/>
      <c r="J267" s="1329"/>
      <c r="K267" s="1329"/>
      <c r="L267" s="1329"/>
      <c r="M267" s="1329"/>
      <c r="N267" s="1329"/>
      <c r="O267" s="1329"/>
      <c r="P267" s="1329"/>
      <c r="Q267" s="1329"/>
      <c r="R267" s="1329"/>
    </row>
    <row r="268" spans="2:18" ht="7.5" customHeight="1">
      <c r="B268" s="1363"/>
      <c r="C268" s="1363"/>
      <c r="D268" s="1363"/>
      <c r="E268" s="1363"/>
      <c r="F268" s="1363"/>
      <c r="G268" s="1329"/>
      <c r="H268" s="1329"/>
      <c r="I268" s="1329"/>
      <c r="J268" s="1329"/>
      <c r="K268" s="1329"/>
      <c r="L268" s="1329"/>
      <c r="M268" s="1329"/>
      <c r="N268" s="1329"/>
      <c r="O268" s="1329"/>
      <c r="P268" s="1329"/>
      <c r="Q268" s="1329"/>
      <c r="R268" s="1329"/>
    </row>
    <row r="269" spans="2:18" ht="12" customHeight="1">
      <c r="B269" s="1363"/>
      <c r="C269" s="1363"/>
      <c r="D269" s="1363"/>
      <c r="E269" s="1363"/>
      <c r="F269" s="1363"/>
      <c r="G269" s="1329"/>
      <c r="H269" s="1329"/>
      <c r="I269" s="1329"/>
      <c r="J269" s="1329"/>
      <c r="K269" s="1329"/>
      <c r="L269" s="1329"/>
      <c r="M269" s="1329"/>
      <c r="N269" s="1329"/>
      <c r="O269" s="1329"/>
      <c r="P269" s="1329"/>
      <c r="Q269" s="1329"/>
      <c r="R269" s="1329"/>
    </row>
    <row r="270" spans="2:18" ht="12" customHeight="1">
      <c r="B270" s="1363"/>
      <c r="C270" s="1363"/>
      <c r="D270" s="1363"/>
      <c r="E270" s="1363"/>
      <c r="F270" s="1363"/>
      <c r="G270" s="1329"/>
      <c r="H270" s="1329"/>
      <c r="I270" s="1329"/>
      <c r="J270" s="1329"/>
      <c r="K270" s="1329"/>
      <c r="L270" s="1329"/>
      <c r="M270" s="1329"/>
      <c r="N270" s="1329"/>
      <c r="O270" s="1329"/>
      <c r="P270" s="1329"/>
      <c r="Q270" s="1329"/>
      <c r="R270" s="1329"/>
    </row>
    <row r="271" spans="2:18" ht="12" customHeight="1">
      <c r="B271" s="1363"/>
      <c r="C271" s="1363"/>
      <c r="D271" s="1363"/>
      <c r="E271" s="1363"/>
      <c r="F271" s="1363"/>
      <c r="G271" s="1329"/>
      <c r="H271" s="1329"/>
      <c r="I271" s="1329"/>
      <c r="J271" s="1329"/>
      <c r="K271" s="1329"/>
      <c r="L271" s="1329"/>
      <c r="M271" s="1329"/>
      <c r="N271" s="1329"/>
      <c r="O271" s="1329"/>
      <c r="P271" s="1329"/>
      <c r="Q271" s="1329"/>
      <c r="R271" s="1329"/>
    </row>
    <row r="272" spans="2:18" ht="12" customHeight="1">
      <c r="B272" s="1363"/>
      <c r="C272" s="1363"/>
      <c r="D272" s="1363"/>
      <c r="E272" s="1363"/>
      <c r="F272" s="1363"/>
      <c r="G272" s="1329"/>
      <c r="H272" s="1329"/>
      <c r="I272" s="1329"/>
      <c r="J272" s="1329"/>
      <c r="K272" s="1329"/>
      <c r="L272" s="1329"/>
      <c r="M272" s="1329"/>
      <c r="N272" s="1329"/>
      <c r="O272" s="1329"/>
      <c r="P272" s="1329"/>
      <c r="Q272" s="1329"/>
      <c r="R272" s="1329"/>
    </row>
    <row r="273" spans="2:18" ht="9.75" customHeight="1">
      <c r="B273" s="1363"/>
      <c r="C273" s="1363"/>
      <c r="D273" s="1363"/>
      <c r="E273" s="1363"/>
      <c r="F273" s="1363"/>
      <c r="G273" s="1329"/>
      <c r="H273" s="1329"/>
      <c r="I273" s="1329"/>
      <c r="J273" s="1329"/>
      <c r="K273" s="1329"/>
      <c r="L273" s="1329"/>
      <c r="M273" s="1329"/>
      <c r="N273" s="1329"/>
      <c r="O273" s="1329"/>
      <c r="P273" s="1329"/>
      <c r="Q273" s="1329"/>
      <c r="R273" s="1329"/>
    </row>
    <row r="274" spans="2:18" ht="5.25" customHeight="1">
      <c r="B274" s="1363"/>
      <c r="C274" s="1363"/>
      <c r="D274" s="1363"/>
      <c r="E274" s="1363"/>
      <c r="F274" s="1363"/>
      <c r="G274" s="1329"/>
      <c r="H274" s="1329"/>
      <c r="I274" s="1329"/>
      <c r="J274" s="1329"/>
      <c r="K274" s="1329"/>
      <c r="L274" s="1329"/>
      <c r="M274" s="1329"/>
      <c r="N274" s="1329"/>
      <c r="O274" s="1329"/>
      <c r="P274" s="1329"/>
      <c r="Q274" s="1329"/>
      <c r="R274" s="1329"/>
    </row>
    <row r="275" spans="2:18" ht="14.25" customHeight="1">
      <c r="B275" s="1363"/>
      <c r="C275" s="1363"/>
      <c r="D275" s="1363"/>
      <c r="E275" s="1363"/>
      <c r="F275" s="1363"/>
      <c r="G275" s="1329"/>
      <c r="H275" s="1329"/>
      <c r="I275" s="1329"/>
      <c r="J275" s="1329"/>
      <c r="K275" s="1329"/>
      <c r="L275" s="1329"/>
      <c r="M275" s="1329"/>
      <c r="N275" s="1329"/>
      <c r="O275" s="1329"/>
      <c r="P275" s="1329"/>
      <c r="Q275" s="1329"/>
      <c r="R275" s="1329"/>
    </row>
    <row r="276" spans="2:18" ht="6" customHeight="1">
      <c r="B276" s="1363"/>
      <c r="C276" s="1363"/>
      <c r="D276" s="1363"/>
      <c r="E276" s="1363"/>
      <c r="F276" s="1363"/>
      <c r="G276" s="1329"/>
      <c r="H276" s="1329"/>
      <c r="I276" s="1329"/>
      <c r="J276" s="1329"/>
      <c r="K276" s="1329"/>
      <c r="L276" s="1329"/>
      <c r="M276" s="1329"/>
      <c r="N276" s="1329"/>
      <c r="O276" s="1329"/>
      <c r="P276" s="1329"/>
      <c r="Q276" s="1329"/>
      <c r="R276" s="1329"/>
    </row>
    <row r="277" spans="2:18" ht="4.5" customHeight="1">
      <c r="B277" s="1363"/>
      <c r="C277" s="1363"/>
      <c r="D277" s="1363"/>
      <c r="E277" s="1363"/>
      <c r="F277" s="1363"/>
      <c r="G277" s="1329"/>
      <c r="H277" s="1329"/>
      <c r="I277" s="1329"/>
      <c r="J277" s="1329"/>
      <c r="K277" s="1329"/>
      <c r="L277" s="1329"/>
      <c r="M277" s="1329"/>
      <c r="N277" s="1329"/>
      <c r="O277" s="1329"/>
      <c r="P277" s="1329"/>
      <c r="Q277" s="1329"/>
      <c r="R277" s="1329"/>
    </row>
    <row r="278" spans="2:18" ht="21" customHeight="1">
      <c r="B278" s="1363"/>
      <c r="C278" s="1363"/>
      <c r="D278" s="1363"/>
      <c r="E278" s="1363"/>
      <c r="F278" s="1363"/>
      <c r="G278" s="1329"/>
      <c r="H278" s="1329"/>
      <c r="I278" s="1329"/>
      <c r="J278" s="1329"/>
      <c r="K278" s="1329"/>
      <c r="L278" s="1329"/>
      <c r="M278" s="1329"/>
      <c r="N278" s="1329"/>
      <c r="O278" s="1329"/>
      <c r="P278" s="1329"/>
      <c r="Q278" s="1329"/>
      <c r="R278" s="1329"/>
    </row>
    <row r="279" spans="2:18" ht="12.75" customHeight="1">
      <c r="B279" s="1363"/>
      <c r="C279" s="1363"/>
      <c r="D279" s="1363"/>
      <c r="E279" s="1363"/>
      <c r="F279" s="1363"/>
      <c r="G279" s="1329"/>
      <c r="H279" s="1329"/>
      <c r="I279" s="1329"/>
      <c r="J279" s="1329"/>
      <c r="K279" s="1329"/>
      <c r="L279" s="1329"/>
      <c r="M279" s="1329"/>
      <c r="N279" s="1329"/>
      <c r="O279" s="1329"/>
      <c r="P279" s="1329"/>
      <c r="Q279" s="1329"/>
      <c r="R279" s="1329"/>
    </row>
    <row r="280" spans="2:18" ht="21" customHeight="1">
      <c r="B280" s="1363"/>
      <c r="C280" s="1363"/>
      <c r="D280" s="1363"/>
      <c r="E280" s="1363"/>
      <c r="F280" s="1363"/>
      <c r="G280" s="1329"/>
      <c r="H280" s="1329"/>
      <c r="I280" s="1329"/>
      <c r="J280" s="1329"/>
      <c r="K280" s="1329"/>
      <c r="L280" s="1329"/>
      <c r="M280" s="1329"/>
      <c r="N280" s="1329"/>
      <c r="O280" s="1329"/>
      <c r="P280" s="1329"/>
      <c r="Q280" s="1329"/>
      <c r="R280" s="1329"/>
    </row>
    <row r="281" spans="2:18" ht="11.25" customHeight="1">
      <c r="B281" s="1363"/>
      <c r="C281" s="1363"/>
      <c r="D281" s="1363"/>
      <c r="E281" s="1363"/>
      <c r="F281" s="1363"/>
      <c r="G281" s="1329"/>
      <c r="H281" s="1329"/>
      <c r="I281" s="1329"/>
      <c r="J281" s="1329"/>
      <c r="K281" s="1329"/>
      <c r="L281" s="1329"/>
      <c r="M281" s="1329"/>
      <c r="N281" s="1329"/>
      <c r="O281" s="1329"/>
      <c r="P281" s="1329"/>
      <c r="Q281" s="1329"/>
      <c r="R281" s="1329"/>
    </row>
    <row r="282" spans="2:18" ht="17.25" customHeight="1">
      <c r="B282" s="1363"/>
      <c r="C282" s="1363"/>
      <c r="D282" s="1363"/>
      <c r="E282" s="1363"/>
      <c r="F282" s="1363"/>
      <c r="G282" s="1329"/>
      <c r="H282" s="1329"/>
      <c r="I282" s="1329"/>
      <c r="J282" s="1329"/>
      <c r="K282" s="1329"/>
      <c r="L282" s="1329"/>
      <c r="M282" s="1329"/>
      <c r="N282" s="1329"/>
      <c r="O282" s="1329"/>
      <c r="P282" s="1329"/>
      <c r="Q282" s="1329"/>
      <c r="R282" s="1329"/>
    </row>
    <row r="283" spans="2:18" ht="14.25" customHeight="1">
      <c r="B283" s="1363"/>
      <c r="C283" s="1363"/>
      <c r="D283" s="1363"/>
      <c r="E283" s="1363"/>
      <c r="F283" s="1363"/>
      <c r="G283" s="1329"/>
      <c r="H283" s="1329"/>
      <c r="I283" s="1329"/>
      <c r="J283" s="1329"/>
      <c r="K283" s="1329"/>
      <c r="L283" s="1329"/>
      <c r="M283" s="1329"/>
      <c r="N283" s="1329"/>
      <c r="O283" s="1329"/>
      <c r="P283" s="1329"/>
      <c r="Q283" s="1329"/>
      <c r="R283" s="1329"/>
    </row>
    <row r="284" spans="2:18" ht="40.5" customHeight="1">
      <c r="B284" s="1363"/>
      <c r="C284" s="1363"/>
      <c r="D284" s="1363"/>
      <c r="E284" s="1363"/>
      <c r="F284" s="1363"/>
      <c r="G284" s="1329"/>
      <c r="H284" s="1329"/>
      <c r="I284" s="1329"/>
      <c r="J284" s="1329"/>
      <c r="K284" s="1329"/>
      <c r="L284" s="1329"/>
      <c r="M284" s="1329"/>
      <c r="N284" s="1329"/>
      <c r="O284" s="1329"/>
      <c r="P284" s="1329"/>
      <c r="Q284" s="1329"/>
      <c r="R284" s="1329"/>
    </row>
    <row r="285" spans="2:18" ht="41.25" customHeight="1">
      <c r="B285" s="1363"/>
      <c r="C285" s="1363"/>
      <c r="D285" s="1363"/>
      <c r="E285" s="1363"/>
      <c r="F285" s="1363"/>
      <c r="G285" s="1329"/>
      <c r="H285" s="1329"/>
      <c r="I285" s="1329"/>
      <c r="J285" s="1329"/>
      <c r="K285" s="1329"/>
      <c r="L285" s="1329"/>
      <c r="M285" s="1329"/>
      <c r="N285" s="1329"/>
      <c r="O285" s="1329"/>
      <c r="P285" s="1329"/>
      <c r="Q285" s="1329"/>
      <c r="R285" s="1329"/>
    </row>
    <row r="286" spans="2:18" ht="9.75" customHeight="1">
      <c r="B286" s="1363"/>
      <c r="C286" s="1363"/>
      <c r="D286" s="1363"/>
      <c r="E286" s="1363"/>
      <c r="F286" s="1363"/>
      <c r="G286" s="1329"/>
      <c r="H286" s="1329"/>
      <c r="I286" s="1329"/>
      <c r="J286" s="1329"/>
      <c r="K286" s="1329"/>
      <c r="L286" s="1329"/>
      <c r="M286" s="1329"/>
      <c r="N286" s="1329"/>
      <c r="O286" s="1329"/>
      <c r="P286" s="1329"/>
      <c r="Q286" s="1329"/>
      <c r="R286" s="1329"/>
    </row>
    <row r="287" spans="2:18" ht="15" customHeight="1">
      <c r="B287" s="1363"/>
      <c r="C287" s="1363"/>
      <c r="D287" s="1363"/>
      <c r="E287" s="1363"/>
      <c r="F287" s="1363"/>
      <c r="G287" s="1329"/>
      <c r="H287" s="1329"/>
      <c r="I287" s="1329"/>
      <c r="J287" s="1329"/>
      <c r="K287" s="1329"/>
      <c r="L287" s="1329"/>
      <c r="M287" s="1329"/>
      <c r="N287" s="1329"/>
      <c r="O287" s="1329"/>
      <c r="P287" s="1329"/>
      <c r="Q287" s="1329"/>
      <c r="R287" s="1329"/>
    </row>
    <row r="288" spans="2:18" ht="7.5" customHeight="1">
      <c r="B288" s="1363"/>
      <c r="C288" s="1363"/>
      <c r="D288" s="1363"/>
      <c r="E288" s="1363"/>
      <c r="F288" s="1363"/>
      <c r="G288" s="1329"/>
      <c r="H288" s="1329"/>
      <c r="I288" s="1329"/>
      <c r="J288" s="1329"/>
      <c r="K288" s="1329"/>
      <c r="L288" s="1329"/>
      <c r="M288" s="1329"/>
      <c r="N288" s="1329"/>
      <c r="O288" s="1329"/>
      <c r="P288" s="1329"/>
      <c r="Q288" s="1329"/>
      <c r="R288" s="1329"/>
    </row>
    <row r="289" spans="2:18" ht="12" customHeight="1">
      <c r="B289" s="1363"/>
      <c r="C289" s="1363"/>
      <c r="D289" s="1363"/>
      <c r="E289" s="1363"/>
      <c r="F289" s="1363"/>
      <c r="G289" s="1329"/>
      <c r="H289" s="1329"/>
      <c r="I289" s="1329"/>
      <c r="J289" s="1329"/>
      <c r="K289" s="1329"/>
      <c r="L289" s="1329"/>
      <c r="M289" s="1329"/>
      <c r="N289" s="1329"/>
      <c r="O289" s="1329"/>
      <c r="P289" s="1329"/>
      <c r="Q289" s="1329"/>
      <c r="R289" s="1329"/>
    </row>
    <row r="290" spans="2:18" ht="7.5" customHeight="1">
      <c r="B290" s="1363"/>
      <c r="C290" s="1363"/>
      <c r="D290" s="1363"/>
      <c r="E290" s="1363"/>
      <c r="F290" s="1363"/>
      <c r="G290" s="1329"/>
      <c r="H290" s="1329"/>
      <c r="I290" s="1329"/>
      <c r="J290" s="1329"/>
      <c r="K290" s="1329"/>
      <c r="L290" s="1329"/>
      <c r="M290" s="1329"/>
      <c r="N290" s="1329"/>
      <c r="O290" s="1329"/>
      <c r="P290" s="1329"/>
      <c r="Q290" s="1329"/>
      <c r="R290" s="1329"/>
    </row>
    <row r="291" spans="2:18" ht="12" customHeight="1">
      <c r="B291" s="1363"/>
      <c r="C291" s="1363"/>
      <c r="D291" s="1363"/>
      <c r="E291" s="1363"/>
      <c r="F291" s="1363"/>
      <c r="G291" s="1329"/>
      <c r="H291" s="1329"/>
      <c r="I291" s="1329"/>
      <c r="J291" s="1329"/>
      <c r="K291" s="1329"/>
      <c r="L291" s="1329"/>
      <c r="M291" s="1329"/>
      <c r="N291" s="1329"/>
      <c r="O291" s="1329"/>
      <c r="P291" s="1329"/>
      <c r="Q291" s="1329"/>
      <c r="R291" s="1329"/>
    </row>
    <row r="292" spans="2:18" ht="12" customHeight="1">
      <c r="B292" s="1363"/>
      <c r="C292" s="1363"/>
      <c r="D292" s="1363"/>
      <c r="E292" s="1363"/>
      <c r="F292" s="1363"/>
      <c r="G292" s="1329"/>
      <c r="H292" s="1329"/>
      <c r="I292" s="1329"/>
      <c r="J292" s="1329"/>
      <c r="K292" s="1329"/>
      <c r="L292" s="1329"/>
      <c r="M292" s="1329"/>
      <c r="N292" s="1329"/>
      <c r="O292" s="1329"/>
      <c r="P292" s="1329"/>
      <c r="Q292" s="1329"/>
      <c r="R292" s="1329"/>
    </row>
    <row r="293" spans="2:18" ht="12" customHeight="1">
      <c r="B293" s="1363"/>
      <c r="C293" s="1363"/>
      <c r="D293" s="1363"/>
      <c r="E293" s="1363"/>
      <c r="F293" s="1363"/>
      <c r="G293" s="1329"/>
      <c r="H293" s="1329"/>
      <c r="I293" s="1329"/>
      <c r="J293" s="1329"/>
      <c r="K293" s="1329"/>
      <c r="L293" s="1329"/>
      <c r="M293" s="1329"/>
      <c r="N293" s="1329"/>
      <c r="O293" s="1329"/>
      <c r="P293" s="1329"/>
      <c r="Q293" s="1329"/>
      <c r="R293" s="1329"/>
    </row>
    <row r="294" spans="2:18" ht="12" customHeight="1">
      <c r="B294" s="1363"/>
      <c r="C294" s="1363"/>
      <c r="D294" s="1363"/>
      <c r="E294" s="1363"/>
      <c r="F294" s="1363"/>
      <c r="G294" s="1329"/>
      <c r="H294" s="1329"/>
      <c r="I294" s="1329"/>
      <c r="J294" s="1329"/>
      <c r="K294" s="1329"/>
      <c r="L294" s="1329"/>
      <c r="M294" s="1329"/>
      <c r="N294" s="1329"/>
      <c r="O294" s="1329"/>
      <c r="P294" s="1329"/>
      <c r="Q294" s="1329"/>
      <c r="R294" s="1329"/>
    </row>
    <row r="295" spans="2:18" ht="12" customHeight="1">
      <c r="B295" s="1363"/>
      <c r="C295" s="1363"/>
      <c r="D295" s="1363"/>
      <c r="E295" s="1363"/>
      <c r="F295" s="1363"/>
      <c r="G295" s="1329"/>
      <c r="H295" s="1329"/>
      <c r="I295" s="1329"/>
      <c r="J295" s="1329"/>
      <c r="K295" s="1329"/>
      <c r="L295" s="1329"/>
      <c r="M295" s="1329"/>
      <c r="N295" s="1329"/>
      <c r="O295" s="1329"/>
      <c r="P295" s="1329"/>
      <c r="Q295" s="1329"/>
      <c r="R295" s="1329"/>
    </row>
    <row r="296" spans="2:18" ht="7.5" customHeight="1">
      <c r="B296" s="1363"/>
      <c r="C296" s="1363"/>
      <c r="D296" s="1363"/>
      <c r="E296" s="1363"/>
      <c r="F296" s="1363"/>
      <c r="G296" s="1329"/>
      <c r="H296" s="1329"/>
      <c r="I296" s="1329"/>
      <c r="J296" s="1329"/>
      <c r="K296" s="1329"/>
      <c r="L296" s="1329"/>
      <c r="M296" s="1329"/>
      <c r="N296" s="1329"/>
      <c r="O296" s="1329"/>
      <c r="P296" s="1329"/>
      <c r="Q296" s="1329"/>
      <c r="R296" s="1329"/>
    </row>
    <row r="297" spans="2:18" ht="12" customHeight="1">
      <c r="B297" s="1363"/>
      <c r="C297" s="1363"/>
      <c r="D297" s="1363"/>
      <c r="E297" s="1363"/>
      <c r="F297" s="1363"/>
      <c r="G297" s="1329"/>
      <c r="H297" s="1329"/>
      <c r="I297" s="1329"/>
      <c r="J297" s="1329"/>
      <c r="K297" s="1329"/>
      <c r="L297" s="1329"/>
      <c r="M297" s="1329"/>
      <c r="N297" s="1329"/>
      <c r="O297" s="1329"/>
      <c r="P297" s="1329"/>
      <c r="Q297" s="1329"/>
      <c r="R297" s="1329"/>
    </row>
    <row r="298" spans="2:18" ht="12" customHeight="1">
      <c r="B298" s="1363"/>
      <c r="C298" s="1363"/>
      <c r="D298" s="1363"/>
      <c r="E298" s="1363"/>
      <c r="F298" s="1363"/>
      <c r="G298" s="1329"/>
      <c r="H298" s="1329"/>
      <c r="I298" s="1329"/>
      <c r="J298" s="1329"/>
      <c r="K298" s="1329"/>
      <c r="L298" s="1329"/>
      <c r="M298" s="1329"/>
      <c r="N298" s="1329"/>
      <c r="O298" s="1329"/>
      <c r="P298" s="1329"/>
      <c r="Q298" s="1329"/>
      <c r="R298" s="1329"/>
    </row>
    <row r="299" spans="2:18" ht="12" customHeight="1">
      <c r="B299" s="1363"/>
      <c r="C299" s="1363"/>
      <c r="D299" s="1363"/>
      <c r="E299" s="1363"/>
      <c r="F299" s="1363"/>
      <c r="G299" s="1329"/>
      <c r="H299" s="1329"/>
      <c r="I299" s="1329"/>
      <c r="J299" s="1329"/>
      <c r="K299" s="1329"/>
      <c r="L299" s="1329"/>
      <c r="M299" s="1329"/>
      <c r="N299" s="1329"/>
      <c r="O299" s="1329"/>
      <c r="P299" s="1329"/>
      <c r="Q299" s="1329"/>
      <c r="R299" s="1329"/>
    </row>
    <row r="300" spans="2:18" ht="12" customHeight="1">
      <c r="B300" s="1363"/>
      <c r="C300" s="1363"/>
      <c r="D300" s="1363"/>
      <c r="E300" s="1363"/>
      <c r="F300" s="1363"/>
      <c r="G300" s="1329"/>
      <c r="H300" s="1329"/>
      <c r="I300" s="1329"/>
      <c r="J300" s="1329"/>
      <c r="K300" s="1329"/>
      <c r="L300" s="1329"/>
      <c r="M300" s="1329"/>
      <c r="N300" s="1329"/>
      <c r="O300" s="1329"/>
      <c r="P300" s="1329"/>
      <c r="Q300" s="1329"/>
      <c r="R300" s="1329"/>
    </row>
    <row r="301" spans="2:18" ht="12" customHeight="1">
      <c r="B301" s="1363"/>
      <c r="C301" s="1363"/>
      <c r="D301" s="1363"/>
      <c r="E301" s="1363"/>
      <c r="F301" s="1363"/>
      <c r="G301" s="1329"/>
      <c r="H301" s="1329"/>
      <c r="I301" s="1329"/>
      <c r="J301" s="1329"/>
      <c r="K301" s="1329"/>
      <c r="L301" s="1329"/>
      <c r="M301" s="1329"/>
      <c r="N301" s="1329"/>
      <c r="O301" s="1329"/>
      <c r="P301" s="1329"/>
      <c r="Q301" s="1329"/>
      <c r="R301" s="1329"/>
    </row>
    <row r="302" spans="2:18" ht="7.5" customHeight="1">
      <c r="B302" s="1363"/>
      <c r="C302" s="1363"/>
      <c r="D302" s="1363"/>
      <c r="E302" s="1363"/>
      <c r="F302" s="1363"/>
      <c r="G302" s="1329"/>
      <c r="H302" s="1329"/>
      <c r="I302" s="1329"/>
      <c r="J302" s="1329"/>
      <c r="K302" s="1329"/>
      <c r="L302" s="1329"/>
      <c r="M302" s="1329"/>
      <c r="N302" s="1329"/>
      <c r="O302" s="1329"/>
      <c r="P302" s="1329"/>
      <c r="Q302" s="1329"/>
      <c r="R302" s="1329"/>
    </row>
    <row r="303" spans="2:18" ht="12" customHeight="1">
      <c r="B303" s="1363"/>
      <c r="C303" s="1363"/>
      <c r="D303" s="1363"/>
      <c r="E303" s="1363"/>
      <c r="F303" s="1363"/>
      <c r="G303" s="1329"/>
      <c r="H303" s="1329"/>
      <c r="I303" s="1329"/>
      <c r="J303" s="1329"/>
      <c r="K303" s="1329"/>
      <c r="L303" s="1329"/>
      <c r="M303" s="1329"/>
      <c r="N303" s="1329"/>
      <c r="O303" s="1329"/>
      <c r="P303" s="1329"/>
      <c r="Q303" s="1329"/>
      <c r="R303" s="1329"/>
    </row>
    <row r="304" spans="2:18" ht="12" customHeight="1">
      <c r="B304" s="1363"/>
      <c r="C304" s="1363"/>
      <c r="D304" s="1363"/>
      <c r="E304" s="1363"/>
      <c r="F304" s="1363"/>
      <c r="G304" s="1329"/>
      <c r="H304" s="1329"/>
      <c r="I304" s="1329"/>
      <c r="J304" s="1329"/>
      <c r="K304" s="1329"/>
      <c r="L304" s="1329"/>
      <c r="M304" s="1329"/>
      <c r="N304" s="1329"/>
      <c r="O304" s="1329"/>
      <c r="P304" s="1329"/>
      <c r="Q304" s="1329"/>
      <c r="R304" s="1329"/>
    </row>
    <row r="305" spans="2:18" ht="12" customHeight="1">
      <c r="B305" s="1363"/>
      <c r="C305" s="1363"/>
      <c r="D305" s="1363"/>
      <c r="E305" s="1363"/>
      <c r="F305" s="1363"/>
      <c r="G305" s="1329"/>
      <c r="H305" s="1329"/>
      <c r="I305" s="1329"/>
      <c r="J305" s="1329"/>
      <c r="K305" s="1329"/>
      <c r="L305" s="1329"/>
      <c r="M305" s="1329"/>
      <c r="N305" s="1329"/>
      <c r="O305" s="1329"/>
      <c r="P305" s="1329"/>
      <c r="Q305" s="1329"/>
      <c r="R305" s="1329"/>
    </row>
    <row r="306" spans="2:18" ht="12" customHeight="1">
      <c r="B306" s="1363"/>
      <c r="C306" s="1363"/>
      <c r="D306" s="1363"/>
      <c r="E306" s="1363"/>
      <c r="F306" s="1363"/>
      <c r="G306" s="1329"/>
      <c r="H306" s="1329"/>
      <c r="I306" s="1329"/>
      <c r="J306" s="1329"/>
      <c r="K306" s="1329"/>
      <c r="L306" s="1329"/>
      <c r="M306" s="1329"/>
      <c r="N306" s="1329"/>
      <c r="O306" s="1329"/>
      <c r="P306" s="1329"/>
      <c r="Q306" s="1329"/>
      <c r="R306" s="1329"/>
    </row>
    <row r="307" spans="2:18" ht="12" customHeight="1">
      <c r="B307" s="1363"/>
      <c r="C307" s="1363"/>
      <c r="D307" s="1363"/>
      <c r="E307" s="1363"/>
      <c r="F307" s="1363"/>
      <c r="G307" s="1329"/>
      <c r="H307" s="1329"/>
      <c r="I307" s="1329"/>
      <c r="J307" s="1329"/>
      <c r="K307" s="1329"/>
      <c r="L307" s="1329"/>
      <c r="M307" s="1329"/>
      <c r="N307" s="1329"/>
      <c r="O307" s="1329"/>
      <c r="P307" s="1329"/>
      <c r="Q307" s="1329"/>
      <c r="R307" s="1329"/>
    </row>
    <row r="308" spans="2:18" ht="7.5" customHeight="1">
      <c r="B308" s="1363"/>
      <c r="C308" s="1363"/>
      <c r="D308" s="1363"/>
      <c r="E308" s="1363"/>
      <c r="F308" s="1363"/>
      <c r="G308" s="1329"/>
      <c r="H308" s="1329"/>
      <c r="I308" s="1329"/>
      <c r="J308" s="1329"/>
      <c r="K308" s="1329"/>
      <c r="L308" s="1329"/>
      <c r="M308" s="1329"/>
      <c r="N308" s="1329"/>
      <c r="O308" s="1329"/>
      <c r="P308" s="1329"/>
      <c r="Q308" s="1329"/>
      <c r="R308" s="1329"/>
    </row>
    <row r="309" spans="2:18" ht="12" customHeight="1">
      <c r="B309" s="1363"/>
      <c r="C309" s="1363"/>
      <c r="D309" s="1363"/>
      <c r="E309" s="1363"/>
      <c r="F309" s="1363"/>
      <c r="G309" s="1329"/>
      <c r="H309" s="1329"/>
      <c r="I309" s="1329"/>
      <c r="J309" s="1329"/>
      <c r="K309" s="1329"/>
      <c r="L309" s="1329"/>
      <c r="M309" s="1329"/>
      <c r="N309" s="1329"/>
      <c r="O309" s="1329"/>
      <c r="P309" s="1329"/>
      <c r="Q309" s="1329"/>
      <c r="R309" s="1329"/>
    </row>
    <row r="310" spans="2:18" ht="12" customHeight="1">
      <c r="B310" s="1363"/>
      <c r="C310" s="1363"/>
      <c r="D310" s="1363"/>
      <c r="E310" s="1363"/>
      <c r="F310" s="1363"/>
      <c r="G310" s="1329"/>
      <c r="H310" s="1329"/>
      <c r="I310" s="1329"/>
      <c r="J310" s="1329"/>
      <c r="K310" s="1329"/>
      <c r="L310" s="1329"/>
      <c r="M310" s="1329"/>
      <c r="N310" s="1329"/>
      <c r="O310" s="1329"/>
      <c r="P310" s="1329"/>
      <c r="Q310" s="1329"/>
      <c r="R310" s="1329"/>
    </row>
    <row r="311" spans="2:18" ht="12" customHeight="1">
      <c r="B311" s="1363"/>
      <c r="C311" s="1363"/>
      <c r="D311" s="1363"/>
      <c r="E311" s="1363"/>
      <c r="F311" s="1363"/>
      <c r="G311" s="1329"/>
      <c r="H311" s="1329"/>
      <c r="I311" s="1329"/>
      <c r="J311" s="1329"/>
      <c r="K311" s="1329"/>
      <c r="L311" s="1329"/>
      <c r="M311" s="1329"/>
      <c r="N311" s="1329"/>
      <c r="O311" s="1329"/>
      <c r="P311" s="1329"/>
      <c r="Q311" s="1329"/>
      <c r="R311" s="1329"/>
    </row>
    <row r="312" spans="2:18" ht="12" customHeight="1">
      <c r="B312" s="1363"/>
      <c r="C312" s="1363"/>
      <c r="D312" s="1363"/>
      <c r="E312" s="1363"/>
      <c r="F312" s="1363"/>
      <c r="G312" s="1329"/>
      <c r="H312" s="1329"/>
      <c r="I312" s="1329"/>
      <c r="J312" s="1329"/>
      <c r="K312" s="1329"/>
      <c r="L312" s="1329"/>
      <c r="M312" s="1329"/>
      <c r="N312" s="1329"/>
      <c r="O312" s="1329"/>
      <c r="P312" s="1329"/>
      <c r="Q312" s="1329"/>
      <c r="R312" s="1329"/>
    </row>
    <row r="313" spans="2:18" ht="12" customHeight="1">
      <c r="B313" s="1363"/>
      <c r="C313" s="1363"/>
      <c r="D313" s="1363"/>
      <c r="E313" s="1363"/>
      <c r="F313" s="1363"/>
      <c r="G313" s="1329"/>
      <c r="H313" s="1329"/>
      <c r="I313" s="1329"/>
      <c r="J313" s="1329"/>
      <c r="K313" s="1329"/>
      <c r="L313" s="1329"/>
      <c r="M313" s="1329"/>
      <c r="N313" s="1329"/>
      <c r="O313" s="1329"/>
      <c r="P313" s="1329"/>
      <c r="Q313" s="1329"/>
      <c r="R313" s="1329"/>
    </row>
    <row r="314" spans="2:18" ht="12">
      <c r="B314" s="1363"/>
      <c r="C314" s="1363"/>
      <c r="D314" s="1363"/>
      <c r="E314" s="1363"/>
      <c r="F314" s="1363"/>
      <c r="G314" s="1329"/>
      <c r="H314" s="1329"/>
      <c r="I314" s="1329"/>
      <c r="J314" s="1329"/>
      <c r="K314" s="1329"/>
      <c r="L314" s="1329"/>
      <c r="M314" s="1329"/>
      <c r="N314" s="1329"/>
      <c r="O314" s="1329"/>
      <c r="P314" s="1329"/>
      <c r="Q314" s="1329"/>
      <c r="R314" s="1329"/>
    </row>
    <row r="315" spans="2:18" ht="7.5" customHeight="1">
      <c r="B315" s="1363"/>
      <c r="C315" s="1363"/>
      <c r="D315" s="1363"/>
      <c r="E315" s="1363"/>
      <c r="F315" s="1363"/>
      <c r="G315" s="1329"/>
      <c r="H315" s="1329"/>
      <c r="I315" s="1329"/>
      <c r="J315" s="1329"/>
      <c r="K315" s="1329"/>
      <c r="L315" s="1329"/>
      <c r="M315" s="1329"/>
      <c r="N315" s="1329"/>
      <c r="O315" s="1329"/>
      <c r="P315" s="1329"/>
      <c r="Q315" s="1329"/>
      <c r="R315" s="1329"/>
    </row>
    <row r="316" spans="2:18" ht="12" customHeight="1">
      <c r="B316" s="1363"/>
      <c r="C316" s="1363"/>
      <c r="D316" s="1363"/>
      <c r="E316" s="1363"/>
      <c r="F316" s="1363"/>
      <c r="G316" s="1329"/>
      <c r="H316" s="1329"/>
      <c r="I316" s="1329"/>
      <c r="J316" s="1329"/>
      <c r="K316" s="1329"/>
      <c r="L316" s="1329"/>
      <c r="M316" s="1329"/>
      <c r="N316" s="1329"/>
      <c r="O316" s="1329"/>
      <c r="P316" s="1329"/>
      <c r="Q316" s="1329"/>
      <c r="R316" s="1329"/>
    </row>
    <row r="317" spans="2:18" ht="12" customHeight="1">
      <c r="B317" s="1363"/>
      <c r="C317" s="1363"/>
      <c r="D317" s="1363"/>
      <c r="E317" s="1363"/>
      <c r="F317" s="1363"/>
      <c r="G317" s="1329"/>
      <c r="H317" s="1329"/>
      <c r="I317" s="1329"/>
      <c r="J317" s="1329"/>
      <c r="K317" s="1329"/>
      <c r="L317" s="1329"/>
      <c r="M317" s="1329"/>
      <c r="N317" s="1329"/>
      <c r="O317" s="1329"/>
      <c r="P317" s="1329"/>
      <c r="Q317" s="1329"/>
      <c r="R317" s="1329"/>
    </row>
    <row r="318" spans="2:18" ht="12" customHeight="1">
      <c r="B318" s="1363"/>
      <c r="C318" s="1363"/>
      <c r="D318" s="1363"/>
      <c r="E318" s="1363"/>
      <c r="F318" s="1363"/>
      <c r="G318" s="1329"/>
      <c r="H318" s="1329"/>
      <c r="I318" s="1329"/>
      <c r="J318" s="1329"/>
      <c r="K318" s="1329"/>
      <c r="L318" s="1329"/>
      <c r="M318" s="1329"/>
      <c r="N318" s="1329"/>
      <c r="O318" s="1329"/>
      <c r="P318" s="1329"/>
      <c r="Q318" s="1329"/>
      <c r="R318" s="1329"/>
    </row>
    <row r="319" spans="2:18" ht="12" customHeight="1">
      <c r="B319" s="1363"/>
      <c r="C319" s="1363"/>
      <c r="D319" s="1363"/>
      <c r="E319" s="1363"/>
      <c r="F319" s="1363"/>
      <c r="G319" s="1329"/>
      <c r="H319" s="1329"/>
      <c r="I319" s="1329"/>
      <c r="J319" s="1329"/>
      <c r="K319" s="1329"/>
      <c r="L319" s="1329"/>
      <c r="M319" s="1329"/>
      <c r="N319" s="1329"/>
      <c r="O319" s="1329"/>
      <c r="P319" s="1329"/>
      <c r="Q319" s="1329"/>
      <c r="R319" s="1329"/>
    </row>
    <row r="320" spans="2:18" ht="12" customHeight="1">
      <c r="B320" s="1363"/>
      <c r="C320" s="1363"/>
      <c r="D320" s="1363"/>
      <c r="E320" s="1363"/>
      <c r="F320" s="1363"/>
      <c r="G320" s="1329"/>
      <c r="H320" s="1329"/>
      <c r="I320" s="1329"/>
      <c r="J320" s="1329"/>
      <c r="K320" s="1329"/>
      <c r="L320" s="1329"/>
      <c r="M320" s="1329"/>
      <c r="N320" s="1329"/>
      <c r="O320" s="1329"/>
      <c r="P320" s="1329"/>
      <c r="Q320" s="1329"/>
      <c r="R320" s="1329"/>
    </row>
    <row r="321" spans="2:18" ht="7.5" customHeight="1">
      <c r="B321" s="1363"/>
      <c r="C321" s="1363"/>
      <c r="D321" s="1363"/>
      <c r="E321" s="1363"/>
      <c r="F321" s="1363"/>
      <c r="G321" s="1329"/>
      <c r="H321" s="1329"/>
      <c r="I321" s="1329"/>
      <c r="J321" s="1329"/>
      <c r="K321" s="1329"/>
      <c r="L321" s="1329"/>
      <c r="M321" s="1329"/>
      <c r="N321" s="1329"/>
      <c r="O321" s="1329"/>
      <c r="P321" s="1329"/>
      <c r="Q321" s="1329"/>
      <c r="R321" s="1329"/>
    </row>
    <row r="322" spans="2:18" ht="12" customHeight="1">
      <c r="B322" s="1363"/>
      <c r="C322" s="1363"/>
      <c r="D322" s="1363"/>
      <c r="E322" s="1363"/>
      <c r="F322" s="1363"/>
      <c r="G322" s="1329"/>
      <c r="H322" s="1329"/>
      <c r="I322" s="1329"/>
      <c r="J322" s="1329"/>
      <c r="K322" s="1329"/>
      <c r="L322" s="1329"/>
      <c r="M322" s="1329"/>
      <c r="N322" s="1329"/>
      <c r="O322" s="1329"/>
      <c r="P322" s="1329"/>
      <c r="Q322" s="1329"/>
      <c r="R322" s="1329"/>
    </row>
    <row r="323" spans="2:18" ht="12" customHeight="1">
      <c r="B323" s="1363"/>
      <c r="C323" s="1363"/>
      <c r="D323" s="1363"/>
      <c r="E323" s="1363"/>
      <c r="F323" s="1363"/>
      <c r="G323" s="1329"/>
      <c r="H323" s="1329"/>
      <c r="I323" s="1329"/>
      <c r="J323" s="1329"/>
      <c r="K323" s="1329"/>
      <c r="L323" s="1329"/>
      <c r="M323" s="1329"/>
      <c r="N323" s="1329"/>
      <c r="O323" s="1329"/>
      <c r="P323" s="1329"/>
      <c r="Q323" s="1329"/>
      <c r="R323" s="1329"/>
    </row>
    <row r="324" spans="2:18" ht="12" customHeight="1">
      <c r="B324" s="1363"/>
      <c r="C324" s="1363"/>
      <c r="D324" s="1363"/>
      <c r="E324" s="1363"/>
      <c r="F324" s="1363"/>
      <c r="G324" s="1329"/>
      <c r="H324" s="1329"/>
      <c r="I324" s="1329"/>
      <c r="J324" s="1329"/>
      <c r="K324" s="1329"/>
      <c r="L324" s="1329"/>
      <c r="M324" s="1329"/>
      <c r="N324" s="1329"/>
      <c r="O324" s="1329"/>
      <c r="P324" s="1329"/>
      <c r="Q324" s="1329"/>
      <c r="R324" s="1329"/>
    </row>
    <row r="325" spans="2:18" ht="12" customHeight="1">
      <c r="B325" s="1363"/>
      <c r="C325" s="1363"/>
      <c r="D325" s="1363"/>
      <c r="E325" s="1363"/>
      <c r="F325" s="1363"/>
      <c r="G325" s="1329"/>
      <c r="H325" s="1329"/>
      <c r="I325" s="1329"/>
      <c r="J325" s="1329"/>
      <c r="K325" s="1329"/>
      <c r="L325" s="1329"/>
      <c r="M325" s="1329"/>
      <c r="N325" s="1329"/>
      <c r="O325" s="1329"/>
      <c r="P325" s="1329"/>
      <c r="Q325" s="1329"/>
      <c r="R325" s="1329"/>
    </row>
    <row r="326" spans="2:18" ht="12" customHeight="1">
      <c r="B326" s="1363"/>
      <c r="C326" s="1363"/>
      <c r="D326" s="1363"/>
      <c r="E326" s="1363"/>
      <c r="F326" s="1363"/>
      <c r="G326" s="1329"/>
      <c r="H326" s="1329"/>
      <c r="I326" s="1329"/>
      <c r="J326" s="1329"/>
      <c r="K326" s="1329"/>
      <c r="L326" s="1329"/>
      <c r="M326" s="1329"/>
      <c r="N326" s="1329"/>
      <c r="O326" s="1329"/>
      <c r="P326" s="1329"/>
      <c r="Q326" s="1329"/>
      <c r="R326" s="1329"/>
    </row>
    <row r="327" spans="2:18" ht="7.5" customHeight="1">
      <c r="B327" s="1363"/>
      <c r="C327" s="1363"/>
      <c r="D327" s="1363"/>
      <c r="E327" s="1363"/>
      <c r="F327" s="1363"/>
      <c r="G327" s="1329"/>
      <c r="H327" s="1329"/>
      <c r="I327" s="1329"/>
      <c r="J327" s="1329"/>
      <c r="K327" s="1329"/>
      <c r="L327" s="1329"/>
      <c r="M327" s="1329"/>
      <c r="N327" s="1329"/>
      <c r="O327" s="1329"/>
      <c r="P327" s="1329"/>
      <c r="Q327" s="1329"/>
      <c r="R327" s="1329"/>
    </row>
    <row r="328" spans="2:18" ht="12" customHeight="1">
      <c r="B328" s="1363"/>
      <c r="C328" s="1363"/>
      <c r="D328" s="1363"/>
      <c r="E328" s="1363"/>
      <c r="F328" s="1363"/>
      <c r="G328" s="1329"/>
      <c r="H328" s="1329"/>
      <c r="I328" s="1329"/>
      <c r="J328" s="1329"/>
      <c r="K328" s="1329"/>
      <c r="L328" s="1329"/>
      <c r="M328" s="1329"/>
      <c r="N328" s="1329"/>
      <c r="O328" s="1329"/>
      <c r="P328" s="1329"/>
      <c r="Q328" s="1329"/>
      <c r="R328" s="1329"/>
    </row>
    <row r="329" spans="2:18" ht="12" customHeight="1">
      <c r="B329" s="1363"/>
      <c r="C329" s="1363"/>
      <c r="D329" s="1363"/>
      <c r="E329" s="1363"/>
      <c r="F329" s="1363"/>
      <c r="G329" s="1329"/>
      <c r="H329" s="1329"/>
      <c r="I329" s="1329"/>
      <c r="J329" s="1329"/>
      <c r="K329" s="1329"/>
      <c r="L329" s="1329"/>
      <c r="M329" s="1329"/>
      <c r="N329" s="1329"/>
      <c r="O329" s="1329"/>
      <c r="P329" s="1329"/>
      <c r="Q329" s="1329"/>
      <c r="R329" s="1329"/>
    </row>
    <row r="330" spans="2:18" ht="12" customHeight="1">
      <c r="B330" s="1363"/>
      <c r="C330" s="1363"/>
      <c r="D330" s="1363"/>
      <c r="E330" s="1363"/>
      <c r="F330" s="1363"/>
      <c r="G330" s="1329"/>
      <c r="H330" s="1329"/>
      <c r="I330" s="1329"/>
      <c r="J330" s="1329"/>
      <c r="K330" s="1329"/>
      <c r="L330" s="1329"/>
      <c r="M330" s="1329"/>
      <c r="N330" s="1329"/>
      <c r="O330" s="1329"/>
      <c r="P330" s="1329"/>
      <c r="Q330" s="1329"/>
      <c r="R330" s="1329"/>
    </row>
    <row r="331" spans="2:18" ht="12" customHeight="1">
      <c r="B331" s="1363"/>
      <c r="C331" s="1363"/>
      <c r="D331" s="1363"/>
      <c r="E331" s="1363"/>
      <c r="F331" s="1363"/>
      <c r="G331" s="1329"/>
      <c r="H331" s="1329"/>
      <c r="I331" s="1329"/>
      <c r="J331" s="1329"/>
      <c r="K331" s="1329"/>
      <c r="L331" s="1329"/>
      <c r="M331" s="1329"/>
      <c r="N331" s="1329"/>
      <c r="O331" s="1329"/>
      <c r="P331" s="1329"/>
      <c r="Q331" s="1329"/>
      <c r="R331" s="1329"/>
    </row>
    <row r="332" spans="2:18" ht="12" customHeight="1">
      <c r="B332" s="1363"/>
      <c r="C332" s="1363"/>
      <c r="D332" s="1363"/>
      <c r="E332" s="1363"/>
      <c r="F332" s="1363"/>
      <c r="G332" s="1329"/>
      <c r="H332" s="1329"/>
      <c r="I332" s="1329"/>
      <c r="J332" s="1329"/>
      <c r="K332" s="1329"/>
      <c r="L332" s="1329"/>
      <c r="M332" s="1329"/>
      <c r="N332" s="1329"/>
      <c r="O332" s="1329"/>
      <c r="P332" s="1329"/>
      <c r="Q332" s="1329"/>
      <c r="R332" s="1329"/>
    </row>
    <row r="333" spans="2:18" ht="7.5" customHeight="1">
      <c r="B333" s="1363"/>
      <c r="C333" s="1363"/>
      <c r="D333" s="1363"/>
      <c r="E333" s="1363"/>
      <c r="F333" s="1363"/>
      <c r="G333" s="1329"/>
      <c r="H333" s="1329"/>
      <c r="I333" s="1329"/>
      <c r="J333" s="1329"/>
      <c r="K333" s="1329"/>
      <c r="L333" s="1329"/>
      <c r="M333" s="1329"/>
      <c r="N333" s="1329"/>
      <c r="O333" s="1329"/>
      <c r="P333" s="1329"/>
      <c r="Q333" s="1329"/>
      <c r="R333" s="1329"/>
    </row>
    <row r="334" spans="2:18" ht="12" customHeight="1">
      <c r="B334" s="1363"/>
      <c r="C334" s="1363"/>
      <c r="D334" s="1363"/>
      <c r="E334" s="1363"/>
      <c r="F334" s="1363"/>
      <c r="G334" s="1329"/>
      <c r="H334" s="1329"/>
      <c r="I334" s="1329"/>
      <c r="J334" s="1329"/>
      <c r="K334" s="1329"/>
      <c r="L334" s="1329"/>
      <c r="M334" s="1329"/>
      <c r="N334" s="1329"/>
      <c r="O334" s="1329"/>
      <c r="P334" s="1329"/>
      <c r="Q334" s="1329"/>
      <c r="R334" s="1329"/>
    </row>
    <row r="335" spans="2:18" ht="12" customHeight="1">
      <c r="B335" s="1363"/>
      <c r="C335" s="1363"/>
      <c r="D335" s="1363"/>
      <c r="E335" s="1363"/>
      <c r="F335" s="1363"/>
      <c r="G335" s="1329"/>
      <c r="H335" s="1329"/>
      <c r="I335" s="1329"/>
      <c r="J335" s="1329"/>
      <c r="K335" s="1329"/>
      <c r="L335" s="1329"/>
      <c r="M335" s="1329"/>
      <c r="N335" s="1329"/>
      <c r="O335" s="1329"/>
      <c r="P335" s="1329"/>
      <c r="Q335" s="1329"/>
      <c r="R335" s="1329"/>
    </row>
    <row r="336" spans="2:18" ht="12" customHeight="1">
      <c r="B336" s="1363"/>
      <c r="C336" s="1363"/>
      <c r="D336" s="1363"/>
      <c r="E336" s="1363"/>
      <c r="F336" s="1363"/>
      <c r="G336" s="1329"/>
      <c r="H336" s="1329"/>
      <c r="I336" s="1329"/>
      <c r="J336" s="1329"/>
      <c r="K336" s="1329"/>
      <c r="L336" s="1329"/>
      <c r="M336" s="1329"/>
      <c r="N336" s="1329"/>
      <c r="O336" s="1329"/>
      <c r="P336" s="1329"/>
      <c r="Q336" s="1329"/>
      <c r="R336" s="1329"/>
    </row>
    <row r="337" spans="2:18" ht="12" customHeight="1">
      <c r="B337" s="1363"/>
      <c r="C337" s="1363"/>
      <c r="D337" s="1363"/>
      <c r="E337" s="1363"/>
      <c r="F337" s="1363"/>
      <c r="G337" s="1329"/>
      <c r="H337" s="1329"/>
      <c r="I337" s="1329"/>
      <c r="J337" s="1329"/>
      <c r="K337" s="1329"/>
      <c r="L337" s="1329"/>
      <c r="M337" s="1329"/>
      <c r="N337" s="1329"/>
      <c r="O337" s="1329"/>
      <c r="P337" s="1329"/>
      <c r="Q337" s="1329"/>
      <c r="R337" s="1329"/>
    </row>
    <row r="338" spans="2:18" ht="12" customHeight="1">
      <c r="B338" s="1363"/>
      <c r="C338" s="1363"/>
      <c r="D338" s="1363"/>
      <c r="E338" s="1363"/>
      <c r="F338" s="1363"/>
      <c r="G338" s="1329"/>
      <c r="H338" s="1329"/>
      <c r="I338" s="1329"/>
      <c r="J338" s="1329"/>
      <c r="K338" s="1329"/>
      <c r="L338" s="1329"/>
      <c r="M338" s="1329"/>
      <c r="N338" s="1329"/>
      <c r="O338" s="1329"/>
      <c r="P338" s="1329"/>
      <c r="Q338" s="1329"/>
      <c r="R338" s="1329"/>
    </row>
    <row r="339" spans="2:18" ht="12" customHeight="1">
      <c r="B339" s="1363"/>
      <c r="C339" s="1363"/>
      <c r="D339" s="1363"/>
      <c r="E339" s="1363"/>
      <c r="F339" s="1363"/>
      <c r="G339" s="1329"/>
      <c r="H339" s="1329"/>
      <c r="I339" s="1329"/>
      <c r="J339" s="1329"/>
      <c r="K339" s="1329"/>
      <c r="L339" s="1329"/>
      <c r="M339" s="1329"/>
      <c r="N339" s="1329"/>
      <c r="O339" s="1329"/>
      <c r="P339" s="1329"/>
      <c r="Q339" s="1329"/>
      <c r="R339" s="1329"/>
    </row>
    <row r="340" spans="2:18" ht="7.5" customHeight="1">
      <c r="B340" s="1363"/>
      <c r="C340" s="1363"/>
      <c r="D340" s="1363"/>
      <c r="E340" s="1363"/>
      <c r="F340" s="1363"/>
      <c r="G340" s="1329"/>
      <c r="H340" s="1329"/>
      <c r="I340" s="1329"/>
      <c r="J340" s="1329"/>
      <c r="K340" s="1329"/>
      <c r="L340" s="1329"/>
      <c r="M340" s="1329"/>
      <c r="N340" s="1329"/>
      <c r="O340" s="1329"/>
      <c r="P340" s="1329"/>
      <c r="Q340" s="1329"/>
      <c r="R340" s="1329"/>
    </row>
    <row r="341" spans="2:18" ht="12" customHeight="1">
      <c r="B341" s="1363"/>
      <c r="C341" s="1363"/>
      <c r="D341" s="1363"/>
      <c r="E341" s="1363"/>
      <c r="F341" s="1363"/>
      <c r="G341" s="1329"/>
      <c r="H341" s="1329"/>
      <c r="I341" s="1329"/>
      <c r="J341" s="1329"/>
      <c r="K341" s="1329"/>
      <c r="L341" s="1329"/>
      <c r="M341" s="1329"/>
      <c r="N341" s="1329"/>
      <c r="O341" s="1329"/>
      <c r="P341" s="1329"/>
      <c r="Q341" s="1329"/>
      <c r="R341" s="1329"/>
    </row>
    <row r="342" spans="2:18" ht="12" customHeight="1">
      <c r="B342" s="1363"/>
      <c r="C342" s="1363"/>
      <c r="D342" s="1363"/>
      <c r="E342" s="1363"/>
      <c r="F342" s="1363"/>
      <c r="G342" s="1329"/>
      <c r="H342" s="1329"/>
      <c r="I342" s="1329"/>
      <c r="J342" s="1329"/>
      <c r="K342" s="1329"/>
      <c r="L342" s="1329"/>
      <c r="M342" s="1329"/>
      <c r="N342" s="1329"/>
      <c r="O342" s="1329"/>
      <c r="P342" s="1329"/>
      <c r="Q342" s="1329"/>
      <c r="R342" s="1329"/>
    </row>
    <row r="343" spans="2:18" ht="12" customHeight="1">
      <c r="B343" s="1363"/>
      <c r="C343" s="1363"/>
      <c r="D343" s="1363"/>
      <c r="E343" s="1363"/>
      <c r="F343" s="1363"/>
      <c r="G343" s="1329"/>
      <c r="H343" s="1329"/>
      <c r="I343" s="1329"/>
      <c r="J343" s="1329"/>
      <c r="K343" s="1329"/>
      <c r="L343" s="1329"/>
      <c r="M343" s="1329"/>
      <c r="N343" s="1329"/>
      <c r="O343" s="1329"/>
      <c r="P343" s="1329"/>
      <c r="Q343" s="1329"/>
      <c r="R343" s="1329"/>
    </row>
    <row r="344" spans="2:18" ht="12" customHeight="1">
      <c r="B344" s="1363"/>
      <c r="C344" s="1363"/>
      <c r="D344" s="1363"/>
      <c r="E344" s="1363"/>
      <c r="F344" s="1363"/>
      <c r="G344" s="1329"/>
      <c r="H344" s="1329"/>
      <c r="I344" s="1329"/>
      <c r="J344" s="1329"/>
      <c r="K344" s="1329"/>
      <c r="L344" s="1329"/>
      <c r="M344" s="1329"/>
      <c r="N344" s="1329"/>
      <c r="O344" s="1329"/>
      <c r="P344" s="1329"/>
      <c r="Q344" s="1329"/>
      <c r="R344" s="1329"/>
    </row>
    <row r="345" spans="2:18" ht="12" customHeight="1">
      <c r="B345" s="1363"/>
      <c r="C345" s="1363"/>
      <c r="D345" s="1363"/>
      <c r="E345" s="1363"/>
      <c r="F345" s="1363"/>
      <c r="G345" s="1329"/>
      <c r="H345" s="1329"/>
      <c r="I345" s="1329"/>
      <c r="J345" s="1329"/>
      <c r="K345" s="1329"/>
      <c r="L345" s="1329"/>
      <c r="M345" s="1329"/>
      <c r="N345" s="1329"/>
      <c r="O345" s="1329"/>
      <c r="P345" s="1329"/>
      <c r="Q345" s="1329"/>
      <c r="R345" s="1329"/>
    </row>
    <row r="346" spans="2:18" ht="7.5" customHeight="1">
      <c r="B346" s="1363"/>
      <c r="C346" s="1363"/>
      <c r="D346" s="1363"/>
      <c r="E346" s="1363"/>
      <c r="F346" s="1363"/>
      <c r="G346" s="1329"/>
      <c r="H346" s="1329"/>
      <c r="I346" s="1329"/>
      <c r="J346" s="1329"/>
      <c r="K346" s="1329"/>
      <c r="L346" s="1329"/>
      <c r="M346" s="1329"/>
      <c r="N346" s="1329"/>
      <c r="O346" s="1329"/>
      <c r="P346" s="1329"/>
      <c r="Q346" s="1329"/>
      <c r="R346" s="1329"/>
    </row>
    <row r="347" spans="2:18" ht="12" customHeight="1">
      <c r="B347" s="1363"/>
      <c r="C347" s="1363"/>
      <c r="D347" s="1363"/>
      <c r="E347" s="1363"/>
      <c r="F347" s="1363"/>
      <c r="G347" s="1329"/>
      <c r="H347" s="1329"/>
      <c r="I347" s="1329"/>
      <c r="J347" s="1329"/>
      <c r="K347" s="1329"/>
      <c r="L347" s="1329"/>
      <c r="M347" s="1329"/>
      <c r="N347" s="1329"/>
      <c r="O347" s="1329"/>
      <c r="P347" s="1329"/>
      <c r="Q347" s="1329"/>
      <c r="R347" s="1329"/>
    </row>
    <row r="348" spans="2:18" ht="12" customHeight="1">
      <c r="B348" s="1363"/>
      <c r="C348" s="1363"/>
      <c r="D348" s="1363"/>
      <c r="E348" s="1363"/>
      <c r="F348" s="1363"/>
      <c r="G348" s="1329"/>
      <c r="H348" s="1329"/>
      <c r="I348" s="1329"/>
      <c r="J348" s="1329"/>
      <c r="K348" s="1329"/>
      <c r="L348" s="1329"/>
      <c r="M348" s="1329"/>
      <c r="N348" s="1329"/>
      <c r="O348" s="1329"/>
      <c r="P348" s="1329"/>
      <c r="Q348" s="1329"/>
      <c r="R348" s="1329"/>
    </row>
    <row r="349" spans="2:18" ht="12" customHeight="1">
      <c r="B349" s="1363"/>
      <c r="C349" s="1363"/>
      <c r="D349" s="1363"/>
      <c r="E349" s="1363"/>
      <c r="F349" s="1363"/>
      <c r="G349" s="1329"/>
      <c r="H349" s="1329"/>
      <c r="I349" s="1329"/>
      <c r="J349" s="1329"/>
      <c r="K349" s="1329"/>
      <c r="L349" s="1329"/>
      <c r="M349" s="1329"/>
      <c r="N349" s="1329"/>
      <c r="O349" s="1329"/>
      <c r="P349" s="1329"/>
      <c r="Q349" s="1329"/>
      <c r="R349" s="1329"/>
    </row>
    <row r="350" spans="2:18" ht="12" customHeight="1">
      <c r="B350" s="1363"/>
      <c r="C350" s="1363"/>
      <c r="D350" s="1363"/>
      <c r="E350" s="1363"/>
      <c r="F350" s="1363"/>
      <c r="G350" s="1329"/>
      <c r="H350" s="1329"/>
      <c r="I350" s="1329"/>
      <c r="J350" s="1329"/>
      <c r="K350" s="1329"/>
      <c r="L350" s="1329"/>
      <c r="M350" s="1329"/>
      <c r="N350" s="1329"/>
      <c r="O350" s="1329"/>
      <c r="P350" s="1329"/>
      <c r="Q350" s="1329"/>
      <c r="R350" s="1329"/>
    </row>
    <row r="351" spans="2:18" ht="12" customHeight="1">
      <c r="B351" s="1363"/>
      <c r="C351" s="1363"/>
      <c r="D351" s="1363"/>
      <c r="E351" s="1363"/>
      <c r="F351" s="1363"/>
      <c r="G351" s="1329"/>
      <c r="H351" s="1329"/>
      <c r="I351" s="1329"/>
      <c r="J351" s="1329"/>
      <c r="K351" s="1329"/>
      <c r="L351" s="1329"/>
      <c r="M351" s="1329"/>
      <c r="N351" s="1329"/>
      <c r="O351" s="1329"/>
      <c r="P351" s="1329"/>
      <c r="Q351" s="1329"/>
      <c r="R351" s="1329"/>
    </row>
    <row r="352" spans="2:18" ht="7.5" customHeight="1">
      <c r="B352" s="1363"/>
      <c r="C352" s="1363"/>
      <c r="D352" s="1363"/>
      <c r="E352" s="1363"/>
      <c r="F352" s="1363"/>
      <c r="G352" s="1329"/>
      <c r="H352" s="1329"/>
      <c r="I352" s="1329"/>
      <c r="J352" s="1329"/>
      <c r="K352" s="1329"/>
      <c r="L352" s="1329"/>
      <c r="M352" s="1329"/>
      <c r="N352" s="1329"/>
      <c r="O352" s="1329"/>
      <c r="P352" s="1329"/>
      <c r="Q352" s="1329"/>
      <c r="R352" s="1329"/>
    </row>
    <row r="353" spans="2:18" ht="12" customHeight="1">
      <c r="B353" s="1363"/>
      <c r="C353" s="1363"/>
      <c r="D353" s="1363"/>
      <c r="E353" s="1363"/>
      <c r="F353" s="1363"/>
      <c r="G353" s="1329"/>
      <c r="H353" s="1329"/>
      <c r="I353" s="1329"/>
      <c r="J353" s="1329"/>
      <c r="K353" s="1329"/>
      <c r="L353" s="1329"/>
      <c r="M353" s="1329"/>
      <c r="N353" s="1329"/>
      <c r="O353" s="1329"/>
      <c r="P353" s="1329"/>
      <c r="Q353" s="1329"/>
      <c r="R353" s="1329"/>
    </row>
    <row r="354" spans="2:18" ht="12" customHeight="1">
      <c r="B354" s="1363"/>
      <c r="C354" s="1363"/>
      <c r="D354" s="1363"/>
      <c r="E354" s="1363"/>
      <c r="F354" s="1363"/>
      <c r="G354" s="1329"/>
      <c r="H354" s="1329"/>
      <c r="I354" s="1329"/>
      <c r="J354" s="1329"/>
      <c r="K354" s="1329"/>
      <c r="L354" s="1329"/>
      <c r="M354" s="1329"/>
      <c r="N354" s="1329"/>
      <c r="O354" s="1329"/>
      <c r="P354" s="1329"/>
      <c r="Q354" s="1329"/>
      <c r="R354" s="1329"/>
    </row>
    <row r="355" spans="2:18" ht="12" customHeight="1">
      <c r="B355" s="1363"/>
      <c r="C355" s="1363"/>
      <c r="D355" s="1363"/>
      <c r="E355" s="1363"/>
      <c r="F355" s="1363"/>
      <c r="G355" s="1329"/>
      <c r="H355" s="1329"/>
      <c r="I355" s="1329"/>
      <c r="J355" s="1329"/>
      <c r="K355" s="1329"/>
      <c r="L355" s="1329"/>
      <c r="M355" s="1329"/>
      <c r="N355" s="1329"/>
      <c r="O355" s="1329"/>
      <c r="P355" s="1329"/>
      <c r="Q355" s="1329"/>
      <c r="R355" s="1329"/>
    </row>
    <row r="356" spans="2:18" ht="12" customHeight="1">
      <c r="B356" s="1363"/>
      <c r="C356" s="1363"/>
      <c r="D356" s="1363"/>
      <c r="E356" s="1363"/>
      <c r="F356" s="1363"/>
      <c r="G356" s="1329"/>
      <c r="H356" s="1329"/>
      <c r="I356" s="1329"/>
      <c r="J356" s="1329"/>
      <c r="K356" s="1329"/>
      <c r="L356" s="1329"/>
      <c r="M356" s="1329"/>
      <c r="N356" s="1329"/>
      <c r="O356" s="1329"/>
      <c r="P356" s="1329"/>
      <c r="Q356" s="1329"/>
      <c r="R356" s="1329"/>
    </row>
    <row r="357" spans="2:18" ht="12" customHeight="1">
      <c r="B357" s="1363"/>
      <c r="C357" s="1363"/>
      <c r="D357" s="1363"/>
      <c r="E357" s="1363"/>
      <c r="F357" s="1363"/>
      <c r="G357" s="1329"/>
      <c r="H357" s="1329"/>
      <c r="I357" s="1329"/>
      <c r="J357" s="1329"/>
      <c r="K357" s="1329"/>
      <c r="L357" s="1329"/>
      <c r="M357" s="1329"/>
      <c r="N357" s="1329"/>
      <c r="O357" s="1329"/>
      <c r="P357" s="1329"/>
      <c r="Q357" s="1329"/>
      <c r="R357" s="1329"/>
    </row>
    <row r="358" spans="2:18" ht="7.5" customHeight="1">
      <c r="B358" s="1363"/>
      <c r="C358" s="1363"/>
      <c r="D358" s="1363"/>
      <c r="E358" s="1363"/>
      <c r="F358" s="1363"/>
      <c r="G358" s="1329"/>
      <c r="H358" s="1329"/>
      <c r="I358" s="1329"/>
      <c r="J358" s="1329"/>
      <c r="K358" s="1329"/>
      <c r="L358" s="1329"/>
      <c r="M358" s="1329"/>
      <c r="N358" s="1329"/>
      <c r="O358" s="1329"/>
      <c r="P358" s="1329"/>
      <c r="Q358" s="1329"/>
      <c r="R358" s="1329"/>
    </row>
    <row r="359" spans="2:18" ht="12" customHeight="1">
      <c r="B359" s="1363"/>
      <c r="C359" s="1363"/>
      <c r="D359" s="1363"/>
      <c r="E359" s="1363"/>
      <c r="F359" s="1363"/>
      <c r="G359" s="1329"/>
      <c r="H359" s="1329"/>
      <c r="I359" s="1329"/>
      <c r="J359" s="1329"/>
      <c r="K359" s="1329"/>
      <c r="L359" s="1329"/>
      <c r="M359" s="1329"/>
      <c r="N359" s="1329"/>
      <c r="O359" s="1329"/>
      <c r="P359" s="1329"/>
      <c r="Q359" s="1329"/>
      <c r="R359" s="1329"/>
    </row>
    <row r="360" spans="2:18" ht="12" customHeight="1">
      <c r="B360" s="1363"/>
      <c r="C360" s="1363"/>
      <c r="D360" s="1363"/>
      <c r="E360" s="1363"/>
      <c r="F360" s="1363"/>
      <c r="G360" s="1329"/>
      <c r="H360" s="1329"/>
      <c r="I360" s="1329"/>
      <c r="J360" s="1329"/>
      <c r="K360" s="1329"/>
      <c r="L360" s="1329"/>
      <c r="M360" s="1329"/>
      <c r="N360" s="1329"/>
      <c r="O360" s="1329"/>
      <c r="P360" s="1329"/>
      <c r="Q360" s="1329"/>
      <c r="R360" s="1329"/>
    </row>
    <row r="361" spans="2:18" ht="12" customHeight="1">
      <c r="B361" s="1363"/>
      <c r="C361" s="1363"/>
      <c r="D361" s="1363"/>
      <c r="E361" s="1363"/>
      <c r="F361" s="1363"/>
      <c r="G361" s="1329"/>
      <c r="H361" s="1329"/>
      <c r="I361" s="1329"/>
      <c r="J361" s="1329"/>
      <c r="K361" s="1329"/>
      <c r="L361" s="1329"/>
      <c r="M361" s="1329"/>
      <c r="N361" s="1329"/>
      <c r="O361" s="1329"/>
      <c r="P361" s="1329"/>
      <c r="Q361" s="1329"/>
      <c r="R361" s="1329"/>
    </row>
    <row r="362" spans="2:18" ht="12" customHeight="1">
      <c r="B362" s="1363"/>
      <c r="C362" s="1363"/>
      <c r="D362" s="1363"/>
      <c r="E362" s="1363"/>
      <c r="F362" s="1363"/>
      <c r="G362" s="1329"/>
      <c r="H362" s="1329"/>
      <c r="I362" s="1329"/>
      <c r="J362" s="1329"/>
      <c r="K362" s="1329"/>
      <c r="L362" s="1329"/>
      <c r="M362" s="1329"/>
      <c r="N362" s="1329"/>
      <c r="O362" s="1329"/>
      <c r="P362" s="1329"/>
      <c r="Q362" s="1329"/>
      <c r="R362" s="1329"/>
    </row>
    <row r="363" spans="2:18" ht="9.75" customHeight="1">
      <c r="B363" s="1363"/>
      <c r="C363" s="1363"/>
      <c r="D363" s="1363"/>
      <c r="E363" s="1363"/>
      <c r="F363" s="1363"/>
      <c r="G363" s="1329"/>
      <c r="H363" s="1329"/>
      <c r="I363" s="1329"/>
      <c r="J363" s="1329"/>
      <c r="K363" s="1329"/>
      <c r="L363" s="1329"/>
      <c r="M363" s="1329"/>
      <c r="N363" s="1329"/>
      <c r="O363" s="1329"/>
      <c r="P363" s="1329"/>
      <c r="Q363" s="1329"/>
      <c r="R363" s="1329"/>
    </row>
    <row r="364" spans="2:18" ht="5.25" customHeight="1">
      <c r="B364" s="1363"/>
      <c r="C364" s="1363"/>
      <c r="D364" s="1363"/>
      <c r="E364" s="1363"/>
      <c r="F364" s="1363"/>
      <c r="G364" s="1329"/>
      <c r="H364" s="1329"/>
      <c r="I364" s="1329"/>
      <c r="J364" s="1329"/>
      <c r="K364" s="1329"/>
      <c r="L364" s="1329"/>
      <c r="M364" s="1329"/>
      <c r="N364" s="1329"/>
      <c r="O364" s="1329"/>
      <c r="P364" s="1329"/>
      <c r="Q364" s="1329"/>
      <c r="R364" s="1329"/>
    </row>
    <row r="365" spans="2:18" ht="14.25" customHeight="1">
      <c r="B365" s="1363"/>
      <c r="C365" s="1363"/>
      <c r="D365" s="1363"/>
      <c r="E365" s="1363"/>
      <c r="F365" s="1363"/>
      <c r="G365" s="1329"/>
      <c r="H365" s="1329"/>
      <c r="I365" s="1329"/>
      <c r="J365" s="1329"/>
      <c r="K365" s="1329"/>
      <c r="L365" s="1329"/>
      <c r="M365" s="1329"/>
      <c r="N365" s="1329"/>
      <c r="O365" s="1329"/>
      <c r="P365" s="1329"/>
      <c r="Q365" s="1329"/>
      <c r="R365" s="1329"/>
    </row>
    <row r="366" spans="2:18" ht="6" customHeight="1">
      <c r="B366" s="1363"/>
      <c r="C366" s="1363"/>
      <c r="D366" s="1363"/>
      <c r="E366" s="1363"/>
      <c r="F366" s="1363"/>
      <c r="G366" s="1329"/>
      <c r="H366" s="1329"/>
      <c r="I366" s="1329"/>
      <c r="J366" s="1329"/>
      <c r="K366" s="1329"/>
      <c r="L366" s="1329"/>
      <c r="M366" s="1329"/>
      <c r="N366" s="1329"/>
      <c r="O366" s="1329"/>
      <c r="P366" s="1329"/>
      <c r="Q366" s="1329"/>
      <c r="R366" s="1329"/>
    </row>
    <row r="367" spans="2:18" ht="4.5" customHeight="1">
      <c r="B367" s="1363"/>
      <c r="C367" s="1363"/>
      <c r="D367" s="1363"/>
      <c r="E367" s="1363"/>
      <c r="F367" s="1363"/>
      <c r="G367" s="1329"/>
      <c r="H367" s="1329"/>
      <c r="I367" s="1329"/>
      <c r="J367" s="1329"/>
      <c r="K367" s="1329"/>
      <c r="L367" s="1329"/>
      <c r="M367" s="1329"/>
      <c r="N367" s="1329"/>
      <c r="O367" s="1329"/>
      <c r="P367" s="1329"/>
      <c r="Q367" s="1329"/>
      <c r="R367" s="1329"/>
    </row>
    <row r="368" spans="2:18" ht="21" customHeight="1">
      <c r="B368" s="1363"/>
      <c r="C368" s="1363"/>
      <c r="D368" s="1363"/>
      <c r="E368" s="1363"/>
      <c r="F368" s="1363"/>
      <c r="G368" s="1329"/>
      <c r="H368" s="1329"/>
      <c r="I368" s="1329"/>
      <c r="J368" s="1329"/>
      <c r="K368" s="1329"/>
      <c r="L368" s="1329"/>
      <c r="M368" s="1329"/>
      <c r="N368" s="1329"/>
      <c r="O368" s="1329"/>
      <c r="P368" s="1329"/>
      <c r="Q368" s="1329"/>
      <c r="R368" s="1329"/>
    </row>
    <row r="369" spans="2:18" ht="12.75" customHeight="1">
      <c r="B369" s="1363"/>
      <c r="C369" s="1363"/>
      <c r="D369" s="1363"/>
      <c r="E369" s="1363"/>
      <c r="F369" s="1363"/>
      <c r="G369" s="1329"/>
      <c r="H369" s="1329"/>
      <c r="I369" s="1329"/>
      <c r="J369" s="1329"/>
      <c r="K369" s="1329"/>
      <c r="L369" s="1329"/>
      <c r="M369" s="1329"/>
      <c r="N369" s="1329"/>
      <c r="O369" s="1329"/>
      <c r="P369" s="1329"/>
      <c r="Q369" s="1329"/>
      <c r="R369" s="1329"/>
    </row>
    <row r="370" spans="2:18" ht="21" customHeight="1">
      <c r="B370" s="1363"/>
      <c r="C370" s="1363"/>
      <c r="D370" s="1363"/>
      <c r="E370" s="1363"/>
      <c r="F370" s="1363"/>
      <c r="G370" s="1329"/>
      <c r="H370" s="1329"/>
      <c r="I370" s="1329"/>
      <c r="J370" s="1329"/>
      <c r="K370" s="1329"/>
      <c r="L370" s="1329"/>
      <c r="M370" s="1329"/>
      <c r="N370" s="1329"/>
      <c r="O370" s="1329"/>
      <c r="P370" s="1329"/>
      <c r="Q370" s="1329"/>
      <c r="R370" s="1329"/>
    </row>
    <row r="371" spans="2:18" ht="11.25" customHeight="1">
      <c r="B371" s="1363"/>
      <c r="C371" s="1363"/>
      <c r="D371" s="1363"/>
      <c r="E371" s="1363"/>
      <c r="F371" s="1363"/>
      <c r="G371" s="1329"/>
      <c r="H371" s="1329"/>
      <c r="I371" s="1329"/>
      <c r="J371" s="1329"/>
      <c r="K371" s="1329"/>
      <c r="L371" s="1329"/>
      <c r="M371" s="1329"/>
      <c r="N371" s="1329"/>
      <c r="O371" s="1329"/>
      <c r="P371" s="1329"/>
      <c r="Q371" s="1329"/>
      <c r="R371" s="1329"/>
    </row>
    <row r="372" spans="2:18" ht="17.25" customHeight="1">
      <c r="B372" s="1363"/>
      <c r="C372" s="1363"/>
      <c r="D372" s="1363"/>
      <c r="E372" s="1363"/>
      <c r="F372" s="1363"/>
      <c r="G372" s="1329"/>
      <c r="H372" s="1329"/>
      <c r="I372" s="1329"/>
      <c r="J372" s="1329"/>
      <c r="K372" s="1329"/>
      <c r="L372" s="1329"/>
      <c r="M372" s="1329"/>
      <c r="N372" s="1329"/>
      <c r="O372" s="1329"/>
      <c r="P372" s="1329"/>
      <c r="Q372" s="1329"/>
      <c r="R372" s="1329"/>
    </row>
    <row r="373" spans="2:18" ht="14.25" customHeight="1">
      <c r="B373" s="1363"/>
      <c r="C373" s="1363"/>
      <c r="D373" s="1363"/>
      <c r="E373" s="1363"/>
      <c r="F373" s="1363"/>
      <c r="G373" s="1329"/>
      <c r="H373" s="1329"/>
      <c r="I373" s="1329"/>
      <c r="J373" s="1329"/>
      <c r="K373" s="1329"/>
      <c r="L373" s="1329"/>
      <c r="M373" s="1329"/>
      <c r="N373" s="1329"/>
      <c r="O373" s="1329"/>
      <c r="P373" s="1329"/>
      <c r="Q373" s="1329"/>
      <c r="R373" s="1329"/>
    </row>
    <row r="374" spans="2:18" ht="40.5" customHeight="1">
      <c r="B374" s="1363"/>
      <c r="C374" s="1363"/>
      <c r="D374" s="1363"/>
      <c r="E374" s="1363"/>
      <c r="F374" s="1363"/>
      <c r="G374" s="1329"/>
      <c r="H374" s="1329"/>
      <c r="I374" s="1329"/>
      <c r="J374" s="1329"/>
      <c r="K374" s="1329"/>
      <c r="L374" s="1329"/>
      <c r="M374" s="1329"/>
      <c r="N374" s="1329"/>
      <c r="O374" s="1329"/>
      <c r="P374" s="1329"/>
      <c r="Q374" s="1329"/>
      <c r="R374" s="1329"/>
    </row>
    <row r="375" spans="2:18" ht="41.25" customHeight="1">
      <c r="B375" s="1363"/>
      <c r="C375" s="1363"/>
      <c r="D375" s="1363"/>
      <c r="E375" s="1363"/>
      <c r="F375" s="1363"/>
      <c r="G375" s="1329"/>
      <c r="H375" s="1329"/>
      <c r="I375" s="1329"/>
      <c r="J375" s="1329"/>
      <c r="K375" s="1329"/>
      <c r="L375" s="1329"/>
      <c r="M375" s="1329"/>
      <c r="N375" s="1329"/>
      <c r="O375" s="1329"/>
      <c r="P375" s="1329"/>
      <c r="Q375" s="1329"/>
      <c r="R375" s="1329"/>
    </row>
    <row r="376" spans="2:18" ht="9.75" customHeight="1">
      <c r="B376" s="1363"/>
      <c r="C376" s="1363"/>
      <c r="D376" s="1363"/>
      <c r="E376" s="1363"/>
      <c r="F376" s="1363"/>
      <c r="G376" s="1329"/>
      <c r="H376" s="1329"/>
      <c r="I376" s="1329"/>
      <c r="J376" s="1329"/>
      <c r="K376" s="1329"/>
      <c r="L376" s="1329"/>
      <c r="M376" s="1329"/>
      <c r="N376" s="1329"/>
      <c r="O376" s="1329"/>
      <c r="P376" s="1329"/>
      <c r="Q376" s="1329"/>
      <c r="R376" s="1329"/>
    </row>
    <row r="377" spans="2:18" ht="15" customHeight="1">
      <c r="B377" s="1363"/>
      <c r="C377" s="1363"/>
      <c r="D377" s="1363"/>
      <c r="E377" s="1363"/>
      <c r="F377" s="1363"/>
      <c r="G377" s="1329"/>
      <c r="H377" s="1329"/>
      <c r="I377" s="1329"/>
      <c r="J377" s="1329"/>
      <c r="K377" s="1329"/>
      <c r="L377" s="1329"/>
      <c r="M377" s="1329"/>
      <c r="N377" s="1329"/>
      <c r="O377" s="1329"/>
      <c r="P377" s="1329"/>
      <c r="Q377" s="1329"/>
      <c r="R377" s="1329"/>
    </row>
    <row r="378" spans="2:18" ht="7.5" customHeight="1">
      <c r="B378" s="1363"/>
      <c r="C378" s="1363"/>
      <c r="D378" s="1363"/>
      <c r="E378" s="1363"/>
      <c r="F378" s="1363"/>
      <c r="G378" s="1329"/>
      <c r="H378" s="1329"/>
      <c r="I378" s="1329"/>
      <c r="J378" s="1329"/>
      <c r="K378" s="1329"/>
      <c r="L378" s="1329"/>
      <c r="M378" s="1329"/>
      <c r="N378" s="1329"/>
      <c r="O378" s="1329"/>
      <c r="P378" s="1329"/>
      <c r="Q378" s="1329"/>
      <c r="R378" s="1329"/>
    </row>
    <row r="379" spans="2:18" ht="12" customHeight="1">
      <c r="B379" s="1363"/>
      <c r="C379" s="1363"/>
      <c r="D379" s="1363"/>
      <c r="E379" s="1363"/>
      <c r="F379" s="1363"/>
      <c r="G379" s="1329"/>
      <c r="H379" s="1329"/>
      <c r="I379" s="1329"/>
      <c r="J379" s="1329"/>
      <c r="K379" s="1329"/>
      <c r="L379" s="1329"/>
      <c r="M379" s="1329"/>
      <c r="N379" s="1329"/>
      <c r="O379" s="1329"/>
      <c r="P379" s="1329"/>
      <c r="Q379" s="1329"/>
      <c r="R379" s="1329"/>
    </row>
    <row r="380" spans="2:18" ht="7.5" customHeight="1">
      <c r="B380" s="1363"/>
      <c r="C380" s="1363"/>
      <c r="D380" s="1363"/>
      <c r="E380" s="1363"/>
      <c r="F380" s="1363"/>
      <c r="G380" s="1329"/>
      <c r="H380" s="1329"/>
      <c r="I380" s="1329"/>
      <c r="J380" s="1329"/>
      <c r="K380" s="1329"/>
      <c r="L380" s="1329"/>
      <c r="M380" s="1329"/>
      <c r="N380" s="1329"/>
      <c r="O380" s="1329"/>
      <c r="P380" s="1329"/>
      <c r="Q380" s="1329"/>
      <c r="R380" s="1329"/>
    </row>
    <row r="381" spans="2:18" ht="12" customHeight="1">
      <c r="B381" s="1363"/>
      <c r="C381" s="1363"/>
      <c r="D381" s="1363"/>
      <c r="E381" s="1363"/>
      <c r="F381" s="1363"/>
      <c r="G381" s="1329"/>
      <c r="H381" s="1329"/>
      <c r="I381" s="1329"/>
      <c r="J381" s="1329"/>
      <c r="K381" s="1329"/>
      <c r="L381" s="1329"/>
      <c r="M381" s="1329"/>
      <c r="N381" s="1329"/>
      <c r="O381" s="1329"/>
      <c r="P381" s="1329"/>
      <c r="Q381" s="1329"/>
      <c r="R381" s="1329"/>
    </row>
    <row r="382" spans="2:18" ht="12" customHeight="1">
      <c r="B382" s="1363"/>
      <c r="C382" s="1363"/>
      <c r="D382" s="1363"/>
      <c r="E382" s="1363"/>
      <c r="F382" s="1363"/>
      <c r="G382" s="1329"/>
      <c r="H382" s="1329"/>
      <c r="I382" s="1329"/>
      <c r="J382" s="1329"/>
      <c r="K382" s="1329"/>
      <c r="L382" s="1329"/>
      <c r="M382" s="1329"/>
      <c r="N382" s="1329"/>
      <c r="O382" s="1329"/>
      <c r="P382" s="1329"/>
      <c r="Q382" s="1329"/>
      <c r="R382" s="1329"/>
    </row>
    <row r="383" spans="2:18" ht="12" customHeight="1">
      <c r="B383" s="1363"/>
      <c r="C383" s="1363"/>
      <c r="D383" s="1363"/>
      <c r="E383" s="1363"/>
      <c r="F383" s="1363"/>
      <c r="G383" s="1329"/>
      <c r="H383" s="1329"/>
      <c r="I383" s="1329"/>
      <c r="J383" s="1329"/>
      <c r="K383" s="1329"/>
      <c r="L383" s="1329"/>
      <c r="M383" s="1329"/>
      <c r="N383" s="1329"/>
      <c r="O383" s="1329"/>
      <c r="P383" s="1329"/>
      <c r="Q383" s="1329"/>
      <c r="R383" s="1329"/>
    </row>
    <row r="384" spans="2:18" ht="12" customHeight="1">
      <c r="B384" s="1363"/>
      <c r="C384" s="1363"/>
      <c r="D384" s="1363"/>
      <c r="E384" s="1363"/>
      <c r="F384" s="1363"/>
      <c r="G384" s="1329"/>
      <c r="H384" s="1329"/>
      <c r="I384" s="1329"/>
      <c r="J384" s="1329"/>
      <c r="K384" s="1329"/>
      <c r="L384" s="1329"/>
      <c r="M384" s="1329"/>
      <c r="N384" s="1329"/>
      <c r="O384" s="1329"/>
      <c r="P384" s="1329"/>
      <c r="Q384" s="1329"/>
      <c r="R384" s="1329"/>
    </row>
    <row r="385" spans="2:18" ht="12" customHeight="1">
      <c r="B385" s="1363"/>
      <c r="C385" s="1363"/>
      <c r="D385" s="1363"/>
      <c r="E385" s="1363"/>
      <c r="F385" s="1363"/>
      <c r="G385" s="1329"/>
      <c r="H385" s="1329"/>
      <c r="I385" s="1329"/>
      <c r="J385" s="1329"/>
      <c r="K385" s="1329"/>
      <c r="L385" s="1329"/>
      <c r="M385" s="1329"/>
      <c r="N385" s="1329"/>
      <c r="O385" s="1329"/>
      <c r="P385" s="1329"/>
      <c r="Q385" s="1329"/>
      <c r="R385" s="1329"/>
    </row>
    <row r="386" spans="2:18" ht="7.5" customHeight="1">
      <c r="B386" s="1363"/>
      <c r="C386" s="1363"/>
      <c r="D386" s="1363"/>
      <c r="E386" s="1363"/>
      <c r="F386" s="1363"/>
      <c r="G386" s="1329"/>
      <c r="H386" s="1329"/>
      <c r="I386" s="1329"/>
      <c r="J386" s="1329"/>
      <c r="K386" s="1329"/>
      <c r="L386" s="1329"/>
      <c r="M386" s="1329"/>
      <c r="N386" s="1329"/>
      <c r="O386" s="1329"/>
      <c r="P386" s="1329"/>
      <c r="Q386" s="1329"/>
      <c r="R386" s="1329"/>
    </row>
    <row r="387" spans="2:18" ht="12" customHeight="1">
      <c r="B387" s="1363"/>
      <c r="C387" s="1363"/>
      <c r="D387" s="1363"/>
      <c r="E387" s="1363"/>
      <c r="F387" s="1363"/>
      <c r="G387" s="1329"/>
      <c r="H387" s="1329"/>
      <c r="I387" s="1329"/>
      <c r="J387" s="1329"/>
      <c r="K387" s="1329"/>
      <c r="L387" s="1329"/>
      <c r="M387" s="1329"/>
      <c r="N387" s="1329"/>
      <c r="O387" s="1329"/>
      <c r="P387" s="1329"/>
      <c r="Q387" s="1329"/>
      <c r="R387" s="1329"/>
    </row>
    <row r="388" spans="2:18" ht="12" customHeight="1">
      <c r="B388" s="1363"/>
      <c r="C388" s="1363"/>
      <c r="D388" s="1363"/>
      <c r="E388" s="1363"/>
      <c r="F388" s="1363"/>
      <c r="G388" s="1329"/>
      <c r="H388" s="1329"/>
      <c r="I388" s="1329"/>
      <c r="J388" s="1329"/>
      <c r="K388" s="1329"/>
      <c r="L388" s="1329"/>
      <c r="M388" s="1329"/>
      <c r="N388" s="1329"/>
      <c r="O388" s="1329"/>
      <c r="P388" s="1329"/>
      <c r="Q388" s="1329"/>
      <c r="R388" s="1329"/>
    </row>
    <row r="389" spans="2:18" ht="12" customHeight="1">
      <c r="B389" s="1363"/>
      <c r="C389" s="1363"/>
      <c r="D389" s="1363"/>
      <c r="E389" s="1363"/>
      <c r="F389" s="1363"/>
      <c r="G389" s="1329"/>
      <c r="H389" s="1329"/>
      <c r="I389" s="1329"/>
      <c r="J389" s="1329"/>
      <c r="K389" s="1329"/>
      <c r="L389" s="1329"/>
      <c r="M389" s="1329"/>
      <c r="N389" s="1329"/>
      <c r="O389" s="1329"/>
      <c r="P389" s="1329"/>
      <c r="Q389" s="1329"/>
      <c r="R389" s="1329"/>
    </row>
    <row r="390" spans="2:18" ht="12" customHeight="1">
      <c r="B390" s="1363"/>
      <c r="C390" s="1363"/>
      <c r="D390" s="1363"/>
      <c r="E390" s="1363"/>
      <c r="F390" s="1363"/>
      <c r="G390" s="1329"/>
      <c r="H390" s="1329"/>
      <c r="I390" s="1329"/>
      <c r="J390" s="1329"/>
      <c r="K390" s="1329"/>
      <c r="L390" s="1329"/>
      <c r="M390" s="1329"/>
      <c r="N390" s="1329"/>
      <c r="O390" s="1329"/>
      <c r="P390" s="1329"/>
      <c r="Q390" s="1329"/>
      <c r="R390" s="1329"/>
    </row>
    <row r="391" spans="2:18" ht="12" customHeight="1">
      <c r="B391" s="1363"/>
      <c r="C391" s="1363"/>
      <c r="D391" s="1363"/>
      <c r="E391" s="1363"/>
      <c r="F391" s="1363"/>
      <c r="G391" s="1329"/>
      <c r="H391" s="1329"/>
      <c r="I391" s="1329"/>
      <c r="J391" s="1329"/>
      <c r="K391" s="1329"/>
      <c r="L391" s="1329"/>
      <c r="M391" s="1329"/>
      <c r="N391" s="1329"/>
      <c r="O391" s="1329"/>
      <c r="P391" s="1329"/>
      <c r="Q391" s="1329"/>
      <c r="R391" s="1329"/>
    </row>
    <row r="392" spans="2:18" ht="7.5" customHeight="1">
      <c r="B392" s="1363"/>
      <c r="C392" s="1363"/>
      <c r="D392" s="1363"/>
      <c r="E392" s="1363"/>
      <c r="F392" s="1363"/>
      <c r="G392" s="1329"/>
      <c r="H392" s="1329"/>
      <c r="I392" s="1329"/>
      <c r="J392" s="1329"/>
      <c r="K392" s="1329"/>
      <c r="L392" s="1329"/>
      <c r="M392" s="1329"/>
      <c r="N392" s="1329"/>
      <c r="O392" s="1329"/>
      <c r="P392" s="1329"/>
      <c r="Q392" s="1329"/>
      <c r="R392" s="1329"/>
    </row>
    <row r="393" spans="2:18" ht="12" customHeight="1">
      <c r="B393" s="1363"/>
      <c r="C393" s="1363"/>
      <c r="D393" s="1363"/>
      <c r="E393" s="1363"/>
      <c r="F393" s="1363"/>
      <c r="G393" s="1329"/>
      <c r="H393" s="1329"/>
      <c r="I393" s="1329"/>
      <c r="J393" s="1329"/>
      <c r="K393" s="1329"/>
      <c r="L393" s="1329"/>
      <c r="M393" s="1329"/>
      <c r="N393" s="1329"/>
      <c r="O393" s="1329"/>
      <c r="P393" s="1329"/>
      <c r="Q393" s="1329"/>
      <c r="R393" s="1329"/>
    </row>
    <row r="394" spans="2:18" ht="12" customHeight="1">
      <c r="B394" s="1363"/>
      <c r="C394" s="1363"/>
      <c r="D394" s="1363"/>
      <c r="E394" s="1363"/>
      <c r="F394" s="1363"/>
      <c r="G394" s="1329"/>
      <c r="H394" s="1329"/>
      <c r="I394" s="1329"/>
      <c r="J394" s="1329"/>
      <c r="K394" s="1329"/>
      <c r="L394" s="1329"/>
      <c r="M394" s="1329"/>
      <c r="N394" s="1329"/>
      <c r="O394" s="1329"/>
      <c r="P394" s="1329"/>
      <c r="Q394" s="1329"/>
      <c r="R394" s="1329"/>
    </row>
    <row r="395" spans="2:18" ht="12" customHeight="1">
      <c r="B395" s="1363"/>
      <c r="C395" s="1363"/>
      <c r="D395" s="1363"/>
      <c r="E395" s="1363"/>
      <c r="F395" s="1363"/>
      <c r="G395" s="1329"/>
      <c r="H395" s="1329"/>
      <c r="I395" s="1329"/>
      <c r="J395" s="1329"/>
      <c r="K395" s="1329"/>
      <c r="L395" s="1329"/>
      <c r="M395" s="1329"/>
      <c r="N395" s="1329"/>
      <c r="O395" s="1329"/>
      <c r="P395" s="1329"/>
      <c r="Q395" s="1329"/>
      <c r="R395" s="1329"/>
    </row>
    <row r="396" spans="2:18" ht="12" customHeight="1">
      <c r="B396" s="1363"/>
      <c r="C396" s="1363"/>
      <c r="D396" s="1363"/>
      <c r="E396" s="1363"/>
      <c r="F396" s="1363"/>
      <c r="G396" s="1329"/>
      <c r="H396" s="1329"/>
      <c r="I396" s="1329"/>
      <c r="J396" s="1329"/>
      <c r="K396" s="1329"/>
      <c r="L396" s="1329"/>
      <c r="M396" s="1329"/>
      <c r="N396" s="1329"/>
      <c r="O396" s="1329"/>
      <c r="P396" s="1329"/>
      <c r="Q396" s="1329"/>
      <c r="R396" s="1329"/>
    </row>
    <row r="397" spans="2:18" ht="12" customHeight="1">
      <c r="B397" s="1363"/>
      <c r="C397" s="1363"/>
      <c r="D397" s="1363"/>
      <c r="E397" s="1363"/>
      <c r="F397" s="1363"/>
      <c r="G397" s="1329"/>
      <c r="H397" s="1329"/>
      <c r="I397" s="1329"/>
      <c r="J397" s="1329"/>
      <c r="K397" s="1329"/>
      <c r="L397" s="1329"/>
      <c r="M397" s="1329"/>
      <c r="N397" s="1329"/>
      <c r="O397" s="1329"/>
      <c r="P397" s="1329"/>
      <c r="Q397" s="1329"/>
      <c r="R397" s="1329"/>
    </row>
    <row r="398" spans="2:18" ht="7.5" customHeight="1">
      <c r="B398" s="1363"/>
      <c r="C398" s="1363"/>
      <c r="D398" s="1363"/>
      <c r="E398" s="1363"/>
      <c r="F398" s="1363"/>
      <c r="G398" s="1329"/>
      <c r="H398" s="1329"/>
      <c r="I398" s="1329"/>
      <c r="J398" s="1329"/>
      <c r="K398" s="1329"/>
      <c r="L398" s="1329"/>
      <c r="M398" s="1329"/>
      <c r="N398" s="1329"/>
      <c r="O398" s="1329"/>
      <c r="P398" s="1329"/>
      <c r="Q398" s="1329"/>
      <c r="R398" s="1329"/>
    </row>
    <row r="399" spans="2:18" ht="12" customHeight="1">
      <c r="B399" s="1363"/>
      <c r="C399" s="1363"/>
      <c r="D399" s="1363"/>
      <c r="E399" s="1363"/>
      <c r="F399" s="1363"/>
      <c r="G399" s="1329"/>
      <c r="H399" s="1329"/>
      <c r="I399" s="1329"/>
      <c r="J399" s="1329"/>
      <c r="K399" s="1329"/>
      <c r="L399" s="1329"/>
      <c r="M399" s="1329"/>
      <c r="N399" s="1329"/>
      <c r="O399" s="1329"/>
      <c r="P399" s="1329"/>
      <c r="Q399" s="1329"/>
      <c r="R399" s="1329"/>
    </row>
    <row r="400" spans="2:18" ht="12" customHeight="1">
      <c r="B400" s="1363"/>
      <c r="C400" s="1363"/>
      <c r="D400" s="1363"/>
      <c r="E400" s="1363"/>
      <c r="F400" s="1363"/>
      <c r="G400" s="1329"/>
      <c r="H400" s="1329"/>
      <c r="I400" s="1329"/>
      <c r="J400" s="1329"/>
      <c r="K400" s="1329"/>
      <c r="L400" s="1329"/>
      <c r="M400" s="1329"/>
      <c r="N400" s="1329"/>
      <c r="O400" s="1329"/>
      <c r="P400" s="1329"/>
      <c r="Q400" s="1329"/>
      <c r="R400" s="1329"/>
    </row>
    <row r="401" spans="2:18" ht="12" customHeight="1">
      <c r="B401" s="1363"/>
      <c r="C401" s="1363"/>
      <c r="D401" s="1363"/>
      <c r="E401" s="1363"/>
      <c r="F401" s="1363"/>
      <c r="G401" s="1329"/>
      <c r="H401" s="1329"/>
      <c r="I401" s="1329"/>
      <c r="J401" s="1329"/>
      <c r="K401" s="1329"/>
      <c r="L401" s="1329"/>
      <c r="M401" s="1329"/>
      <c r="N401" s="1329"/>
      <c r="O401" s="1329"/>
      <c r="P401" s="1329"/>
      <c r="Q401" s="1329"/>
      <c r="R401" s="1329"/>
    </row>
    <row r="402" spans="2:18" ht="12" customHeight="1">
      <c r="B402" s="1363"/>
      <c r="C402" s="1363"/>
      <c r="D402" s="1363"/>
      <c r="E402" s="1363"/>
      <c r="F402" s="1363"/>
      <c r="G402" s="1329"/>
      <c r="H402" s="1329"/>
      <c r="I402" s="1329"/>
      <c r="J402" s="1329"/>
      <c r="K402" s="1329"/>
      <c r="L402" s="1329"/>
      <c r="M402" s="1329"/>
      <c r="N402" s="1329"/>
      <c r="O402" s="1329"/>
      <c r="P402" s="1329"/>
      <c r="Q402" s="1329"/>
      <c r="R402" s="1329"/>
    </row>
    <row r="403" spans="2:18" ht="12" customHeight="1">
      <c r="B403" s="1363"/>
      <c r="C403" s="1363"/>
      <c r="D403" s="1363"/>
      <c r="E403" s="1363"/>
      <c r="F403" s="1363"/>
      <c r="G403" s="1329"/>
      <c r="H403" s="1329"/>
      <c r="I403" s="1329"/>
      <c r="J403" s="1329"/>
      <c r="K403" s="1329"/>
      <c r="L403" s="1329"/>
      <c r="M403" s="1329"/>
      <c r="N403" s="1329"/>
      <c r="O403" s="1329"/>
      <c r="P403" s="1329"/>
      <c r="Q403" s="1329"/>
      <c r="R403" s="1329"/>
    </row>
    <row r="404" spans="2:18" ht="12">
      <c r="B404" s="1363"/>
      <c r="C404" s="1363"/>
      <c r="D404" s="1363"/>
      <c r="E404" s="1363"/>
      <c r="F404" s="1363"/>
      <c r="G404" s="1329"/>
      <c r="H404" s="1329"/>
      <c r="I404" s="1329"/>
      <c r="J404" s="1329"/>
      <c r="K404" s="1329"/>
      <c r="L404" s="1329"/>
      <c r="M404" s="1329"/>
      <c r="N404" s="1329"/>
      <c r="O404" s="1329"/>
      <c r="P404" s="1329"/>
      <c r="Q404" s="1329"/>
      <c r="R404" s="1329"/>
    </row>
    <row r="405" spans="2:18" ht="7.5" customHeight="1">
      <c r="B405" s="1363"/>
      <c r="C405" s="1363"/>
      <c r="D405" s="1363"/>
      <c r="E405" s="1363"/>
      <c r="F405" s="1363"/>
      <c r="G405" s="1329"/>
      <c r="H405" s="1329"/>
      <c r="I405" s="1329"/>
      <c r="J405" s="1329"/>
      <c r="K405" s="1329"/>
      <c r="L405" s="1329"/>
      <c r="M405" s="1329"/>
      <c r="N405" s="1329"/>
      <c r="O405" s="1329"/>
      <c r="P405" s="1329"/>
      <c r="Q405" s="1329"/>
      <c r="R405" s="1329"/>
    </row>
    <row r="406" spans="2:18" ht="12" customHeight="1">
      <c r="B406" s="1363"/>
      <c r="C406" s="1363"/>
      <c r="D406" s="1363"/>
      <c r="E406" s="1363"/>
      <c r="F406" s="1363"/>
      <c r="G406" s="1329"/>
      <c r="H406" s="1329"/>
      <c r="I406" s="1329"/>
      <c r="J406" s="1329"/>
      <c r="K406" s="1329"/>
      <c r="L406" s="1329"/>
      <c r="M406" s="1329"/>
      <c r="N406" s="1329"/>
      <c r="O406" s="1329"/>
      <c r="P406" s="1329"/>
      <c r="Q406" s="1329"/>
      <c r="R406" s="1329"/>
    </row>
    <row r="407" spans="2:18" ht="12" customHeight="1">
      <c r="B407" s="1363"/>
      <c r="C407" s="1363"/>
      <c r="D407" s="1363"/>
      <c r="E407" s="1363"/>
      <c r="F407" s="1363"/>
      <c r="G407" s="1329"/>
      <c r="H407" s="1329"/>
      <c r="I407" s="1329"/>
      <c r="J407" s="1329"/>
      <c r="K407" s="1329"/>
      <c r="L407" s="1329"/>
      <c r="M407" s="1329"/>
      <c r="N407" s="1329"/>
      <c r="O407" s="1329"/>
      <c r="P407" s="1329"/>
      <c r="Q407" s="1329"/>
      <c r="R407" s="1329"/>
    </row>
    <row r="408" spans="2:18" ht="12" customHeight="1">
      <c r="B408" s="1363"/>
      <c r="C408" s="1363"/>
      <c r="D408" s="1363"/>
      <c r="E408" s="1363"/>
      <c r="F408" s="1363"/>
      <c r="G408" s="1329"/>
      <c r="H408" s="1329"/>
      <c r="I408" s="1329"/>
      <c r="J408" s="1329"/>
      <c r="K408" s="1329"/>
      <c r="L408" s="1329"/>
      <c r="M408" s="1329"/>
      <c r="N408" s="1329"/>
      <c r="O408" s="1329"/>
      <c r="P408" s="1329"/>
      <c r="Q408" s="1329"/>
      <c r="R408" s="1329"/>
    </row>
    <row r="409" spans="2:18" ht="12" customHeight="1">
      <c r="B409" s="1363"/>
      <c r="C409" s="1363"/>
      <c r="D409" s="1363"/>
      <c r="E409" s="1363"/>
      <c r="F409" s="1363"/>
      <c r="G409" s="1329"/>
      <c r="H409" s="1329"/>
      <c r="I409" s="1329"/>
      <c r="J409" s="1329"/>
      <c r="K409" s="1329"/>
      <c r="L409" s="1329"/>
      <c r="M409" s="1329"/>
      <c r="N409" s="1329"/>
      <c r="O409" s="1329"/>
      <c r="P409" s="1329"/>
      <c r="Q409" s="1329"/>
      <c r="R409" s="1329"/>
    </row>
    <row r="410" spans="2:18" ht="12" customHeight="1">
      <c r="B410" s="1363"/>
      <c r="C410" s="1363"/>
      <c r="D410" s="1363"/>
      <c r="E410" s="1363"/>
      <c r="F410" s="1363"/>
      <c r="G410" s="1329"/>
      <c r="H410" s="1329"/>
      <c r="I410" s="1329"/>
      <c r="J410" s="1329"/>
      <c r="K410" s="1329"/>
      <c r="L410" s="1329"/>
      <c r="M410" s="1329"/>
      <c r="N410" s="1329"/>
      <c r="O410" s="1329"/>
      <c r="P410" s="1329"/>
      <c r="Q410" s="1329"/>
      <c r="R410" s="1329"/>
    </row>
    <row r="411" spans="2:18" ht="7.5" customHeight="1">
      <c r="B411" s="1363"/>
      <c r="C411" s="1363"/>
      <c r="D411" s="1363"/>
      <c r="E411" s="1363"/>
      <c r="F411" s="1363"/>
      <c r="G411" s="1329"/>
      <c r="H411" s="1329"/>
      <c r="I411" s="1329"/>
      <c r="J411" s="1329"/>
      <c r="K411" s="1329"/>
      <c r="L411" s="1329"/>
      <c r="M411" s="1329"/>
      <c r="N411" s="1329"/>
      <c r="O411" s="1329"/>
      <c r="P411" s="1329"/>
      <c r="Q411" s="1329"/>
      <c r="R411" s="1329"/>
    </row>
    <row r="412" spans="2:18" ht="12" customHeight="1">
      <c r="B412" s="1363"/>
      <c r="C412" s="1363"/>
      <c r="D412" s="1363"/>
      <c r="E412" s="1363"/>
      <c r="F412" s="1363"/>
      <c r="G412" s="1329"/>
      <c r="H412" s="1329"/>
      <c r="I412" s="1329"/>
      <c r="J412" s="1329"/>
      <c r="K412" s="1329"/>
      <c r="L412" s="1329"/>
      <c r="M412" s="1329"/>
      <c r="N412" s="1329"/>
      <c r="O412" s="1329"/>
      <c r="P412" s="1329"/>
      <c r="Q412" s="1329"/>
      <c r="R412" s="1329"/>
    </row>
    <row r="413" spans="2:18" ht="12" customHeight="1">
      <c r="B413" s="1363"/>
      <c r="C413" s="1363"/>
      <c r="D413" s="1363"/>
      <c r="E413" s="1363"/>
      <c r="F413" s="1363"/>
      <c r="G413" s="1329"/>
      <c r="H413" s="1329"/>
      <c r="I413" s="1329"/>
      <c r="J413" s="1329"/>
      <c r="K413" s="1329"/>
      <c r="L413" s="1329"/>
      <c r="M413" s="1329"/>
      <c r="N413" s="1329"/>
      <c r="O413" s="1329"/>
      <c r="P413" s="1329"/>
      <c r="Q413" s="1329"/>
      <c r="R413" s="1329"/>
    </row>
    <row r="414" spans="2:18" ht="12" customHeight="1">
      <c r="B414" s="1363"/>
      <c r="C414" s="1363"/>
      <c r="D414" s="1363"/>
      <c r="E414" s="1363"/>
      <c r="F414" s="1363"/>
      <c r="G414" s="1329"/>
      <c r="H414" s="1329"/>
      <c r="I414" s="1329"/>
      <c r="J414" s="1329"/>
      <c r="K414" s="1329"/>
      <c r="L414" s="1329"/>
      <c r="M414" s="1329"/>
      <c r="N414" s="1329"/>
      <c r="O414" s="1329"/>
      <c r="P414" s="1329"/>
      <c r="Q414" s="1329"/>
      <c r="R414" s="1329"/>
    </row>
    <row r="415" spans="2:18" ht="12" customHeight="1">
      <c r="B415" s="1363"/>
      <c r="C415" s="1363"/>
      <c r="D415" s="1363"/>
      <c r="E415" s="1363"/>
      <c r="F415" s="1363"/>
      <c r="G415" s="1329"/>
      <c r="H415" s="1329"/>
      <c r="I415" s="1329"/>
      <c r="J415" s="1329"/>
      <c r="K415" s="1329"/>
      <c r="L415" s="1329"/>
      <c r="M415" s="1329"/>
      <c r="N415" s="1329"/>
      <c r="O415" s="1329"/>
      <c r="P415" s="1329"/>
      <c r="Q415" s="1329"/>
      <c r="R415" s="1329"/>
    </row>
    <row r="416" spans="2:18" ht="12" customHeight="1">
      <c r="B416" s="1363"/>
      <c r="C416" s="1363"/>
      <c r="D416" s="1363"/>
      <c r="E416" s="1363"/>
      <c r="F416" s="1363"/>
      <c r="G416" s="1329"/>
      <c r="H416" s="1329"/>
      <c r="I416" s="1329"/>
      <c r="J416" s="1329"/>
      <c r="K416" s="1329"/>
      <c r="L416" s="1329"/>
      <c r="M416" s="1329"/>
      <c r="N416" s="1329"/>
      <c r="O416" s="1329"/>
      <c r="P416" s="1329"/>
      <c r="Q416" s="1329"/>
      <c r="R416" s="1329"/>
    </row>
    <row r="417" spans="2:18" ht="7.5" customHeight="1">
      <c r="B417" s="1363"/>
      <c r="C417" s="1363"/>
      <c r="D417" s="1363"/>
      <c r="E417" s="1363"/>
      <c r="F417" s="1363"/>
      <c r="G417" s="1329"/>
      <c r="H417" s="1329"/>
      <c r="I417" s="1329"/>
      <c r="J417" s="1329"/>
      <c r="K417" s="1329"/>
      <c r="L417" s="1329"/>
      <c r="M417" s="1329"/>
      <c r="N417" s="1329"/>
      <c r="O417" s="1329"/>
      <c r="P417" s="1329"/>
      <c r="Q417" s="1329"/>
      <c r="R417" s="1329"/>
    </row>
    <row r="418" spans="2:18" ht="12" customHeight="1">
      <c r="B418" s="1363"/>
      <c r="C418" s="1363"/>
      <c r="D418" s="1363"/>
      <c r="E418" s="1363"/>
      <c r="F418" s="1363"/>
      <c r="G418" s="1329"/>
      <c r="H418" s="1329"/>
      <c r="I418" s="1329"/>
      <c r="J418" s="1329"/>
      <c r="K418" s="1329"/>
      <c r="L418" s="1329"/>
      <c r="M418" s="1329"/>
      <c r="N418" s="1329"/>
      <c r="O418" s="1329"/>
      <c r="P418" s="1329"/>
      <c r="Q418" s="1329"/>
      <c r="R418" s="1329"/>
    </row>
    <row r="419" spans="2:18" ht="12" customHeight="1">
      <c r="B419" s="1363"/>
      <c r="C419" s="1363"/>
      <c r="D419" s="1363"/>
      <c r="E419" s="1363"/>
      <c r="F419" s="1363"/>
      <c r="G419" s="1329"/>
      <c r="H419" s="1329"/>
      <c r="I419" s="1329"/>
      <c r="J419" s="1329"/>
      <c r="K419" s="1329"/>
      <c r="L419" s="1329"/>
      <c r="M419" s="1329"/>
      <c r="N419" s="1329"/>
      <c r="O419" s="1329"/>
      <c r="P419" s="1329"/>
      <c r="Q419" s="1329"/>
      <c r="R419" s="1329"/>
    </row>
    <row r="420" spans="2:18" ht="12" customHeight="1">
      <c r="B420" s="1363"/>
      <c r="C420" s="1363"/>
      <c r="D420" s="1363"/>
      <c r="E420" s="1363"/>
      <c r="F420" s="1363"/>
      <c r="G420" s="1329"/>
      <c r="H420" s="1329"/>
      <c r="I420" s="1329"/>
      <c r="J420" s="1329"/>
      <c r="K420" s="1329"/>
      <c r="L420" s="1329"/>
      <c r="M420" s="1329"/>
      <c r="N420" s="1329"/>
      <c r="O420" s="1329"/>
      <c r="P420" s="1329"/>
      <c r="Q420" s="1329"/>
      <c r="R420" s="1329"/>
    </row>
    <row r="421" spans="2:18" ht="12" customHeight="1">
      <c r="B421" s="1363"/>
      <c r="C421" s="1363"/>
      <c r="D421" s="1363"/>
      <c r="E421" s="1363"/>
      <c r="F421" s="1363"/>
      <c r="G421" s="1329"/>
      <c r="H421" s="1329"/>
      <c r="I421" s="1329"/>
      <c r="J421" s="1329"/>
      <c r="K421" s="1329"/>
      <c r="L421" s="1329"/>
      <c r="M421" s="1329"/>
      <c r="N421" s="1329"/>
      <c r="O421" s="1329"/>
      <c r="P421" s="1329"/>
      <c r="Q421" s="1329"/>
      <c r="R421" s="1329"/>
    </row>
    <row r="422" spans="2:18" ht="12" customHeight="1">
      <c r="B422" s="1363"/>
      <c r="C422" s="1363"/>
      <c r="D422" s="1363"/>
      <c r="E422" s="1363"/>
      <c r="F422" s="1363"/>
      <c r="G422" s="1329"/>
      <c r="H422" s="1329"/>
      <c r="I422" s="1329"/>
      <c r="J422" s="1329"/>
      <c r="K422" s="1329"/>
      <c r="L422" s="1329"/>
      <c r="M422" s="1329"/>
      <c r="N422" s="1329"/>
      <c r="O422" s="1329"/>
      <c r="P422" s="1329"/>
      <c r="Q422" s="1329"/>
      <c r="R422" s="1329"/>
    </row>
    <row r="423" spans="2:18" ht="7.5" customHeight="1">
      <c r="B423" s="1363"/>
      <c r="C423" s="1363"/>
      <c r="D423" s="1363"/>
      <c r="E423" s="1363"/>
      <c r="F423" s="1363"/>
      <c r="G423" s="1329"/>
      <c r="H423" s="1329"/>
      <c r="I423" s="1329"/>
      <c r="J423" s="1329"/>
      <c r="K423" s="1329"/>
      <c r="L423" s="1329"/>
      <c r="M423" s="1329"/>
      <c r="N423" s="1329"/>
      <c r="O423" s="1329"/>
      <c r="P423" s="1329"/>
      <c r="Q423" s="1329"/>
      <c r="R423" s="1329"/>
    </row>
    <row r="424" spans="2:18" ht="12" customHeight="1">
      <c r="B424" s="1363"/>
      <c r="C424" s="1363"/>
      <c r="D424" s="1363"/>
      <c r="E424" s="1363"/>
      <c r="F424" s="1363"/>
      <c r="G424" s="1329"/>
      <c r="H424" s="1329"/>
      <c r="I424" s="1329"/>
      <c r="J424" s="1329"/>
      <c r="K424" s="1329"/>
      <c r="L424" s="1329"/>
      <c r="M424" s="1329"/>
      <c r="N424" s="1329"/>
      <c r="O424" s="1329"/>
      <c r="P424" s="1329"/>
      <c r="Q424" s="1329"/>
      <c r="R424" s="1329"/>
    </row>
    <row r="425" spans="2:18" ht="12" customHeight="1">
      <c r="B425" s="1363"/>
      <c r="C425" s="1363"/>
      <c r="D425" s="1363"/>
      <c r="E425" s="1363"/>
      <c r="F425" s="1363"/>
      <c r="G425" s="1329"/>
      <c r="H425" s="1329"/>
      <c r="I425" s="1329"/>
      <c r="J425" s="1329"/>
      <c r="K425" s="1329"/>
      <c r="L425" s="1329"/>
      <c r="M425" s="1329"/>
      <c r="N425" s="1329"/>
      <c r="O425" s="1329"/>
      <c r="P425" s="1329"/>
      <c r="Q425" s="1329"/>
      <c r="R425" s="1329"/>
    </row>
    <row r="426" spans="2:18" ht="12" customHeight="1">
      <c r="B426" s="1363"/>
      <c r="C426" s="1363"/>
      <c r="D426" s="1363"/>
      <c r="E426" s="1363"/>
      <c r="F426" s="1363"/>
      <c r="G426" s="1329"/>
      <c r="H426" s="1329"/>
      <c r="I426" s="1329"/>
      <c r="J426" s="1329"/>
      <c r="K426" s="1329"/>
      <c r="L426" s="1329"/>
      <c r="M426" s="1329"/>
      <c r="N426" s="1329"/>
      <c r="O426" s="1329"/>
      <c r="P426" s="1329"/>
      <c r="Q426" s="1329"/>
      <c r="R426" s="1329"/>
    </row>
    <row r="427" spans="2:18" ht="12" customHeight="1">
      <c r="B427" s="1363"/>
      <c r="C427" s="1363"/>
      <c r="D427" s="1363"/>
      <c r="E427" s="1363"/>
      <c r="F427" s="1363"/>
      <c r="G427" s="1329"/>
      <c r="H427" s="1329"/>
      <c r="I427" s="1329"/>
      <c r="J427" s="1329"/>
      <c r="K427" s="1329"/>
      <c r="L427" s="1329"/>
      <c r="M427" s="1329"/>
      <c r="N427" s="1329"/>
      <c r="O427" s="1329"/>
      <c r="P427" s="1329"/>
      <c r="Q427" s="1329"/>
      <c r="R427" s="1329"/>
    </row>
    <row r="428" spans="2:18" ht="12" customHeight="1">
      <c r="B428" s="1363"/>
      <c r="C428" s="1363"/>
      <c r="D428" s="1363"/>
      <c r="E428" s="1363"/>
      <c r="F428" s="1363"/>
      <c r="G428" s="1329"/>
      <c r="H428" s="1329"/>
      <c r="I428" s="1329"/>
      <c r="J428" s="1329"/>
      <c r="K428" s="1329"/>
      <c r="L428" s="1329"/>
      <c r="M428" s="1329"/>
      <c r="N428" s="1329"/>
      <c r="O428" s="1329"/>
      <c r="P428" s="1329"/>
      <c r="Q428" s="1329"/>
      <c r="R428" s="1329"/>
    </row>
    <row r="429" spans="2:18" ht="12" customHeight="1">
      <c r="B429" s="1363"/>
      <c r="C429" s="1363"/>
      <c r="D429" s="1363"/>
      <c r="E429" s="1363"/>
      <c r="F429" s="1363"/>
      <c r="G429" s="1329"/>
      <c r="H429" s="1329"/>
      <c r="I429" s="1329"/>
      <c r="J429" s="1329"/>
      <c r="K429" s="1329"/>
      <c r="L429" s="1329"/>
      <c r="M429" s="1329"/>
      <c r="N429" s="1329"/>
      <c r="O429" s="1329"/>
      <c r="P429" s="1329"/>
      <c r="Q429" s="1329"/>
      <c r="R429" s="1329"/>
    </row>
    <row r="430" spans="2:18" ht="7.5" customHeight="1">
      <c r="B430" s="1363"/>
      <c r="C430" s="1363"/>
      <c r="D430" s="1363"/>
      <c r="E430" s="1363"/>
      <c r="F430" s="1363"/>
      <c r="G430" s="1329"/>
      <c r="H430" s="1329"/>
      <c r="I430" s="1329"/>
      <c r="J430" s="1329"/>
      <c r="K430" s="1329"/>
      <c r="L430" s="1329"/>
      <c r="M430" s="1329"/>
      <c r="N430" s="1329"/>
      <c r="O430" s="1329"/>
      <c r="P430" s="1329"/>
      <c r="Q430" s="1329"/>
      <c r="R430" s="1329"/>
    </row>
    <row r="431" spans="2:18" ht="12" customHeight="1">
      <c r="B431" s="1363"/>
      <c r="C431" s="1363"/>
      <c r="D431" s="1363"/>
      <c r="E431" s="1363"/>
      <c r="F431" s="1363"/>
      <c r="G431" s="1329"/>
      <c r="H431" s="1329"/>
      <c r="I431" s="1329"/>
      <c r="J431" s="1329"/>
      <c r="K431" s="1329"/>
      <c r="L431" s="1329"/>
      <c r="M431" s="1329"/>
      <c r="N431" s="1329"/>
      <c r="O431" s="1329"/>
      <c r="P431" s="1329"/>
      <c r="Q431" s="1329"/>
      <c r="R431" s="1329"/>
    </row>
    <row r="432" spans="2:18" ht="12" customHeight="1">
      <c r="B432" s="1363"/>
      <c r="C432" s="1363"/>
      <c r="D432" s="1363"/>
      <c r="E432" s="1363"/>
      <c r="F432" s="1363"/>
      <c r="G432" s="1329"/>
      <c r="H432" s="1329"/>
      <c r="I432" s="1329"/>
      <c r="J432" s="1329"/>
      <c r="K432" s="1329"/>
      <c r="L432" s="1329"/>
      <c r="M432" s="1329"/>
      <c r="N432" s="1329"/>
      <c r="O432" s="1329"/>
      <c r="P432" s="1329"/>
      <c r="Q432" s="1329"/>
      <c r="R432" s="1329"/>
    </row>
    <row r="433" spans="2:18" ht="12" customHeight="1">
      <c r="B433" s="1363"/>
      <c r="C433" s="1363"/>
      <c r="D433" s="1363"/>
      <c r="E433" s="1363"/>
      <c r="F433" s="1363"/>
      <c r="G433" s="1329"/>
      <c r="H433" s="1329"/>
      <c r="I433" s="1329"/>
      <c r="J433" s="1329"/>
      <c r="K433" s="1329"/>
      <c r="L433" s="1329"/>
      <c r="M433" s="1329"/>
      <c r="N433" s="1329"/>
      <c r="O433" s="1329"/>
      <c r="P433" s="1329"/>
      <c r="Q433" s="1329"/>
      <c r="R433" s="1329"/>
    </row>
    <row r="434" spans="2:18" ht="12" customHeight="1">
      <c r="B434" s="1363"/>
      <c r="C434" s="1363"/>
      <c r="D434" s="1363"/>
      <c r="E434" s="1363"/>
      <c r="F434" s="1363"/>
      <c r="G434" s="1329"/>
      <c r="H434" s="1329"/>
      <c r="I434" s="1329"/>
      <c r="J434" s="1329"/>
      <c r="K434" s="1329"/>
      <c r="L434" s="1329"/>
      <c r="M434" s="1329"/>
      <c r="N434" s="1329"/>
      <c r="O434" s="1329"/>
      <c r="P434" s="1329"/>
      <c r="Q434" s="1329"/>
      <c r="R434" s="1329"/>
    </row>
    <row r="435" spans="2:18" ht="12" customHeight="1">
      <c r="B435" s="1363"/>
      <c r="C435" s="1363"/>
      <c r="D435" s="1363"/>
      <c r="E435" s="1363"/>
      <c r="F435" s="1363"/>
      <c r="G435" s="1329"/>
      <c r="H435" s="1329"/>
      <c r="I435" s="1329"/>
      <c r="J435" s="1329"/>
      <c r="K435" s="1329"/>
      <c r="L435" s="1329"/>
      <c r="M435" s="1329"/>
      <c r="N435" s="1329"/>
      <c r="O435" s="1329"/>
      <c r="P435" s="1329"/>
      <c r="Q435" s="1329"/>
      <c r="R435" s="1329"/>
    </row>
    <row r="436" spans="2:18" ht="7.5" customHeight="1">
      <c r="B436" s="1363"/>
      <c r="C436" s="1363"/>
      <c r="D436" s="1363"/>
      <c r="E436" s="1363"/>
      <c r="F436" s="1363"/>
      <c r="G436" s="1329"/>
      <c r="H436" s="1329"/>
      <c r="I436" s="1329"/>
      <c r="J436" s="1329"/>
      <c r="K436" s="1329"/>
      <c r="L436" s="1329"/>
      <c r="M436" s="1329"/>
      <c r="N436" s="1329"/>
      <c r="O436" s="1329"/>
      <c r="P436" s="1329"/>
      <c r="Q436" s="1329"/>
      <c r="R436" s="1329"/>
    </row>
    <row r="437" spans="2:18" ht="12" customHeight="1">
      <c r="B437" s="1363"/>
      <c r="C437" s="1363"/>
      <c r="D437" s="1363"/>
      <c r="E437" s="1363"/>
      <c r="F437" s="1363"/>
      <c r="G437" s="1329"/>
      <c r="H437" s="1329"/>
      <c r="I437" s="1329"/>
      <c r="J437" s="1329"/>
      <c r="K437" s="1329"/>
      <c r="L437" s="1329"/>
      <c r="M437" s="1329"/>
      <c r="N437" s="1329"/>
      <c r="O437" s="1329"/>
      <c r="P437" s="1329"/>
      <c r="Q437" s="1329"/>
      <c r="R437" s="1329"/>
    </row>
    <row r="438" spans="2:18" ht="12" customHeight="1">
      <c r="B438" s="1363"/>
      <c r="C438" s="1363"/>
      <c r="D438" s="1363"/>
      <c r="E438" s="1363"/>
      <c r="F438" s="1363"/>
      <c r="G438" s="1329"/>
      <c r="H438" s="1329"/>
      <c r="I438" s="1329"/>
      <c r="J438" s="1329"/>
      <c r="K438" s="1329"/>
      <c r="L438" s="1329"/>
      <c r="M438" s="1329"/>
      <c r="N438" s="1329"/>
      <c r="O438" s="1329"/>
      <c r="P438" s="1329"/>
      <c r="Q438" s="1329"/>
      <c r="R438" s="1329"/>
    </row>
    <row r="439" spans="2:18" ht="12" customHeight="1">
      <c r="B439" s="1363"/>
      <c r="C439" s="1363"/>
      <c r="D439" s="1363"/>
      <c r="E439" s="1363"/>
      <c r="F439" s="1363"/>
      <c r="G439" s="1329"/>
      <c r="H439" s="1329"/>
      <c r="I439" s="1329"/>
      <c r="J439" s="1329"/>
      <c r="K439" s="1329"/>
      <c r="L439" s="1329"/>
      <c r="M439" s="1329"/>
      <c r="N439" s="1329"/>
      <c r="O439" s="1329"/>
      <c r="P439" s="1329"/>
      <c r="Q439" s="1329"/>
      <c r="R439" s="1329"/>
    </row>
    <row r="440" spans="2:18" ht="12" customHeight="1">
      <c r="B440" s="1363"/>
      <c r="C440" s="1363"/>
      <c r="D440" s="1363"/>
      <c r="E440" s="1363"/>
      <c r="F440" s="1363"/>
      <c r="G440" s="1329"/>
      <c r="H440" s="1329"/>
      <c r="I440" s="1329"/>
      <c r="J440" s="1329"/>
      <c r="K440" s="1329"/>
      <c r="L440" s="1329"/>
      <c r="M440" s="1329"/>
      <c r="N440" s="1329"/>
      <c r="O440" s="1329"/>
      <c r="P440" s="1329"/>
      <c r="Q440" s="1329"/>
      <c r="R440" s="1329"/>
    </row>
    <row r="441" spans="2:18" ht="12" customHeight="1">
      <c r="B441" s="1363"/>
      <c r="C441" s="1363"/>
      <c r="D441" s="1363"/>
      <c r="E441" s="1363"/>
      <c r="F441" s="1363"/>
      <c r="G441" s="1329"/>
      <c r="H441" s="1329"/>
      <c r="I441" s="1329"/>
      <c r="J441" s="1329"/>
      <c r="K441" s="1329"/>
      <c r="L441" s="1329"/>
      <c r="M441" s="1329"/>
      <c r="N441" s="1329"/>
      <c r="O441" s="1329"/>
      <c r="P441" s="1329"/>
      <c r="Q441" s="1329"/>
      <c r="R441" s="1329"/>
    </row>
    <row r="442" spans="2:18" ht="7.5" customHeight="1">
      <c r="B442" s="1363"/>
      <c r="C442" s="1363"/>
      <c r="D442" s="1363"/>
      <c r="E442" s="1363"/>
      <c r="F442" s="1363"/>
      <c r="G442" s="1329"/>
      <c r="H442" s="1329"/>
      <c r="I442" s="1329"/>
      <c r="J442" s="1329"/>
      <c r="K442" s="1329"/>
      <c r="L442" s="1329"/>
      <c r="M442" s="1329"/>
      <c r="N442" s="1329"/>
      <c r="O442" s="1329"/>
      <c r="P442" s="1329"/>
      <c r="Q442" s="1329"/>
      <c r="R442" s="1329"/>
    </row>
    <row r="443" spans="2:18" ht="12" customHeight="1">
      <c r="B443" s="1363"/>
      <c r="C443" s="1363"/>
      <c r="D443" s="1363"/>
      <c r="E443" s="1363"/>
      <c r="F443" s="1363"/>
      <c r="G443" s="1329"/>
      <c r="H443" s="1329"/>
      <c r="I443" s="1329"/>
      <c r="J443" s="1329"/>
      <c r="K443" s="1329"/>
      <c r="L443" s="1329"/>
      <c r="M443" s="1329"/>
      <c r="N443" s="1329"/>
      <c r="O443" s="1329"/>
      <c r="P443" s="1329"/>
      <c r="Q443" s="1329"/>
      <c r="R443" s="1329"/>
    </row>
    <row r="444" spans="2:18" ht="12" customHeight="1">
      <c r="B444" s="1363"/>
      <c r="C444" s="1363"/>
      <c r="D444" s="1363"/>
      <c r="E444" s="1363"/>
      <c r="F444" s="1363"/>
      <c r="G444" s="1329"/>
      <c r="H444" s="1329"/>
      <c r="I444" s="1329"/>
      <c r="J444" s="1329"/>
      <c r="K444" s="1329"/>
      <c r="L444" s="1329"/>
      <c r="M444" s="1329"/>
      <c r="N444" s="1329"/>
      <c r="O444" s="1329"/>
      <c r="P444" s="1329"/>
      <c r="Q444" s="1329"/>
      <c r="R444" s="1329"/>
    </row>
    <row r="445" spans="2:18" ht="12" customHeight="1">
      <c r="B445" s="1363"/>
      <c r="C445" s="1363"/>
      <c r="D445" s="1363"/>
      <c r="E445" s="1363"/>
      <c r="F445" s="1363"/>
      <c r="G445" s="1329"/>
      <c r="H445" s="1329"/>
      <c r="I445" s="1329"/>
      <c r="J445" s="1329"/>
      <c r="K445" s="1329"/>
      <c r="L445" s="1329"/>
      <c r="M445" s="1329"/>
      <c r="N445" s="1329"/>
      <c r="O445" s="1329"/>
      <c r="P445" s="1329"/>
      <c r="Q445" s="1329"/>
      <c r="R445" s="1329"/>
    </row>
    <row r="446" spans="2:18" ht="12" customHeight="1">
      <c r="B446" s="1363"/>
      <c r="C446" s="1363"/>
      <c r="D446" s="1363"/>
      <c r="E446" s="1363"/>
      <c r="F446" s="1363"/>
      <c r="G446" s="1329"/>
      <c r="H446" s="1329"/>
      <c r="I446" s="1329"/>
      <c r="J446" s="1329"/>
      <c r="K446" s="1329"/>
      <c r="L446" s="1329"/>
      <c r="M446" s="1329"/>
      <c r="N446" s="1329"/>
      <c r="O446" s="1329"/>
      <c r="P446" s="1329"/>
      <c r="Q446" s="1329"/>
      <c r="R446" s="1329"/>
    </row>
    <row r="447" spans="2:18" ht="12" customHeight="1">
      <c r="B447" s="1363"/>
      <c r="C447" s="1363"/>
      <c r="D447" s="1363"/>
      <c r="E447" s="1363"/>
      <c r="F447" s="1363"/>
      <c r="G447" s="1329"/>
      <c r="H447" s="1329"/>
      <c r="I447" s="1329"/>
      <c r="J447" s="1329"/>
      <c r="K447" s="1329"/>
      <c r="L447" s="1329"/>
      <c r="M447" s="1329"/>
      <c r="N447" s="1329"/>
      <c r="O447" s="1329"/>
      <c r="P447" s="1329"/>
      <c r="Q447" s="1329"/>
      <c r="R447" s="1329"/>
    </row>
    <row r="448" spans="2:18" ht="7.5" customHeight="1">
      <c r="B448" s="1363"/>
      <c r="C448" s="1363"/>
      <c r="D448" s="1363"/>
      <c r="E448" s="1363"/>
      <c r="F448" s="1363"/>
      <c r="G448" s="1329"/>
      <c r="H448" s="1329"/>
      <c r="I448" s="1329"/>
      <c r="J448" s="1329"/>
      <c r="K448" s="1329"/>
      <c r="L448" s="1329"/>
      <c r="M448" s="1329"/>
      <c r="N448" s="1329"/>
      <c r="O448" s="1329"/>
      <c r="P448" s="1329"/>
      <c r="Q448" s="1329"/>
      <c r="R448" s="1329"/>
    </row>
    <row r="449" spans="2:18" ht="12" customHeight="1">
      <c r="B449" s="1363"/>
      <c r="C449" s="1363"/>
      <c r="D449" s="1363"/>
      <c r="E449" s="1363"/>
      <c r="F449" s="1363"/>
      <c r="G449" s="1329"/>
      <c r="H449" s="1329"/>
      <c r="I449" s="1329"/>
      <c r="J449" s="1329"/>
      <c r="K449" s="1329"/>
      <c r="L449" s="1329"/>
      <c r="M449" s="1329"/>
      <c r="N449" s="1329"/>
      <c r="O449" s="1329"/>
      <c r="P449" s="1329"/>
      <c r="Q449" s="1329"/>
      <c r="R449" s="1329"/>
    </row>
    <row r="450" spans="2:18" ht="12" customHeight="1">
      <c r="B450" s="1363"/>
      <c r="C450" s="1363"/>
      <c r="D450" s="1363"/>
      <c r="E450" s="1363"/>
      <c r="F450" s="1363"/>
      <c r="G450" s="1329"/>
      <c r="H450" s="1329"/>
      <c r="I450" s="1329"/>
      <c r="J450" s="1329"/>
      <c r="K450" s="1329"/>
      <c r="L450" s="1329"/>
      <c r="M450" s="1329"/>
      <c r="N450" s="1329"/>
      <c r="O450" s="1329"/>
      <c r="P450" s="1329"/>
      <c r="Q450" s="1329"/>
      <c r="R450" s="1329"/>
    </row>
    <row r="451" spans="2:18" ht="12" customHeight="1">
      <c r="B451" s="1363"/>
      <c r="C451" s="1363"/>
      <c r="D451" s="1363"/>
      <c r="E451" s="1363"/>
      <c r="F451" s="1363"/>
      <c r="G451" s="1329"/>
      <c r="H451" s="1329"/>
      <c r="I451" s="1329"/>
      <c r="J451" s="1329"/>
      <c r="K451" s="1329"/>
      <c r="L451" s="1329"/>
      <c r="M451" s="1329"/>
      <c r="N451" s="1329"/>
      <c r="O451" s="1329"/>
      <c r="P451" s="1329"/>
      <c r="Q451" s="1329"/>
      <c r="R451" s="1329"/>
    </row>
    <row r="452" spans="2:18" ht="12" customHeight="1">
      <c r="B452" s="1363"/>
      <c r="C452" s="1363"/>
      <c r="D452" s="1363"/>
      <c r="E452" s="1363"/>
      <c r="F452" s="1363"/>
      <c r="G452" s="1329"/>
      <c r="H452" s="1329"/>
      <c r="I452" s="1329"/>
      <c r="J452" s="1329"/>
      <c r="K452" s="1329"/>
      <c r="L452" s="1329"/>
      <c r="M452" s="1329"/>
      <c r="N452" s="1329"/>
      <c r="O452" s="1329"/>
      <c r="P452" s="1329"/>
      <c r="Q452" s="1329"/>
      <c r="R452" s="1329"/>
    </row>
    <row r="453" spans="2:18" ht="9.75" customHeight="1">
      <c r="B453" s="1363"/>
      <c r="C453" s="1363"/>
      <c r="D453" s="1363"/>
      <c r="E453" s="1363"/>
      <c r="F453" s="1363"/>
      <c r="G453" s="1329"/>
      <c r="H453" s="1329"/>
      <c r="I453" s="1329"/>
      <c r="J453" s="1329"/>
      <c r="K453" s="1329"/>
      <c r="L453" s="1329"/>
      <c r="M453" s="1329"/>
      <c r="N453" s="1329"/>
      <c r="O453" s="1329"/>
      <c r="P453" s="1329"/>
      <c r="Q453" s="1329"/>
      <c r="R453" s="1329"/>
    </row>
    <row r="454" spans="2:18" ht="5.25" customHeight="1">
      <c r="B454" s="1363"/>
      <c r="C454" s="1363"/>
      <c r="D454" s="1363"/>
      <c r="E454" s="1363"/>
      <c r="F454" s="1363"/>
      <c r="G454" s="1329"/>
      <c r="H454" s="1329"/>
      <c r="I454" s="1329"/>
      <c r="J454" s="1329"/>
      <c r="K454" s="1329"/>
      <c r="L454" s="1329"/>
      <c r="M454" s="1329"/>
      <c r="N454" s="1329"/>
      <c r="O454" s="1329"/>
      <c r="P454" s="1329"/>
      <c r="Q454" s="1329"/>
      <c r="R454" s="1329"/>
    </row>
    <row r="455" spans="2:18" ht="14.25" customHeight="1">
      <c r="B455" s="1363"/>
      <c r="C455" s="1363"/>
      <c r="D455" s="1363"/>
      <c r="E455" s="1363"/>
      <c r="F455" s="1363"/>
      <c r="G455" s="1329"/>
      <c r="H455" s="1329"/>
      <c r="I455" s="1329"/>
      <c r="J455" s="1329"/>
      <c r="K455" s="1329"/>
      <c r="L455" s="1329"/>
      <c r="M455" s="1329"/>
      <c r="N455" s="1329"/>
      <c r="O455" s="1329"/>
      <c r="P455" s="1329"/>
      <c r="Q455" s="1329"/>
      <c r="R455" s="1329"/>
    </row>
    <row r="456" spans="2:18" ht="6" customHeight="1">
      <c r="B456" s="1363"/>
      <c r="C456" s="1363"/>
      <c r="D456" s="1363"/>
      <c r="E456" s="1363"/>
      <c r="F456" s="1363"/>
      <c r="G456" s="1329"/>
      <c r="H456" s="1329"/>
      <c r="I456" s="1329"/>
      <c r="J456" s="1329"/>
      <c r="K456" s="1329"/>
      <c r="L456" s="1329"/>
      <c r="M456" s="1329"/>
      <c r="N456" s="1329"/>
      <c r="O456" s="1329"/>
      <c r="P456" s="1329"/>
      <c r="Q456" s="1329"/>
      <c r="R456" s="1329"/>
    </row>
    <row r="457" spans="2:18" ht="4.5" customHeight="1">
      <c r="B457" s="1363"/>
      <c r="C457" s="1363"/>
      <c r="D457" s="1363"/>
      <c r="E457" s="1363"/>
      <c r="F457" s="1363"/>
      <c r="G457" s="1329"/>
      <c r="H457" s="1329"/>
      <c r="I457" s="1329"/>
      <c r="J457" s="1329"/>
      <c r="K457" s="1329"/>
      <c r="L457" s="1329"/>
      <c r="M457" s="1329"/>
      <c r="N457" s="1329"/>
      <c r="O457" s="1329"/>
      <c r="P457" s="1329"/>
      <c r="Q457" s="1329"/>
      <c r="R457" s="1329"/>
    </row>
    <row r="458" spans="2:18" ht="21" customHeight="1">
      <c r="B458" s="1363"/>
      <c r="C458" s="1363"/>
      <c r="D458" s="1363"/>
      <c r="E458" s="1363"/>
      <c r="F458" s="1363"/>
      <c r="G458" s="1329"/>
      <c r="H458" s="1329"/>
      <c r="I458" s="1329"/>
      <c r="J458" s="1329"/>
      <c r="K458" s="1329"/>
      <c r="L458" s="1329"/>
      <c r="M458" s="1329"/>
      <c r="N458" s="1329"/>
      <c r="O458" s="1329"/>
      <c r="P458" s="1329"/>
      <c r="Q458" s="1329"/>
      <c r="R458" s="1329"/>
    </row>
    <row r="459" spans="2:18" ht="12.75" customHeight="1">
      <c r="B459" s="1363"/>
      <c r="C459" s="1363"/>
      <c r="D459" s="1363"/>
      <c r="E459" s="1363"/>
      <c r="F459" s="1363"/>
      <c r="G459" s="1329"/>
      <c r="H459" s="1329"/>
      <c r="I459" s="1329"/>
      <c r="J459" s="1329"/>
      <c r="K459" s="1329"/>
      <c r="L459" s="1329"/>
      <c r="M459" s="1329"/>
      <c r="N459" s="1329"/>
      <c r="O459" s="1329"/>
      <c r="P459" s="1329"/>
      <c r="Q459" s="1329"/>
      <c r="R459" s="1329"/>
    </row>
    <row r="460" spans="2:18" ht="21" customHeight="1">
      <c r="B460" s="1363"/>
      <c r="C460" s="1363"/>
      <c r="D460" s="1363"/>
      <c r="E460" s="1363"/>
      <c r="F460" s="1363"/>
      <c r="G460" s="1329"/>
      <c r="H460" s="1329"/>
      <c r="I460" s="1329"/>
      <c r="J460" s="1329"/>
      <c r="K460" s="1329"/>
      <c r="L460" s="1329"/>
      <c r="M460" s="1329"/>
      <c r="N460" s="1329"/>
      <c r="O460" s="1329"/>
      <c r="P460" s="1329"/>
      <c r="Q460" s="1329"/>
      <c r="R460" s="1329"/>
    </row>
    <row r="461" spans="2:18" ht="11.25" customHeight="1">
      <c r="B461" s="1363"/>
      <c r="C461" s="1363"/>
      <c r="D461" s="1363"/>
      <c r="E461" s="1363"/>
      <c r="F461" s="1363"/>
      <c r="G461" s="1329"/>
      <c r="H461" s="1329"/>
      <c r="I461" s="1329"/>
      <c r="J461" s="1329"/>
      <c r="K461" s="1329"/>
      <c r="L461" s="1329"/>
      <c r="M461" s="1329"/>
      <c r="N461" s="1329"/>
      <c r="O461" s="1329"/>
      <c r="P461" s="1329"/>
      <c r="Q461" s="1329"/>
      <c r="R461" s="1329"/>
    </row>
    <row r="462" spans="2:18" ht="17.25" customHeight="1">
      <c r="B462" s="1363"/>
      <c r="C462" s="1363"/>
      <c r="D462" s="1363"/>
      <c r="E462" s="1363"/>
      <c r="F462" s="1363"/>
      <c r="G462" s="1329"/>
      <c r="H462" s="1329"/>
      <c r="I462" s="1329"/>
      <c r="J462" s="1329"/>
      <c r="K462" s="1329"/>
      <c r="L462" s="1329"/>
      <c r="M462" s="1329"/>
      <c r="N462" s="1329"/>
      <c r="O462" s="1329"/>
      <c r="P462" s="1329"/>
      <c r="Q462" s="1329"/>
      <c r="R462" s="1329"/>
    </row>
    <row r="463" spans="2:18" ht="14.25" customHeight="1">
      <c r="B463" s="1363"/>
      <c r="C463" s="1363"/>
      <c r="D463" s="1363"/>
      <c r="E463" s="1363"/>
      <c r="F463" s="1363"/>
      <c r="G463" s="1329"/>
      <c r="H463" s="1329"/>
      <c r="I463" s="1329"/>
      <c r="J463" s="1329"/>
      <c r="K463" s="1329"/>
      <c r="L463" s="1329"/>
      <c r="M463" s="1329"/>
      <c r="N463" s="1329"/>
      <c r="O463" s="1329"/>
      <c r="P463" s="1329"/>
      <c r="Q463" s="1329"/>
      <c r="R463" s="1329"/>
    </row>
    <row r="464" spans="2:18" ht="40.5" customHeight="1">
      <c r="B464" s="1363"/>
      <c r="C464" s="1363"/>
      <c r="D464" s="1363"/>
      <c r="E464" s="1363"/>
      <c r="F464" s="1363"/>
      <c r="G464" s="1329"/>
      <c r="H464" s="1329"/>
      <c r="I464" s="1329"/>
      <c r="J464" s="1329"/>
      <c r="K464" s="1329"/>
      <c r="L464" s="1329"/>
      <c r="M464" s="1329"/>
      <c r="N464" s="1329"/>
      <c r="O464" s="1329"/>
      <c r="P464" s="1329"/>
      <c r="Q464" s="1329"/>
      <c r="R464" s="1329"/>
    </row>
    <row r="465" spans="2:18" ht="41.25" customHeight="1">
      <c r="B465" s="1363"/>
      <c r="C465" s="1363"/>
      <c r="D465" s="1363"/>
      <c r="E465" s="1363"/>
      <c r="F465" s="1363"/>
      <c r="G465" s="1329"/>
      <c r="H465" s="1329"/>
      <c r="I465" s="1329"/>
      <c r="J465" s="1329"/>
      <c r="K465" s="1329"/>
      <c r="L465" s="1329"/>
      <c r="M465" s="1329"/>
      <c r="N465" s="1329"/>
      <c r="O465" s="1329"/>
      <c r="P465" s="1329"/>
      <c r="Q465" s="1329"/>
      <c r="R465" s="1329"/>
    </row>
    <row r="466" spans="2:18" ht="9.75" customHeight="1">
      <c r="B466" s="1363"/>
      <c r="C466" s="1363"/>
      <c r="D466" s="1363"/>
      <c r="E466" s="1363"/>
      <c r="F466" s="1363"/>
      <c r="G466" s="1329"/>
      <c r="H466" s="1329"/>
      <c r="I466" s="1329"/>
      <c r="J466" s="1329"/>
      <c r="K466" s="1329"/>
      <c r="L466" s="1329"/>
      <c r="M466" s="1329"/>
      <c r="N466" s="1329"/>
      <c r="O466" s="1329"/>
      <c r="P466" s="1329"/>
      <c r="Q466" s="1329"/>
      <c r="R466" s="1329"/>
    </row>
    <row r="467" spans="2:18" ht="15" customHeight="1">
      <c r="B467" s="1363"/>
      <c r="C467" s="1363"/>
      <c r="D467" s="1363"/>
      <c r="E467" s="1363"/>
      <c r="F467" s="1363"/>
      <c r="G467" s="1329"/>
      <c r="H467" s="1329"/>
      <c r="I467" s="1329"/>
      <c r="J467" s="1329"/>
      <c r="K467" s="1329"/>
      <c r="L467" s="1329"/>
      <c r="M467" s="1329"/>
      <c r="N467" s="1329"/>
      <c r="O467" s="1329"/>
      <c r="P467" s="1329"/>
      <c r="Q467" s="1329"/>
      <c r="R467" s="1329"/>
    </row>
    <row r="468" spans="2:18" ht="7.5" customHeight="1">
      <c r="B468" s="1363"/>
      <c r="C468" s="1363"/>
      <c r="D468" s="1363"/>
      <c r="E468" s="1363"/>
      <c r="F468" s="1363"/>
      <c r="G468" s="1329"/>
      <c r="H468" s="1329"/>
      <c r="I468" s="1329"/>
      <c r="J468" s="1329"/>
      <c r="K468" s="1329"/>
      <c r="L468" s="1329"/>
      <c r="M468" s="1329"/>
      <c r="N468" s="1329"/>
      <c r="O468" s="1329"/>
      <c r="P468" s="1329"/>
      <c r="Q468" s="1329"/>
      <c r="R468" s="1329"/>
    </row>
    <row r="469" spans="2:18" ht="12" customHeight="1">
      <c r="B469" s="1363"/>
      <c r="C469" s="1363"/>
      <c r="D469" s="1363"/>
      <c r="E469" s="1363"/>
      <c r="F469" s="1363"/>
      <c r="G469" s="1329"/>
      <c r="H469" s="1329"/>
      <c r="I469" s="1329"/>
      <c r="J469" s="1329"/>
      <c r="K469" s="1329"/>
      <c r="L469" s="1329"/>
      <c r="M469" s="1329"/>
      <c r="N469" s="1329"/>
      <c r="O469" s="1329"/>
      <c r="P469" s="1329"/>
      <c r="Q469" s="1329"/>
      <c r="R469" s="1329"/>
    </row>
    <row r="470" spans="2:18" ht="7.5" customHeight="1">
      <c r="B470" s="1363"/>
      <c r="C470" s="1363"/>
      <c r="D470" s="1363"/>
      <c r="E470" s="1363"/>
      <c r="F470" s="1363"/>
      <c r="G470" s="1329"/>
      <c r="H470" s="1329"/>
      <c r="I470" s="1329"/>
      <c r="J470" s="1329"/>
      <c r="K470" s="1329"/>
      <c r="L470" s="1329"/>
      <c r="M470" s="1329"/>
      <c r="N470" s="1329"/>
      <c r="O470" s="1329"/>
      <c r="P470" s="1329"/>
      <c r="Q470" s="1329"/>
      <c r="R470" s="1329"/>
    </row>
    <row r="471" spans="2:18" ht="12" customHeight="1">
      <c r="B471" s="1363"/>
      <c r="C471" s="1363"/>
      <c r="D471" s="1363"/>
      <c r="E471" s="1363"/>
      <c r="F471" s="1363"/>
      <c r="G471" s="1329"/>
      <c r="H471" s="1329"/>
      <c r="I471" s="1329"/>
      <c r="J471" s="1329"/>
      <c r="K471" s="1329"/>
      <c r="L471" s="1329"/>
      <c r="M471" s="1329"/>
      <c r="N471" s="1329"/>
      <c r="O471" s="1329"/>
      <c r="P471" s="1329"/>
      <c r="Q471" s="1329"/>
      <c r="R471" s="1329"/>
    </row>
    <row r="472" spans="2:18" ht="12" customHeight="1">
      <c r="B472" s="1363"/>
      <c r="C472" s="1363"/>
      <c r="D472" s="1363"/>
      <c r="E472" s="1363"/>
      <c r="F472" s="1363"/>
      <c r="G472" s="1329"/>
      <c r="H472" s="1329"/>
      <c r="I472" s="1329"/>
      <c r="J472" s="1329"/>
      <c r="K472" s="1329"/>
      <c r="L472" s="1329"/>
      <c r="M472" s="1329"/>
      <c r="N472" s="1329"/>
      <c r="O472" s="1329"/>
      <c r="P472" s="1329"/>
      <c r="Q472" s="1329"/>
      <c r="R472" s="1329"/>
    </row>
    <row r="473" spans="2:18" ht="12" customHeight="1">
      <c r="B473" s="1363"/>
      <c r="C473" s="1363"/>
      <c r="D473" s="1363"/>
      <c r="E473" s="1363"/>
      <c r="F473" s="1363"/>
      <c r="G473" s="1329"/>
      <c r="H473" s="1329"/>
      <c r="I473" s="1329"/>
      <c r="J473" s="1329"/>
      <c r="K473" s="1329"/>
      <c r="L473" s="1329"/>
      <c r="M473" s="1329"/>
      <c r="N473" s="1329"/>
      <c r="O473" s="1329"/>
      <c r="P473" s="1329"/>
      <c r="Q473" s="1329"/>
      <c r="R473" s="1329"/>
    </row>
    <row r="474" spans="2:18" ht="12" customHeight="1">
      <c r="B474" s="1363"/>
      <c r="C474" s="1363"/>
      <c r="D474" s="1363"/>
      <c r="E474" s="1363"/>
      <c r="F474" s="1363"/>
      <c r="G474" s="1329"/>
      <c r="H474" s="1329"/>
      <c r="I474" s="1329"/>
      <c r="J474" s="1329"/>
      <c r="K474" s="1329"/>
      <c r="L474" s="1329"/>
      <c r="M474" s="1329"/>
      <c r="N474" s="1329"/>
      <c r="O474" s="1329"/>
      <c r="P474" s="1329"/>
      <c r="Q474" s="1329"/>
      <c r="R474" s="1329"/>
    </row>
    <row r="475" spans="2:18" ht="12" customHeight="1">
      <c r="B475" s="1363"/>
      <c r="C475" s="1363"/>
      <c r="D475" s="1363"/>
      <c r="E475" s="1363"/>
      <c r="F475" s="1363"/>
      <c r="G475" s="1329"/>
      <c r="H475" s="1329"/>
      <c r="I475" s="1329"/>
      <c r="J475" s="1329"/>
      <c r="K475" s="1329"/>
      <c r="L475" s="1329"/>
      <c r="M475" s="1329"/>
      <c r="N475" s="1329"/>
      <c r="O475" s="1329"/>
      <c r="P475" s="1329"/>
      <c r="Q475" s="1329"/>
      <c r="R475" s="1329"/>
    </row>
    <row r="476" spans="2:18" ht="7.5" customHeight="1">
      <c r="B476" s="1363"/>
      <c r="C476" s="1363"/>
      <c r="D476" s="1363"/>
      <c r="E476" s="1363"/>
      <c r="F476" s="1363"/>
      <c r="G476" s="1329"/>
      <c r="H476" s="1329"/>
      <c r="I476" s="1329"/>
      <c r="J476" s="1329"/>
      <c r="K476" s="1329"/>
      <c r="L476" s="1329"/>
      <c r="M476" s="1329"/>
      <c r="N476" s="1329"/>
      <c r="O476" s="1329"/>
      <c r="P476" s="1329"/>
      <c r="Q476" s="1329"/>
      <c r="R476" s="1329"/>
    </row>
    <row r="477" spans="2:18" ht="12" customHeight="1">
      <c r="B477" s="1363"/>
      <c r="C477" s="1363"/>
      <c r="D477" s="1363"/>
      <c r="E477" s="1363"/>
      <c r="F477" s="1363"/>
      <c r="G477" s="1329"/>
      <c r="H477" s="1329"/>
      <c r="I477" s="1329"/>
      <c r="J477" s="1329"/>
      <c r="K477" s="1329"/>
      <c r="L477" s="1329"/>
      <c r="M477" s="1329"/>
      <c r="N477" s="1329"/>
      <c r="O477" s="1329"/>
      <c r="P477" s="1329"/>
      <c r="Q477" s="1329"/>
      <c r="R477" s="1329"/>
    </row>
    <row r="478" spans="2:18" ht="12" customHeight="1">
      <c r="B478" s="1363"/>
      <c r="C478" s="1363"/>
      <c r="D478" s="1363"/>
      <c r="E478" s="1363"/>
      <c r="F478" s="1363"/>
      <c r="G478" s="1329"/>
      <c r="H478" s="1329"/>
      <c r="I478" s="1329"/>
      <c r="J478" s="1329"/>
      <c r="K478" s="1329"/>
      <c r="L478" s="1329"/>
      <c r="M478" s="1329"/>
      <c r="N478" s="1329"/>
      <c r="O478" s="1329"/>
      <c r="P478" s="1329"/>
      <c r="Q478" s="1329"/>
      <c r="R478" s="1329"/>
    </row>
    <row r="479" spans="2:18" ht="12" customHeight="1">
      <c r="B479" s="1363"/>
      <c r="C479" s="1363"/>
      <c r="D479" s="1363"/>
      <c r="E479" s="1363"/>
      <c r="F479" s="1363"/>
      <c r="G479" s="1329"/>
      <c r="H479" s="1329"/>
      <c r="I479" s="1329"/>
      <c r="J479" s="1329"/>
      <c r="K479" s="1329"/>
      <c r="L479" s="1329"/>
      <c r="M479" s="1329"/>
      <c r="N479" s="1329"/>
      <c r="O479" s="1329"/>
      <c r="P479" s="1329"/>
      <c r="Q479" s="1329"/>
      <c r="R479" s="1329"/>
    </row>
    <row r="480" spans="2:18" ht="12" customHeight="1">
      <c r="B480" s="1363"/>
      <c r="C480" s="1363"/>
      <c r="D480" s="1363"/>
      <c r="E480" s="1363"/>
      <c r="F480" s="1363"/>
      <c r="G480" s="1329"/>
      <c r="H480" s="1329"/>
      <c r="I480" s="1329"/>
      <c r="J480" s="1329"/>
      <c r="K480" s="1329"/>
      <c r="L480" s="1329"/>
      <c r="M480" s="1329"/>
      <c r="N480" s="1329"/>
      <c r="O480" s="1329"/>
      <c r="P480" s="1329"/>
      <c r="Q480" s="1329"/>
      <c r="R480" s="1329"/>
    </row>
    <row r="481" spans="2:18" ht="12" customHeight="1">
      <c r="B481" s="1363"/>
      <c r="C481" s="1363"/>
      <c r="D481" s="1363"/>
      <c r="E481" s="1363"/>
      <c r="F481" s="1363"/>
      <c r="G481" s="1329"/>
      <c r="H481" s="1329"/>
      <c r="I481" s="1329"/>
      <c r="J481" s="1329"/>
      <c r="K481" s="1329"/>
      <c r="L481" s="1329"/>
      <c r="M481" s="1329"/>
      <c r="N481" s="1329"/>
      <c r="O481" s="1329"/>
      <c r="P481" s="1329"/>
      <c r="Q481" s="1329"/>
      <c r="R481" s="1329"/>
    </row>
    <row r="482" spans="2:18" ht="7.5" customHeight="1">
      <c r="B482" s="1363"/>
      <c r="C482" s="1363"/>
      <c r="D482" s="1363"/>
      <c r="E482" s="1363"/>
      <c r="F482" s="1363"/>
      <c r="G482" s="1329"/>
      <c r="H482" s="1329"/>
      <c r="I482" s="1329"/>
      <c r="J482" s="1329"/>
      <c r="K482" s="1329"/>
      <c r="L482" s="1329"/>
      <c r="M482" s="1329"/>
      <c r="N482" s="1329"/>
      <c r="O482" s="1329"/>
      <c r="P482" s="1329"/>
      <c r="Q482" s="1329"/>
      <c r="R482" s="1329"/>
    </row>
    <row r="483" spans="2:18" ht="12" customHeight="1">
      <c r="B483" s="1363"/>
      <c r="C483" s="1363"/>
      <c r="D483" s="1363"/>
      <c r="E483" s="1363"/>
      <c r="F483" s="1363"/>
      <c r="G483" s="1329"/>
      <c r="H483" s="1329"/>
      <c r="I483" s="1329"/>
      <c r="J483" s="1329"/>
      <c r="K483" s="1329"/>
      <c r="L483" s="1329"/>
      <c r="M483" s="1329"/>
      <c r="N483" s="1329"/>
      <c r="O483" s="1329"/>
      <c r="P483" s="1329"/>
      <c r="Q483" s="1329"/>
      <c r="R483" s="1329"/>
    </row>
    <row r="484" spans="2:18" ht="12" customHeight="1">
      <c r="B484" s="1363"/>
      <c r="C484" s="1363"/>
      <c r="D484" s="1363"/>
      <c r="E484" s="1363"/>
      <c r="F484" s="1363"/>
      <c r="G484" s="1329"/>
      <c r="H484" s="1329"/>
      <c r="I484" s="1329"/>
      <c r="J484" s="1329"/>
      <c r="K484" s="1329"/>
      <c r="L484" s="1329"/>
      <c r="M484" s="1329"/>
      <c r="N484" s="1329"/>
      <c r="O484" s="1329"/>
      <c r="P484" s="1329"/>
      <c r="Q484" s="1329"/>
      <c r="R484" s="1329"/>
    </row>
    <row r="485" spans="2:18" ht="12" customHeight="1">
      <c r="B485" s="1363"/>
      <c r="C485" s="1363"/>
      <c r="D485" s="1363"/>
      <c r="E485" s="1363"/>
      <c r="F485" s="1363"/>
      <c r="G485" s="1329"/>
      <c r="H485" s="1329"/>
      <c r="I485" s="1329"/>
      <c r="J485" s="1329"/>
      <c r="K485" s="1329"/>
      <c r="L485" s="1329"/>
      <c r="M485" s="1329"/>
      <c r="N485" s="1329"/>
      <c r="O485" s="1329"/>
      <c r="P485" s="1329"/>
      <c r="Q485" s="1329"/>
      <c r="R485" s="1329"/>
    </row>
    <row r="486" spans="2:18" ht="12" customHeight="1">
      <c r="B486" s="1363"/>
      <c r="C486" s="1363"/>
      <c r="D486" s="1363"/>
      <c r="E486" s="1363"/>
      <c r="F486" s="1363"/>
      <c r="G486" s="1329"/>
      <c r="H486" s="1329"/>
      <c r="I486" s="1329"/>
      <c r="J486" s="1329"/>
      <c r="K486" s="1329"/>
      <c r="L486" s="1329"/>
      <c r="M486" s="1329"/>
      <c r="N486" s="1329"/>
      <c r="O486" s="1329"/>
      <c r="P486" s="1329"/>
      <c r="Q486" s="1329"/>
      <c r="R486" s="1329"/>
    </row>
    <row r="487" spans="2:18" ht="12" customHeight="1">
      <c r="B487" s="1363"/>
      <c r="C487" s="1363"/>
      <c r="D487" s="1363"/>
      <c r="E487" s="1363"/>
      <c r="F487" s="1363"/>
      <c r="G487" s="1329"/>
      <c r="H487" s="1329"/>
      <c r="I487" s="1329"/>
      <c r="J487" s="1329"/>
      <c r="K487" s="1329"/>
      <c r="L487" s="1329"/>
      <c r="M487" s="1329"/>
      <c r="N487" s="1329"/>
      <c r="O487" s="1329"/>
      <c r="P487" s="1329"/>
      <c r="Q487" s="1329"/>
      <c r="R487" s="1329"/>
    </row>
    <row r="488" spans="2:18" ht="7.5" customHeight="1">
      <c r="B488" s="1363"/>
      <c r="C488" s="1363"/>
      <c r="D488" s="1363"/>
      <c r="E488" s="1363"/>
      <c r="F488" s="1363"/>
      <c r="G488" s="1329"/>
      <c r="H488" s="1329"/>
      <c r="I488" s="1329"/>
      <c r="J488" s="1329"/>
      <c r="K488" s="1329"/>
      <c r="L488" s="1329"/>
      <c r="M488" s="1329"/>
      <c r="N488" s="1329"/>
      <c r="O488" s="1329"/>
      <c r="P488" s="1329"/>
      <c r="Q488" s="1329"/>
      <c r="R488" s="1329"/>
    </row>
    <row r="489" spans="2:18" ht="12" customHeight="1">
      <c r="B489" s="1363"/>
      <c r="C489" s="1363"/>
      <c r="D489" s="1363"/>
      <c r="E489" s="1363"/>
      <c r="F489" s="1363"/>
      <c r="G489" s="1329"/>
      <c r="H489" s="1329"/>
      <c r="I489" s="1329"/>
      <c r="J489" s="1329"/>
      <c r="K489" s="1329"/>
      <c r="L489" s="1329"/>
      <c r="M489" s="1329"/>
      <c r="N489" s="1329"/>
      <c r="O489" s="1329"/>
      <c r="P489" s="1329"/>
      <c r="Q489" s="1329"/>
      <c r="R489" s="1329"/>
    </row>
    <row r="490" spans="2:18" ht="12" customHeight="1">
      <c r="B490" s="1363"/>
      <c r="C490" s="1363"/>
      <c r="D490" s="1363"/>
      <c r="E490" s="1363"/>
      <c r="F490" s="1363"/>
      <c r="G490" s="1329"/>
      <c r="H490" s="1329"/>
      <c r="I490" s="1329"/>
      <c r="J490" s="1329"/>
      <c r="K490" s="1329"/>
      <c r="L490" s="1329"/>
      <c r="M490" s="1329"/>
      <c r="N490" s="1329"/>
      <c r="O490" s="1329"/>
      <c r="P490" s="1329"/>
      <c r="Q490" s="1329"/>
      <c r="R490" s="1329"/>
    </row>
    <row r="491" spans="2:18" ht="12" customHeight="1">
      <c r="B491" s="1363"/>
      <c r="C491" s="1363"/>
      <c r="D491" s="1363"/>
      <c r="E491" s="1363"/>
      <c r="F491" s="1363"/>
      <c r="G491" s="1329"/>
      <c r="H491" s="1329"/>
      <c r="I491" s="1329"/>
      <c r="J491" s="1329"/>
      <c r="K491" s="1329"/>
      <c r="L491" s="1329"/>
      <c r="M491" s="1329"/>
      <c r="N491" s="1329"/>
      <c r="O491" s="1329"/>
      <c r="P491" s="1329"/>
      <c r="Q491" s="1329"/>
      <c r="R491" s="1329"/>
    </row>
    <row r="492" spans="2:18" ht="12" customHeight="1">
      <c r="B492" s="1363"/>
      <c r="C492" s="1363"/>
      <c r="D492" s="1363"/>
      <c r="E492" s="1363"/>
      <c r="F492" s="1363"/>
      <c r="G492" s="1329"/>
      <c r="H492" s="1329"/>
      <c r="I492" s="1329"/>
      <c r="J492" s="1329"/>
      <c r="K492" s="1329"/>
      <c r="L492" s="1329"/>
      <c r="M492" s="1329"/>
      <c r="N492" s="1329"/>
      <c r="O492" s="1329"/>
      <c r="P492" s="1329"/>
      <c r="Q492" s="1329"/>
      <c r="R492" s="1329"/>
    </row>
    <row r="493" spans="2:18" ht="12" customHeight="1">
      <c r="B493" s="1363"/>
      <c r="C493" s="1363"/>
      <c r="D493" s="1363"/>
      <c r="E493" s="1363"/>
      <c r="F493" s="1363"/>
      <c r="G493" s="1329"/>
      <c r="H493" s="1329"/>
      <c r="I493" s="1329"/>
      <c r="J493" s="1329"/>
      <c r="K493" s="1329"/>
      <c r="L493" s="1329"/>
      <c r="M493" s="1329"/>
      <c r="N493" s="1329"/>
      <c r="O493" s="1329"/>
      <c r="P493" s="1329"/>
      <c r="Q493" s="1329"/>
      <c r="R493" s="1329"/>
    </row>
    <row r="494" spans="2:18" ht="12">
      <c r="B494" s="1363"/>
      <c r="C494" s="1363"/>
      <c r="D494" s="1363"/>
      <c r="E494" s="1363"/>
      <c r="F494" s="1363"/>
      <c r="G494" s="1329"/>
      <c r="H494" s="1329"/>
      <c r="I494" s="1329"/>
      <c r="J494" s="1329"/>
      <c r="K494" s="1329"/>
      <c r="L494" s="1329"/>
      <c r="M494" s="1329"/>
      <c r="N494" s="1329"/>
      <c r="O494" s="1329"/>
      <c r="P494" s="1329"/>
      <c r="Q494" s="1329"/>
      <c r="R494" s="1329"/>
    </row>
    <row r="495" spans="2:18" ht="7.5" customHeight="1">
      <c r="B495" s="1363"/>
      <c r="C495" s="1363"/>
      <c r="D495" s="1363"/>
      <c r="E495" s="1363"/>
      <c r="F495" s="1363"/>
      <c r="G495" s="1329"/>
      <c r="H495" s="1329"/>
      <c r="I495" s="1329"/>
      <c r="J495" s="1329"/>
      <c r="K495" s="1329"/>
      <c r="L495" s="1329"/>
      <c r="M495" s="1329"/>
      <c r="N495" s="1329"/>
      <c r="O495" s="1329"/>
      <c r="P495" s="1329"/>
      <c r="Q495" s="1329"/>
      <c r="R495" s="1329"/>
    </row>
    <row r="496" spans="2:18" ht="12" customHeight="1">
      <c r="B496" s="1363"/>
      <c r="C496" s="1363"/>
      <c r="D496" s="1363"/>
      <c r="E496" s="1363"/>
      <c r="F496" s="1363"/>
      <c r="G496" s="1329"/>
      <c r="H496" s="1329"/>
      <c r="I496" s="1329"/>
      <c r="J496" s="1329"/>
      <c r="K496" s="1329"/>
      <c r="L496" s="1329"/>
      <c r="M496" s="1329"/>
      <c r="N496" s="1329"/>
      <c r="O496" s="1329"/>
      <c r="P496" s="1329"/>
      <c r="Q496" s="1329"/>
      <c r="R496" s="1329"/>
    </row>
    <row r="497" spans="2:18" ht="12" customHeight="1">
      <c r="B497" s="1363"/>
      <c r="C497" s="1363"/>
      <c r="D497" s="1363"/>
      <c r="E497" s="1363"/>
      <c r="F497" s="1363"/>
      <c r="G497" s="1329"/>
      <c r="H497" s="1329"/>
      <c r="I497" s="1329"/>
      <c r="J497" s="1329"/>
      <c r="K497" s="1329"/>
      <c r="L497" s="1329"/>
      <c r="M497" s="1329"/>
      <c r="N497" s="1329"/>
      <c r="O497" s="1329"/>
      <c r="P497" s="1329"/>
      <c r="Q497" s="1329"/>
      <c r="R497" s="1329"/>
    </row>
    <row r="498" spans="2:18" ht="12" customHeight="1">
      <c r="B498" s="1363"/>
      <c r="C498" s="1363"/>
      <c r="D498" s="1363"/>
      <c r="E498" s="1363"/>
      <c r="F498" s="1363"/>
      <c r="G498" s="1329"/>
      <c r="H498" s="1329"/>
      <c r="I498" s="1329"/>
      <c r="J498" s="1329"/>
      <c r="K498" s="1329"/>
      <c r="L498" s="1329"/>
      <c r="M498" s="1329"/>
      <c r="N498" s="1329"/>
      <c r="O498" s="1329"/>
      <c r="P498" s="1329"/>
      <c r="Q498" s="1329"/>
      <c r="R498" s="1329"/>
    </row>
    <row r="499" spans="2:18" ht="12" customHeight="1">
      <c r="B499" s="1363"/>
      <c r="C499" s="1363"/>
      <c r="D499" s="1363"/>
      <c r="E499" s="1363"/>
      <c r="F499" s="1363"/>
      <c r="G499" s="1329"/>
      <c r="H499" s="1329"/>
      <c r="I499" s="1329"/>
      <c r="J499" s="1329"/>
      <c r="K499" s="1329"/>
      <c r="L499" s="1329"/>
      <c r="M499" s="1329"/>
      <c r="N499" s="1329"/>
      <c r="O499" s="1329"/>
      <c r="P499" s="1329"/>
      <c r="Q499" s="1329"/>
      <c r="R499" s="1329"/>
    </row>
    <row r="500" spans="2:18" ht="12" customHeight="1">
      <c r="B500" s="1363"/>
      <c r="C500" s="1363"/>
      <c r="D500" s="1363"/>
      <c r="E500" s="1363"/>
      <c r="F500" s="1363"/>
      <c r="G500" s="1329"/>
      <c r="H500" s="1329"/>
      <c r="I500" s="1329"/>
      <c r="J500" s="1329"/>
      <c r="K500" s="1329"/>
      <c r="L500" s="1329"/>
      <c r="M500" s="1329"/>
      <c r="N500" s="1329"/>
      <c r="O500" s="1329"/>
      <c r="P500" s="1329"/>
      <c r="Q500" s="1329"/>
      <c r="R500" s="1329"/>
    </row>
    <row r="501" spans="2:18" ht="7.5" customHeight="1">
      <c r="B501" s="1363"/>
      <c r="C501" s="1363"/>
      <c r="D501" s="1363"/>
      <c r="E501" s="1363"/>
      <c r="F501" s="1363"/>
      <c r="G501" s="1329"/>
      <c r="H501" s="1329"/>
      <c r="I501" s="1329"/>
      <c r="J501" s="1329"/>
      <c r="K501" s="1329"/>
      <c r="L501" s="1329"/>
      <c r="M501" s="1329"/>
      <c r="N501" s="1329"/>
      <c r="O501" s="1329"/>
      <c r="P501" s="1329"/>
      <c r="Q501" s="1329"/>
      <c r="R501" s="1329"/>
    </row>
    <row r="502" spans="2:18" ht="12" customHeight="1">
      <c r="B502" s="1363"/>
      <c r="C502" s="1363"/>
      <c r="D502" s="1363"/>
      <c r="E502" s="1363"/>
      <c r="F502" s="1363"/>
      <c r="G502" s="1329"/>
      <c r="H502" s="1329"/>
      <c r="I502" s="1329"/>
      <c r="J502" s="1329"/>
      <c r="K502" s="1329"/>
      <c r="L502" s="1329"/>
      <c r="M502" s="1329"/>
      <c r="N502" s="1329"/>
      <c r="O502" s="1329"/>
      <c r="P502" s="1329"/>
      <c r="Q502" s="1329"/>
      <c r="R502" s="1329"/>
    </row>
    <row r="503" spans="2:18" ht="12" customHeight="1">
      <c r="B503" s="1363"/>
      <c r="C503" s="1363"/>
      <c r="D503" s="1363"/>
      <c r="E503" s="1363"/>
      <c r="F503" s="1363"/>
      <c r="G503" s="1329"/>
      <c r="H503" s="1329"/>
      <c r="I503" s="1329"/>
      <c r="J503" s="1329"/>
      <c r="K503" s="1329"/>
      <c r="L503" s="1329"/>
      <c r="M503" s="1329"/>
      <c r="N503" s="1329"/>
      <c r="O503" s="1329"/>
      <c r="P503" s="1329"/>
      <c r="Q503" s="1329"/>
      <c r="R503" s="1329"/>
    </row>
    <row r="504" spans="2:18" ht="12" customHeight="1">
      <c r="B504" s="1363"/>
      <c r="C504" s="1363"/>
      <c r="D504" s="1363"/>
      <c r="E504" s="1363"/>
      <c r="F504" s="1363"/>
      <c r="G504" s="1329"/>
      <c r="H504" s="1329"/>
      <c r="I504" s="1329"/>
      <c r="J504" s="1329"/>
      <c r="K504" s="1329"/>
      <c r="L504" s="1329"/>
      <c r="M504" s="1329"/>
      <c r="N504" s="1329"/>
      <c r="O504" s="1329"/>
      <c r="P504" s="1329"/>
      <c r="Q504" s="1329"/>
      <c r="R504" s="1329"/>
    </row>
    <row r="505" spans="2:18" ht="12" customHeight="1">
      <c r="B505" s="1363"/>
      <c r="C505" s="1363"/>
      <c r="D505" s="1363"/>
      <c r="E505" s="1363"/>
      <c r="F505" s="1363"/>
      <c r="G505" s="1329"/>
      <c r="H505" s="1329"/>
      <c r="I505" s="1329"/>
      <c r="J505" s="1329"/>
      <c r="K505" s="1329"/>
      <c r="L505" s="1329"/>
      <c r="M505" s="1329"/>
      <c r="N505" s="1329"/>
      <c r="O505" s="1329"/>
      <c r="P505" s="1329"/>
      <c r="Q505" s="1329"/>
      <c r="R505" s="1329"/>
    </row>
    <row r="506" spans="2:18" ht="12" customHeight="1">
      <c r="B506" s="1363"/>
      <c r="C506" s="1363"/>
      <c r="D506" s="1363"/>
      <c r="E506" s="1363"/>
      <c r="F506" s="1363"/>
      <c r="G506" s="1329"/>
      <c r="H506" s="1329"/>
      <c r="I506" s="1329"/>
      <c r="J506" s="1329"/>
      <c r="K506" s="1329"/>
      <c r="L506" s="1329"/>
      <c r="M506" s="1329"/>
      <c r="N506" s="1329"/>
      <c r="O506" s="1329"/>
      <c r="P506" s="1329"/>
      <c r="Q506" s="1329"/>
      <c r="R506" s="1329"/>
    </row>
    <row r="507" spans="2:18" ht="7.5" customHeight="1">
      <c r="B507" s="1363"/>
      <c r="C507" s="1363"/>
      <c r="D507" s="1363"/>
      <c r="E507" s="1363"/>
      <c r="F507" s="1363"/>
      <c r="G507" s="1329"/>
      <c r="H507" s="1329"/>
      <c r="I507" s="1329"/>
      <c r="J507" s="1329"/>
      <c r="K507" s="1329"/>
      <c r="L507" s="1329"/>
      <c r="M507" s="1329"/>
      <c r="N507" s="1329"/>
      <c r="O507" s="1329"/>
      <c r="P507" s="1329"/>
      <c r="Q507" s="1329"/>
      <c r="R507" s="1329"/>
    </row>
    <row r="508" spans="2:18" ht="12" customHeight="1">
      <c r="B508" s="1363"/>
      <c r="C508" s="1363"/>
      <c r="D508" s="1363"/>
      <c r="E508" s="1363"/>
      <c r="F508" s="1363"/>
      <c r="G508" s="1329"/>
      <c r="H508" s="1329"/>
      <c r="I508" s="1329"/>
      <c r="J508" s="1329"/>
      <c r="K508" s="1329"/>
      <c r="L508" s="1329"/>
      <c r="M508" s="1329"/>
      <c r="N508" s="1329"/>
      <c r="O508" s="1329"/>
      <c r="P508" s="1329"/>
      <c r="Q508" s="1329"/>
      <c r="R508" s="1329"/>
    </row>
    <row r="509" spans="2:18" ht="12" customHeight="1">
      <c r="B509" s="1363"/>
      <c r="C509" s="1363"/>
      <c r="D509" s="1363"/>
      <c r="E509" s="1363"/>
      <c r="F509" s="1363"/>
      <c r="G509" s="1329"/>
      <c r="H509" s="1329"/>
      <c r="I509" s="1329"/>
      <c r="J509" s="1329"/>
      <c r="K509" s="1329"/>
      <c r="L509" s="1329"/>
      <c r="M509" s="1329"/>
      <c r="N509" s="1329"/>
      <c r="O509" s="1329"/>
      <c r="P509" s="1329"/>
      <c r="Q509" s="1329"/>
      <c r="R509" s="1329"/>
    </row>
    <row r="510" spans="2:18" ht="12" customHeight="1">
      <c r="B510" s="1363"/>
      <c r="C510" s="1363"/>
      <c r="D510" s="1363"/>
      <c r="E510" s="1363"/>
      <c r="F510" s="1363"/>
      <c r="G510" s="1329"/>
      <c r="H510" s="1329"/>
      <c r="I510" s="1329"/>
      <c r="J510" s="1329"/>
      <c r="K510" s="1329"/>
      <c r="L510" s="1329"/>
      <c r="M510" s="1329"/>
      <c r="N510" s="1329"/>
      <c r="O510" s="1329"/>
      <c r="P510" s="1329"/>
      <c r="Q510" s="1329"/>
      <c r="R510" s="1329"/>
    </row>
    <row r="511" spans="2:18" ht="12" customHeight="1">
      <c r="B511" s="1363"/>
      <c r="C511" s="1363"/>
      <c r="D511" s="1363"/>
      <c r="E511" s="1363"/>
      <c r="F511" s="1363"/>
      <c r="G511" s="1329"/>
      <c r="H511" s="1329"/>
      <c r="I511" s="1329"/>
      <c r="J511" s="1329"/>
      <c r="K511" s="1329"/>
      <c r="L511" s="1329"/>
      <c r="M511" s="1329"/>
      <c r="N511" s="1329"/>
      <c r="O511" s="1329"/>
      <c r="P511" s="1329"/>
      <c r="Q511" s="1329"/>
      <c r="R511" s="1329"/>
    </row>
    <row r="512" spans="2:18" ht="12" customHeight="1">
      <c r="B512" s="1363"/>
      <c r="C512" s="1363"/>
      <c r="D512" s="1363"/>
      <c r="E512" s="1363"/>
      <c r="F512" s="1363"/>
      <c r="G512" s="1329"/>
      <c r="H512" s="1329"/>
      <c r="I512" s="1329"/>
      <c r="J512" s="1329"/>
      <c r="K512" s="1329"/>
      <c r="L512" s="1329"/>
      <c r="M512" s="1329"/>
      <c r="N512" s="1329"/>
      <c r="O512" s="1329"/>
      <c r="P512" s="1329"/>
      <c r="Q512" s="1329"/>
      <c r="R512" s="1329"/>
    </row>
    <row r="513" spans="2:18" ht="7.5" customHeight="1">
      <c r="B513" s="1363"/>
      <c r="C513" s="1363"/>
      <c r="D513" s="1363"/>
      <c r="E513" s="1363"/>
      <c r="F513" s="1363"/>
      <c r="G513" s="1329"/>
      <c r="H513" s="1329"/>
      <c r="I513" s="1329"/>
      <c r="J513" s="1329"/>
      <c r="K513" s="1329"/>
      <c r="L513" s="1329"/>
      <c r="M513" s="1329"/>
      <c r="N513" s="1329"/>
      <c r="O513" s="1329"/>
      <c r="P513" s="1329"/>
      <c r="Q513" s="1329"/>
      <c r="R513" s="1329"/>
    </row>
    <row r="514" spans="2:18" ht="12" customHeight="1">
      <c r="B514" s="1363"/>
      <c r="C514" s="1363"/>
      <c r="D514" s="1363"/>
      <c r="E514" s="1363"/>
      <c r="F514" s="1363"/>
      <c r="G514" s="1329"/>
      <c r="H514" s="1329"/>
      <c r="I514" s="1329"/>
      <c r="J514" s="1329"/>
      <c r="K514" s="1329"/>
      <c r="L514" s="1329"/>
      <c r="M514" s="1329"/>
      <c r="N514" s="1329"/>
      <c r="O514" s="1329"/>
      <c r="P514" s="1329"/>
      <c r="Q514" s="1329"/>
      <c r="R514" s="1329"/>
    </row>
    <row r="515" spans="2:18" ht="12" customHeight="1">
      <c r="B515" s="1363"/>
      <c r="C515" s="1363"/>
      <c r="D515" s="1363"/>
      <c r="E515" s="1363"/>
      <c r="F515" s="1363"/>
      <c r="G515" s="1329"/>
      <c r="H515" s="1329"/>
      <c r="I515" s="1329"/>
      <c r="J515" s="1329"/>
      <c r="K515" s="1329"/>
      <c r="L515" s="1329"/>
      <c r="M515" s="1329"/>
      <c r="N515" s="1329"/>
      <c r="O515" s="1329"/>
      <c r="P515" s="1329"/>
      <c r="Q515" s="1329"/>
      <c r="R515" s="1329"/>
    </row>
    <row r="516" spans="2:18" ht="12" customHeight="1">
      <c r="B516" s="1363"/>
      <c r="C516" s="1363"/>
      <c r="D516" s="1363"/>
      <c r="E516" s="1363"/>
      <c r="F516" s="1363"/>
      <c r="G516" s="1329"/>
      <c r="H516" s="1329"/>
      <c r="I516" s="1329"/>
      <c r="J516" s="1329"/>
      <c r="K516" s="1329"/>
      <c r="L516" s="1329"/>
      <c r="M516" s="1329"/>
      <c r="N516" s="1329"/>
      <c r="O516" s="1329"/>
      <c r="P516" s="1329"/>
      <c r="Q516" s="1329"/>
      <c r="R516" s="1329"/>
    </row>
    <row r="517" spans="2:18" ht="12" customHeight="1">
      <c r="B517" s="1363"/>
      <c r="C517" s="1363"/>
      <c r="D517" s="1363"/>
      <c r="E517" s="1363"/>
      <c r="F517" s="1363"/>
      <c r="G517" s="1329"/>
      <c r="H517" s="1329"/>
      <c r="I517" s="1329"/>
      <c r="J517" s="1329"/>
      <c r="K517" s="1329"/>
      <c r="L517" s="1329"/>
      <c r="M517" s="1329"/>
      <c r="N517" s="1329"/>
      <c r="O517" s="1329"/>
      <c r="P517" s="1329"/>
      <c r="Q517" s="1329"/>
      <c r="R517" s="1329"/>
    </row>
    <row r="518" spans="2:18" ht="12" customHeight="1">
      <c r="B518" s="1363"/>
      <c r="C518" s="1363"/>
      <c r="D518" s="1363"/>
      <c r="E518" s="1363"/>
      <c r="F518" s="1363"/>
      <c r="G518" s="1329"/>
      <c r="H518" s="1329"/>
      <c r="I518" s="1329"/>
      <c r="J518" s="1329"/>
      <c r="K518" s="1329"/>
      <c r="L518" s="1329"/>
      <c r="M518" s="1329"/>
      <c r="N518" s="1329"/>
      <c r="O518" s="1329"/>
      <c r="P518" s="1329"/>
      <c r="Q518" s="1329"/>
      <c r="R518" s="1329"/>
    </row>
    <row r="519" spans="2:18" ht="12" customHeight="1">
      <c r="B519" s="1363"/>
      <c r="C519" s="1363"/>
      <c r="D519" s="1363"/>
      <c r="E519" s="1363"/>
      <c r="F519" s="1363"/>
      <c r="G519" s="1329"/>
      <c r="H519" s="1329"/>
      <c r="I519" s="1329"/>
      <c r="J519" s="1329"/>
      <c r="K519" s="1329"/>
      <c r="L519" s="1329"/>
      <c r="M519" s="1329"/>
      <c r="N519" s="1329"/>
      <c r="O519" s="1329"/>
      <c r="P519" s="1329"/>
      <c r="Q519" s="1329"/>
      <c r="R519" s="1329"/>
    </row>
    <row r="520" spans="2:18" ht="7.5" customHeight="1">
      <c r="B520" s="1363"/>
      <c r="C520" s="1363"/>
      <c r="D520" s="1363"/>
      <c r="E520" s="1363"/>
      <c r="F520" s="1363"/>
      <c r="G520" s="1329"/>
      <c r="H520" s="1329"/>
      <c r="I520" s="1329"/>
      <c r="J520" s="1329"/>
      <c r="K520" s="1329"/>
      <c r="L520" s="1329"/>
      <c r="M520" s="1329"/>
      <c r="N520" s="1329"/>
      <c r="O520" s="1329"/>
      <c r="P520" s="1329"/>
      <c r="Q520" s="1329"/>
      <c r="R520" s="1329"/>
    </row>
    <row r="521" spans="2:18" ht="12" customHeight="1">
      <c r="B521" s="1363"/>
      <c r="C521" s="1363"/>
      <c r="D521" s="1363"/>
      <c r="E521" s="1363"/>
      <c r="F521" s="1363"/>
      <c r="G521" s="1329"/>
      <c r="H521" s="1329"/>
      <c r="I521" s="1329"/>
      <c r="J521" s="1329"/>
      <c r="K521" s="1329"/>
      <c r="L521" s="1329"/>
      <c r="M521" s="1329"/>
      <c r="N521" s="1329"/>
      <c r="O521" s="1329"/>
      <c r="P521" s="1329"/>
      <c r="Q521" s="1329"/>
      <c r="R521" s="1329"/>
    </row>
    <row r="522" spans="2:18" ht="12" customHeight="1">
      <c r="B522" s="1363"/>
      <c r="C522" s="1363"/>
      <c r="D522" s="1363"/>
      <c r="E522" s="1363"/>
      <c r="F522" s="1363"/>
      <c r="G522" s="1329"/>
      <c r="H522" s="1329"/>
      <c r="I522" s="1329"/>
      <c r="J522" s="1329"/>
      <c r="K522" s="1329"/>
      <c r="L522" s="1329"/>
      <c r="M522" s="1329"/>
      <c r="N522" s="1329"/>
      <c r="O522" s="1329"/>
      <c r="P522" s="1329"/>
      <c r="Q522" s="1329"/>
      <c r="R522" s="1329"/>
    </row>
    <row r="523" spans="2:18" ht="12" customHeight="1">
      <c r="B523" s="1363"/>
      <c r="C523" s="1363"/>
      <c r="D523" s="1363"/>
      <c r="E523" s="1363"/>
      <c r="F523" s="1363"/>
      <c r="G523" s="1329"/>
      <c r="H523" s="1329"/>
      <c r="I523" s="1329"/>
      <c r="J523" s="1329"/>
      <c r="K523" s="1329"/>
      <c r="L523" s="1329"/>
      <c r="M523" s="1329"/>
      <c r="N523" s="1329"/>
      <c r="O523" s="1329"/>
      <c r="P523" s="1329"/>
      <c r="Q523" s="1329"/>
      <c r="R523" s="1329"/>
    </row>
    <row r="524" spans="2:18" ht="12" customHeight="1">
      <c r="B524" s="1363"/>
      <c r="C524" s="1363"/>
      <c r="D524" s="1363"/>
      <c r="E524" s="1363"/>
      <c r="F524" s="1363"/>
      <c r="G524" s="1329"/>
      <c r="H524" s="1329"/>
      <c r="I524" s="1329"/>
      <c r="J524" s="1329"/>
      <c r="K524" s="1329"/>
      <c r="L524" s="1329"/>
      <c r="M524" s="1329"/>
      <c r="N524" s="1329"/>
      <c r="O524" s="1329"/>
      <c r="P524" s="1329"/>
      <c r="Q524" s="1329"/>
      <c r="R524" s="1329"/>
    </row>
    <row r="525" spans="2:18" ht="12" customHeight="1">
      <c r="B525" s="1363"/>
      <c r="C525" s="1363"/>
      <c r="D525" s="1363"/>
      <c r="E525" s="1363"/>
      <c r="F525" s="1363"/>
      <c r="G525" s="1329"/>
      <c r="H525" s="1329"/>
      <c r="I525" s="1329"/>
      <c r="J525" s="1329"/>
      <c r="K525" s="1329"/>
      <c r="L525" s="1329"/>
      <c r="M525" s="1329"/>
      <c r="N525" s="1329"/>
      <c r="O525" s="1329"/>
      <c r="P525" s="1329"/>
      <c r="Q525" s="1329"/>
      <c r="R525" s="1329"/>
    </row>
    <row r="526" spans="2:18" ht="7.5" customHeight="1">
      <c r="B526" s="1363"/>
      <c r="C526" s="1363"/>
      <c r="D526" s="1363"/>
      <c r="E526" s="1363"/>
      <c r="F526" s="1363"/>
      <c r="G526" s="1329"/>
      <c r="H526" s="1329"/>
      <c r="I526" s="1329"/>
      <c r="J526" s="1329"/>
      <c r="K526" s="1329"/>
      <c r="L526" s="1329"/>
      <c r="M526" s="1329"/>
      <c r="N526" s="1329"/>
      <c r="O526" s="1329"/>
      <c r="P526" s="1329"/>
      <c r="Q526" s="1329"/>
      <c r="R526" s="1329"/>
    </row>
    <row r="527" spans="2:18" ht="12" customHeight="1">
      <c r="B527" s="1363"/>
      <c r="C527" s="1363"/>
      <c r="D527" s="1363"/>
      <c r="E527" s="1363"/>
      <c r="F527" s="1363"/>
      <c r="G527" s="1329"/>
      <c r="H527" s="1329"/>
      <c r="I527" s="1329"/>
      <c r="J527" s="1329"/>
      <c r="K527" s="1329"/>
      <c r="L527" s="1329"/>
      <c r="M527" s="1329"/>
      <c r="N527" s="1329"/>
      <c r="O527" s="1329"/>
      <c r="P527" s="1329"/>
      <c r="Q527" s="1329"/>
      <c r="R527" s="1329"/>
    </row>
    <row r="528" spans="2:18" ht="12" customHeight="1">
      <c r="B528" s="1363"/>
      <c r="C528" s="1363"/>
      <c r="D528" s="1363"/>
      <c r="E528" s="1363"/>
      <c r="F528" s="1363"/>
      <c r="G528" s="1329"/>
      <c r="H528" s="1329"/>
      <c r="I528" s="1329"/>
      <c r="J528" s="1329"/>
      <c r="K528" s="1329"/>
      <c r="L528" s="1329"/>
      <c r="M528" s="1329"/>
      <c r="N528" s="1329"/>
      <c r="O528" s="1329"/>
      <c r="P528" s="1329"/>
      <c r="Q528" s="1329"/>
      <c r="R528" s="1329"/>
    </row>
    <row r="529" spans="7:18" ht="12" customHeight="1">
      <c r="G529" s="1329"/>
      <c r="H529" s="1329"/>
      <c r="I529" s="1329"/>
      <c r="J529" s="1329"/>
      <c r="K529" s="1329"/>
      <c r="L529" s="1329"/>
      <c r="M529" s="1329"/>
      <c r="N529" s="1329"/>
      <c r="O529" s="1329"/>
      <c r="P529" s="1329"/>
      <c r="Q529" s="1329"/>
      <c r="R529" s="1329"/>
    </row>
    <row r="530" spans="7:18" ht="12" customHeight="1">
      <c r="G530" s="1329"/>
      <c r="H530" s="1329"/>
      <c r="I530" s="1329"/>
      <c r="J530" s="1329"/>
      <c r="K530" s="1329"/>
      <c r="L530" s="1329"/>
      <c r="M530" s="1329"/>
      <c r="N530" s="1329"/>
      <c r="O530" s="1329"/>
      <c r="P530" s="1329"/>
      <c r="Q530" s="1329"/>
      <c r="R530" s="1329"/>
    </row>
    <row r="531" spans="7:18" ht="12" customHeight="1">
      <c r="G531" s="1329"/>
      <c r="H531" s="1329"/>
      <c r="I531" s="1329"/>
      <c r="J531" s="1329"/>
      <c r="K531" s="1329"/>
      <c r="L531" s="1329"/>
      <c r="M531" s="1329"/>
      <c r="N531" s="1329"/>
      <c r="O531" s="1329"/>
      <c r="P531" s="1329"/>
      <c r="Q531" s="1329"/>
      <c r="R531" s="1329"/>
    </row>
    <row r="532" spans="7:18" ht="7.5" customHeight="1">
      <c r="G532" s="1329"/>
      <c r="H532" s="1329"/>
      <c r="I532" s="1329"/>
      <c r="J532" s="1329"/>
      <c r="K532" s="1329"/>
      <c r="L532" s="1329"/>
      <c r="M532" s="1329"/>
      <c r="N532" s="1329"/>
      <c r="O532" s="1329"/>
      <c r="P532" s="1329"/>
      <c r="Q532" s="1329"/>
      <c r="R532" s="1329"/>
    </row>
    <row r="533" spans="7:18" ht="12" customHeight="1">
      <c r="G533" s="1329"/>
      <c r="H533" s="1329"/>
      <c r="I533" s="1329"/>
      <c r="J533" s="1329"/>
      <c r="K533" s="1329"/>
      <c r="L533" s="1329"/>
      <c r="M533" s="1329"/>
      <c r="N533" s="1329"/>
      <c r="O533" s="1329"/>
      <c r="P533" s="1329"/>
      <c r="Q533" s="1329"/>
      <c r="R533" s="1329"/>
    </row>
    <row r="534" spans="7:18" ht="12" customHeight="1">
      <c r="G534" s="1329"/>
      <c r="H534" s="1329"/>
      <c r="I534" s="1329"/>
      <c r="J534" s="1329"/>
      <c r="K534" s="1329"/>
      <c r="L534" s="1329"/>
      <c r="M534" s="1329"/>
      <c r="N534" s="1329"/>
      <c r="O534" s="1329"/>
      <c r="P534" s="1329"/>
      <c r="Q534" s="1329"/>
      <c r="R534" s="1329"/>
    </row>
    <row r="535" spans="7:18" ht="12" customHeight="1">
      <c r="G535" s="1329"/>
      <c r="H535" s="1329"/>
      <c r="I535" s="1329"/>
      <c r="J535" s="1329"/>
      <c r="K535" s="1329"/>
      <c r="L535" s="1329"/>
      <c r="M535" s="1329"/>
      <c r="N535" s="1329"/>
      <c r="O535" s="1329"/>
      <c r="P535" s="1329"/>
      <c r="Q535" s="1329"/>
      <c r="R535" s="1329"/>
    </row>
    <row r="536" spans="7:18" ht="12" customHeight="1">
      <c r="G536" s="1329"/>
      <c r="H536" s="1329"/>
      <c r="I536" s="1329"/>
      <c r="J536" s="1329"/>
      <c r="K536" s="1329"/>
      <c r="L536" s="1329"/>
      <c r="M536" s="1329"/>
      <c r="N536" s="1329"/>
      <c r="O536" s="1329"/>
      <c r="P536" s="1329"/>
      <c r="Q536" s="1329"/>
      <c r="R536" s="1329"/>
    </row>
    <row r="537" spans="7:18" ht="12" customHeight="1">
      <c r="G537" s="1329"/>
      <c r="H537" s="1329"/>
      <c r="I537" s="1329"/>
      <c r="J537" s="1329"/>
      <c r="K537" s="1329"/>
      <c r="L537" s="1329"/>
      <c r="M537" s="1329"/>
      <c r="N537" s="1329"/>
      <c r="O537" s="1329"/>
      <c r="P537" s="1329"/>
      <c r="Q537" s="1329"/>
      <c r="R537" s="1329"/>
    </row>
    <row r="538" spans="7:18" ht="7.5" customHeight="1">
      <c r="G538" s="1329"/>
      <c r="H538" s="1329"/>
      <c r="I538" s="1329"/>
      <c r="J538" s="1329"/>
      <c r="K538" s="1329"/>
      <c r="L538" s="1329"/>
      <c r="M538" s="1329"/>
      <c r="N538" s="1329"/>
      <c r="O538" s="1329"/>
      <c r="P538" s="1329"/>
      <c r="Q538" s="1329"/>
      <c r="R538" s="1329"/>
    </row>
    <row r="539" spans="7:18" ht="12" customHeight="1">
      <c r="G539" s="1329"/>
      <c r="H539" s="1329"/>
      <c r="I539" s="1329"/>
      <c r="J539" s="1329"/>
      <c r="K539" s="1329"/>
      <c r="L539" s="1329"/>
      <c r="M539" s="1329"/>
      <c r="N539" s="1329"/>
      <c r="O539" s="1329"/>
      <c r="P539" s="1329"/>
      <c r="Q539" s="1329"/>
      <c r="R539" s="1329"/>
    </row>
    <row r="540" spans="7:18" ht="12" customHeight="1">
      <c r="G540" s="1329"/>
      <c r="H540" s="1329"/>
      <c r="I540" s="1329"/>
      <c r="J540" s="1329"/>
      <c r="K540" s="1329"/>
      <c r="L540" s="1329"/>
      <c r="M540" s="1329"/>
      <c r="N540" s="1329"/>
      <c r="O540" s="1329"/>
      <c r="P540" s="1329"/>
      <c r="Q540" s="1329"/>
      <c r="R540" s="1329"/>
    </row>
    <row r="541" spans="7:18" ht="12" customHeight="1">
      <c r="G541" s="1329"/>
      <c r="H541" s="1329"/>
      <c r="I541" s="1329"/>
      <c r="J541" s="1329"/>
      <c r="K541" s="1329"/>
      <c r="L541" s="1329"/>
      <c r="M541" s="1329"/>
      <c r="N541" s="1329"/>
      <c r="O541" s="1329"/>
      <c r="P541" s="1329"/>
      <c r="Q541" s="1329"/>
      <c r="R541" s="1329"/>
    </row>
    <row r="542" spans="7:18" ht="12" customHeight="1"/>
    <row r="543" spans="7:18" ht="9.75" customHeight="1"/>
    <row r="544" spans="7:18" ht="5.25" customHeight="1"/>
    <row r="545" ht="14.25" customHeight="1"/>
    <row r="546" ht="6" customHeight="1"/>
    <row r="547" ht="4.5" customHeight="1"/>
    <row r="548" ht="21" customHeight="1"/>
    <row r="549" ht="12.75" customHeight="1"/>
    <row r="550" ht="21" customHeight="1"/>
    <row r="551" ht="11.25" customHeight="1"/>
    <row r="552" ht="17.25" customHeight="1"/>
    <row r="553" ht="14.25" customHeight="1"/>
    <row r="554" ht="40.5" customHeight="1"/>
    <row r="555" ht="41.25" customHeight="1"/>
    <row r="556" ht="9.75" customHeight="1"/>
    <row r="557" ht="15" customHeight="1"/>
    <row r="558" ht="7.5" customHeight="1"/>
    <row r="559" ht="12" customHeight="1"/>
    <row r="560" ht="7.5" customHeight="1"/>
    <row r="561" ht="12" customHeight="1"/>
    <row r="562" ht="12" customHeight="1"/>
    <row r="563" ht="12" customHeight="1"/>
    <row r="564" ht="12" customHeight="1"/>
    <row r="565" ht="12" customHeight="1"/>
    <row r="566" ht="7.5" customHeight="1"/>
    <row r="567" ht="12" customHeight="1"/>
    <row r="568" ht="12" customHeight="1"/>
    <row r="569" ht="12" customHeight="1"/>
    <row r="570" ht="12" customHeight="1"/>
    <row r="571" ht="12" customHeight="1"/>
    <row r="572" ht="7.5" customHeight="1"/>
    <row r="573" ht="12" customHeight="1"/>
    <row r="574" ht="12" customHeight="1"/>
    <row r="575" ht="12" customHeight="1"/>
    <row r="576" ht="12" customHeight="1"/>
    <row r="577" ht="12" customHeight="1"/>
    <row r="578" ht="7.5" customHeight="1"/>
    <row r="579" ht="12" customHeight="1"/>
    <row r="580" ht="12" customHeight="1"/>
    <row r="581" ht="12" customHeight="1"/>
    <row r="582" ht="12" customHeight="1"/>
    <row r="583" ht="12" customHeight="1"/>
    <row r="585" ht="7.5" customHeight="1"/>
    <row r="586" ht="12" customHeight="1"/>
    <row r="587" ht="12" customHeight="1"/>
    <row r="588" ht="12" customHeight="1"/>
    <row r="589" ht="12" customHeight="1"/>
    <row r="590" ht="12" customHeight="1"/>
    <row r="591" ht="7.5" customHeight="1"/>
    <row r="592" ht="12" customHeight="1"/>
    <row r="593" ht="12" customHeight="1"/>
    <row r="594" ht="12" customHeight="1"/>
    <row r="595" ht="12" customHeight="1"/>
    <row r="596" ht="12" customHeight="1"/>
    <row r="597" ht="7.5" customHeight="1"/>
    <row r="598" ht="12" customHeight="1"/>
    <row r="599" ht="12" customHeight="1"/>
    <row r="600" ht="12" customHeight="1"/>
    <row r="601" ht="12" customHeight="1"/>
    <row r="602" ht="12" customHeight="1"/>
    <row r="603" ht="7.5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7.5" customHeight="1"/>
    <row r="611" ht="12" customHeight="1"/>
    <row r="612" ht="12" customHeight="1"/>
    <row r="613" ht="12" customHeight="1"/>
    <row r="614" ht="12" customHeight="1"/>
    <row r="615" ht="12" customHeight="1"/>
    <row r="616" ht="7.5" customHeight="1"/>
    <row r="617" ht="12" customHeight="1"/>
    <row r="618" ht="12" customHeight="1"/>
    <row r="619" ht="12" customHeight="1"/>
    <row r="620" ht="12" customHeight="1"/>
    <row r="621" ht="12" customHeight="1"/>
    <row r="622" ht="7.5" customHeight="1"/>
    <row r="623" ht="12" customHeight="1"/>
    <row r="624" ht="12" customHeight="1"/>
    <row r="625" ht="12" customHeight="1"/>
    <row r="626" ht="12" customHeight="1"/>
    <row r="627" ht="12" customHeight="1"/>
    <row r="628" ht="7.5" customHeight="1"/>
    <row r="629" ht="12" customHeight="1"/>
    <row r="630" ht="12" customHeight="1"/>
    <row r="631" ht="12" customHeight="1"/>
    <row r="632" ht="12" customHeight="1"/>
    <row r="633" ht="9.75" customHeight="1"/>
    <row r="634" ht="5.25" customHeight="1"/>
    <row r="635" ht="14.25" customHeight="1"/>
    <row r="636" ht="6" customHeight="1"/>
  </sheetData>
  <mergeCells count="70">
    <mergeCell ref="D74:E74"/>
    <mergeCell ref="D75:E75"/>
    <mergeCell ref="D77:E77"/>
    <mergeCell ref="B78:E78"/>
    <mergeCell ref="D68:E68"/>
    <mergeCell ref="D69:E69"/>
    <mergeCell ref="D70:E70"/>
    <mergeCell ref="D71:E71"/>
    <mergeCell ref="D72:E72"/>
    <mergeCell ref="D73:E73"/>
    <mergeCell ref="D62:E62"/>
    <mergeCell ref="D63:E63"/>
    <mergeCell ref="D64:E64"/>
    <mergeCell ref="D65:E65"/>
    <mergeCell ref="D66:E66"/>
    <mergeCell ref="D67:E67"/>
    <mergeCell ref="D56:E56"/>
    <mergeCell ref="D57:E57"/>
    <mergeCell ref="D58:E58"/>
    <mergeCell ref="D59:E59"/>
    <mergeCell ref="D60:E60"/>
    <mergeCell ref="D61:E61"/>
    <mergeCell ref="D48:E48"/>
    <mergeCell ref="D49:E49"/>
    <mergeCell ref="D50:E50"/>
    <mergeCell ref="D51:E51"/>
    <mergeCell ref="D52:E52"/>
    <mergeCell ref="D55:E55"/>
    <mergeCell ref="D42:E42"/>
    <mergeCell ref="D43:E43"/>
    <mergeCell ref="D44:E44"/>
    <mergeCell ref="D45:E45"/>
    <mergeCell ref="D46:E46"/>
    <mergeCell ref="D47:E47"/>
    <mergeCell ref="D36:E36"/>
    <mergeCell ref="D37:E37"/>
    <mergeCell ref="D38:E38"/>
    <mergeCell ref="D39:E39"/>
    <mergeCell ref="D40:E40"/>
    <mergeCell ref="D41:E41"/>
    <mergeCell ref="D28:E28"/>
    <mergeCell ref="D29:E29"/>
    <mergeCell ref="D32:E32"/>
    <mergeCell ref="D33:E33"/>
    <mergeCell ref="D34:E34"/>
    <mergeCell ref="D35:E35"/>
    <mergeCell ref="D22:E22"/>
    <mergeCell ref="D23:E23"/>
    <mergeCell ref="D24:E24"/>
    <mergeCell ref="D25:E25"/>
    <mergeCell ref="D26:E26"/>
    <mergeCell ref="D27:E27"/>
    <mergeCell ref="D16:E16"/>
    <mergeCell ref="D17:E17"/>
    <mergeCell ref="D18:E18"/>
    <mergeCell ref="D19:E19"/>
    <mergeCell ref="D20:E20"/>
    <mergeCell ref="D21:E21"/>
    <mergeCell ref="D10:E10"/>
    <mergeCell ref="D11:E11"/>
    <mergeCell ref="D12:E12"/>
    <mergeCell ref="D13:E13"/>
    <mergeCell ref="D14:E14"/>
    <mergeCell ref="D15:E15"/>
    <mergeCell ref="B3:F6"/>
    <mergeCell ref="G4:G5"/>
    <mergeCell ref="H4:H5"/>
    <mergeCell ref="O4:O5"/>
    <mergeCell ref="P4:P5"/>
    <mergeCell ref="D9:E9"/>
  </mergeCells>
  <phoneticPr fontId="4"/>
  <printOptions horizontalCentered="1"/>
  <pageMargins left="0.59055118110236227" right="0.59055118110236227" top="0.47244094488188981" bottom="0" header="0.31496062992125984" footer="0.51181102362204722"/>
  <pageSetup paperSize="9" scale="46" pageOrder="overThenDown" orientation="landscape" r:id="rId1"/>
  <headerFooter alignWithMargins="0"/>
  <colBreaks count="1" manualBreakCount="1">
    <brk id="10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5D967-8FBA-4E8F-A339-4293BFB8C96D}">
  <sheetPr transitionEvaluation="1">
    <pageSetUpPr fitToPage="1"/>
  </sheetPr>
  <dimension ref="A1:AJ48"/>
  <sheetViews>
    <sheetView showGridLines="0" view="pageBreakPreview" topLeftCell="B1" zoomScale="79" zoomScaleNormal="80" zoomScaleSheetLayoutView="79" workbookViewId="0">
      <selection sqref="A1:A1048576"/>
    </sheetView>
  </sheetViews>
  <sheetFormatPr defaultColWidth="7.625" defaultRowHeight="14.65" customHeight="1"/>
  <cols>
    <col min="1" max="1" width="25.5" style="1431" hidden="1" customWidth="1"/>
    <col min="2" max="12" width="2" style="1432" customWidth="1"/>
    <col min="13" max="13" width="1.375" style="1432" customWidth="1"/>
    <col min="14" max="14" width="1.625" style="1432" customWidth="1"/>
    <col min="15" max="36" width="8.125" style="1431" customWidth="1"/>
    <col min="37" max="16384" width="7.625" style="1431"/>
  </cols>
  <sheetData>
    <row r="1" spans="1:36" s="286" customFormat="1" ht="22.5" customHeight="1">
      <c r="B1" s="367" t="s">
        <v>1297</v>
      </c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287"/>
      <c r="P1" s="1369"/>
      <c r="Q1" s="1369"/>
      <c r="R1" s="1370"/>
      <c r="S1" s="1370"/>
      <c r="T1" s="1370"/>
      <c r="U1" s="1371"/>
      <c r="Y1" s="1106" t="s">
        <v>1298</v>
      </c>
      <c r="Z1" s="1372"/>
      <c r="AA1" s="1372"/>
      <c r="AB1" s="1372"/>
      <c r="AC1" s="1371"/>
      <c r="AD1" s="1372"/>
      <c r="AE1" s="1372"/>
      <c r="AF1" s="1373"/>
      <c r="AG1" s="1372"/>
      <c r="AH1" s="1372"/>
      <c r="AI1" s="290"/>
    </row>
    <row r="2" spans="1:36" s="110" customFormat="1" ht="6.75" customHeight="1">
      <c r="P2" s="744"/>
      <c r="Q2" s="744"/>
      <c r="R2" s="600"/>
      <c r="S2" s="600"/>
      <c r="T2" s="600"/>
      <c r="U2" s="1374"/>
      <c r="V2" s="599"/>
      <c r="W2" s="599"/>
      <c r="X2" s="599"/>
      <c r="Y2" s="1374"/>
      <c r="Z2" s="599"/>
      <c r="AA2" s="599"/>
      <c r="AB2" s="599"/>
      <c r="AC2" s="1374"/>
      <c r="AD2" s="599"/>
      <c r="AE2" s="599"/>
      <c r="AF2" s="1375"/>
      <c r="AG2" s="599"/>
      <c r="AH2" s="599"/>
    </row>
    <row r="3" spans="1:36" s="110" customFormat="1" ht="15.75" customHeight="1">
      <c r="B3" s="921" t="s">
        <v>1299</v>
      </c>
      <c r="C3" s="921"/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1073"/>
      <c r="O3" s="1008" t="s">
        <v>751</v>
      </c>
      <c r="P3" s="1376"/>
      <c r="Q3" s="572"/>
      <c r="R3" s="572"/>
      <c r="S3" s="572"/>
      <c r="T3" s="572"/>
      <c r="U3" s="1377" t="s">
        <v>212</v>
      </c>
      <c r="V3" s="1378" t="s">
        <v>212</v>
      </c>
      <c r="W3" s="1379" t="s">
        <v>1300</v>
      </c>
      <c r="X3" s="1380"/>
      <c r="Y3" s="1381" t="s">
        <v>1301</v>
      </c>
      <c r="Z3" s="1382"/>
      <c r="AA3" s="1378" t="s">
        <v>212</v>
      </c>
      <c r="AB3" s="1378" t="s">
        <v>212</v>
      </c>
      <c r="AC3" s="1377" t="s">
        <v>212</v>
      </c>
      <c r="AD3" s="1378"/>
      <c r="AE3" s="1378"/>
      <c r="AF3" s="1383" t="s">
        <v>212</v>
      </c>
      <c r="AG3" s="1378" t="s">
        <v>212</v>
      </c>
      <c r="AH3" s="1378" t="s">
        <v>212</v>
      </c>
      <c r="AI3" s="1378" t="s">
        <v>212</v>
      </c>
      <c r="AJ3" s="1378" t="s">
        <v>212</v>
      </c>
    </row>
    <row r="4" spans="1:36" s="110" customFormat="1" ht="12" customHeight="1">
      <c r="B4" s="1074"/>
      <c r="C4" s="1074"/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5"/>
      <c r="O4" s="1009"/>
      <c r="P4" s="1384"/>
      <c r="Q4" s="1385"/>
      <c r="R4" s="1386"/>
      <c r="S4" s="1387"/>
      <c r="T4" s="1387"/>
      <c r="U4" s="1387"/>
      <c r="V4" s="1388"/>
      <c r="W4" s="1389"/>
      <c r="X4" s="1390"/>
      <c r="Y4" s="1389"/>
      <c r="Z4" s="1391"/>
      <c r="AA4" s="1389"/>
      <c r="AB4" s="1389"/>
      <c r="AC4" s="1389"/>
      <c r="AD4" s="1392"/>
      <c r="AE4" s="1389"/>
      <c r="AF4" s="1389"/>
      <c r="AG4" s="1393"/>
      <c r="AH4" s="1389"/>
      <c r="AI4" s="1389"/>
      <c r="AJ4" s="1394"/>
    </row>
    <row r="5" spans="1:36" s="110" customFormat="1" ht="37.5" customHeight="1">
      <c r="B5" s="1074"/>
      <c r="C5" s="1074"/>
      <c r="D5" s="1074"/>
      <c r="E5" s="1074"/>
      <c r="F5" s="1074"/>
      <c r="G5" s="1074"/>
      <c r="H5" s="1074"/>
      <c r="I5" s="1074"/>
      <c r="J5" s="1074"/>
      <c r="K5" s="1074"/>
      <c r="L5" s="1074"/>
      <c r="M5" s="1074"/>
      <c r="N5" s="1075"/>
      <c r="O5" s="1009"/>
      <c r="P5" s="1395" t="s">
        <v>1302</v>
      </c>
      <c r="Q5" s="1386" t="s">
        <v>1303</v>
      </c>
      <c r="R5" s="1396" t="s">
        <v>1304</v>
      </c>
      <c r="S5" s="1396" t="s">
        <v>1305</v>
      </c>
      <c r="T5" s="1396" t="s">
        <v>842</v>
      </c>
      <c r="U5" s="1397" t="s">
        <v>844</v>
      </c>
      <c r="V5" s="1398" t="s">
        <v>1306</v>
      </c>
      <c r="W5" s="1399" t="s">
        <v>1307</v>
      </c>
      <c r="X5" s="1400" t="s">
        <v>1308</v>
      </c>
      <c r="Y5" s="1401" t="s">
        <v>1309</v>
      </c>
      <c r="Z5" s="1400" t="s">
        <v>1310</v>
      </c>
      <c r="AA5" s="1402" t="s">
        <v>856</v>
      </c>
      <c r="AB5" s="1402" t="s">
        <v>858</v>
      </c>
      <c r="AC5" s="1403" t="s">
        <v>860</v>
      </c>
      <c r="AD5" s="1402" t="s">
        <v>862</v>
      </c>
      <c r="AE5" s="1400" t="s">
        <v>1311</v>
      </c>
      <c r="AF5" s="1404" t="s">
        <v>1312</v>
      </c>
      <c r="AG5" s="1400" t="s">
        <v>868</v>
      </c>
      <c r="AH5" s="1405" t="s">
        <v>870</v>
      </c>
      <c r="AI5" s="1405" t="s">
        <v>872</v>
      </c>
      <c r="AJ5" s="1406" t="s">
        <v>874</v>
      </c>
    </row>
    <row r="6" spans="1:36" s="110" customFormat="1" ht="5.25" customHeight="1">
      <c r="B6" s="1076"/>
      <c r="C6" s="1076"/>
      <c r="D6" s="1076"/>
      <c r="E6" s="1076"/>
      <c r="F6" s="1076"/>
      <c r="G6" s="1076"/>
      <c r="H6" s="1076"/>
      <c r="I6" s="1076"/>
      <c r="J6" s="1076"/>
      <c r="K6" s="1076"/>
      <c r="L6" s="1076"/>
      <c r="M6" s="1076"/>
      <c r="N6" s="1077"/>
      <c r="O6" s="1010"/>
      <c r="P6" s="1407" t="s">
        <v>212</v>
      </c>
      <c r="Q6" s="1407" t="s">
        <v>212</v>
      </c>
      <c r="R6" s="1408" t="s">
        <v>212</v>
      </c>
      <c r="S6" s="1408" t="s">
        <v>212</v>
      </c>
      <c r="T6" s="1408" t="s">
        <v>212</v>
      </c>
      <c r="U6" s="1409" t="s">
        <v>212</v>
      </c>
      <c r="V6" s="1410" t="s">
        <v>212</v>
      </c>
      <c r="W6" s="1411" t="s">
        <v>212</v>
      </c>
      <c r="X6" s="1410" t="s">
        <v>212</v>
      </c>
      <c r="Y6" s="1412" t="s">
        <v>212</v>
      </c>
      <c r="Z6" s="1410" t="s">
        <v>212</v>
      </c>
      <c r="AA6" s="1410" t="s">
        <v>212</v>
      </c>
      <c r="AB6" s="1410" t="s">
        <v>212</v>
      </c>
      <c r="AC6" s="1413" t="s">
        <v>212</v>
      </c>
      <c r="AD6" s="1410" t="s">
        <v>212</v>
      </c>
      <c r="AE6" s="1410" t="s">
        <v>212</v>
      </c>
      <c r="AF6" s="1414" t="s">
        <v>212</v>
      </c>
      <c r="AG6" s="1410" t="s">
        <v>212</v>
      </c>
      <c r="AH6" s="1415" t="s">
        <v>212</v>
      </c>
      <c r="AI6" s="1415"/>
      <c r="AJ6" s="1415"/>
    </row>
    <row r="7" spans="1:36" s="338" customFormat="1" ht="12" customHeight="1">
      <c r="B7" s="1416"/>
      <c r="C7" s="1416"/>
      <c r="D7" s="1416"/>
      <c r="E7" s="1416"/>
      <c r="F7" s="1416"/>
      <c r="G7" s="1416"/>
      <c r="H7" s="1416"/>
      <c r="I7" s="1416"/>
      <c r="J7" s="1416"/>
      <c r="K7" s="1416"/>
      <c r="L7" s="1416"/>
      <c r="M7" s="1416"/>
      <c r="N7" s="1417"/>
      <c r="O7" s="1418"/>
      <c r="P7" s="1419"/>
      <c r="Q7" s="1419"/>
      <c r="R7" s="620"/>
      <c r="S7" s="620"/>
      <c r="T7" s="620"/>
      <c r="U7" s="1420"/>
      <c r="V7" s="621"/>
      <c r="W7" s="621"/>
      <c r="X7" s="621"/>
      <c r="Y7" s="1420"/>
      <c r="Z7" s="621"/>
      <c r="AA7" s="621"/>
      <c r="AB7" s="621"/>
      <c r="AC7" s="1420"/>
      <c r="AD7" s="621"/>
      <c r="AE7" s="621"/>
      <c r="AF7" s="1421"/>
      <c r="AG7" s="621"/>
      <c r="AH7" s="621"/>
    </row>
    <row r="8" spans="1:36" s="143" customFormat="1" ht="21.4" customHeight="1">
      <c r="A8" t="s">
        <v>1313</v>
      </c>
      <c r="B8" s="138" t="s">
        <v>1314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9"/>
      <c r="O8" s="558">
        <f>VLOOKUP($A8,'[31]009'!$B$5:$X$485,2,FALSE)</f>
        <v>184533</v>
      </c>
      <c r="P8" s="558">
        <f>VLOOKUP($A8,'[31]009'!$B$5:$X$485,3,FALSE)</f>
        <v>2207</v>
      </c>
      <c r="Q8" s="558">
        <f>VLOOKUP($A8,'[31]009'!$B$5:$X$485,4,FALSE)</f>
        <v>2122</v>
      </c>
      <c r="R8" s="558">
        <f>VLOOKUP($A8,'[31]009'!$B$5:$X$485,5,FALSE)</f>
        <v>804</v>
      </c>
      <c r="S8" s="558">
        <f>VLOOKUP($A8,'[31]009'!$B$5:$X$485,6,FALSE)</f>
        <v>40</v>
      </c>
      <c r="T8" s="558">
        <f>VLOOKUP($A8,'[31]009'!$B$5:$X$485,7,FALSE)</f>
        <v>14337</v>
      </c>
      <c r="U8" s="558">
        <f>VLOOKUP($A8,'[31]009'!$B$5:$X$485,8,FALSE)</f>
        <v>16626</v>
      </c>
      <c r="V8" s="558">
        <f>VLOOKUP($A8,'[31]009'!$B$5:$X$485,9,FALSE)</f>
        <v>993</v>
      </c>
      <c r="W8" s="558">
        <f>VLOOKUP($A8,'[31]009'!$B$5:$X$485,10,FALSE)</f>
        <v>3330</v>
      </c>
      <c r="X8" s="558">
        <f>VLOOKUP($A8,'[31]009'!$B$5:$X$485,11,FALSE)</f>
        <v>8457</v>
      </c>
      <c r="Y8" s="558">
        <f>VLOOKUP($A8,'[31]009'!$B$5:$X$485,12,FALSE)</f>
        <v>29499</v>
      </c>
      <c r="Z8" s="558">
        <f>VLOOKUP($A8,'[31]009'!$B$5:$X$485,13,FALSE)</f>
        <v>6755</v>
      </c>
      <c r="AA8" s="558">
        <f>VLOOKUP($A8,'[31]009'!$B$5:$X$485,14,FALSE)</f>
        <v>3691</v>
      </c>
      <c r="AB8" s="558">
        <f>VLOOKUP($A8,'[31]009'!$B$5:$X$485,15,FALSE)</f>
        <v>7302</v>
      </c>
      <c r="AC8" s="558">
        <f>VLOOKUP($A8,'[31]009'!$B$5:$X$485,16,FALSE)</f>
        <v>12042</v>
      </c>
      <c r="AD8" s="558">
        <f>VLOOKUP($A8,'[31]009'!$B$5:$X$485,17,FALSE)</f>
        <v>6507</v>
      </c>
      <c r="AE8" s="558">
        <f>VLOOKUP($A8,'[31]009'!$B$5:$X$485,18,FALSE)</f>
        <v>9691</v>
      </c>
      <c r="AF8" s="558">
        <f>VLOOKUP($A8,'[31]009'!$B$5:$X$485,19,FALSE)</f>
        <v>35621</v>
      </c>
      <c r="AG8" s="558">
        <f>VLOOKUP($A8,'[31]009'!$B$5:$X$485,20,FALSE)</f>
        <v>1218</v>
      </c>
      <c r="AH8" s="558">
        <f>VLOOKUP($A8,'[31]009'!$B$5:$X$485,21,FALSE)</f>
        <v>12711</v>
      </c>
      <c r="AI8" s="558">
        <f>VLOOKUP($A8,'[31]009'!$B$5:$X$485,22,FALSE)</f>
        <v>7423</v>
      </c>
      <c r="AJ8" s="558">
        <f>VLOOKUP($A8,'[31]009'!$B$5:$X$485,23,FALSE)</f>
        <v>5279</v>
      </c>
    </row>
    <row r="9" spans="1:36" s="143" customFormat="1" ht="21.4" customHeight="1">
      <c r="A9" t="s">
        <v>1315</v>
      </c>
      <c r="B9" s="1422"/>
      <c r="C9" s="138" t="s">
        <v>1316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9"/>
      <c r="O9" s="558">
        <f>VLOOKUP($A9,'[31]009'!$B$5:$X$485,2,FALSE)</f>
        <v>160282</v>
      </c>
      <c r="P9" s="558">
        <f>VLOOKUP($A9,'[31]009'!$B$5:$X$485,3,FALSE)</f>
        <v>2052</v>
      </c>
      <c r="Q9" s="558">
        <f>VLOOKUP($A9,'[31]009'!$B$5:$X$485,4,FALSE)</f>
        <v>1992</v>
      </c>
      <c r="R9" s="558">
        <f>VLOOKUP($A9,'[31]009'!$B$5:$X$485,5,FALSE)</f>
        <v>727</v>
      </c>
      <c r="S9" s="558">
        <f>VLOOKUP($A9,'[31]009'!$B$5:$X$485,6,FALSE)</f>
        <v>33</v>
      </c>
      <c r="T9" s="558">
        <f>VLOOKUP($A9,'[31]009'!$B$5:$X$485,7,FALSE)</f>
        <v>12198</v>
      </c>
      <c r="U9" s="558">
        <f>VLOOKUP($A9,'[31]009'!$B$5:$X$485,8,FALSE)</f>
        <v>12401</v>
      </c>
      <c r="V9" s="558">
        <f>VLOOKUP($A9,'[31]009'!$B$5:$X$485,9,FALSE)</f>
        <v>868</v>
      </c>
      <c r="W9" s="558">
        <f>VLOOKUP($A9,'[31]009'!$B$5:$X$485,10,FALSE)</f>
        <v>3165</v>
      </c>
      <c r="X9" s="558">
        <f>VLOOKUP($A9,'[31]009'!$B$5:$X$485,11,FALSE)</f>
        <v>6609</v>
      </c>
      <c r="Y9" s="558">
        <f>VLOOKUP($A9,'[31]009'!$B$5:$X$485,12,FALSE)</f>
        <v>25679</v>
      </c>
      <c r="Z9" s="558">
        <f>VLOOKUP($A9,'[31]009'!$B$5:$X$485,13,FALSE)</f>
        <v>6392</v>
      </c>
      <c r="AA9" s="558">
        <f>VLOOKUP($A9,'[31]009'!$B$5:$X$485,14,FALSE)</f>
        <v>3409</v>
      </c>
      <c r="AB9" s="558">
        <f>VLOOKUP($A9,'[31]009'!$B$5:$X$485,15,FALSE)</f>
        <v>6678</v>
      </c>
      <c r="AC9" s="558">
        <f>VLOOKUP($A9,'[31]009'!$B$5:$X$485,16,FALSE)</f>
        <v>11153</v>
      </c>
      <c r="AD9" s="558">
        <f>VLOOKUP($A9,'[31]009'!$B$5:$X$485,17,FALSE)</f>
        <v>5810</v>
      </c>
      <c r="AE9" s="558">
        <f>VLOOKUP($A9,'[31]009'!$B$5:$X$485,18,FALSE)</f>
        <v>8655</v>
      </c>
      <c r="AF9" s="558">
        <f>VLOOKUP($A9,'[31]009'!$B$5:$X$485,19,FALSE)</f>
        <v>32333</v>
      </c>
      <c r="AG9" s="558">
        <f>VLOOKUP($A9,'[31]009'!$B$5:$X$485,20,FALSE)</f>
        <v>998</v>
      </c>
      <c r="AH9" s="558">
        <f>VLOOKUP($A9,'[31]009'!$B$5:$X$485,21,FALSE)</f>
        <v>11474</v>
      </c>
      <c r="AI9" s="558">
        <f>VLOOKUP($A9,'[31]009'!$B$5:$X$485,22,FALSE)</f>
        <v>6839</v>
      </c>
      <c r="AJ9" s="558">
        <f>VLOOKUP($A9,'[31]009'!$B$5:$X$485,23,FALSE)</f>
        <v>2809</v>
      </c>
    </row>
    <row r="10" spans="1:36" s="143" customFormat="1" ht="21.4" customHeight="1">
      <c r="A10" t="s">
        <v>1061</v>
      </c>
      <c r="B10" s="1422"/>
      <c r="C10" s="138"/>
      <c r="D10" s="138" t="s">
        <v>1317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9"/>
      <c r="O10" s="558">
        <f>VLOOKUP($A10,'[31]009'!$B$5:$X$485,2,FALSE)</f>
        <v>13080</v>
      </c>
      <c r="P10" s="558">
        <f>VLOOKUP($A10,'[31]009'!$B$5:$X$485,3,FALSE)</f>
        <v>1457</v>
      </c>
      <c r="Q10" s="558">
        <f>VLOOKUP($A10,'[31]009'!$B$5:$X$485,4,FALSE)</f>
        <v>1448</v>
      </c>
      <c r="R10" s="558">
        <f>VLOOKUP($A10,'[31]009'!$B$5:$X$485,5,FALSE)</f>
        <v>218</v>
      </c>
      <c r="S10" s="558">
        <f>VLOOKUP($A10,'[31]009'!$B$5:$X$485,6,FALSE)</f>
        <v>4</v>
      </c>
      <c r="T10" s="558">
        <f>VLOOKUP($A10,'[31]009'!$B$5:$X$485,7,FALSE)</f>
        <v>1575</v>
      </c>
      <c r="U10" s="558">
        <f>VLOOKUP($A10,'[31]009'!$B$5:$X$485,8,FALSE)</f>
        <v>761</v>
      </c>
      <c r="V10" s="558">
        <f>VLOOKUP($A10,'[31]009'!$B$5:$X$485,9,FALSE)</f>
        <v>23</v>
      </c>
      <c r="W10" s="558">
        <f>VLOOKUP($A10,'[31]009'!$B$5:$X$485,10,FALSE)</f>
        <v>279</v>
      </c>
      <c r="X10" s="558">
        <f>VLOOKUP($A10,'[31]009'!$B$5:$X$485,11,FALSE)</f>
        <v>313</v>
      </c>
      <c r="Y10" s="558">
        <f>VLOOKUP($A10,'[31]009'!$B$5:$X$485,12,FALSE)</f>
        <v>2058</v>
      </c>
      <c r="Z10" s="558">
        <f>VLOOKUP($A10,'[31]009'!$B$5:$X$485,13,FALSE)</f>
        <v>268</v>
      </c>
      <c r="AA10" s="558">
        <f>VLOOKUP($A10,'[31]009'!$B$5:$X$485,14,FALSE)</f>
        <v>802</v>
      </c>
      <c r="AB10" s="558">
        <f>VLOOKUP($A10,'[31]009'!$B$5:$X$485,15,FALSE)</f>
        <v>870</v>
      </c>
      <c r="AC10" s="558">
        <f>VLOOKUP($A10,'[31]009'!$B$5:$X$485,16,FALSE)</f>
        <v>551</v>
      </c>
      <c r="AD10" s="558">
        <f>VLOOKUP($A10,'[31]009'!$B$5:$X$485,17,FALSE)</f>
        <v>847</v>
      </c>
      <c r="AE10" s="558">
        <f>VLOOKUP($A10,'[31]009'!$B$5:$X$485,18,FALSE)</f>
        <v>461</v>
      </c>
      <c r="AF10" s="558">
        <f>VLOOKUP($A10,'[31]009'!$B$5:$X$485,19,FALSE)</f>
        <v>1013</v>
      </c>
      <c r="AG10" s="558">
        <f>VLOOKUP($A10,'[31]009'!$B$5:$X$485,20,FALSE)</f>
        <v>11</v>
      </c>
      <c r="AH10" s="558">
        <f>VLOOKUP($A10,'[31]009'!$B$5:$X$485,21,FALSE)</f>
        <v>813</v>
      </c>
      <c r="AI10" s="558">
        <f>VLOOKUP($A10,'[31]009'!$B$5:$X$485,22,FALSE)</f>
        <v>112</v>
      </c>
      <c r="AJ10" s="558">
        <f>VLOOKUP($A10,'[31]009'!$B$5:$X$485,23,FALSE)</f>
        <v>644</v>
      </c>
    </row>
    <row r="11" spans="1:36" s="143" customFormat="1" ht="21.4" customHeight="1">
      <c r="A11" t="s">
        <v>1063</v>
      </c>
      <c r="B11" s="1422"/>
      <c r="C11" s="138"/>
      <c r="D11" s="138" t="s">
        <v>1318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9"/>
      <c r="O11" s="558">
        <f>VLOOKUP($A11,'[31]009'!$B$5:$X$485,2,FALSE)</f>
        <v>147202</v>
      </c>
      <c r="P11" s="558">
        <f>VLOOKUP($A11,'[31]009'!$B$5:$X$485,3,FALSE)</f>
        <v>595</v>
      </c>
      <c r="Q11" s="558">
        <f>VLOOKUP($A11,'[31]009'!$B$5:$X$485,4,FALSE)</f>
        <v>544</v>
      </c>
      <c r="R11" s="558">
        <f>VLOOKUP($A11,'[31]009'!$B$5:$X$485,5,FALSE)</f>
        <v>509</v>
      </c>
      <c r="S11" s="558">
        <f>VLOOKUP($A11,'[31]009'!$B$5:$X$485,6,FALSE)</f>
        <v>29</v>
      </c>
      <c r="T11" s="558">
        <f>VLOOKUP($A11,'[31]009'!$B$5:$X$485,7,FALSE)</f>
        <v>10623</v>
      </c>
      <c r="U11" s="558">
        <f>VLOOKUP($A11,'[31]009'!$B$5:$X$485,8,FALSE)</f>
        <v>11640</v>
      </c>
      <c r="V11" s="558">
        <f>VLOOKUP($A11,'[31]009'!$B$5:$X$485,9,FALSE)</f>
        <v>845</v>
      </c>
      <c r="W11" s="558">
        <f>VLOOKUP($A11,'[31]009'!$B$5:$X$485,10,FALSE)</f>
        <v>2886</v>
      </c>
      <c r="X11" s="558">
        <f>VLOOKUP($A11,'[31]009'!$B$5:$X$485,11,FALSE)</f>
        <v>6296</v>
      </c>
      <c r="Y11" s="558">
        <f>VLOOKUP($A11,'[31]009'!$B$5:$X$485,12,FALSE)</f>
        <v>23621</v>
      </c>
      <c r="Z11" s="558">
        <f>VLOOKUP($A11,'[31]009'!$B$5:$X$485,13,FALSE)</f>
        <v>6124</v>
      </c>
      <c r="AA11" s="558">
        <f>VLOOKUP($A11,'[31]009'!$B$5:$X$485,14,FALSE)</f>
        <v>2607</v>
      </c>
      <c r="AB11" s="558">
        <f>VLOOKUP($A11,'[31]009'!$B$5:$X$485,15,FALSE)</f>
        <v>5808</v>
      </c>
      <c r="AC11" s="558">
        <f>VLOOKUP($A11,'[31]009'!$B$5:$X$485,16,FALSE)</f>
        <v>10602</v>
      </c>
      <c r="AD11" s="558">
        <f>VLOOKUP($A11,'[31]009'!$B$5:$X$485,17,FALSE)</f>
        <v>4963</v>
      </c>
      <c r="AE11" s="558">
        <f>VLOOKUP($A11,'[31]009'!$B$5:$X$485,18,FALSE)</f>
        <v>8194</v>
      </c>
      <c r="AF11" s="558">
        <f>VLOOKUP($A11,'[31]009'!$B$5:$X$485,19,FALSE)</f>
        <v>31320</v>
      </c>
      <c r="AG11" s="558">
        <f>VLOOKUP($A11,'[31]009'!$B$5:$X$485,20,FALSE)</f>
        <v>987</v>
      </c>
      <c r="AH11" s="558">
        <f>VLOOKUP($A11,'[31]009'!$B$5:$X$485,21,FALSE)</f>
        <v>10661</v>
      </c>
      <c r="AI11" s="558">
        <f>VLOOKUP($A11,'[31]009'!$B$5:$X$485,22,FALSE)</f>
        <v>6727</v>
      </c>
      <c r="AJ11" s="558">
        <f>VLOOKUP($A11,'[31]009'!$B$5:$X$485,23,FALSE)</f>
        <v>2165</v>
      </c>
    </row>
    <row r="12" spans="1:36" s="143" customFormat="1" ht="9.9499999999999993" customHeight="1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9"/>
      <c r="O12" s="558"/>
      <c r="P12" s="558"/>
      <c r="Q12" s="558"/>
      <c r="R12" s="558"/>
      <c r="S12" s="558"/>
      <c r="T12" s="558"/>
      <c r="U12" s="558"/>
      <c r="V12" s="558"/>
      <c r="W12" s="558"/>
      <c r="X12" s="558"/>
      <c r="Y12" s="558"/>
      <c r="Z12" s="558"/>
      <c r="AA12" s="558"/>
      <c r="AB12" s="558"/>
      <c r="AC12" s="558"/>
      <c r="AD12" s="558"/>
      <c r="AE12" s="558"/>
      <c r="AF12" s="558"/>
      <c r="AG12" s="558"/>
      <c r="AH12" s="558"/>
      <c r="AI12" s="558"/>
      <c r="AJ12" s="558"/>
    </row>
    <row r="13" spans="1:36" s="143" customFormat="1" ht="21.4" customHeight="1">
      <c r="A13" t="s">
        <v>1319</v>
      </c>
      <c r="B13" s="1422"/>
      <c r="C13" s="138" t="s">
        <v>1320</v>
      </c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9"/>
      <c r="O13" s="558">
        <f>VLOOKUP($A13,'[31]009'!$B$5:$X$485,2,FALSE)</f>
        <v>19560</v>
      </c>
      <c r="P13" s="558">
        <f>VLOOKUP($A13,'[31]009'!$B$5:$X$485,3,FALSE)</f>
        <v>153</v>
      </c>
      <c r="Q13" s="558">
        <f>VLOOKUP($A13,'[31]009'!$B$5:$X$485,4,FALSE)</f>
        <v>128</v>
      </c>
      <c r="R13" s="558">
        <f>VLOOKUP($A13,'[31]009'!$B$5:$X$485,5,FALSE)</f>
        <v>70</v>
      </c>
      <c r="S13" s="558">
        <f>VLOOKUP($A13,'[31]009'!$B$5:$X$485,6,FALSE)</f>
        <v>6</v>
      </c>
      <c r="T13" s="558">
        <f>VLOOKUP($A13,'[31]009'!$B$5:$X$485,7,FALSE)</f>
        <v>1782</v>
      </c>
      <c r="U13" s="558">
        <f>VLOOKUP($A13,'[31]009'!$B$5:$X$485,8,FALSE)</f>
        <v>3982</v>
      </c>
      <c r="V13" s="558">
        <f>VLOOKUP($A13,'[31]009'!$B$5:$X$485,9,FALSE)</f>
        <v>118</v>
      </c>
      <c r="W13" s="558">
        <f>VLOOKUP($A13,'[31]009'!$B$5:$X$485,10,FALSE)</f>
        <v>144</v>
      </c>
      <c r="X13" s="558">
        <f>VLOOKUP($A13,'[31]009'!$B$5:$X$485,11,FALSE)</f>
        <v>1650</v>
      </c>
      <c r="Y13" s="558">
        <f>VLOOKUP($A13,'[31]009'!$B$5:$X$485,12,FALSE)</f>
        <v>3344</v>
      </c>
      <c r="Z13" s="558">
        <f>VLOOKUP($A13,'[31]009'!$B$5:$X$485,13,FALSE)</f>
        <v>331</v>
      </c>
      <c r="AA13" s="558">
        <f>VLOOKUP($A13,'[31]009'!$B$5:$X$485,14,FALSE)</f>
        <v>211</v>
      </c>
      <c r="AB13" s="558">
        <f>VLOOKUP($A13,'[31]009'!$B$5:$X$485,15,FALSE)</f>
        <v>575</v>
      </c>
      <c r="AC13" s="558">
        <f>VLOOKUP($A13,'[31]009'!$B$5:$X$485,16,FALSE)</f>
        <v>650</v>
      </c>
      <c r="AD13" s="558">
        <f>VLOOKUP($A13,'[31]009'!$B$5:$X$485,17,FALSE)</f>
        <v>538</v>
      </c>
      <c r="AE13" s="558">
        <f>VLOOKUP($A13,'[31]009'!$B$5:$X$485,18,FALSE)</f>
        <v>1000</v>
      </c>
      <c r="AF13" s="558">
        <f>VLOOKUP($A13,'[31]009'!$B$5:$X$485,19,FALSE)</f>
        <v>2935</v>
      </c>
      <c r="AG13" s="558">
        <f>VLOOKUP($A13,'[31]009'!$B$5:$X$485,20,FALSE)</f>
        <v>207</v>
      </c>
      <c r="AH13" s="558">
        <f>VLOOKUP($A13,'[31]009'!$B$5:$X$485,21,FALSE)</f>
        <v>1023</v>
      </c>
      <c r="AI13" s="558">
        <f>VLOOKUP($A13,'[31]009'!$B$5:$X$485,22,FALSE)</f>
        <v>567</v>
      </c>
      <c r="AJ13" s="558">
        <f>VLOOKUP($A13,'[31]009'!$B$5:$X$485,23,FALSE)</f>
        <v>274</v>
      </c>
    </row>
    <row r="14" spans="1:36" s="143" customFormat="1" ht="21.4" customHeight="1">
      <c r="A14" t="s">
        <v>1067</v>
      </c>
      <c r="B14" s="1422"/>
      <c r="C14" s="138"/>
      <c r="D14" s="138" t="s">
        <v>1321</v>
      </c>
      <c r="E14" s="138"/>
      <c r="F14" s="138"/>
      <c r="G14" s="138"/>
      <c r="H14" s="138"/>
      <c r="I14" s="138"/>
      <c r="J14" s="138"/>
      <c r="K14" s="138"/>
      <c r="L14" s="138"/>
      <c r="M14" s="138"/>
      <c r="N14" s="139"/>
      <c r="O14" s="558">
        <f>VLOOKUP($A14,'[31]009'!$B$5:$X$485,2,FALSE)</f>
        <v>17518</v>
      </c>
      <c r="P14" s="558">
        <f>VLOOKUP($A14,'[31]009'!$B$5:$X$485,3,FALSE)</f>
        <v>148</v>
      </c>
      <c r="Q14" s="558">
        <f>VLOOKUP($A14,'[31]009'!$B$5:$X$485,4,FALSE)</f>
        <v>126</v>
      </c>
      <c r="R14" s="558">
        <f>VLOOKUP($A14,'[31]009'!$B$5:$X$485,5,FALSE)</f>
        <v>39</v>
      </c>
      <c r="S14" s="558">
        <f>VLOOKUP($A14,'[31]009'!$B$5:$X$485,6,FALSE)</f>
        <v>5</v>
      </c>
      <c r="T14" s="558">
        <f>VLOOKUP($A14,'[31]009'!$B$5:$X$485,7,FALSE)</f>
        <v>1439</v>
      </c>
      <c r="U14" s="558">
        <f>VLOOKUP($A14,'[31]009'!$B$5:$X$485,8,FALSE)</f>
        <v>3706</v>
      </c>
      <c r="V14" s="558">
        <f>VLOOKUP($A14,'[31]009'!$B$5:$X$485,9,FALSE)</f>
        <v>98</v>
      </c>
      <c r="W14" s="558">
        <f>VLOOKUP($A14,'[31]009'!$B$5:$X$485,10,FALSE)</f>
        <v>110</v>
      </c>
      <c r="X14" s="558">
        <f>VLOOKUP($A14,'[31]009'!$B$5:$X$485,11,FALSE)</f>
        <v>1261</v>
      </c>
      <c r="Y14" s="558">
        <f>VLOOKUP($A14,'[31]009'!$B$5:$X$485,12,FALSE)</f>
        <v>3092</v>
      </c>
      <c r="Z14" s="558">
        <f>VLOOKUP($A14,'[31]009'!$B$5:$X$485,13,FALSE)</f>
        <v>288</v>
      </c>
      <c r="AA14" s="558">
        <f>VLOOKUP($A14,'[31]009'!$B$5:$X$485,14,FALSE)</f>
        <v>185</v>
      </c>
      <c r="AB14" s="558">
        <f>VLOOKUP($A14,'[31]009'!$B$5:$X$485,15,FALSE)</f>
        <v>486</v>
      </c>
      <c r="AC14" s="558">
        <f>VLOOKUP($A14,'[31]009'!$B$5:$X$485,16,FALSE)</f>
        <v>575</v>
      </c>
      <c r="AD14" s="558">
        <f>VLOOKUP($A14,'[31]009'!$B$5:$X$485,17,FALSE)</f>
        <v>494</v>
      </c>
      <c r="AE14" s="558">
        <f>VLOOKUP($A14,'[31]009'!$B$5:$X$485,18,FALSE)</f>
        <v>951</v>
      </c>
      <c r="AF14" s="558">
        <f>VLOOKUP($A14,'[31]009'!$B$5:$X$485,19,FALSE)</f>
        <v>2820</v>
      </c>
      <c r="AG14" s="558">
        <f>VLOOKUP($A14,'[31]009'!$B$5:$X$485,20,FALSE)</f>
        <v>195</v>
      </c>
      <c r="AH14" s="558">
        <f>VLOOKUP($A14,'[31]009'!$B$5:$X$485,21,FALSE)</f>
        <v>932</v>
      </c>
      <c r="AI14" s="558">
        <f>VLOOKUP($A14,'[31]009'!$B$5:$X$485,22,FALSE)</f>
        <v>541</v>
      </c>
      <c r="AJ14" s="558">
        <f>VLOOKUP($A14,'[31]009'!$B$5:$X$485,23,FALSE)</f>
        <v>153</v>
      </c>
    </row>
    <row r="15" spans="1:36" s="143" customFormat="1" ht="21.4" customHeight="1">
      <c r="A15" t="s">
        <v>1069</v>
      </c>
      <c r="B15" s="1422"/>
      <c r="C15" s="69"/>
      <c r="D15" s="69"/>
      <c r="E15" s="1057" t="s">
        <v>1322</v>
      </c>
      <c r="F15" s="1057"/>
      <c r="G15" s="1057"/>
      <c r="H15" s="1057"/>
      <c r="I15" s="1057"/>
      <c r="J15" s="1057"/>
      <c r="K15" s="69"/>
      <c r="L15" s="69"/>
      <c r="M15" s="69"/>
      <c r="N15" s="688"/>
      <c r="O15" s="558">
        <f>VLOOKUP($A15,'[31]009'!$B$5:$X$485,2,FALSE)</f>
        <v>526</v>
      </c>
      <c r="P15" s="558">
        <f>VLOOKUP($A15,'[31]009'!$B$5:$X$485,3,FALSE)</f>
        <v>2</v>
      </c>
      <c r="Q15" s="558">
        <f>VLOOKUP($A15,'[31]009'!$B$5:$X$485,4,FALSE)</f>
        <v>2</v>
      </c>
      <c r="R15" s="558" t="str">
        <f>VLOOKUP($A15,'[31]009'!$B$5:$X$485,5,FALSE)</f>
        <v>-</v>
      </c>
      <c r="S15" s="558" t="str">
        <f>VLOOKUP($A15,'[31]009'!$B$5:$X$485,6,FALSE)</f>
        <v>-</v>
      </c>
      <c r="T15" s="558">
        <f>VLOOKUP($A15,'[31]009'!$B$5:$X$485,7,FALSE)</f>
        <v>80</v>
      </c>
      <c r="U15" s="558">
        <f>VLOOKUP($A15,'[31]009'!$B$5:$X$485,8,FALSE)</f>
        <v>37</v>
      </c>
      <c r="V15" s="558">
        <f>VLOOKUP($A15,'[31]009'!$B$5:$X$485,9,FALSE)</f>
        <v>6</v>
      </c>
      <c r="W15" s="558">
        <f>VLOOKUP($A15,'[31]009'!$B$5:$X$485,10,FALSE)</f>
        <v>7</v>
      </c>
      <c r="X15" s="558">
        <f>VLOOKUP($A15,'[31]009'!$B$5:$X$485,11,FALSE)</f>
        <v>46</v>
      </c>
      <c r="Y15" s="558">
        <f>VLOOKUP($A15,'[31]009'!$B$5:$X$485,12,FALSE)</f>
        <v>98</v>
      </c>
      <c r="Z15" s="558">
        <f>VLOOKUP($A15,'[31]009'!$B$5:$X$485,13,FALSE)</f>
        <v>14</v>
      </c>
      <c r="AA15" s="558">
        <f>VLOOKUP($A15,'[31]009'!$B$5:$X$485,14,FALSE)</f>
        <v>5</v>
      </c>
      <c r="AB15" s="558">
        <f>VLOOKUP($A15,'[31]009'!$B$5:$X$485,15,FALSE)</f>
        <v>22</v>
      </c>
      <c r="AC15" s="558">
        <f>VLOOKUP($A15,'[31]009'!$B$5:$X$485,16,FALSE)</f>
        <v>30</v>
      </c>
      <c r="AD15" s="558">
        <f>VLOOKUP($A15,'[31]009'!$B$5:$X$485,17,FALSE)</f>
        <v>19</v>
      </c>
      <c r="AE15" s="558">
        <f>VLOOKUP($A15,'[31]009'!$B$5:$X$485,18,FALSE)</f>
        <v>27</v>
      </c>
      <c r="AF15" s="558">
        <f>VLOOKUP($A15,'[31]009'!$B$5:$X$485,19,FALSE)</f>
        <v>54</v>
      </c>
      <c r="AG15" s="558">
        <f>VLOOKUP($A15,'[31]009'!$B$5:$X$485,20,FALSE)</f>
        <v>2</v>
      </c>
      <c r="AH15" s="558">
        <f>VLOOKUP($A15,'[31]009'!$B$5:$X$485,21,FALSE)</f>
        <v>23</v>
      </c>
      <c r="AI15" s="558">
        <f>VLOOKUP($A15,'[31]009'!$B$5:$X$485,22,FALSE)</f>
        <v>46</v>
      </c>
      <c r="AJ15" s="558">
        <f>VLOOKUP($A15,'[31]009'!$B$5:$X$485,23,FALSE)</f>
        <v>8</v>
      </c>
    </row>
    <row r="16" spans="1:36" s="143" customFormat="1" ht="21.4" customHeight="1">
      <c r="A16" t="s">
        <v>1071</v>
      </c>
      <c r="B16" s="1422"/>
      <c r="C16" s="69"/>
      <c r="D16" s="69"/>
      <c r="E16" s="1057" t="s">
        <v>1323</v>
      </c>
      <c r="F16" s="1057"/>
      <c r="G16" s="1057"/>
      <c r="H16" s="1057"/>
      <c r="I16" s="1057"/>
      <c r="J16" s="1057"/>
      <c r="K16" s="69"/>
      <c r="L16" s="69"/>
      <c r="M16" s="69"/>
      <c r="N16" s="688"/>
      <c r="O16" s="558">
        <f>VLOOKUP($A16,'[31]009'!$B$5:$X$485,2,FALSE)</f>
        <v>145</v>
      </c>
      <c r="P16" s="558">
        <f>VLOOKUP($A16,'[31]009'!$B$5:$X$485,3,FALSE)</f>
        <v>1</v>
      </c>
      <c r="Q16" s="558">
        <f>VLOOKUP($A16,'[31]009'!$B$5:$X$485,4,FALSE)</f>
        <v>1</v>
      </c>
      <c r="R16" s="558" t="str">
        <f>VLOOKUP($A16,'[31]009'!$B$5:$X$485,5,FALSE)</f>
        <v>-</v>
      </c>
      <c r="S16" s="558" t="str">
        <f>VLOOKUP($A16,'[31]009'!$B$5:$X$485,6,FALSE)</f>
        <v>-</v>
      </c>
      <c r="T16" s="558">
        <f>VLOOKUP($A16,'[31]009'!$B$5:$X$485,7,FALSE)</f>
        <v>14</v>
      </c>
      <c r="U16" s="558">
        <f>VLOOKUP($A16,'[31]009'!$B$5:$X$485,8,FALSE)</f>
        <v>9</v>
      </c>
      <c r="V16" s="558">
        <f>VLOOKUP($A16,'[31]009'!$B$5:$X$485,9,FALSE)</f>
        <v>6</v>
      </c>
      <c r="W16" s="558">
        <f>VLOOKUP($A16,'[31]009'!$B$5:$X$485,10,FALSE)</f>
        <v>3</v>
      </c>
      <c r="X16" s="558">
        <f>VLOOKUP($A16,'[31]009'!$B$5:$X$485,11,FALSE)</f>
        <v>5</v>
      </c>
      <c r="Y16" s="558">
        <f>VLOOKUP($A16,'[31]009'!$B$5:$X$485,12,FALSE)</f>
        <v>20</v>
      </c>
      <c r="Z16" s="558">
        <f>VLOOKUP($A16,'[31]009'!$B$5:$X$485,13,FALSE)</f>
        <v>9</v>
      </c>
      <c r="AA16" s="558" t="str">
        <f>VLOOKUP($A16,'[31]009'!$B$5:$X$485,14,FALSE)</f>
        <v>-</v>
      </c>
      <c r="AB16" s="558">
        <f>VLOOKUP($A16,'[31]009'!$B$5:$X$485,15,FALSE)</f>
        <v>7</v>
      </c>
      <c r="AC16" s="558">
        <f>VLOOKUP($A16,'[31]009'!$B$5:$X$485,16,FALSE)</f>
        <v>7</v>
      </c>
      <c r="AD16" s="558">
        <f>VLOOKUP($A16,'[31]009'!$B$5:$X$485,17,FALSE)</f>
        <v>3</v>
      </c>
      <c r="AE16" s="558">
        <f>VLOOKUP($A16,'[31]009'!$B$5:$X$485,18,FALSE)</f>
        <v>10</v>
      </c>
      <c r="AF16" s="558">
        <f>VLOOKUP($A16,'[31]009'!$B$5:$X$485,19,FALSE)</f>
        <v>21</v>
      </c>
      <c r="AG16" s="558">
        <f>VLOOKUP($A16,'[31]009'!$B$5:$X$485,20,FALSE)</f>
        <v>2</v>
      </c>
      <c r="AH16" s="558">
        <f>VLOOKUP($A16,'[31]009'!$B$5:$X$485,21,FALSE)</f>
        <v>5</v>
      </c>
      <c r="AI16" s="558">
        <f>VLOOKUP($A16,'[31]009'!$B$5:$X$485,22,FALSE)</f>
        <v>22</v>
      </c>
      <c r="AJ16" s="558">
        <f>VLOOKUP($A16,'[31]009'!$B$5:$X$485,23,FALSE)</f>
        <v>1</v>
      </c>
    </row>
    <row r="17" spans="1:36" s="143" customFormat="1" ht="21.4" customHeight="1">
      <c r="A17" t="s">
        <v>1073</v>
      </c>
      <c r="B17" s="1422"/>
      <c r="C17" s="69"/>
      <c r="D17" s="69"/>
      <c r="E17" s="1057" t="s">
        <v>1324</v>
      </c>
      <c r="F17" s="1057"/>
      <c r="G17" s="1057"/>
      <c r="H17" s="1057"/>
      <c r="I17" s="1057"/>
      <c r="J17" s="1057"/>
      <c r="K17" s="69"/>
      <c r="L17" s="69"/>
      <c r="M17" s="69"/>
      <c r="N17" s="688"/>
      <c r="O17" s="558">
        <f>VLOOKUP($A17,'[31]009'!$B$5:$X$485,2,FALSE)</f>
        <v>6417</v>
      </c>
      <c r="P17" s="558">
        <f>VLOOKUP($A17,'[31]009'!$B$5:$X$485,3,FALSE)</f>
        <v>82</v>
      </c>
      <c r="Q17" s="558">
        <f>VLOOKUP($A17,'[31]009'!$B$5:$X$485,4,FALSE)</f>
        <v>67</v>
      </c>
      <c r="R17" s="558" t="str">
        <f>VLOOKUP($A17,'[31]009'!$B$5:$X$485,5,FALSE)</f>
        <v>-</v>
      </c>
      <c r="S17" s="558">
        <f>VLOOKUP($A17,'[31]009'!$B$5:$X$485,6,FALSE)</f>
        <v>3</v>
      </c>
      <c r="T17" s="558">
        <f>VLOOKUP($A17,'[31]009'!$B$5:$X$485,7,FALSE)</f>
        <v>522</v>
      </c>
      <c r="U17" s="558">
        <f>VLOOKUP($A17,'[31]009'!$B$5:$X$485,8,FALSE)</f>
        <v>1679</v>
      </c>
      <c r="V17" s="558">
        <f>VLOOKUP($A17,'[31]009'!$B$5:$X$485,9,FALSE)</f>
        <v>19</v>
      </c>
      <c r="W17" s="558">
        <f>VLOOKUP($A17,'[31]009'!$B$5:$X$485,10,FALSE)</f>
        <v>51</v>
      </c>
      <c r="X17" s="558">
        <f>VLOOKUP($A17,'[31]009'!$B$5:$X$485,11,FALSE)</f>
        <v>579</v>
      </c>
      <c r="Y17" s="558">
        <f>VLOOKUP($A17,'[31]009'!$B$5:$X$485,12,FALSE)</f>
        <v>1009</v>
      </c>
      <c r="Z17" s="558">
        <f>VLOOKUP($A17,'[31]009'!$B$5:$X$485,13,FALSE)</f>
        <v>114</v>
      </c>
      <c r="AA17" s="558">
        <f>VLOOKUP($A17,'[31]009'!$B$5:$X$485,14,FALSE)</f>
        <v>47</v>
      </c>
      <c r="AB17" s="558">
        <f>VLOOKUP($A17,'[31]009'!$B$5:$X$485,15,FALSE)</f>
        <v>168</v>
      </c>
      <c r="AC17" s="558">
        <f>VLOOKUP($A17,'[31]009'!$B$5:$X$485,16,FALSE)</f>
        <v>163</v>
      </c>
      <c r="AD17" s="558">
        <f>VLOOKUP($A17,'[31]009'!$B$5:$X$485,17,FALSE)</f>
        <v>125</v>
      </c>
      <c r="AE17" s="558">
        <f>VLOOKUP($A17,'[31]009'!$B$5:$X$485,18,FALSE)</f>
        <v>301</v>
      </c>
      <c r="AF17" s="558">
        <f>VLOOKUP($A17,'[31]009'!$B$5:$X$485,19,FALSE)</f>
        <v>821</v>
      </c>
      <c r="AG17" s="558">
        <f>VLOOKUP($A17,'[31]009'!$B$5:$X$485,20,FALSE)</f>
        <v>53</v>
      </c>
      <c r="AH17" s="558">
        <f>VLOOKUP($A17,'[31]009'!$B$5:$X$485,21,FALSE)</f>
        <v>423</v>
      </c>
      <c r="AI17" s="558">
        <f>VLOOKUP($A17,'[31]009'!$B$5:$X$485,22,FALSE)</f>
        <v>186</v>
      </c>
      <c r="AJ17" s="558">
        <f>VLOOKUP($A17,'[31]009'!$B$5:$X$485,23,FALSE)</f>
        <v>72</v>
      </c>
    </row>
    <row r="18" spans="1:36" s="143" customFormat="1" ht="21.4" customHeight="1">
      <c r="A18" t="s">
        <v>1075</v>
      </c>
      <c r="B18" s="1422"/>
      <c r="C18" s="69"/>
      <c r="D18" s="69"/>
      <c r="E18" s="1057" t="s">
        <v>1325</v>
      </c>
      <c r="F18" s="1057"/>
      <c r="G18" s="1057"/>
      <c r="H18" s="1057"/>
      <c r="I18" s="1057"/>
      <c r="J18" s="1057"/>
      <c r="K18" s="69"/>
      <c r="L18" s="69"/>
      <c r="M18" s="69"/>
      <c r="N18" s="688"/>
      <c r="O18" s="558">
        <f>VLOOKUP($A18,'[31]009'!$B$5:$X$485,2,FALSE)</f>
        <v>1221</v>
      </c>
      <c r="P18" s="558">
        <f>VLOOKUP($A18,'[31]009'!$B$5:$X$485,3,FALSE)</f>
        <v>11</v>
      </c>
      <c r="Q18" s="558">
        <f>VLOOKUP($A18,'[31]009'!$B$5:$X$485,4,FALSE)</f>
        <v>8</v>
      </c>
      <c r="R18" s="558" t="str">
        <f>VLOOKUP($A18,'[31]009'!$B$5:$X$485,5,FALSE)</f>
        <v>-</v>
      </c>
      <c r="S18" s="558" t="str">
        <f>VLOOKUP($A18,'[31]009'!$B$5:$X$485,6,FALSE)</f>
        <v>-</v>
      </c>
      <c r="T18" s="558">
        <f>VLOOKUP($A18,'[31]009'!$B$5:$X$485,7,FALSE)</f>
        <v>112</v>
      </c>
      <c r="U18" s="558">
        <f>VLOOKUP($A18,'[31]009'!$B$5:$X$485,8,FALSE)</f>
        <v>210</v>
      </c>
      <c r="V18" s="558">
        <f>VLOOKUP($A18,'[31]009'!$B$5:$X$485,9,FALSE)</f>
        <v>13</v>
      </c>
      <c r="W18" s="558">
        <f>VLOOKUP($A18,'[31]009'!$B$5:$X$485,10,FALSE)</f>
        <v>6</v>
      </c>
      <c r="X18" s="558">
        <f>VLOOKUP($A18,'[31]009'!$B$5:$X$485,11,FALSE)</f>
        <v>140</v>
      </c>
      <c r="Y18" s="558">
        <f>VLOOKUP($A18,'[31]009'!$B$5:$X$485,12,FALSE)</f>
        <v>155</v>
      </c>
      <c r="Z18" s="558">
        <f>VLOOKUP($A18,'[31]009'!$B$5:$X$485,13,FALSE)</f>
        <v>18</v>
      </c>
      <c r="AA18" s="558">
        <f>VLOOKUP($A18,'[31]009'!$B$5:$X$485,14,FALSE)</f>
        <v>24</v>
      </c>
      <c r="AB18" s="558">
        <f>VLOOKUP($A18,'[31]009'!$B$5:$X$485,15,FALSE)</f>
        <v>32</v>
      </c>
      <c r="AC18" s="558">
        <f>VLOOKUP($A18,'[31]009'!$B$5:$X$485,16,FALSE)</f>
        <v>23</v>
      </c>
      <c r="AD18" s="558">
        <f>VLOOKUP($A18,'[31]009'!$B$5:$X$485,17,FALSE)</f>
        <v>25</v>
      </c>
      <c r="AE18" s="558">
        <f>VLOOKUP($A18,'[31]009'!$B$5:$X$485,18,FALSE)</f>
        <v>123</v>
      </c>
      <c r="AF18" s="558">
        <f>VLOOKUP($A18,'[31]009'!$B$5:$X$485,19,FALSE)</f>
        <v>166</v>
      </c>
      <c r="AG18" s="558">
        <f>VLOOKUP($A18,'[31]009'!$B$5:$X$485,20,FALSE)</f>
        <v>28</v>
      </c>
      <c r="AH18" s="558">
        <f>VLOOKUP($A18,'[31]009'!$B$5:$X$485,21,FALSE)</f>
        <v>55</v>
      </c>
      <c r="AI18" s="558">
        <f>VLOOKUP($A18,'[31]009'!$B$5:$X$485,22,FALSE)</f>
        <v>67</v>
      </c>
      <c r="AJ18" s="558">
        <f>VLOOKUP($A18,'[31]009'!$B$5:$X$485,23,FALSE)</f>
        <v>13</v>
      </c>
    </row>
    <row r="19" spans="1:36" s="143" customFormat="1" ht="21.4" customHeight="1">
      <c r="A19" t="s">
        <v>1087</v>
      </c>
      <c r="B19" s="1422"/>
      <c r="C19" s="69"/>
      <c r="D19" s="69"/>
      <c r="E19" s="1057" t="s">
        <v>1326</v>
      </c>
      <c r="F19" s="1057"/>
      <c r="G19" s="1057"/>
      <c r="H19" s="1057"/>
      <c r="I19" s="1057"/>
      <c r="J19" s="1057"/>
      <c r="K19" s="69"/>
      <c r="L19" s="69"/>
      <c r="M19" s="69"/>
      <c r="N19" s="688"/>
      <c r="O19" s="558">
        <f>VLOOKUP($A19,'[31]009'!$B$5:$X$485,2,FALSE)</f>
        <v>972</v>
      </c>
      <c r="P19" s="558">
        <f>VLOOKUP($A19,'[31]009'!$B$5:$X$485,3,FALSE)</f>
        <v>33</v>
      </c>
      <c r="Q19" s="558">
        <f>VLOOKUP($A19,'[31]009'!$B$5:$X$485,4,FALSE)</f>
        <v>31</v>
      </c>
      <c r="R19" s="558">
        <f>VLOOKUP($A19,'[31]009'!$B$5:$X$485,5,FALSE)</f>
        <v>19</v>
      </c>
      <c r="S19" s="558">
        <f>VLOOKUP($A19,'[31]009'!$B$5:$X$485,6,FALSE)</f>
        <v>1</v>
      </c>
      <c r="T19" s="558">
        <f>VLOOKUP($A19,'[31]009'!$B$5:$X$485,7,FALSE)</f>
        <v>94</v>
      </c>
      <c r="U19" s="558">
        <f>VLOOKUP($A19,'[31]009'!$B$5:$X$485,8,FALSE)</f>
        <v>262</v>
      </c>
      <c r="V19" s="558">
        <f>VLOOKUP($A19,'[31]009'!$B$5:$X$485,9,FALSE)</f>
        <v>23</v>
      </c>
      <c r="W19" s="558" t="str">
        <f>VLOOKUP($A19,'[31]009'!$B$5:$X$485,10,FALSE)</f>
        <v>-</v>
      </c>
      <c r="X19" s="558">
        <f>VLOOKUP($A19,'[31]009'!$B$5:$X$485,11,FALSE)</f>
        <v>38</v>
      </c>
      <c r="Y19" s="558">
        <f>VLOOKUP($A19,'[31]009'!$B$5:$X$485,12,FALSE)</f>
        <v>62</v>
      </c>
      <c r="Z19" s="558">
        <f>VLOOKUP($A19,'[31]009'!$B$5:$X$485,13,FALSE)</f>
        <v>16</v>
      </c>
      <c r="AA19" s="558">
        <f>VLOOKUP($A19,'[31]009'!$B$5:$X$485,14,FALSE)</f>
        <v>4</v>
      </c>
      <c r="AB19" s="558">
        <f>VLOOKUP($A19,'[31]009'!$B$5:$X$485,15,FALSE)</f>
        <v>11</v>
      </c>
      <c r="AC19" s="558">
        <f>VLOOKUP($A19,'[31]009'!$B$5:$X$485,16,FALSE)</f>
        <v>15</v>
      </c>
      <c r="AD19" s="558">
        <f>VLOOKUP($A19,'[31]009'!$B$5:$X$485,17,FALSE)</f>
        <v>29</v>
      </c>
      <c r="AE19" s="558">
        <f>VLOOKUP($A19,'[31]009'!$B$5:$X$485,18,FALSE)</f>
        <v>75</v>
      </c>
      <c r="AF19" s="558">
        <f>VLOOKUP($A19,'[31]009'!$B$5:$X$485,19,FALSE)</f>
        <v>173</v>
      </c>
      <c r="AG19" s="558">
        <f>VLOOKUP($A19,'[31]009'!$B$5:$X$485,20,FALSE)</f>
        <v>34</v>
      </c>
      <c r="AH19" s="558">
        <f>VLOOKUP($A19,'[31]009'!$B$5:$X$485,21,FALSE)</f>
        <v>41</v>
      </c>
      <c r="AI19" s="558">
        <f>VLOOKUP($A19,'[31]009'!$B$5:$X$485,22,FALSE)</f>
        <v>36</v>
      </c>
      <c r="AJ19" s="558">
        <f>VLOOKUP($A19,'[31]009'!$B$5:$X$485,23,FALSE)</f>
        <v>6</v>
      </c>
    </row>
    <row r="20" spans="1:36" s="143" customFormat="1" ht="21.4" customHeight="1">
      <c r="A20" t="s">
        <v>1089</v>
      </c>
      <c r="B20" s="1422"/>
      <c r="C20" s="69"/>
      <c r="D20" s="69"/>
      <c r="E20" s="1057" t="s">
        <v>1327</v>
      </c>
      <c r="F20" s="1057"/>
      <c r="G20" s="1057"/>
      <c r="H20" s="1057"/>
      <c r="I20" s="1057"/>
      <c r="J20" s="1057"/>
      <c r="K20" s="69"/>
      <c r="L20" s="69"/>
      <c r="M20" s="69"/>
      <c r="N20" s="688"/>
      <c r="O20" s="558">
        <f>VLOOKUP($A20,'[31]009'!$B$5:$X$485,2,FALSE)</f>
        <v>206</v>
      </c>
      <c r="P20" s="558">
        <f>VLOOKUP($A20,'[31]009'!$B$5:$X$485,3,FALSE)</f>
        <v>7</v>
      </c>
      <c r="Q20" s="558">
        <f>VLOOKUP($A20,'[31]009'!$B$5:$X$485,4,FALSE)</f>
        <v>7</v>
      </c>
      <c r="R20" s="558" t="str">
        <f>VLOOKUP($A20,'[31]009'!$B$5:$X$485,5,FALSE)</f>
        <v>-</v>
      </c>
      <c r="S20" s="558" t="str">
        <f>VLOOKUP($A20,'[31]009'!$B$5:$X$485,6,FALSE)</f>
        <v>-</v>
      </c>
      <c r="T20" s="558">
        <f>VLOOKUP($A20,'[31]009'!$B$5:$X$485,7,FALSE)</f>
        <v>20</v>
      </c>
      <c r="U20" s="558">
        <f>VLOOKUP($A20,'[31]009'!$B$5:$X$485,8,FALSE)</f>
        <v>20</v>
      </c>
      <c r="V20" s="558" t="str">
        <f>VLOOKUP($A20,'[31]009'!$B$5:$X$485,9,FALSE)</f>
        <v>-</v>
      </c>
      <c r="W20" s="558">
        <f>VLOOKUP($A20,'[31]009'!$B$5:$X$485,10,FALSE)</f>
        <v>1</v>
      </c>
      <c r="X20" s="558">
        <f>VLOOKUP($A20,'[31]009'!$B$5:$X$485,11,FALSE)</f>
        <v>22</v>
      </c>
      <c r="Y20" s="558">
        <f>VLOOKUP($A20,'[31]009'!$B$5:$X$485,12,FALSE)</f>
        <v>25</v>
      </c>
      <c r="Z20" s="558">
        <f>VLOOKUP($A20,'[31]009'!$B$5:$X$485,13,FALSE)</f>
        <v>14</v>
      </c>
      <c r="AA20" s="558">
        <f>VLOOKUP($A20,'[31]009'!$B$5:$X$485,14,FALSE)</f>
        <v>1</v>
      </c>
      <c r="AB20" s="558">
        <f>VLOOKUP($A20,'[31]009'!$B$5:$X$485,15,FALSE)</f>
        <v>6</v>
      </c>
      <c r="AC20" s="558">
        <f>VLOOKUP($A20,'[31]009'!$B$5:$X$485,16,FALSE)</f>
        <v>8</v>
      </c>
      <c r="AD20" s="558">
        <f>VLOOKUP($A20,'[31]009'!$B$5:$X$485,17,FALSE)</f>
        <v>4</v>
      </c>
      <c r="AE20" s="558">
        <f>VLOOKUP($A20,'[31]009'!$B$5:$X$485,18,FALSE)</f>
        <v>13</v>
      </c>
      <c r="AF20" s="558">
        <f>VLOOKUP($A20,'[31]009'!$B$5:$X$485,19,FALSE)</f>
        <v>47</v>
      </c>
      <c r="AG20" s="558">
        <f>VLOOKUP($A20,'[31]009'!$B$5:$X$485,20,FALSE)</f>
        <v>1</v>
      </c>
      <c r="AH20" s="558">
        <f>VLOOKUP($A20,'[31]009'!$B$5:$X$485,21,FALSE)</f>
        <v>5</v>
      </c>
      <c r="AI20" s="558">
        <f>VLOOKUP($A20,'[31]009'!$B$5:$X$485,22,FALSE)</f>
        <v>8</v>
      </c>
      <c r="AJ20" s="558">
        <f>VLOOKUP($A20,'[31]009'!$B$5:$X$485,23,FALSE)</f>
        <v>4</v>
      </c>
    </row>
    <row r="21" spans="1:36" s="143" customFormat="1" ht="21.4" customHeight="1">
      <c r="A21" t="s">
        <v>1093</v>
      </c>
      <c r="B21" s="1422"/>
      <c r="C21" s="69"/>
      <c r="D21" s="69"/>
      <c r="E21" s="1057" t="s">
        <v>1328</v>
      </c>
      <c r="F21" s="1057"/>
      <c r="G21" s="1057"/>
      <c r="H21" s="1057"/>
      <c r="I21" s="1057"/>
      <c r="J21" s="1057"/>
      <c r="K21" s="69"/>
      <c r="L21" s="69"/>
      <c r="M21" s="69"/>
      <c r="N21" s="688"/>
      <c r="O21" s="558">
        <f>VLOOKUP($A21,'[31]009'!$B$5:$X$485,2,FALSE)</f>
        <v>2522</v>
      </c>
      <c r="P21" s="558">
        <f>VLOOKUP($A21,'[31]009'!$B$5:$X$485,3,FALSE)</f>
        <v>6</v>
      </c>
      <c r="Q21" s="558">
        <f>VLOOKUP($A21,'[31]009'!$B$5:$X$485,4,FALSE)</f>
        <v>6</v>
      </c>
      <c r="R21" s="558" t="str">
        <f>VLOOKUP($A21,'[31]009'!$B$5:$X$485,5,FALSE)</f>
        <v>-</v>
      </c>
      <c r="S21" s="558" t="str">
        <f>VLOOKUP($A21,'[31]009'!$B$5:$X$485,6,FALSE)</f>
        <v>-</v>
      </c>
      <c r="T21" s="558">
        <f>VLOOKUP($A21,'[31]009'!$B$5:$X$485,7,FALSE)</f>
        <v>169</v>
      </c>
      <c r="U21" s="558">
        <f>VLOOKUP($A21,'[31]009'!$B$5:$X$485,8,FALSE)</f>
        <v>165</v>
      </c>
      <c r="V21" s="558">
        <f>VLOOKUP($A21,'[31]009'!$B$5:$X$485,9,FALSE)</f>
        <v>14</v>
      </c>
      <c r="W21" s="558">
        <f>VLOOKUP($A21,'[31]009'!$B$5:$X$485,10,FALSE)</f>
        <v>8</v>
      </c>
      <c r="X21" s="558">
        <f>VLOOKUP($A21,'[31]009'!$B$5:$X$485,11,FALSE)</f>
        <v>209</v>
      </c>
      <c r="Y21" s="558">
        <f>VLOOKUP($A21,'[31]009'!$B$5:$X$485,12,FALSE)</f>
        <v>536</v>
      </c>
      <c r="Z21" s="558">
        <f>VLOOKUP($A21,'[31]009'!$B$5:$X$485,13,FALSE)</f>
        <v>41</v>
      </c>
      <c r="AA21" s="558">
        <f>VLOOKUP($A21,'[31]009'!$B$5:$X$485,14,FALSE)</f>
        <v>37</v>
      </c>
      <c r="AB21" s="558">
        <f>VLOOKUP($A21,'[31]009'!$B$5:$X$485,15,FALSE)</f>
        <v>24</v>
      </c>
      <c r="AC21" s="558">
        <f>VLOOKUP($A21,'[31]009'!$B$5:$X$485,16,FALSE)</f>
        <v>89</v>
      </c>
      <c r="AD21" s="558">
        <f>VLOOKUP($A21,'[31]009'!$B$5:$X$485,17,FALSE)</f>
        <v>134</v>
      </c>
      <c r="AE21" s="558">
        <f>VLOOKUP($A21,'[31]009'!$B$5:$X$485,18,FALSE)</f>
        <v>213</v>
      </c>
      <c r="AF21" s="558">
        <f>VLOOKUP($A21,'[31]009'!$B$5:$X$485,19,FALSE)</f>
        <v>675</v>
      </c>
      <c r="AG21" s="558">
        <f>VLOOKUP($A21,'[31]009'!$B$5:$X$485,20,FALSE)</f>
        <v>21</v>
      </c>
      <c r="AH21" s="558">
        <f>VLOOKUP($A21,'[31]009'!$B$5:$X$485,21,FALSE)</f>
        <v>107</v>
      </c>
      <c r="AI21" s="558">
        <f>VLOOKUP($A21,'[31]009'!$B$5:$X$485,22,FALSE)</f>
        <v>57</v>
      </c>
      <c r="AJ21" s="558">
        <f>VLOOKUP($A21,'[31]009'!$B$5:$X$485,23,FALSE)</f>
        <v>17</v>
      </c>
    </row>
    <row r="22" spans="1:36" s="143" customFormat="1" ht="21.4" customHeight="1">
      <c r="A22" t="s">
        <v>1095</v>
      </c>
      <c r="B22" s="1422"/>
      <c r="C22" s="69"/>
      <c r="D22" s="69"/>
      <c r="E22" s="1057" t="s">
        <v>1329</v>
      </c>
      <c r="F22" s="1057"/>
      <c r="G22" s="1057"/>
      <c r="H22" s="1057"/>
      <c r="I22" s="1057"/>
      <c r="J22" s="1057"/>
      <c r="K22" s="69"/>
      <c r="L22" s="69"/>
      <c r="M22" s="69"/>
      <c r="N22" s="688"/>
      <c r="O22" s="558">
        <f>VLOOKUP($A22,'[31]009'!$B$5:$X$485,2,FALSE)</f>
        <v>5262</v>
      </c>
      <c r="P22" s="558">
        <f>VLOOKUP($A22,'[31]009'!$B$5:$X$485,3,FALSE)</f>
        <v>5</v>
      </c>
      <c r="Q22" s="558">
        <f>VLOOKUP($A22,'[31]009'!$B$5:$X$485,4,FALSE)</f>
        <v>4</v>
      </c>
      <c r="R22" s="558">
        <f>VLOOKUP($A22,'[31]009'!$B$5:$X$485,5,FALSE)</f>
        <v>1</v>
      </c>
      <c r="S22" s="558">
        <f>VLOOKUP($A22,'[31]009'!$B$5:$X$485,6,FALSE)</f>
        <v>1</v>
      </c>
      <c r="T22" s="558">
        <f>VLOOKUP($A22,'[31]009'!$B$5:$X$485,7,FALSE)</f>
        <v>397</v>
      </c>
      <c r="U22" s="558">
        <f>VLOOKUP($A22,'[31]009'!$B$5:$X$485,8,FALSE)</f>
        <v>1304</v>
      </c>
      <c r="V22" s="558">
        <f>VLOOKUP($A22,'[31]009'!$B$5:$X$485,9,FALSE)</f>
        <v>13</v>
      </c>
      <c r="W22" s="558">
        <f>VLOOKUP($A22,'[31]009'!$B$5:$X$485,10,FALSE)</f>
        <v>34</v>
      </c>
      <c r="X22" s="558">
        <f>VLOOKUP($A22,'[31]009'!$B$5:$X$485,11,FALSE)</f>
        <v>192</v>
      </c>
      <c r="Y22" s="558">
        <f>VLOOKUP($A22,'[31]009'!$B$5:$X$485,12,FALSE)</f>
        <v>1162</v>
      </c>
      <c r="Z22" s="558">
        <f>VLOOKUP($A22,'[31]009'!$B$5:$X$485,13,FALSE)</f>
        <v>51</v>
      </c>
      <c r="AA22" s="558">
        <f>VLOOKUP($A22,'[31]009'!$B$5:$X$485,14,FALSE)</f>
        <v>67</v>
      </c>
      <c r="AB22" s="558">
        <f>VLOOKUP($A22,'[31]009'!$B$5:$X$485,15,FALSE)</f>
        <v>211</v>
      </c>
      <c r="AC22" s="558">
        <f>VLOOKUP($A22,'[31]009'!$B$5:$X$485,16,FALSE)</f>
        <v>234</v>
      </c>
      <c r="AD22" s="558">
        <f>VLOOKUP($A22,'[31]009'!$B$5:$X$485,17,FALSE)</f>
        <v>146</v>
      </c>
      <c r="AE22" s="558">
        <f>VLOOKUP($A22,'[31]009'!$B$5:$X$485,18,FALSE)</f>
        <v>167</v>
      </c>
      <c r="AF22" s="558">
        <f>VLOOKUP($A22,'[31]009'!$B$5:$X$485,19,FALSE)</f>
        <v>813</v>
      </c>
      <c r="AG22" s="558">
        <f>VLOOKUP($A22,'[31]009'!$B$5:$X$485,20,FALSE)</f>
        <v>52</v>
      </c>
      <c r="AH22" s="558">
        <f>VLOOKUP($A22,'[31]009'!$B$5:$X$485,21,FALSE)</f>
        <v>269</v>
      </c>
      <c r="AI22" s="558">
        <f>VLOOKUP($A22,'[31]009'!$B$5:$X$485,22,FALSE)</f>
        <v>112</v>
      </c>
      <c r="AJ22" s="558">
        <f>VLOOKUP($A22,'[31]009'!$B$5:$X$485,23,FALSE)</f>
        <v>31</v>
      </c>
    </row>
    <row r="23" spans="1:36" s="143" customFormat="1" ht="21.4" customHeight="1">
      <c r="A23" t="s">
        <v>1330</v>
      </c>
      <c r="B23" s="1422"/>
      <c r="C23" s="69"/>
      <c r="D23" s="69"/>
      <c r="E23" s="1057" t="s">
        <v>1331</v>
      </c>
      <c r="F23" s="1057"/>
      <c r="G23" s="1057"/>
      <c r="H23" s="1057"/>
      <c r="I23" s="1057"/>
      <c r="J23" s="1057"/>
      <c r="K23" s="69"/>
      <c r="L23" s="69"/>
      <c r="M23" s="69"/>
      <c r="N23" s="688"/>
      <c r="O23" s="558">
        <f>VLOOKUP($A23,'[31]009'!$B$5:$X$485,2,FALSE)</f>
        <v>247</v>
      </c>
      <c r="P23" s="558">
        <f>VLOOKUP($A23,'[31]009'!$B$5:$X$485,3,FALSE)</f>
        <v>1</v>
      </c>
      <c r="Q23" s="558" t="str">
        <f>VLOOKUP($A23,'[31]009'!$B$5:$X$485,4,FALSE)</f>
        <v>-</v>
      </c>
      <c r="R23" s="558">
        <f>VLOOKUP($A23,'[31]009'!$B$5:$X$485,5,FALSE)</f>
        <v>19</v>
      </c>
      <c r="S23" s="558" t="str">
        <f>VLOOKUP($A23,'[31]009'!$B$5:$X$485,6,FALSE)</f>
        <v>-</v>
      </c>
      <c r="T23" s="558">
        <f>VLOOKUP($A23,'[31]009'!$B$5:$X$485,7,FALSE)</f>
        <v>31</v>
      </c>
      <c r="U23" s="558">
        <f>VLOOKUP($A23,'[31]009'!$B$5:$X$485,8,FALSE)</f>
        <v>20</v>
      </c>
      <c r="V23" s="558">
        <f>VLOOKUP($A23,'[31]009'!$B$5:$X$485,9,FALSE)</f>
        <v>4</v>
      </c>
      <c r="W23" s="558" t="str">
        <f>VLOOKUP($A23,'[31]009'!$B$5:$X$485,10,FALSE)</f>
        <v>-</v>
      </c>
      <c r="X23" s="558">
        <f>VLOOKUP($A23,'[31]009'!$B$5:$X$485,11,FALSE)</f>
        <v>30</v>
      </c>
      <c r="Y23" s="558">
        <f>VLOOKUP($A23,'[31]009'!$B$5:$X$485,12,FALSE)</f>
        <v>25</v>
      </c>
      <c r="Z23" s="558">
        <f>VLOOKUP($A23,'[31]009'!$B$5:$X$485,13,FALSE)</f>
        <v>11</v>
      </c>
      <c r="AA23" s="558" t="str">
        <f>VLOOKUP($A23,'[31]009'!$B$5:$X$485,14,FALSE)</f>
        <v>-</v>
      </c>
      <c r="AB23" s="558">
        <f>VLOOKUP($A23,'[31]009'!$B$5:$X$485,15,FALSE)</f>
        <v>5</v>
      </c>
      <c r="AC23" s="558">
        <f>VLOOKUP($A23,'[31]009'!$B$5:$X$485,16,FALSE)</f>
        <v>6</v>
      </c>
      <c r="AD23" s="558">
        <f>VLOOKUP($A23,'[31]009'!$B$5:$X$485,17,FALSE)</f>
        <v>9</v>
      </c>
      <c r="AE23" s="558">
        <f>VLOOKUP($A23,'[31]009'!$B$5:$X$485,18,FALSE)</f>
        <v>22</v>
      </c>
      <c r="AF23" s="558">
        <f>VLOOKUP($A23,'[31]009'!$B$5:$X$485,19,FALSE)</f>
        <v>50</v>
      </c>
      <c r="AG23" s="558">
        <f>VLOOKUP($A23,'[31]009'!$B$5:$X$485,20,FALSE)</f>
        <v>2</v>
      </c>
      <c r="AH23" s="558">
        <f>VLOOKUP($A23,'[31]009'!$B$5:$X$485,21,FALSE)</f>
        <v>4</v>
      </c>
      <c r="AI23" s="558">
        <f>VLOOKUP($A23,'[31]009'!$B$5:$X$485,22,FALSE)</f>
        <v>7</v>
      </c>
      <c r="AJ23" s="558">
        <f>VLOOKUP($A23,'[31]009'!$B$5:$X$485,23,FALSE)</f>
        <v>1</v>
      </c>
    </row>
    <row r="24" spans="1:36" s="143" customFormat="1" ht="9.9499999999999993" customHeight="1">
      <c r="B24" s="138"/>
      <c r="C24" s="138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9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58"/>
      <c r="AA24" s="558"/>
      <c r="AB24" s="558"/>
      <c r="AC24" s="558"/>
      <c r="AD24" s="558"/>
      <c r="AE24" s="558"/>
      <c r="AF24" s="558"/>
      <c r="AG24" s="558"/>
      <c r="AH24" s="558"/>
      <c r="AI24" s="558"/>
      <c r="AJ24" s="558"/>
    </row>
    <row r="25" spans="1:36" s="143" customFormat="1" ht="21.4" customHeight="1">
      <c r="A25" t="s">
        <v>1109</v>
      </c>
      <c r="B25" s="1422"/>
      <c r="C25" s="138"/>
      <c r="D25" s="138" t="s">
        <v>1332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9"/>
      <c r="O25" s="558">
        <f>VLOOKUP($A25,'[31]009'!$B$5:$X$485,2,FALSE)</f>
        <v>1385</v>
      </c>
      <c r="P25" s="558">
        <f>VLOOKUP($A25,'[31]009'!$B$5:$X$485,3,FALSE)</f>
        <v>3</v>
      </c>
      <c r="Q25" s="558">
        <f>VLOOKUP($A25,'[31]009'!$B$5:$X$485,4,FALSE)</f>
        <v>1</v>
      </c>
      <c r="R25" s="558">
        <f>VLOOKUP($A25,'[31]009'!$B$5:$X$485,5,FALSE)</f>
        <v>26</v>
      </c>
      <c r="S25" s="558" t="str">
        <f>VLOOKUP($A25,'[31]009'!$B$5:$X$485,6,FALSE)</f>
        <v>-</v>
      </c>
      <c r="T25" s="558">
        <f>VLOOKUP($A25,'[31]009'!$B$5:$X$485,7,FALSE)</f>
        <v>239</v>
      </c>
      <c r="U25" s="558">
        <f>VLOOKUP($A25,'[31]009'!$B$5:$X$485,8,FALSE)</f>
        <v>189</v>
      </c>
      <c r="V25" s="558">
        <f>VLOOKUP($A25,'[31]009'!$B$5:$X$485,9,FALSE)</f>
        <v>13</v>
      </c>
      <c r="W25" s="558">
        <f>VLOOKUP($A25,'[31]009'!$B$5:$X$485,10,FALSE)</f>
        <v>31</v>
      </c>
      <c r="X25" s="558">
        <f>VLOOKUP($A25,'[31]009'!$B$5:$X$485,11,FALSE)</f>
        <v>320</v>
      </c>
      <c r="Y25" s="558">
        <f>VLOOKUP($A25,'[31]009'!$B$5:$X$485,12,FALSE)</f>
        <v>152</v>
      </c>
      <c r="Z25" s="558">
        <f>VLOOKUP($A25,'[31]009'!$B$5:$X$485,13,FALSE)</f>
        <v>33</v>
      </c>
      <c r="AA25" s="558">
        <f>VLOOKUP($A25,'[31]009'!$B$5:$X$485,14,FALSE)</f>
        <v>17</v>
      </c>
      <c r="AB25" s="558">
        <f>VLOOKUP($A25,'[31]009'!$B$5:$X$485,15,FALSE)</f>
        <v>77</v>
      </c>
      <c r="AC25" s="558">
        <f>VLOOKUP($A25,'[31]009'!$B$5:$X$485,16,FALSE)</f>
        <v>47</v>
      </c>
      <c r="AD25" s="558">
        <f>VLOOKUP($A25,'[31]009'!$B$5:$X$485,17,FALSE)</f>
        <v>28</v>
      </c>
      <c r="AE25" s="558">
        <f>VLOOKUP($A25,'[31]009'!$B$5:$X$485,18,FALSE)</f>
        <v>40</v>
      </c>
      <c r="AF25" s="558">
        <f>VLOOKUP($A25,'[31]009'!$B$5:$X$485,19,FALSE)</f>
        <v>54</v>
      </c>
      <c r="AG25" s="558">
        <f>VLOOKUP($A25,'[31]009'!$B$5:$X$485,20,FALSE)</f>
        <v>5</v>
      </c>
      <c r="AH25" s="558">
        <f>VLOOKUP($A25,'[31]009'!$B$5:$X$485,21,FALSE)</f>
        <v>56</v>
      </c>
      <c r="AI25" s="558">
        <f>VLOOKUP($A25,'[31]009'!$B$5:$X$485,22,FALSE)</f>
        <v>19</v>
      </c>
      <c r="AJ25" s="558">
        <f>VLOOKUP($A25,'[31]009'!$B$5:$X$485,23,FALSE)</f>
        <v>36</v>
      </c>
    </row>
    <row r="26" spans="1:36" s="143" customFormat="1" ht="21.4" customHeight="1">
      <c r="A26" t="s">
        <v>1135</v>
      </c>
      <c r="B26" s="1422"/>
      <c r="C26" s="69"/>
      <c r="D26" s="69"/>
      <c r="E26" s="1057" t="s">
        <v>1333</v>
      </c>
      <c r="F26" s="1057"/>
      <c r="G26" s="1057"/>
      <c r="H26" s="1057"/>
      <c r="I26" s="1057"/>
      <c r="J26" s="1057"/>
      <c r="K26" s="69"/>
      <c r="L26" s="69"/>
      <c r="M26" s="69"/>
      <c r="N26" s="688"/>
      <c r="O26" s="558">
        <f>VLOOKUP($A26,'[31]009'!$B$5:$X$485,2,FALSE)</f>
        <v>89</v>
      </c>
      <c r="P26" s="558" t="str">
        <f>VLOOKUP($A26,'[31]009'!$B$5:$X$485,3,FALSE)</f>
        <v>-</v>
      </c>
      <c r="Q26" s="558" t="str">
        <f>VLOOKUP($A26,'[31]009'!$B$5:$X$485,4,FALSE)</f>
        <v>-</v>
      </c>
      <c r="R26" s="558">
        <f>VLOOKUP($A26,'[31]009'!$B$5:$X$485,5,FALSE)</f>
        <v>2</v>
      </c>
      <c r="S26" s="558" t="str">
        <f>VLOOKUP($A26,'[31]009'!$B$5:$X$485,6,FALSE)</f>
        <v>-</v>
      </c>
      <c r="T26" s="558">
        <f>VLOOKUP($A26,'[31]009'!$B$5:$X$485,7,FALSE)</f>
        <v>12</v>
      </c>
      <c r="U26" s="558">
        <f>VLOOKUP($A26,'[31]009'!$B$5:$X$485,8,FALSE)</f>
        <v>10</v>
      </c>
      <c r="V26" s="558">
        <f>VLOOKUP($A26,'[31]009'!$B$5:$X$485,9,FALSE)</f>
        <v>1</v>
      </c>
      <c r="W26" s="558">
        <f>VLOOKUP($A26,'[31]009'!$B$5:$X$485,10,FALSE)</f>
        <v>3</v>
      </c>
      <c r="X26" s="558">
        <f>VLOOKUP($A26,'[31]009'!$B$5:$X$485,11,FALSE)</f>
        <v>20</v>
      </c>
      <c r="Y26" s="558">
        <f>VLOOKUP($A26,'[31]009'!$B$5:$X$485,12,FALSE)</f>
        <v>6</v>
      </c>
      <c r="Z26" s="558">
        <f>VLOOKUP($A26,'[31]009'!$B$5:$X$485,13,FALSE)</f>
        <v>1</v>
      </c>
      <c r="AA26" s="558">
        <f>VLOOKUP($A26,'[31]009'!$B$5:$X$485,14,FALSE)</f>
        <v>3</v>
      </c>
      <c r="AB26" s="558">
        <f>VLOOKUP($A26,'[31]009'!$B$5:$X$485,15,FALSE)</f>
        <v>7</v>
      </c>
      <c r="AC26" s="558">
        <f>VLOOKUP($A26,'[31]009'!$B$5:$X$485,16,FALSE)</f>
        <v>5</v>
      </c>
      <c r="AD26" s="558">
        <f>VLOOKUP($A26,'[31]009'!$B$5:$X$485,17,FALSE)</f>
        <v>1</v>
      </c>
      <c r="AE26" s="558">
        <f>VLOOKUP($A26,'[31]009'!$B$5:$X$485,18,FALSE)</f>
        <v>3</v>
      </c>
      <c r="AF26" s="558">
        <f>VLOOKUP($A26,'[31]009'!$B$5:$X$485,19,FALSE)</f>
        <v>3</v>
      </c>
      <c r="AG26" s="558" t="str">
        <f>VLOOKUP($A26,'[31]009'!$B$5:$X$485,20,FALSE)</f>
        <v>-</v>
      </c>
      <c r="AH26" s="558">
        <f>VLOOKUP($A26,'[31]009'!$B$5:$X$485,21,FALSE)</f>
        <v>5</v>
      </c>
      <c r="AI26" s="558">
        <f>VLOOKUP($A26,'[31]009'!$B$5:$X$485,22,FALSE)</f>
        <v>5</v>
      </c>
      <c r="AJ26" s="558">
        <f>VLOOKUP($A26,'[31]009'!$B$5:$X$485,23,FALSE)</f>
        <v>2</v>
      </c>
    </row>
    <row r="27" spans="1:36" s="143" customFormat="1" ht="21.4" customHeight="1">
      <c r="A27" t="s">
        <v>1334</v>
      </c>
      <c r="B27" s="1422"/>
      <c r="C27" s="69"/>
      <c r="D27" s="69"/>
      <c r="E27" s="1422"/>
      <c r="F27" s="1057" t="s">
        <v>1335</v>
      </c>
      <c r="G27" s="1057"/>
      <c r="H27" s="1057"/>
      <c r="I27" s="1057"/>
      <c r="J27" s="1057"/>
      <c r="K27" s="1057"/>
      <c r="L27" s="1057"/>
      <c r="M27" s="1057"/>
      <c r="N27" s="688"/>
      <c r="O27" s="558">
        <f>VLOOKUP($A27,'[31]009'!$B$5:$X$485,2,FALSE)</f>
        <v>143</v>
      </c>
      <c r="P27" s="558" t="str">
        <f>VLOOKUP($A27,'[31]009'!$B$5:$X$485,3,FALSE)</f>
        <v>-</v>
      </c>
      <c r="Q27" s="558" t="str">
        <f>VLOOKUP($A27,'[31]009'!$B$5:$X$485,4,FALSE)</f>
        <v>-</v>
      </c>
      <c r="R27" s="558">
        <f>VLOOKUP($A27,'[31]009'!$B$5:$X$485,5,FALSE)</f>
        <v>2</v>
      </c>
      <c r="S27" s="558" t="str">
        <f>VLOOKUP($A27,'[31]009'!$B$5:$X$485,6,FALSE)</f>
        <v>-</v>
      </c>
      <c r="T27" s="558">
        <f>VLOOKUP($A27,'[31]009'!$B$5:$X$485,7,FALSE)</f>
        <v>12</v>
      </c>
      <c r="U27" s="558">
        <f>VLOOKUP($A27,'[31]009'!$B$5:$X$485,8,FALSE)</f>
        <v>15</v>
      </c>
      <c r="V27" s="558" t="str">
        <f>VLOOKUP($A27,'[31]009'!$B$5:$X$485,9,FALSE)</f>
        <v>-</v>
      </c>
      <c r="W27" s="558">
        <f>VLOOKUP($A27,'[31]009'!$B$5:$X$485,10,FALSE)</f>
        <v>8</v>
      </c>
      <c r="X27" s="558">
        <f>VLOOKUP($A27,'[31]009'!$B$5:$X$485,11,FALSE)</f>
        <v>40</v>
      </c>
      <c r="Y27" s="558">
        <f>VLOOKUP($A27,'[31]009'!$B$5:$X$485,12,FALSE)</f>
        <v>16</v>
      </c>
      <c r="Z27" s="558">
        <f>VLOOKUP($A27,'[31]009'!$B$5:$X$485,13,FALSE)</f>
        <v>5</v>
      </c>
      <c r="AA27" s="558">
        <f>VLOOKUP($A27,'[31]009'!$B$5:$X$485,14,FALSE)</f>
        <v>1</v>
      </c>
      <c r="AB27" s="558">
        <f>VLOOKUP($A27,'[31]009'!$B$5:$X$485,15,FALSE)</f>
        <v>13</v>
      </c>
      <c r="AC27" s="558">
        <f>VLOOKUP($A27,'[31]009'!$B$5:$X$485,16,FALSE)</f>
        <v>3</v>
      </c>
      <c r="AD27" s="558">
        <f>VLOOKUP($A27,'[31]009'!$B$5:$X$485,17,FALSE)</f>
        <v>6</v>
      </c>
      <c r="AE27" s="558">
        <f>VLOOKUP($A27,'[31]009'!$B$5:$X$485,18,FALSE)</f>
        <v>1</v>
      </c>
      <c r="AF27" s="558">
        <f>VLOOKUP($A27,'[31]009'!$B$5:$X$485,19,FALSE)</f>
        <v>3</v>
      </c>
      <c r="AG27" s="558" t="str">
        <f>VLOOKUP($A27,'[31]009'!$B$5:$X$485,20,FALSE)</f>
        <v>-</v>
      </c>
      <c r="AH27" s="558">
        <f>VLOOKUP($A27,'[31]009'!$B$5:$X$485,21,FALSE)</f>
        <v>6</v>
      </c>
      <c r="AI27" s="558">
        <f>VLOOKUP($A27,'[31]009'!$B$5:$X$485,22,FALSE)</f>
        <v>8</v>
      </c>
      <c r="AJ27" s="558">
        <f>VLOOKUP($A27,'[31]009'!$B$5:$X$485,23,FALSE)</f>
        <v>4</v>
      </c>
    </row>
    <row r="28" spans="1:36" s="143" customFormat="1" ht="21.4" customHeight="1">
      <c r="A28" t="s">
        <v>1336</v>
      </c>
      <c r="B28" s="1422"/>
      <c r="C28" s="69"/>
      <c r="D28" s="69"/>
      <c r="E28" s="1422"/>
      <c r="F28" s="1057" t="s">
        <v>1337</v>
      </c>
      <c r="G28" s="1057"/>
      <c r="H28" s="1057"/>
      <c r="I28" s="1057"/>
      <c r="J28" s="1057"/>
      <c r="K28" s="1057"/>
      <c r="L28" s="1057"/>
      <c r="M28" s="1057"/>
      <c r="N28" s="688"/>
      <c r="O28" s="558">
        <f>VLOOKUP($A28,'[31]009'!$B$5:$X$485,2,FALSE)</f>
        <v>12</v>
      </c>
      <c r="P28" s="558" t="str">
        <f>VLOOKUP($A28,'[31]009'!$B$5:$X$485,3,FALSE)</f>
        <v>-</v>
      </c>
      <c r="Q28" s="558" t="str">
        <f>VLOOKUP($A28,'[31]009'!$B$5:$X$485,4,FALSE)</f>
        <v>-</v>
      </c>
      <c r="R28" s="558" t="str">
        <f>VLOOKUP($A28,'[31]009'!$B$5:$X$485,5,FALSE)</f>
        <v>-</v>
      </c>
      <c r="S28" s="558" t="str">
        <f>VLOOKUP($A28,'[31]009'!$B$5:$X$485,6,FALSE)</f>
        <v>-</v>
      </c>
      <c r="T28" s="558">
        <f>VLOOKUP($A28,'[31]009'!$B$5:$X$485,7,FALSE)</f>
        <v>4</v>
      </c>
      <c r="U28" s="558">
        <f>VLOOKUP($A28,'[31]009'!$B$5:$X$485,8,FALSE)</f>
        <v>3</v>
      </c>
      <c r="V28" s="558" t="str">
        <f>VLOOKUP($A28,'[31]009'!$B$5:$X$485,9,FALSE)</f>
        <v>-</v>
      </c>
      <c r="W28" s="558" t="str">
        <f>VLOOKUP($A28,'[31]009'!$B$5:$X$485,10,FALSE)</f>
        <v>-</v>
      </c>
      <c r="X28" s="558" t="str">
        <f>VLOOKUP($A28,'[31]009'!$B$5:$X$485,11,FALSE)</f>
        <v>-</v>
      </c>
      <c r="Y28" s="558" t="str">
        <f>VLOOKUP($A28,'[31]009'!$B$5:$X$485,12,FALSE)</f>
        <v>-</v>
      </c>
      <c r="Z28" s="558" t="str">
        <f>VLOOKUP($A28,'[31]009'!$B$5:$X$485,13,FALSE)</f>
        <v>-</v>
      </c>
      <c r="AA28" s="558" t="str">
        <f>VLOOKUP($A28,'[31]009'!$B$5:$X$485,14,FALSE)</f>
        <v>-</v>
      </c>
      <c r="AB28" s="558">
        <f>VLOOKUP($A28,'[31]009'!$B$5:$X$485,15,FALSE)</f>
        <v>1</v>
      </c>
      <c r="AC28" s="558" t="str">
        <f>VLOOKUP($A28,'[31]009'!$B$5:$X$485,16,FALSE)</f>
        <v>-</v>
      </c>
      <c r="AD28" s="558" t="str">
        <f>VLOOKUP($A28,'[31]009'!$B$5:$X$485,17,FALSE)</f>
        <v>-</v>
      </c>
      <c r="AE28" s="558">
        <f>VLOOKUP($A28,'[31]009'!$B$5:$X$485,18,FALSE)</f>
        <v>1</v>
      </c>
      <c r="AF28" s="558" t="str">
        <f>VLOOKUP($A28,'[31]009'!$B$5:$X$485,19,FALSE)</f>
        <v>-</v>
      </c>
      <c r="AG28" s="558" t="str">
        <f>VLOOKUP($A28,'[31]009'!$B$5:$X$485,20,FALSE)</f>
        <v>-</v>
      </c>
      <c r="AH28" s="558">
        <f>VLOOKUP($A28,'[31]009'!$B$5:$X$485,21,FALSE)</f>
        <v>1</v>
      </c>
      <c r="AI28" s="558">
        <f>VLOOKUP($A28,'[31]009'!$B$5:$X$485,22,FALSE)</f>
        <v>1</v>
      </c>
      <c r="AJ28" s="558">
        <f>VLOOKUP($A28,'[31]009'!$B$5:$X$485,23,FALSE)</f>
        <v>1</v>
      </c>
    </row>
    <row r="29" spans="1:36" s="143" customFormat="1" ht="21.4" customHeight="1">
      <c r="A29" t="s">
        <v>1137</v>
      </c>
      <c r="B29" s="1422"/>
      <c r="C29" s="69"/>
      <c r="D29" s="69"/>
      <c r="E29" s="1057" t="s">
        <v>1338</v>
      </c>
      <c r="F29" s="1057"/>
      <c r="G29" s="1057"/>
      <c r="H29" s="1057"/>
      <c r="I29" s="1057"/>
      <c r="J29" s="1057"/>
      <c r="K29" s="69"/>
      <c r="L29" s="69"/>
      <c r="M29" s="69"/>
      <c r="N29" s="688"/>
      <c r="O29" s="558">
        <f>VLOOKUP($A29,'[31]009'!$B$5:$X$485,2,FALSE)</f>
        <v>59</v>
      </c>
      <c r="P29" s="558" t="str">
        <f>VLOOKUP($A29,'[31]009'!$B$5:$X$485,3,FALSE)</f>
        <v>-</v>
      </c>
      <c r="Q29" s="558" t="str">
        <f>VLOOKUP($A29,'[31]009'!$B$5:$X$485,4,FALSE)</f>
        <v>-</v>
      </c>
      <c r="R29" s="558">
        <f>VLOOKUP($A29,'[31]009'!$B$5:$X$485,5,FALSE)</f>
        <v>1</v>
      </c>
      <c r="S29" s="558" t="str">
        <f>VLOOKUP($A29,'[31]009'!$B$5:$X$485,6,FALSE)</f>
        <v>-</v>
      </c>
      <c r="T29" s="558">
        <f>VLOOKUP($A29,'[31]009'!$B$5:$X$485,7,FALSE)</f>
        <v>16</v>
      </c>
      <c r="U29" s="558">
        <f>VLOOKUP($A29,'[31]009'!$B$5:$X$485,8,FALSE)</f>
        <v>12</v>
      </c>
      <c r="V29" s="558" t="str">
        <f>VLOOKUP($A29,'[31]009'!$B$5:$X$485,9,FALSE)</f>
        <v>-</v>
      </c>
      <c r="W29" s="558">
        <f>VLOOKUP($A29,'[31]009'!$B$5:$X$485,10,FALSE)</f>
        <v>2</v>
      </c>
      <c r="X29" s="558">
        <f>VLOOKUP($A29,'[31]009'!$B$5:$X$485,11,FALSE)</f>
        <v>12</v>
      </c>
      <c r="Y29" s="558">
        <f>VLOOKUP($A29,'[31]009'!$B$5:$X$485,12,FALSE)</f>
        <v>2</v>
      </c>
      <c r="Z29" s="558" t="str">
        <f>VLOOKUP($A29,'[31]009'!$B$5:$X$485,13,FALSE)</f>
        <v>-</v>
      </c>
      <c r="AA29" s="558" t="str">
        <f>VLOOKUP($A29,'[31]009'!$B$5:$X$485,14,FALSE)</f>
        <v>-</v>
      </c>
      <c r="AB29" s="558">
        <f>VLOOKUP($A29,'[31]009'!$B$5:$X$485,15,FALSE)</f>
        <v>4</v>
      </c>
      <c r="AC29" s="558" t="str">
        <f>VLOOKUP($A29,'[31]009'!$B$5:$X$485,16,FALSE)</f>
        <v>-</v>
      </c>
      <c r="AD29" s="558">
        <f>VLOOKUP($A29,'[31]009'!$B$5:$X$485,17,FALSE)</f>
        <v>1</v>
      </c>
      <c r="AE29" s="558">
        <f>VLOOKUP($A29,'[31]009'!$B$5:$X$485,18,FALSE)</f>
        <v>2</v>
      </c>
      <c r="AF29" s="558">
        <f>VLOOKUP($A29,'[31]009'!$B$5:$X$485,19,FALSE)</f>
        <v>1</v>
      </c>
      <c r="AG29" s="558" t="str">
        <f>VLOOKUP($A29,'[31]009'!$B$5:$X$485,20,FALSE)</f>
        <v>-</v>
      </c>
      <c r="AH29" s="558">
        <f>VLOOKUP($A29,'[31]009'!$B$5:$X$485,21,FALSE)</f>
        <v>3</v>
      </c>
      <c r="AI29" s="558">
        <f>VLOOKUP($A29,'[31]009'!$B$5:$X$485,22,FALSE)</f>
        <v>1</v>
      </c>
      <c r="AJ29" s="558">
        <f>VLOOKUP($A29,'[31]009'!$B$5:$X$485,23,FALSE)</f>
        <v>2</v>
      </c>
    </row>
    <row r="30" spans="1:36" s="143" customFormat="1" ht="21.4" customHeight="1">
      <c r="A30" t="s">
        <v>1155</v>
      </c>
      <c r="B30" s="1422"/>
      <c r="C30" s="69"/>
      <c r="D30" s="69"/>
      <c r="E30" s="1057" t="s">
        <v>1339</v>
      </c>
      <c r="F30" s="1057"/>
      <c r="G30" s="1057"/>
      <c r="H30" s="1057"/>
      <c r="I30" s="1057"/>
      <c r="J30" s="1057"/>
      <c r="K30" s="69"/>
      <c r="L30" s="69"/>
      <c r="M30" s="69"/>
      <c r="N30" s="688"/>
      <c r="O30" s="558">
        <f>VLOOKUP($A30,'[31]009'!$B$5:$X$485,2,FALSE)</f>
        <v>43</v>
      </c>
      <c r="P30" s="558" t="str">
        <f>VLOOKUP($A30,'[31]009'!$B$5:$X$485,3,FALSE)</f>
        <v>-</v>
      </c>
      <c r="Q30" s="558" t="str">
        <f>VLOOKUP($A30,'[31]009'!$B$5:$X$485,4,FALSE)</f>
        <v>-</v>
      </c>
      <c r="R30" s="558" t="str">
        <f>VLOOKUP($A30,'[31]009'!$B$5:$X$485,5,FALSE)</f>
        <v>-</v>
      </c>
      <c r="S30" s="558" t="str">
        <f>VLOOKUP($A30,'[31]009'!$B$5:$X$485,6,FALSE)</f>
        <v>-</v>
      </c>
      <c r="T30" s="558">
        <f>VLOOKUP($A30,'[31]009'!$B$5:$X$485,7,FALSE)</f>
        <v>4</v>
      </c>
      <c r="U30" s="558">
        <f>VLOOKUP($A30,'[31]009'!$B$5:$X$485,8,FALSE)</f>
        <v>19</v>
      </c>
      <c r="V30" s="558" t="str">
        <f>VLOOKUP($A30,'[31]009'!$B$5:$X$485,9,FALSE)</f>
        <v>-</v>
      </c>
      <c r="W30" s="558">
        <f>VLOOKUP($A30,'[31]009'!$B$5:$X$485,10,FALSE)</f>
        <v>2</v>
      </c>
      <c r="X30" s="558">
        <f>VLOOKUP($A30,'[31]009'!$B$5:$X$485,11,FALSE)</f>
        <v>8</v>
      </c>
      <c r="Y30" s="558">
        <f>VLOOKUP($A30,'[31]009'!$B$5:$X$485,12,FALSE)</f>
        <v>2</v>
      </c>
      <c r="Z30" s="558" t="str">
        <f>VLOOKUP($A30,'[31]009'!$B$5:$X$485,13,FALSE)</f>
        <v>-</v>
      </c>
      <c r="AA30" s="558" t="str">
        <f>VLOOKUP($A30,'[31]009'!$B$5:$X$485,14,FALSE)</f>
        <v>-</v>
      </c>
      <c r="AB30" s="558" t="str">
        <f>VLOOKUP($A30,'[31]009'!$B$5:$X$485,15,FALSE)</f>
        <v>-</v>
      </c>
      <c r="AC30" s="558" t="str">
        <f>VLOOKUP($A30,'[31]009'!$B$5:$X$485,16,FALSE)</f>
        <v>-</v>
      </c>
      <c r="AD30" s="558">
        <f>VLOOKUP($A30,'[31]009'!$B$5:$X$485,17,FALSE)</f>
        <v>2</v>
      </c>
      <c r="AE30" s="558">
        <f>VLOOKUP($A30,'[31]009'!$B$5:$X$485,18,FALSE)</f>
        <v>2</v>
      </c>
      <c r="AF30" s="558">
        <f>VLOOKUP($A30,'[31]009'!$B$5:$X$485,19,FALSE)</f>
        <v>2</v>
      </c>
      <c r="AG30" s="558" t="str">
        <f>VLOOKUP($A30,'[31]009'!$B$5:$X$485,20,FALSE)</f>
        <v>-</v>
      </c>
      <c r="AH30" s="558" t="str">
        <f>VLOOKUP($A30,'[31]009'!$B$5:$X$485,21,FALSE)</f>
        <v>-</v>
      </c>
      <c r="AI30" s="558" t="str">
        <f>VLOOKUP($A30,'[31]009'!$B$5:$X$485,22,FALSE)</f>
        <v>-</v>
      </c>
      <c r="AJ30" s="558">
        <f>VLOOKUP($A30,'[31]009'!$B$5:$X$485,23,FALSE)</f>
        <v>2</v>
      </c>
    </row>
    <row r="31" spans="1:36" s="143" customFormat="1" ht="21.4" customHeight="1">
      <c r="A31" t="s">
        <v>1163</v>
      </c>
      <c r="B31" s="1422"/>
      <c r="C31" s="69"/>
      <c r="D31" s="69"/>
      <c r="E31" s="1057" t="s">
        <v>1340</v>
      </c>
      <c r="F31" s="1057"/>
      <c r="G31" s="1057"/>
      <c r="H31" s="1057"/>
      <c r="I31" s="1057"/>
      <c r="J31" s="1057"/>
      <c r="K31" s="69"/>
      <c r="L31" s="69"/>
      <c r="M31" s="69"/>
      <c r="N31" s="688"/>
      <c r="O31" s="558">
        <f>VLOOKUP($A31,'[31]009'!$B$5:$X$485,2,FALSE)</f>
        <v>35</v>
      </c>
      <c r="P31" s="558" t="str">
        <f>VLOOKUP($A31,'[31]009'!$B$5:$X$485,3,FALSE)</f>
        <v>-</v>
      </c>
      <c r="Q31" s="558" t="str">
        <f>VLOOKUP($A31,'[31]009'!$B$5:$X$485,4,FALSE)</f>
        <v>-</v>
      </c>
      <c r="R31" s="558" t="str">
        <f>VLOOKUP($A31,'[31]009'!$B$5:$X$485,5,FALSE)</f>
        <v>-</v>
      </c>
      <c r="S31" s="558" t="str">
        <f>VLOOKUP($A31,'[31]009'!$B$5:$X$485,6,FALSE)</f>
        <v>-</v>
      </c>
      <c r="T31" s="558">
        <f>VLOOKUP($A31,'[31]009'!$B$5:$X$485,7,FALSE)</f>
        <v>3</v>
      </c>
      <c r="U31" s="558" t="str">
        <f>VLOOKUP($A31,'[31]009'!$B$5:$X$485,8,FALSE)</f>
        <v>-</v>
      </c>
      <c r="V31" s="558" t="str">
        <f>VLOOKUP($A31,'[31]009'!$B$5:$X$485,9,FALSE)</f>
        <v>-</v>
      </c>
      <c r="W31" s="558">
        <f>VLOOKUP($A31,'[31]009'!$B$5:$X$485,10,FALSE)</f>
        <v>1</v>
      </c>
      <c r="X31" s="558">
        <f>VLOOKUP($A31,'[31]009'!$B$5:$X$485,11,FALSE)</f>
        <v>19</v>
      </c>
      <c r="Y31" s="558">
        <f>VLOOKUP($A31,'[31]009'!$B$5:$X$485,12,FALSE)</f>
        <v>7</v>
      </c>
      <c r="Z31" s="558" t="str">
        <f>VLOOKUP($A31,'[31]009'!$B$5:$X$485,13,FALSE)</f>
        <v>-</v>
      </c>
      <c r="AA31" s="558" t="str">
        <f>VLOOKUP($A31,'[31]009'!$B$5:$X$485,14,FALSE)</f>
        <v>-</v>
      </c>
      <c r="AB31" s="558">
        <f>VLOOKUP($A31,'[31]009'!$B$5:$X$485,15,FALSE)</f>
        <v>1</v>
      </c>
      <c r="AC31" s="558">
        <f>VLOOKUP($A31,'[31]009'!$B$5:$X$485,16,FALSE)</f>
        <v>1</v>
      </c>
      <c r="AD31" s="558" t="str">
        <f>VLOOKUP($A31,'[31]009'!$B$5:$X$485,17,FALSE)</f>
        <v>-</v>
      </c>
      <c r="AE31" s="558" t="str">
        <f>VLOOKUP($A31,'[31]009'!$B$5:$X$485,18,FALSE)</f>
        <v>-</v>
      </c>
      <c r="AF31" s="558" t="str">
        <f>VLOOKUP($A31,'[31]009'!$B$5:$X$485,19,FALSE)</f>
        <v>-</v>
      </c>
      <c r="AG31" s="558" t="str">
        <f>VLOOKUP($A31,'[31]009'!$B$5:$X$485,20,FALSE)</f>
        <v>-</v>
      </c>
      <c r="AH31" s="558">
        <f>VLOOKUP($A31,'[31]009'!$B$5:$X$485,21,FALSE)</f>
        <v>1</v>
      </c>
      <c r="AI31" s="558" t="str">
        <f>VLOOKUP($A31,'[31]009'!$B$5:$X$485,22,FALSE)</f>
        <v>-</v>
      </c>
      <c r="AJ31" s="558">
        <f>VLOOKUP($A31,'[31]009'!$B$5:$X$485,23,FALSE)</f>
        <v>2</v>
      </c>
    </row>
    <row r="32" spans="1:36" s="143" customFormat="1" ht="21.4" customHeight="1">
      <c r="A32" t="s">
        <v>1165</v>
      </c>
      <c r="B32" s="1422"/>
      <c r="C32" s="69"/>
      <c r="D32" s="69"/>
      <c r="E32" s="1057" t="s">
        <v>1341</v>
      </c>
      <c r="F32" s="1057"/>
      <c r="G32" s="1057"/>
      <c r="H32" s="1057"/>
      <c r="I32" s="1057"/>
      <c r="J32" s="1057"/>
      <c r="K32" s="69"/>
      <c r="L32" s="69"/>
      <c r="M32" s="69"/>
      <c r="N32" s="688"/>
      <c r="O32" s="558">
        <f>VLOOKUP($A32,'[31]009'!$B$5:$X$485,2,FALSE)</f>
        <v>37</v>
      </c>
      <c r="P32" s="558" t="str">
        <f>VLOOKUP($A32,'[31]009'!$B$5:$X$485,3,FALSE)</f>
        <v>-</v>
      </c>
      <c r="Q32" s="558" t="str">
        <f>VLOOKUP($A32,'[31]009'!$B$5:$X$485,4,FALSE)</f>
        <v>-</v>
      </c>
      <c r="R32" s="558" t="str">
        <f>VLOOKUP($A32,'[31]009'!$B$5:$X$485,5,FALSE)</f>
        <v>-</v>
      </c>
      <c r="S32" s="558" t="str">
        <f>VLOOKUP($A32,'[31]009'!$B$5:$X$485,6,FALSE)</f>
        <v>-</v>
      </c>
      <c r="T32" s="558">
        <f>VLOOKUP($A32,'[31]009'!$B$5:$X$485,7,FALSE)</f>
        <v>5</v>
      </c>
      <c r="U32" s="558">
        <f>VLOOKUP($A32,'[31]009'!$B$5:$X$485,8,FALSE)</f>
        <v>4</v>
      </c>
      <c r="V32" s="558" t="str">
        <f>VLOOKUP($A32,'[31]009'!$B$5:$X$485,9,FALSE)</f>
        <v>-</v>
      </c>
      <c r="W32" s="558" t="str">
        <f>VLOOKUP($A32,'[31]009'!$B$5:$X$485,10,FALSE)</f>
        <v>-</v>
      </c>
      <c r="X32" s="558">
        <f>VLOOKUP($A32,'[31]009'!$B$5:$X$485,11,FALSE)</f>
        <v>15</v>
      </c>
      <c r="Y32" s="558">
        <f>VLOOKUP($A32,'[31]009'!$B$5:$X$485,12,FALSE)</f>
        <v>3</v>
      </c>
      <c r="Z32" s="558" t="str">
        <f>VLOOKUP($A32,'[31]009'!$B$5:$X$485,13,FALSE)</f>
        <v>-</v>
      </c>
      <c r="AA32" s="558" t="str">
        <f>VLOOKUP($A32,'[31]009'!$B$5:$X$485,14,FALSE)</f>
        <v>-</v>
      </c>
      <c r="AB32" s="558">
        <f>VLOOKUP($A32,'[31]009'!$B$5:$X$485,15,FALSE)</f>
        <v>4</v>
      </c>
      <c r="AC32" s="558" t="str">
        <f>VLOOKUP($A32,'[31]009'!$B$5:$X$485,16,FALSE)</f>
        <v>-</v>
      </c>
      <c r="AD32" s="558" t="str">
        <f>VLOOKUP($A32,'[31]009'!$B$5:$X$485,17,FALSE)</f>
        <v>-</v>
      </c>
      <c r="AE32" s="558" t="str">
        <f>VLOOKUP($A32,'[31]009'!$B$5:$X$485,18,FALSE)</f>
        <v>-</v>
      </c>
      <c r="AF32" s="558" t="str">
        <f>VLOOKUP($A32,'[31]009'!$B$5:$X$485,19,FALSE)</f>
        <v>-</v>
      </c>
      <c r="AG32" s="558" t="str">
        <f>VLOOKUP($A32,'[31]009'!$B$5:$X$485,20,FALSE)</f>
        <v>-</v>
      </c>
      <c r="AH32" s="558">
        <f>VLOOKUP($A32,'[31]009'!$B$5:$X$485,21,FALSE)</f>
        <v>3</v>
      </c>
      <c r="AI32" s="558" t="str">
        <f>VLOOKUP($A32,'[31]009'!$B$5:$X$485,22,FALSE)</f>
        <v>-</v>
      </c>
      <c r="AJ32" s="558">
        <f>VLOOKUP($A32,'[31]009'!$B$5:$X$485,23,FALSE)</f>
        <v>3</v>
      </c>
    </row>
    <row r="33" spans="1:36" s="143" customFormat="1" ht="21.4" customHeight="1">
      <c r="A33" t="s">
        <v>1177</v>
      </c>
      <c r="B33" s="1422"/>
      <c r="C33" s="69"/>
      <c r="D33" s="69"/>
      <c r="E33" s="1057" t="s">
        <v>1342</v>
      </c>
      <c r="F33" s="1057"/>
      <c r="G33" s="1057"/>
      <c r="H33" s="1057"/>
      <c r="I33" s="1057"/>
      <c r="J33" s="1057"/>
      <c r="K33" s="69"/>
      <c r="L33" s="69"/>
      <c r="M33" s="69"/>
      <c r="N33" s="688"/>
      <c r="O33" s="558">
        <f>VLOOKUP($A33,'[31]009'!$B$5:$X$485,2,FALSE)</f>
        <v>66</v>
      </c>
      <c r="P33" s="558" t="str">
        <f>VLOOKUP($A33,'[31]009'!$B$5:$X$485,3,FALSE)</f>
        <v>-</v>
      </c>
      <c r="Q33" s="558" t="str">
        <f>VLOOKUP($A33,'[31]009'!$B$5:$X$485,4,FALSE)</f>
        <v>-</v>
      </c>
      <c r="R33" s="558">
        <f>VLOOKUP($A33,'[31]009'!$B$5:$X$485,5,FALSE)</f>
        <v>1</v>
      </c>
      <c r="S33" s="558" t="str">
        <f>VLOOKUP($A33,'[31]009'!$B$5:$X$485,6,FALSE)</f>
        <v>-</v>
      </c>
      <c r="T33" s="558">
        <f>VLOOKUP($A33,'[31]009'!$B$5:$X$485,7,FALSE)</f>
        <v>9</v>
      </c>
      <c r="U33" s="558">
        <f>VLOOKUP($A33,'[31]009'!$B$5:$X$485,8,FALSE)</f>
        <v>11</v>
      </c>
      <c r="V33" s="558" t="str">
        <f>VLOOKUP($A33,'[31]009'!$B$5:$X$485,9,FALSE)</f>
        <v>-</v>
      </c>
      <c r="W33" s="558" t="str">
        <f>VLOOKUP($A33,'[31]009'!$B$5:$X$485,10,FALSE)</f>
        <v>-</v>
      </c>
      <c r="X33" s="558">
        <f>VLOOKUP($A33,'[31]009'!$B$5:$X$485,11,FALSE)</f>
        <v>30</v>
      </c>
      <c r="Y33" s="558">
        <f>VLOOKUP($A33,'[31]009'!$B$5:$X$485,12,FALSE)</f>
        <v>1</v>
      </c>
      <c r="Z33" s="558" t="str">
        <f>VLOOKUP($A33,'[31]009'!$B$5:$X$485,13,FALSE)</f>
        <v>-</v>
      </c>
      <c r="AA33" s="558" t="str">
        <f>VLOOKUP($A33,'[31]009'!$B$5:$X$485,14,FALSE)</f>
        <v>-</v>
      </c>
      <c r="AB33" s="558">
        <f>VLOOKUP($A33,'[31]009'!$B$5:$X$485,15,FALSE)</f>
        <v>3</v>
      </c>
      <c r="AC33" s="558">
        <f>VLOOKUP($A33,'[31]009'!$B$5:$X$485,16,FALSE)</f>
        <v>2</v>
      </c>
      <c r="AD33" s="558">
        <f>VLOOKUP($A33,'[31]009'!$B$5:$X$485,17,FALSE)</f>
        <v>1</v>
      </c>
      <c r="AE33" s="558" t="str">
        <f>VLOOKUP($A33,'[31]009'!$B$5:$X$485,18,FALSE)</f>
        <v>-</v>
      </c>
      <c r="AF33" s="558" t="str">
        <f>VLOOKUP($A33,'[31]009'!$B$5:$X$485,19,FALSE)</f>
        <v>-</v>
      </c>
      <c r="AG33" s="558" t="str">
        <f>VLOOKUP($A33,'[31]009'!$B$5:$X$485,20,FALSE)</f>
        <v>-</v>
      </c>
      <c r="AH33" s="558">
        <f>VLOOKUP($A33,'[31]009'!$B$5:$X$485,21,FALSE)</f>
        <v>4</v>
      </c>
      <c r="AI33" s="558">
        <f>VLOOKUP($A33,'[31]009'!$B$5:$X$485,22,FALSE)</f>
        <v>1</v>
      </c>
      <c r="AJ33" s="558">
        <f>VLOOKUP($A33,'[31]009'!$B$5:$X$485,23,FALSE)</f>
        <v>3</v>
      </c>
    </row>
    <row r="34" spans="1:36" s="143" customFormat="1" ht="21.4" customHeight="1">
      <c r="A34" t="s">
        <v>1179</v>
      </c>
      <c r="B34" s="1422"/>
      <c r="C34" s="69"/>
      <c r="D34" s="69"/>
      <c r="E34" s="1057" t="s">
        <v>1343</v>
      </c>
      <c r="F34" s="1057"/>
      <c r="G34" s="1057"/>
      <c r="H34" s="1057"/>
      <c r="I34" s="1057"/>
      <c r="J34" s="1057"/>
      <c r="K34" s="69"/>
      <c r="L34" s="69"/>
      <c r="M34" s="69"/>
      <c r="N34" s="688"/>
      <c r="O34" s="558">
        <f>VLOOKUP($A34,'[31]009'!$B$5:$X$485,2,FALSE)</f>
        <v>71</v>
      </c>
      <c r="P34" s="558" t="str">
        <f>VLOOKUP($A34,'[31]009'!$B$5:$X$485,3,FALSE)</f>
        <v>-</v>
      </c>
      <c r="Q34" s="558" t="str">
        <f>VLOOKUP($A34,'[31]009'!$B$5:$X$485,4,FALSE)</f>
        <v>-</v>
      </c>
      <c r="R34" s="558">
        <f>VLOOKUP($A34,'[31]009'!$B$5:$X$485,5,FALSE)</f>
        <v>7</v>
      </c>
      <c r="S34" s="558" t="str">
        <f>VLOOKUP($A34,'[31]009'!$B$5:$X$485,6,FALSE)</f>
        <v>-</v>
      </c>
      <c r="T34" s="558">
        <f>VLOOKUP($A34,'[31]009'!$B$5:$X$485,7,FALSE)</f>
        <v>16</v>
      </c>
      <c r="U34" s="558">
        <f>VLOOKUP($A34,'[31]009'!$B$5:$X$485,8,FALSE)</f>
        <v>18</v>
      </c>
      <c r="V34" s="558" t="str">
        <f>VLOOKUP($A34,'[31]009'!$B$5:$X$485,9,FALSE)</f>
        <v>-</v>
      </c>
      <c r="W34" s="558" t="str">
        <f>VLOOKUP($A34,'[31]009'!$B$5:$X$485,10,FALSE)</f>
        <v>-</v>
      </c>
      <c r="X34" s="558">
        <f>VLOOKUP($A34,'[31]009'!$B$5:$X$485,11,FALSE)</f>
        <v>20</v>
      </c>
      <c r="Y34" s="558">
        <f>VLOOKUP($A34,'[31]009'!$B$5:$X$485,12,FALSE)</f>
        <v>1</v>
      </c>
      <c r="Z34" s="558" t="str">
        <f>VLOOKUP($A34,'[31]009'!$B$5:$X$485,13,FALSE)</f>
        <v>-</v>
      </c>
      <c r="AA34" s="558" t="str">
        <f>VLOOKUP($A34,'[31]009'!$B$5:$X$485,14,FALSE)</f>
        <v>-</v>
      </c>
      <c r="AB34" s="558">
        <f>VLOOKUP($A34,'[31]009'!$B$5:$X$485,15,FALSE)</f>
        <v>2</v>
      </c>
      <c r="AC34" s="558" t="str">
        <f>VLOOKUP($A34,'[31]009'!$B$5:$X$485,16,FALSE)</f>
        <v>-</v>
      </c>
      <c r="AD34" s="558">
        <f>VLOOKUP($A34,'[31]009'!$B$5:$X$485,17,FALSE)</f>
        <v>1</v>
      </c>
      <c r="AE34" s="558">
        <f>VLOOKUP($A34,'[31]009'!$B$5:$X$485,18,FALSE)</f>
        <v>1</v>
      </c>
      <c r="AF34" s="558" t="str">
        <f>VLOOKUP($A34,'[31]009'!$B$5:$X$485,19,FALSE)</f>
        <v>-</v>
      </c>
      <c r="AG34" s="558" t="str">
        <f>VLOOKUP($A34,'[31]009'!$B$5:$X$485,20,FALSE)</f>
        <v>-</v>
      </c>
      <c r="AH34" s="558">
        <f>VLOOKUP($A34,'[31]009'!$B$5:$X$485,21,FALSE)</f>
        <v>1</v>
      </c>
      <c r="AI34" s="558">
        <f>VLOOKUP($A34,'[31]009'!$B$5:$X$485,22,FALSE)</f>
        <v>1</v>
      </c>
      <c r="AJ34" s="558">
        <f>VLOOKUP($A34,'[31]009'!$B$5:$X$485,23,FALSE)</f>
        <v>3</v>
      </c>
    </row>
    <row r="35" spans="1:36" s="143" customFormat="1" ht="21.4" customHeight="1">
      <c r="A35" t="s">
        <v>1185</v>
      </c>
      <c r="B35" s="1422"/>
      <c r="C35" s="69"/>
      <c r="D35" s="69"/>
      <c r="E35" s="1057" t="s">
        <v>1344</v>
      </c>
      <c r="F35" s="1057"/>
      <c r="G35" s="1057"/>
      <c r="H35" s="1057"/>
      <c r="I35" s="1057"/>
      <c r="J35" s="1057"/>
      <c r="K35" s="69"/>
      <c r="L35" s="69"/>
      <c r="M35" s="69"/>
      <c r="N35" s="688"/>
      <c r="O35" s="558">
        <f>VLOOKUP($A35,'[31]009'!$B$5:$X$485,2,FALSE)</f>
        <v>41</v>
      </c>
      <c r="P35" s="558" t="str">
        <f>VLOOKUP($A35,'[31]009'!$B$5:$X$485,3,FALSE)</f>
        <v>-</v>
      </c>
      <c r="Q35" s="558" t="str">
        <f>VLOOKUP($A35,'[31]009'!$B$5:$X$485,4,FALSE)</f>
        <v>-</v>
      </c>
      <c r="R35" s="558">
        <f>VLOOKUP($A35,'[31]009'!$B$5:$X$485,5,FALSE)</f>
        <v>1</v>
      </c>
      <c r="S35" s="558" t="str">
        <f>VLOOKUP($A35,'[31]009'!$B$5:$X$485,6,FALSE)</f>
        <v>-</v>
      </c>
      <c r="T35" s="558">
        <f>VLOOKUP($A35,'[31]009'!$B$5:$X$485,7,FALSE)</f>
        <v>3</v>
      </c>
      <c r="U35" s="558">
        <f>VLOOKUP($A35,'[31]009'!$B$5:$X$485,8,FALSE)</f>
        <v>6</v>
      </c>
      <c r="V35" s="558" t="str">
        <f>VLOOKUP($A35,'[31]009'!$B$5:$X$485,9,FALSE)</f>
        <v>-</v>
      </c>
      <c r="W35" s="558" t="str">
        <f>VLOOKUP($A35,'[31]009'!$B$5:$X$485,10,FALSE)</f>
        <v>-</v>
      </c>
      <c r="X35" s="558">
        <f>VLOOKUP($A35,'[31]009'!$B$5:$X$485,11,FALSE)</f>
        <v>28</v>
      </c>
      <c r="Y35" s="558">
        <f>VLOOKUP($A35,'[31]009'!$B$5:$X$485,12,FALSE)</f>
        <v>1</v>
      </c>
      <c r="Z35" s="558" t="str">
        <f>VLOOKUP($A35,'[31]009'!$B$5:$X$485,13,FALSE)</f>
        <v>-</v>
      </c>
      <c r="AA35" s="558" t="str">
        <f>VLOOKUP($A35,'[31]009'!$B$5:$X$485,14,FALSE)</f>
        <v>-</v>
      </c>
      <c r="AB35" s="558" t="str">
        <f>VLOOKUP($A35,'[31]009'!$B$5:$X$485,15,FALSE)</f>
        <v>-</v>
      </c>
      <c r="AC35" s="558" t="str">
        <f>VLOOKUP($A35,'[31]009'!$B$5:$X$485,16,FALSE)</f>
        <v>-</v>
      </c>
      <c r="AD35" s="558" t="str">
        <f>VLOOKUP($A35,'[31]009'!$B$5:$X$485,17,FALSE)</f>
        <v>-</v>
      </c>
      <c r="AE35" s="558" t="str">
        <f>VLOOKUP($A35,'[31]009'!$B$5:$X$485,18,FALSE)</f>
        <v>-</v>
      </c>
      <c r="AF35" s="558" t="str">
        <f>VLOOKUP($A35,'[31]009'!$B$5:$X$485,19,FALSE)</f>
        <v>-</v>
      </c>
      <c r="AG35" s="558" t="str">
        <f>VLOOKUP($A35,'[31]009'!$B$5:$X$485,20,FALSE)</f>
        <v>-</v>
      </c>
      <c r="AH35" s="558">
        <f>VLOOKUP($A35,'[31]009'!$B$5:$X$485,21,FALSE)</f>
        <v>2</v>
      </c>
      <c r="AI35" s="558" t="str">
        <f>VLOOKUP($A35,'[31]009'!$B$5:$X$485,22,FALSE)</f>
        <v>-</v>
      </c>
      <c r="AJ35" s="558" t="str">
        <f>VLOOKUP($A35,'[31]009'!$B$5:$X$485,23,FALSE)</f>
        <v>-</v>
      </c>
    </row>
    <row r="36" spans="1:36" s="143" customFormat="1" ht="21.4" customHeight="1">
      <c r="A36" t="s">
        <v>1189</v>
      </c>
      <c r="B36" s="1422"/>
      <c r="C36" s="69"/>
      <c r="D36" s="69"/>
      <c r="E36" s="1057" t="s">
        <v>1345</v>
      </c>
      <c r="F36" s="1057"/>
      <c r="G36" s="1057"/>
      <c r="H36" s="1057"/>
      <c r="I36" s="1057"/>
      <c r="J36" s="1057"/>
      <c r="K36" s="69"/>
      <c r="L36" s="69"/>
      <c r="M36" s="69"/>
      <c r="N36" s="688"/>
      <c r="O36" s="558">
        <f>VLOOKUP($A36,'[31]009'!$B$5:$X$485,2,FALSE)</f>
        <v>453</v>
      </c>
      <c r="P36" s="558">
        <f>VLOOKUP($A36,'[31]009'!$B$5:$X$485,3,FALSE)</f>
        <v>1</v>
      </c>
      <c r="Q36" s="558" t="str">
        <f>VLOOKUP($A36,'[31]009'!$B$5:$X$485,4,FALSE)</f>
        <v>-</v>
      </c>
      <c r="R36" s="558">
        <f>VLOOKUP($A36,'[31]009'!$B$5:$X$485,5,FALSE)</f>
        <v>1</v>
      </c>
      <c r="S36" s="558" t="str">
        <f>VLOOKUP($A36,'[31]009'!$B$5:$X$485,6,FALSE)</f>
        <v>-</v>
      </c>
      <c r="T36" s="558">
        <f>VLOOKUP($A36,'[31]009'!$B$5:$X$485,7,FALSE)</f>
        <v>73</v>
      </c>
      <c r="U36" s="558">
        <f>VLOOKUP($A36,'[31]009'!$B$5:$X$485,8,FALSE)</f>
        <v>37</v>
      </c>
      <c r="V36" s="558">
        <f>VLOOKUP($A36,'[31]009'!$B$5:$X$485,9,FALSE)</f>
        <v>8</v>
      </c>
      <c r="W36" s="558">
        <f>VLOOKUP($A36,'[31]009'!$B$5:$X$485,10,FALSE)</f>
        <v>17</v>
      </c>
      <c r="X36" s="558">
        <f>VLOOKUP($A36,'[31]009'!$B$5:$X$485,11,FALSE)</f>
        <v>64</v>
      </c>
      <c r="Y36" s="558">
        <f>VLOOKUP($A36,'[31]009'!$B$5:$X$485,12,FALSE)</f>
        <v>79</v>
      </c>
      <c r="Z36" s="558">
        <f>VLOOKUP($A36,'[31]009'!$B$5:$X$485,13,FALSE)</f>
        <v>26</v>
      </c>
      <c r="AA36" s="558">
        <f>VLOOKUP($A36,'[31]009'!$B$5:$X$485,14,FALSE)</f>
        <v>9</v>
      </c>
      <c r="AB36" s="558">
        <f>VLOOKUP($A36,'[31]009'!$B$5:$X$485,15,FALSE)</f>
        <v>29</v>
      </c>
      <c r="AC36" s="558">
        <f>VLOOKUP($A36,'[31]009'!$B$5:$X$485,16,FALSE)</f>
        <v>22</v>
      </c>
      <c r="AD36" s="558">
        <f>VLOOKUP($A36,'[31]009'!$B$5:$X$485,17,FALSE)</f>
        <v>10</v>
      </c>
      <c r="AE36" s="558">
        <f>VLOOKUP($A36,'[31]009'!$B$5:$X$485,18,FALSE)</f>
        <v>19</v>
      </c>
      <c r="AF36" s="558">
        <f>VLOOKUP($A36,'[31]009'!$B$5:$X$485,19,FALSE)</f>
        <v>19</v>
      </c>
      <c r="AG36" s="558">
        <f>VLOOKUP($A36,'[31]009'!$B$5:$X$485,20,FALSE)</f>
        <v>2</v>
      </c>
      <c r="AH36" s="558">
        <f>VLOOKUP($A36,'[31]009'!$B$5:$X$485,21,FALSE)</f>
        <v>18</v>
      </c>
      <c r="AI36" s="558">
        <f>VLOOKUP($A36,'[31]009'!$B$5:$X$485,22,FALSE)</f>
        <v>10</v>
      </c>
      <c r="AJ36" s="558">
        <f>VLOOKUP($A36,'[31]009'!$B$5:$X$485,23,FALSE)</f>
        <v>9</v>
      </c>
    </row>
    <row r="37" spans="1:36" s="143" customFormat="1" ht="21.4" customHeight="1">
      <c r="A37" t="s">
        <v>1346</v>
      </c>
      <c r="B37" s="1422"/>
      <c r="C37" s="69"/>
      <c r="D37" s="69"/>
      <c r="E37" s="1422"/>
      <c r="F37" s="1057" t="s">
        <v>1347</v>
      </c>
      <c r="G37" s="1057"/>
      <c r="H37" s="1057"/>
      <c r="I37" s="1057"/>
      <c r="J37" s="1057"/>
      <c r="K37" s="1057"/>
      <c r="L37" s="1057"/>
      <c r="M37" s="1057"/>
      <c r="N37" s="688"/>
      <c r="O37" s="558">
        <f>VLOOKUP($A37,'[31]009'!$B$5:$X$485,2,FALSE)</f>
        <v>81</v>
      </c>
      <c r="P37" s="558" t="str">
        <f>VLOOKUP($A37,'[31]009'!$B$5:$X$485,3,FALSE)</f>
        <v>-</v>
      </c>
      <c r="Q37" s="558" t="str">
        <f>VLOOKUP($A37,'[31]009'!$B$5:$X$485,4,FALSE)</f>
        <v>-</v>
      </c>
      <c r="R37" s="558" t="str">
        <f>VLOOKUP($A37,'[31]009'!$B$5:$X$485,5,FALSE)</f>
        <v>-</v>
      </c>
      <c r="S37" s="558" t="str">
        <f>VLOOKUP($A37,'[31]009'!$B$5:$X$485,6,FALSE)</f>
        <v>-</v>
      </c>
      <c r="T37" s="558">
        <f>VLOOKUP($A37,'[31]009'!$B$5:$X$485,7,FALSE)</f>
        <v>13</v>
      </c>
      <c r="U37" s="558">
        <f>VLOOKUP($A37,'[31]009'!$B$5:$X$485,8,FALSE)</f>
        <v>3</v>
      </c>
      <c r="V37" s="558" t="str">
        <f>VLOOKUP($A37,'[31]009'!$B$5:$X$485,9,FALSE)</f>
        <v>-</v>
      </c>
      <c r="W37" s="558">
        <f>VLOOKUP($A37,'[31]009'!$B$5:$X$485,10,FALSE)</f>
        <v>3</v>
      </c>
      <c r="X37" s="558">
        <f>VLOOKUP($A37,'[31]009'!$B$5:$X$485,11,FALSE)</f>
        <v>30</v>
      </c>
      <c r="Y37" s="558">
        <f>VLOOKUP($A37,'[31]009'!$B$5:$X$485,12,FALSE)</f>
        <v>10</v>
      </c>
      <c r="Z37" s="558">
        <f>VLOOKUP($A37,'[31]009'!$B$5:$X$485,13,FALSE)</f>
        <v>4</v>
      </c>
      <c r="AA37" s="558" t="str">
        <f>VLOOKUP($A37,'[31]009'!$B$5:$X$485,14,FALSE)</f>
        <v>-</v>
      </c>
      <c r="AB37" s="558">
        <f>VLOOKUP($A37,'[31]009'!$B$5:$X$485,15,FALSE)</f>
        <v>4</v>
      </c>
      <c r="AC37" s="558">
        <f>VLOOKUP($A37,'[31]009'!$B$5:$X$485,16,FALSE)</f>
        <v>2</v>
      </c>
      <c r="AD37" s="558" t="str">
        <f>VLOOKUP($A37,'[31]009'!$B$5:$X$485,17,FALSE)</f>
        <v>-</v>
      </c>
      <c r="AE37" s="558">
        <f>VLOOKUP($A37,'[31]009'!$B$5:$X$485,18,FALSE)</f>
        <v>4</v>
      </c>
      <c r="AF37" s="558">
        <f>VLOOKUP($A37,'[31]009'!$B$5:$X$485,19,FALSE)</f>
        <v>4</v>
      </c>
      <c r="AG37" s="558" t="str">
        <f>VLOOKUP($A37,'[31]009'!$B$5:$X$485,20,FALSE)</f>
        <v>-</v>
      </c>
      <c r="AH37" s="558">
        <f>VLOOKUP($A37,'[31]009'!$B$5:$X$485,21,FALSE)</f>
        <v>2</v>
      </c>
      <c r="AI37" s="558">
        <f>VLOOKUP($A37,'[31]009'!$B$5:$X$485,22,FALSE)</f>
        <v>1</v>
      </c>
      <c r="AJ37" s="558">
        <f>VLOOKUP($A37,'[31]009'!$B$5:$X$485,23,FALSE)</f>
        <v>1</v>
      </c>
    </row>
    <row r="38" spans="1:36" s="143" customFormat="1" ht="21.4" customHeight="1">
      <c r="A38" t="s">
        <v>1348</v>
      </c>
      <c r="B38" s="1422"/>
      <c r="C38" s="69"/>
      <c r="D38" s="69"/>
      <c r="E38" s="1422"/>
      <c r="F38" s="1057" t="s">
        <v>1349</v>
      </c>
      <c r="G38" s="1057"/>
      <c r="H38" s="1057"/>
      <c r="I38" s="1057"/>
      <c r="J38" s="1057"/>
      <c r="K38" s="1057"/>
      <c r="L38" s="1057"/>
      <c r="M38" s="1057"/>
      <c r="N38" s="688"/>
      <c r="O38" s="558">
        <f>VLOOKUP($A38,'[31]009'!$B$5:$X$485,2,FALSE)</f>
        <v>304</v>
      </c>
      <c r="P38" s="558" t="str">
        <f>VLOOKUP($A38,'[31]009'!$B$5:$X$485,3,FALSE)</f>
        <v>-</v>
      </c>
      <c r="Q38" s="558" t="str">
        <f>VLOOKUP($A38,'[31]009'!$B$5:$X$485,4,FALSE)</f>
        <v>-</v>
      </c>
      <c r="R38" s="558">
        <f>VLOOKUP($A38,'[31]009'!$B$5:$X$485,5,FALSE)</f>
        <v>1</v>
      </c>
      <c r="S38" s="558">
        <f>VLOOKUP($A38,'[31]009'!$B$5:$X$485,6,FALSE)</f>
        <v>1</v>
      </c>
      <c r="T38" s="558">
        <f>VLOOKUP($A38,'[31]009'!$B$5:$X$485,7,FALSE)</f>
        <v>41</v>
      </c>
      <c r="U38" s="558">
        <f>VLOOKUP($A38,'[31]009'!$B$5:$X$485,8,FALSE)</f>
        <v>24</v>
      </c>
      <c r="V38" s="558">
        <f>VLOOKUP($A38,'[31]009'!$B$5:$X$485,9,FALSE)</f>
        <v>9</v>
      </c>
      <c r="W38" s="558">
        <f>VLOOKUP($A38,'[31]009'!$B$5:$X$485,10,FALSE)</f>
        <v>27</v>
      </c>
      <c r="X38" s="558">
        <f>VLOOKUP($A38,'[31]009'!$B$5:$X$485,11,FALSE)</f>
        <v>20</v>
      </c>
      <c r="Y38" s="558">
        <f>VLOOKUP($A38,'[31]009'!$B$5:$X$485,12,FALSE)</f>
        <v>62</v>
      </c>
      <c r="Z38" s="558">
        <f>VLOOKUP($A38,'[31]009'!$B$5:$X$485,13,FALSE)</f>
        <v>11</v>
      </c>
      <c r="AA38" s="558">
        <f>VLOOKUP($A38,'[31]009'!$B$5:$X$485,14,FALSE)</f>
        <v>7</v>
      </c>
      <c r="AB38" s="558">
        <f>VLOOKUP($A38,'[31]009'!$B$5:$X$485,15,FALSE)</f>
        <v>24</v>
      </c>
      <c r="AC38" s="558">
        <f>VLOOKUP($A38,'[31]009'!$B$5:$X$485,16,FALSE)</f>
        <v>15</v>
      </c>
      <c r="AD38" s="558">
        <f>VLOOKUP($A38,'[31]009'!$B$5:$X$485,17,FALSE)</f>
        <v>10</v>
      </c>
      <c r="AE38" s="558">
        <f>VLOOKUP($A38,'[31]009'!$B$5:$X$485,18,FALSE)</f>
        <v>12</v>
      </c>
      <c r="AF38" s="558">
        <f>VLOOKUP($A38,'[31]009'!$B$5:$X$485,19,FALSE)</f>
        <v>9</v>
      </c>
      <c r="AG38" s="558">
        <f>VLOOKUP($A38,'[31]009'!$B$5:$X$485,20,FALSE)</f>
        <v>3</v>
      </c>
      <c r="AH38" s="558">
        <f>VLOOKUP($A38,'[31]009'!$B$5:$X$485,21,FALSE)</f>
        <v>16</v>
      </c>
      <c r="AI38" s="558">
        <f>VLOOKUP($A38,'[31]009'!$B$5:$X$485,22,FALSE)</f>
        <v>5</v>
      </c>
      <c r="AJ38" s="558">
        <f>VLOOKUP($A38,'[31]009'!$B$5:$X$485,23,FALSE)</f>
        <v>7</v>
      </c>
    </row>
    <row r="39" spans="1:36" s="143" customFormat="1" ht="21.4" customHeight="1">
      <c r="A39" t="s">
        <v>1350</v>
      </c>
      <c r="B39" s="1422"/>
      <c r="C39" s="69"/>
      <c r="D39" s="69"/>
      <c r="E39" s="1422"/>
      <c r="F39" s="1057" t="s">
        <v>1337</v>
      </c>
      <c r="G39" s="1057"/>
      <c r="H39" s="1057"/>
      <c r="I39" s="1057"/>
      <c r="J39" s="1057"/>
      <c r="K39" s="1057"/>
      <c r="L39" s="1057"/>
      <c r="M39" s="1057"/>
      <c r="N39" s="688"/>
      <c r="O39" s="558">
        <f>VLOOKUP($A39,'[31]009'!$B$5:$X$485,2,FALSE)</f>
        <v>109</v>
      </c>
      <c r="P39" s="558">
        <f>VLOOKUP($A39,'[31]009'!$B$5:$X$485,3,FALSE)</f>
        <v>1</v>
      </c>
      <c r="Q39" s="558">
        <f>VLOOKUP($A39,'[31]009'!$B$5:$X$485,4,FALSE)</f>
        <v>1</v>
      </c>
      <c r="R39" s="558" t="str">
        <f>VLOOKUP($A39,'[31]009'!$B$5:$X$485,5,FALSE)</f>
        <v>-</v>
      </c>
      <c r="S39" s="558" t="str">
        <f>VLOOKUP($A39,'[31]009'!$B$5:$X$485,6,FALSE)</f>
        <v>-</v>
      </c>
      <c r="T39" s="558">
        <f>VLOOKUP($A39,'[31]009'!$B$5:$X$485,7,FALSE)</f>
        <v>20</v>
      </c>
      <c r="U39" s="558">
        <f>VLOOKUP($A39,'[31]009'!$B$5:$X$485,8,FALSE)</f>
        <v>17</v>
      </c>
      <c r="V39" s="558">
        <f>VLOOKUP($A39,'[31]009'!$B$5:$X$485,9,FALSE)</f>
        <v>2</v>
      </c>
      <c r="W39" s="558" t="str">
        <f>VLOOKUP($A39,'[31]009'!$B$5:$X$485,10,FALSE)</f>
        <v>-</v>
      </c>
      <c r="X39" s="558">
        <f>VLOOKUP($A39,'[31]009'!$B$5:$X$485,11,FALSE)</f>
        <v>12</v>
      </c>
      <c r="Y39" s="558">
        <f>VLOOKUP($A39,'[31]009'!$B$5:$X$485,12,FALSE)</f>
        <v>16</v>
      </c>
      <c r="Z39" s="558">
        <f>VLOOKUP($A39,'[31]009'!$B$5:$X$485,13,FALSE)</f>
        <v>2</v>
      </c>
      <c r="AA39" s="558">
        <f>VLOOKUP($A39,'[31]009'!$B$5:$X$485,14,FALSE)</f>
        <v>2</v>
      </c>
      <c r="AB39" s="558">
        <f>VLOOKUP($A39,'[31]009'!$B$5:$X$485,15,FALSE)</f>
        <v>1</v>
      </c>
      <c r="AC39" s="558">
        <f>VLOOKUP($A39,'[31]009'!$B$5:$X$485,16,FALSE)</f>
        <v>9</v>
      </c>
      <c r="AD39" s="558">
        <f>VLOOKUP($A39,'[31]009'!$B$5:$X$485,17,FALSE)</f>
        <v>4</v>
      </c>
      <c r="AE39" s="558">
        <f>VLOOKUP($A39,'[31]009'!$B$5:$X$485,18,FALSE)</f>
        <v>4</v>
      </c>
      <c r="AF39" s="558">
        <f>VLOOKUP($A39,'[31]009'!$B$5:$X$485,19,FALSE)</f>
        <v>11</v>
      </c>
      <c r="AG39" s="558">
        <f>VLOOKUP($A39,'[31]009'!$B$5:$X$485,20,FALSE)</f>
        <v>1</v>
      </c>
      <c r="AH39" s="558">
        <f>VLOOKUP($A39,'[31]009'!$B$5:$X$485,21,FALSE)</f>
        <v>4</v>
      </c>
      <c r="AI39" s="558">
        <f>VLOOKUP($A39,'[31]009'!$B$5:$X$485,22,FALSE)</f>
        <v>2</v>
      </c>
      <c r="AJ39" s="558">
        <f>VLOOKUP($A39,'[31]009'!$B$5:$X$485,23,FALSE)</f>
        <v>1</v>
      </c>
    </row>
    <row r="40" spans="1:36" s="143" customFormat="1" ht="21.4" customHeight="1">
      <c r="A40" t="s">
        <v>1191</v>
      </c>
      <c r="B40" s="1422"/>
      <c r="C40" s="69"/>
      <c r="D40" s="69"/>
      <c r="E40" s="1057" t="s">
        <v>1351</v>
      </c>
      <c r="F40" s="1057"/>
      <c r="G40" s="1057"/>
      <c r="H40" s="1057"/>
      <c r="I40" s="1057"/>
      <c r="J40" s="1057"/>
      <c r="K40" s="69"/>
      <c r="L40" s="69"/>
      <c r="M40" s="69"/>
      <c r="N40" s="688"/>
      <c r="O40" s="558">
        <f>VLOOKUP($A40,'[31]009'!$B$5:$X$485,2,FALSE)</f>
        <v>177</v>
      </c>
      <c r="P40" s="558">
        <f>VLOOKUP($A40,'[31]009'!$B$5:$X$485,3,FALSE)</f>
        <v>2</v>
      </c>
      <c r="Q40" s="558">
        <f>VLOOKUP($A40,'[31]009'!$B$5:$X$485,4,FALSE)</f>
        <v>1</v>
      </c>
      <c r="R40" s="558">
        <f>VLOOKUP($A40,'[31]009'!$B$5:$X$485,5,FALSE)</f>
        <v>2</v>
      </c>
      <c r="S40" s="558" t="str">
        <f>VLOOKUP($A40,'[31]009'!$B$5:$X$485,6,FALSE)</f>
        <v>-</v>
      </c>
      <c r="T40" s="558">
        <f>VLOOKUP($A40,'[31]009'!$B$5:$X$485,7,FALSE)</f>
        <v>23</v>
      </c>
      <c r="U40" s="558">
        <f>VLOOKUP($A40,'[31]009'!$B$5:$X$485,8,FALSE)</f>
        <v>20</v>
      </c>
      <c r="V40" s="558">
        <f>VLOOKUP($A40,'[31]009'!$B$5:$X$485,9,FALSE)</f>
        <v>3</v>
      </c>
      <c r="W40" s="558">
        <f>VLOOKUP($A40,'[31]009'!$B$5:$X$485,10,FALSE)</f>
        <v>2</v>
      </c>
      <c r="X40" s="558">
        <f>VLOOKUP($A40,'[31]009'!$B$5:$X$485,11,FALSE)</f>
        <v>20</v>
      </c>
      <c r="Y40" s="558">
        <f>VLOOKUP($A40,'[31]009'!$B$5:$X$485,12,FALSE)</f>
        <v>29</v>
      </c>
      <c r="Z40" s="558">
        <f>VLOOKUP($A40,'[31]009'!$B$5:$X$485,13,FALSE)</f>
        <v>3</v>
      </c>
      <c r="AA40" s="558">
        <f>VLOOKUP($A40,'[31]009'!$B$5:$X$485,14,FALSE)</f>
        <v>3</v>
      </c>
      <c r="AB40" s="558">
        <f>VLOOKUP($A40,'[31]009'!$B$5:$X$485,15,FALSE)</f>
        <v>8</v>
      </c>
      <c r="AC40" s="558">
        <f>VLOOKUP($A40,'[31]009'!$B$5:$X$485,16,FALSE)</f>
        <v>10</v>
      </c>
      <c r="AD40" s="558">
        <f>VLOOKUP($A40,'[31]009'!$B$5:$X$485,17,FALSE)</f>
        <v>7</v>
      </c>
      <c r="AE40" s="558">
        <f>VLOOKUP($A40,'[31]009'!$B$5:$X$485,18,FALSE)</f>
        <v>11</v>
      </c>
      <c r="AF40" s="558">
        <f>VLOOKUP($A40,'[31]009'!$B$5:$X$485,19,FALSE)</f>
        <v>19</v>
      </c>
      <c r="AG40" s="558">
        <f>VLOOKUP($A40,'[31]009'!$B$5:$X$485,20,FALSE)</f>
        <v>3</v>
      </c>
      <c r="AH40" s="558">
        <f>VLOOKUP($A40,'[31]009'!$B$5:$X$485,21,FALSE)</f>
        <v>7</v>
      </c>
      <c r="AI40" s="558">
        <f>VLOOKUP($A40,'[31]009'!$B$5:$X$485,22,FALSE)</f>
        <v>1</v>
      </c>
      <c r="AJ40" s="558">
        <f>VLOOKUP($A40,'[31]009'!$B$5:$X$485,23,FALSE)</f>
        <v>4</v>
      </c>
    </row>
    <row r="41" spans="1:36" s="143" customFormat="1" ht="21.4" customHeight="1">
      <c r="A41" t="s">
        <v>1352</v>
      </c>
      <c r="B41" s="1422"/>
      <c r="C41" s="69"/>
      <c r="D41" s="69"/>
      <c r="E41" s="1057" t="s">
        <v>1353</v>
      </c>
      <c r="F41" s="1057"/>
      <c r="G41" s="1057"/>
      <c r="H41" s="1057"/>
      <c r="I41" s="1057"/>
      <c r="J41" s="1057"/>
      <c r="K41" s="69"/>
      <c r="L41" s="69"/>
      <c r="M41" s="69"/>
      <c r="N41" s="688"/>
      <c r="O41" s="558">
        <f>VLOOKUP($A41,'[31]009'!$B$5:$X$485,2,FALSE)</f>
        <v>61</v>
      </c>
      <c r="P41" s="558" t="str">
        <f>VLOOKUP($A41,'[31]009'!$B$5:$X$485,3,FALSE)</f>
        <v>-</v>
      </c>
      <c r="Q41" s="558" t="str">
        <f>VLOOKUP($A41,'[31]009'!$B$5:$X$485,4,FALSE)</f>
        <v>-</v>
      </c>
      <c r="R41" s="558" t="str">
        <f>VLOOKUP($A41,'[31]009'!$B$5:$X$485,5,FALSE)</f>
        <v>-</v>
      </c>
      <c r="S41" s="558" t="str">
        <f>VLOOKUP($A41,'[31]009'!$B$5:$X$485,6,FALSE)</f>
        <v>-</v>
      </c>
      <c r="T41" s="558">
        <f>VLOOKUP($A41,'[31]009'!$B$5:$X$485,7,FALSE)</f>
        <v>15</v>
      </c>
      <c r="U41" s="558">
        <f>VLOOKUP($A41,'[31]009'!$B$5:$X$485,8,FALSE)</f>
        <v>13</v>
      </c>
      <c r="V41" s="558" t="str">
        <f>VLOOKUP($A41,'[31]009'!$B$5:$X$485,9,FALSE)</f>
        <v>-</v>
      </c>
      <c r="W41" s="558" t="str">
        <f>VLOOKUP($A41,'[31]009'!$B$5:$X$485,10,FALSE)</f>
        <v>-</v>
      </c>
      <c r="X41" s="558">
        <f>VLOOKUP($A41,'[31]009'!$B$5:$X$485,11,FALSE)</f>
        <v>10</v>
      </c>
      <c r="Y41" s="558">
        <f>VLOOKUP($A41,'[31]009'!$B$5:$X$485,12,FALSE)</f>
        <v>8</v>
      </c>
      <c r="Z41" s="558">
        <f>VLOOKUP($A41,'[31]009'!$B$5:$X$485,13,FALSE)</f>
        <v>1</v>
      </c>
      <c r="AA41" s="558" t="str">
        <f>VLOOKUP($A41,'[31]009'!$B$5:$X$485,14,FALSE)</f>
        <v>-</v>
      </c>
      <c r="AB41" s="558">
        <f>VLOOKUP($A41,'[31]009'!$B$5:$X$485,15,FALSE)</f>
        <v>4</v>
      </c>
      <c r="AC41" s="558">
        <f>VLOOKUP($A41,'[31]009'!$B$5:$X$485,16,FALSE)</f>
        <v>1</v>
      </c>
      <c r="AD41" s="558" t="str">
        <f>VLOOKUP($A41,'[31]009'!$B$5:$X$485,17,FALSE)</f>
        <v>-</v>
      </c>
      <c r="AE41" s="558">
        <f>VLOOKUP($A41,'[31]009'!$B$5:$X$485,18,FALSE)</f>
        <v>1</v>
      </c>
      <c r="AF41" s="558">
        <f>VLOOKUP($A41,'[31]009'!$B$5:$X$485,19,FALSE)</f>
        <v>5</v>
      </c>
      <c r="AG41" s="558" t="str">
        <f>VLOOKUP($A41,'[31]009'!$B$5:$X$485,20,FALSE)</f>
        <v>-</v>
      </c>
      <c r="AH41" s="558">
        <f>VLOOKUP($A41,'[31]009'!$B$5:$X$485,21,FALSE)</f>
        <v>2</v>
      </c>
      <c r="AI41" s="558" t="str">
        <f>VLOOKUP($A41,'[31]009'!$B$5:$X$485,22,FALSE)</f>
        <v>-</v>
      </c>
      <c r="AJ41" s="558">
        <f>VLOOKUP($A41,'[31]009'!$B$5:$X$485,23,FALSE)</f>
        <v>1</v>
      </c>
    </row>
    <row r="42" spans="1:36" s="143" customFormat="1" ht="21.4" customHeight="1">
      <c r="B42" s="1422"/>
      <c r="C42" s="64"/>
      <c r="D42" s="64"/>
      <c r="E42" s="69" t="s">
        <v>1354</v>
      </c>
      <c r="F42" s="69"/>
      <c r="G42" s="69"/>
      <c r="H42" s="69"/>
      <c r="I42" s="69"/>
      <c r="J42" s="69"/>
      <c r="K42" s="64"/>
      <c r="L42" s="64"/>
      <c r="M42" s="64"/>
      <c r="N42" s="1208"/>
      <c r="O42" s="558">
        <v>253</v>
      </c>
      <c r="P42" s="558" t="s">
        <v>36</v>
      </c>
      <c r="Q42" s="558" t="s">
        <v>36</v>
      </c>
      <c r="R42" s="558">
        <v>11</v>
      </c>
      <c r="S42" s="558" t="s">
        <v>36</v>
      </c>
      <c r="T42" s="558">
        <v>60</v>
      </c>
      <c r="U42" s="558">
        <v>39</v>
      </c>
      <c r="V42" s="558">
        <v>1</v>
      </c>
      <c r="W42" s="558">
        <v>4</v>
      </c>
      <c r="X42" s="558">
        <v>74</v>
      </c>
      <c r="Y42" s="558">
        <v>13</v>
      </c>
      <c r="Z42" s="558">
        <v>2</v>
      </c>
      <c r="AA42" s="558">
        <v>2</v>
      </c>
      <c r="AB42" s="558">
        <v>15</v>
      </c>
      <c r="AC42" s="558">
        <v>6</v>
      </c>
      <c r="AD42" s="558">
        <v>5</v>
      </c>
      <c r="AE42" s="558">
        <v>1</v>
      </c>
      <c r="AF42" s="558">
        <v>5</v>
      </c>
      <c r="AG42" s="558" t="s">
        <v>36</v>
      </c>
      <c r="AH42" s="558">
        <v>10</v>
      </c>
      <c r="AI42" s="558" t="s">
        <v>36</v>
      </c>
      <c r="AJ42" s="558">
        <v>5</v>
      </c>
    </row>
    <row r="43" spans="1:36" s="143" customFormat="1" ht="21.4" customHeight="1">
      <c r="A43" t="s">
        <v>1355</v>
      </c>
      <c r="B43" s="1422"/>
      <c r="C43" s="117"/>
      <c r="D43" s="117" t="s">
        <v>1356</v>
      </c>
      <c r="E43" s="117"/>
      <c r="F43" s="117"/>
      <c r="G43" s="117"/>
      <c r="H43" s="117"/>
      <c r="I43" s="117"/>
      <c r="J43" s="117"/>
      <c r="K43" s="117"/>
      <c r="L43" s="117"/>
      <c r="M43" s="117"/>
      <c r="N43" s="118"/>
      <c r="O43" s="558">
        <f>VLOOKUP($A43,'[31]009'!$B$5:$X$485,2,FALSE)</f>
        <v>657</v>
      </c>
      <c r="P43" s="558">
        <f>VLOOKUP($A43,'[31]009'!$B$5:$X$485,3,FALSE)</f>
        <v>2</v>
      </c>
      <c r="Q43" s="558">
        <f>VLOOKUP($A43,'[31]009'!$B$5:$X$485,4,FALSE)</f>
        <v>1</v>
      </c>
      <c r="R43" s="558">
        <f>VLOOKUP($A43,'[31]009'!$B$5:$X$485,5,FALSE)</f>
        <v>5</v>
      </c>
      <c r="S43" s="558">
        <f>VLOOKUP($A43,'[31]009'!$B$5:$X$485,6,FALSE)</f>
        <v>1</v>
      </c>
      <c r="T43" s="558">
        <f>VLOOKUP($A43,'[31]009'!$B$5:$X$485,7,FALSE)</f>
        <v>104</v>
      </c>
      <c r="U43" s="558">
        <f>VLOOKUP($A43,'[31]009'!$B$5:$X$485,8,FALSE)</f>
        <v>87</v>
      </c>
      <c r="V43" s="558">
        <f>VLOOKUP($A43,'[31]009'!$B$5:$X$485,9,FALSE)</f>
        <v>7</v>
      </c>
      <c r="W43" s="558">
        <f>VLOOKUP($A43,'[31]009'!$B$5:$X$485,10,FALSE)</f>
        <v>3</v>
      </c>
      <c r="X43" s="558">
        <f>VLOOKUP($A43,'[31]009'!$B$5:$X$485,11,FALSE)</f>
        <v>69</v>
      </c>
      <c r="Y43" s="558">
        <f>VLOOKUP($A43,'[31]009'!$B$5:$X$485,12,FALSE)</f>
        <v>100</v>
      </c>
      <c r="Z43" s="558">
        <f>VLOOKUP($A43,'[31]009'!$B$5:$X$485,13,FALSE)</f>
        <v>10</v>
      </c>
      <c r="AA43" s="558">
        <f>VLOOKUP($A43,'[31]009'!$B$5:$X$485,14,FALSE)</f>
        <v>9</v>
      </c>
      <c r="AB43" s="558">
        <f>VLOOKUP($A43,'[31]009'!$B$5:$X$485,15,FALSE)</f>
        <v>12</v>
      </c>
      <c r="AC43" s="558">
        <f>VLOOKUP($A43,'[31]009'!$B$5:$X$485,16,FALSE)</f>
        <v>28</v>
      </c>
      <c r="AD43" s="558">
        <f>VLOOKUP($A43,'[31]009'!$B$5:$X$485,17,FALSE)</f>
        <v>16</v>
      </c>
      <c r="AE43" s="558">
        <f>VLOOKUP($A43,'[31]009'!$B$5:$X$485,18,FALSE)</f>
        <v>9</v>
      </c>
      <c r="AF43" s="558">
        <f>VLOOKUP($A43,'[31]009'!$B$5:$X$485,19,FALSE)</f>
        <v>61</v>
      </c>
      <c r="AG43" s="558">
        <f>VLOOKUP($A43,'[31]009'!$B$5:$X$485,20,FALSE)</f>
        <v>7</v>
      </c>
      <c r="AH43" s="558">
        <f>VLOOKUP($A43,'[31]009'!$B$5:$X$485,21,FALSE)</f>
        <v>35</v>
      </c>
      <c r="AI43" s="558">
        <f>VLOOKUP($A43,'[31]009'!$B$5:$X$485,22,FALSE)</f>
        <v>7</v>
      </c>
      <c r="AJ43" s="558">
        <f>VLOOKUP($A43,'[31]009'!$B$5:$X$485,23,FALSE)</f>
        <v>85</v>
      </c>
    </row>
    <row r="44" spans="1:36" s="143" customFormat="1" ht="9.9499999999999993" customHeight="1">
      <c r="B44" s="138"/>
      <c r="C44" s="138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9"/>
      <c r="O44" s="558"/>
      <c r="P44" s="558"/>
      <c r="Q44" s="558"/>
      <c r="R44" s="558"/>
      <c r="S44" s="558"/>
      <c r="T44" s="558"/>
      <c r="U44" s="558"/>
      <c r="V44" s="558"/>
      <c r="W44" s="558"/>
      <c r="X44" s="558"/>
      <c r="Y44" s="558"/>
      <c r="Z44" s="558"/>
      <c r="AA44" s="558"/>
      <c r="AB44" s="558"/>
      <c r="AC44" s="558"/>
      <c r="AD44" s="558"/>
      <c r="AE44" s="558"/>
      <c r="AF44" s="558"/>
      <c r="AG44" s="558"/>
      <c r="AH44" s="558"/>
      <c r="AI44" s="558"/>
      <c r="AJ44" s="558"/>
    </row>
    <row r="45" spans="1:36" s="143" customFormat="1" ht="21.4" customHeight="1">
      <c r="A45" t="s">
        <v>1357</v>
      </c>
      <c r="B45" s="1422"/>
      <c r="C45" s="138" t="s">
        <v>1358</v>
      </c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9"/>
      <c r="O45" s="558">
        <f>VLOOKUP($A45,'[31]009'!$B$5:$X$485,2,FALSE)</f>
        <v>4691</v>
      </c>
      <c r="P45" s="558">
        <f>VLOOKUP($A45,'[31]009'!$B$5:$X$485,3,FALSE)</f>
        <v>2</v>
      </c>
      <c r="Q45" s="558">
        <f>VLOOKUP($A45,'[31]009'!$B$5:$X$485,4,FALSE)</f>
        <v>2</v>
      </c>
      <c r="R45" s="558">
        <f>VLOOKUP($A45,'[31]009'!$B$5:$X$485,5,FALSE)</f>
        <v>7</v>
      </c>
      <c r="S45" s="558">
        <f>VLOOKUP($A45,'[31]009'!$B$5:$X$485,6,FALSE)</f>
        <v>1</v>
      </c>
      <c r="T45" s="558">
        <f>VLOOKUP($A45,'[31]009'!$B$5:$X$485,7,FALSE)</f>
        <v>357</v>
      </c>
      <c r="U45" s="558">
        <f>VLOOKUP($A45,'[31]009'!$B$5:$X$485,8,FALSE)</f>
        <v>243</v>
      </c>
      <c r="V45" s="558">
        <f>VLOOKUP($A45,'[31]009'!$B$5:$X$485,9,FALSE)</f>
        <v>7</v>
      </c>
      <c r="W45" s="558">
        <f>VLOOKUP($A45,'[31]009'!$B$5:$X$485,10,FALSE)</f>
        <v>21</v>
      </c>
      <c r="X45" s="558">
        <f>VLOOKUP($A45,'[31]009'!$B$5:$X$485,11,FALSE)</f>
        <v>198</v>
      </c>
      <c r="Y45" s="558">
        <f>VLOOKUP($A45,'[31]009'!$B$5:$X$485,12,FALSE)</f>
        <v>476</v>
      </c>
      <c r="Z45" s="558">
        <f>VLOOKUP($A45,'[31]009'!$B$5:$X$485,13,FALSE)</f>
        <v>32</v>
      </c>
      <c r="AA45" s="558">
        <f>VLOOKUP($A45,'[31]009'!$B$5:$X$485,14,FALSE)</f>
        <v>71</v>
      </c>
      <c r="AB45" s="558">
        <f>VLOOKUP($A45,'[31]009'!$B$5:$X$485,15,FALSE)</f>
        <v>49</v>
      </c>
      <c r="AC45" s="558">
        <f>VLOOKUP($A45,'[31]009'!$B$5:$X$485,16,FALSE)</f>
        <v>239</v>
      </c>
      <c r="AD45" s="558">
        <f>VLOOKUP($A45,'[31]009'!$B$5:$X$485,17,FALSE)</f>
        <v>159</v>
      </c>
      <c r="AE45" s="558">
        <f>VLOOKUP($A45,'[31]009'!$B$5:$X$485,18,FALSE)</f>
        <v>36</v>
      </c>
      <c r="AF45" s="558">
        <f>VLOOKUP($A45,'[31]009'!$B$5:$X$485,19,FALSE)</f>
        <v>353</v>
      </c>
      <c r="AG45" s="558">
        <f>VLOOKUP($A45,'[31]009'!$B$5:$X$485,20,FALSE)</f>
        <v>13</v>
      </c>
      <c r="AH45" s="558">
        <f>VLOOKUP($A45,'[31]009'!$B$5:$X$485,21,FALSE)</f>
        <v>214</v>
      </c>
      <c r="AI45" s="558">
        <f>VLOOKUP($A45,'[31]009'!$B$5:$X$485,22,FALSE)</f>
        <v>17</v>
      </c>
      <c r="AJ45" s="558">
        <f>VLOOKUP($A45,'[31]009'!$B$5:$X$485,23,FALSE)</f>
        <v>2196</v>
      </c>
    </row>
    <row r="46" spans="1:36" s="338" customFormat="1" ht="7.5" customHeight="1">
      <c r="B46" s="359"/>
      <c r="C46" s="359"/>
      <c r="D46" s="359"/>
      <c r="E46" s="359"/>
      <c r="F46" s="359"/>
      <c r="G46" s="359"/>
      <c r="H46" s="359"/>
      <c r="I46" s="359"/>
      <c r="J46" s="359"/>
      <c r="K46" s="359"/>
      <c r="L46" s="359"/>
      <c r="M46" s="359"/>
      <c r="N46" s="331"/>
      <c r="O46" s="360"/>
      <c r="P46" s="1423"/>
      <c r="Q46" s="1423"/>
      <c r="R46" s="630"/>
      <c r="S46" s="630"/>
      <c r="T46" s="630"/>
      <c r="U46" s="1424"/>
      <c r="V46" s="631"/>
      <c r="W46" s="631"/>
      <c r="X46" s="631"/>
      <c r="Y46" s="1424"/>
      <c r="Z46" s="631"/>
      <c r="AA46" s="631"/>
      <c r="AB46" s="631"/>
      <c r="AC46" s="1424"/>
      <c r="AD46" s="631"/>
      <c r="AE46" s="631"/>
      <c r="AF46" s="1425"/>
      <c r="AG46" s="631"/>
      <c r="AH46" s="631"/>
      <c r="AI46" s="631"/>
      <c r="AJ46" s="631"/>
    </row>
    <row r="47" spans="1:36" s="338" customFormat="1" ht="3.7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P47" s="1426"/>
      <c r="Q47" s="1426"/>
      <c r="R47" s="615"/>
      <c r="S47" s="615"/>
      <c r="T47" s="615"/>
      <c r="U47" s="1427"/>
      <c r="V47" s="616"/>
      <c r="W47" s="616"/>
      <c r="X47" s="616"/>
      <c r="Y47" s="1427"/>
      <c r="Z47" s="616"/>
      <c r="AA47" s="616"/>
      <c r="AB47" s="616"/>
      <c r="AC47" s="1427"/>
      <c r="AD47" s="616"/>
      <c r="AE47" s="616"/>
      <c r="AF47" s="1428"/>
      <c r="AG47" s="616"/>
      <c r="AH47" s="616"/>
    </row>
    <row r="48" spans="1:36" s="338" customFormat="1" ht="12.75" customHeight="1">
      <c r="B48" s="1429" t="s">
        <v>1359</v>
      </c>
      <c r="C48" s="1429"/>
      <c r="D48" s="1429"/>
      <c r="E48" s="1429"/>
      <c r="F48" s="1429"/>
      <c r="G48" s="1429"/>
      <c r="H48" s="1429"/>
      <c r="I48" s="1429"/>
      <c r="J48" s="1429"/>
      <c r="K48" s="1429"/>
      <c r="L48" s="1429"/>
      <c r="M48" s="1429"/>
      <c r="N48" s="1429"/>
      <c r="P48" s="1426"/>
      <c r="Q48" s="1426"/>
      <c r="R48" s="615"/>
      <c r="S48" s="615"/>
      <c r="T48" s="615"/>
      <c r="U48" s="1427"/>
      <c r="V48" s="616"/>
      <c r="W48" s="1430"/>
      <c r="X48" s="616"/>
      <c r="Y48" s="1427"/>
      <c r="Z48" s="616"/>
      <c r="AA48" s="616"/>
      <c r="AB48" s="616"/>
      <c r="AC48" s="1427"/>
      <c r="AD48" s="616"/>
      <c r="AE48" s="616"/>
      <c r="AF48" s="1428"/>
      <c r="AG48" s="616"/>
      <c r="AH48" s="616"/>
    </row>
  </sheetData>
  <mergeCells count="27">
    <mergeCell ref="F39:M39"/>
    <mergeCell ref="E40:J40"/>
    <mergeCell ref="E41:J41"/>
    <mergeCell ref="E33:J33"/>
    <mergeCell ref="E34:J34"/>
    <mergeCell ref="E35:J35"/>
    <mergeCell ref="E36:J36"/>
    <mergeCell ref="F37:M37"/>
    <mergeCell ref="F38:M38"/>
    <mergeCell ref="F27:M27"/>
    <mergeCell ref="F28:M28"/>
    <mergeCell ref="E29:J29"/>
    <mergeCell ref="E30:J30"/>
    <mergeCell ref="E31:J31"/>
    <mergeCell ref="E32:J32"/>
    <mergeCell ref="E19:J19"/>
    <mergeCell ref="E20:J20"/>
    <mergeCell ref="E21:J21"/>
    <mergeCell ref="E22:J22"/>
    <mergeCell ref="E23:J23"/>
    <mergeCell ref="E26:J26"/>
    <mergeCell ref="B3:N6"/>
    <mergeCell ref="O3:O6"/>
    <mergeCell ref="E15:J15"/>
    <mergeCell ref="E16:J16"/>
    <mergeCell ref="E17:J17"/>
    <mergeCell ref="E18:J18"/>
  </mergeCells>
  <phoneticPr fontId="4"/>
  <conditionalFormatting sqref="A26:A28">
    <cfRule type="colorScale" priority="4">
      <colorScale>
        <cfvo type="min"/>
        <cfvo type="max"/>
        <color rgb="FFFCFCFF"/>
        <color rgb="FFF8696B"/>
      </colorScale>
    </cfRule>
  </conditionalFormatting>
  <conditionalFormatting sqref="A29:A36">
    <cfRule type="colorScale" priority="3">
      <colorScale>
        <cfvo type="min"/>
        <cfvo type="max"/>
        <color rgb="FFFCFCFF"/>
        <color rgb="FFF8696B"/>
      </colorScale>
    </cfRule>
  </conditionalFormatting>
  <conditionalFormatting sqref="A37:A39">
    <cfRule type="colorScale" priority="2">
      <colorScale>
        <cfvo type="min"/>
        <cfvo type="max"/>
        <color rgb="FFFCFCFF"/>
        <color rgb="FFF8696B"/>
      </colorScale>
    </cfRule>
  </conditionalFormatting>
  <conditionalFormatting sqref="A40:A41">
    <cfRule type="colorScale" priority="1">
      <colorScale>
        <cfvo type="min"/>
        <cfvo type="max"/>
        <color rgb="FFFCFCFF"/>
        <color rgb="FFF8696B"/>
      </colorScale>
    </cfRule>
  </conditionalFormatting>
  <printOptions horizontalCentered="1" gridLinesSet="0"/>
  <pageMargins left="0.55118110236220474" right="0.55118110236220474" top="0.78740157480314965" bottom="0.78740157480314965" header="0.51181102362204722" footer="0.51181102362204722"/>
  <pageSetup paperSize="9" scale="53" pageOrder="overThenDown" orientation="landscape" r:id="rId1"/>
  <headerFooter alignWithMargins="0"/>
  <colBreaks count="1" manualBreakCount="1">
    <brk id="24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2392F-F98B-41BA-9D88-1EB438919D29}">
  <sheetPr>
    <pageSetUpPr fitToPage="1"/>
  </sheetPr>
  <dimension ref="B1:AK47"/>
  <sheetViews>
    <sheetView showGridLines="0" view="pageBreakPreview" zoomScaleNormal="100" zoomScaleSheetLayoutView="100" workbookViewId="0">
      <selection activeCell="AA9" sqref="AA9"/>
    </sheetView>
  </sheetViews>
  <sheetFormatPr defaultColWidth="7.625" defaultRowHeight="14.65" customHeight="1"/>
  <cols>
    <col min="1" max="1" width="0.625" style="1478" customWidth="1"/>
    <col min="2" max="2" width="1.25" style="1477" customWidth="1"/>
    <col min="3" max="14" width="1.625" style="1477" customWidth="1"/>
    <col min="15" max="15" width="3" style="1477" customWidth="1"/>
    <col min="16" max="16" width="8.625" style="1478" customWidth="1"/>
    <col min="17" max="19" width="8.25" style="1478" customWidth="1"/>
    <col min="20" max="20" width="8.625" style="1478" customWidth="1"/>
    <col min="21" max="22" width="8.125" style="1478" customWidth="1"/>
    <col min="23" max="23" width="8.625" style="1478" bestFit="1" customWidth="1"/>
    <col min="24" max="25" width="8.125" style="1478" customWidth="1"/>
    <col min="26" max="37" width="8.625" style="1478" customWidth="1"/>
    <col min="38" max="16384" width="7.625" style="1478"/>
  </cols>
  <sheetData>
    <row r="1" spans="2:37" s="110" customFormat="1" ht="21" customHeight="1">
      <c r="B1" s="485" t="s">
        <v>1360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595"/>
      <c r="Q1" s="739"/>
      <c r="R1" s="739"/>
      <c r="S1" s="739"/>
      <c r="T1" s="595"/>
      <c r="U1" s="595"/>
      <c r="W1" s="1374"/>
      <c r="Z1" s="1113" t="s">
        <v>1361</v>
      </c>
      <c r="AA1" s="1433"/>
      <c r="AB1" s="596"/>
      <c r="AC1" s="596"/>
      <c r="AD1" s="596"/>
      <c r="AE1" s="1433"/>
      <c r="AF1" s="596"/>
      <c r="AG1" s="596"/>
      <c r="AH1" s="1434"/>
      <c r="AI1" s="596"/>
      <c r="AJ1" s="596"/>
      <c r="AK1" s="293"/>
    </row>
    <row r="2" spans="2:37" s="110" customFormat="1" ht="4.5" customHeight="1">
      <c r="Q2" s="744"/>
      <c r="R2" s="744"/>
      <c r="S2" s="744"/>
      <c r="W2" s="1374"/>
      <c r="X2" s="599"/>
      <c r="Y2" s="599"/>
      <c r="Z2" s="599"/>
      <c r="AA2" s="1374"/>
      <c r="AB2" s="599"/>
      <c r="AC2" s="599"/>
      <c r="AD2" s="599"/>
      <c r="AE2" s="1374"/>
      <c r="AF2" s="599"/>
      <c r="AG2" s="599"/>
      <c r="AH2" s="1375"/>
      <c r="AI2" s="599"/>
      <c r="AJ2" s="599"/>
    </row>
    <row r="3" spans="2:37" s="110" customFormat="1" ht="27.75" customHeight="1">
      <c r="B3" s="921" t="s">
        <v>1362</v>
      </c>
      <c r="C3" s="921"/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1"/>
      <c r="O3" s="1073"/>
      <c r="P3" s="1435"/>
      <c r="Q3" s="1376"/>
      <c r="R3" s="1436"/>
      <c r="S3" s="1379" t="s">
        <v>1363</v>
      </c>
      <c r="T3" s="1153"/>
      <c r="U3" s="1153" t="s">
        <v>1301</v>
      </c>
      <c r="V3" s="502"/>
      <c r="W3" s="1377" t="s">
        <v>212</v>
      </c>
      <c r="X3" s="1378" t="s">
        <v>212</v>
      </c>
      <c r="Y3" s="1378" t="s">
        <v>212</v>
      </c>
      <c r="Z3" s="1437"/>
      <c r="AA3" s="1437"/>
      <c r="AB3" s="1378"/>
      <c r="AC3" s="1378" t="s">
        <v>212</v>
      </c>
      <c r="AD3" s="1378" t="s">
        <v>212</v>
      </c>
      <c r="AE3" s="1377" t="s">
        <v>212</v>
      </c>
      <c r="AF3" s="1378"/>
      <c r="AG3" s="1378"/>
      <c r="AH3" s="1383" t="s">
        <v>212</v>
      </c>
      <c r="AI3" s="1378" t="s">
        <v>212</v>
      </c>
      <c r="AJ3" s="1378" t="s">
        <v>212</v>
      </c>
      <c r="AK3" s="1378"/>
    </row>
    <row r="4" spans="2:37" s="110" customFormat="1" ht="19.5" customHeight="1">
      <c r="B4" s="1074"/>
      <c r="C4" s="1074"/>
      <c r="D4" s="1074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5"/>
      <c r="P4" s="1438" t="s">
        <v>751</v>
      </c>
      <c r="Q4" s="1439"/>
      <c r="R4" s="1440"/>
      <c r="S4" s="1441"/>
      <c r="T4" s="496"/>
      <c r="U4" s="496"/>
      <c r="V4" s="496"/>
      <c r="W4" s="1442"/>
      <c r="X4" s="1443"/>
      <c r="Y4" s="1444"/>
      <c r="Z4" s="1443"/>
      <c r="AA4" s="1445"/>
      <c r="AB4" s="1443"/>
      <c r="AC4" s="1443"/>
      <c r="AD4" s="1443"/>
      <c r="AE4" s="1446"/>
      <c r="AF4" s="1443"/>
      <c r="AG4" s="1443"/>
      <c r="AH4" s="1447"/>
      <c r="AI4" s="1443"/>
      <c r="AJ4" s="1448"/>
      <c r="AK4" s="1448"/>
    </row>
    <row r="5" spans="2:37" s="110" customFormat="1" ht="52.5" customHeight="1">
      <c r="B5" s="1074"/>
      <c r="C5" s="1074"/>
      <c r="D5" s="1074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5"/>
      <c r="P5" s="1449"/>
      <c r="Q5" s="1395" t="s">
        <v>1364</v>
      </c>
      <c r="R5" s="1395" t="s">
        <v>1365</v>
      </c>
      <c r="S5" s="1395" t="s">
        <v>1366</v>
      </c>
      <c r="T5" s="714" t="s">
        <v>1367</v>
      </c>
      <c r="U5" s="714" t="s">
        <v>1368</v>
      </c>
      <c r="V5" s="714" t="s">
        <v>1369</v>
      </c>
      <c r="W5" s="1397" t="s">
        <v>1370</v>
      </c>
      <c r="X5" s="1400" t="s">
        <v>1371</v>
      </c>
      <c r="Y5" s="1399" t="s">
        <v>1372</v>
      </c>
      <c r="Z5" s="1400" t="s">
        <v>1373</v>
      </c>
      <c r="AA5" s="1401" t="s">
        <v>1374</v>
      </c>
      <c r="AB5" s="1402" t="s">
        <v>1375</v>
      </c>
      <c r="AC5" s="1402" t="s">
        <v>1376</v>
      </c>
      <c r="AD5" s="1402" t="s">
        <v>1377</v>
      </c>
      <c r="AE5" s="1450" t="s">
        <v>1378</v>
      </c>
      <c r="AF5" s="1400" t="s">
        <v>1379</v>
      </c>
      <c r="AG5" s="1400" t="s">
        <v>1380</v>
      </c>
      <c r="AH5" s="1451" t="s">
        <v>1381</v>
      </c>
      <c r="AI5" s="1402" t="s">
        <v>1382</v>
      </c>
      <c r="AJ5" s="1405" t="s">
        <v>1383</v>
      </c>
      <c r="AK5" s="1406" t="s">
        <v>1384</v>
      </c>
    </row>
    <row r="6" spans="2:37" s="338" customFormat="1" ht="5.25" customHeight="1">
      <c r="B6" s="1076"/>
      <c r="C6" s="1076"/>
      <c r="D6" s="1076"/>
      <c r="E6" s="1076"/>
      <c r="F6" s="1076"/>
      <c r="G6" s="1076"/>
      <c r="H6" s="1076"/>
      <c r="I6" s="1076"/>
      <c r="J6" s="1076"/>
      <c r="K6" s="1076"/>
      <c r="L6" s="1076"/>
      <c r="M6" s="1076"/>
      <c r="N6" s="1076"/>
      <c r="O6" s="1077"/>
      <c r="P6" s="523" t="s">
        <v>212</v>
      </c>
      <c r="Q6" s="1452" t="s">
        <v>212</v>
      </c>
      <c r="R6" s="1452"/>
      <c r="S6" s="1452" t="s">
        <v>212</v>
      </c>
      <c r="T6" s="1453" t="s">
        <v>212</v>
      </c>
      <c r="U6" s="1453" t="s">
        <v>212</v>
      </c>
      <c r="V6" s="1453" t="s">
        <v>212</v>
      </c>
      <c r="W6" s="1454" t="s">
        <v>212</v>
      </c>
      <c r="X6" s="1455" t="s">
        <v>212</v>
      </c>
      <c r="Y6" s="1456" t="s">
        <v>212</v>
      </c>
      <c r="Z6" s="1455" t="s">
        <v>212</v>
      </c>
      <c r="AA6" s="1457" t="s">
        <v>212</v>
      </c>
      <c r="AB6" s="1455" t="s">
        <v>212</v>
      </c>
      <c r="AC6" s="1455" t="s">
        <v>212</v>
      </c>
      <c r="AD6" s="1455" t="s">
        <v>212</v>
      </c>
      <c r="AE6" s="1458" t="s">
        <v>212</v>
      </c>
      <c r="AF6" s="1455" t="s">
        <v>212</v>
      </c>
      <c r="AG6" s="1455" t="s">
        <v>212</v>
      </c>
      <c r="AH6" s="1459" t="s">
        <v>212</v>
      </c>
      <c r="AI6" s="1455" t="s">
        <v>212</v>
      </c>
      <c r="AJ6" s="1460" t="s">
        <v>212</v>
      </c>
      <c r="AK6" s="1460"/>
    </row>
    <row r="7" spans="2:37" s="338" customFormat="1" ht="12" customHeight="1">
      <c r="B7" s="1416"/>
      <c r="C7" s="1416"/>
      <c r="D7" s="1416"/>
      <c r="E7" s="1416"/>
      <c r="F7" s="1416"/>
      <c r="G7" s="1416"/>
      <c r="H7" s="1416"/>
      <c r="I7" s="1416"/>
      <c r="J7" s="1416"/>
      <c r="K7" s="1416"/>
      <c r="L7" s="1416"/>
      <c r="M7" s="1416"/>
      <c r="N7" s="1416"/>
      <c r="O7" s="1417"/>
      <c r="P7" s="1461"/>
      <c r="Q7" s="1419"/>
      <c r="R7" s="1419"/>
      <c r="S7" s="1419"/>
      <c r="T7" s="1462"/>
      <c r="U7" s="1462"/>
      <c r="V7" s="1462"/>
      <c r="W7" s="1420"/>
      <c r="X7" s="621"/>
      <c r="Y7" s="621"/>
      <c r="Z7" s="621"/>
      <c r="AA7" s="1420"/>
      <c r="AB7" s="621"/>
      <c r="AC7" s="621"/>
      <c r="AD7" s="621"/>
      <c r="AE7" s="1420"/>
      <c r="AF7" s="621"/>
      <c r="AG7" s="621"/>
      <c r="AH7" s="1421"/>
      <c r="AI7" s="621"/>
      <c r="AJ7" s="621"/>
    </row>
    <row r="8" spans="2:37" s="143" customFormat="1" ht="15" customHeight="1">
      <c r="B8" s="138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9"/>
      <c r="P8" s="690"/>
      <c r="Q8" s="1463"/>
      <c r="R8" s="1463"/>
      <c r="S8" s="1463"/>
      <c r="T8" s="690"/>
      <c r="U8" s="690"/>
      <c r="V8" s="690"/>
      <c r="W8" s="1464"/>
      <c r="X8" s="77"/>
      <c r="Y8" s="77"/>
      <c r="Z8" s="77"/>
      <c r="AA8" s="1464"/>
      <c r="AB8" s="77"/>
      <c r="AC8" s="77"/>
      <c r="AD8" s="77"/>
      <c r="AE8" s="1464"/>
      <c r="AF8" s="77"/>
      <c r="AG8" s="77"/>
      <c r="AH8" s="1465"/>
      <c r="AI8" s="77"/>
      <c r="AJ8" s="77"/>
      <c r="AK8" s="1466"/>
    </row>
    <row r="9" spans="2:37" s="143" customFormat="1" ht="21.4" customHeight="1">
      <c r="B9" s="138" t="s">
        <v>1385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9"/>
      <c r="P9" s="558">
        <v>207289</v>
      </c>
      <c r="Q9" s="1467">
        <v>2719</v>
      </c>
      <c r="R9" s="1467">
        <v>2653</v>
      </c>
      <c r="S9" s="1468">
        <v>1009</v>
      </c>
      <c r="T9" s="1468">
        <v>49</v>
      </c>
      <c r="U9" s="1468">
        <v>16517</v>
      </c>
      <c r="V9" s="1469">
        <v>20364</v>
      </c>
      <c r="W9" s="558">
        <v>1086</v>
      </c>
      <c r="X9" s="558">
        <v>4116</v>
      </c>
      <c r="Y9" s="558">
        <v>8857</v>
      </c>
      <c r="Z9" s="1469">
        <v>31741</v>
      </c>
      <c r="AA9" s="558">
        <v>8114</v>
      </c>
      <c r="AB9" s="558">
        <v>3889</v>
      </c>
      <c r="AC9" s="558">
        <v>8963</v>
      </c>
      <c r="AD9" s="1469">
        <v>13643</v>
      </c>
      <c r="AE9" s="558">
        <v>7307</v>
      </c>
      <c r="AF9" s="558">
        <v>10686</v>
      </c>
      <c r="AG9" s="1470">
        <v>36613</v>
      </c>
      <c r="AH9" s="558">
        <v>1380</v>
      </c>
      <c r="AI9" s="558">
        <v>11772</v>
      </c>
      <c r="AJ9" s="558">
        <v>8966</v>
      </c>
      <c r="AK9" s="558">
        <v>9498</v>
      </c>
    </row>
    <row r="10" spans="2:37" s="143" customFormat="1" ht="21.4" customHeight="1">
      <c r="B10" s="1422"/>
      <c r="C10" s="138" t="s">
        <v>1386</v>
      </c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9"/>
      <c r="P10" s="558">
        <v>169965</v>
      </c>
      <c r="Q10" s="1467">
        <v>2626</v>
      </c>
      <c r="R10" s="1467">
        <v>2566</v>
      </c>
      <c r="S10" s="1468">
        <v>836</v>
      </c>
      <c r="T10" s="1468">
        <v>36</v>
      </c>
      <c r="U10" s="1468">
        <v>13336</v>
      </c>
      <c r="V10" s="1469">
        <v>17020</v>
      </c>
      <c r="W10" s="558">
        <v>781</v>
      </c>
      <c r="X10" s="558">
        <v>3247</v>
      </c>
      <c r="Y10" s="558">
        <v>7134</v>
      </c>
      <c r="Z10" s="1469">
        <v>27410</v>
      </c>
      <c r="AA10" s="558">
        <v>6570</v>
      </c>
      <c r="AB10" s="558">
        <v>3434</v>
      </c>
      <c r="AC10" s="558">
        <v>7408</v>
      </c>
      <c r="AD10" s="1469">
        <v>12409</v>
      </c>
      <c r="AE10" s="558">
        <v>6357</v>
      </c>
      <c r="AF10" s="558">
        <v>8526</v>
      </c>
      <c r="AG10" s="1470">
        <v>31273</v>
      </c>
      <c r="AH10" s="558">
        <v>1126</v>
      </c>
      <c r="AI10" s="558">
        <v>9984</v>
      </c>
      <c r="AJ10" s="558">
        <v>6935</v>
      </c>
      <c r="AK10" s="558">
        <v>3517</v>
      </c>
    </row>
    <row r="11" spans="2:37" s="143" customFormat="1" ht="21.4" customHeight="1">
      <c r="B11" s="1422"/>
      <c r="C11" s="138"/>
      <c r="D11" s="986" t="s">
        <v>1387</v>
      </c>
      <c r="E11" s="986"/>
      <c r="F11" s="986"/>
      <c r="G11" s="986"/>
      <c r="H11" s="986"/>
      <c r="I11" s="986"/>
      <c r="J11" s="138"/>
      <c r="K11" s="138"/>
      <c r="L11" s="138"/>
      <c r="M11" s="138"/>
      <c r="N11" s="138"/>
      <c r="O11" s="139"/>
      <c r="P11" s="558">
        <v>13893</v>
      </c>
      <c r="Q11" s="1467">
        <v>2043</v>
      </c>
      <c r="R11" s="1467">
        <v>2032</v>
      </c>
      <c r="S11" s="1468">
        <v>283</v>
      </c>
      <c r="T11" s="1468">
        <v>2</v>
      </c>
      <c r="U11" s="1468">
        <v>1547</v>
      </c>
      <c r="V11" s="1469">
        <v>850</v>
      </c>
      <c r="W11" s="558">
        <v>2</v>
      </c>
      <c r="X11" s="558">
        <v>172</v>
      </c>
      <c r="Y11" s="558">
        <v>274</v>
      </c>
      <c r="Z11" s="1469">
        <v>2521</v>
      </c>
      <c r="AA11" s="558">
        <v>177</v>
      </c>
      <c r="AB11" s="558">
        <v>749</v>
      </c>
      <c r="AC11" s="558">
        <v>823</v>
      </c>
      <c r="AD11" s="1469">
        <v>702</v>
      </c>
      <c r="AE11" s="558">
        <v>944</v>
      </c>
      <c r="AF11" s="558">
        <v>408</v>
      </c>
      <c r="AG11" s="1470">
        <v>972</v>
      </c>
      <c r="AH11" s="558">
        <v>2</v>
      </c>
      <c r="AI11" s="558">
        <v>770</v>
      </c>
      <c r="AJ11" s="558">
        <v>19</v>
      </c>
      <c r="AK11" s="558">
        <v>633</v>
      </c>
    </row>
    <row r="12" spans="2:37" s="143" customFormat="1" ht="21.4" customHeight="1">
      <c r="B12" s="1422"/>
      <c r="C12" s="138"/>
      <c r="D12" s="986" t="s">
        <v>1388</v>
      </c>
      <c r="E12" s="986"/>
      <c r="F12" s="986"/>
      <c r="G12" s="986"/>
      <c r="H12" s="986"/>
      <c r="I12" s="986"/>
      <c r="J12" s="138"/>
      <c r="K12" s="138"/>
      <c r="L12" s="138"/>
      <c r="M12" s="138"/>
      <c r="N12" s="138"/>
      <c r="O12" s="139"/>
      <c r="P12" s="558">
        <v>156072</v>
      </c>
      <c r="Q12" s="1467">
        <v>583</v>
      </c>
      <c r="R12" s="1467">
        <v>534</v>
      </c>
      <c r="S12" s="1468">
        <v>553</v>
      </c>
      <c r="T12" s="1468">
        <v>34</v>
      </c>
      <c r="U12" s="1468">
        <v>11789</v>
      </c>
      <c r="V12" s="1469">
        <v>16170</v>
      </c>
      <c r="W12" s="558">
        <v>779</v>
      </c>
      <c r="X12" s="558">
        <v>3075</v>
      </c>
      <c r="Y12" s="558">
        <v>6860</v>
      </c>
      <c r="Z12" s="1469">
        <v>24889</v>
      </c>
      <c r="AA12" s="558">
        <v>6393</v>
      </c>
      <c r="AB12" s="558">
        <v>2685</v>
      </c>
      <c r="AC12" s="558">
        <v>6585</v>
      </c>
      <c r="AD12" s="1469">
        <v>11707</v>
      </c>
      <c r="AE12" s="558">
        <v>5413</v>
      </c>
      <c r="AF12" s="558">
        <v>8118</v>
      </c>
      <c r="AG12" s="1470">
        <v>30301</v>
      </c>
      <c r="AH12" s="558">
        <v>1124</v>
      </c>
      <c r="AI12" s="558">
        <v>9214</v>
      </c>
      <c r="AJ12" s="558">
        <v>6916</v>
      </c>
      <c r="AK12" s="558">
        <v>2884</v>
      </c>
    </row>
    <row r="13" spans="2:37" s="143" customFormat="1" ht="9.9499999999999993" customHeight="1"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9"/>
      <c r="P13" s="558"/>
      <c r="Q13" s="1467"/>
      <c r="R13" s="1467"/>
      <c r="S13" s="1468"/>
      <c r="T13" s="1468"/>
      <c r="U13" s="1468"/>
      <c r="V13" s="1469"/>
      <c r="W13" s="558"/>
      <c r="X13" s="558"/>
      <c r="Y13" s="558"/>
      <c r="Z13" s="1469"/>
      <c r="AA13" s="558"/>
      <c r="AB13" s="558"/>
      <c r="AC13" s="558"/>
      <c r="AD13" s="1469"/>
      <c r="AE13" s="558"/>
      <c r="AF13" s="558"/>
      <c r="AG13" s="1470"/>
      <c r="AH13" s="558"/>
      <c r="AI13" s="558"/>
      <c r="AJ13" s="558"/>
      <c r="AK13" s="558"/>
    </row>
    <row r="14" spans="2:37" s="143" customFormat="1" ht="21.4" customHeight="1">
      <c r="B14" s="1422"/>
      <c r="C14" s="138" t="s">
        <v>1389</v>
      </c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9"/>
      <c r="P14" s="558">
        <v>29820</v>
      </c>
      <c r="Q14" s="1467">
        <v>93</v>
      </c>
      <c r="R14" s="1467">
        <v>87</v>
      </c>
      <c r="S14" s="1468">
        <v>158</v>
      </c>
      <c r="T14" s="1468">
        <v>12</v>
      </c>
      <c r="U14" s="1468">
        <v>2896</v>
      </c>
      <c r="V14" s="1469">
        <v>3122</v>
      </c>
      <c r="W14" s="558">
        <v>300</v>
      </c>
      <c r="X14" s="558">
        <v>854</v>
      </c>
      <c r="Y14" s="558">
        <v>1562</v>
      </c>
      <c r="Z14" s="1469">
        <v>4044</v>
      </c>
      <c r="AA14" s="558">
        <v>1514</v>
      </c>
      <c r="AB14" s="558">
        <v>418</v>
      </c>
      <c r="AC14" s="558">
        <v>1515</v>
      </c>
      <c r="AD14" s="1469">
        <v>1109</v>
      </c>
      <c r="AE14" s="558">
        <v>860</v>
      </c>
      <c r="AF14" s="558">
        <v>2126</v>
      </c>
      <c r="AG14" s="1470">
        <v>5110</v>
      </c>
      <c r="AH14" s="558">
        <v>244</v>
      </c>
      <c r="AI14" s="558">
        <v>1660</v>
      </c>
      <c r="AJ14" s="558">
        <v>2001</v>
      </c>
      <c r="AK14" s="558">
        <v>222</v>
      </c>
    </row>
    <row r="15" spans="2:37" s="143" customFormat="1" ht="21.4" customHeight="1">
      <c r="B15" s="1422"/>
      <c r="C15" s="138"/>
      <c r="D15" s="138" t="s">
        <v>1390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9"/>
      <c r="P15" s="558">
        <v>28088</v>
      </c>
      <c r="Q15" s="1467">
        <v>93</v>
      </c>
      <c r="R15" s="1467">
        <v>87</v>
      </c>
      <c r="S15" s="1468">
        <v>129</v>
      </c>
      <c r="T15" s="1468">
        <v>7</v>
      </c>
      <c r="U15" s="1468">
        <v>2537</v>
      </c>
      <c r="V15" s="1469">
        <v>2885</v>
      </c>
      <c r="W15" s="558">
        <v>245</v>
      </c>
      <c r="X15" s="558">
        <v>778</v>
      </c>
      <c r="Y15" s="558">
        <v>1394</v>
      </c>
      <c r="Z15" s="1469">
        <v>3865</v>
      </c>
      <c r="AA15" s="558">
        <v>1399</v>
      </c>
      <c r="AB15" s="558">
        <v>383</v>
      </c>
      <c r="AC15" s="558">
        <v>1426</v>
      </c>
      <c r="AD15" s="1469">
        <v>1059</v>
      </c>
      <c r="AE15" s="558">
        <v>826</v>
      </c>
      <c r="AF15" s="558">
        <v>2063</v>
      </c>
      <c r="AG15" s="1470">
        <v>5054</v>
      </c>
      <c r="AH15" s="558">
        <v>238</v>
      </c>
      <c r="AI15" s="558">
        <v>1581</v>
      </c>
      <c r="AJ15" s="558">
        <v>1939</v>
      </c>
      <c r="AK15" s="558">
        <v>187</v>
      </c>
    </row>
    <row r="16" spans="2:37" s="143" customFormat="1" ht="21.4" customHeight="1">
      <c r="B16" s="1422"/>
      <c r="C16" s="69"/>
      <c r="D16" s="69"/>
      <c r="E16" s="1057" t="s">
        <v>1322</v>
      </c>
      <c r="F16" s="1057"/>
      <c r="G16" s="1057"/>
      <c r="H16" s="1057"/>
      <c r="I16" s="1057"/>
      <c r="J16" s="1057"/>
      <c r="K16" s="1057"/>
      <c r="L16" s="1057"/>
      <c r="M16" s="69"/>
      <c r="N16" s="69"/>
      <c r="O16" s="688"/>
      <c r="P16" s="558">
        <v>577</v>
      </c>
      <c r="Q16" s="1467">
        <v>1</v>
      </c>
      <c r="R16" s="1467">
        <v>1</v>
      </c>
      <c r="S16" s="1468">
        <v>7</v>
      </c>
      <c r="T16" s="1468">
        <v>1</v>
      </c>
      <c r="U16" s="1468">
        <v>105</v>
      </c>
      <c r="V16" s="1469">
        <v>105</v>
      </c>
      <c r="W16" s="558">
        <v>10</v>
      </c>
      <c r="X16" s="558">
        <v>19</v>
      </c>
      <c r="Y16" s="558">
        <v>22</v>
      </c>
      <c r="Z16" s="1469">
        <v>76</v>
      </c>
      <c r="AA16" s="558">
        <v>37</v>
      </c>
      <c r="AB16" s="558">
        <v>10</v>
      </c>
      <c r="AC16" s="558">
        <v>14</v>
      </c>
      <c r="AD16" s="1469">
        <v>7</v>
      </c>
      <c r="AE16" s="558">
        <v>18</v>
      </c>
      <c r="AF16" s="558">
        <v>20</v>
      </c>
      <c r="AG16" s="1470">
        <v>30</v>
      </c>
      <c r="AH16" s="558" t="s">
        <v>36</v>
      </c>
      <c r="AI16" s="558">
        <v>45</v>
      </c>
      <c r="AJ16" s="558">
        <v>47</v>
      </c>
      <c r="AK16" s="558">
        <v>3</v>
      </c>
    </row>
    <row r="17" spans="2:37" s="143" customFormat="1" ht="21.4" customHeight="1">
      <c r="B17" s="1422"/>
      <c r="C17" s="69"/>
      <c r="D17" s="69"/>
      <c r="E17" s="1057" t="s">
        <v>1323</v>
      </c>
      <c r="F17" s="1057"/>
      <c r="G17" s="1057"/>
      <c r="H17" s="1057"/>
      <c r="I17" s="1057"/>
      <c r="J17" s="1057"/>
      <c r="K17" s="1057"/>
      <c r="L17" s="1057"/>
      <c r="M17" s="69"/>
      <c r="N17" s="69"/>
      <c r="O17" s="688"/>
      <c r="P17" s="558">
        <v>196</v>
      </c>
      <c r="Q17" s="1467">
        <v>1</v>
      </c>
      <c r="R17" s="1467">
        <v>1</v>
      </c>
      <c r="S17" s="1468">
        <v>1</v>
      </c>
      <c r="T17" s="1468" t="s">
        <v>36</v>
      </c>
      <c r="U17" s="1468">
        <v>54</v>
      </c>
      <c r="V17" s="1469">
        <v>14</v>
      </c>
      <c r="W17" s="558">
        <v>1</v>
      </c>
      <c r="X17" s="558">
        <v>6</v>
      </c>
      <c r="Y17" s="558">
        <v>20</v>
      </c>
      <c r="Z17" s="1469">
        <v>44</v>
      </c>
      <c r="AA17" s="558">
        <v>13</v>
      </c>
      <c r="AB17" s="558">
        <v>2</v>
      </c>
      <c r="AC17" s="558">
        <v>6</v>
      </c>
      <c r="AD17" s="1469">
        <v>2</v>
      </c>
      <c r="AE17" s="558" t="s">
        <v>36</v>
      </c>
      <c r="AF17" s="558">
        <v>10</v>
      </c>
      <c r="AG17" s="1470">
        <v>5</v>
      </c>
      <c r="AH17" s="558">
        <v>1</v>
      </c>
      <c r="AI17" s="558">
        <v>4</v>
      </c>
      <c r="AJ17" s="558">
        <v>8</v>
      </c>
      <c r="AK17" s="558">
        <v>4</v>
      </c>
    </row>
    <row r="18" spans="2:37" s="143" customFormat="1" ht="21.4" customHeight="1">
      <c r="B18" s="1422"/>
      <c r="C18" s="69"/>
      <c r="D18" s="69"/>
      <c r="E18" s="1057" t="s">
        <v>1324</v>
      </c>
      <c r="F18" s="1057"/>
      <c r="G18" s="1057"/>
      <c r="H18" s="1057"/>
      <c r="I18" s="1057"/>
      <c r="J18" s="1057"/>
      <c r="K18" s="1057"/>
      <c r="L18" s="1057"/>
      <c r="M18" s="69"/>
      <c r="N18" s="69"/>
      <c r="O18" s="688"/>
      <c r="P18" s="558">
        <v>8115</v>
      </c>
      <c r="Q18" s="1467">
        <v>34</v>
      </c>
      <c r="R18" s="1467">
        <v>31</v>
      </c>
      <c r="S18" s="1468">
        <v>6</v>
      </c>
      <c r="T18" s="1468">
        <v>2</v>
      </c>
      <c r="U18" s="1468">
        <v>653</v>
      </c>
      <c r="V18" s="1469">
        <v>738</v>
      </c>
      <c r="W18" s="558">
        <v>51</v>
      </c>
      <c r="X18" s="558">
        <v>267</v>
      </c>
      <c r="Y18" s="558">
        <v>398</v>
      </c>
      <c r="Z18" s="1469">
        <v>1246</v>
      </c>
      <c r="AA18" s="558">
        <v>406</v>
      </c>
      <c r="AB18" s="558">
        <v>98</v>
      </c>
      <c r="AC18" s="558">
        <v>345</v>
      </c>
      <c r="AD18" s="1469">
        <v>254</v>
      </c>
      <c r="AE18" s="558">
        <v>222</v>
      </c>
      <c r="AF18" s="558">
        <v>553</v>
      </c>
      <c r="AG18" s="1470">
        <v>1462</v>
      </c>
      <c r="AH18" s="558">
        <v>61</v>
      </c>
      <c r="AI18" s="558">
        <v>477</v>
      </c>
      <c r="AJ18" s="558">
        <v>775</v>
      </c>
      <c r="AK18" s="558">
        <v>67</v>
      </c>
    </row>
    <row r="19" spans="2:37" s="143" customFormat="1" ht="21.4" customHeight="1">
      <c r="B19" s="1422"/>
      <c r="C19" s="69"/>
      <c r="D19" s="69"/>
      <c r="E19" s="1057" t="s">
        <v>1325</v>
      </c>
      <c r="F19" s="1057"/>
      <c r="G19" s="1057"/>
      <c r="H19" s="1057"/>
      <c r="I19" s="1057"/>
      <c r="J19" s="1057"/>
      <c r="K19" s="1057"/>
      <c r="L19" s="1057"/>
      <c r="M19" s="69"/>
      <c r="N19" s="69"/>
      <c r="O19" s="688"/>
      <c r="P19" s="558">
        <v>2299</v>
      </c>
      <c r="Q19" s="1467">
        <v>5</v>
      </c>
      <c r="R19" s="1467">
        <v>4</v>
      </c>
      <c r="S19" s="1468">
        <v>4</v>
      </c>
      <c r="T19" s="1468">
        <v>1</v>
      </c>
      <c r="U19" s="1468">
        <v>194</v>
      </c>
      <c r="V19" s="1469">
        <v>129</v>
      </c>
      <c r="W19" s="558">
        <v>42</v>
      </c>
      <c r="X19" s="558">
        <v>82</v>
      </c>
      <c r="Y19" s="558">
        <v>146</v>
      </c>
      <c r="Z19" s="1469">
        <v>277</v>
      </c>
      <c r="AA19" s="558">
        <v>159</v>
      </c>
      <c r="AB19" s="558">
        <v>32</v>
      </c>
      <c r="AC19" s="558">
        <v>108</v>
      </c>
      <c r="AD19" s="1469">
        <v>82</v>
      </c>
      <c r="AE19" s="558">
        <v>54</v>
      </c>
      <c r="AF19" s="558">
        <v>195</v>
      </c>
      <c r="AG19" s="1470">
        <v>284</v>
      </c>
      <c r="AH19" s="558">
        <v>20</v>
      </c>
      <c r="AI19" s="558">
        <v>145</v>
      </c>
      <c r="AJ19" s="558">
        <v>314</v>
      </c>
      <c r="AK19" s="558">
        <v>26</v>
      </c>
    </row>
    <row r="20" spans="2:37" s="143" customFormat="1" ht="21.4" customHeight="1">
      <c r="B20" s="1422"/>
      <c r="C20" s="69"/>
      <c r="D20" s="69"/>
      <c r="E20" s="1057" t="s">
        <v>1391</v>
      </c>
      <c r="F20" s="1057"/>
      <c r="G20" s="1057"/>
      <c r="H20" s="1057"/>
      <c r="I20" s="1057"/>
      <c r="J20" s="1057"/>
      <c r="K20" s="1057"/>
      <c r="L20" s="1057"/>
      <c r="M20" s="69"/>
      <c r="N20" s="69"/>
      <c r="O20" s="688"/>
      <c r="P20" s="558">
        <v>68</v>
      </c>
      <c r="Q20" s="1467" t="s">
        <v>36</v>
      </c>
      <c r="R20" s="1467" t="s">
        <v>36</v>
      </c>
      <c r="S20" s="1468">
        <v>36</v>
      </c>
      <c r="T20" s="1468">
        <v>1</v>
      </c>
      <c r="U20" s="1468">
        <v>8</v>
      </c>
      <c r="V20" s="1469">
        <v>5</v>
      </c>
      <c r="W20" s="558">
        <v>1</v>
      </c>
      <c r="X20" s="558" t="s">
        <v>36</v>
      </c>
      <c r="Y20" s="558">
        <v>9</v>
      </c>
      <c r="Z20" s="1469" t="s">
        <v>36</v>
      </c>
      <c r="AA20" s="558">
        <v>1</v>
      </c>
      <c r="AB20" s="558" t="s">
        <v>36</v>
      </c>
      <c r="AC20" s="558">
        <v>1</v>
      </c>
      <c r="AD20" s="1469">
        <v>1</v>
      </c>
      <c r="AE20" s="558" t="s">
        <v>36</v>
      </c>
      <c r="AF20" s="558">
        <v>1</v>
      </c>
      <c r="AG20" s="1470">
        <v>2</v>
      </c>
      <c r="AH20" s="558" t="s">
        <v>36</v>
      </c>
      <c r="AI20" s="558">
        <v>1</v>
      </c>
      <c r="AJ20" s="558">
        <v>1</v>
      </c>
      <c r="AK20" s="558" t="s">
        <v>36</v>
      </c>
    </row>
    <row r="21" spans="2:37" s="143" customFormat="1" ht="21.4" customHeight="1">
      <c r="B21" s="1422"/>
      <c r="C21" s="69"/>
      <c r="D21" s="69"/>
      <c r="E21" s="1057" t="s">
        <v>1326</v>
      </c>
      <c r="F21" s="1057"/>
      <c r="G21" s="1057"/>
      <c r="H21" s="1057"/>
      <c r="I21" s="1057"/>
      <c r="J21" s="1057"/>
      <c r="K21" s="1057"/>
      <c r="L21" s="1057"/>
      <c r="M21" s="69"/>
      <c r="N21" s="69"/>
      <c r="O21" s="688"/>
      <c r="P21" s="558">
        <v>774</v>
      </c>
      <c r="Q21" s="1467">
        <v>12</v>
      </c>
      <c r="R21" s="1467">
        <v>10</v>
      </c>
      <c r="S21" s="1468">
        <v>10</v>
      </c>
      <c r="T21" s="1468" t="s">
        <v>36</v>
      </c>
      <c r="U21" s="1468">
        <v>126</v>
      </c>
      <c r="V21" s="1469">
        <v>86</v>
      </c>
      <c r="W21" s="558">
        <v>4</v>
      </c>
      <c r="X21" s="558">
        <v>6</v>
      </c>
      <c r="Y21" s="558">
        <v>53</v>
      </c>
      <c r="Z21" s="1469">
        <v>89</v>
      </c>
      <c r="AA21" s="558">
        <v>13</v>
      </c>
      <c r="AB21" s="558">
        <v>4</v>
      </c>
      <c r="AC21" s="558">
        <v>14</v>
      </c>
      <c r="AD21" s="1469">
        <v>28</v>
      </c>
      <c r="AE21" s="558">
        <v>28</v>
      </c>
      <c r="AF21" s="558">
        <v>15</v>
      </c>
      <c r="AG21" s="1470">
        <v>216</v>
      </c>
      <c r="AH21" s="558">
        <v>23</v>
      </c>
      <c r="AI21" s="558">
        <v>32</v>
      </c>
      <c r="AJ21" s="558">
        <v>10</v>
      </c>
      <c r="AK21" s="558">
        <v>5</v>
      </c>
    </row>
    <row r="22" spans="2:37" s="143" customFormat="1" ht="21.4" customHeight="1">
      <c r="B22" s="1422"/>
      <c r="C22" s="69"/>
      <c r="D22" s="69"/>
      <c r="E22" s="1057" t="s">
        <v>1327</v>
      </c>
      <c r="F22" s="1057"/>
      <c r="G22" s="1057"/>
      <c r="H22" s="1057"/>
      <c r="I22" s="1057"/>
      <c r="J22" s="1057"/>
      <c r="K22" s="1057"/>
      <c r="L22" s="1057"/>
      <c r="M22" s="69"/>
      <c r="N22" s="69"/>
      <c r="O22" s="688"/>
      <c r="P22" s="558">
        <v>487</v>
      </c>
      <c r="Q22" s="1467">
        <v>3</v>
      </c>
      <c r="R22" s="1467">
        <v>3</v>
      </c>
      <c r="S22" s="1468" t="s">
        <v>36</v>
      </c>
      <c r="T22" s="1468" t="s">
        <v>36</v>
      </c>
      <c r="U22" s="1468">
        <v>148</v>
      </c>
      <c r="V22" s="1469">
        <v>31</v>
      </c>
      <c r="W22" s="558">
        <v>5</v>
      </c>
      <c r="X22" s="558">
        <v>6</v>
      </c>
      <c r="Y22" s="558">
        <v>52</v>
      </c>
      <c r="Z22" s="1469">
        <v>58</v>
      </c>
      <c r="AA22" s="558">
        <v>15</v>
      </c>
      <c r="AB22" s="558">
        <v>8</v>
      </c>
      <c r="AC22" s="558">
        <v>26</v>
      </c>
      <c r="AD22" s="1469">
        <v>7</v>
      </c>
      <c r="AE22" s="558">
        <v>8</v>
      </c>
      <c r="AF22" s="558">
        <v>11</v>
      </c>
      <c r="AG22" s="1470">
        <v>52</v>
      </c>
      <c r="AH22" s="558">
        <v>3</v>
      </c>
      <c r="AI22" s="558">
        <v>23</v>
      </c>
      <c r="AJ22" s="558">
        <v>27</v>
      </c>
      <c r="AK22" s="558">
        <v>4</v>
      </c>
    </row>
    <row r="23" spans="2:37" s="143" customFormat="1" ht="21.95" customHeight="1">
      <c r="B23" s="1422"/>
      <c r="C23" s="69"/>
      <c r="D23" s="69"/>
      <c r="E23" s="1057" t="s">
        <v>1392</v>
      </c>
      <c r="F23" s="1057"/>
      <c r="G23" s="1057"/>
      <c r="H23" s="1057"/>
      <c r="I23" s="1057"/>
      <c r="J23" s="1057"/>
      <c r="K23" s="1057"/>
      <c r="L23" s="1057"/>
      <c r="M23" s="69"/>
      <c r="N23" s="69"/>
      <c r="O23" s="688"/>
      <c r="P23" s="1468">
        <v>136</v>
      </c>
      <c r="Q23" s="1467" t="s">
        <v>36</v>
      </c>
      <c r="R23" s="1467" t="s">
        <v>36</v>
      </c>
      <c r="S23" s="1467">
        <v>1</v>
      </c>
      <c r="T23" s="1468" t="s">
        <v>36</v>
      </c>
      <c r="U23" s="1468">
        <v>31</v>
      </c>
      <c r="V23" s="1468">
        <v>11</v>
      </c>
      <c r="W23" s="1469" t="s">
        <v>36</v>
      </c>
      <c r="X23" s="558">
        <v>2</v>
      </c>
      <c r="Y23" s="558">
        <v>26</v>
      </c>
      <c r="Z23" s="558">
        <v>32</v>
      </c>
      <c r="AA23" s="1469">
        <v>3</v>
      </c>
      <c r="AB23" s="558">
        <v>1</v>
      </c>
      <c r="AC23" s="558">
        <v>3</v>
      </c>
      <c r="AD23" s="558">
        <v>1</v>
      </c>
      <c r="AE23" s="1469">
        <v>1</v>
      </c>
      <c r="AF23" s="558">
        <v>4</v>
      </c>
      <c r="AG23" s="558">
        <v>10</v>
      </c>
      <c r="AH23" s="1470" t="s">
        <v>36</v>
      </c>
      <c r="AI23" s="558">
        <v>8</v>
      </c>
      <c r="AJ23" s="558">
        <v>2</v>
      </c>
      <c r="AK23" s="558" t="s">
        <v>36</v>
      </c>
    </row>
    <row r="24" spans="2:37" s="143" customFormat="1" ht="21.4" customHeight="1">
      <c r="B24" s="1422"/>
      <c r="C24" s="69"/>
      <c r="D24" s="69"/>
      <c r="E24" s="1057" t="s">
        <v>1328</v>
      </c>
      <c r="F24" s="1057"/>
      <c r="G24" s="1057"/>
      <c r="H24" s="1057"/>
      <c r="I24" s="1057"/>
      <c r="J24" s="1057"/>
      <c r="K24" s="1057"/>
      <c r="L24" s="1057"/>
      <c r="M24" s="69"/>
      <c r="N24" s="69"/>
      <c r="O24" s="688"/>
      <c r="P24" s="558">
        <v>9619</v>
      </c>
      <c r="Q24" s="1467">
        <v>10</v>
      </c>
      <c r="R24" s="1467">
        <v>10</v>
      </c>
      <c r="S24" s="1468">
        <v>8</v>
      </c>
      <c r="T24" s="1468" t="s">
        <v>36</v>
      </c>
      <c r="U24" s="1468">
        <v>656</v>
      </c>
      <c r="V24" s="1469">
        <v>1158</v>
      </c>
      <c r="W24" s="558">
        <v>97</v>
      </c>
      <c r="X24" s="558">
        <v>274</v>
      </c>
      <c r="Y24" s="558">
        <v>337</v>
      </c>
      <c r="Z24" s="1469">
        <v>1211</v>
      </c>
      <c r="AA24" s="558">
        <v>519</v>
      </c>
      <c r="AB24" s="558">
        <v>150</v>
      </c>
      <c r="AC24" s="558">
        <v>580</v>
      </c>
      <c r="AD24" s="1469">
        <v>407</v>
      </c>
      <c r="AE24" s="558">
        <v>283</v>
      </c>
      <c r="AF24" s="558">
        <v>909</v>
      </c>
      <c r="AG24" s="1470">
        <v>1831</v>
      </c>
      <c r="AH24" s="558">
        <v>83</v>
      </c>
      <c r="AI24" s="558">
        <v>513</v>
      </c>
      <c r="AJ24" s="558">
        <v>550</v>
      </c>
      <c r="AK24" s="558">
        <v>43</v>
      </c>
    </row>
    <row r="25" spans="2:37" s="143" customFormat="1" ht="21.4" customHeight="1">
      <c r="B25" s="1422"/>
      <c r="C25" s="69"/>
      <c r="D25" s="69"/>
      <c r="E25" s="1057" t="s">
        <v>1329</v>
      </c>
      <c r="F25" s="1057"/>
      <c r="G25" s="1057"/>
      <c r="H25" s="1057"/>
      <c r="I25" s="1057"/>
      <c r="J25" s="1057"/>
      <c r="K25" s="1057"/>
      <c r="L25" s="1057"/>
      <c r="M25" s="69"/>
      <c r="N25" s="69"/>
      <c r="O25" s="688"/>
      <c r="P25" s="558">
        <v>5505</v>
      </c>
      <c r="Q25" s="1467">
        <v>27</v>
      </c>
      <c r="R25" s="1467">
        <v>27</v>
      </c>
      <c r="S25" s="1468">
        <v>6</v>
      </c>
      <c r="T25" s="1468">
        <v>2</v>
      </c>
      <c r="U25" s="1468">
        <v>513</v>
      </c>
      <c r="V25" s="1469">
        <v>566</v>
      </c>
      <c r="W25" s="558">
        <v>32</v>
      </c>
      <c r="X25" s="558">
        <v>111</v>
      </c>
      <c r="Y25" s="558">
        <v>294</v>
      </c>
      <c r="Z25" s="1469">
        <v>812</v>
      </c>
      <c r="AA25" s="558">
        <v>223</v>
      </c>
      <c r="AB25" s="558">
        <v>77</v>
      </c>
      <c r="AC25" s="558">
        <v>321</v>
      </c>
      <c r="AD25" s="1469">
        <v>257</v>
      </c>
      <c r="AE25" s="558">
        <v>202</v>
      </c>
      <c r="AF25" s="558">
        <v>335</v>
      </c>
      <c r="AG25" s="1470">
        <v>1142</v>
      </c>
      <c r="AH25" s="558">
        <v>45</v>
      </c>
      <c r="AI25" s="558">
        <v>321</v>
      </c>
      <c r="AJ25" s="558">
        <v>186</v>
      </c>
      <c r="AK25" s="558">
        <v>33</v>
      </c>
    </row>
    <row r="26" spans="2:37" s="143" customFormat="1" ht="21.4" customHeight="1">
      <c r="B26" s="1422"/>
      <c r="C26" s="69"/>
      <c r="D26" s="69"/>
      <c r="E26" s="1057" t="s">
        <v>1393</v>
      </c>
      <c r="F26" s="1057"/>
      <c r="G26" s="1057"/>
      <c r="H26" s="1057"/>
      <c r="I26" s="1057"/>
      <c r="J26" s="1057"/>
      <c r="K26" s="1057"/>
      <c r="L26" s="1057"/>
      <c r="M26" s="69"/>
      <c r="N26" s="69"/>
      <c r="O26" s="688"/>
      <c r="P26" s="558">
        <v>58</v>
      </c>
      <c r="Q26" s="1467" t="s">
        <v>36</v>
      </c>
      <c r="R26" s="1467" t="s">
        <v>36</v>
      </c>
      <c r="S26" s="1468" t="s">
        <v>36</v>
      </c>
      <c r="T26" s="1468" t="s">
        <v>36</v>
      </c>
      <c r="U26" s="1468">
        <v>9</v>
      </c>
      <c r="V26" s="1469">
        <v>7</v>
      </c>
      <c r="W26" s="558">
        <v>1</v>
      </c>
      <c r="X26" s="558">
        <v>1</v>
      </c>
      <c r="Y26" s="558">
        <v>5</v>
      </c>
      <c r="Z26" s="1469">
        <v>7</v>
      </c>
      <c r="AA26" s="558">
        <v>1</v>
      </c>
      <c r="AB26" s="558">
        <v>1</v>
      </c>
      <c r="AC26" s="558" t="s">
        <v>36</v>
      </c>
      <c r="AD26" s="1469">
        <v>3</v>
      </c>
      <c r="AE26" s="558">
        <v>2</v>
      </c>
      <c r="AF26" s="558">
        <v>3</v>
      </c>
      <c r="AG26" s="1470">
        <v>7</v>
      </c>
      <c r="AH26" s="558" t="s">
        <v>36</v>
      </c>
      <c r="AI26" s="558">
        <v>4</v>
      </c>
      <c r="AJ26" s="558">
        <v>6</v>
      </c>
      <c r="AK26" s="558">
        <v>1</v>
      </c>
    </row>
    <row r="27" spans="2:37" s="143" customFormat="1" ht="21.4" customHeight="1">
      <c r="B27" s="1422"/>
      <c r="C27" s="69"/>
      <c r="D27" s="69"/>
      <c r="E27" s="1057" t="s">
        <v>1394</v>
      </c>
      <c r="F27" s="1057"/>
      <c r="G27" s="1057"/>
      <c r="H27" s="1057"/>
      <c r="I27" s="1057"/>
      <c r="J27" s="1057"/>
      <c r="K27" s="1057"/>
      <c r="L27" s="1057"/>
      <c r="M27" s="69"/>
      <c r="N27" s="69"/>
      <c r="O27" s="688"/>
      <c r="P27" s="558">
        <v>52</v>
      </c>
      <c r="Q27" s="1467" t="s">
        <v>36</v>
      </c>
      <c r="R27" s="1467" t="s">
        <v>36</v>
      </c>
      <c r="S27" s="1468" t="s">
        <v>36</v>
      </c>
      <c r="T27" s="1468" t="s">
        <v>36</v>
      </c>
      <c r="U27" s="1468">
        <v>5</v>
      </c>
      <c r="V27" s="1469">
        <v>10</v>
      </c>
      <c r="W27" s="558" t="s">
        <v>36</v>
      </c>
      <c r="X27" s="558">
        <v>3</v>
      </c>
      <c r="Y27" s="558">
        <v>1</v>
      </c>
      <c r="Z27" s="1469">
        <v>3</v>
      </c>
      <c r="AA27" s="558">
        <v>4</v>
      </c>
      <c r="AB27" s="558" t="s">
        <v>36</v>
      </c>
      <c r="AC27" s="558">
        <v>2</v>
      </c>
      <c r="AD27" s="1469">
        <v>5</v>
      </c>
      <c r="AE27" s="558">
        <v>4</v>
      </c>
      <c r="AF27" s="558">
        <v>4</v>
      </c>
      <c r="AG27" s="1470">
        <v>3</v>
      </c>
      <c r="AH27" s="558">
        <v>1</v>
      </c>
      <c r="AI27" s="558">
        <v>4</v>
      </c>
      <c r="AJ27" s="558">
        <v>3</v>
      </c>
      <c r="AK27" s="558" t="s">
        <v>36</v>
      </c>
    </row>
    <row r="28" spans="2:37" s="143" customFormat="1" ht="21.4" customHeight="1">
      <c r="B28" s="1422"/>
      <c r="C28" s="69"/>
      <c r="D28" s="69"/>
      <c r="E28" s="1057" t="s">
        <v>1395</v>
      </c>
      <c r="F28" s="1057"/>
      <c r="G28" s="1057"/>
      <c r="H28" s="1057"/>
      <c r="I28" s="1057"/>
      <c r="J28" s="1057"/>
      <c r="K28" s="1057"/>
      <c r="L28" s="1057"/>
      <c r="M28" s="69"/>
      <c r="N28" s="69"/>
      <c r="O28" s="688"/>
      <c r="P28" s="558">
        <v>65</v>
      </c>
      <c r="Q28" s="1467" t="s">
        <v>36</v>
      </c>
      <c r="R28" s="1467" t="s">
        <v>36</v>
      </c>
      <c r="S28" s="1468">
        <v>36</v>
      </c>
      <c r="T28" s="1468" t="s">
        <v>36</v>
      </c>
      <c r="U28" s="1468">
        <v>7</v>
      </c>
      <c r="V28" s="1469" t="s">
        <v>36</v>
      </c>
      <c r="W28" s="558" t="s">
        <v>36</v>
      </c>
      <c r="X28" s="558" t="s">
        <v>36</v>
      </c>
      <c r="Y28" s="558">
        <v>20</v>
      </c>
      <c r="Z28" s="1469">
        <v>1</v>
      </c>
      <c r="AA28" s="558" t="s">
        <v>36</v>
      </c>
      <c r="AB28" s="558" t="s">
        <v>36</v>
      </c>
      <c r="AC28" s="558" t="s">
        <v>36</v>
      </c>
      <c r="AD28" s="1469" t="s">
        <v>36</v>
      </c>
      <c r="AE28" s="558" t="s">
        <v>36</v>
      </c>
      <c r="AF28" s="558" t="s">
        <v>36</v>
      </c>
      <c r="AG28" s="1470" t="s">
        <v>36</v>
      </c>
      <c r="AH28" s="558" t="s">
        <v>36</v>
      </c>
      <c r="AI28" s="558" t="s">
        <v>36</v>
      </c>
      <c r="AJ28" s="558">
        <v>1</v>
      </c>
      <c r="AK28" s="558" t="s">
        <v>36</v>
      </c>
    </row>
    <row r="29" spans="2:37" s="143" customFormat="1" ht="21.4" customHeight="1">
      <c r="B29" s="1422"/>
      <c r="C29" s="69"/>
      <c r="D29" s="69"/>
      <c r="E29" s="1057" t="s">
        <v>1331</v>
      </c>
      <c r="F29" s="1057"/>
      <c r="G29" s="1057"/>
      <c r="H29" s="1057"/>
      <c r="I29" s="1057"/>
      <c r="J29" s="1057"/>
      <c r="K29" s="1057"/>
      <c r="L29" s="1057"/>
      <c r="M29" s="69"/>
      <c r="N29" s="69"/>
      <c r="O29" s="688"/>
      <c r="P29" s="558">
        <v>137</v>
      </c>
      <c r="Q29" s="1467" t="s">
        <v>36</v>
      </c>
      <c r="R29" s="1467" t="s">
        <v>36</v>
      </c>
      <c r="S29" s="1468">
        <v>14</v>
      </c>
      <c r="T29" s="1468" t="s">
        <v>36</v>
      </c>
      <c r="U29" s="1468">
        <v>28</v>
      </c>
      <c r="V29" s="1469">
        <v>25</v>
      </c>
      <c r="W29" s="558">
        <v>1</v>
      </c>
      <c r="X29" s="558">
        <v>1</v>
      </c>
      <c r="Y29" s="558">
        <v>11</v>
      </c>
      <c r="Z29" s="1469">
        <v>9</v>
      </c>
      <c r="AA29" s="558">
        <v>5</v>
      </c>
      <c r="AB29" s="558" t="s">
        <v>36</v>
      </c>
      <c r="AC29" s="558">
        <v>6</v>
      </c>
      <c r="AD29" s="1469">
        <v>5</v>
      </c>
      <c r="AE29" s="558">
        <v>4</v>
      </c>
      <c r="AF29" s="558">
        <v>3</v>
      </c>
      <c r="AG29" s="1470">
        <v>10</v>
      </c>
      <c r="AH29" s="558">
        <v>1</v>
      </c>
      <c r="AI29" s="558">
        <v>4</v>
      </c>
      <c r="AJ29" s="558">
        <v>9</v>
      </c>
      <c r="AK29" s="558">
        <v>1</v>
      </c>
    </row>
    <row r="30" spans="2:37" s="143" customFormat="1" ht="9.9499999999999993" customHeight="1">
      <c r="B30" s="138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9"/>
      <c r="P30" s="558"/>
      <c r="Q30" s="1467"/>
      <c r="R30" s="1467"/>
      <c r="S30" s="1468"/>
      <c r="T30" s="1468"/>
      <c r="U30" s="1468"/>
      <c r="V30" s="1469"/>
      <c r="W30" s="558"/>
      <c r="X30" s="558"/>
      <c r="Y30" s="558"/>
      <c r="Z30" s="1469"/>
      <c r="AA30" s="558"/>
      <c r="AB30" s="558"/>
      <c r="AC30" s="558"/>
      <c r="AD30" s="1469"/>
      <c r="AE30" s="558"/>
      <c r="AF30" s="558"/>
      <c r="AG30" s="1470"/>
      <c r="AH30" s="558"/>
      <c r="AI30" s="558"/>
      <c r="AJ30" s="558"/>
      <c r="AK30" s="558"/>
    </row>
    <row r="31" spans="2:37" s="143" customFormat="1" ht="21.4" customHeight="1">
      <c r="B31" s="1422"/>
      <c r="C31" s="138"/>
      <c r="D31" s="138" t="s">
        <v>1396</v>
      </c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9"/>
      <c r="P31" s="558">
        <v>1732</v>
      </c>
      <c r="Q31" s="1467" t="s">
        <v>36</v>
      </c>
      <c r="R31" s="1467" t="s">
        <v>36</v>
      </c>
      <c r="S31" s="1468">
        <v>29</v>
      </c>
      <c r="T31" s="1468">
        <v>5</v>
      </c>
      <c r="U31" s="1468">
        <v>359</v>
      </c>
      <c r="V31" s="1469">
        <v>237</v>
      </c>
      <c r="W31" s="558">
        <v>55</v>
      </c>
      <c r="X31" s="558">
        <v>76</v>
      </c>
      <c r="Y31" s="558">
        <v>168</v>
      </c>
      <c r="Z31" s="1469">
        <v>179</v>
      </c>
      <c r="AA31" s="558">
        <v>115</v>
      </c>
      <c r="AB31" s="558">
        <v>35</v>
      </c>
      <c r="AC31" s="558">
        <v>89</v>
      </c>
      <c r="AD31" s="1469">
        <v>50</v>
      </c>
      <c r="AE31" s="558">
        <v>34</v>
      </c>
      <c r="AF31" s="558">
        <v>63</v>
      </c>
      <c r="AG31" s="1470">
        <v>56</v>
      </c>
      <c r="AH31" s="558">
        <v>6</v>
      </c>
      <c r="AI31" s="558">
        <v>79</v>
      </c>
      <c r="AJ31" s="558">
        <v>62</v>
      </c>
      <c r="AK31" s="558">
        <v>35</v>
      </c>
    </row>
    <row r="32" spans="2:37" s="143" customFormat="1" ht="21.4" customHeight="1">
      <c r="B32" s="1422"/>
      <c r="C32" s="69"/>
      <c r="D32" s="69"/>
      <c r="E32" s="1057" t="s">
        <v>1333</v>
      </c>
      <c r="F32" s="1057"/>
      <c r="G32" s="1057"/>
      <c r="H32" s="1057"/>
      <c r="I32" s="1057"/>
      <c r="J32" s="1057"/>
      <c r="K32" s="1057"/>
      <c r="L32" s="1057"/>
      <c r="M32" s="69"/>
      <c r="N32" s="69"/>
      <c r="O32" s="688"/>
      <c r="P32" s="558">
        <v>58</v>
      </c>
      <c r="Q32" s="1467" t="s">
        <v>36</v>
      </c>
      <c r="R32" s="1467" t="s">
        <v>36</v>
      </c>
      <c r="S32" s="1468" t="s">
        <v>36</v>
      </c>
      <c r="T32" s="1468" t="s">
        <v>36</v>
      </c>
      <c r="U32" s="1468">
        <v>6</v>
      </c>
      <c r="V32" s="1469">
        <v>5</v>
      </c>
      <c r="W32" s="558" t="s">
        <v>36</v>
      </c>
      <c r="X32" s="558">
        <v>1</v>
      </c>
      <c r="Y32" s="558">
        <v>1</v>
      </c>
      <c r="Z32" s="1469">
        <v>2</v>
      </c>
      <c r="AA32" s="558">
        <v>14</v>
      </c>
      <c r="AB32" s="558">
        <v>1</v>
      </c>
      <c r="AC32" s="558">
        <v>3</v>
      </c>
      <c r="AD32" s="1469">
        <v>3</v>
      </c>
      <c r="AE32" s="558">
        <v>3</v>
      </c>
      <c r="AF32" s="558">
        <v>8</v>
      </c>
      <c r="AG32" s="1470">
        <v>2</v>
      </c>
      <c r="AH32" s="558" t="s">
        <v>36</v>
      </c>
      <c r="AI32" s="558">
        <v>2</v>
      </c>
      <c r="AJ32" s="558">
        <v>4</v>
      </c>
      <c r="AK32" s="558">
        <v>3</v>
      </c>
    </row>
    <row r="33" spans="2:37" s="143" customFormat="1" ht="21.4" customHeight="1">
      <c r="B33" s="1422"/>
      <c r="C33" s="69"/>
      <c r="D33" s="69"/>
      <c r="E33" s="1057" t="s">
        <v>1338</v>
      </c>
      <c r="F33" s="1057"/>
      <c r="G33" s="1057"/>
      <c r="H33" s="1057"/>
      <c r="I33" s="1057"/>
      <c r="J33" s="1057"/>
      <c r="K33" s="1057"/>
      <c r="L33" s="1057"/>
      <c r="M33" s="69"/>
      <c r="N33" s="69"/>
      <c r="O33" s="688"/>
      <c r="P33" s="558">
        <v>72</v>
      </c>
      <c r="Q33" s="1467" t="s">
        <v>36</v>
      </c>
      <c r="R33" s="1467" t="s">
        <v>36</v>
      </c>
      <c r="S33" s="1468">
        <v>1</v>
      </c>
      <c r="T33" s="1468" t="s">
        <v>36</v>
      </c>
      <c r="U33" s="1468">
        <v>17</v>
      </c>
      <c r="V33" s="1469">
        <v>13</v>
      </c>
      <c r="W33" s="558">
        <v>1</v>
      </c>
      <c r="X33" s="558">
        <v>6</v>
      </c>
      <c r="Y33" s="558">
        <v>2</v>
      </c>
      <c r="Z33" s="1469">
        <v>3</v>
      </c>
      <c r="AA33" s="558">
        <v>6</v>
      </c>
      <c r="AB33" s="558">
        <v>3</v>
      </c>
      <c r="AC33" s="558">
        <v>10</v>
      </c>
      <c r="AD33" s="1469" t="s">
        <v>36</v>
      </c>
      <c r="AE33" s="558" t="s">
        <v>36</v>
      </c>
      <c r="AF33" s="558">
        <v>1</v>
      </c>
      <c r="AG33" s="1470">
        <v>3</v>
      </c>
      <c r="AH33" s="558" t="s">
        <v>36</v>
      </c>
      <c r="AI33" s="558">
        <v>2</v>
      </c>
      <c r="AJ33" s="558">
        <v>2</v>
      </c>
      <c r="AK33" s="558">
        <v>2</v>
      </c>
    </row>
    <row r="34" spans="2:37" s="143" customFormat="1" ht="21.4" customHeight="1">
      <c r="B34" s="1422"/>
      <c r="C34" s="69"/>
      <c r="D34" s="69"/>
      <c r="E34" s="1057" t="s">
        <v>1341</v>
      </c>
      <c r="F34" s="1057"/>
      <c r="G34" s="1057"/>
      <c r="H34" s="1057"/>
      <c r="I34" s="1057"/>
      <c r="J34" s="1057"/>
      <c r="K34" s="1057"/>
      <c r="L34" s="1057"/>
      <c r="M34" s="69"/>
      <c r="N34" s="69"/>
      <c r="O34" s="688"/>
      <c r="P34" s="558">
        <v>77</v>
      </c>
      <c r="Q34" s="1467" t="s">
        <v>36</v>
      </c>
      <c r="R34" s="1467" t="s">
        <v>36</v>
      </c>
      <c r="S34" s="1468" t="s">
        <v>36</v>
      </c>
      <c r="T34" s="1468" t="s">
        <v>36</v>
      </c>
      <c r="U34" s="1468">
        <v>10</v>
      </c>
      <c r="V34" s="1469">
        <v>30</v>
      </c>
      <c r="W34" s="558">
        <v>2</v>
      </c>
      <c r="X34" s="558">
        <v>5</v>
      </c>
      <c r="Y34" s="558">
        <v>3</v>
      </c>
      <c r="Z34" s="1469">
        <v>5</v>
      </c>
      <c r="AA34" s="558">
        <v>3</v>
      </c>
      <c r="AB34" s="558" t="s">
        <v>36</v>
      </c>
      <c r="AC34" s="558">
        <v>2</v>
      </c>
      <c r="AD34" s="1469">
        <v>3</v>
      </c>
      <c r="AE34" s="558">
        <v>1</v>
      </c>
      <c r="AF34" s="558">
        <v>8</v>
      </c>
      <c r="AG34" s="1470">
        <v>2</v>
      </c>
      <c r="AH34" s="558" t="s">
        <v>36</v>
      </c>
      <c r="AI34" s="558">
        <v>1</v>
      </c>
      <c r="AJ34" s="558">
        <v>1</v>
      </c>
      <c r="AK34" s="558">
        <v>1</v>
      </c>
    </row>
    <row r="35" spans="2:37" s="143" customFormat="1" ht="21.4" customHeight="1">
      <c r="B35" s="1422"/>
      <c r="C35" s="69"/>
      <c r="D35" s="69"/>
      <c r="E35" s="1057" t="s">
        <v>1345</v>
      </c>
      <c r="F35" s="1057"/>
      <c r="G35" s="1057"/>
      <c r="H35" s="1057"/>
      <c r="I35" s="1057"/>
      <c r="J35" s="1057"/>
      <c r="K35" s="1057"/>
      <c r="L35" s="1057"/>
      <c r="M35" s="69"/>
      <c r="N35" s="69"/>
      <c r="O35" s="688"/>
      <c r="P35" s="558">
        <v>743</v>
      </c>
      <c r="Q35" s="1467" t="s">
        <v>36</v>
      </c>
      <c r="R35" s="1467" t="s">
        <v>36</v>
      </c>
      <c r="S35" s="1468">
        <v>3</v>
      </c>
      <c r="T35" s="1468">
        <v>3</v>
      </c>
      <c r="U35" s="1468">
        <v>176</v>
      </c>
      <c r="V35" s="1469">
        <v>77</v>
      </c>
      <c r="W35" s="558">
        <v>41</v>
      </c>
      <c r="X35" s="558">
        <v>33</v>
      </c>
      <c r="Y35" s="558">
        <v>51</v>
      </c>
      <c r="Z35" s="1469">
        <v>95</v>
      </c>
      <c r="AA35" s="558">
        <v>44</v>
      </c>
      <c r="AB35" s="558">
        <v>17</v>
      </c>
      <c r="AC35" s="558">
        <v>32</v>
      </c>
      <c r="AD35" s="1469">
        <v>20</v>
      </c>
      <c r="AE35" s="558">
        <v>11</v>
      </c>
      <c r="AF35" s="558">
        <v>24</v>
      </c>
      <c r="AG35" s="1470">
        <v>28</v>
      </c>
      <c r="AH35" s="558">
        <v>5</v>
      </c>
      <c r="AI35" s="558">
        <v>35</v>
      </c>
      <c r="AJ35" s="558">
        <v>36</v>
      </c>
      <c r="AK35" s="558">
        <v>12</v>
      </c>
    </row>
    <row r="36" spans="2:37" s="143" customFormat="1" ht="21.4" customHeight="1">
      <c r="B36" s="1422"/>
      <c r="C36" s="69"/>
      <c r="D36" s="69"/>
      <c r="E36" s="1422"/>
      <c r="F36" s="69" t="s">
        <v>1347</v>
      </c>
      <c r="G36" s="69"/>
      <c r="H36" s="69"/>
      <c r="I36" s="69"/>
      <c r="J36" s="69"/>
      <c r="K36" s="69"/>
      <c r="L36" s="69"/>
      <c r="M36" s="69"/>
      <c r="N36" s="69"/>
      <c r="O36" s="688"/>
      <c r="P36" s="558">
        <v>87</v>
      </c>
      <c r="Q36" s="1467" t="s">
        <v>36</v>
      </c>
      <c r="R36" s="1467" t="s">
        <v>36</v>
      </c>
      <c r="S36" s="1468" t="s">
        <v>36</v>
      </c>
      <c r="T36" s="1468" t="s">
        <v>36</v>
      </c>
      <c r="U36" s="1468">
        <v>28</v>
      </c>
      <c r="V36" s="1469">
        <v>11</v>
      </c>
      <c r="W36" s="558">
        <v>6</v>
      </c>
      <c r="X36" s="558">
        <v>3</v>
      </c>
      <c r="Y36" s="558">
        <v>11</v>
      </c>
      <c r="Z36" s="1469">
        <v>5</v>
      </c>
      <c r="AA36" s="558">
        <v>2</v>
      </c>
      <c r="AB36" s="558">
        <v>1</v>
      </c>
      <c r="AC36" s="558">
        <v>2</v>
      </c>
      <c r="AD36" s="1469" t="s">
        <v>36</v>
      </c>
      <c r="AE36" s="558">
        <v>1</v>
      </c>
      <c r="AF36" s="558">
        <v>2</v>
      </c>
      <c r="AG36" s="1470">
        <v>3</v>
      </c>
      <c r="AH36" s="558" t="s">
        <v>36</v>
      </c>
      <c r="AI36" s="558">
        <v>4</v>
      </c>
      <c r="AJ36" s="558">
        <v>6</v>
      </c>
      <c r="AK36" s="558">
        <v>2</v>
      </c>
    </row>
    <row r="37" spans="2:37" s="143" customFormat="1" ht="21.4" customHeight="1">
      <c r="B37" s="1422"/>
      <c r="C37" s="69"/>
      <c r="D37" s="69"/>
      <c r="E37" s="1422"/>
      <c r="F37" s="69" t="s">
        <v>1349</v>
      </c>
      <c r="G37" s="69"/>
      <c r="H37" s="69"/>
      <c r="I37" s="69"/>
      <c r="J37" s="69"/>
      <c r="K37" s="69"/>
      <c r="L37" s="69"/>
      <c r="M37" s="69"/>
      <c r="N37" s="69"/>
      <c r="O37" s="688"/>
      <c r="P37" s="558">
        <v>363</v>
      </c>
      <c r="Q37" s="1467" t="s">
        <v>36</v>
      </c>
      <c r="R37" s="1467" t="s">
        <v>36</v>
      </c>
      <c r="S37" s="1468">
        <v>3</v>
      </c>
      <c r="T37" s="1468">
        <v>2</v>
      </c>
      <c r="U37" s="1468">
        <v>74</v>
      </c>
      <c r="V37" s="1469">
        <v>39</v>
      </c>
      <c r="W37" s="558">
        <v>24</v>
      </c>
      <c r="X37" s="558">
        <v>22</v>
      </c>
      <c r="Y37" s="558">
        <v>20</v>
      </c>
      <c r="Z37" s="1469">
        <v>49</v>
      </c>
      <c r="AA37" s="558">
        <v>27</v>
      </c>
      <c r="AB37" s="558">
        <v>11</v>
      </c>
      <c r="AC37" s="558">
        <v>13</v>
      </c>
      <c r="AD37" s="1469">
        <v>6</v>
      </c>
      <c r="AE37" s="558">
        <v>3</v>
      </c>
      <c r="AF37" s="558">
        <v>14</v>
      </c>
      <c r="AG37" s="1470">
        <v>21</v>
      </c>
      <c r="AH37" s="558">
        <v>2</v>
      </c>
      <c r="AI37" s="558">
        <v>17</v>
      </c>
      <c r="AJ37" s="558">
        <v>11</v>
      </c>
      <c r="AK37" s="558">
        <v>5</v>
      </c>
    </row>
    <row r="38" spans="2:37" s="143" customFormat="1" ht="21.4" customHeight="1">
      <c r="B38" s="1422"/>
      <c r="C38" s="69"/>
      <c r="D38" s="69"/>
      <c r="E38" s="1422"/>
      <c r="F38" s="1057" t="s">
        <v>1337</v>
      </c>
      <c r="G38" s="1057"/>
      <c r="H38" s="1057"/>
      <c r="I38" s="1057"/>
      <c r="J38" s="1057"/>
      <c r="K38" s="1057"/>
      <c r="L38" s="1057"/>
      <c r="M38" s="1057"/>
      <c r="N38" s="1057"/>
      <c r="O38" s="688"/>
      <c r="P38" s="558">
        <v>293</v>
      </c>
      <c r="Q38" s="1467" t="s">
        <v>36</v>
      </c>
      <c r="R38" s="1467" t="s">
        <v>36</v>
      </c>
      <c r="S38" s="1468" t="s">
        <v>36</v>
      </c>
      <c r="T38" s="1468">
        <v>1</v>
      </c>
      <c r="U38" s="1468">
        <v>74</v>
      </c>
      <c r="V38" s="1469">
        <v>27</v>
      </c>
      <c r="W38" s="558">
        <v>11</v>
      </c>
      <c r="X38" s="558">
        <v>8</v>
      </c>
      <c r="Y38" s="558">
        <v>20</v>
      </c>
      <c r="Z38" s="1469">
        <v>41</v>
      </c>
      <c r="AA38" s="558">
        <v>15</v>
      </c>
      <c r="AB38" s="558">
        <v>5</v>
      </c>
      <c r="AC38" s="558">
        <v>17</v>
      </c>
      <c r="AD38" s="1469">
        <v>14</v>
      </c>
      <c r="AE38" s="558">
        <v>7</v>
      </c>
      <c r="AF38" s="558">
        <v>8</v>
      </c>
      <c r="AG38" s="1470">
        <v>4</v>
      </c>
      <c r="AH38" s="558">
        <v>3</v>
      </c>
      <c r="AI38" s="558">
        <v>14</v>
      </c>
      <c r="AJ38" s="558">
        <v>19</v>
      </c>
      <c r="AK38" s="558">
        <v>5</v>
      </c>
    </row>
    <row r="39" spans="2:37" s="143" customFormat="1" ht="21.4" customHeight="1">
      <c r="B39" s="1422"/>
      <c r="C39" s="69"/>
      <c r="D39" s="69"/>
      <c r="E39" s="1057" t="s">
        <v>1351</v>
      </c>
      <c r="F39" s="1057"/>
      <c r="G39" s="1057"/>
      <c r="H39" s="1057"/>
      <c r="I39" s="1057"/>
      <c r="J39" s="1057"/>
      <c r="K39" s="1057"/>
      <c r="L39" s="1057"/>
      <c r="M39" s="69"/>
      <c r="N39" s="69"/>
      <c r="O39" s="688"/>
      <c r="P39" s="558">
        <v>278</v>
      </c>
      <c r="Q39" s="1467" t="s">
        <v>36</v>
      </c>
      <c r="R39" s="1467" t="s">
        <v>36</v>
      </c>
      <c r="S39" s="1468">
        <v>4</v>
      </c>
      <c r="T39" s="1468" t="s">
        <v>36</v>
      </c>
      <c r="U39" s="1468">
        <v>46</v>
      </c>
      <c r="V39" s="1469">
        <v>38</v>
      </c>
      <c r="W39" s="558">
        <v>5</v>
      </c>
      <c r="X39" s="558">
        <v>12</v>
      </c>
      <c r="Y39" s="558">
        <v>27</v>
      </c>
      <c r="Z39" s="1469">
        <v>32</v>
      </c>
      <c r="AA39" s="558">
        <v>20</v>
      </c>
      <c r="AB39" s="558">
        <v>7</v>
      </c>
      <c r="AC39" s="558">
        <v>16</v>
      </c>
      <c r="AD39" s="1469">
        <v>9</v>
      </c>
      <c r="AE39" s="558">
        <v>7</v>
      </c>
      <c r="AF39" s="558">
        <v>9</v>
      </c>
      <c r="AG39" s="1470">
        <v>10</v>
      </c>
      <c r="AH39" s="558">
        <v>1</v>
      </c>
      <c r="AI39" s="558">
        <v>17</v>
      </c>
      <c r="AJ39" s="558">
        <v>13</v>
      </c>
      <c r="AK39" s="558">
        <v>5</v>
      </c>
    </row>
    <row r="40" spans="2:37" s="143" customFormat="1" ht="21.4" customHeight="1">
      <c r="B40" s="1422"/>
      <c r="C40" s="69"/>
      <c r="D40" s="69"/>
      <c r="E40" s="1057" t="s">
        <v>1353</v>
      </c>
      <c r="F40" s="1057"/>
      <c r="G40" s="1057"/>
      <c r="H40" s="1057"/>
      <c r="I40" s="1057"/>
      <c r="J40" s="1057"/>
      <c r="K40" s="1057"/>
      <c r="L40" s="1057"/>
      <c r="M40" s="69"/>
      <c r="N40" s="69"/>
      <c r="O40" s="688"/>
      <c r="P40" s="558">
        <v>112</v>
      </c>
      <c r="Q40" s="1467" t="s">
        <v>36</v>
      </c>
      <c r="R40" s="1467" t="s">
        <v>36</v>
      </c>
      <c r="S40" s="1468">
        <v>4</v>
      </c>
      <c r="T40" s="1468" t="s">
        <v>36</v>
      </c>
      <c r="U40" s="1468">
        <v>24</v>
      </c>
      <c r="V40" s="1469">
        <v>17</v>
      </c>
      <c r="W40" s="558">
        <v>1</v>
      </c>
      <c r="X40" s="558">
        <v>7</v>
      </c>
      <c r="Y40" s="558">
        <v>26</v>
      </c>
      <c r="Z40" s="1469">
        <v>11</v>
      </c>
      <c r="AA40" s="558">
        <v>4</v>
      </c>
      <c r="AB40" s="558">
        <v>1</v>
      </c>
      <c r="AC40" s="558">
        <v>2</v>
      </c>
      <c r="AD40" s="1469">
        <v>3</v>
      </c>
      <c r="AE40" s="558">
        <v>1</v>
      </c>
      <c r="AF40" s="558" t="s">
        <v>36</v>
      </c>
      <c r="AG40" s="1470">
        <v>2</v>
      </c>
      <c r="AH40" s="558" t="s">
        <v>36</v>
      </c>
      <c r="AI40" s="558">
        <v>4</v>
      </c>
      <c r="AJ40" s="558">
        <v>2</v>
      </c>
      <c r="AK40" s="558">
        <v>3</v>
      </c>
    </row>
    <row r="41" spans="2:37" s="143" customFormat="1" ht="21.4" customHeight="1">
      <c r="B41" s="1422"/>
      <c r="C41" s="64"/>
      <c r="D41" s="64"/>
      <c r="E41" s="64" t="s">
        <v>1354</v>
      </c>
      <c r="F41" s="64"/>
      <c r="G41" s="64"/>
      <c r="H41" s="64"/>
      <c r="I41" s="64"/>
      <c r="J41" s="64"/>
      <c r="K41" s="64"/>
      <c r="L41" s="64"/>
      <c r="M41" s="64"/>
      <c r="N41" s="64"/>
      <c r="O41" s="1208"/>
      <c r="P41" s="558">
        <v>392</v>
      </c>
      <c r="Q41" s="1467" t="s">
        <v>36</v>
      </c>
      <c r="R41" s="1467" t="s">
        <v>36</v>
      </c>
      <c r="S41" s="1468">
        <v>17</v>
      </c>
      <c r="T41" s="1468">
        <v>2</v>
      </c>
      <c r="U41" s="1468">
        <v>80</v>
      </c>
      <c r="V41" s="1469">
        <v>57</v>
      </c>
      <c r="W41" s="558">
        <v>5</v>
      </c>
      <c r="X41" s="558">
        <v>12</v>
      </c>
      <c r="Y41" s="558">
        <v>58</v>
      </c>
      <c r="Z41" s="1469">
        <v>31</v>
      </c>
      <c r="AA41" s="558">
        <v>24</v>
      </c>
      <c r="AB41" s="558">
        <v>6</v>
      </c>
      <c r="AC41" s="558">
        <v>24</v>
      </c>
      <c r="AD41" s="1469">
        <v>12</v>
      </c>
      <c r="AE41" s="558">
        <v>11</v>
      </c>
      <c r="AF41" s="558">
        <v>13</v>
      </c>
      <c r="AG41" s="1470">
        <v>9</v>
      </c>
      <c r="AH41" s="558" t="s">
        <v>36</v>
      </c>
      <c r="AI41" s="558">
        <v>18</v>
      </c>
      <c r="AJ41" s="558">
        <v>4</v>
      </c>
      <c r="AK41" s="558">
        <v>9</v>
      </c>
    </row>
    <row r="42" spans="2:37" s="143" customFormat="1" ht="9.9499999999999993" customHeight="1">
      <c r="B42" s="138"/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9"/>
      <c r="P42" s="558"/>
      <c r="Q42" s="1467"/>
      <c r="R42" s="1467"/>
      <c r="S42" s="1468"/>
      <c r="T42" s="1468"/>
      <c r="U42" s="1468"/>
      <c r="V42" s="1469"/>
      <c r="W42" s="558"/>
      <c r="X42" s="558"/>
      <c r="Y42" s="558"/>
      <c r="Z42" s="1469"/>
      <c r="AA42" s="558"/>
      <c r="AB42" s="558"/>
      <c r="AC42" s="558"/>
      <c r="AD42" s="1469"/>
      <c r="AE42" s="558"/>
      <c r="AF42" s="558"/>
      <c r="AG42" s="1470"/>
      <c r="AH42" s="558"/>
      <c r="AI42" s="558"/>
      <c r="AJ42" s="558"/>
      <c r="AK42" s="558"/>
    </row>
    <row r="43" spans="2:37" s="143" customFormat="1" ht="24.75" customHeight="1">
      <c r="B43" s="1422"/>
      <c r="C43" s="1471" t="s">
        <v>1397</v>
      </c>
      <c r="D43" s="1471"/>
      <c r="E43" s="1471"/>
      <c r="F43" s="1471"/>
      <c r="G43" s="1471"/>
      <c r="H43" s="1471"/>
      <c r="I43" s="1471"/>
      <c r="J43" s="1471"/>
      <c r="K43" s="1471"/>
      <c r="L43" s="1471"/>
      <c r="M43" s="1471"/>
      <c r="N43" s="1472"/>
      <c r="O43" s="1473"/>
      <c r="P43" s="558">
        <v>7504</v>
      </c>
      <c r="Q43" s="1467" t="s">
        <v>36</v>
      </c>
      <c r="R43" s="1467" t="s">
        <v>36</v>
      </c>
      <c r="S43" s="1468">
        <v>15</v>
      </c>
      <c r="T43" s="1468">
        <v>1</v>
      </c>
      <c r="U43" s="1468">
        <v>285</v>
      </c>
      <c r="V43" s="1469">
        <v>222</v>
      </c>
      <c r="W43" s="558">
        <v>5</v>
      </c>
      <c r="X43" s="558">
        <v>15</v>
      </c>
      <c r="Y43" s="558">
        <v>161</v>
      </c>
      <c r="Z43" s="1469">
        <v>287</v>
      </c>
      <c r="AA43" s="558">
        <v>30</v>
      </c>
      <c r="AB43" s="558">
        <v>37</v>
      </c>
      <c r="AC43" s="558">
        <v>40</v>
      </c>
      <c r="AD43" s="1469">
        <v>125</v>
      </c>
      <c r="AE43" s="558">
        <v>90</v>
      </c>
      <c r="AF43" s="558">
        <v>34</v>
      </c>
      <c r="AG43" s="1470">
        <v>230</v>
      </c>
      <c r="AH43" s="558">
        <v>10</v>
      </c>
      <c r="AI43" s="558">
        <v>128</v>
      </c>
      <c r="AJ43" s="558">
        <v>30</v>
      </c>
      <c r="AK43" s="558">
        <v>5759</v>
      </c>
    </row>
    <row r="44" spans="2:37" s="338" customFormat="1" ht="7.5" customHeight="1">
      <c r="B44" s="1474"/>
      <c r="C44" s="1474"/>
      <c r="D44" s="1474"/>
      <c r="E44" s="1474"/>
      <c r="F44" s="1474"/>
      <c r="G44" s="1474"/>
      <c r="H44" s="1474"/>
      <c r="I44" s="1474"/>
      <c r="J44" s="1474"/>
      <c r="K44" s="1474"/>
      <c r="L44" s="1474"/>
      <c r="M44" s="1474"/>
      <c r="N44" s="1474"/>
      <c r="O44" s="1475"/>
      <c r="P44" s="360"/>
      <c r="Q44" s="1423"/>
      <c r="R44" s="1423"/>
      <c r="S44" s="630"/>
      <c r="T44" s="630"/>
      <c r="U44" s="630"/>
      <c r="V44" s="1424"/>
      <c r="W44" s="631"/>
      <c r="X44" s="631"/>
      <c r="Y44" s="631"/>
      <c r="Z44" s="1424"/>
      <c r="AA44" s="631"/>
      <c r="AB44" s="631"/>
      <c r="AC44" s="631"/>
      <c r="AD44" s="1424"/>
      <c r="AE44" s="631"/>
      <c r="AF44" s="631"/>
      <c r="AG44" s="1425"/>
      <c r="AH44" s="631"/>
      <c r="AI44" s="631"/>
      <c r="AJ44" s="631"/>
      <c r="AK44" s="631"/>
    </row>
    <row r="45" spans="2:37" s="338" customFormat="1" ht="5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Q45" s="1426"/>
      <c r="R45" s="1426"/>
      <c r="S45" s="1426"/>
      <c r="W45" s="1427"/>
      <c r="X45" s="616"/>
      <c r="Y45" s="616"/>
      <c r="Z45" s="616"/>
      <c r="AA45" s="1427"/>
      <c r="AB45" s="616"/>
      <c r="AC45" s="616"/>
      <c r="AD45" s="616"/>
      <c r="AE45" s="1427"/>
      <c r="AF45" s="616"/>
      <c r="AG45" s="616"/>
      <c r="AH45" s="1428"/>
      <c r="AI45" s="616"/>
      <c r="AJ45" s="616"/>
    </row>
    <row r="46" spans="2:37" s="110" customFormat="1" ht="12.75" customHeight="1">
      <c r="B46" s="110" t="s">
        <v>1398</v>
      </c>
      <c r="Q46" s="744"/>
      <c r="R46" s="744"/>
      <c r="S46" s="744"/>
      <c r="T46" s="600"/>
      <c r="U46" s="600"/>
      <c r="V46" s="600"/>
      <c r="W46" s="1374"/>
      <c r="X46" s="599"/>
      <c r="Y46" s="1476"/>
      <c r="Z46" s="599"/>
      <c r="AA46" s="1374"/>
      <c r="AB46" s="599"/>
      <c r="AC46" s="599"/>
      <c r="AD46" s="599"/>
      <c r="AE46" s="1374"/>
      <c r="AF46" s="599"/>
      <c r="AG46" s="599"/>
      <c r="AH46" s="1375"/>
      <c r="AI46" s="599"/>
      <c r="AJ46" s="599"/>
    </row>
    <row r="47" spans="2:37" s="1477" customFormat="1" ht="12.6" customHeight="1"/>
  </sheetData>
  <mergeCells count="25">
    <mergeCell ref="C43:M43"/>
    <mergeCell ref="E33:L33"/>
    <mergeCell ref="E34:L34"/>
    <mergeCell ref="E35:L35"/>
    <mergeCell ref="F38:N38"/>
    <mergeCell ref="E39:L39"/>
    <mergeCell ref="E40:L40"/>
    <mergeCell ref="E25:L25"/>
    <mergeCell ref="E26:L26"/>
    <mergeCell ref="E27:L27"/>
    <mergeCell ref="E28:L28"/>
    <mergeCell ref="E29:L29"/>
    <mergeCell ref="E32:L32"/>
    <mergeCell ref="E19:L19"/>
    <mergeCell ref="E20:L20"/>
    <mergeCell ref="E21:L21"/>
    <mergeCell ref="E22:L22"/>
    <mergeCell ref="E23:L23"/>
    <mergeCell ref="E24:L24"/>
    <mergeCell ref="B3:O6"/>
    <mergeCell ref="D11:I11"/>
    <mergeCell ref="D12:I12"/>
    <mergeCell ref="E16:L16"/>
    <mergeCell ref="E17:L17"/>
    <mergeCell ref="E18:L18"/>
  </mergeCells>
  <phoneticPr fontId="4"/>
  <printOptions horizontalCentered="1" gridLinesSet="0"/>
  <pageMargins left="0.51181102362204722" right="0.51181102362204722" top="0.78740157480314965" bottom="0.78740157480314965" header="0.51181102362204722" footer="0.51181102362204722"/>
  <pageSetup paperSize="9" scale="54" pageOrder="overThenDown" orientation="landscape" r:id="rId1"/>
  <headerFooter alignWithMargins="0"/>
  <colBreaks count="1" manualBreakCount="1">
    <brk id="25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3895C-CC2B-4D33-B482-F68D0C14437B}">
  <sheetPr>
    <pageSetUpPr fitToPage="1"/>
  </sheetPr>
  <dimension ref="B1:BN1575"/>
  <sheetViews>
    <sheetView showGridLines="0" tabSelected="1" view="pageBreakPreview" topLeftCell="B1" zoomScaleNormal="70" zoomScaleSheetLayoutView="100" workbookViewId="0">
      <selection activeCell="B1" sqref="B1"/>
    </sheetView>
  </sheetViews>
  <sheetFormatPr defaultColWidth="9" defaultRowHeight="15.75"/>
  <cols>
    <col min="1" max="1" width="0" style="1503" hidden="1" customWidth="1"/>
    <col min="2" max="2" width="16.125" style="1482" customWidth="1"/>
    <col min="3" max="3" width="7.125" style="1610" customWidth="1"/>
    <col min="4" max="4" width="3" style="1481" customWidth="1"/>
    <col min="5" max="5" width="8" style="1503" customWidth="1"/>
    <col min="6" max="27" width="6.625" style="1503" customWidth="1"/>
    <col min="28" max="28" width="8.125" style="1503" customWidth="1"/>
    <col min="29" max="30" width="7.625" style="1503" customWidth="1"/>
    <col min="31" max="33" width="6.625" style="1503" customWidth="1"/>
    <col min="34" max="34" width="6.625" style="1502" customWidth="1"/>
    <col min="35" max="35" width="8" style="1503" customWidth="1"/>
    <col min="36" max="57" width="6.625" style="1503" customWidth="1"/>
    <col min="58" max="58" width="6.875" style="1503" customWidth="1"/>
    <col min="59" max="60" width="7.625" style="1503" customWidth="1"/>
    <col min="61" max="63" width="6.875" style="1503" customWidth="1"/>
    <col min="64" max="64" width="6.875" style="1504" customWidth="1"/>
    <col min="65" max="65" width="8" style="1503" customWidth="1"/>
    <col min="66" max="87" width="6.625" style="1503" customWidth="1"/>
    <col min="88" max="88" width="6.875" style="1503" customWidth="1"/>
    <col min="89" max="90" width="7.625" style="1503" customWidth="1"/>
    <col min="91" max="96" width="6.875" style="1503" customWidth="1"/>
    <col min="97" max="16384" width="9" style="1503"/>
  </cols>
  <sheetData>
    <row r="1" spans="2:66" s="1482" customFormat="1" ht="14.25">
      <c r="B1" s="1479" t="s">
        <v>1399</v>
      </c>
      <c r="C1" s="1480"/>
      <c r="D1" s="1481"/>
      <c r="AH1" s="1483"/>
      <c r="BL1" s="1484"/>
    </row>
    <row r="2" spans="2:66" s="1482" customFormat="1" ht="6" customHeight="1" thickBot="1">
      <c r="C2" s="1480"/>
      <c r="D2" s="1481"/>
      <c r="AH2" s="1483"/>
      <c r="BL2" s="1484"/>
    </row>
    <row r="3" spans="2:66" s="1495" customFormat="1" ht="44.25" customHeight="1" thickBot="1">
      <c r="B3" s="1485" t="s">
        <v>1400</v>
      </c>
      <c r="C3" s="1486" t="s">
        <v>1401</v>
      </c>
      <c r="D3" s="1487" t="s">
        <v>283</v>
      </c>
      <c r="E3" s="1488"/>
      <c r="F3" s="1489" t="s">
        <v>1402</v>
      </c>
      <c r="G3" s="1490" t="s">
        <v>1403</v>
      </c>
      <c r="H3" s="1490" t="s">
        <v>1404</v>
      </c>
      <c r="I3" s="1490" t="s">
        <v>1405</v>
      </c>
      <c r="J3" s="1490" t="s">
        <v>1406</v>
      </c>
      <c r="K3" s="1490" t="s">
        <v>1407</v>
      </c>
      <c r="L3" s="1490" t="s">
        <v>1408</v>
      </c>
      <c r="M3" s="1490" t="s">
        <v>1409</v>
      </c>
      <c r="N3" s="1490" t="s">
        <v>1410</v>
      </c>
      <c r="O3" s="1490" t="s">
        <v>1411</v>
      </c>
      <c r="P3" s="1490" t="s">
        <v>1412</v>
      </c>
      <c r="Q3" s="1490" t="s">
        <v>1413</v>
      </c>
      <c r="R3" s="1490" t="s">
        <v>1414</v>
      </c>
      <c r="S3" s="1490" t="s">
        <v>1415</v>
      </c>
      <c r="T3" s="1490" t="s">
        <v>1416</v>
      </c>
      <c r="U3" s="1490" t="s">
        <v>1417</v>
      </c>
      <c r="V3" s="1490" t="s">
        <v>1418</v>
      </c>
      <c r="W3" s="1490" t="s">
        <v>1419</v>
      </c>
      <c r="X3" s="1490" t="s">
        <v>1420</v>
      </c>
      <c r="Y3" s="1490" t="s">
        <v>1421</v>
      </c>
      <c r="Z3" s="1490" t="s">
        <v>1422</v>
      </c>
      <c r="AA3" s="1491" t="s">
        <v>1423</v>
      </c>
      <c r="AB3" s="1489" t="s">
        <v>1424</v>
      </c>
      <c r="AC3" s="1490" t="s">
        <v>1425</v>
      </c>
      <c r="AD3" s="1492" t="s">
        <v>1426</v>
      </c>
      <c r="AE3" s="1493" t="s">
        <v>1427</v>
      </c>
      <c r="AF3" s="1490" t="s">
        <v>1428</v>
      </c>
      <c r="AG3" s="1494" t="s">
        <v>1429</v>
      </c>
    </row>
    <row r="4" spans="2:66" ht="11.45" customHeight="1">
      <c r="B4" s="1496" t="s">
        <v>1430</v>
      </c>
      <c r="C4" s="1497">
        <v>187423</v>
      </c>
      <c r="D4" s="1498" t="s">
        <v>1431</v>
      </c>
      <c r="E4" s="1497">
        <v>409118</v>
      </c>
      <c r="F4" s="1499">
        <v>14020</v>
      </c>
      <c r="G4" s="1499">
        <v>15975</v>
      </c>
      <c r="H4" s="1499">
        <v>16776</v>
      </c>
      <c r="I4" s="1499">
        <v>18038</v>
      </c>
      <c r="J4" s="1499">
        <v>17146</v>
      </c>
      <c r="K4" s="1499">
        <v>16392</v>
      </c>
      <c r="L4" s="1499">
        <v>18590</v>
      </c>
      <c r="M4" s="1499">
        <v>20860</v>
      </c>
      <c r="N4" s="1499">
        <v>23532</v>
      </c>
      <c r="O4" s="1499">
        <v>28218</v>
      </c>
      <c r="P4" s="1499">
        <v>25845</v>
      </c>
      <c r="Q4" s="1499">
        <v>26759</v>
      </c>
      <c r="R4" s="1499">
        <v>28155</v>
      </c>
      <c r="S4" s="1499">
        <v>32863</v>
      </c>
      <c r="T4" s="1499">
        <v>32971</v>
      </c>
      <c r="U4" s="1499">
        <v>22850</v>
      </c>
      <c r="V4" s="1499">
        <v>19602</v>
      </c>
      <c r="W4" s="1499">
        <v>14469</v>
      </c>
      <c r="X4" s="1499">
        <v>7296</v>
      </c>
      <c r="Y4" s="1499">
        <v>2211</v>
      </c>
      <c r="Z4" s="1499">
        <v>342</v>
      </c>
      <c r="AA4" s="1497">
        <v>6208</v>
      </c>
      <c r="AB4" s="1499">
        <v>46771</v>
      </c>
      <c r="AC4" s="1499">
        <v>223535</v>
      </c>
      <c r="AD4" s="1497">
        <v>132604</v>
      </c>
      <c r="AE4" s="1500">
        <v>11.60829962026259</v>
      </c>
      <c r="AF4" s="1500">
        <v>55.480132039413263</v>
      </c>
      <c r="AG4" s="1501">
        <v>32.911568340324145</v>
      </c>
    </row>
    <row r="5" spans="2:66" ht="11.45" customHeight="1">
      <c r="B5" s="1505"/>
      <c r="C5" s="1506"/>
      <c r="D5" s="1507" t="s">
        <v>1432</v>
      </c>
      <c r="E5" s="1508">
        <v>188519</v>
      </c>
      <c r="F5" s="1499">
        <v>7203</v>
      </c>
      <c r="G5" s="1499">
        <v>8203</v>
      </c>
      <c r="H5" s="1499">
        <v>8569</v>
      </c>
      <c r="I5" s="1499">
        <v>8960</v>
      </c>
      <c r="J5" s="1499">
        <v>8278</v>
      </c>
      <c r="K5" s="1499">
        <v>7878</v>
      </c>
      <c r="L5" s="1499">
        <v>8967</v>
      </c>
      <c r="M5" s="1499">
        <v>9948</v>
      </c>
      <c r="N5" s="1499">
        <v>11170</v>
      </c>
      <c r="O5" s="1499">
        <v>13379</v>
      </c>
      <c r="P5" s="1499">
        <v>11969</v>
      </c>
      <c r="Q5" s="1499">
        <v>12443</v>
      </c>
      <c r="R5" s="1499">
        <v>13203</v>
      </c>
      <c r="S5" s="1499">
        <v>15446</v>
      </c>
      <c r="T5" s="1499">
        <v>15144</v>
      </c>
      <c r="U5" s="1499">
        <v>9566</v>
      </c>
      <c r="V5" s="1499">
        <v>7515</v>
      </c>
      <c r="W5" s="1499">
        <v>4740</v>
      </c>
      <c r="X5" s="1499">
        <v>1813</v>
      </c>
      <c r="Y5" s="1499">
        <v>371</v>
      </c>
      <c r="Z5" s="1499">
        <v>26</v>
      </c>
      <c r="AA5" s="1508">
        <v>3728</v>
      </c>
      <c r="AB5" s="1499">
        <v>23975</v>
      </c>
      <c r="AC5" s="1499">
        <v>106195</v>
      </c>
      <c r="AD5" s="1508">
        <v>54621</v>
      </c>
      <c r="AE5" s="1500">
        <v>12.974116704817876</v>
      </c>
      <c r="AF5" s="1500">
        <v>57.467625587826241</v>
      </c>
      <c r="AG5" s="1501">
        <v>29.558257707355878</v>
      </c>
      <c r="BL5" s="1503"/>
      <c r="BN5" s="1504"/>
    </row>
    <row r="6" spans="2:66" ht="11.45" customHeight="1" thickBot="1">
      <c r="B6" s="1509"/>
      <c r="C6" s="1510"/>
      <c r="D6" s="1511" t="s">
        <v>1433</v>
      </c>
      <c r="E6" s="1512">
        <v>220599</v>
      </c>
      <c r="F6" s="1513">
        <v>6817</v>
      </c>
      <c r="G6" s="1513">
        <v>7772</v>
      </c>
      <c r="H6" s="1513">
        <v>8207</v>
      </c>
      <c r="I6" s="1513">
        <v>9078</v>
      </c>
      <c r="J6" s="1513">
        <v>8868</v>
      </c>
      <c r="K6" s="1513">
        <v>8514</v>
      </c>
      <c r="L6" s="1513">
        <v>9623</v>
      </c>
      <c r="M6" s="1513">
        <v>10912</v>
      </c>
      <c r="N6" s="1513">
        <v>12362</v>
      </c>
      <c r="O6" s="1513">
        <v>14839</v>
      </c>
      <c r="P6" s="1513">
        <v>13876</v>
      </c>
      <c r="Q6" s="1513">
        <v>14316</v>
      </c>
      <c r="R6" s="1513">
        <v>14952</v>
      </c>
      <c r="S6" s="1513">
        <v>17417</v>
      </c>
      <c r="T6" s="1513">
        <v>17827</v>
      </c>
      <c r="U6" s="1513">
        <v>13284</v>
      </c>
      <c r="V6" s="1513">
        <v>12087</v>
      </c>
      <c r="W6" s="1513">
        <v>9729</v>
      </c>
      <c r="X6" s="1513">
        <v>5483</v>
      </c>
      <c r="Y6" s="1513">
        <v>1840</v>
      </c>
      <c r="Z6" s="1513">
        <v>316</v>
      </c>
      <c r="AA6" s="1512">
        <v>2480</v>
      </c>
      <c r="AB6" s="1513">
        <v>22796</v>
      </c>
      <c r="AC6" s="1513">
        <v>117340</v>
      </c>
      <c r="AD6" s="1512">
        <v>77983</v>
      </c>
      <c r="AE6" s="1514">
        <v>10.451175734346847</v>
      </c>
      <c r="AF6" s="1514">
        <v>53.796322191097524</v>
      </c>
      <c r="AG6" s="1515">
        <v>35.752502074555629</v>
      </c>
    </row>
    <row r="7" spans="2:66" s="1520" customFormat="1" ht="11.45" customHeight="1" thickTop="1">
      <c r="B7" s="1516" t="s">
        <v>1434</v>
      </c>
      <c r="C7" s="1517">
        <v>140033</v>
      </c>
      <c r="D7" s="1518" t="s">
        <v>1435</v>
      </c>
      <c r="E7" s="1517">
        <v>291177</v>
      </c>
      <c r="F7" s="1519">
        <v>9541</v>
      </c>
      <c r="G7" s="1519">
        <v>10587</v>
      </c>
      <c r="H7" s="1519">
        <v>11173</v>
      </c>
      <c r="I7" s="1519">
        <v>12465</v>
      </c>
      <c r="J7" s="1519">
        <v>13135</v>
      </c>
      <c r="K7" s="1519">
        <v>12141</v>
      </c>
      <c r="L7" s="1519">
        <v>13418</v>
      </c>
      <c r="M7" s="1519">
        <v>14728</v>
      </c>
      <c r="N7" s="1519">
        <v>16610</v>
      </c>
      <c r="O7" s="1519">
        <v>20143</v>
      </c>
      <c r="P7" s="1519">
        <v>18701</v>
      </c>
      <c r="Q7" s="1519">
        <v>19194</v>
      </c>
      <c r="R7" s="1519">
        <v>19643</v>
      </c>
      <c r="S7" s="1519">
        <v>22774</v>
      </c>
      <c r="T7" s="1519">
        <v>23153</v>
      </c>
      <c r="U7" s="1519">
        <v>16369</v>
      </c>
      <c r="V7" s="1519">
        <v>14308</v>
      </c>
      <c r="W7" s="1519">
        <v>10500</v>
      </c>
      <c r="X7" s="1519">
        <v>5231</v>
      </c>
      <c r="Y7" s="1519">
        <v>1552</v>
      </c>
      <c r="Z7" s="1519">
        <v>239</v>
      </c>
      <c r="AA7" s="1517">
        <v>5572</v>
      </c>
      <c r="AB7" s="1519">
        <v>31301</v>
      </c>
      <c r="AC7" s="1519">
        <v>160178</v>
      </c>
      <c r="AD7" s="1517">
        <v>94126</v>
      </c>
      <c r="AE7" s="1500">
        <v>10.959542024824495</v>
      </c>
      <c r="AF7" s="1500">
        <v>56.083752035153445</v>
      </c>
      <c r="AG7" s="1501">
        <v>32.956705940022054</v>
      </c>
    </row>
    <row r="8" spans="2:66" s="1520" customFormat="1" ht="11.45" customHeight="1">
      <c r="B8" s="1521"/>
      <c r="C8" s="1522"/>
      <c r="D8" s="1523" t="s">
        <v>31</v>
      </c>
      <c r="E8" s="1517">
        <v>133119</v>
      </c>
      <c r="F8" s="1519">
        <v>4918</v>
      </c>
      <c r="G8" s="1519">
        <v>5433</v>
      </c>
      <c r="H8" s="1519">
        <v>5737</v>
      </c>
      <c r="I8" s="1519">
        <v>6087</v>
      </c>
      <c r="J8" s="1519">
        <v>6313</v>
      </c>
      <c r="K8" s="1519">
        <v>5822</v>
      </c>
      <c r="L8" s="1519">
        <v>6441</v>
      </c>
      <c r="M8" s="1519">
        <v>6926</v>
      </c>
      <c r="N8" s="1519">
        <v>7833</v>
      </c>
      <c r="O8" s="1519">
        <v>9532</v>
      </c>
      <c r="P8" s="1519">
        <v>8670</v>
      </c>
      <c r="Q8" s="1519">
        <v>8951</v>
      </c>
      <c r="R8" s="1519">
        <v>9120</v>
      </c>
      <c r="S8" s="1519">
        <v>10477</v>
      </c>
      <c r="T8" s="1519">
        <v>10401</v>
      </c>
      <c r="U8" s="1519">
        <v>6710</v>
      </c>
      <c r="V8" s="1519">
        <v>5419</v>
      </c>
      <c r="W8" s="1519">
        <v>3463</v>
      </c>
      <c r="X8" s="1519">
        <v>1288</v>
      </c>
      <c r="Y8" s="1519">
        <v>259</v>
      </c>
      <c r="Z8" s="1519">
        <v>15</v>
      </c>
      <c r="AA8" s="1517">
        <v>3304</v>
      </c>
      <c r="AB8" s="1519">
        <v>16088</v>
      </c>
      <c r="AC8" s="1519">
        <v>75695</v>
      </c>
      <c r="AD8" s="1517">
        <v>38032</v>
      </c>
      <c r="AE8" s="1500">
        <v>12.393020837345453</v>
      </c>
      <c r="AF8" s="1500">
        <v>58.309902553634018</v>
      </c>
      <c r="AG8" s="1501">
        <v>29.297076609020529</v>
      </c>
    </row>
    <row r="9" spans="2:66" s="1520" customFormat="1" ht="11.45" customHeight="1" thickBot="1">
      <c r="B9" s="1524"/>
      <c r="C9" s="1525"/>
      <c r="D9" s="1526" t="s">
        <v>32</v>
      </c>
      <c r="E9" s="1527">
        <v>158058</v>
      </c>
      <c r="F9" s="1528">
        <v>4623</v>
      </c>
      <c r="G9" s="1528">
        <v>5154</v>
      </c>
      <c r="H9" s="1528">
        <v>5436</v>
      </c>
      <c r="I9" s="1528">
        <v>6378</v>
      </c>
      <c r="J9" s="1528">
        <v>6822</v>
      </c>
      <c r="K9" s="1528">
        <v>6319</v>
      </c>
      <c r="L9" s="1528">
        <v>6977</v>
      </c>
      <c r="M9" s="1528">
        <v>7802</v>
      </c>
      <c r="N9" s="1528">
        <v>8777</v>
      </c>
      <c r="O9" s="1528">
        <v>10611</v>
      </c>
      <c r="P9" s="1528">
        <v>10031</v>
      </c>
      <c r="Q9" s="1528">
        <v>10243</v>
      </c>
      <c r="R9" s="1528">
        <v>10523</v>
      </c>
      <c r="S9" s="1528">
        <v>12297</v>
      </c>
      <c r="T9" s="1528">
        <v>12752</v>
      </c>
      <c r="U9" s="1528">
        <v>9659</v>
      </c>
      <c r="V9" s="1528">
        <v>8889</v>
      </c>
      <c r="W9" s="1528">
        <v>7037</v>
      </c>
      <c r="X9" s="1528">
        <v>3943</v>
      </c>
      <c r="Y9" s="1528">
        <v>1293</v>
      </c>
      <c r="Z9" s="1528">
        <v>224</v>
      </c>
      <c r="AA9" s="1527">
        <v>2268</v>
      </c>
      <c r="AB9" s="1528">
        <v>15213</v>
      </c>
      <c r="AC9" s="1528">
        <v>84483</v>
      </c>
      <c r="AD9" s="1527">
        <v>56094</v>
      </c>
      <c r="AE9" s="1514">
        <v>9.7650683612555369</v>
      </c>
      <c r="AF9" s="1514">
        <v>54.228769497400343</v>
      </c>
      <c r="AG9" s="1515">
        <v>36.00616214134412</v>
      </c>
    </row>
    <row r="10" spans="2:66" s="1520" customFormat="1" ht="11.45" customHeight="1" thickTop="1">
      <c r="B10" s="1516" t="s">
        <v>1436</v>
      </c>
      <c r="C10" s="1517">
        <v>85769</v>
      </c>
      <c r="D10" s="1518" t="s">
        <v>1435</v>
      </c>
      <c r="E10" s="1517">
        <v>171622</v>
      </c>
      <c r="F10" s="1519">
        <v>5463</v>
      </c>
      <c r="G10" s="1519">
        <v>5959</v>
      </c>
      <c r="H10" s="1519">
        <v>6383</v>
      </c>
      <c r="I10" s="1519">
        <v>7039</v>
      </c>
      <c r="J10" s="1519">
        <v>7457</v>
      </c>
      <c r="K10" s="1519">
        <v>7605</v>
      </c>
      <c r="L10" s="1519">
        <v>8063</v>
      </c>
      <c r="M10" s="1519">
        <v>8977</v>
      </c>
      <c r="N10" s="1519">
        <v>10001</v>
      </c>
      <c r="O10" s="1519">
        <v>12087</v>
      </c>
      <c r="P10" s="1519">
        <v>11237</v>
      </c>
      <c r="Q10" s="1519">
        <v>11238</v>
      </c>
      <c r="R10" s="1519">
        <v>11312</v>
      </c>
      <c r="S10" s="1519">
        <v>13108</v>
      </c>
      <c r="T10" s="1519">
        <v>13583</v>
      </c>
      <c r="U10" s="1519">
        <v>9586</v>
      </c>
      <c r="V10" s="1519">
        <v>8299</v>
      </c>
      <c r="W10" s="1519">
        <v>6119</v>
      </c>
      <c r="X10" s="1519">
        <v>3114</v>
      </c>
      <c r="Y10" s="1519">
        <v>913</v>
      </c>
      <c r="Z10" s="1519">
        <v>151</v>
      </c>
      <c r="AA10" s="1517">
        <v>3928</v>
      </c>
      <c r="AB10" s="1519">
        <v>17805</v>
      </c>
      <c r="AC10" s="1519">
        <v>95016</v>
      </c>
      <c r="AD10" s="1517">
        <v>54873</v>
      </c>
      <c r="AE10" s="1500">
        <v>10.617553400837238</v>
      </c>
      <c r="AF10" s="1500">
        <v>56.66034562953952</v>
      </c>
      <c r="AG10" s="1501">
        <v>32.722100969623241</v>
      </c>
    </row>
    <row r="11" spans="2:66" s="1520" customFormat="1" ht="11.45" customHeight="1">
      <c r="B11" s="1521"/>
      <c r="C11" s="1522"/>
      <c r="D11" s="1523" t="s">
        <v>31</v>
      </c>
      <c r="E11" s="1517">
        <v>77893</v>
      </c>
      <c r="F11" s="1519">
        <v>2824</v>
      </c>
      <c r="G11" s="1519">
        <v>3076</v>
      </c>
      <c r="H11" s="1519">
        <v>3254</v>
      </c>
      <c r="I11" s="1519">
        <v>3411</v>
      </c>
      <c r="J11" s="1519">
        <v>3376</v>
      </c>
      <c r="K11" s="1519">
        <v>3607</v>
      </c>
      <c r="L11" s="1519">
        <v>3809</v>
      </c>
      <c r="M11" s="1519">
        <v>4200</v>
      </c>
      <c r="N11" s="1519">
        <v>4730</v>
      </c>
      <c r="O11" s="1519">
        <v>5687</v>
      </c>
      <c r="P11" s="1519">
        <v>5250</v>
      </c>
      <c r="Q11" s="1519">
        <v>5245</v>
      </c>
      <c r="R11" s="1519">
        <v>5204</v>
      </c>
      <c r="S11" s="1519">
        <v>5944</v>
      </c>
      <c r="T11" s="1519">
        <v>6036</v>
      </c>
      <c r="U11" s="1519">
        <v>3887</v>
      </c>
      <c r="V11" s="1519">
        <v>3100</v>
      </c>
      <c r="W11" s="1519">
        <v>2016</v>
      </c>
      <c r="X11" s="1519">
        <v>749</v>
      </c>
      <c r="Y11" s="1519">
        <v>162</v>
      </c>
      <c r="Z11" s="1519">
        <v>13</v>
      </c>
      <c r="AA11" s="1517">
        <v>2313</v>
      </c>
      <c r="AB11" s="1519">
        <v>9154</v>
      </c>
      <c r="AC11" s="1519">
        <v>44519</v>
      </c>
      <c r="AD11" s="1517">
        <v>21907</v>
      </c>
      <c r="AE11" s="1500">
        <v>12.111669753903149</v>
      </c>
      <c r="AF11" s="1500">
        <v>58.903148981211963</v>
      </c>
      <c r="AG11" s="1501">
        <v>28.98518126488489</v>
      </c>
    </row>
    <row r="12" spans="2:66" s="1520" customFormat="1" ht="11.45" customHeight="1">
      <c r="B12" s="1529"/>
      <c r="C12" s="1530"/>
      <c r="D12" s="1531" t="s">
        <v>32</v>
      </c>
      <c r="E12" s="1532">
        <v>93729</v>
      </c>
      <c r="F12" s="1533">
        <v>2639</v>
      </c>
      <c r="G12" s="1533">
        <v>2883</v>
      </c>
      <c r="H12" s="1533">
        <v>3129</v>
      </c>
      <c r="I12" s="1533">
        <v>3628</v>
      </c>
      <c r="J12" s="1533">
        <v>4081</v>
      </c>
      <c r="K12" s="1533">
        <v>3998</v>
      </c>
      <c r="L12" s="1533">
        <v>4254</v>
      </c>
      <c r="M12" s="1533">
        <v>4777</v>
      </c>
      <c r="N12" s="1533">
        <v>5271</v>
      </c>
      <c r="O12" s="1533">
        <v>6400</v>
      </c>
      <c r="P12" s="1533">
        <v>5987</v>
      </c>
      <c r="Q12" s="1533">
        <v>5993</v>
      </c>
      <c r="R12" s="1533">
        <v>6108</v>
      </c>
      <c r="S12" s="1533">
        <v>7164</v>
      </c>
      <c r="T12" s="1533">
        <v>7547</v>
      </c>
      <c r="U12" s="1533">
        <v>5699</v>
      </c>
      <c r="V12" s="1533">
        <v>5199</v>
      </c>
      <c r="W12" s="1533">
        <v>4103</v>
      </c>
      <c r="X12" s="1533">
        <v>2365</v>
      </c>
      <c r="Y12" s="1533">
        <v>751</v>
      </c>
      <c r="Z12" s="1533">
        <v>138</v>
      </c>
      <c r="AA12" s="1532">
        <v>1615</v>
      </c>
      <c r="AB12" s="1533">
        <v>8651</v>
      </c>
      <c r="AC12" s="1533">
        <v>50497</v>
      </c>
      <c r="AD12" s="1532">
        <v>32966</v>
      </c>
      <c r="AE12" s="1534">
        <v>9.391623423149575</v>
      </c>
      <c r="AF12" s="1534">
        <v>54.820114206309576</v>
      </c>
      <c r="AG12" s="1535">
        <v>35.788262370540849</v>
      </c>
    </row>
    <row r="13" spans="2:66" s="1520" customFormat="1" ht="11.45" customHeight="1">
      <c r="B13" s="1536" t="s">
        <v>1437</v>
      </c>
      <c r="C13" s="1508">
        <v>282</v>
      </c>
      <c r="D13" s="1518" t="s">
        <v>1435</v>
      </c>
      <c r="E13" s="1508">
        <v>526</v>
      </c>
      <c r="F13" s="1499">
        <v>20</v>
      </c>
      <c r="G13" s="1499">
        <v>15</v>
      </c>
      <c r="H13" s="1499">
        <v>10</v>
      </c>
      <c r="I13" s="1499">
        <v>12</v>
      </c>
      <c r="J13" s="1499">
        <v>11</v>
      </c>
      <c r="K13" s="1499">
        <v>31</v>
      </c>
      <c r="L13" s="1499">
        <v>17</v>
      </c>
      <c r="M13" s="1499">
        <v>27</v>
      </c>
      <c r="N13" s="1499">
        <v>25</v>
      </c>
      <c r="O13" s="1499">
        <v>31</v>
      </c>
      <c r="P13" s="1499">
        <v>30</v>
      </c>
      <c r="Q13" s="1499">
        <v>40</v>
      </c>
      <c r="R13" s="1499">
        <v>34</v>
      </c>
      <c r="S13" s="1499">
        <v>43</v>
      </c>
      <c r="T13" s="1499">
        <v>49</v>
      </c>
      <c r="U13" s="1499">
        <v>53</v>
      </c>
      <c r="V13" s="1499">
        <v>40</v>
      </c>
      <c r="W13" s="1499">
        <v>17</v>
      </c>
      <c r="X13" s="1499">
        <v>12</v>
      </c>
      <c r="Y13" s="1499">
        <v>2</v>
      </c>
      <c r="Z13" s="1499">
        <v>1</v>
      </c>
      <c r="AA13" s="1508">
        <v>6</v>
      </c>
      <c r="AB13" s="1499">
        <v>45</v>
      </c>
      <c r="AC13" s="1499">
        <v>258</v>
      </c>
      <c r="AD13" s="1508">
        <v>217</v>
      </c>
      <c r="AE13" s="1500">
        <v>8.6538461538461533</v>
      </c>
      <c r="AF13" s="1500">
        <v>49.615384615384613</v>
      </c>
      <c r="AG13" s="1501">
        <v>41.730769230769234</v>
      </c>
    </row>
    <row r="14" spans="2:66" s="1520" customFormat="1" ht="11.45" customHeight="1">
      <c r="B14" s="1521"/>
      <c r="C14" s="1522"/>
      <c r="D14" s="1523" t="s">
        <v>31</v>
      </c>
      <c r="E14" s="1508">
        <v>228</v>
      </c>
      <c r="F14" s="1499">
        <v>10</v>
      </c>
      <c r="G14" s="1499">
        <v>9</v>
      </c>
      <c r="H14" s="1499">
        <v>8</v>
      </c>
      <c r="I14" s="1499">
        <v>3</v>
      </c>
      <c r="J14" s="1499">
        <v>3</v>
      </c>
      <c r="K14" s="1499">
        <v>14</v>
      </c>
      <c r="L14" s="1499">
        <v>6</v>
      </c>
      <c r="M14" s="1499">
        <v>13</v>
      </c>
      <c r="N14" s="1499">
        <v>11</v>
      </c>
      <c r="O14" s="1499">
        <v>12</v>
      </c>
      <c r="P14" s="1499">
        <v>16</v>
      </c>
      <c r="Q14" s="1499">
        <v>19</v>
      </c>
      <c r="R14" s="1499">
        <v>17</v>
      </c>
      <c r="S14" s="1499">
        <v>18</v>
      </c>
      <c r="T14" s="1499">
        <v>21</v>
      </c>
      <c r="U14" s="1499">
        <v>22</v>
      </c>
      <c r="V14" s="1499">
        <v>11</v>
      </c>
      <c r="W14" s="1499">
        <v>6</v>
      </c>
      <c r="X14" s="1499">
        <v>5</v>
      </c>
      <c r="Y14" s="1499" t="s">
        <v>36</v>
      </c>
      <c r="Z14" s="1499" t="s">
        <v>36</v>
      </c>
      <c r="AA14" s="1508">
        <v>4</v>
      </c>
      <c r="AB14" s="1499">
        <v>27</v>
      </c>
      <c r="AC14" s="1499">
        <v>114</v>
      </c>
      <c r="AD14" s="1508">
        <v>83</v>
      </c>
      <c r="AE14" s="1500">
        <v>12.053571428571429</v>
      </c>
      <c r="AF14" s="1500">
        <v>50.892857142857139</v>
      </c>
      <c r="AG14" s="1501">
        <v>37.053571428571431</v>
      </c>
    </row>
    <row r="15" spans="2:66" s="1520" customFormat="1" ht="11.45" customHeight="1">
      <c r="B15" s="1537"/>
      <c r="C15" s="1538"/>
      <c r="D15" s="1539" t="s">
        <v>32</v>
      </c>
      <c r="E15" s="1540">
        <v>298</v>
      </c>
      <c r="F15" s="1541">
        <v>10</v>
      </c>
      <c r="G15" s="1541">
        <v>6</v>
      </c>
      <c r="H15" s="1541">
        <v>2</v>
      </c>
      <c r="I15" s="1541">
        <v>9</v>
      </c>
      <c r="J15" s="1541">
        <v>8</v>
      </c>
      <c r="K15" s="1541">
        <v>17</v>
      </c>
      <c r="L15" s="1541">
        <v>11</v>
      </c>
      <c r="M15" s="1541">
        <v>14</v>
      </c>
      <c r="N15" s="1541">
        <v>14</v>
      </c>
      <c r="O15" s="1541">
        <v>19</v>
      </c>
      <c r="P15" s="1541">
        <v>14</v>
      </c>
      <c r="Q15" s="1541">
        <v>21</v>
      </c>
      <c r="R15" s="1541">
        <v>17</v>
      </c>
      <c r="S15" s="1541">
        <v>25</v>
      </c>
      <c r="T15" s="1541">
        <v>28</v>
      </c>
      <c r="U15" s="1541">
        <v>31</v>
      </c>
      <c r="V15" s="1541">
        <v>29</v>
      </c>
      <c r="W15" s="1541">
        <v>11</v>
      </c>
      <c r="X15" s="1541">
        <v>7</v>
      </c>
      <c r="Y15" s="1541">
        <v>2</v>
      </c>
      <c r="Z15" s="1541">
        <v>1</v>
      </c>
      <c r="AA15" s="1540">
        <v>2</v>
      </c>
      <c r="AB15" s="1541">
        <v>18</v>
      </c>
      <c r="AC15" s="1541">
        <v>144</v>
      </c>
      <c r="AD15" s="1540">
        <v>134</v>
      </c>
      <c r="AE15" s="1542">
        <v>6.0810810810810816</v>
      </c>
      <c r="AF15" s="1542">
        <v>48.648648648648653</v>
      </c>
      <c r="AG15" s="1543">
        <v>45.270270270270267</v>
      </c>
    </row>
    <row r="16" spans="2:66" s="1520" customFormat="1" ht="11.45" customHeight="1">
      <c r="B16" s="1536" t="s">
        <v>1438</v>
      </c>
      <c r="C16" s="1508">
        <v>387</v>
      </c>
      <c r="D16" s="1518" t="s">
        <v>1435</v>
      </c>
      <c r="E16" s="1508">
        <v>706</v>
      </c>
      <c r="F16" s="1499">
        <v>4</v>
      </c>
      <c r="G16" s="1499">
        <v>13</v>
      </c>
      <c r="H16" s="1499">
        <v>14</v>
      </c>
      <c r="I16" s="1499">
        <v>20</v>
      </c>
      <c r="J16" s="1499">
        <v>27</v>
      </c>
      <c r="K16" s="1499">
        <v>23</v>
      </c>
      <c r="L16" s="1499">
        <v>24</v>
      </c>
      <c r="M16" s="1499">
        <v>21</v>
      </c>
      <c r="N16" s="1499">
        <v>46</v>
      </c>
      <c r="O16" s="1499">
        <v>48</v>
      </c>
      <c r="P16" s="1499">
        <v>34</v>
      </c>
      <c r="Q16" s="1499">
        <v>43</v>
      </c>
      <c r="R16" s="1499">
        <v>58</v>
      </c>
      <c r="S16" s="1499">
        <v>79</v>
      </c>
      <c r="T16" s="1499">
        <v>69</v>
      </c>
      <c r="U16" s="1499">
        <v>76</v>
      </c>
      <c r="V16" s="1499">
        <v>43</v>
      </c>
      <c r="W16" s="1499">
        <v>30</v>
      </c>
      <c r="X16" s="1499">
        <v>17</v>
      </c>
      <c r="Y16" s="1499">
        <v>6</v>
      </c>
      <c r="Z16" s="1499">
        <v>1</v>
      </c>
      <c r="AA16" s="1508">
        <v>10</v>
      </c>
      <c r="AB16" s="1499">
        <v>31</v>
      </c>
      <c r="AC16" s="1499">
        <v>344</v>
      </c>
      <c r="AD16" s="1508">
        <v>321</v>
      </c>
      <c r="AE16" s="1500">
        <v>4.4540229885057476</v>
      </c>
      <c r="AF16" s="1500">
        <v>49.425287356321839</v>
      </c>
      <c r="AG16" s="1501">
        <v>46.120689655172413</v>
      </c>
    </row>
    <row r="17" spans="2:33" s="1520" customFormat="1" ht="11.45" customHeight="1">
      <c r="B17" s="1521"/>
      <c r="C17" s="1522"/>
      <c r="D17" s="1523" t="s">
        <v>31</v>
      </c>
      <c r="E17" s="1508">
        <v>322</v>
      </c>
      <c r="F17" s="1499">
        <v>3</v>
      </c>
      <c r="G17" s="1499">
        <v>6</v>
      </c>
      <c r="H17" s="1499">
        <v>7</v>
      </c>
      <c r="I17" s="1499">
        <v>8</v>
      </c>
      <c r="J17" s="1499">
        <v>14</v>
      </c>
      <c r="K17" s="1499">
        <v>16</v>
      </c>
      <c r="L17" s="1499">
        <v>14</v>
      </c>
      <c r="M17" s="1499">
        <v>10</v>
      </c>
      <c r="N17" s="1499">
        <v>23</v>
      </c>
      <c r="O17" s="1499">
        <v>21</v>
      </c>
      <c r="P17" s="1499">
        <v>10</v>
      </c>
      <c r="Q17" s="1499">
        <v>22</v>
      </c>
      <c r="R17" s="1499">
        <v>25</v>
      </c>
      <c r="S17" s="1499">
        <v>42</v>
      </c>
      <c r="T17" s="1499">
        <v>32</v>
      </c>
      <c r="U17" s="1499">
        <v>33</v>
      </c>
      <c r="V17" s="1499">
        <v>15</v>
      </c>
      <c r="W17" s="1499">
        <v>11</v>
      </c>
      <c r="X17" s="1499">
        <v>2</v>
      </c>
      <c r="Y17" s="1499">
        <v>2</v>
      </c>
      <c r="Z17" s="1499">
        <v>1</v>
      </c>
      <c r="AA17" s="1508">
        <v>5</v>
      </c>
      <c r="AB17" s="1499">
        <v>16</v>
      </c>
      <c r="AC17" s="1499">
        <v>163</v>
      </c>
      <c r="AD17" s="1508">
        <v>138</v>
      </c>
      <c r="AE17" s="1500">
        <v>5.0473186119873814</v>
      </c>
      <c r="AF17" s="1500">
        <v>51.419558359621455</v>
      </c>
      <c r="AG17" s="1501">
        <v>43.533123028391167</v>
      </c>
    </row>
    <row r="18" spans="2:33" s="1520" customFormat="1" ht="11.45" customHeight="1">
      <c r="B18" s="1536"/>
      <c r="C18" s="1538"/>
      <c r="D18" s="1539" t="s">
        <v>32</v>
      </c>
      <c r="E18" s="1540">
        <v>384</v>
      </c>
      <c r="F18" s="1541">
        <v>1</v>
      </c>
      <c r="G18" s="1541">
        <v>7</v>
      </c>
      <c r="H18" s="1541">
        <v>7</v>
      </c>
      <c r="I18" s="1541">
        <v>12</v>
      </c>
      <c r="J18" s="1541">
        <v>13</v>
      </c>
      <c r="K18" s="1541">
        <v>7</v>
      </c>
      <c r="L18" s="1541">
        <v>10</v>
      </c>
      <c r="M18" s="1541">
        <v>11</v>
      </c>
      <c r="N18" s="1541">
        <v>23</v>
      </c>
      <c r="O18" s="1541">
        <v>27</v>
      </c>
      <c r="P18" s="1541">
        <v>24</v>
      </c>
      <c r="Q18" s="1541">
        <v>21</v>
      </c>
      <c r="R18" s="1541">
        <v>33</v>
      </c>
      <c r="S18" s="1541">
        <v>37</v>
      </c>
      <c r="T18" s="1541">
        <v>37</v>
      </c>
      <c r="U18" s="1541">
        <v>43</v>
      </c>
      <c r="V18" s="1541">
        <v>28</v>
      </c>
      <c r="W18" s="1541">
        <v>19</v>
      </c>
      <c r="X18" s="1541">
        <v>15</v>
      </c>
      <c r="Y18" s="1541">
        <v>4</v>
      </c>
      <c r="Z18" s="1541" t="s">
        <v>36</v>
      </c>
      <c r="AA18" s="1540">
        <v>5</v>
      </c>
      <c r="AB18" s="1541">
        <v>15</v>
      </c>
      <c r="AC18" s="1541">
        <v>181</v>
      </c>
      <c r="AD18" s="1540">
        <v>183</v>
      </c>
      <c r="AE18" s="1542">
        <v>3.9577836411609502</v>
      </c>
      <c r="AF18" s="1542">
        <v>47.757255936675463</v>
      </c>
      <c r="AG18" s="1543">
        <v>48.284960422163586</v>
      </c>
    </row>
    <row r="19" spans="2:33" s="1520" customFormat="1" ht="11.45" customHeight="1">
      <c r="B19" s="1544" t="s">
        <v>1439</v>
      </c>
      <c r="C19" s="1508">
        <v>484</v>
      </c>
      <c r="D19" s="1518" t="s">
        <v>1435</v>
      </c>
      <c r="E19" s="1508">
        <v>1032</v>
      </c>
      <c r="F19" s="1499">
        <v>25</v>
      </c>
      <c r="G19" s="1499">
        <v>33</v>
      </c>
      <c r="H19" s="1499">
        <v>39</v>
      </c>
      <c r="I19" s="1499">
        <v>43</v>
      </c>
      <c r="J19" s="1499">
        <v>28</v>
      </c>
      <c r="K19" s="1499">
        <v>28</v>
      </c>
      <c r="L19" s="1499">
        <v>31</v>
      </c>
      <c r="M19" s="1499">
        <v>44</v>
      </c>
      <c r="N19" s="1499">
        <v>64</v>
      </c>
      <c r="O19" s="1499">
        <v>63</v>
      </c>
      <c r="P19" s="1499">
        <v>65</v>
      </c>
      <c r="Q19" s="1499">
        <v>57</v>
      </c>
      <c r="R19" s="1499">
        <v>64</v>
      </c>
      <c r="S19" s="1499">
        <v>106</v>
      </c>
      <c r="T19" s="1499">
        <v>106</v>
      </c>
      <c r="U19" s="1499">
        <v>85</v>
      </c>
      <c r="V19" s="1499">
        <v>55</v>
      </c>
      <c r="W19" s="1499">
        <v>63</v>
      </c>
      <c r="X19" s="1499">
        <v>22</v>
      </c>
      <c r="Y19" s="1499">
        <v>3</v>
      </c>
      <c r="Z19" s="1499">
        <v>2</v>
      </c>
      <c r="AA19" s="1508">
        <v>6</v>
      </c>
      <c r="AB19" s="1499">
        <v>97</v>
      </c>
      <c r="AC19" s="1499">
        <v>487</v>
      </c>
      <c r="AD19" s="1545">
        <v>442</v>
      </c>
      <c r="AE19" s="1500">
        <v>9.4541910331384003</v>
      </c>
      <c r="AF19" s="1500">
        <v>47.465886939571149</v>
      </c>
      <c r="AG19" s="1501">
        <v>43.079922027290444</v>
      </c>
    </row>
    <row r="20" spans="2:33" s="1520" customFormat="1" ht="11.45" customHeight="1">
      <c r="B20" s="1521"/>
      <c r="C20" s="1522"/>
      <c r="D20" s="1523" t="s">
        <v>31</v>
      </c>
      <c r="E20" s="1508">
        <v>465</v>
      </c>
      <c r="F20" s="1499">
        <v>8</v>
      </c>
      <c r="G20" s="1499">
        <v>13</v>
      </c>
      <c r="H20" s="1499">
        <v>20</v>
      </c>
      <c r="I20" s="1499">
        <v>28</v>
      </c>
      <c r="J20" s="1499">
        <v>10</v>
      </c>
      <c r="K20" s="1499">
        <v>13</v>
      </c>
      <c r="L20" s="1499">
        <v>15</v>
      </c>
      <c r="M20" s="1499">
        <v>23</v>
      </c>
      <c r="N20" s="1499">
        <v>31</v>
      </c>
      <c r="O20" s="1499">
        <v>32</v>
      </c>
      <c r="P20" s="1499">
        <v>33</v>
      </c>
      <c r="Q20" s="1499">
        <v>26</v>
      </c>
      <c r="R20" s="1499">
        <v>36</v>
      </c>
      <c r="S20" s="1499">
        <v>46</v>
      </c>
      <c r="T20" s="1499">
        <v>43</v>
      </c>
      <c r="U20" s="1499">
        <v>37</v>
      </c>
      <c r="V20" s="1499">
        <v>21</v>
      </c>
      <c r="W20" s="1499">
        <v>19</v>
      </c>
      <c r="X20" s="1499">
        <v>6</v>
      </c>
      <c r="Y20" s="1499">
        <v>1</v>
      </c>
      <c r="Z20" s="1499" t="s">
        <v>36</v>
      </c>
      <c r="AA20" s="1508">
        <v>4</v>
      </c>
      <c r="AB20" s="1499">
        <v>41</v>
      </c>
      <c r="AC20" s="1499">
        <v>247</v>
      </c>
      <c r="AD20" s="1508">
        <v>173</v>
      </c>
      <c r="AE20" s="1500">
        <v>8.8937093275488071</v>
      </c>
      <c r="AF20" s="1500">
        <v>53.579175704989154</v>
      </c>
      <c r="AG20" s="1501">
        <v>37.52711496746204</v>
      </c>
    </row>
    <row r="21" spans="2:33" s="1520" customFormat="1" ht="11.45" customHeight="1">
      <c r="B21" s="1537"/>
      <c r="C21" s="1538"/>
      <c r="D21" s="1539" t="s">
        <v>32</v>
      </c>
      <c r="E21" s="1540">
        <v>567</v>
      </c>
      <c r="F21" s="1541">
        <v>17</v>
      </c>
      <c r="G21" s="1541">
        <v>20</v>
      </c>
      <c r="H21" s="1541">
        <v>19</v>
      </c>
      <c r="I21" s="1541">
        <v>15</v>
      </c>
      <c r="J21" s="1541">
        <v>18</v>
      </c>
      <c r="K21" s="1541">
        <v>15</v>
      </c>
      <c r="L21" s="1541">
        <v>16</v>
      </c>
      <c r="M21" s="1541">
        <v>21</v>
      </c>
      <c r="N21" s="1541">
        <v>33</v>
      </c>
      <c r="O21" s="1541">
        <v>31</v>
      </c>
      <c r="P21" s="1541">
        <v>32</v>
      </c>
      <c r="Q21" s="1541">
        <v>31</v>
      </c>
      <c r="R21" s="1541">
        <v>28</v>
      </c>
      <c r="S21" s="1541">
        <v>60</v>
      </c>
      <c r="T21" s="1541">
        <v>63</v>
      </c>
      <c r="U21" s="1541">
        <v>48</v>
      </c>
      <c r="V21" s="1541">
        <v>34</v>
      </c>
      <c r="W21" s="1541">
        <v>44</v>
      </c>
      <c r="X21" s="1541">
        <v>16</v>
      </c>
      <c r="Y21" s="1541">
        <v>2</v>
      </c>
      <c r="Z21" s="1541">
        <v>2</v>
      </c>
      <c r="AA21" s="1540">
        <v>2</v>
      </c>
      <c r="AB21" s="1541">
        <v>56</v>
      </c>
      <c r="AC21" s="1541">
        <v>240</v>
      </c>
      <c r="AD21" s="1540">
        <v>269</v>
      </c>
      <c r="AE21" s="1542">
        <v>9.9115044247787605</v>
      </c>
      <c r="AF21" s="1542">
        <v>42.477876106194692</v>
      </c>
      <c r="AG21" s="1543">
        <v>47.610619469026553</v>
      </c>
    </row>
    <row r="22" spans="2:33" s="1520" customFormat="1" ht="11.45" customHeight="1">
      <c r="B22" s="1544" t="s">
        <v>1440</v>
      </c>
      <c r="C22" s="1508">
        <v>52</v>
      </c>
      <c r="D22" s="1518" t="s">
        <v>1435</v>
      </c>
      <c r="E22" s="1508">
        <v>133</v>
      </c>
      <c r="F22" s="1499">
        <v>5</v>
      </c>
      <c r="G22" s="1499">
        <v>5</v>
      </c>
      <c r="H22" s="1499">
        <v>4</v>
      </c>
      <c r="I22" s="1499">
        <v>1</v>
      </c>
      <c r="J22" s="1499">
        <v>4</v>
      </c>
      <c r="K22" s="1499">
        <v>4</v>
      </c>
      <c r="L22" s="1499">
        <v>3</v>
      </c>
      <c r="M22" s="1499">
        <v>7</v>
      </c>
      <c r="N22" s="1499">
        <v>4</v>
      </c>
      <c r="O22" s="1499">
        <v>6</v>
      </c>
      <c r="P22" s="1499">
        <v>5</v>
      </c>
      <c r="Q22" s="1499">
        <v>13</v>
      </c>
      <c r="R22" s="1499">
        <v>15</v>
      </c>
      <c r="S22" s="1499">
        <v>10</v>
      </c>
      <c r="T22" s="1499">
        <v>13</v>
      </c>
      <c r="U22" s="1499">
        <v>13</v>
      </c>
      <c r="V22" s="1499">
        <v>11</v>
      </c>
      <c r="W22" s="1499">
        <v>6</v>
      </c>
      <c r="X22" s="1499">
        <v>3</v>
      </c>
      <c r="Y22" s="1499">
        <v>1</v>
      </c>
      <c r="Z22" s="1499" t="s">
        <v>36</v>
      </c>
      <c r="AA22" s="1508" t="s">
        <v>36</v>
      </c>
      <c r="AB22" s="1499">
        <v>14</v>
      </c>
      <c r="AC22" s="1499">
        <v>62</v>
      </c>
      <c r="AD22" s="1508">
        <v>57</v>
      </c>
      <c r="AE22" s="1500">
        <v>10.526315789473683</v>
      </c>
      <c r="AF22" s="1500">
        <v>46.616541353383454</v>
      </c>
      <c r="AG22" s="1501">
        <v>42.857142857142854</v>
      </c>
    </row>
    <row r="23" spans="2:33" s="1520" customFormat="1" ht="11.45" customHeight="1">
      <c r="B23" s="1521"/>
      <c r="C23" s="1522"/>
      <c r="D23" s="1523" t="s">
        <v>31</v>
      </c>
      <c r="E23" s="1508">
        <v>66</v>
      </c>
      <c r="F23" s="1499">
        <v>3</v>
      </c>
      <c r="G23" s="1499">
        <v>1</v>
      </c>
      <c r="H23" s="1499">
        <v>2</v>
      </c>
      <c r="I23" s="1499" t="s">
        <v>36</v>
      </c>
      <c r="J23" s="1499">
        <v>2</v>
      </c>
      <c r="K23" s="1499">
        <v>2</v>
      </c>
      <c r="L23" s="1499">
        <v>1</v>
      </c>
      <c r="M23" s="1499">
        <v>4</v>
      </c>
      <c r="N23" s="1499">
        <v>4</v>
      </c>
      <c r="O23" s="1499">
        <v>4</v>
      </c>
      <c r="P23" s="1499">
        <v>2</v>
      </c>
      <c r="Q23" s="1499">
        <v>3</v>
      </c>
      <c r="R23" s="1499">
        <v>8</v>
      </c>
      <c r="S23" s="1499">
        <v>6</v>
      </c>
      <c r="T23" s="1499">
        <v>6</v>
      </c>
      <c r="U23" s="1499">
        <v>9</v>
      </c>
      <c r="V23" s="1499">
        <v>5</v>
      </c>
      <c r="W23" s="1499">
        <v>3</v>
      </c>
      <c r="X23" s="1499">
        <v>1</v>
      </c>
      <c r="Y23" s="1499" t="s">
        <v>36</v>
      </c>
      <c r="Z23" s="1499" t="s">
        <v>36</v>
      </c>
      <c r="AA23" s="1508" t="s">
        <v>36</v>
      </c>
      <c r="AB23" s="1499">
        <v>6</v>
      </c>
      <c r="AC23" s="1499">
        <v>30</v>
      </c>
      <c r="AD23" s="1508">
        <v>30</v>
      </c>
      <c r="AE23" s="1500">
        <v>9.0909090909090917</v>
      </c>
      <c r="AF23" s="1500">
        <v>45.454545454545453</v>
      </c>
      <c r="AG23" s="1501">
        <v>45.454545454545453</v>
      </c>
    </row>
    <row r="24" spans="2:33" s="1520" customFormat="1" ht="11.45" customHeight="1">
      <c r="B24" s="1537"/>
      <c r="C24" s="1538"/>
      <c r="D24" s="1539" t="s">
        <v>32</v>
      </c>
      <c r="E24" s="1540">
        <v>67</v>
      </c>
      <c r="F24" s="1541">
        <v>2</v>
      </c>
      <c r="G24" s="1541">
        <v>4</v>
      </c>
      <c r="H24" s="1541">
        <v>2</v>
      </c>
      <c r="I24" s="1541">
        <v>1</v>
      </c>
      <c r="J24" s="1541">
        <v>2</v>
      </c>
      <c r="K24" s="1541">
        <v>2</v>
      </c>
      <c r="L24" s="1541">
        <v>2</v>
      </c>
      <c r="M24" s="1541">
        <v>3</v>
      </c>
      <c r="N24" s="1541" t="s">
        <v>36</v>
      </c>
      <c r="O24" s="1541">
        <v>2</v>
      </c>
      <c r="P24" s="1541">
        <v>3</v>
      </c>
      <c r="Q24" s="1541">
        <v>10</v>
      </c>
      <c r="R24" s="1541">
        <v>7</v>
      </c>
      <c r="S24" s="1541">
        <v>4</v>
      </c>
      <c r="T24" s="1541">
        <v>7</v>
      </c>
      <c r="U24" s="1541">
        <v>4</v>
      </c>
      <c r="V24" s="1541">
        <v>6</v>
      </c>
      <c r="W24" s="1541">
        <v>3</v>
      </c>
      <c r="X24" s="1541">
        <v>2</v>
      </c>
      <c r="Y24" s="1541">
        <v>1</v>
      </c>
      <c r="Z24" s="1541" t="s">
        <v>36</v>
      </c>
      <c r="AA24" s="1540" t="s">
        <v>36</v>
      </c>
      <c r="AB24" s="1541">
        <v>8</v>
      </c>
      <c r="AC24" s="1541">
        <v>32</v>
      </c>
      <c r="AD24" s="1540">
        <v>27</v>
      </c>
      <c r="AE24" s="1542">
        <v>11.940298507462686</v>
      </c>
      <c r="AF24" s="1542">
        <v>47.761194029850742</v>
      </c>
      <c r="AG24" s="1543">
        <v>40.298507462686565</v>
      </c>
    </row>
    <row r="25" spans="2:33" s="1520" customFormat="1" ht="11.45" customHeight="1">
      <c r="B25" s="1536" t="s">
        <v>1441</v>
      </c>
      <c r="C25" s="1508">
        <v>210</v>
      </c>
      <c r="D25" s="1518" t="s">
        <v>1435</v>
      </c>
      <c r="E25" s="1508">
        <v>476</v>
      </c>
      <c r="F25" s="1499">
        <v>13</v>
      </c>
      <c r="G25" s="1499">
        <v>9</v>
      </c>
      <c r="H25" s="1499">
        <v>27</v>
      </c>
      <c r="I25" s="1499">
        <v>26</v>
      </c>
      <c r="J25" s="1499">
        <v>8</v>
      </c>
      <c r="K25" s="1499">
        <v>15</v>
      </c>
      <c r="L25" s="1499">
        <v>14</v>
      </c>
      <c r="M25" s="1499">
        <v>25</v>
      </c>
      <c r="N25" s="1499">
        <v>18</v>
      </c>
      <c r="O25" s="1499">
        <v>46</v>
      </c>
      <c r="P25" s="1499">
        <v>47</v>
      </c>
      <c r="Q25" s="1499">
        <v>46</v>
      </c>
      <c r="R25" s="1499">
        <v>36</v>
      </c>
      <c r="S25" s="1499">
        <v>44</v>
      </c>
      <c r="T25" s="1499">
        <v>36</v>
      </c>
      <c r="U25" s="1499">
        <v>24</v>
      </c>
      <c r="V25" s="1499">
        <v>21</v>
      </c>
      <c r="W25" s="1499">
        <v>14</v>
      </c>
      <c r="X25" s="1499">
        <v>5</v>
      </c>
      <c r="Y25" s="1499">
        <v>2</v>
      </c>
      <c r="Z25" s="1499" t="s">
        <v>36</v>
      </c>
      <c r="AA25" s="1508" t="s">
        <v>36</v>
      </c>
      <c r="AB25" s="1499">
        <v>49</v>
      </c>
      <c r="AC25" s="1499">
        <v>281</v>
      </c>
      <c r="AD25" s="1508">
        <v>146</v>
      </c>
      <c r="AE25" s="1500">
        <v>10.294117647058822</v>
      </c>
      <c r="AF25" s="1500">
        <v>59.033613445378151</v>
      </c>
      <c r="AG25" s="1501">
        <v>30.672268907563026</v>
      </c>
    </row>
    <row r="26" spans="2:33" s="1520" customFormat="1" ht="11.45" customHeight="1">
      <c r="B26" s="1521"/>
      <c r="C26" s="1522"/>
      <c r="D26" s="1523" t="s">
        <v>31</v>
      </c>
      <c r="E26" s="1508">
        <v>211</v>
      </c>
      <c r="F26" s="1499">
        <v>7</v>
      </c>
      <c r="G26" s="1499">
        <v>4</v>
      </c>
      <c r="H26" s="1499">
        <v>11</v>
      </c>
      <c r="I26" s="1499">
        <v>12</v>
      </c>
      <c r="J26" s="1499">
        <v>5</v>
      </c>
      <c r="K26" s="1499">
        <v>9</v>
      </c>
      <c r="L26" s="1499">
        <v>4</v>
      </c>
      <c r="M26" s="1499">
        <v>12</v>
      </c>
      <c r="N26" s="1499">
        <v>7</v>
      </c>
      <c r="O26" s="1499">
        <v>22</v>
      </c>
      <c r="P26" s="1499">
        <v>20</v>
      </c>
      <c r="Q26" s="1499">
        <v>21</v>
      </c>
      <c r="R26" s="1499">
        <v>16</v>
      </c>
      <c r="S26" s="1499">
        <v>21</v>
      </c>
      <c r="T26" s="1499">
        <v>20</v>
      </c>
      <c r="U26" s="1499">
        <v>7</v>
      </c>
      <c r="V26" s="1499">
        <v>7</v>
      </c>
      <c r="W26" s="1499">
        <v>4</v>
      </c>
      <c r="X26" s="1499">
        <v>2</v>
      </c>
      <c r="Y26" s="1499" t="s">
        <v>36</v>
      </c>
      <c r="Z26" s="1499" t="s">
        <v>36</v>
      </c>
      <c r="AA26" s="1508" t="s">
        <v>36</v>
      </c>
      <c r="AB26" s="1499">
        <v>22</v>
      </c>
      <c r="AC26" s="1499">
        <v>128</v>
      </c>
      <c r="AD26" s="1508">
        <v>61</v>
      </c>
      <c r="AE26" s="1500">
        <v>10.42654028436019</v>
      </c>
      <c r="AF26" s="1500">
        <v>60.66350710900474</v>
      </c>
      <c r="AG26" s="1501">
        <v>28.90995260663507</v>
      </c>
    </row>
    <row r="27" spans="2:33" s="1520" customFormat="1" ht="11.45" customHeight="1">
      <c r="B27" s="1536"/>
      <c r="C27" s="1538"/>
      <c r="D27" s="1539" t="s">
        <v>32</v>
      </c>
      <c r="E27" s="1540">
        <v>265</v>
      </c>
      <c r="F27" s="1541">
        <v>6</v>
      </c>
      <c r="G27" s="1541">
        <v>5</v>
      </c>
      <c r="H27" s="1541">
        <v>16</v>
      </c>
      <c r="I27" s="1541">
        <v>14</v>
      </c>
      <c r="J27" s="1541">
        <v>3</v>
      </c>
      <c r="K27" s="1541">
        <v>6</v>
      </c>
      <c r="L27" s="1541">
        <v>10</v>
      </c>
      <c r="M27" s="1541">
        <v>13</v>
      </c>
      <c r="N27" s="1541">
        <v>11</v>
      </c>
      <c r="O27" s="1541">
        <v>24</v>
      </c>
      <c r="P27" s="1541">
        <v>27</v>
      </c>
      <c r="Q27" s="1541">
        <v>25</v>
      </c>
      <c r="R27" s="1541">
        <v>20</v>
      </c>
      <c r="S27" s="1541">
        <v>23</v>
      </c>
      <c r="T27" s="1541">
        <v>16</v>
      </c>
      <c r="U27" s="1541">
        <v>17</v>
      </c>
      <c r="V27" s="1541">
        <v>14</v>
      </c>
      <c r="W27" s="1541">
        <v>10</v>
      </c>
      <c r="X27" s="1541">
        <v>3</v>
      </c>
      <c r="Y27" s="1541">
        <v>2</v>
      </c>
      <c r="Z27" s="1541" t="s">
        <v>36</v>
      </c>
      <c r="AA27" s="1540" t="s">
        <v>36</v>
      </c>
      <c r="AB27" s="1541">
        <v>27</v>
      </c>
      <c r="AC27" s="1541">
        <v>153</v>
      </c>
      <c r="AD27" s="1540">
        <v>85</v>
      </c>
      <c r="AE27" s="1542">
        <v>10.188679245283019</v>
      </c>
      <c r="AF27" s="1542">
        <v>57.735849056603769</v>
      </c>
      <c r="AG27" s="1543">
        <v>32.075471698113205</v>
      </c>
    </row>
    <row r="28" spans="2:33" s="1520" customFormat="1" ht="11.45" customHeight="1">
      <c r="B28" s="1544" t="s">
        <v>1442</v>
      </c>
      <c r="C28" s="1508">
        <v>280</v>
      </c>
      <c r="D28" s="1518" t="s">
        <v>1435</v>
      </c>
      <c r="E28" s="1508">
        <v>591</v>
      </c>
      <c r="F28" s="1499">
        <v>9</v>
      </c>
      <c r="G28" s="1499">
        <v>12</v>
      </c>
      <c r="H28" s="1499">
        <v>20</v>
      </c>
      <c r="I28" s="1499">
        <v>30</v>
      </c>
      <c r="J28" s="1499">
        <v>18</v>
      </c>
      <c r="K28" s="1499">
        <v>16</v>
      </c>
      <c r="L28" s="1499">
        <v>18</v>
      </c>
      <c r="M28" s="1499">
        <v>22</v>
      </c>
      <c r="N28" s="1499">
        <v>31</v>
      </c>
      <c r="O28" s="1499">
        <v>34</v>
      </c>
      <c r="P28" s="1499">
        <v>32</v>
      </c>
      <c r="Q28" s="1499">
        <v>40</v>
      </c>
      <c r="R28" s="1499">
        <v>45</v>
      </c>
      <c r="S28" s="1499">
        <v>53</v>
      </c>
      <c r="T28" s="1499">
        <v>66</v>
      </c>
      <c r="U28" s="1499">
        <v>46</v>
      </c>
      <c r="V28" s="1499">
        <v>50</v>
      </c>
      <c r="W28" s="1499">
        <v>34</v>
      </c>
      <c r="X28" s="1499">
        <v>8</v>
      </c>
      <c r="Y28" s="1499">
        <v>4</v>
      </c>
      <c r="Z28" s="1499" t="s">
        <v>36</v>
      </c>
      <c r="AA28" s="1508">
        <v>3</v>
      </c>
      <c r="AB28" s="1499">
        <v>41</v>
      </c>
      <c r="AC28" s="1499">
        <v>286</v>
      </c>
      <c r="AD28" s="1508">
        <v>261</v>
      </c>
      <c r="AE28" s="1500">
        <v>6.9727891156462576</v>
      </c>
      <c r="AF28" s="1500">
        <v>48.639455782312922</v>
      </c>
      <c r="AG28" s="1501">
        <v>44.387755102040813</v>
      </c>
    </row>
    <row r="29" spans="2:33" s="1520" customFormat="1" ht="11.45" customHeight="1">
      <c r="B29" s="1521"/>
      <c r="C29" s="1522"/>
      <c r="D29" s="1523" t="s">
        <v>31</v>
      </c>
      <c r="E29" s="1508">
        <v>272</v>
      </c>
      <c r="F29" s="1499">
        <v>3</v>
      </c>
      <c r="G29" s="1499">
        <v>7</v>
      </c>
      <c r="H29" s="1499">
        <v>6</v>
      </c>
      <c r="I29" s="1499">
        <v>18</v>
      </c>
      <c r="J29" s="1499">
        <v>9</v>
      </c>
      <c r="K29" s="1499">
        <v>7</v>
      </c>
      <c r="L29" s="1499">
        <v>6</v>
      </c>
      <c r="M29" s="1499">
        <v>12</v>
      </c>
      <c r="N29" s="1499">
        <v>15</v>
      </c>
      <c r="O29" s="1499">
        <v>18</v>
      </c>
      <c r="P29" s="1499">
        <v>15</v>
      </c>
      <c r="Q29" s="1499">
        <v>19</v>
      </c>
      <c r="R29" s="1499">
        <v>23</v>
      </c>
      <c r="S29" s="1499">
        <v>28</v>
      </c>
      <c r="T29" s="1499">
        <v>26</v>
      </c>
      <c r="U29" s="1499">
        <v>21</v>
      </c>
      <c r="V29" s="1499">
        <v>19</v>
      </c>
      <c r="W29" s="1499">
        <v>14</v>
      </c>
      <c r="X29" s="1499">
        <v>3</v>
      </c>
      <c r="Y29" s="1499">
        <v>1</v>
      </c>
      <c r="Z29" s="1499" t="s">
        <v>36</v>
      </c>
      <c r="AA29" s="1508">
        <v>2</v>
      </c>
      <c r="AB29" s="1499">
        <v>16</v>
      </c>
      <c r="AC29" s="1499">
        <v>142</v>
      </c>
      <c r="AD29" s="1508">
        <v>112</v>
      </c>
      <c r="AE29" s="1500">
        <v>5.9259259259259265</v>
      </c>
      <c r="AF29" s="1500">
        <v>52.592592592592588</v>
      </c>
      <c r="AG29" s="1501">
        <v>41.481481481481481</v>
      </c>
    </row>
    <row r="30" spans="2:33" s="1520" customFormat="1" ht="11.45" customHeight="1">
      <c r="B30" s="1537"/>
      <c r="C30" s="1538"/>
      <c r="D30" s="1539" t="s">
        <v>32</v>
      </c>
      <c r="E30" s="1540">
        <v>319</v>
      </c>
      <c r="F30" s="1541">
        <v>6</v>
      </c>
      <c r="G30" s="1541">
        <v>5</v>
      </c>
      <c r="H30" s="1541">
        <v>14</v>
      </c>
      <c r="I30" s="1541">
        <v>12</v>
      </c>
      <c r="J30" s="1541">
        <v>9</v>
      </c>
      <c r="K30" s="1541">
        <v>9</v>
      </c>
      <c r="L30" s="1541">
        <v>12</v>
      </c>
      <c r="M30" s="1541">
        <v>10</v>
      </c>
      <c r="N30" s="1541">
        <v>16</v>
      </c>
      <c r="O30" s="1541">
        <v>16</v>
      </c>
      <c r="P30" s="1541">
        <v>17</v>
      </c>
      <c r="Q30" s="1541">
        <v>21</v>
      </c>
      <c r="R30" s="1541">
        <v>22</v>
      </c>
      <c r="S30" s="1541">
        <v>25</v>
      </c>
      <c r="T30" s="1541">
        <v>40</v>
      </c>
      <c r="U30" s="1541">
        <v>25</v>
      </c>
      <c r="V30" s="1541">
        <v>31</v>
      </c>
      <c r="W30" s="1541">
        <v>20</v>
      </c>
      <c r="X30" s="1541">
        <v>5</v>
      </c>
      <c r="Y30" s="1541">
        <v>3</v>
      </c>
      <c r="Z30" s="1541" t="s">
        <v>36</v>
      </c>
      <c r="AA30" s="1540">
        <v>1</v>
      </c>
      <c r="AB30" s="1541">
        <v>25</v>
      </c>
      <c r="AC30" s="1541">
        <v>144</v>
      </c>
      <c r="AD30" s="1540">
        <v>149</v>
      </c>
      <c r="AE30" s="1542">
        <v>7.8616352201257858</v>
      </c>
      <c r="AF30" s="1542">
        <v>45.283018867924532</v>
      </c>
      <c r="AG30" s="1543">
        <v>46.855345911949684</v>
      </c>
    </row>
    <row r="31" spans="2:33" s="1520" customFormat="1" ht="11.45" customHeight="1">
      <c r="B31" s="1536" t="s">
        <v>1443</v>
      </c>
      <c r="C31" s="1508">
        <v>145</v>
      </c>
      <c r="D31" s="1518" t="s">
        <v>1435</v>
      </c>
      <c r="E31" s="1508">
        <v>299</v>
      </c>
      <c r="F31" s="1499">
        <v>2</v>
      </c>
      <c r="G31" s="1499">
        <v>3</v>
      </c>
      <c r="H31" s="1499">
        <v>8</v>
      </c>
      <c r="I31" s="1499">
        <v>12</v>
      </c>
      <c r="J31" s="1499">
        <v>9</v>
      </c>
      <c r="K31" s="1499">
        <v>7</v>
      </c>
      <c r="L31" s="1499">
        <v>10</v>
      </c>
      <c r="M31" s="1499">
        <v>16</v>
      </c>
      <c r="N31" s="1499">
        <v>13</v>
      </c>
      <c r="O31" s="1499">
        <v>24</v>
      </c>
      <c r="P31" s="1499">
        <v>22</v>
      </c>
      <c r="Q31" s="1499">
        <v>17</v>
      </c>
      <c r="R31" s="1499">
        <v>13</v>
      </c>
      <c r="S31" s="1499">
        <v>33</v>
      </c>
      <c r="T31" s="1499">
        <v>33</v>
      </c>
      <c r="U31" s="1499">
        <v>26</v>
      </c>
      <c r="V31" s="1499">
        <v>31</v>
      </c>
      <c r="W31" s="1499">
        <v>13</v>
      </c>
      <c r="X31" s="1499">
        <v>4</v>
      </c>
      <c r="Y31" s="1499">
        <v>2</v>
      </c>
      <c r="Z31" s="1499" t="s">
        <v>36</v>
      </c>
      <c r="AA31" s="1508">
        <v>1</v>
      </c>
      <c r="AB31" s="1499">
        <v>13</v>
      </c>
      <c r="AC31" s="1499">
        <v>143</v>
      </c>
      <c r="AD31" s="1508">
        <v>142</v>
      </c>
      <c r="AE31" s="1500">
        <v>4.3624161073825505</v>
      </c>
      <c r="AF31" s="1500">
        <v>47.986577181208048</v>
      </c>
      <c r="AG31" s="1501">
        <v>47.651006711409394</v>
      </c>
    </row>
    <row r="32" spans="2:33" s="1520" customFormat="1" ht="11.45" customHeight="1">
      <c r="B32" s="1521"/>
      <c r="C32" s="1522"/>
      <c r="D32" s="1523" t="s">
        <v>31</v>
      </c>
      <c r="E32" s="1508">
        <v>135</v>
      </c>
      <c r="F32" s="1499">
        <v>2</v>
      </c>
      <c r="G32" s="1499">
        <v>1</v>
      </c>
      <c r="H32" s="1499">
        <v>4</v>
      </c>
      <c r="I32" s="1499">
        <v>6</v>
      </c>
      <c r="J32" s="1499">
        <v>4</v>
      </c>
      <c r="K32" s="1499">
        <v>5</v>
      </c>
      <c r="L32" s="1499">
        <v>7</v>
      </c>
      <c r="M32" s="1499">
        <v>9</v>
      </c>
      <c r="N32" s="1499">
        <v>7</v>
      </c>
      <c r="O32" s="1499">
        <v>11</v>
      </c>
      <c r="P32" s="1499">
        <v>7</v>
      </c>
      <c r="Q32" s="1499">
        <v>6</v>
      </c>
      <c r="R32" s="1499">
        <v>3</v>
      </c>
      <c r="S32" s="1499">
        <v>16</v>
      </c>
      <c r="T32" s="1499">
        <v>16</v>
      </c>
      <c r="U32" s="1499">
        <v>10</v>
      </c>
      <c r="V32" s="1499">
        <v>13</v>
      </c>
      <c r="W32" s="1499">
        <v>6</v>
      </c>
      <c r="X32" s="1499">
        <v>1</v>
      </c>
      <c r="Y32" s="1499" t="s">
        <v>36</v>
      </c>
      <c r="Z32" s="1499" t="s">
        <v>36</v>
      </c>
      <c r="AA32" s="1508">
        <v>1</v>
      </c>
      <c r="AB32" s="1499">
        <v>7</v>
      </c>
      <c r="AC32" s="1499">
        <v>65</v>
      </c>
      <c r="AD32" s="1508">
        <v>62</v>
      </c>
      <c r="AE32" s="1500">
        <v>5.2238805970149249</v>
      </c>
      <c r="AF32" s="1500">
        <v>48.507462686567166</v>
      </c>
      <c r="AG32" s="1501">
        <v>46.268656716417908</v>
      </c>
    </row>
    <row r="33" spans="2:33" s="1520" customFormat="1" ht="11.45" customHeight="1">
      <c r="B33" s="1536"/>
      <c r="C33" s="1538"/>
      <c r="D33" s="1539" t="s">
        <v>32</v>
      </c>
      <c r="E33" s="1540">
        <v>164</v>
      </c>
      <c r="F33" s="1541" t="s">
        <v>36</v>
      </c>
      <c r="G33" s="1541">
        <v>2</v>
      </c>
      <c r="H33" s="1541">
        <v>4</v>
      </c>
      <c r="I33" s="1541">
        <v>6</v>
      </c>
      <c r="J33" s="1541">
        <v>5</v>
      </c>
      <c r="K33" s="1541">
        <v>2</v>
      </c>
      <c r="L33" s="1541">
        <v>3</v>
      </c>
      <c r="M33" s="1541">
        <v>7</v>
      </c>
      <c r="N33" s="1541">
        <v>6</v>
      </c>
      <c r="O33" s="1541">
        <v>13</v>
      </c>
      <c r="P33" s="1541">
        <v>15</v>
      </c>
      <c r="Q33" s="1541">
        <v>11</v>
      </c>
      <c r="R33" s="1541">
        <v>10</v>
      </c>
      <c r="S33" s="1541">
        <v>17</v>
      </c>
      <c r="T33" s="1541">
        <v>17</v>
      </c>
      <c r="U33" s="1541">
        <v>16</v>
      </c>
      <c r="V33" s="1541">
        <v>18</v>
      </c>
      <c r="W33" s="1541">
        <v>7</v>
      </c>
      <c r="X33" s="1541">
        <v>3</v>
      </c>
      <c r="Y33" s="1541">
        <v>2</v>
      </c>
      <c r="Z33" s="1541" t="s">
        <v>36</v>
      </c>
      <c r="AA33" s="1540" t="s">
        <v>36</v>
      </c>
      <c r="AB33" s="1541">
        <v>6</v>
      </c>
      <c r="AC33" s="1541">
        <v>78</v>
      </c>
      <c r="AD33" s="1540">
        <v>80</v>
      </c>
      <c r="AE33" s="1542">
        <v>3.6585365853658534</v>
      </c>
      <c r="AF33" s="1542">
        <v>47.560975609756099</v>
      </c>
      <c r="AG33" s="1543">
        <v>48.780487804878049</v>
      </c>
    </row>
    <row r="34" spans="2:33" s="1520" customFormat="1" ht="11.45" customHeight="1">
      <c r="B34" s="1544" t="s">
        <v>1444</v>
      </c>
      <c r="C34" s="1508">
        <v>155</v>
      </c>
      <c r="D34" s="1518" t="s">
        <v>1435</v>
      </c>
      <c r="E34" s="1508">
        <v>323</v>
      </c>
      <c r="F34" s="1499">
        <v>4</v>
      </c>
      <c r="G34" s="1499">
        <v>8</v>
      </c>
      <c r="H34" s="1499">
        <v>9</v>
      </c>
      <c r="I34" s="1499">
        <v>9</v>
      </c>
      <c r="J34" s="1499">
        <v>8</v>
      </c>
      <c r="K34" s="1499">
        <v>7</v>
      </c>
      <c r="L34" s="1499">
        <v>17</v>
      </c>
      <c r="M34" s="1499">
        <v>15</v>
      </c>
      <c r="N34" s="1499">
        <v>16</v>
      </c>
      <c r="O34" s="1499">
        <v>15</v>
      </c>
      <c r="P34" s="1499">
        <v>27</v>
      </c>
      <c r="Q34" s="1499">
        <v>16</v>
      </c>
      <c r="R34" s="1499">
        <v>31</v>
      </c>
      <c r="S34" s="1499">
        <v>25</v>
      </c>
      <c r="T34" s="1499">
        <v>25</v>
      </c>
      <c r="U34" s="1499">
        <v>29</v>
      </c>
      <c r="V34" s="1499">
        <v>19</v>
      </c>
      <c r="W34" s="1499">
        <v>20</v>
      </c>
      <c r="X34" s="1499">
        <v>15</v>
      </c>
      <c r="Y34" s="1499">
        <v>1</v>
      </c>
      <c r="Z34" s="1499">
        <v>1</v>
      </c>
      <c r="AA34" s="1508">
        <v>6</v>
      </c>
      <c r="AB34" s="1499">
        <v>21</v>
      </c>
      <c r="AC34" s="1499">
        <v>161</v>
      </c>
      <c r="AD34" s="1508">
        <v>135</v>
      </c>
      <c r="AE34" s="1500">
        <v>6.624605678233439</v>
      </c>
      <c r="AF34" s="1500">
        <v>50.788643533123022</v>
      </c>
      <c r="AG34" s="1501">
        <v>42.586750788643535</v>
      </c>
    </row>
    <row r="35" spans="2:33" s="1520" customFormat="1" ht="11.45" customHeight="1">
      <c r="B35" s="1521"/>
      <c r="C35" s="1522"/>
      <c r="D35" s="1523" t="s">
        <v>31</v>
      </c>
      <c r="E35" s="1508">
        <v>149</v>
      </c>
      <c r="F35" s="1499">
        <v>2</v>
      </c>
      <c r="G35" s="1499">
        <v>6</v>
      </c>
      <c r="H35" s="1499">
        <v>5</v>
      </c>
      <c r="I35" s="1499">
        <v>2</v>
      </c>
      <c r="J35" s="1499">
        <v>4</v>
      </c>
      <c r="K35" s="1499">
        <v>2</v>
      </c>
      <c r="L35" s="1499">
        <v>11</v>
      </c>
      <c r="M35" s="1499">
        <v>7</v>
      </c>
      <c r="N35" s="1499">
        <v>8</v>
      </c>
      <c r="O35" s="1499">
        <v>9</v>
      </c>
      <c r="P35" s="1499">
        <v>15</v>
      </c>
      <c r="Q35" s="1499">
        <v>7</v>
      </c>
      <c r="R35" s="1499">
        <v>14</v>
      </c>
      <c r="S35" s="1499">
        <v>11</v>
      </c>
      <c r="T35" s="1499">
        <v>11</v>
      </c>
      <c r="U35" s="1499">
        <v>11</v>
      </c>
      <c r="V35" s="1499">
        <v>8</v>
      </c>
      <c r="W35" s="1499">
        <v>6</v>
      </c>
      <c r="X35" s="1499">
        <v>5</v>
      </c>
      <c r="Y35" s="1499">
        <v>1</v>
      </c>
      <c r="Z35" s="1499" t="s">
        <v>36</v>
      </c>
      <c r="AA35" s="1508">
        <v>4</v>
      </c>
      <c r="AB35" s="1499">
        <v>13</v>
      </c>
      <c r="AC35" s="1499">
        <v>79</v>
      </c>
      <c r="AD35" s="1508">
        <v>53</v>
      </c>
      <c r="AE35" s="1500">
        <v>8.9655172413793096</v>
      </c>
      <c r="AF35" s="1500">
        <v>54.482758620689651</v>
      </c>
      <c r="AG35" s="1501">
        <v>36.551724137931032</v>
      </c>
    </row>
    <row r="36" spans="2:33" s="1520" customFormat="1" ht="11.45" customHeight="1">
      <c r="B36" s="1537"/>
      <c r="C36" s="1538"/>
      <c r="D36" s="1539" t="s">
        <v>32</v>
      </c>
      <c r="E36" s="1540">
        <v>174</v>
      </c>
      <c r="F36" s="1541">
        <v>2</v>
      </c>
      <c r="G36" s="1541">
        <v>2</v>
      </c>
      <c r="H36" s="1541">
        <v>4</v>
      </c>
      <c r="I36" s="1541">
        <v>7</v>
      </c>
      <c r="J36" s="1541">
        <v>4</v>
      </c>
      <c r="K36" s="1541">
        <v>5</v>
      </c>
      <c r="L36" s="1541">
        <v>6</v>
      </c>
      <c r="M36" s="1541">
        <v>8</v>
      </c>
      <c r="N36" s="1541">
        <v>8</v>
      </c>
      <c r="O36" s="1541">
        <v>6</v>
      </c>
      <c r="P36" s="1541">
        <v>12</v>
      </c>
      <c r="Q36" s="1541">
        <v>9</v>
      </c>
      <c r="R36" s="1541">
        <v>17</v>
      </c>
      <c r="S36" s="1541">
        <v>14</v>
      </c>
      <c r="T36" s="1541">
        <v>14</v>
      </c>
      <c r="U36" s="1541">
        <v>18</v>
      </c>
      <c r="V36" s="1541">
        <v>11</v>
      </c>
      <c r="W36" s="1541">
        <v>14</v>
      </c>
      <c r="X36" s="1541">
        <v>10</v>
      </c>
      <c r="Y36" s="1541" t="s">
        <v>36</v>
      </c>
      <c r="Z36" s="1541">
        <v>1</v>
      </c>
      <c r="AA36" s="1540">
        <v>2</v>
      </c>
      <c r="AB36" s="1541">
        <v>8</v>
      </c>
      <c r="AC36" s="1541">
        <v>82</v>
      </c>
      <c r="AD36" s="1540">
        <v>82</v>
      </c>
      <c r="AE36" s="1542">
        <v>4.6511627906976747</v>
      </c>
      <c r="AF36" s="1542">
        <v>47.674418604651166</v>
      </c>
      <c r="AG36" s="1543">
        <v>47.674418604651166</v>
      </c>
    </row>
    <row r="37" spans="2:33" s="1520" customFormat="1" ht="11.45" customHeight="1">
      <c r="B37" s="1536" t="s">
        <v>1445</v>
      </c>
      <c r="C37" s="1508">
        <v>438</v>
      </c>
      <c r="D37" s="1518" t="s">
        <v>1435</v>
      </c>
      <c r="E37" s="1508">
        <v>881</v>
      </c>
      <c r="F37" s="1499">
        <v>30</v>
      </c>
      <c r="G37" s="1499">
        <v>30</v>
      </c>
      <c r="H37" s="1499">
        <v>21</v>
      </c>
      <c r="I37" s="1499">
        <v>32</v>
      </c>
      <c r="J37" s="1499">
        <v>38</v>
      </c>
      <c r="K37" s="1499">
        <v>51</v>
      </c>
      <c r="L37" s="1499">
        <v>37</v>
      </c>
      <c r="M37" s="1499">
        <v>40</v>
      </c>
      <c r="N37" s="1499">
        <v>45</v>
      </c>
      <c r="O37" s="1499">
        <v>74</v>
      </c>
      <c r="P37" s="1499">
        <v>66</v>
      </c>
      <c r="Q37" s="1499">
        <v>59</v>
      </c>
      <c r="R37" s="1499">
        <v>52</v>
      </c>
      <c r="S37" s="1499">
        <v>73</v>
      </c>
      <c r="T37" s="1499">
        <v>70</v>
      </c>
      <c r="U37" s="1499">
        <v>62</v>
      </c>
      <c r="V37" s="1499">
        <v>55</v>
      </c>
      <c r="W37" s="1499">
        <v>25</v>
      </c>
      <c r="X37" s="1499">
        <v>10</v>
      </c>
      <c r="Y37" s="1499">
        <v>1</v>
      </c>
      <c r="Z37" s="1499">
        <v>1</v>
      </c>
      <c r="AA37" s="1508">
        <v>9</v>
      </c>
      <c r="AB37" s="1499">
        <v>81</v>
      </c>
      <c r="AC37" s="1499">
        <v>494</v>
      </c>
      <c r="AD37" s="1508">
        <v>297</v>
      </c>
      <c r="AE37" s="1500">
        <v>9.2889908256880727</v>
      </c>
      <c r="AF37" s="1500">
        <v>56.651376146788991</v>
      </c>
      <c r="AG37" s="1501">
        <v>34.059633027522935</v>
      </c>
    </row>
    <row r="38" spans="2:33" s="1520" customFormat="1" ht="11.45" customHeight="1">
      <c r="B38" s="1521"/>
      <c r="C38" s="1522"/>
      <c r="D38" s="1523" t="s">
        <v>31</v>
      </c>
      <c r="E38" s="1508">
        <v>382</v>
      </c>
      <c r="F38" s="1499">
        <v>11</v>
      </c>
      <c r="G38" s="1499">
        <v>15</v>
      </c>
      <c r="H38" s="1499">
        <v>12</v>
      </c>
      <c r="I38" s="1499">
        <v>11</v>
      </c>
      <c r="J38" s="1499">
        <v>15</v>
      </c>
      <c r="K38" s="1499">
        <v>19</v>
      </c>
      <c r="L38" s="1499">
        <v>18</v>
      </c>
      <c r="M38" s="1499">
        <v>17</v>
      </c>
      <c r="N38" s="1499">
        <v>17</v>
      </c>
      <c r="O38" s="1499">
        <v>28</v>
      </c>
      <c r="P38" s="1499">
        <v>34</v>
      </c>
      <c r="Q38" s="1499">
        <v>31</v>
      </c>
      <c r="R38" s="1499">
        <v>26</v>
      </c>
      <c r="S38" s="1499">
        <v>30</v>
      </c>
      <c r="T38" s="1499">
        <v>33</v>
      </c>
      <c r="U38" s="1499">
        <v>25</v>
      </c>
      <c r="V38" s="1499">
        <v>18</v>
      </c>
      <c r="W38" s="1499">
        <v>11</v>
      </c>
      <c r="X38" s="1499">
        <v>5</v>
      </c>
      <c r="Y38" s="1499" t="s">
        <v>36</v>
      </c>
      <c r="Z38" s="1499" t="s">
        <v>36</v>
      </c>
      <c r="AA38" s="1508">
        <v>6</v>
      </c>
      <c r="AB38" s="1499">
        <v>38</v>
      </c>
      <c r="AC38" s="1499">
        <v>216</v>
      </c>
      <c r="AD38" s="1508">
        <v>122</v>
      </c>
      <c r="AE38" s="1500">
        <v>10.106382978723403</v>
      </c>
      <c r="AF38" s="1500">
        <v>57.446808510638306</v>
      </c>
      <c r="AG38" s="1501">
        <v>32.446808510638299</v>
      </c>
    </row>
    <row r="39" spans="2:33" s="1520" customFormat="1" ht="11.45" customHeight="1">
      <c r="B39" s="1536"/>
      <c r="C39" s="1538"/>
      <c r="D39" s="1539" t="s">
        <v>32</v>
      </c>
      <c r="E39" s="1540">
        <v>499</v>
      </c>
      <c r="F39" s="1541">
        <v>19</v>
      </c>
      <c r="G39" s="1541">
        <v>15</v>
      </c>
      <c r="H39" s="1541">
        <v>9</v>
      </c>
      <c r="I39" s="1541">
        <v>21</v>
      </c>
      <c r="J39" s="1541">
        <v>23</v>
      </c>
      <c r="K39" s="1541">
        <v>32</v>
      </c>
      <c r="L39" s="1541">
        <v>19</v>
      </c>
      <c r="M39" s="1541">
        <v>23</v>
      </c>
      <c r="N39" s="1541">
        <v>28</v>
      </c>
      <c r="O39" s="1541">
        <v>46</v>
      </c>
      <c r="P39" s="1541">
        <v>32</v>
      </c>
      <c r="Q39" s="1541">
        <v>28</v>
      </c>
      <c r="R39" s="1541">
        <v>26</v>
      </c>
      <c r="S39" s="1541">
        <v>43</v>
      </c>
      <c r="T39" s="1541">
        <v>37</v>
      </c>
      <c r="U39" s="1541">
        <v>37</v>
      </c>
      <c r="V39" s="1541">
        <v>37</v>
      </c>
      <c r="W39" s="1541">
        <v>14</v>
      </c>
      <c r="X39" s="1541">
        <v>5</v>
      </c>
      <c r="Y39" s="1541">
        <v>1</v>
      </c>
      <c r="Z39" s="1541">
        <v>1</v>
      </c>
      <c r="AA39" s="1540">
        <v>3</v>
      </c>
      <c r="AB39" s="1541">
        <v>43</v>
      </c>
      <c r="AC39" s="1541">
        <v>278</v>
      </c>
      <c r="AD39" s="1540">
        <v>175</v>
      </c>
      <c r="AE39" s="1542">
        <v>8.6693548387096779</v>
      </c>
      <c r="AF39" s="1542">
        <v>56.048387096774185</v>
      </c>
      <c r="AG39" s="1543">
        <v>35.282258064516128</v>
      </c>
    </row>
    <row r="40" spans="2:33" s="1520" customFormat="1" ht="11.45" customHeight="1">
      <c r="B40" s="1544" t="s">
        <v>1446</v>
      </c>
      <c r="C40" s="1508">
        <v>546</v>
      </c>
      <c r="D40" s="1518" t="s">
        <v>1435</v>
      </c>
      <c r="E40" s="1508">
        <v>1201</v>
      </c>
      <c r="F40" s="1499">
        <v>38</v>
      </c>
      <c r="G40" s="1499">
        <v>58</v>
      </c>
      <c r="H40" s="1499">
        <v>48</v>
      </c>
      <c r="I40" s="1499">
        <v>64</v>
      </c>
      <c r="J40" s="1499">
        <v>26</v>
      </c>
      <c r="K40" s="1499">
        <v>39</v>
      </c>
      <c r="L40" s="1499">
        <v>44</v>
      </c>
      <c r="M40" s="1499">
        <v>43</v>
      </c>
      <c r="N40" s="1499">
        <v>67</v>
      </c>
      <c r="O40" s="1499">
        <v>77</v>
      </c>
      <c r="P40" s="1499">
        <v>66</v>
      </c>
      <c r="Q40" s="1499">
        <v>87</v>
      </c>
      <c r="R40" s="1499">
        <v>77</v>
      </c>
      <c r="S40" s="1499">
        <v>104</v>
      </c>
      <c r="T40" s="1499">
        <v>115</v>
      </c>
      <c r="U40" s="1499">
        <v>83</v>
      </c>
      <c r="V40" s="1499">
        <v>74</v>
      </c>
      <c r="W40" s="1499">
        <v>58</v>
      </c>
      <c r="X40" s="1499">
        <v>20</v>
      </c>
      <c r="Y40" s="1499">
        <v>8</v>
      </c>
      <c r="Z40" s="1499" t="s">
        <v>36</v>
      </c>
      <c r="AA40" s="1508">
        <v>5</v>
      </c>
      <c r="AB40" s="1499">
        <v>144</v>
      </c>
      <c r="AC40" s="1499">
        <v>590</v>
      </c>
      <c r="AD40" s="1508">
        <v>462</v>
      </c>
      <c r="AE40" s="1500">
        <v>12.040133779264215</v>
      </c>
      <c r="AF40" s="1500">
        <v>49.331103678929765</v>
      </c>
      <c r="AG40" s="1501">
        <v>38.628762541806019</v>
      </c>
    </row>
    <row r="41" spans="2:33" s="1520" customFormat="1" ht="11.45" customHeight="1">
      <c r="B41" s="1521"/>
      <c r="C41" s="1522"/>
      <c r="D41" s="1523" t="s">
        <v>31</v>
      </c>
      <c r="E41" s="1508">
        <v>514</v>
      </c>
      <c r="F41" s="1499">
        <v>19</v>
      </c>
      <c r="G41" s="1499">
        <v>33</v>
      </c>
      <c r="H41" s="1499">
        <v>24</v>
      </c>
      <c r="I41" s="1499">
        <v>36</v>
      </c>
      <c r="J41" s="1499">
        <v>10</v>
      </c>
      <c r="K41" s="1499">
        <v>20</v>
      </c>
      <c r="L41" s="1499">
        <v>18</v>
      </c>
      <c r="M41" s="1499">
        <v>21</v>
      </c>
      <c r="N41" s="1499">
        <v>25</v>
      </c>
      <c r="O41" s="1499">
        <v>33</v>
      </c>
      <c r="P41" s="1499">
        <v>27</v>
      </c>
      <c r="Q41" s="1499">
        <v>37</v>
      </c>
      <c r="R41" s="1499">
        <v>35</v>
      </c>
      <c r="S41" s="1499">
        <v>41</v>
      </c>
      <c r="T41" s="1499">
        <v>49</v>
      </c>
      <c r="U41" s="1499">
        <v>29</v>
      </c>
      <c r="V41" s="1499">
        <v>22</v>
      </c>
      <c r="W41" s="1499">
        <v>23</v>
      </c>
      <c r="X41" s="1499">
        <v>8</v>
      </c>
      <c r="Y41" s="1499">
        <v>2</v>
      </c>
      <c r="Z41" s="1499" t="s">
        <v>36</v>
      </c>
      <c r="AA41" s="1508">
        <v>2</v>
      </c>
      <c r="AB41" s="1499">
        <v>76</v>
      </c>
      <c r="AC41" s="1499">
        <v>262</v>
      </c>
      <c r="AD41" s="1508">
        <v>174</v>
      </c>
      <c r="AE41" s="1500">
        <v>14.84375</v>
      </c>
      <c r="AF41" s="1500">
        <v>51.171875</v>
      </c>
      <c r="AG41" s="1501">
        <v>33.984375</v>
      </c>
    </row>
    <row r="42" spans="2:33" s="1520" customFormat="1" ht="11.45" customHeight="1">
      <c r="B42" s="1537"/>
      <c r="C42" s="1538"/>
      <c r="D42" s="1539" t="s">
        <v>32</v>
      </c>
      <c r="E42" s="1540">
        <v>687</v>
      </c>
      <c r="F42" s="1541">
        <v>19</v>
      </c>
      <c r="G42" s="1541">
        <v>25</v>
      </c>
      <c r="H42" s="1541">
        <v>24</v>
      </c>
      <c r="I42" s="1541">
        <v>28</v>
      </c>
      <c r="J42" s="1541">
        <v>16</v>
      </c>
      <c r="K42" s="1541">
        <v>19</v>
      </c>
      <c r="L42" s="1541">
        <v>26</v>
      </c>
      <c r="M42" s="1541">
        <v>22</v>
      </c>
      <c r="N42" s="1541">
        <v>42</v>
      </c>
      <c r="O42" s="1541">
        <v>44</v>
      </c>
      <c r="P42" s="1541">
        <v>39</v>
      </c>
      <c r="Q42" s="1541">
        <v>50</v>
      </c>
      <c r="R42" s="1541">
        <v>42</v>
      </c>
      <c r="S42" s="1541">
        <v>63</v>
      </c>
      <c r="T42" s="1541">
        <v>66</v>
      </c>
      <c r="U42" s="1541">
        <v>54</v>
      </c>
      <c r="V42" s="1541">
        <v>52</v>
      </c>
      <c r="W42" s="1541">
        <v>35</v>
      </c>
      <c r="X42" s="1541">
        <v>12</v>
      </c>
      <c r="Y42" s="1541">
        <v>6</v>
      </c>
      <c r="Z42" s="1541" t="s">
        <v>36</v>
      </c>
      <c r="AA42" s="1540">
        <v>3</v>
      </c>
      <c r="AB42" s="1541">
        <v>68</v>
      </c>
      <c r="AC42" s="1541">
        <v>328</v>
      </c>
      <c r="AD42" s="1540">
        <v>288</v>
      </c>
      <c r="AE42" s="1542">
        <v>9.9415204678362574</v>
      </c>
      <c r="AF42" s="1542">
        <v>47.953216374269005</v>
      </c>
      <c r="AG42" s="1543">
        <v>42.105263157894733</v>
      </c>
    </row>
    <row r="43" spans="2:33" s="1520" customFormat="1" ht="11.45" customHeight="1">
      <c r="B43" s="1536" t="s">
        <v>1447</v>
      </c>
      <c r="C43" s="1508">
        <v>239</v>
      </c>
      <c r="D43" s="1518" t="s">
        <v>1435</v>
      </c>
      <c r="E43" s="1508">
        <v>522</v>
      </c>
      <c r="F43" s="1499">
        <v>20</v>
      </c>
      <c r="G43" s="1499">
        <v>25</v>
      </c>
      <c r="H43" s="1499">
        <v>34</v>
      </c>
      <c r="I43" s="1499">
        <v>29</v>
      </c>
      <c r="J43" s="1499">
        <v>18</v>
      </c>
      <c r="K43" s="1499">
        <v>22</v>
      </c>
      <c r="L43" s="1499">
        <v>17</v>
      </c>
      <c r="M43" s="1499">
        <v>27</v>
      </c>
      <c r="N43" s="1499">
        <v>37</v>
      </c>
      <c r="O43" s="1499">
        <v>56</v>
      </c>
      <c r="P43" s="1499">
        <v>45</v>
      </c>
      <c r="Q43" s="1499">
        <v>37</v>
      </c>
      <c r="R43" s="1499">
        <v>30</v>
      </c>
      <c r="S43" s="1499">
        <v>22</v>
      </c>
      <c r="T43" s="1499">
        <v>23</v>
      </c>
      <c r="U43" s="1499">
        <v>25</v>
      </c>
      <c r="V43" s="1499">
        <v>17</v>
      </c>
      <c r="W43" s="1499">
        <v>20</v>
      </c>
      <c r="X43" s="1499">
        <v>8</v>
      </c>
      <c r="Y43" s="1499">
        <v>2</v>
      </c>
      <c r="Z43" s="1499" t="s">
        <v>36</v>
      </c>
      <c r="AA43" s="1508">
        <v>8</v>
      </c>
      <c r="AB43" s="1499">
        <v>79</v>
      </c>
      <c r="AC43" s="1499">
        <v>318</v>
      </c>
      <c r="AD43" s="1508">
        <v>117</v>
      </c>
      <c r="AE43" s="1500">
        <v>15.369649805447471</v>
      </c>
      <c r="AF43" s="1500">
        <v>61.867704280155642</v>
      </c>
      <c r="AG43" s="1501">
        <v>22.762645914396888</v>
      </c>
    </row>
    <row r="44" spans="2:33" s="1520" customFormat="1" ht="11.45" customHeight="1">
      <c r="B44" s="1521"/>
      <c r="C44" s="1522"/>
      <c r="D44" s="1523" t="s">
        <v>31</v>
      </c>
      <c r="E44" s="1508">
        <v>237</v>
      </c>
      <c r="F44" s="1499">
        <v>9</v>
      </c>
      <c r="G44" s="1499">
        <v>11</v>
      </c>
      <c r="H44" s="1499">
        <v>22</v>
      </c>
      <c r="I44" s="1499">
        <v>15</v>
      </c>
      <c r="J44" s="1499">
        <v>5</v>
      </c>
      <c r="K44" s="1499">
        <v>9</v>
      </c>
      <c r="L44" s="1499">
        <v>7</v>
      </c>
      <c r="M44" s="1499">
        <v>14</v>
      </c>
      <c r="N44" s="1499">
        <v>15</v>
      </c>
      <c r="O44" s="1499">
        <v>28</v>
      </c>
      <c r="P44" s="1499">
        <v>15</v>
      </c>
      <c r="Q44" s="1499">
        <v>21</v>
      </c>
      <c r="R44" s="1499">
        <v>16</v>
      </c>
      <c r="S44" s="1499">
        <v>13</v>
      </c>
      <c r="T44" s="1499">
        <v>7</v>
      </c>
      <c r="U44" s="1499">
        <v>7</v>
      </c>
      <c r="V44" s="1499">
        <v>9</v>
      </c>
      <c r="W44" s="1499">
        <v>8</v>
      </c>
      <c r="X44" s="1499">
        <v>1</v>
      </c>
      <c r="Y44" s="1499" t="s">
        <v>36</v>
      </c>
      <c r="Z44" s="1499" t="s">
        <v>36</v>
      </c>
      <c r="AA44" s="1508">
        <v>5</v>
      </c>
      <c r="AB44" s="1499">
        <v>42</v>
      </c>
      <c r="AC44" s="1499">
        <v>145</v>
      </c>
      <c r="AD44" s="1508">
        <v>45</v>
      </c>
      <c r="AE44" s="1500">
        <v>18.103448275862068</v>
      </c>
      <c r="AF44" s="1500">
        <v>62.5</v>
      </c>
      <c r="AG44" s="1501">
        <v>19.396551724137932</v>
      </c>
    </row>
    <row r="45" spans="2:33" s="1520" customFormat="1" ht="11.45" customHeight="1">
      <c r="B45" s="1537"/>
      <c r="C45" s="1538"/>
      <c r="D45" s="1539" t="s">
        <v>32</v>
      </c>
      <c r="E45" s="1540">
        <v>285</v>
      </c>
      <c r="F45" s="1541">
        <v>11</v>
      </c>
      <c r="G45" s="1541">
        <v>14</v>
      </c>
      <c r="H45" s="1541">
        <v>12</v>
      </c>
      <c r="I45" s="1541">
        <v>14</v>
      </c>
      <c r="J45" s="1541">
        <v>13</v>
      </c>
      <c r="K45" s="1541">
        <v>13</v>
      </c>
      <c r="L45" s="1541">
        <v>10</v>
      </c>
      <c r="M45" s="1541">
        <v>13</v>
      </c>
      <c r="N45" s="1541">
        <v>22</v>
      </c>
      <c r="O45" s="1541">
        <v>28</v>
      </c>
      <c r="P45" s="1541">
        <v>30</v>
      </c>
      <c r="Q45" s="1541">
        <v>16</v>
      </c>
      <c r="R45" s="1541">
        <v>14</v>
      </c>
      <c r="S45" s="1541">
        <v>9</v>
      </c>
      <c r="T45" s="1541">
        <v>16</v>
      </c>
      <c r="U45" s="1541">
        <v>18</v>
      </c>
      <c r="V45" s="1541">
        <v>8</v>
      </c>
      <c r="W45" s="1541">
        <v>12</v>
      </c>
      <c r="X45" s="1541">
        <v>7</v>
      </c>
      <c r="Y45" s="1541">
        <v>2</v>
      </c>
      <c r="Z45" s="1541" t="s">
        <v>36</v>
      </c>
      <c r="AA45" s="1540">
        <v>3</v>
      </c>
      <c r="AB45" s="1541">
        <v>37</v>
      </c>
      <c r="AC45" s="1541">
        <v>173</v>
      </c>
      <c r="AD45" s="1540">
        <v>72</v>
      </c>
      <c r="AE45" s="1542">
        <v>13.120567375886525</v>
      </c>
      <c r="AF45" s="1542">
        <v>61.347517730496456</v>
      </c>
      <c r="AG45" s="1543">
        <v>25.531914893617021</v>
      </c>
    </row>
    <row r="46" spans="2:33" s="1520" customFormat="1" ht="11.45" customHeight="1">
      <c r="B46" s="1536" t="s">
        <v>1448</v>
      </c>
      <c r="C46" s="1508">
        <v>291</v>
      </c>
      <c r="D46" s="1518" t="s">
        <v>1435</v>
      </c>
      <c r="E46" s="1508">
        <v>572</v>
      </c>
      <c r="F46" s="1499">
        <v>9</v>
      </c>
      <c r="G46" s="1499">
        <v>15</v>
      </c>
      <c r="H46" s="1499">
        <v>28</v>
      </c>
      <c r="I46" s="1499">
        <v>35</v>
      </c>
      <c r="J46" s="1499">
        <v>24</v>
      </c>
      <c r="K46" s="1499">
        <v>22</v>
      </c>
      <c r="L46" s="1499">
        <v>21</v>
      </c>
      <c r="M46" s="1499">
        <v>26</v>
      </c>
      <c r="N46" s="1499">
        <v>30</v>
      </c>
      <c r="O46" s="1499">
        <v>50</v>
      </c>
      <c r="P46" s="1499">
        <v>41</v>
      </c>
      <c r="Q46" s="1499">
        <v>41</v>
      </c>
      <c r="R46" s="1499">
        <v>44</v>
      </c>
      <c r="S46" s="1499">
        <v>44</v>
      </c>
      <c r="T46" s="1499">
        <v>48</v>
      </c>
      <c r="U46" s="1499">
        <v>32</v>
      </c>
      <c r="V46" s="1499">
        <v>21</v>
      </c>
      <c r="W46" s="1499">
        <v>21</v>
      </c>
      <c r="X46" s="1499">
        <v>8</v>
      </c>
      <c r="Y46" s="1499">
        <v>2</v>
      </c>
      <c r="Z46" s="1499" t="s">
        <v>36</v>
      </c>
      <c r="AA46" s="1508">
        <v>10</v>
      </c>
      <c r="AB46" s="1499">
        <v>52</v>
      </c>
      <c r="AC46" s="1499">
        <v>334</v>
      </c>
      <c r="AD46" s="1508">
        <v>176</v>
      </c>
      <c r="AE46" s="1500">
        <v>9.252669039145907</v>
      </c>
      <c r="AF46" s="1500">
        <v>59.430604982206404</v>
      </c>
      <c r="AG46" s="1501">
        <v>31.316725978647685</v>
      </c>
    </row>
    <row r="47" spans="2:33" s="1520" customFormat="1" ht="11.45" customHeight="1">
      <c r="B47" s="1521"/>
      <c r="C47" s="1522"/>
      <c r="D47" s="1523" t="s">
        <v>31</v>
      </c>
      <c r="E47" s="1508">
        <v>244</v>
      </c>
      <c r="F47" s="1499">
        <v>5</v>
      </c>
      <c r="G47" s="1499">
        <v>9</v>
      </c>
      <c r="H47" s="1499">
        <v>12</v>
      </c>
      <c r="I47" s="1499">
        <v>16</v>
      </c>
      <c r="J47" s="1499">
        <v>10</v>
      </c>
      <c r="K47" s="1499">
        <v>8</v>
      </c>
      <c r="L47" s="1499">
        <v>11</v>
      </c>
      <c r="M47" s="1499">
        <v>11</v>
      </c>
      <c r="N47" s="1499">
        <v>12</v>
      </c>
      <c r="O47" s="1499">
        <v>22</v>
      </c>
      <c r="P47" s="1499">
        <v>18</v>
      </c>
      <c r="Q47" s="1499">
        <v>19</v>
      </c>
      <c r="R47" s="1499">
        <v>22</v>
      </c>
      <c r="S47" s="1499">
        <v>20</v>
      </c>
      <c r="T47" s="1499">
        <v>15</v>
      </c>
      <c r="U47" s="1499">
        <v>15</v>
      </c>
      <c r="V47" s="1499">
        <v>5</v>
      </c>
      <c r="W47" s="1499">
        <v>6</v>
      </c>
      <c r="X47" s="1499">
        <v>2</v>
      </c>
      <c r="Y47" s="1499" t="s">
        <v>36</v>
      </c>
      <c r="Z47" s="1499" t="s">
        <v>36</v>
      </c>
      <c r="AA47" s="1508">
        <v>6</v>
      </c>
      <c r="AB47" s="1499">
        <v>26</v>
      </c>
      <c r="AC47" s="1499">
        <v>149</v>
      </c>
      <c r="AD47" s="1508">
        <v>63</v>
      </c>
      <c r="AE47" s="1500">
        <v>10.92436974789916</v>
      </c>
      <c r="AF47" s="1500">
        <v>62.605042016806721</v>
      </c>
      <c r="AG47" s="1501">
        <v>26.47058823529412</v>
      </c>
    </row>
    <row r="48" spans="2:33" s="1520" customFormat="1" ht="11.45" customHeight="1">
      <c r="B48" s="1537"/>
      <c r="C48" s="1538"/>
      <c r="D48" s="1539" t="s">
        <v>32</v>
      </c>
      <c r="E48" s="1540">
        <v>328</v>
      </c>
      <c r="F48" s="1541">
        <v>4</v>
      </c>
      <c r="G48" s="1541">
        <v>6</v>
      </c>
      <c r="H48" s="1541">
        <v>16</v>
      </c>
      <c r="I48" s="1541">
        <v>19</v>
      </c>
      <c r="J48" s="1541">
        <v>14</v>
      </c>
      <c r="K48" s="1541">
        <v>14</v>
      </c>
      <c r="L48" s="1541">
        <v>10</v>
      </c>
      <c r="M48" s="1541">
        <v>15</v>
      </c>
      <c r="N48" s="1541">
        <v>18</v>
      </c>
      <c r="O48" s="1541">
        <v>28</v>
      </c>
      <c r="P48" s="1541">
        <v>23</v>
      </c>
      <c r="Q48" s="1541">
        <v>22</v>
      </c>
      <c r="R48" s="1541">
        <v>22</v>
      </c>
      <c r="S48" s="1541">
        <v>24</v>
      </c>
      <c r="T48" s="1541">
        <v>33</v>
      </c>
      <c r="U48" s="1541">
        <v>17</v>
      </c>
      <c r="V48" s="1541">
        <v>16</v>
      </c>
      <c r="W48" s="1541">
        <v>15</v>
      </c>
      <c r="X48" s="1541">
        <v>6</v>
      </c>
      <c r="Y48" s="1541">
        <v>2</v>
      </c>
      <c r="Z48" s="1541" t="s">
        <v>36</v>
      </c>
      <c r="AA48" s="1540">
        <v>4</v>
      </c>
      <c r="AB48" s="1541">
        <v>26</v>
      </c>
      <c r="AC48" s="1541">
        <v>185</v>
      </c>
      <c r="AD48" s="1540">
        <v>113</v>
      </c>
      <c r="AE48" s="1542">
        <v>8.0246913580246915</v>
      </c>
      <c r="AF48" s="1542">
        <v>57.098765432098766</v>
      </c>
      <c r="AG48" s="1543">
        <v>34.876543209876544</v>
      </c>
    </row>
    <row r="49" spans="2:33" s="1520" customFormat="1" ht="11.45" customHeight="1">
      <c r="B49" s="1536" t="s">
        <v>1449</v>
      </c>
      <c r="C49" s="1508">
        <v>237</v>
      </c>
      <c r="D49" s="1518" t="s">
        <v>1435</v>
      </c>
      <c r="E49" s="1508">
        <v>464</v>
      </c>
      <c r="F49" s="1499">
        <v>16</v>
      </c>
      <c r="G49" s="1499">
        <v>8</v>
      </c>
      <c r="H49" s="1499">
        <v>14</v>
      </c>
      <c r="I49" s="1499">
        <v>26</v>
      </c>
      <c r="J49" s="1499">
        <v>18</v>
      </c>
      <c r="K49" s="1499">
        <v>27</v>
      </c>
      <c r="L49" s="1499">
        <v>33</v>
      </c>
      <c r="M49" s="1499">
        <v>27</v>
      </c>
      <c r="N49" s="1499">
        <v>23</v>
      </c>
      <c r="O49" s="1499">
        <v>28</v>
      </c>
      <c r="P49" s="1499">
        <v>30</v>
      </c>
      <c r="Q49" s="1499">
        <v>35</v>
      </c>
      <c r="R49" s="1499">
        <v>29</v>
      </c>
      <c r="S49" s="1499">
        <v>32</v>
      </c>
      <c r="T49" s="1499">
        <v>45</v>
      </c>
      <c r="U49" s="1499">
        <v>14</v>
      </c>
      <c r="V49" s="1499">
        <v>29</v>
      </c>
      <c r="W49" s="1499">
        <v>17</v>
      </c>
      <c r="X49" s="1499">
        <v>6</v>
      </c>
      <c r="Y49" s="1499">
        <v>1</v>
      </c>
      <c r="Z49" s="1499">
        <v>1</v>
      </c>
      <c r="AA49" s="1508">
        <v>5</v>
      </c>
      <c r="AB49" s="1499">
        <v>38</v>
      </c>
      <c r="AC49" s="1499">
        <v>276</v>
      </c>
      <c r="AD49" s="1508">
        <v>145</v>
      </c>
      <c r="AE49" s="1500">
        <v>8.2788671023965144</v>
      </c>
      <c r="AF49" s="1500">
        <v>60.130718954248366</v>
      </c>
      <c r="AG49" s="1501">
        <v>31.590413943355124</v>
      </c>
    </row>
    <row r="50" spans="2:33" s="1520" customFormat="1" ht="11.45" customHeight="1">
      <c r="B50" s="1521"/>
      <c r="C50" s="1522"/>
      <c r="D50" s="1523" t="s">
        <v>31</v>
      </c>
      <c r="E50" s="1508">
        <v>201</v>
      </c>
      <c r="F50" s="1499">
        <v>8</v>
      </c>
      <c r="G50" s="1499">
        <v>3</v>
      </c>
      <c r="H50" s="1499">
        <v>5</v>
      </c>
      <c r="I50" s="1499">
        <v>16</v>
      </c>
      <c r="J50" s="1499">
        <v>5</v>
      </c>
      <c r="K50" s="1499">
        <v>7</v>
      </c>
      <c r="L50" s="1499">
        <v>15</v>
      </c>
      <c r="M50" s="1499">
        <v>16</v>
      </c>
      <c r="N50" s="1499">
        <v>10</v>
      </c>
      <c r="O50" s="1499">
        <v>13</v>
      </c>
      <c r="P50" s="1499">
        <v>13</v>
      </c>
      <c r="Q50" s="1499">
        <v>17</v>
      </c>
      <c r="R50" s="1499">
        <v>12</v>
      </c>
      <c r="S50" s="1499">
        <v>18</v>
      </c>
      <c r="T50" s="1499">
        <v>18</v>
      </c>
      <c r="U50" s="1499">
        <v>3</v>
      </c>
      <c r="V50" s="1499">
        <v>13</v>
      </c>
      <c r="W50" s="1499">
        <v>5</v>
      </c>
      <c r="X50" s="1499">
        <v>1</v>
      </c>
      <c r="Y50" s="1499" t="s">
        <v>36</v>
      </c>
      <c r="Z50" s="1499" t="s">
        <v>36</v>
      </c>
      <c r="AA50" s="1508">
        <v>3</v>
      </c>
      <c r="AB50" s="1499">
        <v>16</v>
      </c>
      <c r="AC50" s="1499">
        <v>124</v>
      </c>
      <c r="AD50" s="1508">
        <v>58</v>
      </c>
      <c r="AE50" s="1500">
        <v>8.0808080808080813</v>
      </c>
      <c r="AF50" s="1500">
        <v>62.62626262626263</v>
      </c>
      <c r="AG50" s="1501">
        <v>29.292929292929294</v>
      </c>
    </row>
    <row r="51" spans="2:33" s="1520" customFormat="1" ht="11.45" customHeight="1">
      <c r="B51" s="1536"/>
      <c r="C51" s="1546"/>
      <c r="D51" s="1518" t="s">
        <v>32</v>
      </c>
      <c r="E51" s="1508">
        <v>263</v>
      </c>
      <c r="F51" s="1499">
        <v>8</v>
      </c>
      <c r="G51" s="1499">
        <v>5</v>
      </c>
      <c r="H51" s="1499">
        <v>9</v>
      </c>
      <c r="I51" s="1499">
        <v>10</v>
      </c>
      <c r="J51" s="1499">
        <v>13</v>
      </c>
      <c r="K51" s="1499">
        <v>20</v>
      </c>
      <c r="L51" s="1499">
        <v>18</v>
      </c>
      <c r="M51" s="1499">
        <v>11</v>
      </c>
      <c r="N51" s="1499">
        <v>13</v>
      </c>
      <c r="O51" s="1499">
        <v>15</v>
      </c>
      <c r="P51" s="1499">
        <v>17</v>
      </c>
      <c r="Q51" s="1499">
        <v>18</v>
      </c>
      <c r="R51" s="1499">
        <v>17</v>
      </c>
      <c r="S51" s="1499">
        <v>14</v>
      </c>
      <c r="T51" s="1499">
        <v>27</v>
      </c>
      <c r="U51" s="1499">
        <v>11</v>
      </c>
      <c r="V51" s="1499">
        <v>16</v>
      </c>
      <c r="W51" s="1499">
        <v>12</v>
      </c>
      <c r="X51" s="1499">
        <v>5</v>
      </c>
      <c r="Y51" s="1499">
        <v>1</v>
      </c>
      <c r="Z51" s="1499">
        <v>1</v>
      </c>
      <c r="AA51" s="1508">
        <v>2</v>
      </c>
      <c r="AB51" s="1499">
        <v>22</v>
      </c>
      <c r="AC51" s="1499">
        <v>152</v>
      </c>
      <c r="AD51" s="1508">
        <v>87</v>
      </c>
      <c r="AE51" s="1500">
        <v>8.4291187739463602</v>
      </c>
      <c r="AF51" s="1500">
        <v>58.237547892720308</v>
      </c>
      <c r="AG51" s="1501">
        <v>33.333333333333329</v>
      </c>
    </row>
    <row r="52" spans="2:33" s="1520" customFormat="1" ht="11.45" customHeight="1">
      <c r="B52" s="1544" t="s">
        <v>1450</v>
      </c>
      <c r="C52" s="1545">
        <v>317</v>
      </c>
      <c r="D52" s="1547" t="s">
        <v>1435</v>
      </c>
      <c r="E52" s="1545">
        <v>631</v>
      </c>
      <c r="F52" s="1548">
        <v>21</v>
      </c>
      <c r="G52" s="1548">
        <v>20</v>
      </c>
      <c r="H52" s="1548">
        <v>32</v>
      </c>
      <c r="I52" s="1548">
        <v>26</v>
      </c>
      <c r="J52" s="1548">
        <v>12</v>
      </c>
      <c r="K52" s="1548">
        <v>28</v>
      </c>
      <c r="L52" s="1548">
        <v>20</v>
      </c>
      <c r="M52" s="1548">
        <v>26</v>
      </c>
      <c r="N52" s="1548">
        <v>29</v>
      </c>
      <c r="O52" s="1548">
        <v>63</v>
      </c>
      <c r="P52" s="1548">
        <v>54</v>
      </c>
      <c r="Q52" s="1548">
        <v>58</v>
      </c>
      <c r="R52" s="1548">
        <v>44</v>
      </c>
      <c r="S52" s="1548">
        <v>41</v>
      </c>
      <c r="T52" s="1548">
        <v>40</v>
      </c>
      <c r="U52" s="1548">
        <v>40</v>
      </c>
      <c r="V52" s="1548">
        <v>32</v>
      </c>
      <c r="W52" s="1548">
        <v>25</v>
      </c>
      <c r="X52" s="1548">
        <v>9</v>
      </c>
      <c r="Y52" s="1548">
        <v>4</v>
      </c>
      <c r="Z52" s="1548">
        <v>2</v>
      </c>
      <c r="AA52" s="1545">
        <v>5</v>
      </c>
      <c r="AB52" s="1548">
        <v>73</v>
      </c>
      <c r="AC52" s="1548">
        <v>360</v>
      </c>
      <c r="AD52" s="1545">
        <v>193</v>
      </c>
      <c r="AE52" s="1549">
        <v>11.661341853035143</v>
      </c>
      <c r="AF52" s="1549">
        <v>57.507987220447291</v>
      </c>
      <c r="AG52" s="1550">
        <v>30.830670926517573</v>
      </c>
    </row>
    <row r="53" spans="2:33" s="1520" customFormat="1" ht="11.45" customHeight="1">
      <c r="B53" s="1521"/>
      <c r="C53" s="1522"/>
      <c r="D53" s="1523" t="s">
        <v>31</v>
      </c>
      <c r="E53" s="1508">
        <v>277</v>
      </c>
      <c r="F53" s="1499">
        <v>10</v>
      </c>
      <c r="G53" s="1499">
        <v>11</v>
      </c>
      <c r="H53" s="1499">
        <v>16</v>
      </c>
      <c r="I53" s="1499">
        <v>13</v>
      </c>
      <c r="J53" s="1499">
        <v>3</v>
      </c>
      <c r="K53" s="1499">
        <v>10</v>
      </c>
      <c r="L53" s="1499">
        <v>13</v>
      </c>
      <c r="M53" s="1499">
        <v>12</v>
      </c>
      <c r="N53" s="1499">
        <v>14</v>
      </c>
      <c r="O53" s="1499">
        <v>22</v>
      </c>
      <c r="P53" s="1499">
        <v>23</v>
      </c>
      <c r="Q53" s="1499">
        <v>29</v>
      </c>
      <c r="R53" s="1499">
        <v>17</v>
      </c>
      <c r="S53" s="1499">
        <v>22</v>
      </c>
      <c r="T53" s="1499">
        <v>18</v>
      </c>
      <c r="U53" s="1499">
        <v>18</v>
      </c>
      <c r="V53" s="1499">
        <v>12</v>
      </c>
      <c r="W53" s="1499">
        <v>5</v>
      </c>
      <c r="X53" s="1499">
        <v>2</v>
      </c>
      <c r="Y53" s="1499">
        <v>4</v>
      </c>
      <c r="Z53" s="1499" t="s">
        <v>36</v>
      </c>
      <c r="AA53" s="1508">
        <v>3</v>
      </c>
      <c r="AB53" s="1499">
        <v>37</v>
      </c>
      <c r="AC53" s="1499">
        <v>156</v>
      </c>
      <c r="AD53" s="1508">
        <v>81</v>
      </c>
      <c r="AE53" s="1500">
        <v>13.503649635036496</v>
      </c>
      <c r="AF53" s="1500">
        <v>56.934306569343065</v>
      </c>
      <c r="AG53" s="1501">
        <v>29.56204379562044</v>
      </c>
    </row>
    <row r="54" spans="2:33" s="1520" customFormat="1" ht="11.45" customHeight="1">
      <c r="B54" s="1537"/>
      <c r="C54" s="1538"/>
      <c r="D54" s="1539" t="s">
        <v>32</v>
      </c>
      <c r="E54" s="1540">
        <v>354</v>
      </c>
      <c r="F54" s="1541">
        <v>11</v>
      </c>
      <c r="G54" s="1541">
        <v>9</v>
      </c>
      <c r="H54" s="1541">
        <v>16</v>
      </c>
      <c r="I54" s="1541">
        <v>13</v>
      </c>
      <c r="J54" s="1541">
        <v>9</v>
      </c>
      <c r="K54" s="1541">
        <v>18</v>
      </c>
      <c r="L54" s="1541">
        <v>7</v>
      </c>
      <c r="M54" s="1541">
        <v>14</v>
      </c>
      <c r="N54" s="1541">
        <v>15</v>
      </c>
      <c r="O54" s="1541">
        <v>41</v>
      </c>
      <c r="P54" s="1541">
        <v>31</v>
      </c>
      <c r="Q54" s="1541">
        <v>29</v>
      </c>
      <c r="R54" s="1541">
        <v>27</v>
      </c>
      <c r="S54" s="1541">
        <v>19</v>
      </c>
      <c r="T54" s="1541">
        <v>22</v>
      </c>
      <c r="U54" s="1541">
        <v>22</v>
      </c>
      <c r="V54" s="1541">
        <v>20</v>
      </c>
      <c r="W54" s="1541">
        <v>20</v>
      </c>
      <c r="X54" s="1541">
        <v>7</v>
      </c>
      <c r="Y54" s="1541" t="s">
        <v>36</v>
      </c>
      <c r="Z54" s="1541">
        <v>2</v>
      </c>
      <c r="AA54" s="1540">
        <v>2</v>
      </c>
      <c r="AB54" s="1541">
        <v>36</v>
      </c>
      <c r="AC54" s="1541">
        <v>204</v>
      </c>
      <c r="AD54" s="1540">
        <v>112</v>
      </c>
      <c r="AE54" s="1542">
        <v>10.227272727272728</v>
      </c>
      <c r="AF54" s="1542">
        <v>57.95454545454546</v>
      </c>
      <c r="AG54" s="1543">
        <v>31.818181818181817</v>
      </c>
    </row>
    <row r="55" spans="2:33" s="1520" customFormat="1" ht="11.45" customHeight="1">
      <c r="B55" s="1536" t="s">
        <v>1451</v>
      </c>
      <c r="C55" s="1508">
        <v>308</v>
      </c>
      <c r="D55" s="1518" t="s">
        <v>1435</v>
      </c>
      <c r="E55" s="1508">
        <v>664</v>
      </c>
      <c r="F55" s="1499">
        <v>16</v>
      </c>
      <c r="G55" s="1499">
        <v>21</v>
      </c>
      <c r="H55" s="1499">
        <v>27</v>
      </c>
      <c r="I55" s="1499">
        <v>32</v>
      </c>
      <c r="J55" s="1499">
        <v>31</v>
      </c>
      <c r="K55" s="1499">
        <v>20</v>
      </c>
      <c r="L55" s="1499">
        <v>16</v>
      </c>
      <c r="M55" s="1499">
        <v>37</v>
      </c>
      <c r="N55" s="1499">
        <v>30</v>
      </c>
      <c r="O55" s="1499">
        <v>49</v>
      </c>
      <c r="P55" s="1499">
        <v>56</v>
      </c>
      <c r="Q55" s="1499">
        <v>62</v>
      </c>
      <c r="R55" s="1499">
        <v>51</v>
      </c>
      <c r="S55" s="1499">
        <v>53</v>
      </c>
      <c r="T55" s="1499">
        <v>40</v>
      </c>
      <c r="U55" s="1499">
        <v>39</v>
      </c>
      <c r="V55" s="1499">
        <v>23</v>
      </c>
      <c r="W55" s="1499">
        <v>18</v>
      </c>
      <c r="X55" s="1499">
        <v>25</v>
      </c>
      <c r="Y55" s="1499">
        <v>10</v>
      </c>
      <c r="Z55" s="1499">
        <v>2</v>
      </c>
      <c r="AA55" s="1508">
        <v>6</v>
      </c>
      <c r="AB55" s="1499">
        <v>64</v>
      </c>
      <c r="AC55" s="1499">
        <v>384</v>
      </c>
      <c r="AD55" s="1508">
        <v>210</v>
      </c>
      <c r="AE55" s="1500">
        <v>9.7264437689969601</v>
      </c>
      <c r="AF55" s="1500">
        <v>58.358662613981757</v>
      </c>
      <c r="AG55" s="1501">
        <v>31.914893617021278</v>
      </c>
    </row>
    <row r="56" spans="2:33" s="1520" customFormat="1" ht="11.45" customHeight="1">
      <c r="B56" s="1521"/>
      <c r="C56" s="1522"/>
      <c r="D56" s="1523" t="s">
        <v>31</v>
      </c>
      <c r="E56" s="1508">
        <v>266</v>
      </c>
      <c r="F56" s="1499">
        <v>7</v>
      </c>
      <c r="G56" s="1499">
        <v>14</v>
      </c>
      <c r="H56" s="1499">
        <v>12</v>
      </c>
      <c r="I56" s="1499">
        <v>16</v>
      </c>
      <c r="J56" s="1499">
        <v>9</v>
      </c>
      <c r="K56" s="1499">
        <v>10</v>
      </c>
      <c r="L56" s="1499">
        <v>6</v>
      </c>
      <c r="M56" s="1499">
        <v>16</v>
      </c>
      <c r="N56" s="1499">
        <v>14</v>
      </c>
      <c r="O56" s="1499">
        <v>15</v>
      </c>
      <c r="P56" s="1499">
        <v>24</v>
      </c>
      <c r="Q56" s="1499">
        <v>22</v>
      </c>
      <c r="R56" s="1499">
        <v>19</v>
      </c>
      <c r="S56" s="1499">
        <v>25</v>
      </c>
      <c r="T56" s="1499">
        <v>19</v>
      </c>
      <c r="U56" s="1499">
        <v>15</v>
      </c>
      <c r="V56" s="1499">
        <v>9</v>
      </c>
      <c r="W56" s="1499">
        <v>4</v>
      </c>
      <c r="X56" s="1499">
        <v>6</v>
      </c>
      <c r="Y56" s="1499">
        <v>1</v>
      </c>
      <c r="Z56" s="1499" t="s">
        <v>36</v>
      </c>
      <c r="AA56" s="1508">
        <v>3</v>
      </c>
      <c r="AB56" s="1499">
        <v>33</v>
      </c>
      <c r="AC56" s="1499">
        <v>151</v>
      </c>
      <c r="AD56" s="1508">
        <v>79</v>
      </c>
      <c r="AE56" s="1500">
        <v>12.547528517110266</v>
      </c>
      <c r="AF56" s="1500">
        <v>57.414448669201526</v>
      </c>
      <c r="AG56" s="1501">
        <v>30.038022813688215</v>
      </c>
    </row>
    <row r="57" spans="2:33" s="1520" customFormat="1" ht="11.45" customHeight="1">
      <c r="B57" s="1536"/>
      <c r="C57" s="1546"/>
      <c r="D57" s="1518" t="s">
        <v>32</v>
      </c>
      <c r="E57" s="1508">
        <v>398</v>
      </c>
      <c r="F57" s="1499">
        <v>9</v>
      </c>
      <c r="G57" s="1499">
        <v>7</v>
      </c>
      <c r="H57" s="1499">
        <v>15</v>
      </c>
      <c r="I57" s="1499">
        <v>16</v>
      </c>
      <c r="J57" s="1499">
        <v>22</v>
      </c>
      <c r="K57" s="1499">
        <v>10</v>
      </c>
      <c r="L57" s="1499">
        <v>10</v>
      </c>
      <c r="M57" s="1499">
        <v>21</v>
      </c>
      <c r="N57" s="1499">
        <v>16</v>
      </c>
      <c r="O57" s="1499">
        <v>34</v>
      </c>
      <c r="P57" s="1499">
        <v>32</v>
      </c>
      <c r="Q57" s="1499">
        <v>40</v>
      </c>
      <c r="R57" s="1499">
        <v>32</v>
      </c>
      <c r="S57" s="1499">
        <v>28</v>
      </c>
      <c r="T57" s="1499">
        <v>21</v>
      </c>
      <c r="U57" s="1499">
        <v>24</v>
      </c>
      <c r="V57" s="1499">
        <v>14</v>
      </c>
      <c r="W57" s="1499">
        <v>14</v>
      </c>
      <c r="X57" s="1499">
        <v>19</v>
      </c>
      <c r="Y57" s="1499">
        <v>9</v>
      </c>
      <c r="Z57" s="1499">
        <v>2</v>
      </c>
      <c r="AA57" s="1508">
        <v>3</v>
      </c>
      <c r="AB57" s="1499">
        <v>31</v>
      </c>
      <c r="AC57" s="1499">
        <v>233</v>
      </c>
      <c r="AD57" s="1508">
        <v>131</v>
      </c>
      <c r="AE57" s="1500">
        <v>7.8481012658227849</v>
      </c>
      <c r="AF57" s="1500">
        <v>58.9873417721519</v>
      </c>
      <c r="AG57" s="1501">
        <v>33.164556962025316</v>
      </c>
    </row>
    <row r="58" spans="2:33" s="1520" customFormat="1" ht="11.45" customHeight="1">
      <c r="B58" s="1544" t="s">
        <v>1452</v>
      </c>
      <c r="C58" s="1545">
        <v>266</v>
      </c>
      <c r="D58" s="1547" t="s">
        <v>1435</v>
      </c>
      <c r="E58" s="1545">
        <v>521</v>
      </c>
      <c r="F58" s="1548">
        <v>13</v>
      </c>
      <c r="G58" s="1548">
        <v>9</v>
      </c>
      <c r="H58" s="1548">
        <v>31</v>
      </c>
      <c r="I58" s="1548">
        <v>20</v>
      </c>
      <c r="J58" s="1548">
        <v>20</v>
      </c>
      <c r="K58" s="1548">
        <v>20</v>
      </c>
      <c r="L58" s="1548">
        <v>22</v>
      </c>
      <c r="M58" s="1548">
        <v>27</v>
      </c>
      <c r="N58" s="1548">
        <v>27</v>
      </c>
      <c r="O58" s="1548">
        <v>44</v>
      </c>
      <c r="P58" s="1548">
        <v>49</v>
      </c>
      <c r="Q58" s="1548">
        <v>45</v>
      </c>
      <c r="R58" s="1548">
        <v>38</v>
      </c>
      <c r="S58" s="1548">
        <v>41</v>
      </c>
      <c r="T58" s="1548">
        <v>43</v>
      </c>
      <c r="U58" s="1548">
        <v>29</v>
      </c>
      <c r="V58" s="1548">
        <v>20</v>
      </c>
      <c r="W58" s="1548">
        <v>16</v>
      </c>
      <c r="X58" s="1548">
        <v>3</v>
      </c>
      <c r="Y58" s="1548">
        <v>1</v>
      </c>
      <c r="Z58" s="1548">
        <v>1</v>
      </c>
      <c r="AA58" s="1545">
        <v>2</v>
      </c>
      <c r="AB58" s="1548">
        <v>53</v>
      </c>
      <c r="AC58" s="1548">
        <v>312</v>
      </c>
      <c r="AD58" s="1545">
        <v>154</v>
      </c>
      <c r="AE58" s="1549">
        <v>10.211946050096339</v>
      </c>
      <c r="AF58" s="1549">
        <v>60.115606936416185</v>
      </c>
      <c r="AG58" s="1550">
        <v>29.672447013487474</v>
      </c>
    </row>
    <row r="59" spans="2:33" s="1520" customFormat="1" ht="11.45" customHeight="1">
      <c r="B59" s="1521"/>
      <c r="C59" s="1522"/>
      <c r="D59" s="1523" t="s">
        <v>31</v>
      </c>
      <c r="E59" s="1508">
        <v>238</v>
      </c>
      <c r="F59" s="1499">
        <v>8</v>
      </c>
      <c r="G59" s="1499">
        <v>5</v>
      </c>
      <c r="H59" s="1499">
        <v>15</v>
      </c>
      <c r="I59" s="1499">
        <v>10</v>
      </c>
      <c r="J59" s="1499">
        <v>10</v>
      </c>
      <c r="K59" s="1499">
        <v>7</v>
      </c>
      <c r="L59" s="1499">
        <v>8</v>
      </c>
      <c r="M59" s="1499">
        <v>14</v>
      </c>
      <c r="N59" s="1499">
        <v>14</v>
      </c>
      <c r="O59" s="1499">
        <v>17</v>
      </c>
      <c r="P59" s="1499">
        <v>22</v>
      </c>
      <c r="Q59" s="1499">
        <v>20</v>
      </c>
      <c r="R59" s="1499">
        <v>19</v>
      </c>
      <c r="S59" s="1499">
        <v>20</v>
      </c>
      <c r="T59" s="1499">
        <v>20</v>
      </c>
      <c r="U59" s="1499">
        <v>11</v>
      </c>
      <c r="V59" s="1499">
        <v>6</v>
      </c>
      <c r="W59" s="1499">
        <v>9</v>
      </c>
      <c r="X59" s="1499">
        <v>1</v>
      </c>
      <c r="Y59" s="1499" t="s">
        <v>36</v>
      </c>
      <c r="Z59" s="1499" t="s">
        <v>36</v>
      </c>
      <c r="AA59" s="1508">
        <v>2</v>
      </c>
      <c r="AB59" s="1499">
        <v>28</v>
      </c>
      <c r="AC59" s="1499">
        <v>141</v>
      </c>
      <c r="AD59" s="1508">
        <v>67</v>
      </c>
      <c r="AE59" s="1500">
        <v>11.864406779661017</v>
      </c>
      <c r="AF59" s="1500">
        <v>59.745762711864401</v>
      </c>
      <c r="AG59" s="1501">
        <v>28.389830508474578</v>
      </c>
    </row>
    <row r="60" spans="2:33" s="1520" customFormat="1" ht="11.45" customHeight="1">
      <c r="B60" s="1537"/>
      <c r="C60" s="1538"/>
      <c r="D60" s="1539" t="s">
        <v>32</v>
      </c>
      <c r="E60" s="1540">
        <v>283</v>
      </c>
      <c r="F60" s="1541">
        <v>5</v>
      </c>
      <c r="G60" s="1541">
        <v>4</v>
      </c>
      <c r="H60" s="1541">
        <v>16</v>
      </c>
      <c r="I60" s="1541">
        <v>10</v>
      </c>
      <c r="J60" s="1541">
        <v>10</v>
      </c>
      <c r="K60" s="1541">
        <v>13</v>
      </c>
      <c r="L60" s="1541">
        <v>14</v>
      </c>
      <c r="M60" s="1541">
        <v>13</v>
      </c>
      <c r="N60" s="1541">
        <v>13</v>
      </c>
      <c r="O60" s="1541">
        <v>27</v>
      </c>
      <c r="P60" s="1541">
        <v>27</v>
      </c>
      <c r="Q60" s="1541">
        <v>25</v>
      </c>
      <c r="R60" s="1541">
        <v>19</v>
      </c>
      <c r="S60" s="1541">
        <v>21</v>
      </c>
      <c r="T60" s="1541">
        <v>23</v>
      </c>
      <c r="U60" s="1541">
        <v>18</v>
      </c>
      <c r="V60" s="1541">
        <v>14</v>
      </c>
      <c r="W60" s="1541">
        <v>7</v>
      </c>
      <c r="X60" s="1541">
        <v>2</v>
      </c>
      <c r="Y60" s="1541">
        <v>1</v>
      </c>
      <c r="Z60" s="1541">
        <v>1</v>
      </c>
      <c r="AA60" s="1540" t="s">
        <v>36</v>
      </c>
      <c r="AB60" s="1541">
        <v>25</v>
      </c>
      <c r="AC60" s="1541">
        <v>171</v>
      </c>
      <c r="AD60" s="1540">
        <v>87</v>
      </c>
      <c r="AE60" s="1542">
        <v>8.8339222614840995</v>
      </c>
      <c r="AF60" s="1542">
        <v>60.424028268551233</v>
      </c>
      <c r="AG60" s="1543">
        <v>30.742049469964666</v>
      </c>
    </row>
    <row r="61" spans="2:33" s="1520" customFormat="1" ht="11.45" customHeight="1">
      <c r="B61" s="1536" t="s">
        <v>1453</v>
      </c>
      <c r="C61" s="1508">
        <v>196</v>
      </c>
      <c r="D61" s="1518" t="s">
        <v>1435</v>
      </c>
      <c r="E61" s="1508">
        <v>413</v>
      </c>
      <c r="F61" s="1499">
        <v>9</v>
      </c>
      <c r="G61" s="1499">
        <v>12</v>
      </c>
      <c r="H61" s="1499">
        <v>17</v>
      </c>
      <c r="I61" s="1499">
        <v>32</v>
      </c>
      <c r="J61" s="1499">
        <v>19</v>
      </c>
      <c r="K61" s="1499">
        <v>9</v>
      </c>
      <c r="L61" s="1499">
        <v>23</v>
      </c>
      <c r="M61" s="1499">
        <v>13</v>
      </c>
      <c r="N61" s="1499">
        <v>19</v>
      </c>
      <c r="O61" s="1499">
        <v>33</v>
      </c>
      <c r="P61" s="1499">
        <v>34</v>
      </c>
      <c r="Q61" s="1499">
        <v>37</v>
      </c>
      <c r="R61" s="1499">
        <v>18</v>
      </c>
      <c r="S61" s="1499">
        <v>29</v>
      </c>
      <c r="T61" s="1499">
        <v>17</v>
      </c>
      <c r="U61" s="1499">
        <v>15</v>
      </c>
      <c r="V61" s="1499">
        <v>15</v>
      </c>
      <c r="W61" s="1499">
        <v>19</v>
      </c>
      <c r="X61" s="1499">
        <v>25</v>
      </c>
      <c r="Y61" s="1499">
        <v>7</v>
      </c>
      <c r="Z61" s="1499">
        <v>1</v>
      </c>
      <c r="AA61" s="1508">
        <v>10</v>
      </c>
      <c r="AB61" s="1499">
        <v>38</v>
      </c>
      <c r="AC61" s="1499">
        <v>237</v>
      </c>
      <c r="AD61" s="1508">
        <v>128</v>
      </c>
      <c r="AE61" s="1500">
        <v>9.4292803970223318</v>
      </c>
      <c r="AF61" s="1500">
        <v>58.808933002481389</v>
      </c>
      <c r="AG61" s="1501">
        <v>31.761786600496279</v>
      </c>
    </row>
    <row r="62" spans="2:33" s="1520" customFormat="1" ht="11.45" customHeight="1">
      <c r="B62" s="1521"/>
      <c r="C62" s="1522"/>
      <c r="D62" s="1523" t="s">
        <v>31</v>
      </c>
      <c r="E62" s="1508">
        <v>183</v>
      </c>
      <c r="F62" s="1499">
        <v>4</v>
      </c>
      <c r="G62" s="1499">
        <v>6</v>
      </c>
      <c r="H62" s="1499">
        <v>8</v>
      </c>
      <c r="I62" s="1499">
        <v>21</v>
      </c>
      <c r="J62" s="1499">
        <v>14</v>
      </c>
      <c r="K62" s="1499">
        <v>5</v>
      </c>
      <c r="L62" s="1499">
        <v>12</v>
      </c>
      <c r="M62" s="1499">
        <v>7</v>
      </c>
      <c r="N62" s="1499">
        <v>7</v>
      </c>
      <c r="O62" s="1499">
        <v>12</v>
      </c>
      <c r="P62" s="1499">
        <v>16</v>
      </c>
      <c r="Q62" s="1499">
        <v>16</v>
      </c>
      <c r="R62" s="1499">
        <v>14</v>
      </c>
      <c r="S62" s="1499">
        <v>12</v>
      </c>
      <c r="T62" s="1499">
        <v>2</v>
      </c>
      <c r="U62" s="1499">
        <v>6</v>
      </c>
      <c r="V62" s="1499">
        <v>6</v>
      </c>
      <c r="W62" s="1499">
        <v>4</v>
      </c>
      <c r="X62" s="1499">
        <v>4</v>
      </c>
      <c r="Y62" s="1499">
        <v>1</v>
      </c>
      <c r="Z62" s="1499" t="s">
        <v>36</v>
      </c>
      <c r="AA62" s="1508">
        <v>6</v>
      </c>
      <c r="AB62" s="1499">
        <v>18</v>
      </c>
      <c r="AC62" s="1499">
        <v>124</v>
      </c>
      <c r="AD62" s="1508">
        <v>35</v>
      </c>
      <c r="AE62" s="1500">
        <v>10.16949152542373</v>
      </c>
      <c r="AF62" s="1500">
        <v>70.056497175141246</v>
      </c>
      <c r="AG62" s="1501">
        <v>19.774011299435028</v>
      </c>
    </row>
    <row r="63" spans="2:33" s="1520" customFormat="1" ht="11.45" customHeight="1">
      <c r="B63" s="1536"/>
      <c r="C63" s="1546"/>
      <c r="D63" s="1518" t="s">
        <v>32</v>
      </c>
      <c r="E63" s="1508">
        <v>230</v>
      </c>
      <c r="F63" s="1499">
        <v>5</v>
      </c>
      <c r="G63" s="1499">
        <v>6</v>
      </c>
      <c r="H63" s="1499">
        <v>9</v>
      </c>
      <c r="I63" s="1499">
        <v>11</v>
      </c>
      <c r="J63" s="1499">
        <v>5</v>
      </c>
      <c r="K63" s="1499">
        <v>4</v>
      </c>
      <c r="L63" s="1499">
        <v>11</v>
      </c>
      <c r="M63" s="1499">
        <v>6</v>
      </c>
      <c r="N63" s="1499">
        <v>12</v>
      </c>
      <c r="O63" s="1499">
        <v>21</v>
      </c>
      <c r="P63" s="1499">
        <v>18</v>
      </c>
      <c r="Q63" s="1499">
        <v>21</v>
      </c>
      <c r="R63" s="1499">
        <v>4</v>
      </c>
      <c r="S63" s="1499">
        <v>17</v>
      </c>
      <c r="T63" s="1499">
        <v>15</v>
      </c>
      <c r="U63" s="1499">
        <v>9</v>
      </c>
      <c r="V63" s="1499">
        <v>9</v>
      </c>
      <c r="W63" s="1499">
        <v>15</v>
      </c>
      <c r="X63" s="1499">
        <v>21</v>
      </c>
      <c r="Y63" s="1499">
        <v>6</v>
      </c>
      <c r="Z63" s="1499">
        <v>1</v>
      </c>
      <c r="AA63" s="1508">
        <v>4</v>
      </c>
      <c r="AB63" s="1499">
        <v>20</v>
      </c>
      <c r="AC63" s="1499">
        <v>113</v>
      </c>
      <c r="AD63" s="1508">
        <v>93</v>
      </c>
      <c r="AE63" s="1500">
        <v>8.8495575221238933</v>
      </c>
      <c r="AF63" s="1500">
        <v>50</v>
      </c>
      <c r="AG63" s="1501">
        <v>41.150442477876105</v>
      </c>
    </row>
    <row r="64" spans="2:33" s="1520" customFormat="1" ht="11.45" customHeight="1">
      <c r="B64" s="1544" t="s">
        <v>1454</v>
      </c>
      <c r="C64" s="1545">
        <v>208</v>
      </c>
      <c r="D64" s="1547" t="s">
        <v>1435</v>
      </c>
      <c r="E64" s="1545">
        <v>405</v>
      </c>
      <c r="F64" s="1548">
        <v>9</v>
      </c>
      <c r="G64" s="1548">
        <v>12</v>
      </c>
      <c r="H64" s="1548">
        <v>19</v>
      </c>
      <c r="I64" s="1548">
        <v>15</v>
      </c>
      <c r="J64" s="1548">
        <v>14</v>
      </c>
      <c r="K64" s="1548">
        <v>12</v>
      </c>
      <c r="L64" s="1548">
        <v>21</v>
      </c>
      <c r="M64" s="1548">
        <v>16</v>
      </c>
      <c r="N64" s="1548">
        <v>22</v>
      </c>
      <c r="O64" s="1548">
        <v>30</v>
      </c>
      <c r="P64" s="1548">
        <v>24</v>
      </c>
      <c r="Q64" s="1548">
        <v>24</v>
      </c>
      <c r="R64" s="1548">
        <v>25</v>
      </c>
      <c r="S64" s="1548">
        <v>37</v>
      </c>
      <c r="T64" s="1548">
        <v>37</v>
      </c>
      <c r="U64" s="1548">
        <v>39</v>
      </c>
      <c r="V64" s="1548">
        <v>14</v>
      </c>
      <c r="W64" s="1548">
        <v>16</v>
      </c>
      <c r="X64" s="1548">
        <v>11</v>
      </c>
      <c r="Y64" s="1548">
        <v>1</v>
      </c>
      <c r="Z64" s="1548" t="s">
        <v>36</v>
      </c>
      <c r="AA64" s="1545">
        <v>7</v>
      </c>
      <c r="AB64" s="1548">
        <v>40</v>
      </c>
      <c r="AC64" s="1548">
        <v>203</v>
      </c>
      <c r="AD64" s="1545">
        <v>155</v>
      </c>
      <c r="AE64" s="1549">
        <v>10.050251256281408</v>
      </c>
      <c r="AF64" s="1549">
        <v>51.005025125628144</v>
      </c>
      <c r="AG64" s="1550">
        <v>38.944723618090457</v>
      </c>
    </row>
    <row r="65" spans="2:33" s="1520" customFormat="1" ht="11.45" customHeight="1">
      <c r="B65" s="1521"/>
      <c r="C65" s="1522"/>
      <c r="D65" s="1523" t="s">
        <v>31</v>
      </c>
      <c r="E65" s="1508">
        <v>165</v>
      </c>
      <c r="F65" s="1499">
        <v>5</v>
      </c>
      <c r="G65" s="1499">
        <v>7</v>
      </c>
      <c r="H65" s="1499">
        <v>7</v>
      </c>
      <c r="I65" s="1499">
        <v>3</v>
      </c>
      <c r="J65" s="1499">
        <v>4</v>
      </c>
      <c r="K65" s="1499">
        <v>3</v>
      </c>
      <c r="L65" s="1499">
        <v>12</v>
      </c>
      <c r="M65" s="1499">
        <v>4</v>
      </c>
      <c r="N65" s="1499">
        <v>13</v>
      </c>
      <c r="O65" s="1499">
        <v>13</v>
      </c>
      <c r="P65" s="1499">
        <v>10</v>
      </c>
      <c r="Q65" s="1499">
        <v>10</v>
      </c>
      <c r="R65" s="1499">
        <v>11</v>
      </c>
      <c r="S65" s="1499">
        <v>16</v>
      </c>
      <c r="T65" s="1499">
        <v>14</v>
      </c>
      <c r="U65" s="1499">
        <v>17</v>
      </c>
      <c r="V65" s="1499">
        <v>5</v>
      </c>
      <c r="W65" s="1499">
        <v>4</v>
      </c>
      <c r="X65" s="1499">
        <v>2</v>
      </c>
      <c r="Y65" s="1499">
        <v>1</v>
      </c>
      <c r="Z65" s="1499" t="s">
        <v>36</v>
      </c>
      <c r="AA65" s="1508">
        <v>4</v>
      </c>
      <c r="AB65" s="1499">
        <v>19</v>
      </c>
      <c r="AC65" s="1499">
        <v>83</v>
      </c>
      <c r="AD65" s="1508">
        <v>59</v>
      </c>
      <c r="AE65" s="1500">
        <v>11.801242236024844</v>
      </c>
      <c r="AF65" s="1500">
        <v>51.552795031055901</v>
      </c>
      <c r="AG65" s="1501">
        <v>36.645962732919259</v>
      </c>
    </row>
    <row r="66" spans="2:33" s="1520" customFormat="1" ht="11.45" customHeight="1">
      <c r="B66" s="1537"/>
      <c r="C66" s="1538"/>
      <c r="D66" s="1539" t="s">
        <v>32</v>
      </c>
      <c r="E66" s="1540">
        <v>240</v>
      </c>
      <c r="F66" s="1541">
        <v>4</v>
      </c>
      <c r="G66" s="1541">
        <v>5</v>
      </c>
      <c r="H66" s="1541">
        <v>12</v>
      </c>
      <c r="I66" s="1541">
        <v>12</v>
      </c>
      <c r="J66" s="1541">
        <v>10</v>
      </c>
      <c r="K66" s="1541">
        <v>9</v>
      </c>
      <c r="L66" s="1541">
        <v>9</v>
      </c>
      <c r="M66" s="1541">
        <v>12</v>
      </c>
      <c r="N66" s="1541">
        <v>9</v>
      </c>
      <c r="O66" s="1541">
        <v>17</v>
      </c>
      <c r="P66" s="1541">
        <v>14</v>
      </c>
      <c r="Q66" s="1541">
        <v>14</v>
      </c>
      <c r="R66" s="1541">
        <v>14</v>
      </c>
      <c r="S66" s="1541">
        <v>21</v>
      </c>
      <c r="T66" s="1541">
        <v>23</v>
      </c>
      <c r="U66" s="1541">
        <v>22</v>
      </c>
      <c r="V66" s="1541">
        <v>9</v>
      </c>
      <c r="W66" s="1541">
        <v>12</v>
      </c>
      <c r="X66" s="1541">
        <v>9</v>
      </c>
      <c r="Y66" s="1541" t="s">
        <v>36</v>
      </c>
      <c r="Z66" s="1541" t="s">
        <v>36</v>
      </c>
      <c r="AA66" s="1540">
        <v>3</v>
      </c>
      <c r="AB66" s="1541">
        <v>21</v>
      </c>
      <c r="AC66" s="1541">
        <v>120</v>
      </c>
      <c r="AD66" s="1540">
        <v>96</v>
      </c>
      <c r="AE66" s="1542">
        <v>8.8607594936708853</v>
      </c>
      <c r="AF66" s="1542">
        <v>50.632911392405063</v>
      </c>
      <c r="AG66" s="1543">
        <v>40.506329113924053</v>
      </c>
    </row>
    <row r="67" spans="2:33" s="1520" customFormat="1" ht="11.45" customHeight="1">
      <c r="B67" s="1536" t="s">
        <v>1455</v>
      </c>
      <c r="C67" s="1508">
        <v>210</v>
      </c>
      <c r="D67" s="1518" t="s">
        <v>1435</v>
      </c>
      <c r="E67" s="1508">
        <v>466</v>
      </c>
      <c r="F67" s="1499">
        <v>15</v>
      </c>
      <c r="G67" s="1499">
        <v>14</v>
      </c>
      <c r="H67" s="1499">
        <v>20</v>
      </c>
      <c r="I67" s="1499">
        <v>20</v>
      </c>
      <c r="J67" s="1499">
        <v>14</v>
      </c>
      <c r="K67" s="1499">
        <v>15</v>
      </c>
      <c r="L67" s="1499">
        <v>15</v>
      </c>
      <c r="M67" s="1499">
        <v>13</v>
      </c>
      <c r="N67" s="1499">
        <v>28</v>
      </c>
      <c r="O67" s="1499">
        <v>28</v>
      </c>
      <c r="P67" s="1499">
        <v>41</v>
      </c>
      <c r="Q67" s="1499">
        <v>48</v>
      </c>
      <c r="R67" s="1499">
        <v>33</v>
      </c>
      <c r="S67" s="1499">
        <v>39</v>
      </c>
      <c r="T67" s="1499">
        <v>38</v>
      </c>
      <c r="U67" s="1499">
        <v>34</v>
      </c>
      <c r="V67" s="1499">
        <v>29</v>
      </c>
      <c r="W67" s="1499">
        <v>13</v>
      </c>
      <c r="X67" s="1499">
        <v>1</v>
      </c>
      <c r="Y67" s="1499" t="s">
        <v>36</v>
      </c>
      <c r="Z67" s="1499" t="s">
        <v>36</v>
      </c>
      <c r="AA67" s="1508">
        <v>8</v>
      </c>
      <c r="AB67" s="1499">
        <v>49</v>
      </c>
      <c r="AC67" s="1499">
        <v>255</v>
      </c>
      <c r="AD67" s="1508">
        <v>154</v>
      </c>
      <c r="AE67" s="1500">
        <v>10.698689956331878</v>
      </c>
      <c r="AF67" s="1500">
        <v>55.67685589519651</v>
      </c>
      <c r="AG67" s="1501">
        <v>33.624454148471614</v>
      </c>
    </row>
    <row r="68" spans="2:33" s="1520" customFormat="1" ht="11.45" customHeight="1">
      <c r="B68" s="1521"/>
      <c r="C68" s="1522"/>
      <c r="D68" s="1523" t="s">
        <v>31</v>
      </c>
      <c r="E68" s="1508">
        <v>212</v>
      </c>
      <c r="F68" s="1499">
        <v>8</v>
      </c>
      <c r="G68" s="1499">
        <v>7</v>
      </c>
      <c r="H68" s="1499">
        <v>13</v>
      </c>
      <c r="I68" s="1499">
        <v>11</v>
      </c>
      <c r="J68" s="1499">
        <v>7</v>
      </c>
      <c r="K68" s="1499">
        <v>5</v>
      </c>
      <c r="L68" s="1499">
        <v>4</v>
      </c>
      <c r="M68" s="1499">
        <v>7</v>
      </c>
      <c r="N68" s="1499">
        <v>12</v>
      </c>
      <c r="O68" s="1499">
        <v>11</v>
      </c>
      <c r="P68" s="1499">
        <v>20</v>
      </c>
      <c r="Q68" s="1499">
        <v>22</v>
      </c>
      <c r="R68" s="1499">
        <v>18</v>
      </c>
      <c r="S68" s="1499">
        <v>17</v>
      </c>
      <c r="T68" s="1499">
        <v>19</v>
      </c>
      <c r="U68" s="1499">
        <v>12</v>
      </c>
      <c r="V68" s="1499">
        <v>12</v>
      </c>
      <c r="W68" s="1499">
        <v>4</v>
      </c>
      <c r="X68" s="1499" t="s">
        <v>36</v>
      </c>
      <c r="Y68" s="1499" t="s">
        <v>36</v>
      </c>
      <c r="Z68" s="1499" t="s">
        <v>36</v>
      </c>
      <c r="AA68" s="1508">
        <v>3</v>
      </c>
      <c r="AB68" s="1499">
        <v>28</v>
      </c>
      <c r="AC68" s="1499">
        <v>117</v>
      </c>
      <c r="AD68" s="1508">
        <v>64</v>
      </c>
      <c r="AE68" s="1500">
        <v>13.397129186602871</v>
      </c>
      <c r="AF68" s="1500">
        <v>55.980861244019145</v>
      </c>
      <c r="AG68" s="1501">
        <v>30.62200956937799</v>
      </c>
    </row>
    <row r="69" spans="2:33" s="1520" customFormat="1" ht="11.45" customHeight="1">
      <c r="B69" s="1536"/>
      <c r="C69" s="1538"/>
      <c r="D69" s="1539" t="s">
        <v>32</v>
      </c>
      <c r="E69" s="1540">
        <v>254</v>
      </c>
      <c r="F69" s="1541">
        <v>7</v>
      </c>
      <c r="G69" s="1541">
        <v>7</v>
      </c>
      <c r="H69" s="1541">
        <v>7</v>
      </c>
      <c r="I69" s="1541">
        <v>9</v>
      </c>
      <c r="J69" s="1541">
        <v>7</v>
      </c>
      <c r="K69" s="1541">
        <v>10</v>
      </c>
      <c r="L69" s="1541">
        <v>11</v>
      </c>
      <c r="M69" s="1541">
        <v>6</v>
      </c>
      <c r="N69" s="1541">
        <v>16</v>
      </c>
      <c r="O69" s="1541">
        <v>17</v>
      </c>
      <c r="P69" s="1541">
        <v>21</v>
      </c>
      <c r="Q69" s="1541">
        <v>26</v>
      </c>
      <c r="R69" s="1541">
        <v>15</v>
      </c>
      <c r="S69" s="1541">
        <v>22</v>
      </c>
      <c r="T69" s="1541">
        <v>19</v>
      </c>
      <c r="U69" s="1541">
        <v>22</v>
      </c>
      <c r="V69" s="1541">
        <v>17</v>
      </c>
      <c r="W69" s="1541">
        <v>9</v>
      </c>
      <c r="X69" s="1541">
        <v>1</v>
      </c>
      <c r="Y69" s="1541" t="s">
        <v>36</v>
      </c>
      <c r="Z69" s="1541" t="s">
        <v>36</v>
      </c>
      <c r="AA69" s="1540">
        <v>5</v>
      </c>
      <c r="AB69" s="1541">
        <v>21</v>
      </c>
      <c r="AC69" s="1541">
        <v>138</v>
      </c>
      <c r="AD69" s="1540">
        <v>90</v>
      </c>
      <c r="AE69" s="1542">
        <v>8.4337349397590362</v>
      </c>
      <c r="AF69" s="1542">
        <v>55.421686746987952</v>
      </c>
      <c r="AG69" s="1543">
        <v>36.144578313253014</v>
      </c>
    </row>
    <row r="70" spans="2:33" s="1520" customFormat="1" ht="11.45" customHeight="1">
      <c r="B70" s="1544" t="s">
        <v>1456</v>
      </c>
      <c r="C70" s="1545">
        <v>260</v>
      </c>
      <c r="D70" s="1547" t="s">
        <v>1435</v>
      </c>
      <c r="E70" s="1545">
        <v>557</v>
      </c>
      <c r="F70" s="1548">
        <v>18</v>
      </c>
      <c r="G70" s="1548">
        <v>15</v>
      </c>
      <c r="H70" s="1548">
        <v>15</v>
      </c>
      <c r="I70" s="1548">
        <v>25</v>
      </c>
      <c r="J70" s="1548">
        <v>12</v>
      </c>
      <c r="K70" s="1548">
        <v>25</v>
      </c>
      <c r="L70" s="1548">
        <v>19</v>
      </c>
      <c r="M70" s="1548">
        <v>24</v>
      </c>
      <c r="N70" s="1548">
        <v>19</v>
      </c>
      <c r="O70" s="1548">
        <v>27</v>
      </c>
      <c r="P70" s="1548">
        <v>43</v>
      </c>
      <c r="Q70" s="1548">
        <v>43</v>
      </c>
      <c r="R70" s="1548">
        <v>52</v>
      </c>
      <c r="S70" s="1548">
        <v>44</v>
      </c>
      <c r="T70" s="1548">
        <v>40</v>
      </c>
      <c r="U70" s="1548">
        <v>36</v>
      </c>
      <c r="V70" s="1548">
        <v>52</v>
      </c>
      <c r="W70" s="1548">
        <v>25</v>
      </c>
      <c r="X70" s="1548">
        <v>16</v>
      </c>
      <c r="Y70" s="1548">
        <v>1</v>
      </c>
      <c r="Z70" s="1548">
        <v>1</v>
      </c>
      <c r="AA70" s="1545">
        <v>5</v>
      </c>
      <c r="AB70" s="1548">
        <v>48</v>
      </c>
      <c r="AC70" s="1548">
        <v>289</v>
      </c>
      <c r="AD70" s="1545">
        <v>215</v>
      </c>
      <c r="AE70" s="1549">
        <v>8.695652173913043</v>
      </c>
      <c r="AF70" s="1549">
        <v>52.355072463768117</v>
      </c>
      <c r="AG70" s="1550">
        <v>38.949275362318843</v>
      </c>
    </row>
    <row r="71" spans="2:33" s="1520" customFormat="1" ht="11.45" customHeight="1">
      <c r="B71" s="1521"/>
      <c r="C71" s="1522"/>
      <c r="D71" s="1523" t="s">
        <v>31</v>
      </c>
      <c r="E71" s="1508">
        <v>238</v>
      </c>
      <c r="F71" s="1499">
        <v>7</v>
      </c>
      <c r="G71" s="1499">
        <v>7</v>
      </c>
      <c r="H71" s="1499">
        <v>8</v>
      </c>
      <c r="I71" s="1499">
        <v>18</v>
      </c>
      <c r="J71" s="1499">
        <v>5</v>
      </c>
      <c r="K71" s="1499">
        <v>12</v>
      </c>
      <c r="L71" s="1499">
        <v>8</v>
      </c>
      <c r="M71" s="1499">
        <v>11</v>
      </c>
      <c r="N71" s="1499">
        <v>9</v>
      </c>
      <c r="O71" s="1499">
        <v>12</v>
      </c>
      <c r="P71" s="1499">
        <v>20</v>
      </c>
      <c r="Q71" s="1499">
        <v>20</v>
      </c>
      <c r="R71" s="1499">
        <v>18</v>
      </c>
      <c r="S71" s="1499">
        <v>22</v>
      </c>
      <c r="T71" s="1499">
        <v>15</v>
      </c>
      <c r="U71" s="1499">
        <v>14</v>
      </c>
      <c r="V71" s="1499">
        <v>15</v>
      </c>
      <c r="W71" s="1499">
        <v>10</v>
      </c>
      <c r="X71" s="1499">
        <v>4</v>
      </c>
      <c r="Y71" s="1499" t="s">
        <v>36</v>
      </c>
      <c r="Z71" s="1499">
        <v>1</v>
      </c>
      <c r="AA71" s="1508">
        <v>2</v>
      </c>
      <c r="AB71" s="1499">
        <v>22</v>
      </c>
      <c r="AC71" s="1499">
        <v>133</v>
      </c>
      <c r="AD71" s="1508">
        <v>81</v>
      </c>
      <c r="AE71" s="1500">
        <v>9.3220338983050848</v>
      </c>
      <c r="AF71" s="1500">
        <v>56.355932203389834</v>
      </c>
      <c r="AG71" s="1501">
        <v>34.322033898305079</v>
      </c>
    </row>
    <row r="72" spans="2:33" s="1520" customFormat="1" ht="11.45" customHeight="1">
      <c r="B72" s="1537"/>
      <c r="C72" s="1538"/>
      <c r="D72" s="1539" t="s">
        <v>32</v>
      </c>
      <c r="E72" s="1540">
        <v>319</v>
      </c>
      <c r="F72" s="1541">
        <v>11</v>
      </c>
      <c r="G72" s="1541">
        <v>8</v>
      </c>
      <c r="H72" s="1541">
        <v>7</v>
      </c>
      <c r="I72" s="1541">
        <v>7</v>
      </c>
      <c r="J72" s="1541">
        <v>7</v>
      </c>
      <c r="K72" s="1541">
        <v>13</v>
      </c>
      <c r="L72" s="1541">
        <v>11</v>
      </c>
      <c r="M72" s="1541">
        <v>13</v>
      </c>
      <c r="N72" s="1541">
        <v>10</v>
      </c>
      <c r="O72" s="1541">
        <v>15</v>
      </c>
      <c r="P72" s="1541">
        <v>23</v>
      </c>
      <c r="Q72" s="1541">
        <v>23</v>
      </c>
      <c r="R72" s="1541">
        <v>34</v>
      </c>
      <c r="S72" s="1541">
        <v>22</v>
      </c>
      <c r="T72" s="1541">
        <v>25</v>
      </c>
      <c r="U72" s="1541">
        <v>22</v>
      </c>
      <c r="V72" s="1541">
        <v>37</v>
      </c>
      <c r="W72" s="1541">
        <v>15</v>
      </c>
      <c r="X72" s="1541">
        <v>12</v>
      </c>
      <c r="Y72" s="1541">
        <v>1</v>
      </c>
      <c r="Z72" s="1541" t="s">
        <v>36</v>
      </c>
      <c r="AA72" s="1540">
        <v>3</v>
      </c>
      <c r="AB72" s="1541">
        <v>26</v>
      </c>
      <c r="AC72" s="1541">
        <v>156</v>
      </c>
      <c r="AD72" s="1540">
        <v>134</v>
      </c>
      <c r="AE72" s="1542">
        <v>8.2278481012658222</v>
      </c>
      <c r="AF72" s="1542">
        <v>49.367088607594937</v>
      </c>
      <c r="AG72" s="1543">
        <v>42.405063291139236</v>
      </c>
    </row>
    <row r="73" spans="2:33" s="1520" customFormat="1" ht="11.45" customHeight="1">
      <c r="B73" s="1536" t="s">
        <v>1457</v>
      </c>
      <c r="C73" s="1508">
        <v>413</v>
      </c>
      <c r="D73" s="1518" t="s">
        <v>1435</v>
      </c>
      <c r="E73" s="1508">
        <v>863</v>
      </c>
      <c r="F73" s="1499">
        <v>22</v>
      </c>
      <c r="G73" s="1499">
        <v>17</v>
      </c>
      <c r="H73" s="1499">
        <v>28</v>
      </c>
      <c r="I73" s="1499">
        <v>23</v>
      </c>
      <c r="J73" s="1499">
        <v>35</v>
      </c>
      <c r="K73" s="1499">
        <v>27</v>
      </c>
      <c r="L73" s="1499">
        <v>33</v>
      </c>
      <c r="M73" s="1499">
        <v>37</v>
      </c>
      <c r="N73" s="1499">
        <v>37</v>
      </c>
      <c r="O73" s="1499">
        <v>54</v>
      </c>
      <c r="P73" s="1499">
        <v>64</v>
      </c>
      <c r="Q73" s="1499">
        <v>62</v>
      </c>
      <c r="R73" s="1499">
        <v>67</v>
      </c>
      <c r="S73" s="1499">
        <v>71</v>
      </c>
      <c r="T73" s="1499">
        <v>81</v>
      </c>
      <c r="U73" s="1499">
        <v>62</v>
      </c>
      <c r="V73" s="1499">
        <v>59</v>
      </c>
      <c r="W73" s="1499">
        <v>43</v>
      </c>
      <c r="X73" s="1499">
        <v>27</v>
      </c>
      <c r="Y73" s="1499">
        <v>9</v>
      </c>
      <c r="Z73" s="1499" t="s">
        <v>36</v>
      </c>
      <c r="AA73" s="1508">
        <v>5</v>
      </c>
      <c r="AB73" s="1499">
        <v>67</v>
      </c>
      <c r="AC73" s="1499">
        <v>439</v>
      </c>
      <c r="AD73" s="1508">
        <v>352</v>
      </c>
      <c r="AE73" s="1500">
        <v>7.8088578088578098</v>
      </c>
      <c r="AF73" s="1500">
        <v>51.165501165501169</v>
      </c>
      <c r="AG73" s="1501">
        <v>41.025641025641022</v>
      </c>
    </row>
    <row r="74" spans="2:33" s="1520" customFormat="1" ht="11.45" customHeight="1">
      <c r="B74" s="1521"/>
      <c r="C74" s="1522"/>
      <c r="D74" s="1523" t="s">
        <v>31</v>
      </c>
      <c r="E74" s="1508">
        <v>393</v>
      </c>
      <c r="F74" s="1499">
        <v>12</v>
      </c>
      <c r="G74" s="1499">
        <v>8</v>
      </c>
      <c r="H74" s="1499">
        <v>14</v>
      </c>
      <c r="I74" s="1499">
        <v>10</v>
      </c>
      <c r="J74" s="1499">
        <v>20</v>
      </c>
      <c r="K74" s="1499">
        <v>11</v>
      </c>
      <c r="L74" s="1499">
        <v>19</v>
      </c>
      <c r="M74" s="1499">
        <v>16</v>
      </c>
      <c r="N74" s="1499">
        <v>17</v>
      </c>
      <c r="O74" s="1499">
        <v>30</v>
      </c>
      <c r="P74" s="1499">
        <v>37</v>
      </c>
      <c r="Q74" s="1499">
        <v>31</v>
      </c>
      <c r="R74" s="1499">
        <v>25</v>
      </c>
      <c r="S74" s="1499">
        <v>33</v>
      </c>
      <c r="T74" s="1499">
        <v>37</v>
      </c>
      <c r="U74" s="1499">
        <v>24</v>
      </c>
      <c r="V74" s="1499">
        <v>24</v>
      </c>
      <c r="W74" s="1499">
        <v>14</v>
      </c>
      <c r="X74" s="1499">
        <v>7</v>
      </c>
      <c r="Y74" s="1499">
        <v>1</v>
      </c>
      <c r="Z74" s="1499" t="s">
        <v>36</v>
      </c>
      <c r="AA74" s="1508">
        <v>3</v>
      </c>
      <c r="AB74" s="1499">
        <v>34</v>
      </c>
      <c r="AC74" s="1499">
        <v>216</v>
      </c>
      <c r="AD74" s="1508">
        <v>140</v>
      </c>
      <c r="AE74" s="1500">
        <v>8.7179487179487172</v>
      </c>
      <c r="AF74" s="1500">
        <v>55.384615384615387</v>
      </c>
      <c r="AG74" s="1501">
        <v>35.897435897435898</v>
      </c>
    </row>
    <row r="75" spans="2:33" s="1520" customFormat="1" ht="11.45" customHeight="1">
      <c r="B75" s="1536"/>
      <c r="C75" s="1546"/>
      <c r="D75" s="1518" t="s">
        <v>32</v>
      </c>
      <c r="E75" s="1508">
        <v>470</v>
      </c>
      <c r="F75" s="1499">
        <v>10</v>
      </c>
      <c r="G75" s="1499">
        <v>9</v>
      </c>
      <c r="H75" s="1499">
        <v>14</v>
      </c>
      <c r="I75" s="1499">
        <v>13</v>
      </c>
      <c r="J75" s="1499">
        <v>15</v>
      </c>
      <c r="K75" s="1499">
        <v>16</v>
      </c>
      <c r="L75" s="1499">
        <v>14</v>
      </c>
      <c r="M75" s="1499">
        <v>21</v>
      </c>
      <c r="N75" s="1499">
        <v>20</v>
      </c>
      <c r="O75" s="1499">
        <v>24</v>
      </c>
      <c r="P75" s="1499">
        <v>27</v>
      </c>
      <c r="Q75" s="1499">
        <v>31</v>
      </c>
      <c r="R75" s="1499">
        <v>42</v>
      </c>
      <c r="S75" s="1499">
        <v>38</v>
      </c>
      <c r="T75" s="1499">
        <v>44</v>
      </c>
      <c r="U75" s="1499">
        <v>38</v>
      </c>
      <c r="V75" s="1499">
        <v>35</v>
      </c>
      <c r="W75" s="1499">
        <v>29</v>
      </c>
      <c r="X75" s="1499">
        <v>20</v>
      </c>
      <c r="Y75" s="1499">
        <v>8</v>
      </c>
      <c r="Z75" s="1499" t="s">
        <v>36</v>
      </c>
      <c r="AA75" s="1508">
        <v>2</v>
      </c>
      <c r="AB75" s="1499">
        <v>33</v>
      </c>
      <c r="AC75" s="1499">
        <v>223</v>
      </c>
      <c r="AD75" s="1508">
        <v>212</v>
      </c>
      <c r="AE75" s="1500">
        <v>7.0512820512820511</v>
      </c>
      <c r="AF75" s="1500">
        <v>47.649572649572647</v>
      </c>
      <c r="AG75" s="1501">
        <v>45.299145299145302</v>
      </c>
    </row>
    <row r="76" spans="2:33" s="1520" customFormat="1" ht="11.45" customHeight="1">
      <c r="B76" s="1544" t="s">
        <v>1458</v>
      </c>
      <c r="C76" s="1545">
        <v>363</v>
      </c>
      <c r="D76" s="1547" t="s">
        <v>1435</v>
      </c>
      <c r="E76" s="1545">
        <v>835</v>
      </c>
      <c r="F76" s="1548">
        <v>28</v>
      </c>
      <c r="G76" s="1548">
        <v>31</v>
      </c>
      <c r="H76" s="1548">
        <v>22</v>
      </c>
      <c r="I76" s="1548">
        <v>38</v>
      </c>
      <c r="J76" s="1548">
        <v>28</v>
      </c>
      <c r="K76" s="1548">
        <v>24</v>
      </c>
      <c r="L76" s="1548">
        <v>38</v>
      </c>
      <c r="M76" s="1548">
        <v>34</v>
      </c>
      <c r="N76" s="1548">
        <v>56</v>
      </c>
      <c r="O76" s="1548">
        <v>59</v>
      </c>
      <c r="P76" s="1548">
        <v>57</v>
      </c>
      <c r="Q76" s="1548">
        <v>58</v>
      </c>
      <c r="R76" s="1548">
        <v>63</v>
      </c>
      <c r="S76" s="1548">
        <v>74</v>
      </c>
      <c r="T76" s="1548">
        <v>70</v>
      </c>
      <c r="U76" s="1548">
        <v>53</v>
      </c>
      <c r="V76" s="1548">
        <v>41</v>
      </c>
      <c r="W76" s="1548">
        <v>32</v>
      </c>
      <c r="X76" s="1548">
        <v>18</v>
      </c>
      <c r="Y76" s="1548">
        <v>1</v>
      </c>
      <c r="Z76" s="1548" t="s">
        <v>36</v>
      </c>
      <c r="AA76" s="1545">
        <v>10</v>
      </c>
      <c r="AB76" s="1548">
        <v>81</v>
      </c>
      <c r="AC76" s="1548">
        <v>455</v>
      </c>
      <c r="AD76" s="1545">
        <v>289</v>
      </c>
      <c r="AE76" s="1549">
        <v>9.8181818181818183</v>
      </c>
      <c r="AF76" s="1549">
        <v>55.151515151515149</v>
      </c>
      <c r="AG76" s="1550">
        <v>35.030303030303031</v>
      </c>
    </row>
    <row r="77" spans="2:33" s="1520" customFormat="1" ht="11.45" customHeight="1">
      <c r="B77" s="1521"/>
      <c r="C77" s="1522"/>
      <c r="D77" s="1523" t="s">
        <v>31</v>
      </c>
      <c r="E77" s="1508">
        <v>385</v>
      </c>
      <c r="F77" s="1499">
        <v>15</v>
      </c>
      <c r="G77" s="1499">
        <v>22</v>
      </c>
      <c r="H77" s="1499">
        <v>14</v>
      </c>
      <c r="I77" s="1499">
        <v>21</v>
      </c>
      <c r="J77" s="1499">
        <v>16</v>
      </c>
      <c r="K77" s="1499">
        <v>11</v>
      </c>
      <c r="L77" s="1499">
        <v>21</v>
      </c>
      <c r="M77" s="1499">
        <v>13</v>
      </c>
      <c r="N77" s="1499">
        <v>26</v>
      </c>
      <c r="O77" s="1499">
        <v>28</v>
      </c>
      <c r="P77" s="1499">
        <v>22</v>
      </c>
      <c r="Q77" s="1499">
        <v>28</v>
      </c>
      <c r="R77" s="1499">
        <v>27</v>
      </c>
      <c r="S77" s="1499">
        <v>26</v>
      </c>
      <c r="T77" s="1499">
        <v>35</v>
      </c>
      <c r="U77" s="1499">
        <v>19</v>
      </c>
      <c r="V77" s="1499">
        <v>18</v>
      </c>
      <c r="W77" s="1499">
        <v>13</v>
      </c>
      <c r="X77" s="1499">
        <v>5</v>
      </c>
      <c r="Y77" s="1499">
        <v>1</v>
      </c>
      <c r="Z77" s="1499" t="s">
        <v>36</v>
      </c>
      <c r="AA77" s="1508">
        <v>4</v>
      </c>
      <c r="AB77" s="1499">
        <v>51</v>
      </c>
      <c r="AC77" s="1499">
        <v>213</v>
      </c>
      <c r="AD77" s="1508">
        <v>117</v>
      </c>
      <c r="AE77" s="1500">
        <v>13.385826771653544</v>
      </c>
      <c r="AF77" s="1500">
        <v>55.905511811023622</v>
      </c>
      <c r="AG77" s="1501">
        <v>30.708661417322837</v>
      </c>
    </row>
    <row r="78" spans="2:33" s="1520" customFormat="1" ht="11.45" customHeight="1">
      <c r="B78" s="1537"/>
      <c r="C78" s="1538"/>
      <c r="D78" s="1539" t="s">
        <v>32</v>
      </c>
      <c r="E78" s="1540">
        <v>450</v>
      </c>
      <c r="F78" s="1541">
        <v>13</v>
      </c>
      <c r="G78" s="1541">
        <v>9</v>
      </c>
      <c r="H78" s="1541">
        <v>8</v>
      </c>
      <c r="I78" s="1541">
        <v>17</v>
      </c>
      <c r="J78" s="1541">
        <v>12</v>
      </c>
      <c r="K78" s="1541">
        <v>13</v>
      </c>
      <c r="L78" s="1541">
        <v>17</v>
      </c>
      <c r="M78" s="1541">
        <v>21</v>
      </c>
      <c r="N78" s="1541">
        <v>30</v>
      </c>
      <c r="O78" s="1541">
        <v>31</v>
      </c>
      <c r="P78" s="1541">
        <v>35</v>
      </c>
      <c r="Q78" s="1541">
        <v>30</v>
      </c>
      <c r="R78" s="1541">
        <v>36</v>
      </c>
      <c r="S78" s="1541">
        <v>48</v>
      </c>
      <c r="T78" s="1541">
        <v>35</v>
      </c>
      <c r="U78" s="1541">
        <v>34</v>
      </c>
      <c r="V78" s="1541">
        <v>23</v>
      </c>
      <c r="W78" s="1541">
        <v>19</v>
      </c>
      <c r="X78" s="1541">
        <v>13</v>
      </c>
      <c r="Y78" s="1541" t="s">
        <v>36</v>
      </c>
      <c r="Z78" s="1541" t="s">
        <v>36</v>
      </c>
      <c r="AA78" s="1540">
        <v>6</v>
      </c>
      <c r="AB78" s="1541">
        <v>30</v>
      </c>
      <c r="AC78" s="1541">
        <v>242</v>
      </c>
      <c r="AD78" s="1540">
        <v>172</v>
      </c>
      <c r="AE78" s="1542">
        <v>6.756756756756757</v>
      </c>
      <c r="AF78" s="1542">
        <v>54.504504504504503</v>
      </c>
      <c r="AG78" s="1543">
        <v>38.738738738738739</v>
      </c>
    </row>
    <row r="79" spans="2:33" s="1520" customFormat="1" ht="11.45" customHeight="1">
      <c r="B79" s="1536" t="s">
        <v>1459</v>
      </c>
      <c r="C79" s="1508">
        <v>28</v>
      </c>
      <c r="D79" s="1518" t="s">
        <v>1435</v>
      </c>
      <c r="E79" s="1508">
        <v>109</v>
      </c>
      <c r="F79" s="1499">
        <v>3</v>
      </c>
      <c r="G79" s="1499">
        <v>2</v>
      </c>
      <c r="H79" s="1499" t="s">
        <v>36</v>
      </c>
      <c r="I79" s="1499">
        <v>3</v>
      </c>
      <c r="J79" s="1499">
        <v>2</v>
      </c>
      <c r="K79" s="1499">
        <v>6</v>
      </c>
      <c r="L79" s="1499">
        <v>3</v>
      </c>
      <c r="M79" s="1499">
        <v>5</v>
      </c>
      <c r="N79" s="1499">
        <v>4</v>
      </c>
      <c r="O79" s="1499">
        <v>2</v>
      </c>
      <c r="P79" s="1499">
        <v>6</v>
      </c>
      <c r="Q79" s="1499">
        <v>5</v>
      </c>
      <c r="R79" s="1499">
        <v>3</v>
      </c>
      <c r="S79" s="1499">
        <v>6</v>
      </c>
      <c r="T79" s="1499">
        <v>15</v>
      </c>
      <c r="U79" s="1499">
        <v>8</v>
      </c>
      <c r="V79" s="1499">
        <v>8</v>
      </c>
      <c r="W79" s="1499">
        <v>15</v>
      </c>
      <c r="X79" s="1499">
        <v>8</v>
      </c>
      <c r="Y79" s="1499">
        <v>4</v>
      </c>
      <c r="Z79" s="1499">
        <v>1</v>
      </c>
      <c r="AA79" s="1508" t="s">
        <v>36</v>
      </c>
      <c r="AB79" s="1499">
        <v>5</v>
      </c>
      <c r="AC79" s="1499">
        <v>39</v>
      </c>
      <c r="AD79" s="1508">
        <v>65</v>
      </c>
      <c r="AE79" s="1500">
        <v>4.5871559633027523</v>
      </c>
      <c r="AF79" s="1500">
        <v>35.779816513761467</v>
      </c>
      <c r="AG79" s="1501">
        <v>59.633027522935777</v>
      </c>
    </row>
    <row r="80" spans="2:33" s="1520" customFormat="1" ht="11.45" customHeight="1">
      <c r="B80" s="1521"/>
      <c r="C80" s="1522"/>
      <c r="D80" s="1523" t="s">
        <v>31</v>
      </c>
      <c r="E80" s="1508">
        <v>49</v>
      </c>
      <c r="F80" s="1499" t="s">
        <v>36</v>
      </c>
      <c r="G80" s="1499">
        <v>1</v>
      </c>
      <c r="H80" s="1499" t="s">
        <v>36</v>
      </c>
      <c r="I80" s="1499">
        <v>2</v>
      </c>
      <c r="J80" s="1499">
        <v>2</v>
      </c>
      <c r="K80" s="1499">
        <v>6</v>
      </c>
      <c r="L80" s="1499">
        <v>2</v>
      </c>
      <c r="M80" s="1499">
        <v>4</v>
      </c>
      <c r="N80" s="1499">
        <v>3</v>
      </c>
      <c r="O80" s="1499">
        <v>1</v>
      </c>
      <c r="P80" s="1499">
        <v>3</v>
      </c>
      <c r="Q80" s="1499">
        <v>3</v>
      </c>
      <c r="R80" s="1499">
        <v>2</v>
      </c>
      <c r="S80" s="1499">
        <v>5</v>
      </c>
      <c r="T80" s="1499">
        <v>7</v>
      </c>
      <c r="U80" s="1499">
        <v>3</v>
      </c>
      <c r="V80" s="1499">
        <v>2</v>
      </c>
      <c r="W80" s="1499">
        <v>3</v>
      </c>
      <c r="X80" s="1499" t="s">
        <v>36</v>
      </c>
      <c r="Y80" s="1499" t="s">
        <v>36</v>
      </c>
      <c r="Z80" s="1499" t="s">
        <v>36</v>
      </c>
      <c r="AA80" s="1508" t="s">
        <v>36</v>
      </c>
      <c r="AB80" s="1499">
        <v>1</v>
      </c>
      <c r="AC80" s="1499">
        <v>28</v>
      </c>
      <c r="AD80" s="1508">
        <v>20</v>
      </c>
      <c r="AE80" s="1500">
        <v>2.0408163265306123</v>
      </c>
      <c r="AF80" s="1500">
        <v>57.142857142857139</v>
      </c>
      <c r="AG80" s="1501">
        <v>40.816326530612244</v>
      </c>
    </row>
    <row r="81" spans="2:64" s="1520" customFormat="1" ht="11.45" customHeight="1">
      <c r="B81" s="1536"/>
      <c r="C81" s="1546"/>
      <c r="D81" s="1518" t="s">
        <v>32</v>
      </c>
      <c r="E81" s="1508">
        <v>60</v>
      </c>
      <c r="F81" s="1499">
        <v>3</v>
      </c>
      <c r="G81" s="1499">
        <v>1</v>
      </c>
      <c r="H81" s="1499" t="s">
        <v>36</v>
      </c>
      <c r="I81" s="1499">
        <v>1</v>
      </c>
      <c r="J81" s="1499" t="s">
        <v>36</v>
      </c>
      <c r="K81" s="1499" t="s">
        <v>36</v>
      </c>
      <c r="L81" s="1499">
        <v>1</v>
      </c>
      <c r="M81" s="1499">
        <v>1</v>
      </c>
      <c r="N81" s="1499">
        <v>1</v>
      </c>
      <c r="O81" s="1499">
        <v>1</v>
      </c>
      <c r="P81" s="1499">
        <v>3</v>
      </c>
      <c r="Q81" s="1499">
        <v>2</v>
      </c>
      <c r="R81" s="1499">
        <v>1</v>
      </c>
      <c r="S81" s="1499">
        <v>1</v>
      </c>
      <c r="T81" s="1499">
        <v>8</v>
      </c>
      <c r="U81" s="1499">
        <v>5</v>
      </c>
      <c r="V81" s="1499">
        <v>6</v>
      </c>
      <c r="W81" s="1499">
        <v>12</v>
      </c>
      <c r="X81" s="1499">
        <v>8</v>
      </c>
      <c r="Y81" s="1499">
        <v>4</v>
      </c>
      <c r="Z81" s="1499">
        <v>1</v>
      </c>
      <c r="AA81" s="1508" t="s">
        <v>36</v>
      </c>
      <c r="AB81" s="1499">
        <v>4</v>
      </c>
      <c r="AC81" s="1499">
        <v>11</v>
      </c>
      <c r="AD81" s="1508">
        <v>45</v>
      </c>
      <c r="AE81" s="1500">
        <v>6.666666666666667</v>
      </c>
      <c r="AF81" s="1500">
        <v>18.333333333333332</v>
      </c>
      <c r="AG81" s="1501">
        <v>75</v>
      </c>
    </row>
    <row r="82" spans="2:64" s="1520" customFormat="1" ht="11.45" customHeight="1">
      <c r="B82" s="1544" t="s">
        <v>1460</v>
      </c>
      <c r="C82" s="1545">
        <v>489</v>
      </c>
      <c r="D82" s="1547" t="s">
        <v>1435</v>
      </c>
      <c r="E82" s="1545">
        <v>864</v>
      </c>
      <c r="F82" s="1548">
        <v>27</v>
      </c>
      <c r="G82" s="1548">
        <v>31</v>
      </c>
      <c r="H82" s="1548">
        <v>40</v>
      </c>
      <c r="I82" s="1548">
        <v>27</v>
      </c>
      <c r="J82" s="1548">
        <v>40</v>
      </c>
      <c r="K82" s="1548">
        <v>42</v>
      </c>
      <c r="L82" s="1548">
        <v>42</v>
      </c>
      <c r="M82" s="1548">
        <v>51</v>
      </c>
      <c r="N82" s="1548">
        <v>40</v>
      </c>
      <c r="O82" s="1548">
        <v>72</v>
      </c>
      <c r="P82" s="1548">
        <v>60</v>
      </c>
      <c r="Q82" s="1548">
        <v>60</v>
      </c>
      <c r="R82" s="1548">
        <v>58</v>
      </c>
      <c r="S82" s="1548">
        <v>60</v>
      </c>
      <c r="T82" s="1548">
        <v>61</v>
      </c>
      <c r="U82" s="1548">
        <v>44</v>
      </c>
      <c r="V82" s="1548">
        <v>35</v>
      </c>
      <c r="W82" s="1548">
        <v>30</v>
      </c>
      <c r="X82" s="1548">
        <v>12</v>
      </c>
      <c r="Y82" s="1548">
        <v>1</v>
      </c>
      <c r="Z82" s="1548">
        <v>2</v>
      </c>
      <c r="AA82" s="1545">
        <v>29</v>
      </c>
      <c r="AB82" s="1548">
        <v>98</v>
      </c>
      <c r="AC82" s="1548">
        <v>492</v>
      </c>
      <c r="AD82" s="1545">
        <v>245</v>
      </c>
      <c r="AE82" s="1549">
        <v>11.736526946107785</v>
      </c>
      <c r="AF82" s="1549">
        <v>58.922155688622759</v>
      </c>
      <c r="AG82" s="1550">
        <v>29.341317365269461</v>
      </c>
    </row>
    <row r="83" spans="2:64" s="1520" customFormat="1" ht="11.45" customHeight="1">
      <c r="B83" s="1521"/>
      <c r="C83" s="1522"/>
      <c r="D83" s="1523" t="s">
        <v>31</v>
      </c>
      <c r="E83" s="1508">
        <v>348</v>
      </c>
      <c r="F83" s="1499">
        <v>15</v>
      </c>
      <c r="G83" s="1499">
        <v>18</v>
      </c>
      <c r="H83" s="1499">
        <v>21</v>
      </c>
      <c r="I83" s="1499">
        <v>14</v>
      </c>
      <c r="J83" s="1499">
        <v>13</v>
      </c>
      <c r="K83" s="1499">
        <v>14</v>
      </c>
      <c r="L83" s="1499">
        <v>14</v>
      </c>
      <c r="M83" s="1499">
        <v>19</v>
      </c>
      <c r="N83" s="1499">
        <v>17</v>
      </c>
      <c r="O83" s="1499">
        <v>24</v>
      </c>
      <c r="P83" s="1499">
        <v>30</v>
      </c>
      <c r="Q83" s="1499">
        <v>23</v>
      </c>
      <c r="R83" s="1499">
        <v>23</v>
      </c>
      <c r="S83" s="1499">
        <v>23</v>
      </c>
      <c r="T83" s="1499">
        <v>28</v>
      </c>
      <c r="U83" s="1499">
        <v>14</v>
      </c>
      <c r="V83" s="1499">
        <v>12</v>
      </c>
      <c r="W83" s="1499">
        <v>7</v>
      </c>
      <c r="X83" s="1499" t="s">
        <v>36</v>
      </c>
      <c r="Y83" s="1499">
        <v>1</v>
      </c>
      <c r="Z83" s="1499" t="s">
        <v>36</v>
      </c>
      <c r="AA83" s="1508">
        <v>18</v>
      </c>
      <c r="AB83" s="1499">
        <v>54</v>
      </c>
      <c r="AC83" s="1499">
        <v>191</v>
      </c>
      <c r="AD83" s="1508">
        <v>85</v>
      </c>
      <c r="AE83" s="1500">
        <v>16.363636363636363</v>
      </c>
      <c r="AF83" s="1500">
        <v>57.878787878787875</v>
      </c>
      <c r="AG83" s="1501">
        <v>25.757575757575758</v>
      </c>
    </row>
    <row r="84" spans="2:64" s="1520" customFormat="1" ht="11.45" customHeight="1" thickBot="1">
      <c r="B84" s="1551"/>
      <c r="C84" s="1552"/>
      <c r="D84" s="1553" t="s">
        <v>32</v>
      </c>
      <c r="E84" s="1554">
        <v>516</v>
      </c>
      <c r="F84" s="1555">
        <v>12</v>
      </c>
      <c r="G84" s="1555">
        <v>13</v>
      </c>
      <c r="H84" s="1555">
        <v>19</v>
      </c>
      <c r="I84" s="1555">
        <v>13</v>
      </c>
      <c r="J84" s="1555">
        <v>27</v>
      </c>
      <c r="K84" s="1555">
        <v>28</v>
      </c>
      <c r="L84" s="1555">
        <v>28</v>
      </c>
      <c r="M84" s="1555">
        <v>32</v>
      </c>
      <c r="N84" s="1555">
        <v>23</v>
      </c>
      <c r="O84" s="1555">
        <v>48</v>
      </c>
      <c r="P84" s="1555">
        <v>30</v>
      </c>
      <c r="Q84" s="1555">
        <v>37</v>
      </c>
      <c r="R84" s="1555">
        <v>35</v>
      </c>
      <c r="S84" s="1555">
        <v>37</v>
      </c>
      <c r="T84" s="1555">
        <v>33</v>
      </c>
      <c r="U84" s="1555">
        <v>30</v>
      </c>
      <c r="V84" s="1555">
        <v>23</v>
      </c>
      <c r="W84" s="1555">
        <v>23</v>
      </c>
      <c r="X84" s="1555">
        <v>12</v>
      </c>
      <c r="Y84" s="1555" t="s">
        <v>36</v>
      </c>
      <c r="Z84" s="1555">
        <v>2</v>
      </c>
      <c r="AA84" s="1554">
        <v>11</v>
      </c>
      <c r="AB84" s="1555">
        <v>44</v>
      </c>
      <c r="AC84" s="1555">
        <v>301</v>
      </c>
      <c r="AD84" s="1554">
        <v>160</v>
      </c>
      <c r="AE84" s="1556">
        <v>8.7128712871287117</v>
      </c>
      <c r="AF84" s="1556">
        <v>59.603960396039604</v>
      </c>
      <c r="AG84" s="1557">
        <v>31.683168316831683</v>
      </c>
    </row>
    <row r="85" spans="2:64" s="1482" customFormat="1" ht="14.25">
      <c r="B85" s="1479" t="s">
        <v>1399</v>
      </c>
      <c r="C85" s="1480"/>
      <c r="D85" s="1481"/>
      <c r="AA85" s="1558"/>
      <c r="AD85" s="1558"/>
      <c r="AH85" s="1483"/>
      <c r="BL85" s="1484"/>
    </row>
    <row r="86" spans="2:64" s="1482" customFormat="1" ht="6" customHeight="1" thickBot="1">
      <c r="C86" s="1480"/>
      <c r="D86" s="1481"/>
      <c r="AA86" s="1558"/>
      <c r="AD86" s="1558"/>
      <c r="AH86" s="1483"/>
      <c r="BL86" s="1484"/>
    </row>
    <row r="87" spans="2:64" s="1495" customFormat="1" ht="44.25" customHeight="1" thickBot="1">
      <c r="B87" s="1559" t="s">
        <v>1400</v>
      </c>
      <c r="C87" s="1560" t="s">
        <v>1401</v>
      </c>
      <c r="D87" s="1561" t="s">
        <v>283</v>
      </c>
      <c r="E87" s="1562"/>
      <c r="F87" s="1563" t="s">
        <v>1402</v>
      </c>
      <c r="G87" s="1564" t="s">
        <v>1403</v>
      </c>
      <c r="H87" s="1564" t="s">
        <v>1404</v>
      </c>
      <c r="I87" s="1564" t="s">
        <v>1405</v>
      </c>
      <c r="J87" s="1564" t="s">
        <v>1406</v>
      </c>
      <c r="K87" s="1564" t="s">
        <v>1407</v>
      </c>
      <c r="L87" s="1564" t="s">
        <v>1408</v>
      </c>
      <c r="M87" s="1564" t="s">
        <v>1409</v>
      </c>
      <c r="N87" s="1564" t="s">
        <v>1410</v>
      </c>
      <c r="O87" s="1564" t="s">
        <v>1411</v>
      </c>
      <c r="P87" s="1564" t="s">
        <v>1412</v>
      </c>
      <c r="Q87" s="1564" t="s">
        <v>1413</v>
      </c>
      <c r="R87" s="1564" t="s">
        <v>1414</v>
      </c>
      <c r="S87" s="1564" t="s">
        <v>1415</v>
      </c>
      <c r="T87" s="1564" t="s">
        <v>1416</v>
      </c>
      <c r="U87" s="1564" t="s">
        <v>1417</v>
      </c>
      <c r="V87" s="1564" t="s">
        <v>1418</v>
      </c>
      <c r="W87" s="1564" t="s">
        <v>1419</v>
      </c>
      <c r="X87" s="1564" t="s">
        <v>1420</v>
      </c>
      <c r="Y87" s="1564" t="s">
        <v>1421</v>
      </c>
      <c r="Z87" s="1564" t="s">
        <v>1422</v>
      </c>
      <c r="AA87" s="1565" t="s">
        <v>1423</v>
      </c>
      <c r="AB87" s="1566" t="s">
        <v>1424</v>
      </c>
      <c r="AC87" s="1564" t="s">
        <v>1425</v>
      </c>
      <c r="AD87" s="1565" t="s">
        <v>1426</v>
      </c>
      <c r="AE87" s="1566" t="s">
        <v>1427</v>
      </c>
      <c r="AF87" s="1564" t="s">
        <v>1428</v>
      </c>
      <c r="AG87" s="1567" t="s">
        <v>1429</v>
      </c>
    </row>
    <row r="88" spans="2:64" s="1520" customFormat="1" ht="11.45" customHeight="1" thickTop="1">
      <c r="B88" s="1568" t="s">
        <v>1461</v>
      </c>
      <c r="C88" s="1497">
        <v>395</v>
      </c>
      <c r="D88" s="1569" t="s">
        <v>1435</v>
      </c>
      <c r="E88" s="1497">
        <v>682</v>
      </c>
      <c r="F88" s="1570">
        <v>24</v>
      </c>
      <c r="G88" s="1570">
        <v>29</v>
      </c>
      <c r="H88" s="1570">
        <v>23</v>
      </c>
      <c r="I88" s="1570">
        <v>20</v>
      </c>
      <c r="J88" s="1570">
        <v>24</v>
      </c>
      <c r="K88" s="1570">
        <v>44</v>
      </c>
      <c r="L88" s="1570">
        <v>39</v>
      </c>
      <c r="M88" s="1570">
        <v>38</v>
      </c>
      <c r="N88" s="1570">
        <v>55</v>
      </c>
      <c r="O88" s="1570">
        <v>49</v>
      </c>
      <c r="P88" s="1570">
        <v>50</v>
      </c>
      <c r="Q88" s="1570">
        <v>45</v>
      </c>
      <c r="R88" s="1570">
        <v>37</v>
      </c>
      <c r="S88" s="1570">
        <v>50</v>
      </c>
      <c r="T88" s="1570">
        <v>52</v>
      </c>
      <c r="U88" s="1570">
        <v>29</v>
      </c>
      <c r="V88" s="1570">
        <v>29</v>
      </c>
      <c r="W88" s="1570">
        <v>30</v>
      </c>
      <c r="X88" s="1570">
        <v>6</v>
      </c>
      <c r="Y88" s="1570">
        <v>3</v>
      </c>
      <c r="Z88" s="1570">
        <v>1</v>
      </c>
      <c r="AA88" s="1497">
        <v>5</v>
      </c>
      <c r="AB88" s="1570">
        <v>76</v>
      </c>
      <c r="AC88" s="1570">
        <v>401</v>
      </c>
      <c r="AD88" s="1497">
        <v>200</v>
      </c>
      <c r="AE88" s="1571">
        <v>11.225997045790251</v>
      </c>
      <c r="AF88" s="1571">
        <v>59.231905465288037</v>
      </c>
      <c r="AG88" s="1572">
        <v>29.542097488921716</v>
      </c>
    </row>
    <row r="89" spans="2:64" s="1520" customFormat="1" ht="11.45" customHeight="1">
      <c r="B89" s="1521"/>
      <c r="C89" s="1522"/>
      <c r="D89" s="1523" t="s">
        <v>31</v>
      </c>
      <c r="E89" s="1508">
        <v>290</v>
      </c>
      <c r="F89" s="1499">
        <v>15</v>
      </c>
      <c r="G89" s="1499">
        <v>9</v>
      </c>
      <c r="H89" s="1499">
        <v>12</v>
      </c>
      <c r="I89" s="1499">
        <v>15</v>
      </c>
      <c r="J89" s="1499">
        <v>8</v>
      </c>
      <c r="K89" s="1499">
        <v>21</v>
      </c>
      <c r="L89" s="1499">
        <v>18</v>
      </c>
      <c r="M89" s="1499">
        <v>15</v>
      </c>
      <c r="N89" s="1499">
        <v>20</v>
      </c>
      <c r="O89" s="1499">
        <v>18</v>
      </c>
      <c r="P89" s="1499">
        <v>21</v>
      </c>
      <c r="Q89" s="1499">
        <v>22</v>
      </c>
      <c r="R89" s="1499">
        <v>14</v>
      </c>
      <c r="S89" s="1499">
        <v>24</v>
      </c>
      <c r="T89" s="1499">
        <v>22</v>
      </c>
      <c r="U89" s="1499">
        <v>11</v>
      </c>
      <c r="V89" s="1499">
        <v>7</v>
      </c>
      <c r="W89" s="1499">
        <v>13</v>
      </c>
      <c r="X89" s="1499">
        <v>1</v>
      </c>
      <c r="Y89" s="1499" t="s">
        <v>36</v>
      </c>
      <c r="Z89" s="1499" t="s">
        <v>36</v>
      </c>
      <c r="AA89" s="1508">
        <v>4</v>
      </c>
      <c r="AB89" s="1499">
        <v>36</v>
      </c>
      <c r="AC89" s="1499">
        <v>172</v>
      </c>
      <c r="AD89" s="1508">
        <v>78</v>
      </c>
      <c r="AE89" s="1500">
        <v>12.587412587412588</v>
      </c>
      <c r="AF89" s="1500">
        <v>60.139860139860133</v>
      </c>
      <c r="AG89" s="1501">
        <v>27.27272727272727</v>
      </c>
    </row>
    <row r="90" spans="2:64" s="1520" customFormat="1" ht="11.45" customHeight="1">
      <c r="B90" s="1536"/>
      <c r="C90" s="1546"/>
      <c r="D90" s="1518" t="s">
        <v>32</v>
      </c>
      <c r="E90" s="1508">
        <v>392</v>
      </c>
      <c r="F90" s="1499">
        <v>9</v>
      </c>
      <c r="G90" s="1499">
        <v>20</v>
      </c>
      <c r="H90" s="1499">
        <v>11</v>
      </c>
      <c r="I90" s="1499">
        <v>5</v>
      </c>
      <c r="J90" s="1499">
        <v>16</v>
      </c>
      <c r="K90" s="1499">
        <v>23</v>
      </c>
      <c r="L90" s="1499">
        <v>21</v>
      </c>
      <c r="M90" s="1499">
        <v>23</v>
      </c>
      <c r="N90" s="1499">
        <v>35</v>
      </c>
      <c r="O90" s="1499">
        <v>31</v>
      </c>
      <c r="P90" s="1499">
        <v>29</v>
      </c>
      <c r="Q90" s="1499">
        <v>23</v>
      </c>
      <c r="R90" s="1499">
        <v>23</v>
      </c>
      <c r="S90" s="1499">
        <v>26</v>
      </c>
      <c r="T90" s="1499">
        <v>30</v>
      </c>
      <c r="U90" s="1499">
        <v>18</v>
      </c>
      <c r="V90" s="1499">
        <v>22</v>
      </c>
      <c r="W90" s="1499">
        <v>17</v>
      </c>
      <c r="X90" s="1499">
        <v>5</v>
      </c>
      <c r="Y90" s="1499">
        <v>3</v>
      </c>
      <c r="Z90" s="1499">
        <v>1</v>
      </c>
      <c r="AA90" s="1508">
        <v>1</v>
      </c>
      <c r="AB90" s="1499">
        <v>40</v>
      </c>
      <c r="AC90" s="1499">
        <v>229</v>
      </c>
      <c r="AD90" s="1508">
        <v>122</v>
      </c>
      <c r="AE90" s="1500">
        <v>10.230179028132993</v>
      </c>
      <c r="AF90" s="1500">
        <v>58.567774936061376</v>
      </c>
      <c r="AG90" s="1501">
        <v>31.202046035805626</v>
      </c>
    </row>
    <row r="91" spans="2:64" s="1520" customFormat="1" ht="11.45" customHeight="1">
      <c r="B91" s="1544" t="s">
        <v>1462</v>
      </c>
      <c r="C91" s="1545">
        <v>269</v>
      </c>
      <c r="D91" s="1547" t="s">
        <v>1435</v>
      </c>
      <c r="E91" s="1545">
        <v>462</v>
      </c>
      <c r="F91" s="1548">
        <v>21</v>
      </c>
      <c r="G91" s="1548">
        <v>20</v>
      </c>
      <c r="H91" s="1548">
        <v>11</v>
      </c>
      <c r="I91" s="1548">
        <v>13</v>
      </c>
      <c r="J91" s="1548">
        <v>21</v>
      </c>
      <c r="K91" s="1548">
        <v>44</v>
      </c>
      <c r="L91" s="1548">
        <v>39</v>
      </c>
      <c r="M91" s="1548">
        <v>38</v>
      </c>
      <c r="N91" s="1548">
        <v>33</v>
      </c>
      <c r="O91" s="1548">
        <v>33</v>
      </c>
      <c r="P91" s="1548">
        <v>38</v>
      </c>
      <c r="Q91" s="1548">
        <v>24</v>
      </c>
      <c r="R91" s="1548">
        <v>28</v>
      </c>
      <c r="S91" s="1548">
        <v>21</v>
      </c>
      <c r="T91" s="1548">
        <v>22</v>
      </c>
      <c r="U91" s="1548">
        <v>22</v>
      </c>
      <c r="V91" s="1548">
        <v>9</v>
      </c>
      <c r="W91" s="1548">
        <v>4</v>
      </c>
      <c r="X91" s="1548">
        <v>6</v>
      </c>
      <c r="Y91" s="1548">
        <v>1</v>
      </c>
      <c r="Z91" s="1548" t="s">
        <v>36</v>
      </c>
      <c r="AA91" s="1545">
        <v>14</v>
      </c>
      <c r="AB91" s="1548">
        <v>52</v>
      </c>
      <c r="AC91" s="1548">
        <v>311</v>
      </c>
      <c r="AD91" s="1545">
        <v>85</v>
      </c>
      <c r="AE91" s="1549">
        <v>11.607142857142858</v>
      </c>
      <c r="AF91" s="1549">
        <v>69.419642857142861</v>
      </c>
      <c r="AG91" s="1550">
        <v>18.973214285714285</v>
      </c>
    </row>
    <row r="92" spans="2:64" s="1520" customFormat="1" ht="11.45" customHeight="1">
      <c r="B92" s="1521"/>
      <c r="C92" s="1522"/>
      <c r="D92" s="1523" t="s">
        <v>31</v>
      </c>
      <c r="E92" s="1508">
        <v>204</v>
      </c>
      <c r="F92" s="1499">
        <v>10</v>
      </c>
      <c r="G92" s="1499">
        <v>12</v>
      </c>
      <c r="H92" s="1499">
        <v>5</v>
      </c>
      <c r="I92" s="1499">
        <v>5</v>
      </c>
      <c r="J92" s="1499">
        <v>11</v>
      </c>
      <c r="K92" s="1499">
        <v>17</v>
      </c>
      <c r="L92" s="1499">
        <v>19</v>
      </c>
      <c r="M92" s="1499">
        <v>18</v>
      </c>
      <c r="N92" s="1499">
        <v>18</v>
      </c>
      <c r="O92" s="1499">
        <v>11</v>
      </c>
      <c r="P92" s="1499">
        <v>15</v>
      </c>
      <c r="Q92" s="1499">
        <v>9</v>
      </c>
      <c r="R92" s="1499">
        <v>13</v>
      </c>
      <c r="S92" s="1499">
        <v>8</v>
      </c>
      <c r="T92" s="1499">
        <v>8</v>
      </c>
      <c r="U92" s="1499">
        <v>12</v>
      </c>
      <c r="V92" s="1499">
        <v>2</v>
      </c>
      <c r="W92" s="1499">
        <v>1</v>
      </c>
      <c r="X92" s="1499">
        <v>3</v>
      </c>
      <c r="Y92" s="1499" t="s">
        <v>36</v>
      </c>
      <c r="Z92" s="1499" t="s">
        <v>36</v>
      </c>
      <c r="AA92" s="1508">
        <v>7</v>
      </c>
      <c r="AB92" s="1499">
        <v>27</v>
      </c>
      <c r="AC92" s="1499">
        <v>136</v>
      </c>
      <c r="AD92" s="1508">
        <v>34</v>
      </c>
      <c r="AE92" s="1500">
        <v>13.705583756345177</v>
      </c>
      <c r="AF92" s="1500">
        <v>69.035532994923855</v>
      </c>
      <c r="AG92" s="1501">
        <v>17.258883248730964</v>
      </c>
    </row>
    <row r="93" spans="2:64" s="1520" customFormat="1" ht="11.45" customHeight="1">
      <c r="B93" s="1537"/>
      <c r="C93" s="1538"/>
      <c r="D93" s="1539" t="s">
        <v>32</v>
      </c>
      <c r="E93" s="1540">
        <v>258</v>
      </c>
      <c r="F93" s="1541">
        <v>11</v>
      </c>
      <c r="G93" s="1541">
        <v>8</v>
      </c>
      <c r="H93" s="1541">
        <v>6</v>
      </c>
      <c r="I93" s="1541">
        <v>8</v>
      </c>
      <c r="J93" s="1541">
        <v>10</v>
      </c>
      <c r="K93" s="1541">
        <v>27</v>
      </c>
      <c r="L93" s="1541">
        <v>20</v>
      </c>
      <c r="M93" s="1541">
        <v>20</v>
      </c>
      <c r="N93" s="1541">
        <v>15</v>
      </c>
      <c r="O93" s="1541">
        <v>22</v>
      </c>
      <c r="P93" s="1541">
        <v>23</v>
      </c>
      <c r="Q93" s="1541">
        <v>15</v>
      </c>
      <c r="R93" s="1541">
        <v>15</v>
      </c>
      <c r="S93" s="1541">
        <v>13</v>
      </c>
      <c r="T93" s="1541">
        <v>14</v>
      </c>
      <c r="U93" s="1541">
        <v>10</v>
      </c>
      <c r="V93" s="1541">
        <v>7</v>
      </c>
      <c r="W93" s="1541">
        <v>3</v>
      </c>
      <c r="X93" s="1541">
        <v>3</v>
      </c>
      <c r="Y93" s="1541">
        <v>1</v>
      </c>
      <c r="Z93" s="1541" t="s">
        <v>36</v>
      </c>
      <c r="AA93" s="1540">
        <v>7</v>
      </c>
      <c r="AB93" s="1541">
        <v>25</v>
      </c>
      <c r="AC93" s="1541">
        <v>175</v>
      </c>
      <c r="AD93" s="1540">
        <v>51</v>
      </c>
      <c r="AE93" s="1542">
        <v>9.9601593625498008</v>
      </c>
      <c r="AF93" s="1542">
        <v>69.721115537848604</v>
      </c>
      <c r="AG93" s="1543">
        <v>20.318725099601593</v>
      </c>
    </row>
    <row r="94" spans="2:64" s="1520" customFormat="1" ht="11.45" customHeight="1">
      <c r="B94" s="1536" t="s">
        <v>1463</v>
      </c>
      <c r="C94" s="1508">
        <v>487</v>
      </c>
      <c r="D94" s="1518" t="s">
        <v>1435</v>
      </c>
      <c r="E94" s="1508">
        <v>737</v>
      </c>
      <c r="F94" s="1499">
        <v>26</v>
      </c>
      <c r="G94" s="1499">
        <v>20</v>
      </c>
      <c r="H94" s="1499">
        <v>22</v>
      </c>
      <c r="I94" s="1499">
        <v>21</v>
      </c>
      <c r="J94" s="1499">
        <v>49</v>
      </c>
      <c r="K94" s="1499">
        <v>83</v>
      </c>
      <c r="L94" s="1499">
        <v>76</v>
      </c>
      <c r="M94" s="1499">
        <v>50</v>
      </c>
      <c r="N94" s="1499">
        <v>56</v>
      </c>
      <c r="O94" s="1499">
        <v>47</v>
      </c>
      <c r="P94" s="1499">
        <v>60</v>
      </c>
      <c r="Q94" s="1499">
        <v>32</v>
      </c>
      <c r="R94" s="1499">
        <v>25</v>
      </c>
      <c r="S94" s="1499">
        <v>36</v>
      </c>
      <c r="T94" s="1499">
        <v>25</v>
      </c>
      <c r="U94" s="1499">
        <v>14</v>
      </c>
      <c r="V94" s="1499">
        <v>22</v>
      </c>
      <c r="W94" s="1499">
        <v>10</v>
      </c>
      <c r="X94" s="1499">
        <v>7</v>
      </c>
      <c r="Y94" s="1499" t="s">
        <v>36</v>
      </c>
      <c r="Z94" s="1499" t="s">
        <v>36</v>
      </c>
      <c r="AA94" s="1508">
        <v>56</v>
      </c>
      <c r="AB94" s="1499">
        <v>68</v>
      </c>
      <c r="AC94" s="1499">
        <v>499</v>
      </c>
      <c r="AD94" s="1508">
        <v>114</v>
      </c>
      <c r="AE94" s="1500">
        <v>9.9853157121879583</v>
      </c>
      <c r="AF94" s="1500">
        <v>73.274596182085176</v>
      </c>
      <c r="AG94" s="1501">
        <v>16.740088105726873</v>
      </c>
    </row>
    <row r="95" spans="2:64" s="1520" customFormat="1" ht="11.45" customHeight="1">
      <c r="B95" s="1521"/>
      <c r="C95" s="1522"/>
      <c r="D95" s="1523" t="s">
        <v>31</v>
      </c>
      <c r="E95" s="1508">
        <v>337</v>
      </c>
      <c r="F95" s="1499">
        <v>10</v>
      </c>
      <c r="G95" s="1499">
        <v>10</v>
      </c>
      <c r="H95" s="1499">
        <v>13</v>
      </c>
      <c r="I95" s="1499">
        <v>10</v>
      </c>
      <c r="J95" s="1499">
        <v>24</v>
      </c>
      <c r="K95" s="1499">
        <v>39</v>
      </c>
      <c r="L95" s="1499">
        <v>31</v>
      </c>
      <c r="M95" s="1499">
        <v>21</v>
      </c>
      <c r="N95" s="1499">
        <v>24</v>
      </c>
      <c r="O95" s="1499">
        <v>19</v>
      </c>
      <c r="P95" s="1499">
        <v>35</v>
      </c>
      <c r="Q95" s="1499">
        <v>17</v>
      </c>
      <c r="R95" s="1499">
        <v>13</v>
      </c>
      <c r="S95" s="1499">
        <v>15</v>
      </c>
      <c r="T95" s="1499">
        <v>9</v>
      </c>
      <c r="U95" s="1499">
        <v>3</v>
      </c>
      <c r="V95" s="1499">
        <v>6</v>
      </c>
      <c r="W95" s="1499">
        <v>4</v>
      </c>
      <c r="X95" s="1499">
        <v>3</v>
      </c>
      <c r="Y95" s="1499" t="s">
        <v>36</v>
      </c>
      <c r="Z95" s="1499" t="s">
        <v>36</v>
      </c>
      <c r="AA95" s="1508">
        <v>31</v>
      </c>
      <c r="AB95" s="1499">
        <v>33</v>
      </c>
      <c r="AC95" s="1499">
        <v>233</v>
      </c>
      <c r="AD95" s="1508">
        <v>40</v>
      </c>
      <c r="AE95" s="1500">
        <v>10.784313725490197</v>
      </c>
      <c r="AF95" s="1500">
        <v>76.143790849673195</v>
      </c>
      <c r="AG95" s="1501">
        <v>13.071895424836603</v>
      </c>
    </row>
    <row r="96" spans="2:64" s="1520" customFormat="1" ht="11.45" customHeight="1">
      <c r="B96" s="1536"/>
      <c r="C96" s="1546"/>
      <c r="D96" s="1518" t="s">
        <v>32</v>
      </c>
      <c r="E96" s="1508">
        <v>400</v>
      </c>
      <c r="F96" s="1499">
        <v>16</v>
      </c>
      <c r="G96" s="1499">
        <v>10</v>
      </c>
      <c r="H96" s="1499">
        <v>9</v>
      </c>
      <c r="I96" s="1499">
        <v>11</v>
      </c>
      <c r="J96" s="1499">
        <v>25</v>
      </c>
      <c r="K96" s="1499">
        <v>44</v>
      </c>
      <c r="L96" s="1499">
        <v>45</v>
      </c>
      <c r="M96" s="1499">
        <v>29</v>
      </c>
      <c r="N96" s="1499">
        <v>32</v>
      </c>
      <c r="O96" s="1499">
        <v>28</v>
      </c>
      <c r="P96" s="1499">
        <v>25</v>
      </c>
      <c r="Q96" s="1499">
        <v>15</v>
      </c>
      <c r="R96" s="1499">
        <v>12</v>
      </c>
      <c r="S96" s="1499">
        <v>21</v>
      </c>
      <c r="T96" s="1499">
        <v>16</v>
      </c>
      <c r="U96" s="1499">
        <v>11</v>
      </c>
      <c r="V96" s="1499">
        <v>16</v>
      </c>
      <c r="W96" s="1499">
        <v>6</v>
      </c>
      <c r="X96" s="1499">
        <v>4</v>
      </c>
      <c r="Y96" s="1499" t="s">
        <v>36</v>
      </c>
      <c r="Z96" s="1499" t="s">
        <v>36</v>
      </c>
      <c r="AA96" s="1508">
        <v>25</v>
      </c>
      <c r="AB96" s="1499">
        <v>35</v>
      </c>
      <c r="AC96" s="1499">
        <v>266</v>
      </c>
      <c r="AD96" s="1508">
        <v>74</v>
      </c>
      <c r="AE96" s="1500">
        <v>9.3333333333333339</v>
      </c>
      <c r="AF96" s="1500">
        <v>70.933333333333337</v>
      </c>
      <c r="AG96" s="1501">
        <v>19.733333333333334</v>
      </c>
    </row>
    <row r="97" spans="2:33" s="1520" customFormat="1" ht="11.45" customHeight="1">
      <c r="B97" s="1544" t="s">
        <v>1464</v>
      </c>
      <c r="C97" s="1545">
        <v>83</v>
      </c>
      <c r="D97" s="1547" t="s">
        <v>1435</v>
      </c>
      <c r="E97" s="1545">
        <v>175</v>
      </c>
      <c r="F97" s="1548">
        <v>7</v>
      </c>
      <c r="G97" s="1548">
        <v>7</v>
      </c>
      <c r="H97" s="1548">
        <v>13</v>
      </c>
      <c r="I97" s="1548">
        <v>5</v>
      </c>
      <c r="J97" s="1548">
        <v>2</v>
      </c>
      <c r="K97" s="1548">
        <v>1</v>
      </c>
      <c r="L97" s="1548">
        <v>5</v>
      </c>
      <c r="M97" s="1548">
        <v>9</v>
      </c>
      <c r="N97" s="1548">
        <v>9</v>
      </c>
      <c r="O97" s="1548">
        <v>19</v>
      </c>
      <c r="P97" s="1548">
        <v>12</v>
      </c>
      <c r="Q97" s="1548">
        <v>16</v>
      </c>
      <c r="R97" s="1548">
        <v>20</v>
      </c>
      <c r="S97" s="1548">
        <v>13</v>
      </c>
      <c r="T97" s="1548">
        <v>11</v>
      </c>
      <c r="U97" s="1548">
        <v>11</v>
      </c>
      <c r="V97" s="1548">
        <v>4</v>
      </c>
      <c r="W97" s="1548">
        <v>4</v>
      </c>
      <c r="X97" s="1548">
        <v>3</v>
      </c>
      <c r="Y97" s="1548">
        <v>3</v>
      </c>
      <c r="Z97" s="1548" t="s">
        <v>36</v>
      </c>
      <c r="AA97" s="1545">
        <v>1</v>
      </c>
      <c r="AB97" s="1548">
        <v>27</v>
      </c>
      <c r="AC97" s="1548">
        <v>98</v>
      </c>
      <c r="AD97" s="1545">
        <v>49</v>
      </c>
      <c r="AE97" s="1549">
        <v>15.517241379310345</v>
      </c>
      <c r="AF97" s="1549">
        <v>56.321839080459768</v>
      </c>
      <c r="AG97" s="1550">
        <v>28.160919540229884</v>
      </c>
    </row>
    <row r="98" spans="2:33" s="1520" customFormat="1" ht="11.45" customHeight="1">
      <c r="B98" s="1521"/>
      <c r="C98" s="1522"/>
      <c r="D98" s="1523" t="s">
        <v>31</v>
      </c>
      <c r="E98" s="1508">
        <v>73</v>
      </c>
      <c r="F98" s="1499">
        <v>4</v>
      </c>
      <c r="G98" s="1499">
        <v>3</v>
      </c>
      <c r="H98" s="1499">
        <v>4</v>
      </c>
      <c r="I98" s="1499">
        <v>3</v>
      </c>
      <c r="J98" s="1499">
        <v>1</v>
      </c>
      <c r="K98" s="1499" t="s">
        <v>36</v>
      </c>
      <c r="L98" s="1499">
        <v>3</v>
      </c>
      <c r="M98" s="1499">
        <v>4</v>
      </c>
      <c r="N98" s="1499">
        <v>3</v>
      </c>
      <c r="O98" s="1499">
        <v>7</v>
      </c>
      <c r="P98" s="1499">
        <v>5</v>
      </c>
      <c r="Q98" s="1499">
        <v>5</v>
      </c>
      <c r="R98" s="1499">
        <v>9</v>
      </c>
      <c r="S98" s="1499">
        <v>5</v>
      </c>
      <c r="T98" s="1499">
        <v>5</v>
      </c>
      <c r="U98" s="1499">
        <v>6</v>
      </c>
      <c r="V98" s="1499">
        <v>1</v>
      </c>
      <c r="W98" s="1499">
        <v>1</v>
      </c>
      <c r="X98" s="1499">
        <v>2</v>
      </c>
      <c r="Y98" s="1499">
        <v>1</v>
      </c>
      <c r="Z98" s="1499" t="s">
        <v>36</v>
      </c>
      <c r="AA98" s="1508">
        <v>1</v>
      </c>
      <c r="AB98" s="1499">
        <v>11</v>
      </c>
      <c r="AC98" s="1499">
        <v>40</v>
      </c>
      <c r="AD98" s="1508">
        <v>21</v>
      </c>
      <c r="AE98" s="1500">
        <v>15.277777777777779</v>
      </c>
      <c r="AF98" s="1500">
        <v>55.555555555555557</v>
      </c>
      <c r="AG98" s="1501">
        <v>29.166666666666668</v>
      </c>
    </row>
    <row r="99" spans="2:33" s="1520" customFormat="1" ht="11.45" customHeight="1">
      <c r="B99" s="1537"/>
      <c r="C99" s="1538"/>
      <c r="D99" s="1539" t="s">
        <v>32</v>
      </c>
      <c r="E99" s="1540">
        <v>102</v>
      </c>
      <c r="F99" s="1541">
        <v>3</v>
      </c>
      <c r="G99" s="1541">
        <v>4</v>
      </c>
      <c r="H99" s="1541">
        <v>9</v>
      </c>
      <c r="I99" s="1541">
        <v>2</v>
      </c>
      <c r="J99" s="1541">
        <v>1</v>
      </c>
      <c r="K99" s="1541">
        <v>1</v>
      </c>
      <c r="L99" s="1541">
        <v>2</v>
      </c>
      <c r="M99" s="1541">
        <v>5</v>
      </c>
      <c r="N99" s="1541">
        <v>6</v>
      </c>
      <c r="O99" s="1541">
        <v>12</v>
      </c>
      <c r="P99" s="1541">
        <v>7</v>
      </c>
      <c r="Q99" s="1541">
        <v>11</v>
      </c>
      <c r="R99" s="1541">
        <v>11</v>
      </c>
      <c r="S99" s="1541">
        <v>8</v>
      </c>
      <c r="T99" s="1541">
        <v>6</v>
      </c>
      <c r="U99" s="1541">
        <v>5</v>
      </c>
      <c r="V99" s="1541">
        <v>3</v>
      </c>
      <c r="W99" s="1541">
        <v>3</v>
      </c>
      <c r="X99" s="1541">
        <v>1</v>
      </c>
      <c r="Y99" s="1541">
        <v>2</v>
      </c>
      <c r="Z99" s="1541" t="s">
        <v>36</v>
      </c>
      <c r="AA99" s="1540" t="s">
        <v>36</v>
      </c>
      <c r="AB99" s="1541">
        <v>16</v>
      </c>
      <c r="AC99" s="1541">
        <v>58</v>
      </c>
      <c r="AD99" s="1540">
        <v>28</v>
      </c>
      <c r="AE99" s="1542">
        <v>15.686274509803921</v>
      </c>
      <c r="AF99" s="1542">
        <v>56.862745098039213</v>
      </c>
      <c r="AG99" s="1543">
        <v>27.450980392156865</v>
      </c>
    </row>
    <row r="100" spans="2:33" s="1520" customFormat="1" ht="11.45" customHeight="1">
      <c r="B100" s="1536" t="s">
        <v>1465</v>
      </c>
      <c r="C100" s="1508">
        <v>239</v>
      </c>
      <c r="D100" s="1518" t="s">
        <v>1435</v>
      </c>
      <c r="E100" s="1508">
        <v>361</v>
      </c>
      <c r="F100" s="1499">
        <v>21</v>
      </c>
      <c r="G100" s="1499">
        <v>14</v>
      </c>
      <c r="H100" s="1499">
        <v>5</v>
      </c>
      <c r="I100" s="1499">
        <v>8</v>
      </c>
      <c r="J100" s="1499">
        <v>11</v>
      </c>
      <c r="K100" s="1499">
        <v>18</v>
      </c>
      <c r="L100" s="1499">
        <v>26</v>
      </c>
      <c r="M100" s="1499">
        <v>31</v>
      </c>
      <c r="N100" s="1499">
        <v>16</v>
      </c>
      <c r="O100" s="1499">
        <v>24</v>
      </c>
      <c r="P100" s="1499">
        <v>25</v>
      </c>
      <c r="Q100" s="1499">
        <v>22</v>
      </c>
      <c r="R100" s="1499">
        <v>13</v>
      </c>
      <c r="S100" s="1499">
        <v>12</v>
      </c>
      <c r="T100" s="1499">
        <v>17</v>
      </c>
      <c r="U100" s="1499">
        <v>7</v>
      </c>
      <c r="V100" s="1499">
        <v>10</v>
      </c>
      <c r="W100" s="1499">
        <v>10</v>
      </c>
      <c r="X100" s="1499">
        <v>9</v>
      </c>
      <c r="Y100" s="1499">
        <v>1</v>
      </c>
      <c r="Z100" s="1499" t="s">
        <v>36</v>
      </c>
      <c r="AA100" s="1508">
        <v>61</v>
      </c>
      <c r="AB100" s="1499">
        <v>40</v>
      </c>
      <c r="AC100" s="1499">
        <v>194</v>
      </c>
      <c r="AD100" s="1508">
        <v>66</v>
      </c>
      <c r="AE100" s="1500">
        <v>13.333333333333334</v>
      </c>
      <c r="AF100" s="1500">
        <v>64.666666666666657</v>
      </c>
      <c r="AG100" s="1501">
        <v>22</v>
      </c>
    </row>
    <row r="101" spans="2:33" s="1520" customFormat="1" ht="11.45" customHeight="1">
      <c r="B101" s="1521"/>
      <c r="C101" s="1522"/>
      <c r="D101" s="1523" t="s">
        <v>31</v>
      </c>
      <c r="E101" s="1508">
        <v>162</v>
      </c>
      <c r="F101" s="1499">
        <v>12</v>
      </c>
      <c r="G101" s="1499">
        <v>6</v>
      </c>
      <c r="H101" s="1499">
        <v>2</v>
      </c>
      <c r="I101" s="1499">
        <v>4</v>
      </c>
      <c r="J101" s="1499">
        <v>6</v>
      </c>
      <c r="K101" s="1499">
        <v>8</v>
      </c>
      <c r="L101" s="1499">
        <v>11</v>
      </c>
      <c r="M101" s="1499">
        <v>12</v>
      </c>
      <c r="N101" s="1499">
        <v>9</v>
      </c>
      <c r="O101" s="1499">
        <v>13</v>
      </c>
      <c r="P101" s="1499">
        <v>12</v>
      </c>
      <c r="Q101" s="1499">
        <v>12</v>
      </c>
      <c r="R101" s="1499">
        <v>7</v>
      </c>
      <c r="S101" s="1499">
        <v>4</v>
      </c>
      <c r="T101" s="1499">
        <v>6</v>
      </c>
      <c r="U101" s="1499">
        <v>5</v>
      </c>
      <c r="V101" s="1499">
        <v>2</v>
      </c>
      <c r="W101" s="1499">
        <v>2</v>
      </c>
      <c r="X101" s="1499">
        <v>3</v>
      </c>
      <c r="Y101" s="1499">
        <v>1</v>
      </c>
      <c r="Z101" s="1499" t="s">
        <v>36</v>
      </c>
      <c r="AA101" s="1508">
        <v>25</v>
      </c>
      <c r="AB101" s="1499">
        <v>20</v>
      </c>
      <c r="AC101" s="1499">
        <v>94</v>
      </c>
      <c r="AD101" s="1508">
        <v>23</v>
      </c>
      <c r="AE101" s="1500">
        <v>14.5985401459854</v>
      </c>
      <c r="AF101" s="1500">
        <v>68.613138686131393</v>
      </c>
      <c r="AG101" s="1501">
        <v>16.788321167883211</v>
      </c>
    </row>
    <row r="102" spans="2:33" s="1520" customFormat="1" ht="11.45" customHeight="1">
      <c r="B102" s="1536"/>
      <c r="C102" s="1546"/>
      <c r="D102" s="1518" t="s">
        <v>32</v>
      </c>
      <c r="E102" s="1508">
        <v>199</v>
      </c>
      <c r="F102" s="1499">
        <v>9</v>
      </c>
      <c r="G102" s="1499">
        <v>8</v>
      </c>
      <c r="H102" s="1499">
        <v>3</v>
      </c>
      <c r="I102" s="1499">
        <v>4</v>
      </c>
      <c r="J102" s="1499">
        <v>5</v>
      </c>
      <c r="K102" s="1499">
        <v>10</v>
      </c>
      <c r="L102" s="1499">
        <v>15</v>
      </c>
      <c r="M102" s="1499">
        <v>19</v>
      </c>
      <c r="N102" s="1499">
        <v>7</v>
      </c>
      <c r="O102" s="1499">
        <v>11</v>
      </c>
      <c r="P102" s="1499">
        <v>13</v>
      </c>
      <c r="Q102" s="1499">
        <v>10</v>
      </c>
      <c r="R102" s="1499">
        <v>6</v>
      </c>
      <c r="S102" s="1499">
        <v>8</v>
      </c>
      <c r="T102" s="1499">
        <v>11</v>
      </c>
      <c r="U102" s="1499">
        <v>2</v>
      </c>
      <c r="V102" s="1499">
        <v>8</v>
      </c>
      <c r="W102" s="1499">
        <v>8</v>
      </c>
      <c r="X102" s="1499">
        <v>6</v>
      </c>
      <c r="Y102" s="1499" t="s">
        <v>36</v>
      </c>
      <c r="Z102" s="1499" t="s">
        <v>36</v>
      </c>
      <c r="AA102" s="1508">
        <v>36</v>
      </c>
      <c r="AB102" s="1499">
        <v>20</v>
      </c>
      <c r="AC102" s="1499">
        <v>100</v>
      </c>
      <c r="AD102" s="1508">
        <v>43</v>
      </c>
      <c r="AE102" s="1500">
        <v>12.269938650306749</v>
      </c>
      <c r="AF102" s="1500">
        <v>61.349693251533743</v>
      </c>
      <c r="AG102" s="1501">
        <v>26.380368098159508</v>
      </c>
    </row>
    <row r="103" spans="2:33" s="1520" customFormat="1" ht="11.45" customHeight="1">
      <c r="B103" s="1544" t="s">
        <v>1466</v>
      </c>
      <c r="C103" s="1545">
        <v>144</v>
      </c>
      <c r="D103" s="1547" t="s">
        <v>1435</v>
      </c>
      <c r="E103" s="1545">
        <v>226</v>
      </c>
      <c r="F103" s="1548">
        <v>8</v>
      </c>
      <c r="G103" s="1548">
        <v>6</v>
      </c>
      <c r="H103" s="1548">
        <v>6</v>
      </c>
      <c r="I103" s="1548">
        <v>6</v>
      </c>
      <c r="J103" s="1548">
        <v>16</v>
      </c>
      <c r="K103" s="1548">
        <v>15</v>
      </c>
      <c r="L103" s="1548">
        <v>13</v>
      </c>
      <c r="M103" s="1548">
        <v>17</v>
      </c>
      <c r="N103" s="1548">
        <v>18</v>
      </c>
      <c r="O103" s="1548">
        <v>15</v>
      </c>
      <c r="P103" s="1548">
        <v>17</v>
      </c>
      <c r="Q103" s="1548">
        <v>11</v>
      </c>
      <c r="R103" s="1548">
        <v>11</v>
      </c>
      <c r="S103" s="1548">
        <v>7</v>
      </c>
      <c r="T103" s="1548">
        <v>11</v>
      </c>
      <c r="U103" s="1548">
        <v>8</v>
      </c>
      <c r="V103" s="1548">
        <v>9</v>
      </c>
      <c r="W103" s="1548">
        <v>9</v>
      </c>
      <c r="X103" s="1548">
        <v>4</v>
      </c>
      <c r="Y103" s="1548">
        <v>2</v>
      </c>
      <c r="Z103" s="1548" t="s">
        <v>36</v>
      </c>
      <c r="AA103" s="1545">
        <v>17</v>
      </c>
      <c r="AB103" s="1548">
        <v>20</v>
      </c>
      <c r="AC103" s="1548">
        <v>139</v>
      </c>
      <c r="AD103" s="1545">
        <v>50</v>
      </c>
      <c r="AE103" s="1549">
        <v>9.5693779904306222</v>
      </c>
      <c r="AF103" s="1549">
        <v>66.507177033492823</v>
      </c>
      <c r="AG103" s="1550">
        <v>23.923444976076556</v>
      </c>
    </row>
    <row r="104" spans="2:33" s="1520" customFormat="1" ht="11.45" customHeight="1">
      <c r="B104" s="1521"/>
      <c r="C104" s="1522"/>
      <c r="D104" s="1523" t="s">
        <v>31</v>
      </c>
      <c r="E104" s="1508">
        <v>99</v>
      </c>
      <c r="F104" s="1499">
        <v>3</v>
      </c>
      <c r="G104" s="1499">
        <v>5</v>
      </c>
      <c r="H104" s="1499">
        <v>3</v>
      </c>
      <c r="I104" s="1499">
        <v>3</v>
      </c>
      <c r="J104" s="1499">
        <v>7</v>
      </c>
      <c r="K104" s="1499">
        <v>8</v>
      </c>
      <c r="L104" s="1499">
        <v>5</v>
      </c>
      <c r="M104" s="1499">
        <v>6</v>
      </c>
      <c r="N104" s="1499">
        <v>9</v>
      </c>
      <c r="O104" s="1499">
        <v>5</v>
      </c>
      <c r="P104" s="1499">
        <v>6</v>
      </c>
      <c r="Q104" s="1499">
        <v>5</v>
      </c>
      <c r="R104" s="1499">
        <v>6</v>
      </c>
      <c r="S104" s="1499">
        <v>4</v>
      </c>
      <c r="T104" s="1499">
        <v>4</v>
      </c>
      <c r="U104" s="1499">
        <v>3</v>
      </c>
      <c r="V104" s="1499">
        <v>1</v>
      </c>
      <c r="W104" s="1499">
        <v>4</v>
      </c>
      <c r="X104" s="1499">
        <v>2</v>
      </c>
      <c r="Y104" s="1499">
        <v>1</v>
      </c>
      <c r="Z104" s="1499" t="s">
        <v>36</v>
      </c>
      <c r="AA104" s="1508">
        <v>9</v>
      </c>
      <c r="AB104" s="1499">
        <v>11</v>
      </c>
      <c r="AC104" s="1499">
        <v>60</v>
      </c>
      <c r="AD104" s="1508">
        <v>19</v>
      </c>
      <c r="AE104" s="1500">
        <v>12.222222222222221</v>
      </c>
      <c r="AF104" s="1500">
        <v>66.666666666666657</v>
      </c>
      <c r="AG104" s="1501">
        <v>21.111111111111111</v>
      </c>
    </row>
    <row r="105" spans="2:33" s="1520" customFormat="1" ht="11.45" customHeight="1">
      <c r="B105" s="1537"/>
      <c r="C105" s="1538"/>
      <c r="D105" s="1539" t="s">
        <v>32</v>
      </c>
      <c r="E105" s="1540">
        <v>127</v>
      </c>
      <c r="F105" s="1541">
        <v>5</v>
      </c>
      <c r="G105" s="1541">
        <v>1</v>
      </c>
      <c r="H105" s="1541">
        <v>3</v>
      </c>
      <c r="I105" s="1541">
        <v>3</v>
      </c>
      <c r="J105" s="1541">
        <v>9</v>
      </c>
      <c r="K105" s="1541">
        <v>7</v>
      </c>
      <c r="L105" s="1541">
        <v>8</v>
      </c>
      <c r="M105" s="1541">
        <v>11</v>
      </c>
      <c r="N105" s="1541">
        <v>9</v>
      </c>
      <c r="O105" s="1541">
        <v>10</v>
      </c>
      <c r="P105" s="1541">
        <v>11</v>
      </c>
      <c r="Q105" s="1541">
        <v>6</v>
      </c>
      <c r="R105" s="1541">
        <v>5</v>
      </c>
      <c r="S105" s="1541">
        <v>3</v>
      </c>
      <c r="T105" s="1541">
        <v>7</v>
      </c>
      <c r="U105" s="1541">
        <v>5</v>
      </c>
      <c r="V105" s="1541">
        <v>8</v>
      </c>
      <c r="W105" s="1541">
        <v>5</v>
      </c>
      <c r="X105" s="1541">
        <v>2</v>
      </c>
      <c r="Y105" s="1541">
        <v>1</v>
      </c>
      <c r="Z105" s="1541" t="s">
        <v>36</v>
      </c>
      <c r="AA105" s="1540">
        <v>8</v>
      </c>
      <c r="AB105" s="1541">
        <v>9</v>
      </c>
      <c r="AC105" s="1541">
        <v>79</v>
      </c>
      <c r="AD105" s="1540">
        <v>31</v>
      </c>
      <c r="AE105" s="1542">
        <v>7.5630252100840334</v>
      </c>
      <c r="AF105" s="1542">
        <v>66.386554621848731</v>
      </c>
      <c r="AG105" s="1543">
        <v>26.05042016806723</v>
      </c>
    </row>
    <row r="106" spans="2:33" s="1520" customFormat="1" ht="11.45" customHeight="1">
      <c r="B106" s="1536" t="s">
        <v>1467</v>
      </c>
      <c r="C106" s="1508">
        <v>164</v>
      </c>
      <c r="D106" s="1518" t="s">
        <v>1435</v>
      </c>
      <c r="E106" s="1508">
        <v>258</v>
      </c>
      <c r="F106" s="1499">
        <v>9</v>
      </c>
      <c r="G106" s="1499">
        <v>3</v>
      </c>
      <c r="H106" s="1499">
        <v>7</v>
      </c>
      <c r="I106" s="1499">
        <v>13</v>
      </c>
      <c r="J106" s="1499">
        <v>11</v>
      </c>
      <c r="K106" s="1499">
        <v>18</v>
      </c>
      <c r="L106" s="1499">
        <v>14</v>
      </c>
      <c r="M106" s="1499">
        <v>12</v>
      </c>
      <c r="N106" s="1499">
        <v>14</v>
      </c>
      <c r="O106" s="1499">
        <v>29</v>
      </c>
      <c r="P106" s="1499">
        <v>18</v>
      </c>
      <c r="Q106" s="1499">
        <v>17</v>
      </c>
      <c r="R106" s="1499">
        <v>17</v>
      </c>
      <c r="S106" s="1499">
        <v>11</v>
      </c>
      <c r="T106" s="1499">
        <v>19</v>
      </c>
      <c r="U106" s="1499">
        <v>12</v>
      </c>
      <c r="V106" s="1499">
        <v>7</v>
      </c>
      <c r="W106" s="1499">
        <v>11</v>
      </c>
      <c r="X106" s="1499">
        <v>3</v>
      </c>
      <c r="Y106" s="1499">
        <v>1</v>
      </c>
      <c r="Z106" s="1499" t="s">
        <v>36</v>
      </c>
      <c r="AA106" s="1508">
        <v>12</v>
      </c>
      <c r="AB106" s="1499">
        <v>19</v>
      </c>
      <c r="AC106" s="1499">
        <v>163</v>
      </c>
      <c r="AD106" s="1508">
        <v>64</v>
      </c>
      <c r="AE106" s="1500">
        <v>7.7235772357723578</v>
      </c>
      <c r="AF106" s="1500">
        <v>66.260162601626021</v>
      </c>
      <c r="AG106" s="1501">
        <v>26.016260162601629</v>
      </c>
    </row>
    <row r="107" spans="2:33" s="1520" customFormat="1" ht="11.45" customHeight="1">
      <c r="B107" s="1521"/>
      <c r="C107" s="1522"/>
      <c r="D107" s="1523" t="s">
        <v>31</v>
      </c>
      <c r="E107" s="1508">
        <v>98</v>
      </c>
      <c r="F107" s="1499">
        <v>6</v>
      </c>
      <c r="G107" s="1499" t="s">
        <v>36</v>
      </c>
      <c r="H107" s="1499">
        <v>4</v>
      </c>
      <c r="I107" s="1499">
        <v>4</v>
      </c>
      <c r="J107" s="1499" t="s">
        <v>36</v>
      </c>
      <c r="K107" s="1499">
        <v>6</v>
      </c>
      <c r="L107" s="1499">
        <v>10</v>
      </c>
      <c r="M107" s="1499">
        <v>1</v>
      </c>
      <c r="N107" s="1499">
        <v>7</v>
      </c>
      <c r="O107" s="1499">
        <v>9</v>
      </c>
      <c r="P107" s="1499">
        <v>9</v>
      </c>
      <c r="Q107" s="1499">
        <v>7</v>
      </c>
      <c r="R107" s="1499">
        <v>7</v>
      </c>
      <c r="S107" s="1499">
        <v>2</v>
      </c>
      <c r="T107" s="1499">
        <v>9</v>
      </c>
      <c r="U107" s="1499">
        <v>5</v>
      </c>
      <c r="V107" s="1499">
        <v>2</v>
      </c>
      <c r="W107" s="1499">
        <v>3</v>
      </c>
      <c r="X107" s="1499" t="s">
        <v>36</v>
      </c>
      <c r="Y107" s="1499">
        <v>1</v>
      </c>
      <c r="Z107" s="1499" t="s">
        <v>36</v>
      </c>
      <c r="AA107" s="1508">
        <v>6</v>
      </c>
      <c r="AB107" s="1499">
        <v>10</v>
      </c>
      <c r="AC107" s="1499">
        <v>60</v>
      </c>
      <c r="AD107" s="1508">
        <v>22</v>
      </c>
      <c r="AE107" s="1500">
        <v>10.869565217391305</v>
      </c>
      <c r="AF107" s="1500">
        <v>65.217391304347828</v>
      </c>
      <c r="AG107" s="1501">
        <v>23.913043478260871</v>
      </c>
    </row>
    <row r="108" spans="2:33" s="1520" customFormat="1" ht="11.45" customHeight="1">
      <c r="B108" s="1536"/>
      <c r="C108" s="1546"/>
      <c r="D108" s="1518" t="s">
        <v>32</v>
      </c>
      <c r="E108" s="1508">
        <v>160</v>
      </c>
      <c r="F108" s="1499">
        <v>3</v>
      </c>
      <c r="G108" s="1499">
        <v>3</v>
      </c>
      <c r="H108" s="1499">
        <v>3</v>
      </c>
      <c r="I108" s="1499">
        <v>9</v>
      </c>
      <c r="J108" s="1499">
        <v>11</v>
      </c>
      <c r="K108" s="1499">
        <v>12</v>
      </c>
      <c r="L108" s="1499">
        <v>4</v>
      </c>
      <c r="M108" s="1499">
        <v>11</v>
      </c>
      <c r="N108" s="1499">
        <v>7</v>
      </c>
      <c r="O108" s="1499">
        <v>20</v>
      </c>
      <c r="P108" s="1499">
        <v>9</v>
      </c>
      <c r="Q108" s="1499">
        <v>10</v>
      </c>
      <c r="R108" s="1499">
        <v>10</v>
      </c>
      <c r="S108" s="1499">
        <v>9</v>
      </c>
      <c r="T108" s="1499">
        <v>10</v>
      </c>
      <c r="U108" s="1499">
        <v>7</v>
      </c>
      <c r="V108" s="1499">
        <v>5</v>
      </c>
      <c r="W108" s="1499">
        <v>8</v>
      </c>
      <c r="X108" s="1499">
        <v>3</v>
      </c>
      <c r="Y108" s="1499" t="s">
        <v>36</v>
      </c>
      <c r="Z108" s="1499" t="s">
        <v>36</v>
      </c>
      <c r="AA108" s="1508">
        <v>6</v>
      </c>
      <c r="AB108" s="1499">
        <v>9</v>
      </c>
      <c r="AC108" s="1499">
        <v>103</v>
      </c>
      <c r="AD108" s="1508">
        <v>42</v>
      </c>
      <c r="AE108" s="1500">
        <v>5.8441558441558437</v>
      </c>
      <c r="AF108" s="1500">
        <v>66.883116883116884</v>
      </c>
      <c r="AG108" s="1501">
        <v>27.27272727272727</v>
      </c>
    </row>
    <row r="109" spans="2:33" s="1520" customFormat="1" ht="11.45" customHeight="1">
      <c r="B109" s="1544" t="s">
        <v>1468</v>
      </c>
      <c r="C109" s="1545">
        <v>240</v>
      </c>
      <c r="D109" s="1547" t="s">
        <v>1435</v>
      </c>
      <c r="E109" s="1545">
        <v>389</v>
      </c>
      <c r="F109" s="1548">
        <v>9</v>
      </c>
      <c r="G109" s="1548">
        <v>7</v>
      </c>
      <c r="H109" s="1548">
        <v>5</v>
      </c>
      <c r="I109" s="1548">
        <v>15</v>
      </c>
      <c r="J109" s="1548">
        <v>40</v>
      </c>
      <c r="K109" s="1548">
        <v>43</v>
      </c>
      <c r="L109" s="1548">
        <v>32</v>
      </c>
      <c r="M109" s="1548">
        <v>25</v>
      </c>
      <c r="N109" s="1548">
        <v>17</v>
      </c>
      <c r="O109" s="1548">
        <v>31</v>
      </c>
      <c r="P109" s="1548">
        <v>24</v>
      </c>
      <c r="Q109" s="1548">
        <v>28</v>
      </c>
      <c r="R109" s="1548">
        <v>17</v>
      </c>
      <c r="S109" s="1548">
        <v>14</v>
      </c>
      <c r="T109" s="1548">
        <v>20</v>
      </c>
      <c r="U109" s="1548">
        <v>17</v>
      </c>
      <c r="V109" s="1548">
        <v>9</v>
      </c>
      <c r="W109" s="1548">
        <v>6</v>
      </c>
      <c r="X109" s="1548">
        <v>2</v>
      </c>
      <c r="Y109" s="1548">
        <v>1</v>
      </c>
      <c r="Z109" s="1548" t="s">
        <v>36</v>
      </c>
      <c r="AA109" s="1545">
        <v>27</v>
      </c>
      <c r="AB109" s="1548">
        <v>21</v>
      </c>
      <c r="AC109" s="1548">
        <v>272</v>
      </c>
      <c r="AD109" s="1545">
        <v>69</v>
      </c>
      <c r="AE109" s="1549">
        <v>5.8011049723756907</v>
      </c>
      <c r="AF109" s="1549">
        <v>75.138121546961329</v>
      </c>
      <c r="AG109" s="1550">
        <v>19.060773480662984</v>
      </c>
    </row>
    <row r="110" spans="2:33" s="1520" customFormat="1" ht="11.45" customHeight="1">
      <c r="B110" s="1521"/>
      <c r="C110" s="1522"/>
      <c r="D110" s="1523" t="s">
        <v>31</v>
      </c>
      <c r="E110" s="1508">
        <v>162</v>
      </c>
      <c r="F110" s="1499">
        <v>4</v>
      </c>
      <c r="G110" s="1499">
        <v>1</v>
      </c>
      <c r="H110" s="1499">
        <v>3</v>
      </c>
      <c r="I110" s="1499">
        <v>5</v>
      </c>
      <c r="J110" s="1499">
        <v>14</v>
      </c>
      <c r="K110" s="1499">
        <v>17</v>
      </c>
      <c r="L110" s="1499">
        <v>17</v>
      </c>
      <c r="M110" s="1499">
        <v>7</v>
      </c>
      <c r="N110" s="1499">
        <v>6</v>
      </c>
      <c r="O110" s="1499">
        <v>15</v>
      </c>
      <c r="P110" s="1499">
        <v>10</v>
      </c>
      <c r="Q110" s="1499">
        <v>13</v>
      </c>
      <c r="R110" s="1499">
        <v>10</v>
      </c>
      <c r="S110" s="1499">
        <v>7</v>
      </c>
      <c r="T110" s="1499">
        <v>4</v>
      </c>
      <c r="U110" s="1499">
        <v>9</v>
      </c>
      <c r="V110" s="1499">
        <v>5</v>
      </c>
      <c r="W110" s="1499" t="s">
        <v>36</v>
      </c>
      <c r="X110" s="1499">
        <v>1</v>
      </c>
      <c r="Y110" s="1499" t="s">
        <v>36</v>
      </c>
      <c r="Z110" s="1499" t="s">
        <v>36</v>
      </c>
      <c r="AA110" s="1508">
        <v>14</v>
      </c>
      <c r="AB110" s="1499">
        <v>8</v>
      </c>
      <c r="AC110" s="1499">
        <v>114</v>
      </c>
      <c r="AD110" s="1508">
        <v>26</v>
      </c>
      <c r="AE110" s="1500">
        <v>5.4054054054054053</v>
      </c>
      <c r="AF110" s="1500">
        <v>77.027027027027032</v>
      </c>
      <c r="AG110" s="1501">
        <v>17.567567567567568</v>
      </c>
    </row>
    <row r="111" spans="2:33" s="1520" customFormat="1" ht="11.45" customHeight="1">
      <c r="B111" s="1537"/>
      <c r="C111" s="1538"/>
      <c r="D111" s="1539" t="s">
        <v>32</v>
      </c>
      <c r="E111" s="1540">
        <v>227</v>
      </c>
      <c r="F111" s="1541">
        <v>5</v>
      </c>
      <c r="G111" s="1541">
        <v>6</v>
      </c>
      <c r="H111" s="1541">
        <v>2</v>
      </c>
      <c r="I111" s="1541">
        <v>10</v>
      </c>
      <c r="J111" s="1541">
        <v>26</v>
      </c>
      <c r="K111" s="1541">
        <v>26</v>
      </c>
      <c r="L111" s="1541">
        <v>15</v>
      </c>
      <c r="M111" s="1541">
        <v>18</v>
      </c>
      <c r="N111" s="1541">
        <v>11</v>
      </c>
      <c r="O111" s="1541">
        <v>16</v>
      </c>
      <c r="P111" s="1541">
        <v>14</v>
      </c>
      <c r="Q111" s="1541">
        <v>15</v>
      </c>
      <c r="R111" s="1541">
        <v>7</v>
      </c>
      <c r="S111" s="1541">
        <v>7</v>
      </c>
      <c r="T111" s="1541">
        <v>16</v>
      </c>
      <c r="U111" s="1541">
        <v>8</v>
      </c>
      <c r="V111" s="1541">
        <v>4</v>
      </c>
      <c r="W111" s="1541">
        <v>6</v>
      </c>
      <c r="X111" s="1541">
        <v>1</v>
      </c>
      <c r="Y111" s="1541">
        <v>1</v>
      </c>
      <c r="Z111" s="1541" t="s">
        <v>36</v>
      </c>
      <c r="AA111" s="1540">
        <v>13</v>
      </c>
      <c r="AB111" s="1541">
        <v>13</v>
      </c>
      <c r="AC111" s="1541">
        <v>158</v>
      </c>
      <c r="AD111" s="1540">
        <v>43</v>
      </c>
      <c r="AE111" s="1542">
        <v>6.0747663551401869</v>
      </c>
      <c r="AF111" s="1542">
        <v>73.831775700934571</v>
      </c>
      <c r="AG111" s="1543">
        <v>20.093457943925234</v>
      </c>
    </row>
    <row r="112" spans="2:33" s="1520" customFormat="1" ht="11.45" customHeight="1">
      <c r="B112" s="1536" t="s">
        <v>1469</v>
      </c>
      <c r="C112" s="1508">
        <v>244</v>
      </c>
      <c r="D112" s="1518" t="s">
        <v>1435</v>
      </c>
      <c r="E112" s="1508">
        <v>366</v>
      </c>
      <c r="F112" s="1499">
        <v>9</v>
      </c>
      <c r="G112" s="1499">
        <v>10</v>
      </c>
      <c r="H112" s="1499">
        <v>9</v>
      </c>
      <c r="I112" s="1499">
        <v>4</v>
      </c>
      <c r="J112" s="1499">
        <v>18</v>
      </c>
      <c r="K112" s="1499">
        <v>36</v>
      </c>
      <c r="L112" s="1499">
        <v>26</v>
      </c>
      <c r="M112" s="1499">
        <v>29</v>
      </c>
      <c r="N112" s="1499">
        <v>22</v>
      </c>
      <c r="O112" s="1499">
        <v>28</v>
      </c>
      <c r="P112" s="1499">
        <v>23</v>
      </c>
      <c r="Q112" s="1499">
        <v>16</v>
      </c>
      <c r="R112" s="1499">
        <v>18</v>
      </c>
      <c r="S112" s="1499">
        <v>27</v>
      </c>
      <c r="T112" s="1499">
        <v>22</v>
      </c>
      <c r="U112" s="1499">
        <v>15</v>
      </c>
      <c r="V112" s="1499">
        <v>6</v>
      </c>
      <c r="W112" s="1499">
        <v>12</v>
      </c>
      <c r="X112" s="1499">
        <v>6</v>
      </c>
      <c r="Y112" s="1499">
        <v>1</v>
      </c>
      <c r="Z112" s="1499" t="s">
        <v>36</v>
      </c>
      <c r="AA112" s="1508">
        <v>29</v>
      </c>
      <c r="AB112" s="1499">
        <v>28</v>
      </c>
      <c r="AC112" s="1499">
        <v>220</v>
      </c>
      <c r="AD112" s="1508">
        <v>89</v>
      </c>
      <c r="AE112" s="1500">
        <v>8.3086053412462899</v>
      </c>
      <c r="AF112" s="1500">
        <v>65.281899109792292</v>
      </c>
      <c r="AG112" s="1501">
        <v>26.409495548961427</v>
      </c>
    </row>
    <row r="113" spans="2:33" s="1520" customFormat="1" ht="11.45" customHeight="1">
      <c r="B113" s="1521"/>
      <c r="C113" s="1522"/>
      <c r="D113" s="1523" t="s">
        <v>31</v>
      </c>
      <c r="E113" s="1508">
        <v>163</v>
      </c>
      <c r="F113" s="1499">
        <v>5</v>
      </c>
      <c r="G113" s="1499">
        <v>3</v>
      </c>
      <c r="H113" s="1499">
        <v>4</v>
      </c>
      <c r="I113" s="1499" t="s">
        <v>36</v>
      </c>
      <c r="J113" s="1499">
        <v>7</v>
      </c>
      <c r="K113" s="1499">
        <v>19</v>
      </c>
      <c r="L113" s="1499">
        <v>7</v>
      </c>
      <c r="M113" s="1499">
        <v>12</v>
      </c>
      <c r="N113" s="1499">
        <v>9</v>
      </c>
      <c r="O113" s="1499">
        <v>17</v>
      </c>
      <c r="P113" s="1499">
        <v>15</v>
      </c>
      <c r="Q113" s="1499">
        <v>4</v>
      </c>
      <c r="R113" s="1499">
        <v>8</v>
      </c>
      <c r="S113" s="1499">
        <v>13</v>
      </c>
      <c r="T113" s="1499">
        <v>7</v>
      </c>
      <c r="U113" s="1499">
        <v>7</v>
      </c>
      <c r="V113" s="1499">
        <v>2</v>
      </c>
      <c r="W113" s="1499">
        <v>5</v>
      </c>
      <c r="X113" s="1499">
        <v>3</v>
      </c>
      <c r="Y113" s="1499" t="s">
        <v>36</v>
      </c>
      <c r="Z113" s="1499" t="s">
        <v>36</v>
      </c>
      <c r="AA113" s="1508">
        <v>16</v>
      </c>
      <c r="AB113" s="1499">
        <v>12</v>
      </c>
      <c r="AC113" s="1499">
        <v>98</v>
      </c>
      <c r="AD113" s="1508">
        <v>37</v>
      </c>
      <c r="AE113" s="1500">
        <v>8.1632653061224492</v>
      </c>
      <c r="AF113" s="1500">
        <v>66.666666666666657</v>
      </c>
      <c r="AG113" s="1501">
        <v>25.170068027210885</v>
      </c>
    </row>
    <row r="114" spans="2:33" s="1520" customFormat="1" ht="11.45" customHeight="1">
      <c r="B114" s="1536"/>
      <c r="C114" s="1546"/>
      <c r="D114" s="1518" t="s">
        <v>32</v>
      </c>
      <c r="E114" s="1508">
        <v>203</v>
      </c>
      <c r="F114" s="1499">
        <v>4</v>
      </c>
      <c r="G114" s="1499">
        <v>7</v>
      </c>
      <c r="H114" s="1499">
        <v>5</v>
      </c>
      <c r="I114" s="1499">
        <v>4</v>
      </c>
      <c r="J114" s="1499">
        <v>11</v>
      </c>
      <c r="K114" s="1499">
        <v>17</v>
      </c>
      <c r="L114" s="1499">
        <v>19</v>
      </c>
      <c r="M114" s="1499">
        <v>17</v>
      </c>
      <c r="N114" s="1499">
        <v>13</v>
      </c>
      <c r="O114" s="1499">
        <v>11</v>
      </c>
      <c r="P114" s="1499">
        <v>8</v>
      </c>
      <c r="Q114" s="1499">
        <v>12</v>
      </c>
      <c r="R114" s="1499">
        <v>10</v>
      </c>
      <c r="S114" s="1499">
        <v>14</v>
      </c>
      <c r="T114" s="1499">
        <v>15</v>
      </c>
      <c r="U114" s="1499">
        <v>8</v>
      </c>
      <c r="V114" s="1499">
        <v>4</v>
      </c>
      <c r="W114" s="1499">
        <v>7</v>
      </c>
      <c r="X114" s="1499">
        <v>3</v>
      </c>
      <c r="Y114" s="1499">
        <v>1</v>
      </c>
      <c r="Z114" s="1499" t="s">
        <v>36</v>
      </c>
      <c r="AA114" s="1508">
        <v>13</v>
      </c>
      <c r="AB114" s="1499">
        <v>16</v>
      </c>
      <c r="AC114" s="1499">
        <v>122</v>
      </c>
      <c r="AD114" s="1508">
        <v>52</v>
      </c>
      <c r="AE114" s="1500">
        <v>8.4210526315789469</v>
      </c>
      <c r="AF114" s="1500">
        <v>64.21052631578948</v>
      </c>
      <c r="AG114" s="1501">
        <v>27.368421052631582</v>
      </c>
    </row>
    <row r="115" spans="2:33" s="1520" customFormat="1" ht="11.45" customHeight="1">
      <c r="B115" s="1544" t="s">
        <v>1470</v>
      </c>
      <c r="C115" s="1545">
        <v>323</v>
      </c>
      <c r="D115" s="1547" t="s">
        <v>1435</v>
      </c>
      <c r="E115" s="1545">
        <v>669</v>
      </c>
      <c r="F115" s="1548">
        <v>34</v>
      </c>
      <c r="G115" s="1548">
        <v>36</v>
      </c>
      <c r="H115" s="1548">
        <v>23</v>
      </c>
      <c r="I115" s="1548">
        <v>22</v>
      </c>
      <c r="J115" s="1548">
        <v>20</v>
      </c>
      <c r="K115" s="1548">
        <v>11</v>
      </c>
      <c r="L115" s="1548">
        <v>30</v>
      </c>
      <c r="M115" s="1548">
        <v>37</v>
      </c>
      <c r="N115" s="1548">
        <v>56</v>
      </c>
      <c r="O115" s="1548">
        <v>50</v>
      </c>
      <c r="P115" s="1548">
        <v>42</v>
      </c>
      <c r="Q115" s="1548">
        <v>40</v>
      </c>
      <c r="R115" s="1548">
        <v>43</v>
      </c>
      <c r="S115" s="1548">
        <v>50</v>
      </c>
      <c r="T115" s="1548">
        <v>56</v>
      </c>
      <c r="U115" s="1548">
        <v>39</v>
      </c>
      <c r="V115" s="1548">
        <v>32</v>
      </c>
      <c r="W115" s="1548">
        <v>25</v>
      </c>
      <c r="X115" s="1548">
        <v>12</v>
      </c>
      <c r="Y115" s="1548">
        <v>2</v>
      </c>
      <c r="Z115" s="1548" t="s">
        <v>36</v>
      </c>
      <c r="AA115" s="1545">
        <v>9</v>
      </c>
      <c r="AB115" s="1548">
        <v>93</v>
      </c>
      <c r="AC115" s="1548">
        <v>351</v>
      </c>
      <c r="AD115" s="1545">
        <v>216</v>
      </c>
      <c r="AE115" s="1549">
        <v>14.09090909090909</v>
      </c>
      <c r="AF115" s="1549">
        <v>53.181818181818187</v>
      </c>
      <c r="AG115" s="1550">
        <v>32.727272727272727</v>
      </c>
    </row>
    <row r="116" spans="2:33" s="1520" customFormat="1" ht="11.45" customHeight="1">
      <c r="B116" s="1521"/>
      <c r="C116" s="1522"/>
      <c r="D116" s="1523" t="s">
        <v>31</v>
      </c>
      <c r="E116" s="1508">
        <v>269</v>
      </c>
      <c r="F116" s="1499">
        <v>16</v>
      </c>
      <c r="G116" s="1499">
        <v>20</v>
      </c>
      <c r="H116" s="1499">
        <v>8</v>
      </c>
      <c r="I116" s="1499">
        <v>6</v>
      </c>
      <c r="J116" s="1499">
        <v>7</v>
      </c>
      <c r="K116" s="1499">
        <v>6</v>
      </c>
      <c r="L116" s="1499">
        <v>8</v>
      </c>
      <c r="M116" s="1499">
        <v>18</v>
      </c>
      <c r="N116" s="1499">
        <v>25</v>
      </c>
      <c r="O116" s="1499">
        <v>18</v>
      </c>
      <c r="P116" s="1499">
        <v>14</v>
      </c>
      <c r="Q116" s="1499">
        <v>17</v>
      </c>
      <c r="R116" s="1499">
        <v>21</v>
      </c>
      <c r="S116" s="1499">
        <v>16</v>
      </c>
      <c r="T116" s="1499">
        <v>22</v>
      </c>
      <c r="U116" s="1499">
        <v>11</v>
      </c>
      <c r="V116" s="1499">
        <v>13</v>
      </c>
      <c r="W116" s="1499">
        <v>13</v>
      </c>
      <c r="X116" s="1499">
        <v>3</v>
      </c>
      <c r="Y116" s="1499">
        <v>1</v>
      </c>
      <c r="Z116" s="1499" t="s">
        <v>36</v>
      </c>
      <c r="AA116" s="1508">
        <v>6</v>
      </c>
      <c r="AB116" s="1499">
        <v>44</v>
      </c>
      <c r="AC116" s="1499">
        <v>140</v>
      </c>
      <c r="AD116" s="1508">
        <v>79</v>
      </c>
      <c r="AE116" s="1500">
        <v>16.730038022813687</v>
      </c>
      <c r="AF116" s="1500">
        <v>53.231939163498097</v>
      </c>
      <c r="AG116" s="1501">
        <v>30.038022813688215</v>
      </c>
    </row>
    <row r="117" spans="2:33" s="1520" customFormat="1" ht="11.45" customHeight="1">
      <c r="B117" s="1537"/>
      <c r="C117" s="1538"/>
      <c r="D117" s="1539" t="s">
        <v>32</v>
      </c>
      <c r="E117" s="1540">
        <v>400</v>
      </c>
      <c r="F117" s="1541">
        <v>18</v>
      </c>
      <c r="G117" s="1541">
        <v>16</v>
      </c>
      <c r="H117" s="1541">
        <v>15</v>
      </c>
      <c r="I117" s="1541">
        <v>16</v>
      </c>
      <c r="J117" s="1541">
        <v>13</v>
      </c>
      <c r="K117" s="1541">
        <v>5</v>
      </c>
      <c r="L117" s="1541">
        <v>22</v>
      </c>
      <c r="M117" s="1541">
        <v>19</v>
      </c>
      <c r="N117" s="1541">
        <v>31</v>
      </c>
      <c r="O117" s="1541">
        <v>32</v>
      </c>
      <c r="P117" s="1541">
        <v>28</v>
      </c>
      <c r="Q117" s="1541">
        <v>23</v>
      </c>
      <c r="R117" s="1541">
        <v>22</v>
      </c>
      <c r="S117" s="1541">
        <v>34</v>
      </c>
      <c r="T117" s="1541">
        <v>34</v>
      </c>
      <c r="U117" s="1541">
        <v>28</v>
      </c>
      <c r="V117" s="1541">
        <v>19</v>
      </c>
      <c r="W117" s="1541">
        <v>12</v>
      </c>
      <c r="X117" s="1541">
        <v>9</v>
      </c>
      <c r="Y117" s="1541">
        <v>1</v>
      </c>
      <c r="Z117" s="1541" t="s">
        <v>36</v>
      </c>
      <c r="AA117" s="1540">
        <v>3</v>
      </c>
      <c r="AB117" s="1541">
        <v>49</v>
      </c>
      <c r="AC117" s="1541">
        <v>211</v>
      </c>
      <c r="AD117" s="1540">
        <v>137</v>
      </c>
      <c r="AE117" s="1542">
        <v>12.342569269521411</v>
      </c>
      <c r="AF117" s="1542">
        <v>53.148614609571787</v>
      </c>
      <c r="AG117" s="1543">
        <v>34.508816120906801</v>
      </c>
    </row>
    <row r="118" spans="2:33" s="1520" customFormat="1" ht="11.45" customHeight="1">
      <c r="B118" s="1536" t="s">
        <v>1471</v>
      </c>
      <c r="C118" s="1508">
        <v>531</v>
      </c>
      <c r="D118" s="1518" t="s">
        <v>1435</v>
      </c>
      <c r="E118" s="1508">
        <v>972</v>
      </c>
      <c r="F118" s="1499">
        <v>26</v>
      </c>
      <c r="G118" s="1499">
        <v>46</v>
      </c>
      <c r="H118" s="1499">
        <v>35</v>
      </c>
      <c r="I118" s="1499">
        <v>24</v>
      </c>
      <c r="J118" s="1499">
        <v>47</v>
      </c>
      <c r="K118" s="1499">
        <v>48</v>
      </c>
      <c r="L118" s="1499">
        <v>35</v>
      </c>
      <c r="M118" s="1499">
        <v>52</v>
      </c>
      <c r="N118" s="1499">
        <v>63</v>
      </c>
      <c r="O118" s="1499">
        <v>81</v>
      </c>
      <c r="P118" s="1499">
        <v>80</v>
      </c>
      <c r="Q118" s="1499">
        <v>65</v>
      </c>
      <c r="R118" s="1499">
        <v>67</v>
      </c>
      <c r="S118" s="1499">
        <v>54</v>
      </c>
      <c r="T118" s="1499">
        <v>64</v>
      </c>
      <c r="U118" s="1499">
        <v>49</v>
      </c>
      <c r="V118" s="1499">
        <v>40</v>
      </c>
      <c r="W118" s="1499">
        <v>24</v>
      </c>
      <c r="X118" s="1499">
        <v>12</v>
      </c>
      <c r="Y118" s="1499">
        <v>3</v>
      </c>
      <c r="Z118" s="1499" t="s">
        <v>36</v>
      </c>
      <c r="AA118" s="1508">
        <v>57</v>
      </c>
      <c r="AB118" s="1499">
        <v>107</v>
      </c>
      <c r="AC118" s="1499">
        <v>562</v>
      </c>
      <c r="AD118" s="1508">
        <v>246</v>
      </c>
      <c r="AE118" s="1500">
        <v>11.693989071038251</v>
      </c>
      <c r="AF118" s="1500">
        <v>61.420765027322396</v>
      </c>
      <c r="AG118" s="1501">
        <v>26.885245901639344</v>
      </c>
    </row>
    <row r="119" spans="2:33" s="1520" customFormat="1" ht="11.45" customHeight="1">
      <c r="B119" s="1521"/>
      <c r="C119" s="1522"/>
      <c r="D119" s="1523" t="s">
        <v>31</v>
      </c>
      <c r="E119" s="1508">
        <v>412</v>
      </c>
      <c r="F119" s="1499">
        <v>11</v>
      </c>
      <c r="G119" s="1499">
        <v>26</v>
      </c>
      <c r="H119" s="1499">
        <v>20</v>
      </c>
      <c r="I119" s="1499">
        <v>10</v>
      </c>
      <c r="J119" s="1499">
        <v>19</v>
      </c>
      <c r="K119" s="1499">
        <v>20</v>
      </c>
      <c r="L119" s="1499">
        <v>14</v>
      </c>
      <c r="M119" s="1499">
        <v>21</v>
      </c>
      <c r="N119" s="1499">
        <v>27</v>
      </c>
      <c r="O119" s="1499">
        <v>30</v>
      </c>
      <c r="P119" s="1499">
        <v>35</v>
      </c>
      <c r="Q119" s="1499">
        <v>23</v>
      </c>
      <c r="R119" s="1499">
        <v>29</v>
      </c>
      <c r="S119" s="1499">
        <v>30</v>
      </c>
      <c r="T119" s="1499">
        <v>27</v>
      </c>
      <c r="U119" s="1499">
        <v>17</v>
      </c>
      <c r="V119" s="1499">
        <v>14</v>
      </c>
      <c r="W119" s="1499">
        <v>7</v>
      </c>
      <c r="X119" s="1499">
        <v>1</v>
      </c>
      <c r="Y119" s="1499">
        <v>1</v>
      </c>
      <c r="Z119" s="1499" t="s">
        <v>36</v>
      </c>
      <c r="AA119" s="1508">
        <v>30</v>
      </c>
      <c r="AB119" s="1499">
        <v>57</v>
      </c>
      <c r="AC119" s="1499">
        <v>228</v>
      </c>
      <c r="AD119" s="1508">
        <v>97</v>
      </c>
      <c r="AE119" s="1500">
        <v>14.921465968586386</v>
      </c>
      <c r="AF119" s="1500">
        <v>59.685863874345543</v>
      </c>
      <c r="AG119" s="1501">
        <v>25.392670157068064</v>
      </c>
    </row>
    <row r="120" spans="2:33" s="1520" customFormat="1" ht="11.45" customHeight="1">
      <c r="B120" s="1536"/>
      <c r="C120" s="1546"/>
      <c r="D120" s="1518" t="s">
        <v>32</v>
      </c>
      <c r="E120" s="1508">
        <v>560</v>
      </c>
      <c r="F120" s="1499">
        <v>15</v>
      </c>
      <c r="G120" s="1499">
        <v>20</v>
      </c>
      <c r="H120" s="1499">
        <v>15</v>
      </c>
      <c r="I120" s="1499">
        <v>14</v>
      </c>
      <c r="J120" s="1499">
        <v>28</v>
      </c>
      <c r="K120" s="1499">
        <v>28</v>
      </c>
      <c r="L120" s="1499">
        <v>21</v>
      </c>
      <c r="M120" s="1499">
        <v>31</v>
      </c>
      <c r="N120" s="1499">
        <v>36</v>
      </c>
      <c r="O120" s="1499">
        <v>51</v>
      </c>
      <c r="P120" s="1499">
        <v>45</v>
      </c>
      <c r="Q120" s="1499">
        <v>42</v>
      </c>
      <c r="R120" s="1499">
        <v>38</v>
      </c>
      <c r="S120" s="1499">
        <v>24</v>
      </c>
      <c r="T120" s="1499">
        <v>37</v>
      </c>
      <c r="U120" s="1499">
        <v>32</v>
      </c>
      <c r="V120" s="1499">
        <v>26</v>
      </c>
      <c r="W120" s="1499">
        <v>17</v>
      </c>
      <c r="X120" s="1499">
        <v>11</v>
      </c>
      <c r="Y120" s="1499">
        <v>2</v>
      </c>
      <c r="Z120" s="1499" t="s">
        <v>36</v>
      </c>
      <c r="AA120" s="1508">
        <v>27</v>
      </c>
      <c r="AB120" s="1499">
        <v>50</v>
      </c>
      <c r="AC120" s="1499">
        <v>334</v>
      </c>
      <c r="AD120" s="1508">
        <v>149</v>
      </c>
      <c r="AE120" s="1500">
        <v>9.3808630393996246</v>
      </c>
      <c r="AF120" s="1500">
        <v>62.664165103189497</v>
      </c>
      <c r="AG120" s="1501">
        <v>27.954971857410882</v>
      </c>
    </row>
    <row r="121" spans="2:33" s="1520" customFormat="1" ht="11.45" customHeight="1">
      <c r="B121" s="1544" t="s">
        <v>1472</v>
      </c>
      <c r="C121" s="1545">
        <v>111</v>
      </c>
      <c r="D121" s="1547" t="s">
        <v>1435</v>
      </c>
      <c r="E121" s="1545">
        <v>198</v>
      </c>
      <c r="F121" s="1548">
        <v>10</v>
      </c>
      <c r="G121" s="1548">
        <v>8</v>
      </c>
      <c r="H121" s="1548">
        <v>4</v>
      </c>
      <c r="I121" s="1548">
        <v>3</v>
      </c>
      <c r="J121" s="1548">
        <v>6</v>
      </c>
      <c r="K121" s="1548">
        <v>2</v>
      </c>
      <c r="L121" s="1548">
        <v>17</v>
      </c>
      <c r="M121" s="1548">
        <v>12</v>
      </c>
      <c r="N121" s="1548">
        <v>12</v>
      </c>
      <c r="O121" s="1548">
        <v>14</v>
      </c>
      <c r="P121" s="1548">
        <v>14</v>
      </c>
      <c r="Q121" s="1548">
        <v>9</v>
      </c>
      <c r="R121" s="1548">
        <v>11</v>
      </c>
      <c r="S121" s="1548">
        <v>20</v>
      </c>
      <c r="T121" s="1548">
        <v>17</v>
      </c>
      <c r="U121" s="1548">
        <v>12</v>
      </c>
      <c r="V121" s="1548">
        <v>13</v>
      </c>
      <c r="W121" s="1548">
        <v>3</v>
      </c>
      <c r="X121" s="1548">
        <v>3</v>
      </c>
      <c r="Y121" s="1548">
        <v>1</v>
      </c>
      <c r="Z121" s="1548">
        <v>1</v>
      </c>
      <c r="AA121" s="1545">
        <v>6</v>
      </c>
      <c r="AB121" s="1548">
        <v>22</v>
      </c>
      <c r="AC121" s="1548">
        <v>100</v>
      </c>
      <c r="AD121" s="1545">
        <v>70</v>
      </c>
      <c r="AE121" s="1549">
        <v>11.458333333333332</v>
      </c>
      <c r="AF121" s="1549">
        <v>52.083333333333336</v>
      </c>
      <c r="AG121" s="1550">
        <v>36.458333333333329</v>
      </c>
    </row>
    <row r="122" spans="2:33" s="1520" customFormat="1" ht="11.45" customHeight="1">
      <c r="B122" s="1521"/>
      <c r="C122" s="1522"/>
      <c r="D122" s="1523" t="s">
        <v>31</v>
      </c>
      <c r="E122" s="1508">
        <v>83</v>
      </c>
      <c r="F122" s="1499">
        <v>5</v>
      </c>
      <c r="G122" s="1499">
        <v>5</v>
      </c>
      <c r="H122" s="1499" t="s">
        <v>36</v>
      </c>
      <c r="I122" s="1499">
        <v>1</v>
      </c>
      <c r="J122" s="1499">
        <v>1</v>
      </c>
      <c r="K122" s="1499">
        <v>1</v>
      </c>
      <c r="L122" s="1499">
        <v>7</v>
      </c>
      <c r="M122" s="1499">
        <v>5</v>
      </c>
      <c r="N122" s="1499">
        <v>8</v>
      </c>
      <c r="O122" s="1499">
        <v>7</v>
      </c>
      <c r="P122" s="1499">
        <v>6</v>
      </c>
      <c r="Q122" s="1499">
        <v>3</v>
      </c>
      <c r="R122" s="1499">
        <v>3</v>
      </c>
      <c r="S122" s="1499">
        <v>10</v>
      </c>
      <c r="T122" s="1499">
        <v>7</v>
      </c>
      <c r="U122" s="1499">
        <v>4</v>
      </c>
      <c r="V122" s="1499">
        <v>5</v>
      </c>
      <c r="W122" s="1499" t="s">
        <v>36</v>
      </c>
      <c r="X122" s="1499">
        <v>1</v>
      </c>
      <c r="Y122" s="1499">
        <v>1</v>
      </c>
      <c r="Z122" s="1499" t="s">
        <v>36</v>
      </c>
      <c r="AA122" s="1508">
        <v>3</v>
      </c>
      <c r="AB122" s="1499">
        <v>10</v>
      </c>
      <c r="AC122" s="1499">
        <v>42</v>
      </c>
      <c r="AD122" s="1508">
        <v>28</v>
      </c>
      <c r="AE122" s="1500">
        <v>12.5</v>
      </c>
      <c r="AF122" s="1500">
        <v>52.5</v>
      </c>
      <c r="AG122" s="1501">
        <v>35</v>
      </c>
    </row>
    <row r="123" spans="2:33" s="1520" customFormat="1" ht="11.45" customHeight="1">
      <c r="B123" s="1537"/>
      <c r="C123" s="1538"/>
      <c r="D123" s="1539" t="s">
        <v>32</v>
      </c>
      <c r="E123" s="1540">
        <v>115</v>
      </c>
      <c r="F123" s="1541">
        <v>5</v>
      </c>
      <c r="G123" s="1541">
        <v>3</v>
      </c>
      <c r="H123" s="1541">
        <v>4</v>
      </c>
      <c r="I123" s="1541">
        <v>2</v>
      </c>
      <c r="J123" s="1541">
        <v>5</v>
      </c>
      <c r="K123" s="1541">
        <v>1</v>
      </c>
      <c r="L123" s="1541">
        <v>10</v>
      </c>
      <c r="M123" s="1541">
        <v>7</v>
      </c>
      <c r="N123" s="1541">
        <v>4</v>
      </c>
      <c r="O123" s="1541">
        <v>7</v>
      </c>
      <c r="P123" s="1541">
        <v>8</v>
      </c>
      <c r="Q123" s="1541">
        <v>6</v>
      </c>
      <c r="R123" s="1541">
        <v>8</v>
      </c>
      <c r="S123" s="1541">
        <v>10</v>
      </c>
      <c r="T123" s="1541">
        <v>10</v>
      </c>
      <c r="U123" s="1541">
        <v>8</v>
      </c>
      <c r="V123" s="1541">
        <v>8</v>
      </c>
      <c r="W123" s="1541">
        <v>3</v>
      </c>
      <c r="X123" s="1541">
        <v>2</v>
      </c>
      <c r="Y123" s="1541" t="s">
        <v>36</v>
      </c>
      <c r="Z123" s="1541">
        <v>1</v>
      </c>
      <c r="AA123" s="1540">
        <v>3</v>
      </c>
      <c r="AB123" s="1541">
        <v>12</v>
      </c>
      <c r="AC123" s="1541">
        <v>58</v>
      </c>
      <c r="AD123" s="1540">
        <v>42</v>
      </c>
      <c r="AE123" s="1542">
        <v>10.714285714285714</v>
      </c>
      <c r="AF123" s="1542">
        <v>51.785714285714292</v>
      </c>
      <c r="AG123" s="1543">
        <v>37.5</v>
      </c>
    </row>
    <row r="124" spans="2:33" s="1520" customFormat="1" ht="11.45" customHeight="1">
      <c r="B124" s="1536" t="s">
        <v>1473</v>
      </c>
      <c r="C124" s="1508">
        <v>208</v>
      </c>
      <c r="D124" s="1518" t="s">
        <v>1435</v>
      </c>
      <c r="E124" s="1508">
        <v>371</v>
      </c>
      <c r="F124" s="1499">
        <v>12</v>
      </c>
      <c r="G124" s="1499">
        <v>10</v>
      </c>
      <c r="H124" s="1499">
        <v>20</v>
      </c>
      <c r="I124" s="1499">
        <v>11</v>
      </c>
      <c r="J124" s="1499">
        <v>10</v>
      </c>
      <c r="K124" s="1499">
        <v>18</v>
      </c>
      <c r="L124" s="1499">
        <v>12</v>
      </c>
      <c r="M124" s="1499">
        <v>18</v>
      </c>
      <c r="N124" s="1499">
        <v>34</v>
      </c>
      <c r="O124" s="1499">
        <v>29</v>
      </c>
      <c r="P124" s="1499">
        <v>35</v>
      </c>
      <c r="Q124" s="1499">
        <v>23</v>
      </c>
      <c r="R124" s="1499">
        <v>22</v>
      </c>
      <c r="S124" s="1499">
        <v>19</v>
      </c>
      <c r="T124" s="1499">
        <v>29</v>
      </c>
      <c r="U124" s="1499">
        <v>24</v>
      </c>
      <c r="V124" s="1499">
        <v>13</v>
      </c>
      <c r="W124" s="1499">
        <v>6</v>
      </c>
      <c r="X124" s="1499">
        <v>2</v>
      </c>
      <c r="Y124" s="1499">
        <v>1</v>
      </c>
      <c r="Z124" s="1499" t="s">
        <v>36</v>
      </c>
      <c r="AA124" s="1508">
        <v>23</v>
      </c>
      <c r="AB124" s="1499">
        <v>42</v>
      </c>
      <c r="AC124" s="1499">
        <v>212</v>
      </c>
      <c r="AD124" s="1508">
        <v>94</v>
      </c>
      <c r="AE124" s="1500">
        <v>12.068965517241379</v>
      </c>
      <c r="AF124" s="1500">
        <v>60.919540229885058</v>
      </c>
      <c r="AG124" s="1501">
        <v>27.011494252873565</v>
      </c>
    </row>
    <row r="125" spans="2:33" s="1520" customFormat="1" ht="11.45" customHeight="1">
      <c r="B125" s="1521"/>
      <c r="C125" s="1522"/>
      <c r="D125" s="1523" t="s">
        <v>31</v>
      </c>
      <c r="E125" s="1508">
        <v>158</v>
      </c>
      <c r="F125" s="1499">
        <v>8</v>
      </c>
      <c r="G125" s="1499">
        <v>5</v>
      </c>
      <c r="H125" s="1499">
        <v>10</v>
      </c>
      <c r="I125" s="1499">
        <v>4</v>
      </c>
      <c r="J125" s="1499">
        <v>3</v>
      </c>
      <c r="K125" s="1499">
        <v>5</v>
      </c>
      <c r="L125" s="1499">
        <v>2</v>
      </c>
      <c r="M125" s="1499">
        <v>5</v>
      </c>
      <c r="N125" s="1499">
        <v>15</v>
      </c>
      <c r="O125" s="1499">
        <v>13</v>
      </c>
      <c r="P125" s="1499">
        <v>16</v>
      </c>
      <c r="Q125" s="1499">
        <v>12</v>
      </c>
      <c r="R125" s="1499">
        <v>10</v>
      </c>
      <c r="S125" s="1499">
        <v>8</v>
      </c>
      <c r="T125" s="1499">
        <v>12</v>
      </c>
      <c r="U125" s="1499">
        <v>10</v>
      </c>
      <c r="V125" s="1499">
        <v>6</v>
      </c>
      <c r="W125" s="1499">
        <v>1</v>
      </c>
      <c r="X125" s="1499" t="s">
        <v>36</v>
      </c>
      <c r="Y125" s="1499" t="s">
        <v>36</v>
      </c>
      <c r="Z125" s="1499" t="s">
        <v>36</v>
      </c>
      <c r="AA125" s="1508">
        <v>13</v>
      </c>
      <c r="AB125" s="1499">
        <v>23</v>
      </c>
      <c r="AC125" s="1499">
        <v>85</v>
      </c>
      <c r="AD125" s="1508">
        <v>37</v>
      </c>
      <c r="AE125" s="1500">
        <v>15.862068965517242</v>
      </c>
      <c r="AF125" s="1500">
        <v>58.620689655172406</v>
      </c>
      <c r="AG125" s="1501">
        <v>25.517241379310345</v>
      </c>
    </row>
    <row r="126" spans="2:33" s="1520" customFormat="1" ht="11.45" customHeight="1">
      <c r="B126" s="1536"/>
      <c r="C126" s="1546"/>
      <c r="D126" s="1518" t="s">
        <v>32</v>
      </c>
      <c r="E126" s="1508">
        <v>213</v>
      </c>
      <c r="F126" s="1499">
        <v>4</v>
      </c>
      <c r="G126" s="1499">
        <v>5</v>
      </c>
      <c r="H126" s="1499">
        <v>10</v>
      </c>
      <c r="I126" s="1499">
        <v>7</v>
      </c>
      <c r="J126" s="1499">
        <v>7</v>
      </c>
      <c r="K126" s="1499">
        <v>13</v>
      </c>
      <c r="L126" s="1499">
        <v>10</v>
      </c>
      <c r="M126" s="1499">
        <v>13</v>
      </c>
      <c r="N126" s="1499">
        <v>19</v>
      </c>
      <c r="O126" s="1499">
        <v>16</v>
      </c>
      <c r="P126" s="1499">
        <v>19</v>
      </c>
      <c r="Q126" s="1499">
        <v>11</v>
      </c>
      <c r="R126" s="1499">
        <v>12</v>
      </c>
      <c r="S126" s="1499">
        <v>11</v>
      </c>
      <c r="T126" s="1499">
        <v>17</v>
      </c>
      <c r="U126" s="1499">
        <v>14</v>
      </c>
      <c r="V126" s="1499">
        <v>7</v>
      </c>
      <c r="W126" s="1499">
        <v>5</v>
      </c>
      <c r="X126" s="1499">
        <v>2</v>
      </c>
      <c r="Y126" s="1499">
        <v>1</v>
      </c>
      <c r="Z126" s="1499" t="s">
        <v>36</v>
      </c>
      <c r="AA126" s="1508">
        <v>10</v>
      </c>
      <c r="AB126" s="1499">
        <v>19</v>
      </c>
      <c r="AC126" s="1499">
        <v>127</v>
      </c>
      <c r="AD126" s="1508">
        <v>57</v>
      </c>
      <c r="AE126" s="1500">
        <v>9.3596059113300498</v>
      </c>
      <c r="AF126" s="1500">
        <v>62.561576354679801</v>
      </c>
      <c r="AG126" s="1501">
        <v>28.078817733990146</v>
      </c>
    </row>
    <row r="127" spans="2:33" s="1520" customFormat="1" ht="11.45" customHeight="1">
      <c r="B127" s="1544" t="s">
        <v>1474</v>
      </c>
      <c r="C127" s="1545">
        <v>97</v>
      </c>
      <c r="D127" s="1547" t="s">
        <v>1435</v>
      </c>
      <c r="E127" s="1545">
        <v>191</v>
      </c>
      <c r="F127" s="1548">
        <v>3</v>
      </c>
      <c r="G127" s="1548">
        <v>6</v>
      </c>
      <c r="H127" s="1548">
        <v>15</v>
      </c>
      <c r="I127" s="1548">
        <v>9</v>
      </c>
      <c r="J127" s="1548">
        <v>4</v>
      </c>
      <c r="K127" s="1548">
        <v>5</v>
      </c>
      <c r="L127" s="1548">
        <v>5</v>
      </c>
      <c r="M127" s="1548">
        <v>12</v>
      </c>
      <c r="N127" s="1548">
        <v>16</v>
      </c>
      <c r="O127" s="1548">
        <v>15</v>
      </c>
      <c r="P127" s="1548">
        <v>8</v>
      </c>
      <c r="Q127" s="1548">
        <v>10</v>
      </c>
      <c r="R127" s="1548">
        <v>11</v>
      </c>
      <c r="S127" s="1548">
        <v>14</v>
      </c>
      <c r="T127" s="1548">
        <v>18</v>
      </c>
      <c r="U127" s="1548">
        <v>10</v>
      </c>
      <c r="V127" s="1548">
        <v>11</v>
      </c>
      <c r="W127" s="1548">
        <v>6</v>
      </c>
      <c r="X127" s="1548">
        <v>3</v>
      </c>
      <c r="Y127" s="1548">
        <v>2</v>
      </c>
      <c r="Z127" s="1548" t="s">
        <v>36</v>
      </c>
      <c r="AA127" s="1545">
        <v>8</v>
      </c>
      <c r="AB127" s="1548">
        <v>24</v>
      </c>
      <c r="AC127" s="1548">
        <v>95</v>
      </c>
      <c r="AD127" s="1545">
        <v>64</v>
      </c>
      <c r="AE127" s="1549">
        <v>13.114754098360656</v>
      </c>
      <c r="AF127" s="1549">
        <v>51.912568306010932</v>
      </c>
      <c r="AG127" s="1550">
        <v>34.972677595628419</v>
      </c>
    </row>
    <row r="128" spans="2:33" s="1520" customFormat="1" ht="11.45" customHeight="1">
      <c r="B128" s="1521"/>
      <c r="C128" s="1522"/>
      <c r="D128" s="1523" t="s">
        <v>31</v>
      </c>
      <c r="E128" s="1508">
        <v>70</v>
      </c>
      <c r="F128" s="1499">
        <v>1</v>
      </c>
      <c r="G128" s="1499">
        <v>2</v>
      </c>
      <c r="H128" s="1499">
        <v>8</v>
      </c>
      <c r="I128" s="1499">
        <v>1</v>
      </c>
      <c r="J128" s="1499" t="s">
        <v>36</v>
      </c>
      <c r="K128" s="1499" t="s">
        <v>36</v>
      </c>
      <c r="L128" s="1499">
        <v>2</v>
      </c>
      <c r="M128" s="1499">
        <v>4</v>
      </c>
      <c r="N128" s="1499">
        <v>5</v>
      </c>
      <c r="O128" s="1499">
        <v>7</v>
      </c>
      <c r="P128" s="1499">
        <v>3</v>
      </c>
      <c r="Q128" s="1499">
        <v>3</v>
      </c>
      <c r="R128" s="1499">
        <v>9</v>
      </c>
      <c r="S128" s="1499">
        <v>6</v>
      </c>
      <c r="T128" s="1499">
        <v>5</v>
      </c>
      <c r="U128" s="1499">
        <v>4</v>
      </c>
      <c r="V128" s="1499">
        <v>5</v>
      </c>
      <c r="W128" s="1499">
        <v>1</v>
      </c>
      <c r="X128" s="1499" t="s">
        <v>36</v>
      </c>
      <c r="Y128" s="1499" t="s">
        <v>36</v>
      </c>
      <c r="Z128" s="1499" t="s">
        <v>36</v>
      </c>
      <c r="AA128" s="1508">
        <v>4</v>
      </c>
      <c r="AB128" s="1499">
        <v>11</v>
      </c>
      <c r="AC128" s="1499">
        <v>34</v>
      </c>
      <c r="AD128" s="1508">
        <v>21</v>
      </c>
      <c r="AE128" s="1500">
        <v>16.666666666666664</v>
      </c>
      <c r="AF128" s="1500">
        <v>51.515151515151516</v>
      </c>
      <c r="AG128" s="1501">
        <v>31.818181818181817</v>
      </c>
    </row>
    <row r="129" spans="2:33" s="1520" customFormat="1" ht="11.45" customHeight="1">
      <c r="B129" s="1537"/>
      <c r="C129" s="1538"/>
      <c r="D129" s="1539" t="s">
        <v>32</v>
      </c>
      <c r="E129" s="1540">
        <v>121</v>
      </c>
      <c r="F129" s="1541">
        <v>2</v>
      </c>
      <c r="G129" s="1541">
        <v>4</v>
      </c>
      <c r="H129" s="1541">
        <v>7</v>
      </c>
      <c r="I129" s="1541">
        <v>8</v>
      </c>
      <c r="J129" s="1541">
        <v>4</v>
      </c>
      <c r="K129" s="1541">
        <v>5</v>
      </c>
      <c r="L129" s="1541">
        <v>3</v>
      </c>
      <c r="M129" s="1541">
        <v>8</v>
      </c>
      <c r="N129" s="1541">
        <v>11</v>
      </c>
      <c r="O129" s="1541">
        <v>8</v>
      </c>
      <c r="P129" s="1541">
        <v>5</v>
      </c>
      <c r="Q129" s="1541">
        <v>7</v>
      </c>
      <c r="R129" s="1541">
        <v>2</v>
      </c>
      <c r="S129" s="1541">
        <v>8</v>
      </c>
      <c r="T129" s="1541">
        <v>13</v>
      </c>
      <c r="U129" s="1541">
        <v>6</v>
      </c>
      <c r="V129" s="1541">
        <v>6</v>
      </c>
      <c r="W129" s="1541">
        <v>5</v>
      </c>
      <c r="X129" s="1541">
        <v>3</v>
      </c>
      <c r="Y129" s="1541">
        <v>2</v>
      </c>
      <c r="Z129" s="1541" t="s">
        <v>36</v>
      </c>
      <c r="AA129" s="1540">
        <v>4</v>
      </c>
      <c r="AB129" s="1541">
        <v>13</v>
      </c>
      <c r="AC129" s="1541">
        <v>61</v>
      </c>
      <c r="AD129" s="1540">
        <v>43</v>
      </c>
      <c r="AE129" s="1542">
        <v>11.111111111111111</v>
      </c>
      <c r="AF129" s="1542">
        <v>52.136752136752143</v>
      </c>
      <c r="AG129" s="1543">
        <v>36.752136752136757</v>
      </c>
    </row>
    <row r="130" spans="2:33" s="1520" customFormat="1" ht="11.45" customHeight="1">
      <c r="B130" s="1536" t="s">
        <v>1475</v>
      </c>
      <c r="C130" s="1508">
        <v>207</v>
      </c>
      <c r="D130" s="1518" t="s">
        <v>1435</v>
      </c>
      <c r="E130" s="1508">
        <v>386</v>
      </c>
      <c r="F130" s="1499">
        <v>7</v>
      </c>
      <c r="G130" s="1499">
        <v>10</v>
      </c>
      <c r="H130" s="1499">
        <v>13</v>
      </c>
      <c r="I130" s="1499">
        <v>14</v>
      </c>
      <c r="J130" s="1499">
        <v>10</v>
      </c>
      <c r="K130" s="1499">
        <v>30</v>
      </c>
      <c r="L130" s="1499">
        <v>23</v>
      </c>
      <c r="M130" s="1499">
        <v>24</v>
      </c>
      <c r="N130" s="1499">
        <v>30</v>
      </c>
      <c r="O130" s="1499">
        <v>26</v>
      </c>
      <c r="P130" s="1499">
        <v>29</v>
      </c>
      <c r="Q130" s="1499">
        <v>23</v>
      </c>
      <c r="R130" s="1499">
        <v>20</v>
      </c>
      <c r="S130" s="1499">
        <v>20</v>
      </c>
      <c r="T130" s="1499">
        <v>32</v>
      </c>
      <c r="U130" s="1499">
        <v>20</v>
      </c>
      <c r="V130" s="1499">
        <v>21</v>
      </c>
      <c r="W130" s="1499">
        <v>13</v>
      </c>
      <c r="X130" s="1499">
        <v>6</v>
      </c>
      <c r="Y130" s="1499">
        <v>1</v>
      </c>
      <c r="Z130" s="1499" t="s">
        <v>36</v>
      </c>
      <c r="AA130" s="1508">
        <v>14</v>
      </c>
      <c r="AB130" s="1499">
        <v>30</v>
      </c>
      <c r="AC130" s="1499">
        <v>229</v>
      </c>
      <c r="AD130" s="1508">
        <v>113</v>
      </c>
      <c r="AE130" s="1500">
        <v>8.064516129032258</v>
      </c>
      <c r="AF130" s="1500">
        <v>61.55913978494624</v>
      </c>
      <c r="AG130" s="1501">
        <v>30.376344086021508</v>
      </c>
    </row>
    <row r="131" spans="2:33" s="1520" customFormat="1" ht="11.45" customHeight="1">
      <c r="B131" s="1521"/>
      <c r="C131" s="1522"/>
      <c r="D131" s="1523" t="s">
        <v>31</v>
      </c>
      <c r="E131" s="1508">
        <v>186</v>
      </c>
      <c r="F131" s="1499">
        <v>5</v>
      </c>
      <c r="G131" s="1499">
        <v>7</v>
      </c>
      <c r="H131" s="1499">
        <v>7</v>
      </c>
      <c r="I131" s="1499">
        <v>7</v>
      </c>
      <c r="J131" s="1499">
        <v>4</v>
      </c>
      <c r="K131" s="1499">
        <v>13</v>
      </c>
      <c r="L131" s="1499">
        <v>11</v>
      </c>
      <c r="M131" s="1499">
        <v>12</v>
      </c>
      <c r="N131" s="1499">
        <v>15</v>
      </c>
      <c r="O131" s="1499">
        <v>12</v>
      </c>
      <c r="P131" s="1499">
        <v>16</v>
      </c>
      <c r="Q131" s="1499">
        <v>12</v>
      </c>
      <c r="R131" s="1499">
        <v>9</v>
      </c>
      <c r="S131" s="1499">
        <v>10</v>
      </c>
      <c r="T131" s="1499">
        <v>17</v>
      </c>
      <c r="U131" s="1499">
        <v>7</v>
      </c>
      <c r="V131" s="1499">
        <v>8</v>
      </c>
      <c r="W131" s="1499">
        <v>5</v>
      </c>
      <c r="X131" s="1499">
        <v>2</v>
      </c>
      <c r="Y131" s="1499" t="s">
        <v>36</v>
      </c>
      <c r="Z131" s="1499" t="s">
        <v>36</v>
      </c>
      <c r="AA131" s="1508">
        <v>7</v>
      </c>
      <c r="AB131" s="1499">
        <v>19</v>
      </c>
      <c r="AC131" s="1499">
        <v>111</v>
      </c>
      <c r="AD131" s="1508">
        <v>49</v>
      </c>
      <c r="AE131" s="1500">
        <v>10.614525139664805</v>
      </c>
      <c r="AF131" s="1500">
        <v>62.011173184357538</v>
      </c>
      <c r="AG131" s="1501">
        <v>27.374301675977652</v>
      </c>
    </row>
    <row r="132" spans="2:33" s="1520" customFormat="1" ht="11.45" customHeight="1">
      <c r="B132" s="1536"/>
      <c r="C132" s="1546"/>
      <c r="D132" s="1518" t="s">
        <v>32</v>
      </c>
      <c r="E132" s="1508">
        <v>200</v>
      </c>
      <c r="F132" s="1499">
        <v>2</v>
      </c>
      <c r="G132" s="1499">
        <v>3</v>
      </c>
      <c r="H132" s="1499">
        <v>6</v>
      </c>
      <c r="I132" s="1499">
        <v>7</v>
      </c>
      <c r="J132" s="1499">
        <v>6</v>
      </c>
      <c r="K132" s="1499">
        <v>17</v>
      </c>
      <c r="L132" s="1499">
        <v>12</v>
      </c>
      <c r="M132" s="1499">
        <v>12</v>
      </c>
      <c r="N132" s="1499">
        <v>15</v>
      </c>
      <c r="O132" s="1499">
        <v>14</v>
      </c>
      <c r="P132" s="1499">
        <v>13</v>
      </c>
      <c r="Q132" s="1499">
        <v>11</v>
      </c>
      <c r="R132" s="1499">
        <v>11</v>
      </c>
      <c r="S132" s="1499">
        <v>10</v>
      </c>
      <c r="T132" s="1499">
        <v>15</v>
      </c>
      <c r="U132" s="1499">
        <v>13</v>
      </c>
      <c r="V132" s="1499">
        <v>13</v>
      </c>
      <c r="W132" s="1499">
        <v>8</v>
      </c>
      <c r="X132" s="1499">
        <v>4</v>
      </c>
      <c r="Y132" s="1499">
        <v>1</v>
      </c>
      <c r="Z132" s="1499" t="s">
        <v>36</v>
      </c>
      <c r="AA132" s="1508">
        <v>7</v>
      </c>
      <c r="AB132" s="1499">
        <v>11</v>
      </c>
      <c r="AC132" s="1499">
        <v>118</v>
      </c>
      <c r="AD132" s="1508">
        <v>64</v>
      </c>
      <c r="AE132" s="1500">
        <v>5.6994818652849739</v>
      </c>
      <c r="AF132" s="1500">
        <v>61.139896373056992</v>
      </c>
      <c r="AG132" s="1501">
        <v>33.160621761658035</v>
      </c>
    </row>
    <row r="133" spans="2:33" s="1520" customFormat="1" ht="11.45" customHeight="1">
      <c r="B133" s="1544" t="s">
        <v>1476</v>
      </c>
      <c r="C133" s="1545">
        <v>205</v>
      </c>
      <c r="D133" s="1547" t="s">
        <v>1435</v>
      </c>
      <c r="E133" s="1545">
        <v>358</v>
      </c>
      <c r="F133" s="1548">
        <v>16</v>
      </c>
      <c r="G133" s="1548">
        <v>15</v>
      </c>
      <c r="H133" s="1548">
        <v>13</v>
      </c>
      <c r="I133" s="1548">
        <v>17</v>
      </c>
      <c r="J133" s="1548">
        <v>21</v>
      </c>
      <c r="K133" s="1548">
        <v>26</v>
      </c>
      <c r="L133" s="1548">
        <v>19</v>
      </c>
      <c r="M133" s="1548">
        <v>18</v>
      </c>
      <c r="N133" s="1548">
        <v>28</v>
      </c>
      <c r="O133" s="1548">
        <v>32</v>
      </c>
      <c r="P133" s="1548">
        <v>26</v>
      </c>
      <c r="Q133" s="1548">
        <v>22</v>
      </c>
      <c r="R133" s="1548">
        <v>24</v>
      </c>
      <c r="S133" s="1548">
        <v>17</v>
      </c>
      <c r="T133" s="1548">
        <v>20</v>
      </c>
      <c r="U133" s="1548">
        <v>14</v>
      </c>
      <c r="V133" s="1548">
        <v>9</v>
      </c>
      <c r="W133" s="1548">
        <v>3</v>
      </c>
      <c r="X133" s="1548">
        <v>4</v>
      </c>
      <c r="Y133" s="1548">
        <v>1</v>
      </c>
      <c r="Z133" s="1548" t="s">
        <v>36</v>
      </c>
      <c r="AA133" s="1545">
        <v>13</v>
      </c>
      <c r="AB133" s="1548">
        <v>44</v>
      </c>
      <c r="AC133" s="1548">
        <v>233</v>
      </c>
      <c r="AD133" s="1545">
        <v>68</v>
      </c>
      <c r="AE133" s="1549">
        <v>12.753623188405797</v>
      </c>
      <c r="AF133" s="1549">
        <v>67.536231884057969</v>
      </c>
      <c r="AG133" s="1550">
        <v>19.710144927536234</v>
      </c>
    </row>
    <row r="134" spans="2:33" s="1520" customFormat="1" ht="11.45" customHeight="1">
      <c r="B134" s="1521"/>
      <c r="C134" s="1522"/>
      <c r="D134" s="1523" t="s">
        <v>31</v>
      </c>
      <c r="E134" s="1508">
        <v>153</v>
      </c>
      <c r="F134" s="1499">
        <v>4</v>
      </c>
      <c r="G134" s="1499">
        <v>9</v>
      </c>
      <c r="H134" s="1499">
        <v>7</v>
      </c>
      <c r="I134" s="1499">
        <v>8</v>
      </c>
      <c r="J134" s="1499">
        <v>8</v>
      </c>
      <c r="K134" s="1499">
        <v>11</v>
      </c>
      <c r="L134" s="1499">
        <v>6</v>
      </c>
      <c r="M134" s="1499">
        <v>7</v>
      </c>
      <c r="N134" s="1499">
        <v>12</v>
      </c>
      <c r="O134" s="1499">
        <v>15</v>
      </c>
      <c r="P134" s="1499">
        <v>15</v>
      </c>
      <c r="Q134" s="1499">
        <v>11</v>
      </c>
      <c r="R134" s="1499">
        <v>10</v>
      </c>
      <c r="S134" s="1499">
        <v>3</v>
      </c>
      <c r="T134" s="1499">
        <v>9</v>
      </c>
      <c r="U134" s="1499">
        <v>5</v>
      </c>
      <c r="V134" s="1499">
        <v>2</v>
      </c>
      <c r="W134" s="1499">
        <v>2</v>
      </c>
      <c r="X134" s="1499">
        <v>1</v>
      </c>
      <c r="Y134" s="1499">
        <v>1</v>
      </c>
      <c r="Z134" s="1499" t="s">
        <v>36</v>
      </c>
      <c r="AA134" s="1508">
        <v>7</v>
      </c>
      <c r="AB134" s="1499">
        <v>20</v>
      </c>
      <c r="AC134" s="1499">
        <v>103</v>
      </c>
      <c r="AD134" s="1508">
        <v>23</v>
      </c>
      <c r="AE134" s="1500">
        <v>13.698630136986301</v>
      </c>
      <c r="AF134" s="1500">
        <v>70.547945205479451</v>
      </c>
      <c r="AG134" s="1501">
        <v>15.753424657534246</v>
      </c>
    </row>
    <row r="135" spans="2:33" s="1520" customFormat="1" ht="11.45" customHeight="1">
      <c r="B135" s="1537"/>
      <c r="C135" s="1538"/>
      <c r="D135" s="1539" t="s">
        <v>32</v>
      </c>
      <c r="E135" s="1540">
        <v>205</v>
      </c>
      <c r="F135" s="1541">
        <v>12</v>
      </c>
      <c r="G135" s="1541">
        <v>6</v>
      </c>
      <c r="H135" s="1541">
        <v>6</v>
      </c>
      <c r="I135" s="1541">
        <v>9</v>
      </c>
      <c r="J135" s="1541">
        <v>13</v>
      </c>
      <c r="K135" s="1541">
        <v>15</v>
      </c>
      <c r="L135" s="1541">
        <v>13</v>
      </c>
      <c r="M135" s="1541">
        <v>11</v>
      </c>
      <c r="N135" s="1541">
        <v>16</v>
      </c>
      <c r="O135" s="1541">
        <v>17</v>
      </c>
      <c r="P135" s="1541">
        <v>11</v>
      </c>
      <c r="Q135" s="1541">
        <v>11</v>
      </c>
      <c r="R135" s="1541">
        <v>14</v>
      </c>
      <c r="S135" s="1541">
        <v>14</v>
      </c>
      <c r="T135" s="1541">
        <v>11</v>
      </c>
      <c r="U135" s="1541">
        <v>9</v>
      </c>
      <c r="V135" s="1541">
        <v>7</v>
      </c>
      <c r="W135" s="1541">
        <v>1</v>
      </c>
      <c r="X135" s="1541">
        <v>3</v>
      </c>
      <c r="Y135" s="1541" t="s">
        <v>36</v>
      </c>
      <c r="Z135" s="1541" t="s">
        <v>36</v>
      </c>
      <c r="AA135" s="1540">
        <v>6</v>
      </c>
      <c r="AB135" s="1541">
        <v>24</v>
      </c>
      <c r="AC135" s="1541">
        <v>130</v>
      </c>
      <c r="AD135" s="1540">
        <v>45</v>
      </c>
      <c r="AE135" s="1542">
        <v>12.060301507537687</v>
      </c>
      <c r="AF135" s="1542">
        <v>65.326633165829151</v>
      </c>
      <c r="AG135" s="1543">
        <v>22.613065326633166</v>
      </c>
    </row>
    <row r="136" spans="2:33" s="1520" customFormat="1" ht="11.45" customHeight="1">
      <c r="B136" s="1536" t="s">
        <v>1477</v>
      </c>
      <c r="C136" s="1508">
        <v>547</v>
      </c>
      <c r="D136" s="1518" t="s">
        <v>1435</v>
      </c>
      <c r="E136" s="1508">
        <v>783</v>
      </c>
      <c r="F136" s="1499">
        <v>12</v>
      </c>
      <c r="G136" s="1499">
        <v>20</v>
      </c>
      <c r="H136" s="1499">
        <v>11</v>
      </c>
      <c r="I136" s="1499">
        <v>18</v>
      </c>
      <c r="J136" s="1499">
        <v>42</v>
      </c>
      <c r="K136" s="1499">
        <v>41</v>
      </c>
      <c r="L136" s="1499">
        <v>56</v>
      </c>
      <c r="M136" s="1499">
        <v>60</v>
      </c>
      <c r="N136" s="1499">
        <v>60</v>
      </c>
      <c r="O136" s="1499">
        <v>54</v>
      </c>
      <c r="P136" s="1499">
        <v>69</v>
      </c>
      <c r="Q136" s="1499">
        <v>56</v>
      </c>
      <c r="R136" s="1499">
        <v>38</v>
      </c>
      <c r="S136" s="1499">
        <v>45</v>
      </c>
      <c r="T136" s="1499">
        <v>44</v>
      </c>
      <c r="U136" s="1499">
        <v>33</v>
      </c>
      <c r="V136" s="1499">
        <v>24</v>
      </c>
      <c r="W136" s="1499">
        <v>15</v>
      </c>
      <c r="X136" s="1499">
        <v>6</v>
      </c>
      <c r="Y136" s="1499">
        <v>2</v>
      </c>
      <c r="Z136" s="1499" t="s">
        <v>36</v>
      </c>
      <c r="AA136" s="1508">
        <v>77</v>
      </c>
      <c r="AB136" s="1499">
        <v>43</v>
      </c>
      <c r="AC136" s="1499">
        <v>494</v>
      </c>
      <c r="AD136" s="1508">
        <v>169</v>
      </c>
      <c r="AE136" s="1500">
        <v>6.0906515580736542</v>
      </c>
      <c r="AF136" s="1500">
        <v>69.971671388101981</v>
      </c>
      <c r="AG136" s="1501">
        <v>23.937677053824363</v>
      </c>
    </row>
    <row r="137" spans="2:33" s="1520" customFormat="1" ht="11.45" customHeight="1">
      <c r="B137" s="1521"/>
      <c r="C137" s="1522"/>
      <c r="D137" s="1523" t="s">
        <v>31</v>
      </c>
      <c r="E137" s="1508">
        <v>357</v>
      </c>
      <c r="F137" s="1499">
        <v>7</v>
      </c>
      <c r="G137" s="1499">
        <v>9</v>
      </c>
      <c r="H137" s="1499">
        <v>7</v>
      </c>
      <c r="I137" s="1499">
        <v>9</v>
      </c>
      <c r="J137" s="1499">
        <v>12</v>
      </c>
      <c r="K137" s="1499">
        <v>15</v>
      </c>
      <c r="L137" s="1499">
        <v>26</v>
      </c>
      <c r="M137" s="1499">
        <v>31</v>
      </c>
      <c r="N137" s="1499">
        <v>35</v>
      </c>
      <c r="O137" s="1499">
        <v>32</v>
      </c>
      <c r="P137" s="1499">
        <v>25</v>
      </c>
      <c r="Q137" s="1499">
        <v>30</v>
      </c>
      <c r="R137" s="1499">
        <v>16</v>
      </c>
      <c r="S137" s="1499">
        <v>17</v>
      </c>
      <c r="T137" s="1499">
        <v>22</v>
      </c>
      <c r="U137" s="1499">
        <v>9</v>
      </c>
      <c r="V137" s="1499">
        <v>7</v>
      </c>
      <c r="W137" s="1499">
        <v>7</v>
      </c>
      <c r="X137" s="1499">
        <v>1</v>
      </c>
      <c r="Y137" s="1499" t="s">
        <v>36</v>
      </c>
      <c r="Z137" s="1499" t="s">
        <v>36</v>
      </c>
      <c r="AA137" s="1508">
        <v>40</v>
      </c>
      <c r="AB137" s="1499">
        <v>23</v>
      </c>
      <c r="AC137" s="1499">
        <v>231</v>
      </c>
      <c r="AD137" s="1508">
        <v>63</v>
      </c>
      <c r="AE137" s="1500">
        <v>7.2555205047318623</v>
      </c>
      <c r="AF137" s="1500">
        <v>72.870662460567829</v>
      </c>
      <c r="AG137" s="1501">
        <v>19.873817034700316</v>
      </c>
    </row>
    <row r="138" spans="2:33" s="1520" customFormat="1" ht="11.45" customHeight="1">
      <c r="B138" s="1536"/>
      <c r="C138" s="1546"/>
      <c r="D138" s="1518" t="s">
        <v>32</v>
      </c>
      <c r="E138" s="1508">
        <v>426</v>
      </c>
      <c r="F138" s="1499">
        <v>5</v>
      </c>
      <c r="G138" s="1499">
        <v>11</v>
      </c>
      <c r="H138" s="1499">
        <v>4</v>
      </c>
      <c r="I138" s="1499">
        <v>9</v>
      </c>
      <c r="J138" s="1499">
        <v>30</v>
      </c>
      <c r="K138" s="1499">
        <v>26</v>
      </c>
      <c r="L138" s="1499">
        <v>30</v>
      </c>
      <c r="M138" s="1499">
        <v>29</v>
      </c>
      <c r="N138" s="1499">
        <v>25</v>
      </c>
      <c r="O138" s="1499">
        <v>22</v>
      </c>
      <c r="P138" s="1499">
        <v>44</v>
      </c>
      <c r="Q138" s="1499">
        <v>26</v>
      </c>
      <c r="R138" s="1499">
        <v>22</v>
      </c>
      <c r="S138" s="1499">
        <v>28</v>
      </c>
      <c r="T138" s="1499">
        <v>22</v>
      </c>
      <c r="U138" s="1499">
        <v>24</v>
      </c>
      <c r="V138" s="1499">
        <v>17</v>
      </c>
      <c r="W138" s="1499">
        <v>8</v>
      </c>
      <c r="X138" s="1499">
        <v>5</v>
      </c>
      <c r="Y138" s="1499">
        <v>2</v>
      </c>
      <c r="Z138" s="1499" t="s">
        <v>36</v>
      </c>
      <c r="AA138" s="1508">
        <v>37</v>
      </c>
      <c r="AB138" s="1499">
        <v>20</v>
      </c>
      <c r="AC138" s="1499">
        <v>263</v>
      </c>
      <c r="AD138" s="1508">
        <v>106</v>
      </c>
      <c r="AE138" s="1500">
        <v>5.1413881748071981</v>
      </c>
      <c r="AF138" s="1500">
        <v>67.609254498714648</v>
      </c>
      <c r="AG138" s="1501">
        <v>27.249357326478147</v>
      </c>
    </row>
    <row r="139" spans="2:33" s="1520" customFormat="1" ht="11.45" customHeight="1">
      <c r="B139" s="1544" t="s">
        <v>1478</v>
      </c>
      <c r="C139" s="1545">
        <v>86</v>
      </c>
      <c r="D139" s="1547" t="s">
        <v>1435</v>
      </c>
      <c r="E139" s="1545">
        <v>144</v>
      </c>
      <c r="F139" s="1548">
        <v>1</v>
      </c>
      <c r="G139" s="1548">
        <v>4</v>
      </c>
      <c r="H139" s="1548">
        <v>2</v>
      </c>
      <c r="I139" s="1548">
        <v>3</v>
      </c>
      <c r="J139" s="1548">
        <v>6</v>
      </c>
      <c r="K139" s="1548">
        <v>17</v>
      </c>
      <c r="L139" s="1548">
        <v>9</v>
      </c>
      <c r="M139" s="1548">
        <v>9</v>
      </c>
      <c r="N139" s="1548">
        <v>6</v>
      </c>
      <c r="O139" s="1548">
        <v>9</v>
      </c>
      <c r="P139" s="1548">
        <v>7</v>
      </c>
      <c r="Q139" s="1548">
        <v>9</v>
      </c>
      <c r="R139" s="1548">
        <v>6</v>
      </c>
      <c r="S139" s="1548">
        <v>13</v>
      </c>
      <c r="T139" s="1548">
        <v>11</v>
      </c>
      <c r="U139" s="1548">
        <v>9</v>
      </c>
      <c r="V139" s="1548">
        <v>7</v>
      </c>
      <c r="W139" s="1548">
        <v>5</v>
      </c>
      <c r="X139" s="1548">
        <v>6</v>
      </c>
      <c r="Y139" s="1548">
        <v>2</v>
      </c>
      <c r="Z139" s="1548" t="s">
        <v>36</v>
      </c>
      <c r="AA139" s="1545">
        <v>3</v>
      </c>
      <c r="AB139" s="1548">
        <v>7</v>
      </c>
      <c r="AC139" s="1548">
        <v>81</v>
      </c>
      <c r="AD139" s="1545">
        <v>53</v>
      </c>
      <c r="AE139" s="1549">
        <v>4.9645390070921991</v>
      </c>
      <c r="AF139" s="1549">
        <v>57.446808510638306</v>
      </c>
      <c r="AG139" s="1550">
        <v>37.588652482269502</v>
      </c>
    </row>
    <row r="140" spans="2:33" s="1520" customFormat="1" ht="11.45" customHeight="1">
      <c r="B140" s="1521"/>
      <c r="C140" s="1522"/>
      <c r="D140" s="1523" t="s">
        <v>31</v>
      </c>
      <c r="E140" s="1508">
        <v>64</v>
      </c>
      <c r="F140" s="1499">
        <v>1</v>
      </c>
      <c r="G140" s="1499">
        <v>2</v>
      </c>
      <c r="H140" s="1499">
        <v>1</v>
      </c>
      <c r="I140" s="1499">
        <v>1</v>
      </c>
      <c r="J140" s="1499">
        <v>4</v>
      </c>
      <c r="K140" s="1499">
        <v>10</v>
      </c>
      <c r="L140" s="1499">
        <v>3</v>
      </c>
      <c r="M140" s="1499">
        <v>2</v>
      </c>
      <c r="N140" s="1499">
        <v>1</v>
      </c>
      <c r="O140" s="1499">
        <v>3</v>
      </c>
      <c r="P140" s="1499">
        <v>4</v>
      </c>
      <c r="Q140" s="1499">
        <v>3</v>
      </c>
      <c r="R140" s="1499">
        <v>3</v>
      </c>
      <c r="S140" s="1499">
        <v>7</v>
      </c>
      <c r="T140" s="1499">
        <v>9</v>
      </c>
      <c r="U140" s="1499">
        <v>1</v>
      </c>
      <c r="V140" s="1499">
        <v>5</v>
      </c>
      <c r="W140" s="1499">
        <v>3</v>
      </c>
      <c r="X140" s="1499" t="s">
        <v>36</v>
      </c>
      <c r="Y140" s="1499" t="s">
        <v>36</v>
      </c>
      <c r="Z140" s="1499" t="s">
        <v>36</v>
      </c>
      <c r="AA140" s="1508">
        <v>1</v>
      </c>
      <c r="AB140" s="1499">
        <v>4</v>
      </c>
      <c r="AC140" s="1499">
        <v>34</v>
      </c>
      <c r="AD140" s="1508">
        <v>25</v>
      </c>
      <c r="AE140" s="1500">
        <v>6.3492063492063489</v>
      </c>
      <c r="AF140" s="1500">
        <v>53.968253968253968</v>
      </c>
      <c r="AG140" s="1501">
        <v>39.682539682539684</v>
      </c>
    </row>
    <row r="141" spans="2:33" s="1520" customFormat="1" ht="11.45" customHeight="1">
      <c r="B141" s="1537"/>
      <c r="C141" s="1538"/>
      <c r="D141" s="1539" t="s">
        <v>32</v>
      </c>
      <c r="E141" s="1540">
        <v>80</v>
      </c>
      <c r="F141" s="1541" t="s">
        <v>36</v>
      </c>
      <c r="G141" s="1541">
        <v>2</v>
      </c>
      <c r="H141" s="1541">
        <v>1</v>
      </c>
      <c r="I141" s="1541">
        <v>2</v>
      </c>
      <c r="J141" s="1541">
        <v>2</v>
      </c>
      <c r="K141" s="1541">
        <v>7</v>
      </c>
      <c r="L141" s="1541">
        <v>6</v>
      </c>
      <c r="M141" s="1541">
        <v>7</v>
      </c>
      <c r="N141" s="1541">
        <v>5</v>
      </c>
      <c r="O141" s="1541">
        <v>6</v>
      </c>
      <c r="P141" s="1541">
        <v>3</v>
      </c>
      <c r="Q141" s="1541">
        <v>6</v>
      </c>
      <c r="R141" s="1541">
        <v>3</v>
      </c>
      <c r="S141" s="1541">
        <v>6</v>
      </c>
      <c r="T141" s="1541">
        <v>2</v>
      </c>
      <c r="U141" s="1541">
        <v>8</v>
      </c>
      <c r="V141" s="1541">
        <v>2</v>
      </c>
      <c r="W141" s="1541">
        <v>2</v>
      </c>
      <c r="X141" s="1541">
        <v>6</v>
      </c>
      <c r="Y141" s="1541">
        <v>2</v>
      </c>
      <c r="Z141" s="1541" t="s">
        <v>36</v>
      </c>
      <c r="AA141" s="1540">
        <v>2</v>
      </c>
      <c r="AB141" s="1541">
        <v>3</v>
      </c>
      <c r="AC141" s="1541">
        <v>47</v>
      </c>
      <c r="AD141" s="1540">
        <v>28</v>
      </c>
      <c r="AE141" s="1542">
        <v>3.8461538461538463</v>
      </c>
      <c r="AF141" s="1542">
        <v>60.256410256410255</v>
      </c>
      <c r="AG141" s="1543">
        <v>35.897435897435898</v>
      </c>
    </row>
    <row r="142" spans="2:33" s="1520" customFormat="1" ht="11.45" customHeight="1">
      <c r="B142" s="1536" t="s">
        <v>1479</v>
      </c>
      <c r="C142" s="1508">
        <v>248</v>
      </c>
      <c r="D142" s="1518" t="s">
        <v>1435</v>
      </c>
      <c r="E142" s="1508">
        <v>408</v>
      </c>
      <c r="F142" s="1499">
        <v>11</v>
      </c>
      <c r="G142" s="1499">
        <v>13</v>
      </c>
      <c r="H142" s="1499">
        <v>9</v>
      </c>
      <c r="I142" s="1499">
        <v>6</v>
      </c>
      <c r="J142" s="1499">
        <v>10</v>
      </c>
      <c r="K142" s="1499">
        <v>14</v>
      </c>
      <c r="L142" s="1499">
        <v>24</v>
      </c>
      <c r="M142" s="1499">
        <v>29</v>
      </c>
      <c r="N142" s="1499">
        <v>23</v>
      </c>
      <c r="O142" s="1499">
        <v>22</v>
      </c>
      <c r="P142" s="1499">
        <v>44</v>
      </c>
      <c r="Q142" s="1499">
        <v>36</v>
      </c>
      <c r="R142" s="1499">
        <v>22</v>
      </c>
      <c r="S142" s="1499">
        <v>27</v>
      </c>
      <c r="T142" s="1499">
        <v>34</v>
      </c>
      <c r="U142" s="1499">
        <v>17</v>
      </c>
      <c r="V142" s="1499">
        <v>19</v>
      </c>
      <c r="W142" s="1499">
        <v>14</v>
      </c>
      <c r="X142" s="1499">
        <v>3</v>
      </c>
      <c r="Y142" s="1499">
        <v>2</v>
      </c>
      <c r="Z142" s="1499" t="s">
        <v>36</v>
      </c>
      <c r="AA142" s="1508">
        <v>29</v>
      </c>
      <c r="AB142" s="1499">
        <v>33</v>
      </c>
      <c r="AC142" s="1499">
        <v>230</v>
      </c>
      <c r="AD142" s="1508">
        <v>116</v>
      </c>
      <c r="AE142" s="1500">
        <v>8.7071240105540895</v>
      </c>
      <c r="AF142" s="1500">
        <v>60.686015831134569</v>
      </c>
      <c r="AG142" s="1501">
        <v>30.606860158311346</v>
      </c>
    </row>
    <row r="143" spans="2:33" s="1520" customFormat="1" ht="11.45" customHeight="1">
      <c r="B143" s="1521"/>
      <c r="C143" s="1522"/>
      <c r="D143" s="1523" t="s">
        <v>31</v>
      </c>
      <c r="E143" s="1508">
        <v>184</v>
      </c>
      <c r="F143" s="1499">
        <v>3</v>
      </c>
      <c r="G143" s="1499">
        <v>10</v>
      </c>
      <c r="H143" s="1499">
        <v>5</v>
      </c>
      <c r="I143" s="1499">
        <v>5</v>
      </c>
      <c r="J143" s="1499">
        <v>3</v>
      </c>
      <c r="K143" s="1499">
        <v>7</v>
      </c>
      <c r="L143" s="1499">
        <v>9</v>
      </c>
      <c r="M143" s="1499">
        <v>15</v>
      </c>
      <c r="N143" s="1499">
        <v>14</v>
      </c>
      <c r="O143" s="1499">
        <v>12</v>
      </c>
      <c r="P143" s="1499">
        <v>20</v>
      </c>
      <c r="Q143" s="1499">
        <v>15</v>
      </c>
      <c r="R143" s="1499">
        <v>8</v>
      </c>
      <c r="S143" s="1499">
        <v>11</v>
      </c>
      <c r="T143" s="1499">
        <v>16</v>
      </c>
      <c r="U143" s="1499">
        <v>5</v>
      </c>
      <c r="V143" s="1499">
        <v>6</v>
      </c>
      <c r="W143" s="1499">
        <v>4</v>
      </c>
      <c r="X143" s="1499">
        <v>1</v>
      </c>
      <c r="Y143" s="1499">
        <v>1</v>
      </c>
      <c r="Z143" s="1499" t="s">
        <v>36</v>
      </c>
      <c r="AA143" s="1508">
        <v>14</v>
      </c>
      <c r="AB143" s="1499">
        <v>18</v>
      </c>
      <c r="AC143" s="1499">
        <v>108</v>
      </c>
      <c r="AD143" s="1508">
        <v>44</v>
      </c>
      <c r="AE143" s="1500">
        <v>10.588235294117647</v>
      </c>
      <c r="AF143" s="1500">
        <v>63.529411764705877</v>
      </c>
      <c r="AG143" s="1501">
        <v>25.882352941176475</v>
      </c>
    </row>
    <row r="144" spans="2:33" s="1520" customFormat="1" ht="11.45" customHeight="1">
      <c r="B144" s="1536"/>
      <c r="C144" s="1546"/>
      <c r="D144" s="1518" t="s">
        <v>32</v>
      </c>
      <c r="E144" s="1508">
        <v>224</v>
      </c>
      <c r="F144" s="1499">
        <v>8</v>
      </c>
      <c r="G144" s="1499">
        <v>3</v>
      </c>
      <c r="H144" s="1499">
        <v>4</v>
      </c>
      <c r="I144" s="1499">
        <v>1</v>
      </c>
      <c r="J144" s="1499">
        <v>7</v>
      </c>
      <c r="K144" s="1499">
        <v>7</v>
      </c>
      <c r="L144" s="1499">
        <v>15</v>
      </c>
      <c r="M144" s="1499">
        <v>14</v>
      </c>
      <c r="N144" s="1499">
        <v>9</v>
      </c>
      <c r="O144" s="1499">
        <v>10</v>
      </c>
      <c r="P144" s="1499">
        <v>24</v>
      </c>
      <c r="Q144" s="1499">
        <v>21</v>
      </c>
      <c r="R144" s="1499">
        <v>14</v>
      </c>
      <c r="S144" s="1499">
        <v>16</v>
      </c>
      <c r="T144" s="1499">
        <v>18</v>
      </c>
      <c r="U144" s="1499">
        <v>12</v>
      </c>
      <c r="V144" s="1499">
        <v>13</v>
      </c>
      <c r="W144" s="1499">
        <v>10</v>
      </c>
      <c r="X144" s="1499">
        <v>2</v>
      </c>
      <c r="Y144" s="1499">
        <v>1</v>
      </c>
      <c r="Z144" s="1499" t="s">
        <v>36</v>
      </c>
      <c r="AA144" s="1508">
        <v>15</v>
      </c>
      <c r="AB144" s="1499">
        <v>15</v>
      </c>
      <c r="AC144" s="1499">
        <v>122</v>
      </c>
      <c r="AD144" s="1508">
        <v>72</v>
      </c>
      <c r="AE144" s="1500">
        <v>7.1770334928229662</v>
      </c>
      <c r="AF144" s="1500">
        <v>58.373205741626798</v>
      </c>
      <c r="AG144" s="1501">
        <v>34.449760765550238</v>
      </c>
    </row>
    <row r="145" spans="2:33" s="1520" customFormat="1" ht="11.45" customHeight="1">
      <c r="B145" s="1544" t="s">
        <v>1480</v>
      </c>
      <c r="C145" s="1545">
        <v>155</v>
      </c>
      <c r="D145" s="1547" t="s">
        <v>1435</v>
      </c>
      <c r="E145" s="1545">
        <v>272</v>
      </c>
      <c r="F145" s="1548">
        <v>9</v>
      </c>
      <c r="G145" s="1548">
        <v>5</v>
      </c>
      <c r="H145" s="1548">
        <v>7</v>
      </c>
      <c r="I145" s="1548">
        <v>4</v>
      </c>
      <c r="J145" s="1548">
        <v>18</v>
      </c>
      <c r="K145" s="1548">
        <v>11</v>
      </c>
      <c r="L145" s="1548">
        <v>10</v>
      </c>
      <c r="M145" s="1548">
        <v>14</v>
      </c>
      <c r="N145" s="1548">
        <v>20</v>
      </c>
      <c r="O145" s="1548">
        <v>27</v>
      </c>
      <c r="P145" s="1548">
        <v>20</v>
      </c>
      <c r="Q145" s="1548">
        <v>18</v>
      </c>
      <c r="R145" s="1548">
        <v>16</v>
      </c>
      <c r="S145" s="1548">
        <v>16</v>
      </c>
      <c r="T145" s="1548">
        <v>18</v>
      </c>
      <c r="U145" s="1548">
        <v>17</v>
      </c>
      <c r="V145" s="1548">
        <v>15</v>
      </c>
      <c r="W145" s="1548">
        <v>5</v>
      </c>
      <c r="X145" s="1548">
        <v>3</v>
      </c>
      <c r="Y145" s="1548">
        <v>2</v>
      </c>
      <c r="Z145" s="1548">
        <v>1</v>
      </c>
      <c r="AA145" s="1545">
        <v>16</v>
      </c>
      <c r="AB145" s="1548">
        <v>21</v>
      </c>
      <c r="AC145" s="1548">
        <v>158</v>
      </c>
      <c r="AD145" s="1545">
        <v>77</v>
      </c>
      <c r="AE145" s="1549">
        <v>8.203125</v>
      </c>
      <c r="AF145" s="1549">
        <v>61.71875</v>
      </c>
      <c r="AG145" s="1550">
        <v>30.078125</v>
      </c>
    </row>
    <row r="146" spans="2:33" s="1520" customFormat="1" ht="11.45" customHeight="1">
      <c r="B146" s="1521"/>
      <c r="C146" s="1522"/>
      <c r="D146" s="1523" t="s">
        <v>31</v>
      </c>
      <c r="E146" s="1508">
        <v>122</v>
      </c>
      <c r="F146" s="1499">
        <v>4</v>
      </c>
      <c r="G146" s="1499">
        <v>4</v>
      </c>
      <c r="H146" s="1499">
        <v>3</v>
      </c>
      <c r="I146" s="1499">
        <v>2</v>
      </c>
      <c r="J146" s="1499">
        <v>6</v>
      </c>
      <c r="K146" s="1499">
        <v>4</v>
      </c>
      <c r="L146" s="1499">
        <v>6</v>
      </c>
      <c r="M146" s="1499">
        <v>6</v>
      </c>
      <c r="N146" s="1499">
        <v>9</v>
      </c>
      <c r="O146" s="1499">
        <v>14</v>
      </c>
      <c r="P146" s="1499">
        <v>10</v>
      </c>
      <c r="Q146" s="1499">
        <v>9</v>
      </c>
      <c r="R146" s="1499">
        <v>5</v>
      </c>
      <c r="S146" s="1499">
        <v>9</v>
      </c>
      <c r="T146" s="1499">
        <v>6</v>
      </c>
      <c r="U146" s="1499">
        <v>6</v>
      </c>
      <c r="V146" s="1499">
        <v>6</v>
      </c>
      <c r="W146" s="1499">
        <v>2</v>
      </c>
      <c r="X146" s="1499" t="s">
        <v>36</v>
      </c>
      <c r="Y146" s="1499" t="s">
        <v>36</v>
      </c>
      <c r="Z146" s="1499" t="s">
        <v>36</v>
      </c>
      <c r="AA146" s="1508">
        <v>11</v>
      </c>
      <c r="AB146" s="1499">
        <v>11</v>
      </c>
      <c r="AC146" s="1499">
        <v>71</v>
      </c>
      <c r="AD146" s="1508">
        <v>29</v>
      </c>
      <c r="AE146" s="1500">
        <v>9.9099099099099099</v>
      </c>
      <c r="AF146" s="1500">
        <v>63.963963963963963</v>
      </c>
      <c r="AG146" s="1501">
        <v>26.126126126126124</v>
      </c>
    </row>
    <row r="147" spans="2:33" s="1520" customFormat="1" ht="11.45" customHeight="1">
      <c r="B147" s="1537"/>
      <c r="C147" s="1538"/>
      <c r="D147" s="1539" t="s">
        <v>32</v>
      </c>
      <c r="E147" s="1540">
        <v>150</v>
      </c>
      <c r="F147" s="1541">
        <v>5</v>
      </c>
      <c r="G147" s="1541">
        <v>1</v>
      </c>
      <c r="H147" s="1541">
        <v>4</v>
      </c>
      <c r="I147" s="1541">
        <v>2</v>
      </c>
      <c r="J147" s="1541">
        <v>12</v>
      </c>
      <c r="K147" s="1541">
        <v>7</v>
      </c>
      <c r="L147" s="1541">
        <v>4</v>
      </c>
      <c r="M147" s="1541">
        <v>8</v>
      </c>
      <c r="N147" s="1541">
        <v>11</v>
      </c>
      <c r="O147" s="1541">
        <v>13</v>
      </c>
      <c r="P147" s="1541">
        <v>10</v>
      </c>
      <c r="Q147" s="1541">
        <v>9</v>
      </c>
      <c r="R147" s="1541">
        <v>11</v>
      </c>
      <c r="S147" s="1541">
        <v>7</v>
      </c>
      <c r="T147" s="1541">
        <v>12</v>
      </c>
      <c r="U147" s="1541">
        <v>11</v>
      </c>
      <c r="V147" s="1541">
        <v>9</v>
      </c>
      <c r="W147" s="1541">
        <v>3</v>
      </c>
      <c r="X147" s="1541">
        <v>3</v>
      </c>
      <c r="Y147" s="1541">
        <v>2</v>
      </c>
      <c r="Z147" s="1541">
        <v>1</v>
      </c>
      <c r="AA147" s="1540">
        <v>5</v>
      </c>
      <c r="AB147" s="1541">
        <v>10</v>
      </c>
      <c r="AC147" s="1541">
        <v>87</v>
      </c>
      <c r="AD147" s="1540">
        <v>48</v>
      </c>
      <c r="AE147" s="1542">
        <v>6.8965517241379306</v>
      </c>
      <c r="AF147" s="1542">
        <v>60</v>
      </c>
      <c r="AG147" s="1543">
        <v>33.103448275862071</v>
      </c>
    </row>
    <row r="148" spans="2:33" s="1520" customFormat="1" ht="11.45" customHeight="1">
      <c r="B148" s="1536" t="s">
        <v>1481</v>
      </c>
      <c r="C148" s="1508">
        <v>510</v>
      </c>
      <c r="D148" s="1518" t="s">
        <v>1435</v>
      </c>
      <c r="E148" s="1508">
        <v>870</v>
      </c>
      <c r="F148" s="1499">
        <v>38</v>
      </c>
      <c r="G148" s="1499">
        <v>22</v>
      </c>
      <c r="H148" s="1499">
        <v>29</v>
      </c>
      <c r="I148" s="1499">
        <v>26</v>
      </c>
      <c r="J148" s="1499">
        <v>22</v>
      </c>
      <c r="K148" s="1499">
        <v>57</v>
      </c>
      <c r="L148" s="1499">
        <v>57</v>
      </c>
      <c r="M148" s="1499">
        <v>54</v>
      </c>
      <c r="N148" s="1499">
        <v>56</v>
      </c>
      <c r="O148" s="1499">
        <v>82</v>
      </c>
      <c r="P148" s="1499">
        <v>57</v>
      </c>
      <c r="Q148" s="1499">
        <v>60</v>
      </c>
      <c r="R148" s="1499">
        <v>49</v>
      </c>
      <c r="S148" s="1499">
        <v>56</v>
      </c>
      <c r="T148" s="1499">
        <v>60</v>
      </c>
      <c r="U148" s="1499">
        <v>31</v>
      </c>
      <c r="V148" s="1499">
        <v>28</v>
      </c>
      <c r="W148" s="1499">
        <v>27</v>
      </c>
      <c r="X148" s="1499">
        <v>9</v>
      </c>
      <c r="Y148" s="1499" t="s">
        <v>36</v>
      </c>
      <c r="Z148" s="1499" t="s">
        <v>36</v>
      </c>
      <c r="AA148" s="1508">
        <v>50</v>
      </c>
      <c r="AB148" s="1499">
        <v>89</v>
      </c>
      <c r="AC148" s="1499">
        <v>520</v>
      </c>
      <c r="AD148" s="1508">
        <v>211</v>
      </c>
      <c r="AE148" s="1500">
        <v>10.853658536585366</v>
      </c>
      <c r="AF148" s="1500">
        <v>63.414634146341463</v>
      </c>
      <c r="AG148" s="1501">
        <v>25.731707317073173</v>
      </c>
    </row>
    <row r="149" spans="2:33" s="1520" customFormat="1" ht="11.45" customHeight="1">
      <c r="B149" s="1521"/>
      <c r="C149" s="1522"/>
      <c r="D149" s="1523" t="s">
        <v>31</v>
      </c>
      <c r="E149" s="1508">
        <v>367</v>
      </c>
      <c r="F149" s="1499">
        <v>21</v>
      </c>
      <c r="G149" s="1499">
        <v>10</v>
      </c>
      <c r="H149" s="1499">
        <v>14</v>
      </c>
      <c r="I149" s="1499">
        <v>16</v>
      </c>
      <c r="J149" s="1499">
        <v>8</v>
      </c>
      <c r="K149" s="1499">
        <v>22</v>
      </c>
      <c r="L149" s="1499">
        <v>25</v>
      </c>
      <c r="M149" s="1499">
        <v>18</v>
      </c>
      <c r="N149" s="1499">
        <v>24</v>
      </c>
      <c r="O149" s="1499">
        <v>28</v>
      </c>
      <c r="P149" s="1499">
        <v>27</v>
      </c>
      <c r="Q149" s="1499">
        <v>24</v>
      </c>
      <c r="R149" s="1499">
        <v>20</v>
      </c>
      <c r="S149" s="1499">
        <v>25</v>
      </c>
      <c r="T149" s="1499">
        <v>24</v>
      </c>
      <c r="U149" s="1499">
        <v>17</v>
      </c>
      <c r="V149" s="1499">
        <v>9</v>
      </c>
      <c r="W149" s="1499">
        <v>9</v>
      </c>
      <c r="X149" s="1499" t="s">
        <v>36</v>
      </c>
      <c r="Y149" s="1499" t="s">
        <v>36</v>
      </c>
      <c r="Z149" s="1499" t="s">
        <v>36</v>
      </c>
      <c r="AA149" s="1508">
        <v>26</v>
      </c>
      <c r="AB149" s="1499">
        <v>45</v>
      </c>
      <c r="AC149" s="1499">
        <v>212</v>
      </c>
      <c r="AD149" s="1508">
        <v>84</v>
      </c>
      <c r="AE149" s="1500">
        <v>13.196480938416421</v>
      </c>
      <c r="AF149" s="1500">
        <v>62.170087976539591</v>
      </c>
      <c r="AG149" s="1501">
        <v>24.633431085043988</v>
      </c>
    </row>
    <row r="150" spans="2:33" s="1520" customFormat="1" ht="11.45" customHeight="1">
      <c r="B150" s="1536"/>
      <c r="C150" s="1546"/>
      <c r="D150" s="1518" t="s">
        <v>32</v>
      </c>
      <c r="E150" s="1508">
        <v>503</v>
      </c>
      <c r="F150" s="1499">
        <v>17</v>
      </c>
      <c r="G150" s="1499">
        <v>12</v>
      </c>
      <c r="H150" s="1499">
        <v>15</v>
      </c>
      <c r="I150" s="1499">
        <v>10</v>
      </c>
      <c r="J150" s="1499">
        <v>14</v>
      </c>
      <c r="K150" s="1499">
        <v>35</v>
      </c>
      <c r="L150" s="1499">
        <v>32</v>
      </c>
      <c r="M150" s="1499">
        <v>36</v>
      </c>
      <c r="N150" s="1499">
        <v>32</v>
      </c>
      <c r="O150" s="1499">
        <v>54</v>
      </c>
      <c r="P150" s="1499">
        <v>30</v>
      </c>
      <c r="Q150" s="1499">
        <v>36</v>
      </c>
      <c r="R150" s="1499">
        <v>29</v>
      </c>
      <c r="S150" s="1499">
        <v>31</v>
      </c>
      <c r="T150" s="1499">
        <v>36</v>
      </c>
      <c r="U150" s="1499">
        <v>14</v>
      </c>
      <c r="V150" s="1499">
        <v>19</v>
      </c>
      <c r="W150" s="1499">
        <v>18</v>
      </c>
      <c r="X150" s="1499">
        <v>9</v>
      </c>
      <c r="Y150" s="1499" t="s">
        <v>36</v>
      </c>
      <c r="Z150" s="1499" t="s">
        <v>36</v>
      </c>
      <c r="AA150" s="1508">
        <v>24</v>
      </c>
      <c r="AB150" s="1499">
        <v>44</v>
      </c>
      <c r="AC150" s="1499">
        <v>308</v>
      </c>
      <c r="AD150" s="1508">
        <v>127</v>
      </c>
      <c r="AE150" s="1500">
        <v>9.1858037578288094</v>
      </c>
      <c r="AF150" s="1500">
        <v>64.300626304801668</v>
      </c>
      <c r="AG150" s="1501">
        <v>26.513569937369518</v>
      </c>
    </row>
    <row r="151" spans="2:33" s="1520" customFormat="1" ht="11.45" customHeight="1">
      <c r="B151" s="1544" t="s">
        <v>1482</v>
      </c>
      <c r="C151" s="1545">
        <v>448</v>
      </c>
      <c r="D151" s="1547" t="s">
        <v>1435</v>
      </c>
      <c r="E151" s="1545">
        <v>721</v>
      </c>
      <c r="F151" s="1548">
        <v>11</v>
      </c>
      <c r="G151" s="1548">
        <v>20</v>
      </c>
      <c r="H151" s="1548">
        <v>30</v>
      </c>
      <c r="I151" s="1548">
        <v>19</v>
      </c>
      <c r="J151" s="1548">
        <v>35</v>
      </c>
      <c r="K151" s="1548">
        <v>36</v>
      </c>
      <c r="L151" s="1548">
        <v>31</v>
      </c>
      <c r="M151" s="1548">
        <v>43</v>
      </c>
      <c r="N151" s="1548">
        <v>65</v>
      </c>
      <c r="O151" s="1548">
        <v>67</v>
      </c>
      <c r="P151" s="1548">
        <v>59</v>
      </c>
      <c r="Q151" s="1548">
        <v>36</v>
      </c>
      <c r="R151" s="1548">
        <v>32</v>
      </c>
      <c r="S151" s="1548">
        <v>53</v>
      </c>
      <c r="T151" s="1548">
        <v>41</v>
      </c>
      <c r="U151" s="1548">
        <v>31</v>
      </c>
      <c r="V151" s="1548">
        <v>21</v>
      </c>
      <c r="W151" s="1548">
        <v>23</v>
      </c>
      <c r="X151" s="1548">
        <v>12</v>
      </c>
      <c r="Y151" s="1548">
        <v>1</v>
      </c>
      <c r="Z151" s="1548">
        <v>1</v>
      </c>
      <c r="AA151" s="1545">
        <v>54</v>
      </c>
      <c r="AB151" s="1548">
        <v>61</v>
      </c>
      <c r="AC151" s="1548">
        <v>423</v>
      </c>
      <c r="AD151" s="1545">
        <v>183</v>
      </c>
      <c r="AE151" s="1549">
        <v>9.1454272863568224</v>
      </c>
      <c r="AF151" s="1549">
        <v>63.41829085457271</v>
      </c>
      <c r="AG151" s="1550">
        <v>27.436281859070466</v>
      </c>
    </row>
    <row r="152" spans="2:33" s="1520" customFormat="1" ht="11.45" customHeight="1">
      <c r="B152" s="1521"/>
      <c r="C152" s="1522"/>
      <c r="D152" s="1523" t="s">
        <v>31</v>
      </c>
      <c r="E152" s="1508">
        <v>329</v>
      </c>
      <c r="F152" s="1499">
        <v>4</v>
      </c>
      <c r="G152" s="1499">
        <v>13</v>
      </c>
      <c r="H152" s="1499">
        <v>16</v>
      </c>
      <c r="I152" s="1499">
        <v>8</v>
      </c>
      <c r="J152" s="1499">
        <v>11</v>
      </c>
      <c r="K152" s="1499">
        <v>11</v>
      </c>
      <c r="L152" s="1499">
        <v>14</v>
      </c>
      <c r="M152" s="1499">
        <v>17</v>
      </c>
      <c r="N152" s="1499">
        <v>32</v>
      </c>
      <c r="O152" s="1499">
        <v>33</v>
      </c>
      <c r="P152" s="1499">
        <v>31</v>
      </c>
      <c r="Q152" s="1499">
        <v>18</v>
      </c>
      <c r="R152" s="1499">
        <v>15</v>
      </c>
      <c r="S152" s="1499">
        <v>21</v>
      </c>
      <c r="T152" s="1499">
        <v>21</v>
      </c>
      <c r="U152" s="1499">
        <v>13</v>
      </c>
      <c r="V152" s="1499">
        <v>7</v>
      </c>
      <c r="W152" s="1499">
        <v>10</v>
      </c>
      <c r="X152" s="1499">
        <v>4</v>
      </c>
      <c r="Y152" s="1499" t="s">
        <v>36</v>
      </c>
      <c r="Z152" s="1499" t="s">
        <v>36</v>
      </c>
      <c r="AA152" s="1508">
        <v>30</v>
      </c>
      <c r="AB152" s="1499">
        <v>33</v>
      </c>
      <c r="AC152" s="1499">
        <v>190</v>
      </c>
      <c r="AD152" s="1508">
        <v>76</v>
      </c>
      <c r="AE152" s="1500">
        <v>11.036789297658862</v>
      </c>
      <c r="AF152" s="1500">
        <v>63.545150501672239</v>
      </c>
      <c r="AG152" s="1501">
        <v>25.418060200668897</v>
      </c>
    </row>
    <row r="153" spans="2:33" s="1520" customFormat="1" ht="11.45" customHeight="1">
      <c r="B153" s="1537"/>
      <c r="C153" s="1538"/>
      <c r="D153" s="1539" t="s">
        <v>32</v>
      </c>
      <c r="E153" s="1540">
        <v>392</v>
      </c>
      <c r="F153" s="1541">
        <v>7</v>
      </c>
      <c r="G153" s="1541">
        <v>7</v>
      </c>
      <c r="H153" s="1541">
        <v>14</v>
      </c>
      <c r="I153" s="1541">
        <v>11</v>
      </c>
      <c r="J153" s="1541">
        <v>24</v>
      </c>
      <c r="K153" s="1541">
        <v>25</v>
      </c>
      <c r="L153" s="1541">
        <v>17</v>
      </c>
      <c r="M153" s="1541">
        <v>26</v>
      </c>
      <c r="N153" s="1541">
        <v>33</v>
      </c>
      <c r="O153" s="1541">
        <v>34</v>
      </c>
      <c r="P153" s="1541">
        <v>28</v>
      </c>
      <c r="Q153" s="1541">
        <v>18</v>
      </c>
      <c r="R153" s="1541">
        <v>17</v>
      </c>
      <c r="S153" s="1541">
        <v>32</v>
      </c>
      <c r="T153" s="1541">
        <v>20</v>
      </c>
      <c r="U153" s="1541">
        <v>18</v>
      </c>
      <c r="V153" s="1541">
        <v>14</v>
      </c>
      <c r="W153" s="1541">
        <v>13</v>
      </c>
      <c r="X153" s="1541">
        <v>8</v>
      </c>
      <c r="Y153" s="1541">
        <v>1</v>
      </c>
      <c r="Z153" s="1541">
        <v>1</v>
      </c>
      <c r="AA153" s="1540">
        <v>24</v>
      </c>
      <c r="AB153" s="1541">
        <v>28</v>
      </c>
      <c r="AC153" s="1541">
        <v>233</v>
      </c>
      <c r="AD153" s="1540">
        <v>107</v>
      </c>
      <c r="AE153" s="1542">
        <v>7.608695652173914</v>
      </c>
      <c r="AF153" s="1542">
        <v>63.315217391304344</v>
      </c>
      <c r="AG153" s="1543">
        <v>29.076086956521742</v>
      </c>
    </row>
    <row r="154" spans="2:33" s="1520" customFormat="1" ht="11.45" customHeight="1">
      <c r="B154" s="1536" t="s">
        <v>1483</v>
      </c>
      <c r="C154" s="1508">
        <v>285</v>
      </c>
      <c r="D154" s="1518" t="s">
        <v>1435</v>
      </c>
      <c r="E154" s="1508">
        <v>515</v>
      </c>
      <c r="F154" s="1499">
        <v>10</v>
      </c>
      <c r="G154" s="1499">
        <v>6</v>
      </c>
      <c r="H154" s="1499">
        <v>12</v>
      </c>
      <c r="I154" s="1499">
        <v>15</v>
      </c>
      <c r="J154" s="1499">
        <v>26</v>
      </c>
      <c r="K154" s="1499">
        <v>18</v>
      </c>
      <c r="L154" s="1499">
        <v>19</v>
      </c>
      <c r="M154" s="1499">
        <v>24</v>
      </c>
      <c r="N154" s="1499">
        <v>21</v>
      </c>
      <c r="O154" s="1499">
        <v>54</v>
      </c>
      <c r="P154" s="1499">
        <v>33</v>
      </c>
      <c r="Q154" s="1499">
        <v>28</v>
      </c>
      <c r="R154" s="1499">
        <v>22</v>
      </c>
      <c r="S154" s="1499">
        <v>42</v>
      </c>
      <c r="T154" s="1499">
        <v>60</v>
      </c>
      <c r="U154" s="1499">
        <v>49</v>
      </c>
      <c r="V154" s="1499">
        <v>34</v>
      </c>
      <c r="W154" s="1499">
        <v>13</v>
      </c>
      <c r="X154" s="1499">
        <v>6</v>
      </c>
      <c r="Y154" s="1499">
        <v>3</v>
      </c>
      <c r="Z154" s="1499" t="s">
        <v>36</v>
      </c>
      <c r="AA154" s="1508">
        <v>20</v>
      </c>
      <c r="AB154" s="1499">
        <v>28</v>
      </c>
      <c r="AC154" s="1499">
        <v>260</v>
      </c>
      <c r="AD154" s="1508">
        <v>207</v>
      </c>
      <c r="AE154" s="1500">
        <v>5.6565656565656566</v>
      </c>
      <c r="AF154" s="1500">
        <v>52.525252525252533</v>
      </c>
      <c r="AG154" s="1501">
        <v>41.818181818181813</v>
      </c>
    </row>
    <row r="155" spans="2:33" s="1520" customFormat="1" ht="11.45" customHeight="1">
      <c r="B155" s="1521"/>
      <c r="C155" s="1522"/>
      <c r="D155" s="1523" t="s">
        <v>31</v>
      </c>
      <c r="E155" s="1508">
        <v>224</v>
      </c>
      <c r="F155" s="1499">
        <v>4</v>
      </c>
      <c r="G155" s="1499">
        <v>2</v>
      </c>
      <c r="H155" s="1499">
        <v>7</v>
      </c>
      <c r="I155" s="1499">
        <v>7</v>
      </c>
      <c r="J155" s="1499">
        <v>8</v>
      </c>
      <c r="K155" s="1499">
        <v>11</v>
      </c>
      <c r="L155" s="1499">
        <v>7</v>
      </c>
      <c r="M155" s="1499">
        <v>13</v>
      </c>
      <c r="N155" s="1499">
        <v>8</v>
      </c>
      <c r="O155" s="1499">
        <v>25</v>
      </c>
      <c r="P155" s="1499">
        <v>16</v>
      </c>
      <c r="Q155" s="1499">
        <v>10</v>
      </c>
      <c r="R155" s="1499">
        <v>7</v>
      </c>
      <c r="S155" s="1499">
        <v>22</v>
      </c>
      <c r="T155" s="1499">
        <v>24</v>
      </c>
      <c r="U155" s="1499">
        <v>18</v>
      </c>
      <c r="V155" s="1499">
        <v>13</v>
      </c>
      <c r="W155" s="1499">
        <v>6</v>
      </c>
      <c r="X155" s="1499">
        <v>1</v>
      </c>
      <c r="Y155" s="1499">
        <v>1</v>
      </c>
      <c r="Z155" s="1499" t="s">
        <v>36</v>
      </c>
      <c r="AA155" s="1508">
        <v>14</v>
      </c>
      <c r="AB155" s="1499">
        <v>13</v>
      </c>
      <c r="AC155" s="1499">
        <v>112</v>
      </c>
      <c r="AD155" s="1508">
        <v>85</v>
      </c>
      <c r="AE155" s="1500">
        <v>6.1904761904761907</v>
      </c>
      <c r="AF155" s="1500">
        <v>53.333333333333336</v>
      </c>
      <c r="AG155" s="1501">
        <v>40.476190476190474</v>
      </c>
    </row>
    <row r="156" spans="2:33" s="1520" customFormat="1" ht="11.45" customHeight="1">
      <c r="B156" s="1536"/>
      <c r="C156" s="1538"/>
      <c r="D156" s="1539" t="s">
        <v>32</v>
      </c>
      <c r="E156" s="1540">
        <v>291</v>
      </c>
      <c r="F156" s="1541">
        <v>6</v>
      </c>
      <c r="G156" s="1541">
        <v>4</v>
      </c>
      <c r="H156" s="1541">
        <v>5</v>
      </c>
      <c r="I156" s="1541">
        <v>8</v>
      </c>
      <c r="J156" s="1541">
        <v>18</v>
      </c>
      <c r="K156" s="1541">
        <v>7</v>
      </c>
      <c r="L156" s="1541">
        <v>12</v>
      </c>
      <c r="M156" s="1541">
        <v>11</v>
      </c>
      <c r="N156" s="1541">
        <v>13</v>
      </c>
      <c r="O156" s="1541">
        <v>29</v>
      </c>
      <c r="P156" s="1541">
        <v>17</v>
      </c>
      <c r="Q156" s="1541">
        <v>18</v>
      </c>
      <c r="R156" s="1541">
        <v>15</v>
      </c>
      <c r="S156" s="1541">
        <v>20</v>
      </c>
      <c r="T156" s="1541">
        <v>36</v>
      </c>
      <c r="U156" s="1541">
        <v>31</v>
      </c>
      <c r="V156" s="1541">
        <v>21</v>
      </c>
      <c r="W156" s="1541">
        <v>7</v>
      </c>
      <c r="X156" s="1541">
        <v>5</v>
      </c>
      <c r="Y156" s="1541">
        <v>2</v>
      </c>
      <c r="Z156" s="1541" t="s">
        <v>36</v>
      </c>
      <c r="AA156" s="1540">
        <v>6</v>
      </c>
      <c r="AB156" s="1541">
        <v>15</v>
      </c>
      <c r="AC156" s="1541">
        <v>148</v>
      </c>
      <c r="AD156" s="1540">
        <v>122</v>
      </c>
      <c r="AE156" s="1542">
        <v>5.2631578947368416</v>
      </c>
      <c r="AF156" s="1542">
        <v>51.929824561403507</v>
      </c>
      <c r="AG156" s="1543">
        <v>42.807017543859651</v>
      </c>
    </row>
    <row r="157" spans="2:33" s="1520" customFormat="1" ht="11.45" customHeight="1">
      <c r="B157" s="1544" t="s">
        <v>1484</v>
      </c>
      <c r="C157" s="1508">
        <v>494</v>
      </c>
      <c r="D157" s="1518" t="s">
        <v>1435</v>
      </c>
      <c r="E157" s="1508">
        <v>927</v>
      </c>
      <c r="F157" s="1499">
        <v>31</v>
      </c>
      <c r="G157" s="1499">
        <v>31</v>
      </c>
      <c r="H157" s="1499">
        <v>22</v>
      </c>
      <c r="I157" s="1499">
        <v>31</v>
      </c>
      <c r="J157" s="1499">
        <v>42</v>
      </c>
      <c r="K157" s="1499">
        <v>36</v>
      </c>
      <c r="L157" s="1499">
        <v>81</v>
      </c>
      <c r="M157" s="1499">
        <v>63</v>
      </c>
      <c r="N157" s="1499">
        <v>66</v>
      </c>
      <c r="O157" s="1499">
        <v>52</v>
      </c>
      <c r="P157" s="1499">
        <v>52</v>
      </c>
      <c r="Q157" s="1499">
        <v>51</v>
      </c>
      <c r="R157" s="1499">
        <v>59</v>
      </c>
      <c r="S157" s="1499">
        <v>66</v>
      </c>
      <c r="T157" s="1499">
        <v>83</v>
      </c>
      <c r="U157" s="1499">
        <v>45</v>
      </c>
      <c r="V157" s="1499">
        <v>47</v>
      </c>
      <c r="W157" s="1499">
        <v>36</v>
      </c>
      <c r="X157" s="1499">
        <v>18</v>
      </c>
      <c r="Y157" s="1499">
        <v>2</v>
      </c>
      <c r="Z157" s="1499" t="s">
        <v>36</v>
      </c>
      <c r="AA157" s="1508">
        <v>13</v>
      </c>
      <c r="AB157" s="1499">
        <v>84</v>
      </c>
      <c r="AC157" s="1499">
        <v>533</v>
      </c>
      <c r="AD157" s="1508">
        <v>297</v>
      </c>
      <c r="AE157" s="1500">
        <v>9.1903719912472646</v>
      </c>
      <c r="AF157" s="1500">
        <v>58.31509846827133</v>
      </c>
      <c r="AG157" s="1501">
        <v>32.494529540481395</v>
      </c>
    </row>
    <row r="158" spans="2:33" s="1520" customFormat="1" ht="11.45" customHeight="1">
      <c r="B158" s="1521"/>
      <c r="C158" s="1522"/>
      <c r="D158" s="1523" t="s">
        <v>31</v>
      </c>
      <c r="E158" s="1508">
        <v>429</v>
      </c>
      <c r="F158" s="1499">
        <v>18</v>
      </c>
      <c r="G158" s="1499">
        <v>17</v>
      </c>
      <c r="H158" s="1499">
        <v>14</v>
      </c>
      <c r="I158" s="1499">
        <v>15</v>
      </c>
      <c r="J158" s="1499">
        <v>22</v>
      </c>
      <c r="K158" s="1499">
        <v>18</v>
      </c>
      <c r="L158" s="1499">
        <v>36</v>
      </c>
      <c r="M158" s="1499">
        <v>26</v>
      </c>
      <c r="N158" s="1499">
        <v>38</v>
      </c>
      <c r="O158" s="1499">
        <v>20</v>
      </c>
      <c r="P158" s="1499">
        <v>22</v>
      </c>
      <c r="Q158" s="1499">
        <v>26</v>
      </c>
      <c r="R158" s="1499">
        <v>31</v>
      </c>
      <c r="S158" s="1499">
        <v>29</v>
      </c>
      <c r="T158" s="1499">
        <v>36</v>
      </c>
      <c r="U158" s="1499">
        <v>16</v>
      </c>
      <c r="V158" s="1499">
        <v>18</v>
      </c>
      <c r="W158" s="1499">
        <v>12</v>
      </c>
      <c r="X158" s="1499">
        <v>6</v>
      </c>
      <c r="Y158" s="1499">
        <v>1</v>
      </c>
      <c r="Z158" s="1499" t="s">
        <v>36</v>
      </c>
      <c r="AA158" s="1508">
        <v>8</v>
      </c>
      <c r="AB158" s="1499">
        <v>49</v>
      </c>
      <c r="AC158" s="1499">
        <v>254</v>
      </c>
      <c r="AD158" s="1508">
        <v>118</v>
      </c>
      <c r="AE158" s="1500">
        <v>11.63895486935867</v>
      </c>
      <c r="AF158" s="1500">
        <v>60.332541567695962</v>
      </c>
      <c r="AG158" s="1501">
        <v>28.028503562945367</v>
      </c>
    </row>
    <row r="159" spans="2:33" s="1520" customFormat="1" ht="11.45" customHeight="1">
      <c r="B159" s="1537"/>
      <c r="C159" s="1546"/>
      <c r="D159" s="1518" t="s">
        <v>32</v>
      </c>
      <c r="E159" s="1508">
        <v>498</v>
      </c>
      <c r="F159" s="1499">
        <v>13</v>
      </c>
      <c r="G159" s="1499">
        <v>14</v>
      </c>
      <c r="H159" s="1499">
        <v>8</v>
      </c>
      <c r="I159" s="1499">
        <v>16</v>
      </c>
      <c r="J159" s="1499">
        <v>20</v>
      </c>
      <c r="K159" s="1499">
        <v>18</v>
      </c>
      <c r="L159" s="1499">
        <v>45</v>
      </c>
      <c r="M159" s="1499">
        <v>37</v>
      </c>
      <c r="N159" s="1499">
        <v>28</v>
      </c>
      <c r="O159" s="1499">
        <v>32</v>
      </c>
      <c r="P159" s="1499">
        <v>30</v>
      </c>
      <c r="Q159" s="1499">
        <v>25</v>
      </c>
      <c r="R159" s="1499">
        <v>28</v>
      </c>
      <c r="S159" s="1499">
        <v>37</v>
      </c>
      <c r="T159" s="1499">
        <v>47</v>
      </c>
      <c r="U159" s="1499">
        <v>29</v>
      </c>
      <c r="V159" s="1499">
        <v>29</v>
      </c>
      <c r="W159" s="1499">
        <v>24</v>
      </c>
      <c r="X159" s="1499">
        <v>12</v>
      </c>
      <c r="Y159" s="1499">
        <v>1</v>
      </c>
      <c r="Z159" s="1499" t="s">
        <v>36</v>
      </c>
      <c r="AA159" s="1508">
        <v>5</v>
      </c>
      <c r="AB159" s="1499">
        <v>35</v>
      </c>
      <c r="AC159" s="1499">
        <v>279</v>
      </c>
      <c r="AD159" s="1508">
        <v>179</v>
      </c>
      <c r="AE159" s="1500">
        <v>7.0993914807302234</v>
      </c>
      <c r="AF159" s="1500">
        <v>56.592292089249497</v>
      </c>
      <c r="AG159" s="1501">
        <v>36.308316430020284</v>
      </c>
    </row>
    <row r="160" spans="2:33" s="1520" customFormat="1" ht="11.45" customHeight="1">
      <c r="B160" s="1536" t="s">
        <v>1485</v>
      </c>
      <c r="C160" s="1545">
        <v>346</v>
      </c>
      <c r="D160" s="1547" t="s">
        <v>1435</v>
      </c>
      <c r="E160" s="1545">
        <v>661</v>
      </c>
      <c r="F160" s="1548">
        <v>20</v>
      </c>
      <c r="G160" s="1548">
        <v>22</v>
      </c>
      <c r="H160" s="1548">
        <v>19</v>
      </c>
      <c r="I160" s="1548">
        <v>29</v>
      </c>
      <c r="J160" s="1548">
        <v>29</v>
      </c>
      <c r="K160" s="1548">
        <v>37</v>
      </c>
      <c r="L160" s="1548">
        <v>29</v>
      </c>
      <c r="M160" s="1548">
        <v>35</v>
      </c>
      <c r="N160" s="1548">
        <v>30</v>
      </c>
      <c r="O160" s="1548">
        <v>47</v>
      </c>
      <c r="P160" s="1548">
        <v>35</v>
      </c>
      <c r="Q160" s="1548">
        <v>38</v>
      </c>
      <c r="R160" s="1548">
        <v>47</v>
      </c>
      <c r="S160" s="1548">
        <v>50</v>
      </c>
      <c r="T160" s="1548">
        <v>61</v>
      </c>
      <c r="U160" s="1548">
        <v>44</v>
      </c>
      <c r="V160" s="1548">
        <v>33</v>
      </c>
      <c r="W160" s="1548">
        <v>29</v>
      </c>
      <c r="X160" s="1548">
        <v>17</v>
      </c>
      <c r="Y160" s="1548">
        <v>1</v>
      </c>
      <c r="Z160" s="1548" t="s">
        <v>36</v>
      </c>
      <c r="AA160" s="1545">
        <v>9</v>
      </c>
      <c r="AB160" s="1548">
        <v>61</v>
      </c>
      <c r="AC160" s="1548">
        <v>356</v>
      </c>
      <c r="AD160" s="1545">
        <v>235</v>
      </c>
      <c r="AE160" s="1549">
        <v>9.3558282208588963</v>
      </c>
      <c r="AF160" s="1549">
        <v>54.601226993865026</v>
      </c>
      <c r="AG160" s="1550">
        <v>36.04294478527607</v>
      </c>
    </row>
    <row r="161" spans="2:64" s="1520" customFormat="1" ht="11.45" customHeight="1">
      <c r="B161" s="1521"/>
      <c r="C161" s="1522"/>
      <c r="D161" s="1523" t="s">
        <v>31</v>
      </c>
      <c r="E161" s="1508">
        <v>291</v>
      </c>
      <c r="F161" s="1499">
        <v>13</v>
      </c>
      <c r="G161" s="1499">
        <v>11</v>
      </c>
      <c r="H161" s="1499">
        <v>5</v>
      </c>
      <c r="I161" s="1499">
        <v>12</v>
      </c>
      <c r="J161" s="1499">
        <v>14</v>
      </c>
      <c r="K161" s="1499">
        <v>18</v>
      </c>
      <c r="L161" s="1499">
        <v>14</v>
      </c>
      <c r="M161" s="1499">
        <v>17</v>
      </c>
      <c r="N161" s="1499">
        <v>16</v>
      </c>
      <c r="O161" s="1499">
        <v>24</v>
      </c>
      <c r="P161" s="1499">
        <v>12</v>
      </c>
      <c r="Q161" s="1499">
        <v>16</v>
      </c>
      <c r="R161" s="1499">
        <v>23</v>
      </c>
      <c r="S161" s="1499">
        <v>22</v>
      </c>
      <c r="T161" s="1499">
        <v>26</v>
      </c>
      <c r="U161" s="1499">
        <v>15</v>
      </c>
      <c r="V161" s="1499">
        <v>12</v>
      </c>
      <c r="W161" s="1499">
        <v>9</v>
      </c>
      <c r="X161" s="1499">
        <v>7</v>
      </c>
      <c r="Y161" s="1499" t="s">
        <v>36</v>
      </c>
      <c r="Z161" s="1499" t="s">
        <v>36</v>
      </c>
      <c r="AA161" s="1508">
        <v>5</v>
      </c>
      <c r="AB161" s="1499">
        <v>29</v>
      </c>
      <c r="AC161" s="1499">
        <v>166</v>
      </c>
      <c r="AD161" s="1508">
        <v>91</v>
      </c>
      <c r="AE161" s="1500">
        <v>10.13986013986014</v>
      </c>
      <c r="AF161" s="1500">
        <v>58.04195804195804</v>
      </c>
      <c r="AG161" s="1501">
        <v>31.818181818181817</v>
      </c>
    </row>
    <row r="162" spans="2:64" s="1520" customFormat="1" ht="11.45" customHeight="1">
      <c r="B162" s="1536"/>
      <c r="C162" s="1538"/>
      <c r="D162" s="1539" t="s">
        <v>32</v>
      </c>
      <c r="E162" s="1540">
        <v>370</v>
      </c>
      <c r="F162" s="1541">
        <v>7</v>
      </c>
      <c r="G162" s="1541">
        <v>11</v>
      </c>
      <c r="H162" s="1541">
        <v>14</v>
      </c>
      <c r="I162" s="1541">
        <v>17</v>
      </c>
      <c r="J162" s="1541">
        <v>15</v>
      </c>
      <c r="K162" s="1541">
        <v>19</v>
      </c>
      <c r="L162" s="1541">
        <v>15</v>
      </c>
      <c r="M162" s="1541">
        <v>18</v>
      </c>
      <c r="N162" s="1541">
        <v>14</v>
      </c>
      <c r="O162" s="1541">
        <v>23</v>
      </c>
      <c r="P162" s="1541">
        <v>23</v>
      </c>
      <c r="Q162" s="1541">
        <v>22</v>
      </c>
      <c r="R162" s="1541">
        <v>24</v>
      </c>
      <c r="S162" s="1541">
        <v>28</v>
      </c>
      <c r="T162" s="1541">
        <v>35</v>
      </c>
      <c r="U162" s="1541">
        <v>29</v>
      </c>
      <c r="V162" s="1541">
        <v>21</v>
      </c>
      <c r="W162" s="1541">
        <v>20</v>
      </c>
      <c r="X162" s="1541">
        <v>10</v>
      </c>
      <c r="Y162" s="1541">
        <v>1</v>
      </c>
      <c r="Z162" s="1541" t="s">
        <v>36</v>
      </c>
      <c r="AA162" s="1540">
        <v>4</v>
      </c>
      <c r="AB162" s="1541">
        <v>32</v>
      </c>
      <c r="AC162" s="1541">
        <v>190</v>
      </c>
      <c r="AD162" s="1540">
        <v>144</v>
      </c>
      <c r="AE162" s="1542">
        <v>8.7431693989071047</v>
      </c>
      <c r="AF162" s="1542">
        <v>51.912568306010932</v>
      </c>
      <c r="AG162" s="1543">
        <v>39.344262295081968</v>
      </c>
    </row>
    <row r="163" spans="2:64" s="1520" customFormat="1" ht="11.45" customHeight="1">
      <c r="B163" s="1544" t="s">
        <v>1486</v>
      </c>
      <c r="C163" s="1508">
        <v>594</v>
      </c>
      <c r="D163" s="1518" t="s">
        <v>1435</v>
      </c>
      <c r="E163" s="1508">
        <v>1093</v>
      </c>
      <c r="F163" s="1499">
        <v>47</v>
      </c>
      <c r="G163" s="1499">
        <v>36</v>
      </c>
      <c r="H163" s="1499">
        <v>45</v>
      </c>
      <c r="I163" s="1499">
        <v>28</v>
      </c>
      <c r="J163" s="1499">
        <v>44</v>
      </c>
      <c r="K163" s="1499">
        <v>60</v>
      </c>
      <c r="L163" s="1499">
        <v>72</v>
      </c>
      <c r="M163" s="1499">
        <v>53</v>
      </c>
      <c r="N163" s="1499">
        <v>82</v>
      </c>
      <c r="O163" s="1499">
        <v>70</v>
      </c>
      <c r="P163" s="1499">
        <v>51</v>
      </c>
      <c r="Q163" s="1499">
        <v>55</v>
      </c>
      <c r="R163" s="1499">
        <v>72</v>
      </c>
      <c r="S163" s="1499">
        <v>90</v>
      </c>
      <c r="T163" s="1499">
        <v>101</v>
      </c>
      <c r="U163" s="1499">
        <v>59</v>
      </c>
      <c r="V163" s="1499">
        <v>56</v>
      </c>
      <c r="W163" s="1499">
        <v>32</v>
      </c>
      <c r="X163" s="1499">
        <v>13</v>
      </c>
      <c r="Y163" s="1499">
        <v>10</v>
      </c>
      <c r="Z163" s="1499">
        <v>1</v>
      </c>
      <c r="AA163" s="1508">
        <v>16</v>
      </c>
      <c r="AB163" s="1499">
        <v>128</v>
      </c>
      <c r="AC163" s="1499">
        <v>587</v>
      </c>
      <c r="AD163" s="1508">
        <v>362</v>
      </c>
      <c r="AE163" s="1500">
        <v>11.884865366759517</v>
      </c>
      <c r="AF163" s="1500">
        <v>54.503249767873719</v>
      </c>
      <c r="AG163" s="1501">
        <v>33.611884865366761</v>
      </c>
    </row>
    <row r="164" spans="2:64" s="1520" customFormat="1" ht="11.45" customHeight="1">
      <c r="B164" s="1521"/>
      <c r="C164" s="1522"/>
      <c r="D164" s="1523" t="s">
        <v>31</v>
      </c>
      <c r="E164" s="1508">
        <v>477</v>
      </c>
      <c r="F164" s="1499">
        <v>22</v>
      </c>
      <c r="G164" s="1499">
        <v>17</v>
      </c>
      <c r="H164" s="1499">
        <v>23</v>
      </c>
      <c r="I164" s="1499">
        <v>12</v>
      </c>
      <c r="J164" s="1499">
        <v>18</v>
      </c>
      <c r="K164" s="1499">
        <v>25</v>
      </c>
      <c r="L164" s="1499">
        <v>34</v>
      </c>
      <c r="M164" s="1499">
        <v>24</v>
      </c>
      <c r="N164" s="1499">
        <v>39</v>
      </c>
      <c r="O164" s="1499">
        <v>33</v>
      </c>
      <c r="P164" s="1499">
        <v>19</v>
      </c>
      <c r="Q164" s="1499">
        <v>30</v>
      </c>
      <c r="R164" s="1499">
        <v>28</v>
      </c>
      <c r="S164" s="1499">
        <v>45</v>
      </c>
      <c r="T164" s="1499">
        <v>36</v>
      </c>
      <c r="U164" s="1499">
        <v>24</v>
      </c>
      <c r="V164" s="1499">
        <v>21</v>
      </c>
      <c r="W164" s="1499">
        <v>7</v>
      </c>
      <c r="X164" s="1499">
        <v>2</v>
      </c>
      <c r="Y164" s="1499">
        <v>3</v>
      </c>
      <c r="Z164" s="1499" t="s">
        <v>36</v>
      </c>
      <c r="AA164" s="1508">
        <v>15</v>
      </c>
      <c r="AB164" s="1499">
        <v>62</v>
      </c>
      <c r="AC164" s="1499">
        <v>262</v>
      </c>
      <c r="AD164" s="1508">
        <v>138</v>
      </c>
      <c r="AE164" s="1500">
        <v>13.419913419913421</v>
      </c>
      <c r="AF164" s="1500">
        <v>56.709956709956714</v>
      </c>
      <c r="AG164" s="1501">
        <v>29.870129870129869</v>
      </c>
    </row>
    <row r="165" spans="2:64" s="1520" customFormat="1" ht="11.45" customHeight="1">
      <c r="B165" s="1537"/>
      <c r="C165" s="1538"/>
      <c r="D165" s="1539" t="s">
        <v>32</v>
      </c>
      <c r="E165" s="1540">
        <v>616</v>
      </c>
      <c r="F165" s="1541">
        <v>25</v>
      </c>
      <c r="G165" s="1541">
        <v>19</v>
      </c>
      <c r="H165" s="1541">
        <v>22</v>
      </c>
      <c r="I165" s="1541">
        <v>16</v>
      </c>
      <c r="J165" s="1541">
        <v>26</v>
      </c>
      <c r="K165" s="1541">
        <v>35</v>
      </c>
      <c r="L165" s="1541">
        <v>38</v>
      </c>
      <c r="M165" s="1541">
        <v>29</v>
      </c>
      <c r="N165" s="1541">
        <v>43</v>
      </c>
      <c r="O165" s="1541">
        <v>37</v>
      </c>
      <c r="P165" s="1541">
        <v>32</v>
      </c>
      <c r="Q165" s="1541">
        <v>25</v>
      </c>
      <c r="R165" s="1541">
        <v>44</v>
      </c>
      <c r="S165" s="1541">
        <v>45</v>
      </c>
      <c r="T165" s="1541">
        <v>65</v>
      </c>
      <c r="U165" s="1541">
        <v>35</v>
      </c>
      <c r="V165" s="1541">
        <v>35</v>
      </c>
      <c r="W165" s="1541">
        <v>25</v>
      </c>
      <c r="X165" s="1541">
        <v>11</v>
      </c>
      <c r="Y165" s="1541">
        <v>7</v>
      </c>
      <c r="Z165" s="1541">
        <v>1</v>
      </c>
      <c r="AA165" s="1540">
        <v>1</v>
      </c>
      <c r="AB165" s="1541">
        <v>66</v>
      </c>
      <c r="AC165" s="1541">
        <v>325</v>
      </c>
      <c r="AD165" s="1540">
        <v>224</v>
      </c>
      <c r="AE165" s="1542">
        <v>10.731707317073171</v>
      </c>
      <c r="AF165" s="1542">
        <v>52.845528455284551</v>
      </c>
      <c r="AG165" s="1543">
        <v>36.422764227642276</v>
      </c>
    </row>
    <row r="166" spans="2:64" s="1520" customFormat="1" ht="11.45" customHeight="1">
      <c r="B166" s="1536" t="s">
        <v>1487</v>
      </c>
      <c r="C166" s="1508">
        <v>299</v>
      </c>
      <c r="D166" s="1518" t="s">
        <v>1435</v>
      </c>
      <c r="E166" s="1508">
        <v>919</v>
      </c>
      <c r="F166" s="1499">
        <v>33</v>
      </c>
      <c r="G166" s="1499">
        <v>30</v>
      </c>
      <c r="H166" s="1499">
        <v>33</v>
      </c>
      <c r="I166" s="1499">
        <v>28</v>
      </c>
      <c r="J166" s="1499">
        <v>20</v>
      </c>
      <c r="K166" s="1499">
        <v>34</v>
      </c>
      <c r="L166" s="1499">
        <v>26</v>
      </c>
      <c r="M166" s="1499">
        <v>31</v>
      </c>
      <c r="N166" s="1499">
        <v>47</v>
      </c>
      <c r="O166" s="1499">
        <v>71</v>
      </c>
      <c r="P166" s="1499">
        <v>38</v>
      </c>
      <c r="Q166" s="1499">
        <v>47</v>
      </c>
      <c r="R166" s="1499">
        <v>37</v>
      </c>
      <c r="S166" s="1499">
        <v>37</v>
      </c>
      <c r="T166" s="1499">
        <v>55</v>
      </c>
      <c r="U166" s="1499">
        <v>48</v>
      </c>
      <c r="V166" s="1499">
        <v>77</v>
      </c>
      <c r="W166" s="1499">
        <v>94</v>
      </c>
      <c r="X166" s="1499">
        <v>81</v>
      </c>
      <c r="Y166" s="1499">
        <v>41</v>
      </c>
      <c r="Z166" s="1499">
        <v>10</v>
      </c>
      <c r="AA166" s="1508">
        <v>1</v>
      </c>
      <c r="AB166" s="1499">
        <v>96</v>
      </c>
      <c r="AC166" s="1499">
        <v>379</v>
      </c>
      <c r="AD166" s="1508">
        <v>443</v>
      </c>
      <c r="AE166" s="1500">
        <v>10.457516339869281</v>
      </c>
      <c r="AF166" s="1500">
        <v>41.285403050108933</v>
      </c>
      <c r="AG166" s="1501">
        <v>48.257080610021788</v>
      </c>
    </row>
    <row r="167" spans="2:64" s="1520" customFormat="1" ht="11.45" customHeight="1">
      <c r="B167" s="1521"/>
      <c r="C167" s="1522"/>
      <c r="D167" s="1523" t="s">
        <v>31</v>
      </c>
      <c r="E167" s="1508">
        <v>338</v>
      </c>
      <c r="F167" s="1499">
        <v>16</v>
      </c>
      <c r="G167" s="1499">
        <v>16</v>
      </c>
      <c r="H167" s="1499">
        <v>15</v>
      </c>
      <c r="I167" s="1499">
        <v>16</v>
      </c>
      <c r="J167" s="1499">
        <v>11</v>
      </c>
      <c r="K167" s="1499">
        <v>10</v>
      </c>
      <c r="L167" s="1499">
        <v>13</v>
      </c>
      <c r="M167" s="1499">
        <v>11</v>
      </c>
      <c r="N167" s="1499">
        <v>22</v>
      </c>
      <c r="O167" s="1499">
        <v>33</v>
      </c>
      <c r="P167" s="1499">
        <v>17</v>
      </c>
      <c r="Q167" s="1499">
        <v>20</v>
      </c>
      <c r="R167" s="1499">
        <v>13</v>
      </c>
      <c r="S167" s="1499">
        <v>22</v>
      </c>
      <c r="T167" s="1499">
        <v>24</v>
      </c>
      <c r="U167" s="1499">
        <v>17</v>
      </c>
      <c r="V167" s="1499">
        <v>21</v>
      </c>
      <c r="W167" s="1499">
        <v>26</v>
      </c>
      <c r="X167" s="1499">
        <v>11</v>
      </c>
      <c r="Y167" s="1499">
        <v>4</v>
      </c>
      <c r="Z167" s="1499" t="s">
        <v>36</v>
      </c>
      <c r="AA167" s="1508" t="s">
        <v>36</v>
      </c>
      <c r="AB167" s="1499">
        <v>47</v>
      </c>
      <c r="AC167" s="1499">
        <v>166</v>
      </c>
      <c r="AD167" s="1508">
        <v>125</v>
      </c>
      <c r="AE167" s="1500">
        <v>13.905325443786982</v>
      </c>
      <c r="AF167" s="1500">
        <v>49.112426035502956</v>
      </c>
      <c r="AG167" s="1501">
        <v>36.982248520710058</v>
      </c>
    </row>
    <row r="168" spans="2:64" s="1520" customFormat="1" ht="11.45" customHeight="1" thickBot="1">
      <c r="B168" s="1551"/>
      <c r="C168" s="1552"/>
      <c r="D168" s="1553" t="s">
        <v>32</v>
      </c>
      <c r="E168" s="1554">
        <v>581</v>
      </c>
      <c r="F168" s="1555">
        <v>17</v>
      </c>
      <c r="G168" s="1555">
        <v>14</v>
      </c>
      <c r="H168" s="1555">
        <v>18</v>
      </c>
      <c r="I168" s="1555">
        <v>12</v>
      </c>
      <c r="J168" s="1555">
        <v>9</v>
      </c>
      <c r="K168" s="1555">
        <v>24</v>
      </c>
      <c r="L168" s="1555">
        <v>13</v>
      </c>
      <c r="M168" s="1555">
        <v>20</v>
      </c>
      <c r="N168" s="1555">
        <v>25</v>
      </c>
      <c r="O168" s="1555">
        <v>38</v>
      </c>
      <c r="P168" s="1555">
        <v>21</v>
      </c>
      <c r="Q168" s="1555">
        <v>27</v>
      </c>
      <c r="R168" s="1555">
        <v>24</v>
      </c>
      <c r="S168" s="1555">
        <v>15</v>
      </c>
      <c r="T168" s="1555">
        <v>31</v>
      </c>
      <c r="U168" s="1555">
        <v>31</v>
      </c>
      <c r="V168" s="1555">
        <v>56</v>
      </c>
      <c r="W168" s="1555">
        <v>68</v>
      </c>
      <c r="X168" s="1555">
        <v>70</v>
      </c>
      <c r="Y168" s="1555">
        <v>37</v>
      </c>
      <c r="Z168" s="1555">
        <v>10</v>
      </c>
      <c r="AA168" s="1554">
        <v>1</v>
      </c>
      <c r="AB168" s="1555">
        <v>49</v>
      </c>
      <c r="AC168" s="1555">
        <v>213</v>
      </c>
      <c r="AD168" s="1554">
        <v>318</v>
      </c>
      <c r="AE168" s="1556">
        <v>8.4482758620689662</v>
      </c>
      <c r="AF168" s="1556">
        <v>36.724137931034484</v>
      </c>
      <c r="AG168" s="1557">
        <v>54.827586206896548</v>
      </c>
    </row>
    <row r="169" spans="2:64" s="1482" customFormat="1" ht="14.25">
      <c r="B169" s="1479" t="s">
        <v>1399</v>
      </c>
      <c r="C169" s="1480"/>
      <c r="D169" s="1481"/>
      <c r="AA169" s="1558"/>
      <c r="AD169" s="1558"/>
      <c r="AH169" s="1483"/>
      <c r="BL169" s="1484"/>
    </row>
    <row r="170" spans="2:64" s="1482" customFormat="1" ht="6" customHeight="1" thickBot="1">
      <c r="C170" s="1480"/>
      <c r="D170" s="1481"/>
      <c r="AA170" s="1558"/>
      <c r="AD170" s="1558"/>
      <c r="AH170" s="1483"/>
      <c r="BL170" s="1484"/>
    </row>
    <row r="171" spans="2:64" s="1495" customFormat="1" ht="44.25" customHeight="1" thickBot="1">
      <c r="B171" s="1559" t="s">
        <v>1400</v>
      </c>
      <c r="C171" s="1560" t="s">
        <v>1401</v>
      </c>
      <c r="D171" s="1573" t="s">
        <v>283</v>
      </c>
      <c r="E171" s="1574"/>
      <c r="F171" s="1563" t="s">
        <v>1402</v>
      </c>
      <c r="G171" s="1564" t="s">
        <v>1403</v>
      </c>
      <c r="H171" s="1564" t="s">
        <v>1404</v>
      </c>
      <c r="I171" s="1564" t="s">
        <v>1405</v>
      </c>
      <c r="J171" s="1564" t="s">
        <v>1406</v>
      </c>
      <c r="K171" s="1564" t="s">
        <v>1407</v>
      </c>
      <c r="L171" s="1564" t="s">
        <v>1408</v>
      </c>
      <c r="M171" s="1564" t="s">
        <v>1409</v>
      </c>
      <c r="N171" s="1564" t="s">
        <v>1410</v>
      </c>
      <c r="O171" s="1564" t="s">
        <v>1411</v>
      </c>
      <c r="P171" s="1564" t="s">
        <v>1412</v>
      </c>
      <c r="Q171" s="1564" t="s">
        <v>1413</v>
      </c>
      <c r="R171" s="1564" t="s">
        <v>1414</v>
      </c>
      <c r="S171" s="1564" t="s">
        <v>1415</v>
      </c>
      <c r="T171" s="1564" t="s">
        <v>1416</v>
      </c>
      <c r="U171" s="1564" t="s">
        <v>1417</v>
      </c>
      <c r="V171" s="1564" t="s">
        <v>1418</v>
      </c>
      <c r="W171" s="1564" t="s">
        <v>1419</v>
      </c>
      <c r="X171" s="1564" t="s">
        <v>1420</v>
      </c>
      <c r="Y171" s="1564" t="s">
        <v>1421</v>
      </c>
      <c r="Z171" s="1564" t="s">
        <v>1422</v>
      </c>
      <c r="AA171" s="1565" t="s">
        <v>1423</v>
      </c>
      <c r="AB171" s="1566" t="s">
        <v>1424</v>
      </c>
      <c r="AC171" s="1564" t="s">
        <v>1425</v>
      </c>
      <c r="AD171" s="1565" t="s">
        <v>1426</v>
      </c>
      <c r="AE171" s="1566" t="s">
        <v>1427</v>
      </c>
      <c r="AF171" s="1564" t="s">
        <v>1428</v>
      </c>
      <c r="AG171" s="1567" t="s">
        <v>1429</v>
      </c>
    </row>
    <row r="172" spans="2:64" s="1520" customFormat="1" ht="11.45" customHeight="1" thickTop="1">
      <c r="B172" s="1536" t="s">
        <v>1488</v>
      </c>
      <c r="C172" s="1508">
        <v>491</v>
      </c>
      <c r="D172" s="1518" t="s">
        <v>1435</v>
      </c>
      <c r="E172" s="1508">
        <v>1209</v>
      </c>
      <c r="F172" s="1499">
        <v>40</v>
      </c>
      <c r="G172" s="1499">
        <v>36</v>
      </c>
      <c r="H172" s="1499">
        <v>47</v>
      </c>
      <c r="I172" s="1499">
        <v>104</v>
      </c>
      <c r="J172" s="1499">
        <v>45</v>
      </c>
      <c r="K172" s="1499">
        <v>34</v>
      </c>
      <c r="L172" s="1499">
        <v>57</v>
      </c>
      <c r="M172" s="1499">
        <v>52</v>
      </c>
      <c r="N172" s="1499">
        <v>57</v>
      </c>
      <c r="O172" s="1499">
        <v>78</v>
      </c>
      <c r="P172" s="1499">
        <v>76</v>
      </c>
      <c r="Q172" s="1499">
        <v>76</v>
      </c>
      <c r="R172" s="1499">
        <v>81</v>
      </c>
      <c r="S172" s="1499">
        <v>91</v>
      </c>
      <c r="T172" s="1499">
        <v>90</v>
      </c>
      <c r="U172" s="1499">
        <v>71</v>
      </c>
      <c r="V172" s="1499">
        <v>68</v>
      </c>
      <c r="W172" s="1499">
        <v>50</v>
      </c>
      <c r="X172" s="1499">
        <v>38</v>
      </c>
      <c r="Y172" s="1499">
        <v>8</v>
      </c>
      <c r="Z172" s="1499">
        <v>1</v>
      </c>
      <c r="AA172" s="1508">
        <v>9</v>
      </c>
      <c r="AB172" s="1499">
        <v>123</v>
      </c>
      <c r="AC172" s="1499">
        <v>660</v>
      </c>
      <c r="AD172" s="1508">
        <v>417</v>
      </c>
      <c r="AE172" s="1500">
        <v>10.25</v>
      </c>
      <c r="AF172" s="1500">
        <v>55.000000000000007</v>
      </c>
      <c r="AG172" s="1501">
        <v>34.75</v>
      </c>
    </row>
    <row r="173" spans="2:64" s="1520" customFormat="1" ht="11.45" customHeight="1">
      <c r="B173" s="1521"/>
      <c r="C173" s="1522"/>
      <c r="D173" s="1523" t="s">
        <v>31</v>
      </c>
      <c r="E173" s="1508">
        <v>495</v>
      </c>
      <c r="F173" s="1499">
        <v>23</v>
      </c>
      <c r="G173" s="1499">
        <v>17</v>
      </c>
      <c r="H173" s="1499">
        <v>19</v>
      </c>
      <c r="I173" s="1499">
        <v>17</v>
      </c>
      <c r="J173" s="1499">
        <v>16</v>
      </c>
      <c r="K173" s="1499">
        <v>16</v>
      </c>
      <c r="L173" s="1499">
        <v>35</v>
      </c>
      <c r="M173" s="1499">
        <v>22</v>
      </c>
      <c r="N173" s="1499">
        <v>20</v>
      </c>
      <c r="O173" s="1499">
        <v>44</v>
      </c>
      <c r="P173" s="1499">
        <v>32</v>
      </c>
      <c r="Q173" s="1499">
        <v>39</v>
      </c>
      <c r="R173" s="1499">
        <v>31</v>
      </c>
      <c r="S173" s="1499">
        <v>41</v>
      </c>
      <c r="T173" s="1499">
        <v>37</v>
      </c>
      <c r="U173" s="1499">
        <v>28</v>
      </c>
      <c r="V173" s="1499">
        <v>28</v>
      </c>
      <c r="W173" s="1499">
        <v>16</v>
      </c>
      <c r="X173" s="1499">
        <v>9</v>
      </c>
      <c r="Y173" s="1499">
        <v>1</v>
      </c>
      <c r="Z173" s="1499" t="s">
        <v>36</v>
      </c>
      <c r="AA173" s="1508">
        <v>4</v>
      </c>
      <c r="AB173" s="1499">
        <v>59</v>
      </c>
      <c r="AC173" s="1499">
        <v>272</v>
      </c>
      <c r="AD173" s="1508">
        <v>160</v>
      </c>
      <c r="AE173" s="1500">
        <v>12.016293279022404</v>
      </c>
      <c r="AF173" s="1500">
        <v>55.397148676171085</v>
      </c>
      <c r="AG173" s="1501">
        <v>32.586558044806516</v>
      </c>
    </row>
    <row r="174" spans="2:64" s="1520" customFormat="1" ht="11.45" customHeight="1">
      <c r="B174" s="1537"/>
      <c r="C174" s="1546"/>
      <c r="D174" s="1518" t="s">
        <v>32</v>
      </c>
      <c r="E174" s="1508">
        <v>714</v>
      </c>
      <c r="F174" s="1499">
        <v>17</v>
      </c>
      <c r="G174" s="1499">
        <v>19</v>
      </c>
      <c r="H174" s="1499">
        <v>28</v>
      </c>
      <c r="I174" s="1499">
        <v>87</v>
      </c>
      <c r="J174" s="1499">
        <v>29</v>
      </c>
      <c r="K174" s="1499">
        <v>18</v>
      </c>
      <c r="L174" s="1499">
        <v>22</v>
      </c>
      <c r="M174" s="1499">
        <v>30</v>
      </c>
      <c r="N174" s="1499">
        <v>37</v>
      </c>
      <c r="O174" s="1499">
        <v>34</v>
      </c>
      <c r="P174" s="1499">
        <v>44</v>
      </c>
      <c r="Q174" s="1499">
        <v>37</v>
      </c>
      <c r="R174" s="1499">
        <v>50</v>
      </c>
      <c r="S174" s="1499">
        <v>50</v>
      </c>
      <c r="T174" s="1499">
        <v>53</v>
      </c>
      <c r="U174" s="1499">
        <v>43</v>
      </c>
      <c r="V174" s="1499">
        <v>40</v>
      </c>
      <c r="W174" s="1499">
        <v>34</v>
      </c>
      <c r="X174" s="1499">
        <v>29</v>
      </c>
      <c r="Y174" s="1499">
        <v>7</v>
      </c>
      <c r="Z174" s="1499">
        <v>1</v>
      </c>
      <c r="AA174" s="1508">
        <v>5</v>
      </c>
      <c r="AB174" s="1499">
        <v>64</v>
      </c>
      <c r="AC174" s="1499">
        <v>388</v>
      </c>
      <c r="AD174" s="1508">
        <v>257</v>
      </c>
      <c r="AE174" s="1500">
        <v>9.0267983074753175</v>
      </c>
      <c r="AF174" s="1500">
        <v>54.724964739069115</v>
      </c>
      <c r="AG174" s="1501">
        <v>36.248236953455567</v>
      </c>
    </row>
    <row r="175" spans="2:64" s="1520" customFormat="1" ht="11.45" customHeight="1">
      <c r="B175" s="1536" t="s">
        <v>1489</v>
      </c>
      <c r="C175" s="1545">
        <v>367</v>
      </c>
      <c r="D175" s="1547" t="s">
        <v>1435</v>
      </c>
      <c r="E175" s="1545">
        <v>964</v>
      </c>
      <c r="F175" s="1548">
        <v>32</v>
      </c>
      <c r="G175" s="1548">
        <v>50</v>
      </c>
      <c r="H175" s="1548">
        <v>49</v>
      </c>
      <c r="I175" s="1548">
        <v>46</v>
      </c>
      <c r="J175" s="1548">
        <v>27</v>
      </c>
      <c r="K175" s="1548">
        <v>24</v>
      </c>
      <c r="L175" s="1548">
        <v>36</v>
      </c>
      <c r="M175" s="1548">
        <v>31</v>
      </c>
      <c r="N175" s="1548">
        <v>59</v>
      </c>
      <c r="O175" s="1548">
        <v>64</v>
      </c>
      <c r="P175" s="1548">
        <v>57</v>
      </c>
      <c r="Q175" s="1548">
        <v>61</v>
      </c>
      <c r="R175" s="1548">
        <v>60</v>
      </c>
      <c r="S175" s="1548">
        <v>99</v>
      </c>
      <c r="T175" s="1548">
        <v>104</v>
      </c>
      <c r="U175" s="1548">
        <v>63</v>
      </c>
      <c r="V175" s="1548">
        <v>52</v>
      </c>
      <c r="W175" s="1548">
        <v>27</v>
      </c>
      <c r="X175" s="1548">
        <v>12</v>
      </c>
      <c r="Y175" s="1548">
        <v>6</v>
      </c>
      <c r="Z175" s="1548" t="s">
        <v>36</v>
      </c>
      <c r="AA175" s="1545">
        <v>5</v>
      </c>
      <c r="AB175" s="1548">
        <v>131</v>
      </c>
      <c r="AC175" s="1548">
        <v>465</v>
      </c>
      <c r="AD175" s="1545">
        <v>363</v>
      </c>
      <c r="AE175" s="1549">
        <v>13.660062565172055</v>
      </c>
      <c r="AF175" s="1549">
        <v>48.488008342022944</v>
      </c>
      <c r="AG175" s="1550">
        <v>37.851929092805001</v>
      </c>
    </row>
    <row r="176" spans="2:64" s="1520" customFormat="1" ht="11.45" customHeight="1">
      <c r="B176" s="1521"/>
      <c r="C176" s="1522"/>
      <c r="D176" s="1523" t="s">
        <v>31</v>
      </c>
      <c r="E176" s="1508">
        <v>443</v>
      </c>
      <c r="F176" s="1499">
        <v>17</v>
      </c>
      <c r="G176" s="1499">
        <v>33</v>
      </c>
      <c r="H176" s="1499">
        <v>22</v>
      </c>
      <c r="I176" s="1499">
        <v>24</v>
      </c>
      <c r="J176" s="1499">
        <v>12</v>
      </c>
      <c r="K176" s="1499">
        <v>12</v>
      </c>
      <c r="L176" s="1499">
        <v>16</v>
      </c>
      <c r="M176" s="1499">
        <v>15</v>
      </c>
      <c r="N176" s="1499">
        <v>30</v>
      </c>
      <c r="O176" s="1499">
        <v>30</v>
      </c>
      <c r="P176" s="1499">
        <v>23</v>
      </c>
      <c r="Q176" s="1499">
        <v>29</v>
      </c>
      <c r="R176" s="1499">
        <v>22</v>
      </c>
      <c r="S176" s="1499">
        <v>42</v>
      </c>
      <c r="T176" s="1499">
        <v>47</v>
      </c>
      <c r="U176" s="1499">
        <v>31</v>
      </c>
      <c r="V176" s="1499">
        <v>22</v>
      </c>
      <c r="W176" s="1499">
        <v>10</v>
      </c>
      <c r="X176" s="1499">
        <v>3</v>
      </c>
      <c r="Y176" s="1499" t="s">
        <v>36</v>
      </c>
      <c r="Z176" s="1499" t="s">
        <v>36</v>
      </c>
      <c r="AA176" s="1508">
        <v>3</v>
      </c>
      <c r="AB176" s="1499">
        <v>72</v>
      </c>
      <c r="AC176" s="1499">
        <v>213</v>
      </c>
      <c r="AD176" s="1508">
        <v>155</v>
      </c>
      <c r="AE176" s="1500">
        <v>16.363636363636363</v>
      </c>
      <c r="AF176" s="1500">
        <v>48.409090909090907</v>
      </c>
      <c r="AG176" s="1501">
        <v>35.227272727272727</v>
      </c>
    </row>
    <row r="177" spans="2:33" s="1520" customFormat="1" ht="11.45" customHeight="1">
      <c r="B177" s="1536"/>
      <c r="C177" s="1546"/>
      <c r="D177" s="1518" t="s">
        <v>32</v>
      </c>
      <c r="E177" s="1508">
        <v>521</v>
      </c>
      <c r="F177" s="1499">
        <v>15</v>
      </c>
      <c r="G177" s="1499">
        <v>17</v>
      </c>
      <c r="H177" s="1499">
        <v>27</v>
      </c>
      <c r="I177" s="1499">
        <v>22</v>
      </c>
      <c r="J177" s="1499">
        <v>15</v>
      </c>
      <c r="K177" s="1499">
        <v>12</v>
      </c>
      <c r="L177" s="1499">
        <v>20</v>
      </c>
      <c r="M177" s="1499">
        <v>16</v>
      </c>
      <c r="N177" s="1499">
        <v>29</v>
      </c>
      <c r="O177" s="1499">
        <v>34</v>
      </c>
      <c r="P177" s="1499">
        <v>34</v>
      </c>
      <c r="Q177" s="1499">
        <v>32</v>
      </c>
      <c r="R177" s="1499">
        <v>38</v>
      </c>
      <c r="S177" s="1499">
        <v>57</v>
      </c>
      <c r="T177" s="1499">
        <v>57</v>
      </c>
      <c r="U177" s="1499">
        <v>32</v>
      </c>
      <c r="V177" s="1499">
        <v>30</v>
      </c>
      <c r="W177" s="1499">
        <v>17</v>
      </c>
      <c r="X177" s="1499">
        <v>9</v>
      </c>
      <c r="Y177" s="1499">
        <v>6</v>
      </c>
      <c r="Z177" s="1499" t="s">
        <v>36</v>
      </c>
      <c r="AA177" s="1508">
        <v>2</v>
      </c>
      <c r="AB177" s="1499">
        <v>59</v>
      </c>
      <c r="AC177" s="1499">
        <v>252</v>
      </c>
      <c r="AD177" s="1508">
        <v>208</v>
      </c>
      <c r="AE177" s="1500">
        <v>11.368015414258188</v>
      </c>
      <c r="AF177" s="1500">
        <v>48.554913294797686</v>
      </c>
      <c r="AG177" s="1501">
        <v>40.077071290944119</v>
      </c>
    </row>
    <row r="178" spans="2:33" s="1520" customFormat="1" ht="11.45" customHeight="1">
      <c r="B178" s="1544" t="s">
        <v>1490</v>
      </c>
      <c r="C178" s="1545">
        <v>402</v>
      </c>
      <c r="D178" s="1547" t="s">
        <v>1435</v>
      </c>
      <c r="E178" s="1545">
        <v>587</v>
      </c>
      <c r="F178" s="1548">
        <v>15</v>
      </c>
      <c r="G178" s="1548">
        <v>13</v>
      </c>
      <c r="H178" s="1548">
        <v>13</v>
      </c>
      <c r="I178" s="1548">
        <v>11</v>
      </c>
      <c r="J178" s="1548">
        <v>29</v>
      </c>
      <c r="K178" s="1548">
        <v>53</v>
      </c>
      <c r="L178" s="1548">
        <v>39</v>
      </c>
      <c r="M178" s="1548">
        <v>47</v>
      </c>
      <c r="N178" s="1548">
        <v>32</v>
      </c>
      <c r="O178" s="1548">
        <v>37</v>
      </c>
      <c r="P178" s="1548">
        <v>35</v>
      </c>
      <c r="Q178" s="1548">
        <v>35</v>
      </c>
      <c r="R178" s="1548">
        <v>39</v>
      </c>
      <c r="S178" s="1548">
        <v>34</v>
      </c>
      <c r="T178" s="1548">
        <v>30</v>
      </c>
      <c r="U178" s="1548">
        <v>34</v>
      </c>
      <c r="V178" s="1548">
        <v>25</v>
      </c>
      <c r="W178" s="1548">
        <v>9</v>
      </c>
      <c r="X178" s="1548">
        <v>7</v>
      </c>
      <c r="Y178" s="1548">
        <v>2</v>
      </c>
      <c r="Z178" s="1548" t="s">
        <v>36</v>
      </c>
      <c r="AA178" s="1545">
        <v>48</v>
      </c>
      <c r="AB178" s="1548">
        <v>41</v>
      </c>
      <c r="AC178" s="1548">
        <v>357</v>
      </c>
      <c r="AD178" s="1545">
        <v>141</v>
      </c>
      <c r="AE178" s="1549">
        <v>7.6066790352504636</v>
      </c>
      <c r="AF178" s="1549">
        <v>66.233766233766232</v>
      </c>
      <c r="AG178" s="1550">
        <v>26.159554730983302</v>
      </c>
    </row>
    <row r="179" spans="2:33" s="1520" customFormat="1" ht="11.45" customHeight="1">
      <c r="B179" s="1521"/>
      <c r="C179" s="1522"/>
      <c r="D179" s="1523" t="s">
        <v>31</v>
      </c>
      <c r="E179" s="1508">
        <v>235</v>
      </c>
      <c r="F179" s="1499">
        <v>6</v>
      </c>
      <c r="G179" s="1499">
        <v>6</v>
      </c>
      <c r="H179" s="1499">
        <v>4</v>
      </c>
      <c r="I179" s="1499">
        <v>4</v>
      </c>
      <c r="J179" s="1499">
        <v>12</v>
      </c>
      <c r="K179" s="1499">
        <v>21</v>
      </c>
      <c r="L179" s="1499">
        <v>13</v>
      </c>
      <c r="M179" s="1499">
        <v>19</v>
      </c>
      <c r="N179" s="1499">
        <v>16</v>
      </c>
      <c r="O179" s="1499">
        <v>17</v>
      </c>
      <c r="P179" s="1499">
        <v>15</v>
      </c>
      <c r="Q179" s="1499">
        <v>16</v>
      </c>
      <c r="R179" s="1499">
        <v>19</v>
      </c>
      <c r="S179" s="1499">
        <v>10</v>
      </c>
      <c r="T179" s="1499">
        <v>9</v>
      </c>
      <c r="U179" s="1499">
        <v>11</v>
      </c>
      <c r="V179" s="1499">
        <v>7</v>
      </c>
      <c r="W179" s="1499">
        <v>2</v>
      </c>
      <c r="X179" s="1499">
        <v>2</v>
      </c>
      <c r="Y179" s="1499">
        <v>1</v>
      </c>
      <c r="Z179" s="1499" t="s">
        <v>36</v>
      </c>
      <c r="AA179" s="1508">
        <v>25</v>
      </c>
      <c r="AB179" s="1499">
        <v>16</v>
      </c>
      <c r="AC179" s="1499">
        <v>152</v>
      </c>
      <c r="AD179" s="1508">
        <v>42</v>
      </c>
      <c r="AE179" s="1500">
        <v>7.6190476190476195</v>
      </c>
      <c r="AF179" s="1500">
        <v>72.38095238095238</v>
      </c>
      <c r="AG179" s="1501">
        <v>20</v>
      </c>
    </row>
    <row r="180" spans="2:33" s="1520" customFormat="1" ht="11.45" customHeight="1">
      <c r="B180" s="1537"/>
      <c r="C180" s="1546"/>
      <c r="D180" s="1518" t="s">
        <v>32</v>
      </c>
      <c r="E180" s="1508">
        <v>352</v>
      </c>
      <c r="F180" s="1499">
        <v>9</v>
      </c>
      <c r="G180" s="1499">
        <v>7</v>
      </c>
      <c r="H180" s="1499">
        <v>9</v>
      </c>
      <c r="I180" s="1499">
        <v>7</v>
      </c>
      <c r="J180" s="1499">
        <v>17</v>
      </c>
      <c r="K180" s="1499">
        <v>32</v>
      </c>
      <c r="L180" s="1499">
        <v>26</v>
      </c>
      <c r="M180" s="1499">
        <v>28</v>
      </c>
      <c r="N180" s="1499">
        <v>16</v>
      </c>
      <c r="O180" s="1499">
        <v>20</v>
      </c>
      <c r="P180" s="1499">
        <v>20</v>
      </c>
      <c r="Q180" s="1499">
        <v>19</v>
      </c>
      <c r="R180" s="1499">
        <v>20</v>
      </c>
      <c r="S180" s="1499">
        <v>24</v>
      </c>
      <c r="T180" s="1499">
        <v>21</v>
      </c>
      <c r="U180" s="1499">
        <v>23</v>
      </c>
      <c r="V180" s="1499">
        <v>18</v>
      </c>
      <c r="W180" s="1499">
        <v>7</v>
      </c>
      <c r="X180" s="1499">
        <v>5</v>
      </c>
      <c r="Y180" s="1499">
        <v>1</v>
      </c>
      <c r="Z180" s="1499" t="s">
        <v>36</v>
      </c>
      <c r="AA180" s="1508">
        <v>23</v>
      </c>
      <c r="AB180" s="1499">
        <v>25</v>
      </c>
      <c r="AC180" s="1499">
        <v>205</v>
      </c>
      <c r="AD180" s="1508">
        <v>99</v>
      </c>
      <c r="AE180" s="1500">
        <v>7.598784194528875</v>
      </c>
      <c r="AF180" s="1500">
        <v>62.310030395136771</v>
      </c>
      <c r="AG180" s="1501">
        <v>30.091185410334347</v>
      </c>
    </row>
    <row r="181" spans="2:33" s="1520" customFormat="1" ht="11.45" customHeight="1">
      <c r="B181" s="1536" t="s">
        <v>1491</v>
      </c>
      <c r="C181" s="1545">
        <v>233</v>
      </c>
      <c r="D181" s="1547" t="s">
        <v>1435</v>
      </c>
      <c r="E181" s="1545">
        <v>428</v>
      </c>
      <c r="F181" s="1548">
        <v>5</v>
      </c>
      <c r="G181" s="1548">
        <v>7</v>
      </c>
      <c r="H181" s="1548">
        <v>14</v>
      </c>
      <c r="I181" s="1548">
        <v>11</v>
      </c>
      <c r="J181" s="1548">
        <v>11</v>
      </c>
      <c r="K181" s="1548">
        <v>24</v>
      </c>
      <c r="L181" s="1548">
        <v>15</v>
      </c>
      <c r="M181" s="1548">
        <v>18</v>
      </c>
      <c r="N181" s="1548">
        <v>22</v>
      </c>
      <c r="O181" s="1548">
        <v>36</v>
      </c>
      <c r="P181" s="1548">
        <v>27</v>
      </c>
      <c r="Q181" s="1548">
        <v>27</v>
      </c>
      <c r="R181" s="1548">
        <v>36</v>
      </c>
      <c r="S181" s="1548">
        <v>43</v>
      </c>
      <c r="T181" s="1548">
        <v>40</v>
      </c>
      <c r="U181" s="1548">
        <v>29</v>
      </c>
      <c r="V181" s="1548">
        <v>33</v>
      </c>
      <c r="W181" s="1548">
        <v>12</v>
      </c>
      <c r="X181" s="1548">
        <v>3</v>
      </c>
      <c r="Y181" s="1548">
        <v>3</v>
      </c>
      <c r="Z181" s="1548" t="s">
        <v>36</v>
      </c>
      <c r="AA181" s="1545">
        <v>12</v>
      </c>
      <c r="AB181" s="1548">
        <v>26</v>
      </c>
      <c r="AC181" s="1548">
        <v>227</v>
      </c>
      <c r="AD181" s="1545">
        <v>163</v>
      </c>
      <c r="AE181" s="1549">
        <v>6.25</v>
      </c>
      <c r="AF181" s="1549">
        <v>54.567307692307686</v>
      </c>
      <c r="AG181" s="1550">
        <v>39.182692307692307</v>
      </c>
    </row>
    <row r="182" spans="2:33" s="1520" customFormat="1" ht="11.45" customHeight="1">
      <c r="B182" s="1521"/>
      <c r="C182" s="1522"/>
      <c r="D182" s="1523" t="s">
        <v>31</v>
      </c>
      <c r="E182" s="1508">
        <v>205</v>
      </c>
      <c r="F182" s="1499">
        <v>4</v>
      </c>
      <c r="G182" s="1499">
        <v>5</v>
      </c>
      <c r="H182" s="1499">
        <v>9</v>
      </c>
      <c r="I182" s="1499">
        <v>5</v>
      </c>
      <c r="J182" s="1499">
        <v>4</v>
      </c>
      <c r="K182" s="1499">
        <v>15</v>
      </c>
      <c r="L182" s="1499">
        <v>7</v>
      </c>
      <c r="M182" s="1499">
        <v>8</v>
      </c>
      <c r="N182" s="1499">
        <v>11</v>
      </c>
      <c r="O182" s="1499">
        <v>23</v>
      </c>
      <c r="P182" s="1499">
        <v>13</v>
      </c>
      <c r="Q182" s="1499">
        <v>12</v>
      </c>
      <c r="R182" s="1499">
        <v>19</v>
      </c>
      <c r="S182" s="1499">
        <v>17</v>
      </c>
      <c r="T182" s="1499">
        <v>15</v>
      </c>
      <c r="U182" s="1499">
        <v>14</v>
      </c>
      <c r="V182" s="1499">
        <v>11</v>
      </c>
      <c r="W182" s="1499">
        <v>4</v>
      </c>
      <c r="X182" s="1499" t="s">
        <v>36</v>
      </c>
      <c r="Y182" s="1499">
        <v>1</v>
      </c>
      <c r="Z182" s="1499" t="s">
        <v>36</v>
      </c>
      <c r="AA182" s="1508">
        <v>8</v>
      </c>
      <c r="AB182" s="1499">
        <v>18</v>
      </c>
      <c r="AC182" s="1499">
        <v>117</v>
      </c>
      <c r="AD182" s="1508">
        <v>62</v>
      </c>
      <c r="AE182" s="1500">
        <v>9.1370558375634516</v>
      </c>
      <c r="AF182" s="1500">
        <v>59.390862944162436</v>
      </c>
      <c r="AG182" s="1501">
        <v>31.472081218274113</v>
      </c>
    </row>
    <row r="183" spans="2:33" s="1520" customFormat="1" ht="11.45" customHeight="1">
      <c r="B183" s="1536"/>
      <c r="C183" s="1538"/>
      <c r="D183" s="1539" t="s">
        <v>32</v>
      </c>
      <c r="E183" s="1540">
        <v>223</v>
      </c>
      <c r="F183" s="1541">
        <v>1</v>
      </c>
      <c r="G183" s="1541">
        <v>2</v>
      </c>
      <c r="H183" s="1541">
        <v>5</v>
      </c>
      <c r="I183" s="1541">
        <v>6</v>
      </c>
      <c r="J183" s="1541">
        <v>7</v>
      </c>
      <c r="K183" s="1541">
        <v>9</v>
      </c>
      <c r="L183" s="1541">
        <v>8</v>
      </c>
      <c r="M183" s="1541">
        <v>10</v>
      </c>
      <c r="N183" s="1541">
        <v>11</v>
      </c>
      <c r="O183" s="1541">
        <v>13</v>
      </c>
      <c r="P183" s="1541">
        <v>14</v>
      </c>
      <c r="Q183" s="1541">
        <v>15</v>
      </c>
      <c r="R183" s="1541">
        <v>17</v>
      </c>
      <c r="S183" s="1541">
        <v>26</v>
      </c>
      <c r="T183" s="1541">
        <v>25</v>
      </c>
      <c r="U183" s="1541">
        <v>15</v>
      </c>
      <c r="V183" s="1541">
        <v>22</v>
      </c>
      <c r="W183" s="1541">
        <v>8</v>
      </c>
      <c r="X183" s="1541">
        <v>3</v>
      </c>
      <c r="Y183" s="1541">
        <v>2</v>
      </c>
      <c r="Z183" s="1541" t="s">
        <v>36</v>
      </c>
      <c r="AA183" s="1540">
        <v>4</v>
      </c>
      <c r="AB183" s="1541">
        <v>8</v>
      </c>
      <c r="AC183" s="1541">
        <v>110</v>
      </c>
      <c r="AD183" s="1540">
        <v>101</v>
      </c>
      <c r="AE183" s="1542">
        <v>3.6529680365296802</v>
      </c>
      <c r="AF183" s="1542">
        <v>50.228310502283101</v>
      </c>
      <c r="AG183" s="1543">
        <v>46.118721461187214</v>
      </c>
    </row>
    <row r="184" spans="2:33" s="1520" customFormat="1" ht="11.45" customHeight="1">
      <c r="B184" s="1544" t="s">
        <v>1492</v>
      </c>
      <c r="C184" s="1508">
        <v>516</v>
      </c>
      <c r="D184" s="1518" t="s">
        <v>1435</v>
      </c>
      <c r="E184" s="1508">
        <v>747</v>
      </c>
      <c r="F184" s="1499">
        <v>12</v>
      </c>
      <c r="G184" s="1499">
        <v>13</v>
      </c>
      <c r="H184" s="1499">
        <v>15</v>
      </c>
      <c r="I184" s="1499">
        <v>25</v>
      </c>
      <c r="J184" s="1499">
        <v>35</v>
      </c>
      <c r="K184" s="1499">
        <v>43</v>
      </c>
      <c r="L184" s="1499">
        <v>47</v>
      </c>
      <c r="M184" s="1499">
        <v>53</v>
      </c>
      <c r="N184" s="1499">
        <v>51</v>
      </c>
      <c r="O184" s="1499">
        <v>50</v>
      </c>
      <c r="P184" s="1499">
        <v>46</v>
      </c>
      <c r="Q184" s="1499">
        <v>40</v>
      </c>
      <c r="R184" s="1499">
        <v>47</v>
      </c>
      <c r="S184" s="1499">
        <v>50</v>
      </c>
      <c r="T184" s="1499">
        <v>49</v>
      </c>
      <c r="U184" s="1499">
        <v>33</v>
      </c>
      <c r="V184" s="1499">
        <v>34</v>
      </c>
      <c r="W184" s="1499">
        <v>18</v>
      </c>
      <c r="X184" s="1499">
        <v>13</v>
      </c>
      <c r="Y184" s="1499">
        <v>1</v>
      </c>
      <c r="Z184" s="1499" t="s">
        <v>36</v>
      </c>
      <c r="AA184" s="1508">
        <v>72</v>
      </c>
      <c r="AB184" s="1499">
        <v>40</v>
      </c>
      <c r="AC184" s="1499">
        <v>437</v>
      </c>
      <c r="AD184" s="1508">
        <v>198</v>
      </c>
      <c r="AE184" s="1500">
        <v>5.9259259259259265</v>
      </c>
      <c r="AF184" s="1500">
        <v>64.740740740740748</v>
      </c>
      <c r="AG184" s="1501">
        <v>29.333333333333332</v>
      </c>
    </row>
    <row r="185" spans="2:33" s="1520" customFormat="1" ht="11.45" customHeight="1">
      <c r="B185" s="1521"/>
      <c r="C185" s="1522"/>
      <c r="D185" s="1523" t="s">
        <v>31</v>
      </c>
      <c r="E185" s="1508">
        <v>361</v>
      </c>
      <c r="F185" s="1499">
        <v>10</v>
      </c>
      <c r="G185" s="1499">
        <v>7</v>
      </c>
      <c r="H185" s="1499">
        <v>3</v>
      </c>
      <c r="I185" s="1499">
        <v>15</v>
      </c>
      <c r="J185" s="1499">
        <v>16</v>
      </c>
      <c r="K185" s="1499">
        <v>24</v>
      </c>
      <c r="L185" s="1499">
        <v>25</v>
      </c>
      <c r="M185" s="1499">
        <v>28</v>
      </c>
      <c r="N185" s="1499">
        <v>26</v>
      </c>
      <c r="O185" s="1499">
        <v>27</v>
      </c>
      <c r="P185" s="1499">
        <v>23</v>
      </c>
      <c r="Q185" s="1499">
        <v>23</v>
      </c>
      <c r="R185" s="1499">
        <v>18</v>
      </c>
      <c r="S185" s="1499">
        <v>23</v>
      </c>
      <c r="T185" s="1499">
        <v>18</v>
      </c>
      <c r="U185" s="1499">
        <v>11</v>
      </c>
      <c r="V185" s="1499">
        <v>14</v>
      </c>
      <c r="W185" s="1499">
        <v>7</v>
      </c>
      <c r="X185" s="1499">
        <v>3</v>
      </c>
      <c r="Y185" s="1499" t="s">
        <v>36</v>
      </c>
      <c r="Z185" s="1499" t="s">
        <v>36</v>
      </c>
      <c r="AA185" s="1508">
        <v>40</v>
      </c>
      <c r="AB185" s="1499">
        <v>20</v>
      </c>
      <c r="AC185" s="1499">
        <v>225</v>
      </c>
      <c r="AD185" s="1508">
        <v>76</v>
      </c>
      <c r="AE185" s="1500">
        <v>6.2305295950155761</v>
      </c>
      <c r="AF185" s="1500">
        <v>70.09345794392523</v>
      </c>
      <c r="AG185" s="1501">
        <v>23.676012461059191</v>
      </c>
    </row>
    <row r="186" spans="2:33" s="1520" customFormat="1" ht="11.45" customHeight="1">
      <c r="B186" s="1537"/>
      <c r="C186" s="1546"/>
      <c r="D186" s="1518" t="s">
        <v>32</v>
      </c>
      <c r="E186" s="1508">
        <v>386</v>
      </c>
      <c r="F186" s="1499">
        <v>2</v>
      </c>
      <c r="G186" s="1499">
        <v>6</v>
      </c>
      <c r="H186" s="1499">
        <v>12</v>
      </c>
      <c r="I186" s="1499">
        <v>10</v>
      </c>
      <c r="J186" s="1499">
        <v>19</v>
      </c>
      <c r="K186" s="1499">
        <v>19</v>
      </c>
      <c r="L186" s="1499">
        <v>22</v>
      </c>
      <c r="M186" s="1499">
        <v>25</v>
      </c>
      <c r="N186" s="1499">
        <v>25</v>
      </c>
      <c r="O186" s="1499">
        <v>23</v>
      </c>
      <c r="P186" s="1499">
        <v>23</v>
      </c>
      <c r="Q186" s="1499">
        <v>17</v>
      </c>
      <c r="R186" s="1499">
        <v>29</v>
      </c>
      <c r="S186" s="1499">
        <v>27</v>
      </c>
      <c r="T186" s="1499">
        <v>31</v>
      </c>
      <c r="U186" s="1499">
        <v>22</v>
      </c>
      <c r="V186" s="1499">
        <v>20</v>
      </c>
      <c r="W186" s="1499">
        <v>11</v>
      </c>
      <c r="X186" s="1499">
        <v>10</v>
      </c>
      <c r="Y186" s="1499">
        <v>1</v>
      </c>
      <c r="Z186" s="1499" t="s">
        <v>36</v>
      </c>
      <c r="AA186" s="1508">
        <v>32</v>
      </c>
      <c r="AB186" s="1499">
        <v>20</v>
      </c>
      <c r="AC186" s="1499">
        <v>212</v>
      </c>
      <c r="AD186" s="1508">
        <v>122</v>
      </c>
      <c r="AE186" s="1500">
        <v>5.6497175141242941</v>
      </c>
      <c r="AF186" s="1500">
        <v>59.887005649717516</v>
      </c>
      <c r="AG186" s="1501">
        <v>34.463276836158194</v>
      </c>
    </row>
    <row r="187" spans="2:33" s="1520" customFormat="1" ht="11.45" customHeight="1">
      <c r="B187" s="1536" t="s">
        <v>1493</v>
      </c>
      <c r="C187" s="1545">
        <v>363</v>
      </c>
      <c r="D187" s="1547" t="s">
        <v>1435</v>
      </c>
      <c r="E187" s="1545">
        <v>727</v>
      </c>
      <c r="F187" s="1548">
        <v>21</v>
      </c>
      <c r="G187" s="1548">
        <v>17</v>
      </c>
      <c r="H187" s="1548">
        <v>22</v>
      </c>
      <c r="I187" s="1548">
        <v>21</v>
      </c>
      <c r="J187" s="1548">
        <v>18</v>
      </c>
      <c r="K187" s="1548">
        <v>26</v>
      </c>
      <c r="L187" s="1548">
        <v>20</v>
      </c>
      <c r="M187" s="1548">
        <v>41</v>
      </c>
      <c r="N187" s="1548">
        <v>30</v>
      </c>
      <c r="O187" s="1548">
        <v>48</v>
      </c>
      <c r="P187" s="1548">
        <v>45</v>
      </c>
      <c r="Q187" s="1548">
        <v>48</v>
      </c>
      <c r="R187" s="1548">
        <v>57</v>
      </c>
      <c r="S187" s="1548">
        <v>70</v>
      </c>
      <c r="T187" s="1548">
        <v>90</v>
      </c>
      <c r="U187" s="1548">
        <v>54</v>
      </c>
      <c r="V187" s="1548">
        <v>41</v>
      </c>
      <c r="W187" s="1548">
        <v>35</v>
      </c>
      <c r="X187" s="1548">
        <v>17</v>
      </c>
      <c r="Y187" s="1548">
        <v>4</v>
      </c>
      <c r="Z187" s="1548">
        <v>1</v>
      </c>
      <c r="AA187" s="1545">
        <v>1</v>
      </c>
      <c r="AB187" s="1548">
        <v>60</v>
      </c>
      <c r="AC187" s="1548">
        <v>354</v>
      </c>
      <c r="AD187" s="1545">
        <v>312</v>
      </c>
      <c r="AE187" s="1549">
        <v>8.2644628099173563</v>
      </c>
      <c r="AF187" s="1549">
        <v>48.760330578512395</v>
      </c>
      <c r="AG187" s="1550">
        <v>42.97520661157025</v>
      </c>
    </row>
    <row r="188" spans="2:33" s="1520" customFormat="1" ht="11.45" customHeight="1">
      <c r="B188" s="1521"/>
      <c r="C188" s="1522"/>
      <c r="D188" s="1523" t="s">
        <v>31</v>
      </c>
      <c r="E188" s="1508">
        <v>331</v>
      </c>
      <c r="F188" s="1499">
        <v>7</v>
      </c>
      <c r="G188" s="1499">
        <v>9</v>
      </c>
      <c r="H188" s="1499">
        <v>9</v>
      </c>
      <c r="I188" s="1499">
        <v>12</v>
      </c>
      <c r="J188" s="1499">
        <v>7</v>
      </c>
      <c r="K188" s="1499">
        <v>16</v>
      </c>
      <c r="L188" s="1499">
        <v>10</v>
      </c>
      <c r="M188" s="1499">
        <v>17</v>
      </c>
      <c r="N188" s="1499">
        <v>15</v>
      </c>
      <c r="O188" s="1499">
        <v>25</v>
      </c>
      <c r="P188" s="1499">
        <v>17</v>
      </c>
      <c r="Q188" s="1499">
        <v>24</v>
      </c>
      <c r="R188" s="1499">
        <v>29</v>
      </c>
      <c r="S188" s="1499">
        <v>36</v>
      </c>
      <c r="T188" s="1499">
        <v>45</v>
      </c>
      <c r="U188" s="1499">
        <v>18</v>
      </c>
      <c r="V188" s="1499">
        <v>17</v>
      </c>
      <c r="W188" s="1499">
        <v>14</v>
      </c>
      <c r="X188" s="1499">
        <v>2</v>
      </c>
      <c r="Y188" s="1499">
        <v>2</v>
      </c>
      <c r="Z188" s="1499" t="s">
        <v>36</v>
      </c>
      <c r="AA188" s="1508" t="s">
        <v>36</v>
      </c>
      <c r="AB188" s="1499">
        <v>25</v>
      </c>
      <c r="AC188" s="1499">
        <v>172</v>
      </c>
      <c r="AD188" s="1508">
        <v>134</v>
      </c>
      <c r="AE188" s="1500">
        <v>7.5528700906344408</v>
      </c>
      <c r="AF188" s="1500">
        <v>51.963746223564954</v>
      </c>
      <c r="AG188" s="1501">
        <v>40.483383685800604</v>
      </c>
    </row>
    <row r="189" spans="2:33" s="1520" customFormat="1" ht="11.45" customHeight="1">
      <c r="B189" s="1536"/>
      <c r="C189" s="1546"/>
      <c r="D189" s="1518" t="s">
        <v>32</v>
      </c>
      <c r="E189" s="1508">
        <v>396</v>
      </c>
      <c r="F189" s="1499">
        <v>14</v>
      </c>
      <c r="G189" s="1499">
        <v>8</v>
      </c>
      <c r="H189" s="1499">
        <v>13</v>
      </c>
      <c r="I189" s="1499">
        <v>9</v>
      </c>
      <c r="J189" s="1499">
        <v>11</v>
      </c>
      <c r="K189" s="1499">
        <v>10</v>
      </c>
      <c r="L189" s="1499">
        <v>10</v>
      </c>
      <c r="M189" s="1499">
        <v>24</v>
      </c>
      <c r="N189" s="1499">
        <v>15</v>
      </c>
      <c r="O189" s="1499">
        <v>23</v>
      </c>
      <c r="P189" s="1499">
        <v>28</v>
      </c>
      <c r="Q189" s="1499">
        <v>24</v>
      </c>
      <c r="R189" s="1499">
        <v>28</v>
      </c>
      <c r="S189" s="1499">
        <v>34</v>
      </c>
      <c r="T189" s="1499">
        <v>45</v>
      </c>
      <c r="U189" s="1499">
        <v>36</v>
      </c>
      <c r="V189" s="1499">
        <v>24</v>
      </c>
      <c r="W189" s="1499">
        <v>21</v>
      </c>
      <c r="X189" s="1499">
        <v>15</v>
      </c>
      <c r="Y189" s="1499">
        <v>2</v>
      </c>
      <c r="Z189" s="1499">
        <v>1</v>
      </c>
      <c r="AA189" s="1508">
        <v>1</v>
      </c>
      <c r="AB189" s="1499">
        <v>35</v>
      </c>
      <c r="AC189" s="1499">
        <v>182</v>
      </c>
      <c r="AD189" s="1508">
        <v>178</v>
      </c>
      <c r="AE189" s="1500">
        <v>8.8607594936708853</v>
      </c>
      <c r="AF189" s="1500">
        <v>46.075949367088612</v>
      </c>
      <c r="AG189" s="1501">
        <v>45.063291139240505</v>
      </c>
    </row>
    <row r="190" spans="2:33" s="1520" customFormat="1" ht="11.45" customHeight="1">
      <c r="B190" s="1544" t="s">
        <v>1494</v>
      </c>
      <c r="C190" s="1545">
        <v>415</v>
      </c>
      <c r="D190" s="1547" t="s">
        <v>1435</v>
      </c>
      <c r="E190" s="1545">
        <v>894</v>
      </c>
      <c r="F190" s="1548">
        <v>24</v>
      </c>
      <c r="G190" s="1548">
        <v>26</v>
      </c>
      <c r="H190" s="1548">
        <v>34</v>
      </c>
      <c r="I190" s="1548">
        <v>32</v>
      </c>
      <c r="J190" s="1548">
        <v>25</v>
      </c>
      <c r="K190" s="1548">
        <v>31</v>
      </c>
      <c r="L190" s="1548">
        <v>38</v>
      </c>
      <c r="M190" s="1548">
        <v>37</v>
      </c>
      <c r="N190" s="1548">
        <v>40</v>
      </c>
      <c r="O190" s="1548">
        <v>64</v>
      </c>
      <c r="P190" s="1548">
        <v>44</v>
      </c>
      <c r="Q190" s="1548">
        <v>69</v>
      </c>
      <c r="R190" s="1548">
        <v>70</v>
      </c>
      <c r="S190" s="1548">
        <v>88</v>
      </c>
      <c r="T190" s="1548">
        <v>83</v>
      </c>
      <c r="U190" s="1548">
        <v>56</v>
      </c>
      <c r="V190" s="1548">
        <v>59</v>
      </c>
      <c r="W190" s="1548">
        <v>45</v>
      </c>
      <c r="X190" s="1548">
        <v>18</v>
      </c>
      <c r="Y190" s="1548">
        <v>4</v>
      </c>
      <c r="Z190" s="1548" t="s">
        <v>36</v>
      </c>
      <c r="AA190" s="1545">
        <v>7</v>
      </c>
      <c r="AB190" s="1548">
        <v>84</v>
      </c>
      <c r="AC190" s="1548">
        <v>450</v>
      </c>
      <c r="AD190" s="1545">
        <v>353</v>
      </c>
      <c r="AE190" s="1549">
        <v>9.4701240135287481</v>
      </c>
      <c r="AF190" s="1549">
        <v>50.732807215332585</v>
      </c>
      <c r="AG190" s="1550">
        <v>39.797068771138669</v>
      </c>
    </row>
    <row r="191" spans="2:33" s="1520" customFormat="1" ht="11.45" customHeight="1">
      <c r="B191" s="1521"/>
      <c r="C191" s="1522"/>
      <c r="D191" s="1523" t="s">
        <v>31</v>
      </c>
      <c r="E191" s="1508">
        <v>416</v>
      </c>
      <c r="F191" s="1499">
        <v>10</v>
      </c>
      <c r="G191" s="1499">
        <v>15</v>
      </c>
      <c r="H191" s="1499">
        <v>17</v>
      </c>
      <c r="I191" s="1499">
        <v>9</v>
      </c>
      <c r="J191" s="1499">
        <v>14</v>
      </c>
      <c r="K191" s="1499">
        <v>18</v>
      </c>
      <c r="L191" s="1499">
        <v>23</v>
      </c>
      <c r="M191" s="1499">
        <v>17</v>
      </c>
      <c r="N191" s="1499">
        <v>16</v>
      </c>
      <c r="O191" s="1499">
        <v>33</v>
      </c>
      <c r="P191" s="1499">
        <v>19</v>
      </c>
      <c r="Q191" s="1499">
        <v>38</v>
      </c>
      <c r="R191" s="1499">
        <v>32</v>
      </c>
      <c r="S191" s="1499">
        <v>43</v>
      </c>
      <c r="T191" s="1499">
        <v>37</v>
      </c>
      <c r="U191" s="1499">
        <v>21</v>
      </c>
      <c r="V191" s="1499">
        <v>25</v>
      </c>
      <c r="W191" s="1499">
        <v>18</v>
      </c>
      <c r="X191" s="1499">
        <v>5</v>
      </c>
      <c r="Y191" s="1499">
        <v>1</v>
      </c>
      <c r="Z191" s="1499" t="s">
        <v>36</v>
      </c>
      <c r="AA191" s="1508">
        <v>5</v>
      </c>
      <c r="AB191" s="1499">
        <v>42</v>
      </c>
      <c r="AC191" s="1499">
        <v>219</v>
      </c>
      <c r="AD191" s="1508">
        <v>150</v>
      </c>
      <c r="AE191" s="1500">
        <v>10.218978102189782</v>
      </c>
      <c r="AF191" s="1500">
        <v>53.284671532846716</v>
      </c>
      <c r="AG191" s="1501">
        <v>36.496350364963504</v>
      </c>
    </row>
    <row r="192" spans="2:33" s="1520" customFormat="1" ht="11.45" customHeight="1">
      <c r="B192" s="1537"/>
      <c r="C192" s="1546"/>
      <c r="D192" s="1518" t="s">
        <v>32</v>
      </c>
      <c r="E192" s="1508">
        <v>478</v>
      </c>
      <c r="F192" s="1499">
        <v>14</v>
      </c>
      <c r="G192" s="1499">
        <v>11</v>
      </c>
      <c r="H192" s="1499">
        <v>17</v>
      </c>
      <c r="I192" s="1499">
        <v>23</v>
      </c>
      <c r="J192" s="1499">
        <v>11</v>
      </c>
      <c r="K192" s="1499">
        <v>13</v>
      </c>
      <c r="L192" s="1499">
        <v>15</v>
      </c>
      <c r="M192" s="1499">
        <v>20</v>
      </c>
      <c r="N192" s="1499">
        <v>24</v>
      </c>
      <c r="O192" s="1499">
        <v>31</v>
      </c>
      <c r="P192" s="1499">
        <v>25</v>
      </c>
      <c r="Q192" s="1499">
        <v>31</v>
      </c>
      <c r="R192" s="1499">
        <v>38</v>
      </c>
      <c r="S192" s="1499">
        <v>45</v>
      </c>
      <c r="T192" s="1499">
        <v>46</v>
      </c>
      <c r="U192" s="1499">
        <v>35</v>
      </c>
      <c r="V192" s="1499">
        <v>34</v>
      </c>
      <c r="W192" s="1499">
        <v>27</v>
      </c>
      <c r="X192" s="1499">
        <v>13</v>
      </c>
      <c r="Y192" s="1499">
        <v>3</v>
      </c>
      <c r="Z192" s="1499" t="s">
        <v>36</v>
      </c>
      <c r="AA192" s="1508">
        <v>2</v>
      </c>
      <c r="AB192" s="1499">
        <v>42</v>
      </c>
      <c r="AC192" s="1499">
        <v>231</v>
      </c>
      <c r="AD192" s="1508">
        <v>203</v>
      </c>
      <c r="AE192" s="1500">
        <v>8.8235294117647065</v>
      </c>
      <c r="AF192" s="1500">
        <v>48.529411764705884</v>
      </c>
      <c r="AG192" s="1501">
        <v>42.647058823529413</v>
      </c>
    </row>
    <row r="193" spans="2:33" s="1520" customFormat="1" ht="11.45" customHeight="1">
      <c r="B193" s="1536" t="s">
        <v>1495</v>
      </c>
      <c r="C193" s="1545">
        <v>333</v>
      </c>
      <c r="D193" s="1547" t="s">
        <v>1435</v>
      </c>
      <c r="E193" s="1545">
        <v>673</v>
      </c>
      <c r="F193" s="1548">
        <v>16</v>
      </c>
      <c r="G193" s="1548">
        <v>13</v>
      </c>
      <c r="H193" s="1548">
        <v>17</v>
      </c>
      <c r="I193" s="1548">
        <v>26</v>
      </c>
      <c r="J193" s="1548">
        <v>16</v>
      </c>
      <c r="K193" s="1548">
        <v>29</v>
      </c>
      <c r="L193" s="1548">
        <v>23</v>
      </c>
      <c r="M193" s="1548">
        <v>21</v>
      </c>
      <c r="N193" s="1548">
        <v>26</v>
      </c>
      <c r="O193" s="1548">
        <v>57</v>
      </c>
      <c r="P193" s="1548">
        <v>41</v>
      </c>
      <c r="Q193" s="1548">
        <v>47</v>
      </c>
      <c r="R193" s="1548">
        <v>43</v>
      </c>
      <c r="S193" s="1548">
        <v>56</v>
      </c>
      <c r="T193" s="1548">
        <v>74</v>
      </c>
      <c r="U193" s="1548">
        <v>60</v>
      </c>
      <c r="V193" s="1548">
        <v>54</v>
      </c>
      <c r="W193" s="1548">
        <v>37</v>
      </c>
      <c r="X193" s="1548">
        <v>10</v>
      </c>
      <c r="Y193" s="1548" t="s">
        <v>36</v>
      </c>
      <c r="Z193" s="1548" t="s">
        <v>36</v>
      </c>
      <c r="AA193" s="1545">
        <v>7</v>
      </c>
      <c r="AB193" s="1548">
        <v>46</v>
      </c>
      <c r="AC193" s="1548">
        <v>329</v>
      </c>
      <c r="AD193" s="1545">
        <v>291</v>
      </c>
      <c r="AE193" s="1549">
        <v>6.9069069069069062</v>
      </c>
      <c r="AF193" s="1549">
        <v>49.3993993993994</v>
      </c>
      <c r="AG193" s="1550">
        <v>43.693693693693689</v>
      </c>
    </row>
    <row r="194" spans="2:33" s="1520" customFormat="1" ht="11.45" customHeight="1">
      <c r="B194" s="1521"/>
      <c r="C194" s="1522"/>
      <c r="D194" s="1523" t="s">
        <v>31</v>
      </c>
      <c r="E194" s="1508">
        <v>310</v>
      </c>
      <c r="F194" s="1499">
        <v>3</v>
      </c>
      <c r="G194" s="1499">
        <v>8</v>
      </c>
      <c r="H194" s="1499">
        <v>7</v>
      </c>
      <c r="I194" s="1499">
        <v>11</v>
      </c>
      <c r="J194" s="1499">
        <v>9</v>
      </c>
      <c r="K194" s="1499">
        <v>15</v>
      </c>
      <c r="L194" s="1499">
        <v>9</v>
      </c>
      <c r="M194" s="1499">
        <v>14</v>
      </c>
      <c r="N194" s="1499">
        <v>14</v>
      </c>
      <c r="O194" s="1499">
        <v>30</v>
      </c>
      <c r="P194" s="1499">
        <v>20</v>
      </c>
      <c r="Q194" s="1499">
        <v>19</v>
      </c>
      <c r="R194" s="1499">
        <v>22</v>
      </c>
      <c r="S194" s="1499">
        <v>28</v>
      </c>
      <c r="T194" s="1499">
        <v>36</v>
      </c>
      <c r="U194" s="1499">
        <v>20</v>
      </c>
      <c r="V194" s="1499">
        <v>23</v>
      </c>
      <c r="W194" s="1499">
        <v>15</v>
      </c>
      <c r="X194" s="1499">
        <v>3</v>
      </c>
      <c r="Y194" s="1499" t="s">
        <v>36</v>
      </c>
      <c r="Z194" s="1499" t="s">
        <v>36</v>
      </c>
      <c r="AA194" s="1508">
        <v>4</v>
      </c>
      <c r="AB194" s="1499">
        <v>18</v>
      </c>
      <c r="AC194" s="1499">
        <v>163</v>
      </c>
      <c r="AD194" s="1508">
        <v>125</v>
      </c>
      <c r="AE194" s="1500">
        <v>5.8823529411764701</v>
      </c>
      <c r="AF194" s="1500">
        <v>53.267973856209153</v>
      </c>
      <c r="AG194" s="1501">
        <v>40.849673202614376</v>
      </c>
    </row>
    <row r="195" spans="2:33" s="1520" customFormat="1" ht="11.45" customHeight="1">
      <c r="B195" s="1536"/>
      <c r="C195" s="1546"/>
      <c r="D195" s="1518" t="s">
        <v>32</v>
      </c>
      <c r="E195" s="1508">
        <v>363</v>
      </c>
      <c r="F195" s="1499">
        <v>13</v>
      </c>
      <c r="G195" s="1499">
        <v>5</v>
      </c>
      <c r="H195" s="1499">
        <v>10</v>
      </c>
      <c r="I195" s="1499">
        <v>15</v>
      </c>
      <c r="J195" s="1499">
        <v>7</v>
      </c>
      <c r="K195" s="1499">
        <v>14</v>
      </c>
      <c r="L195" s="1499">
        <v>14</v>
      </c>
      <c r="M195" s="1499">
        <v>7</v>
      </c>
      <c r="N195" s="1499">
        <v>12</v>
      </c>
      <c r="O195" s="1499">
        <v>27</v>
      </c>
      <c r="P195" s="1499">
        <v>21</v>
      </c>
      <c r="Q195" s="1499">
        <v>28</v>
      </c>
      <c r="R195" s="1499">
        <v>21</v>
      </c>
      <c r="S195" s="1499">
        <v>28</v>
      </c>
      <c r="T195" s="1499">
        <v>38</v>
      </c>
      <c r="U195" s="1499">
        <v>40</v>
      </c>
      <c r="V195" s="1499">
        <v>31</v>
      </c>
      <c r="W195" s="1499">
        <v>22</v>
      </c>
      <c r="X195" s="1499">
        <v>7</v>
      </c>
      <c r="Y195" s="1499" t="s">
        <v>36</v>
      </c>
      <c r="Z195" s="1499" t="s">
        <v>36</v>
      </c>
      <c r="AA195" s="1508">
        <v>3</v>
      </c>
      <c r="AB195" s="1499">
        <v>28</v>
      </c>
      <c r="AC195" s="1499">
        <v>166</v>
      </c>
      <c r="AD195" s="1508">
        <v>166</v>
      </c>
      <c r="AE195" s="1500">
        <v>7.7777777777777777</v>
      </c>
      <c r="AF195" s="1500">
        <v>46.111111111111114</v>
      </c>
      <c r="AG195" s="1501">
        <v>46.111111111111114</v>
      </c>
    </row>
    <row r="196" spans="2:33" s="1520" customFormat="1" ht="11.45" customHeight="1">
      <c r="B196" s="1544" t="s">
        <v>1496</v>
      </c>
      <c r="C196" s="1545">
        <v>267</v>
      </c>
      <c r="D196" s="1547" t="s">
        <v>1435</v>
      </c>
      <c r="E196" s="1545">
        <v>861</v>
      </c>
      <c r="F196" s="1548">
        <v>18</v>
      </c>
      <c r="G196" s="1548">
        <v>26</v>
      </c>
      <c r="H196" s="1548">
        <v>19</v>
      </c>
      <c r="I196" s="1548">
        <v>27</v>
      </c>
      <c r="J196" s="1548">
        <v>34</v>
      </c>
      <c r="K196" s="1548">
        <v>24</v>
      </c>
      <c r="L196" s="1548">
        <v>23</v>
      </c>
      <c r="M196" s="1548">
        <v>41</v>
      </c>
      <c r="N196" s="1548">
        <v>50</v>
      </c>
      <c r="O196" s="1548">
        <v>50</v>
      </c>
      <c r="P196" s="1548">
        <v>84</v>
      </c>
      <c r="Q196" s="1548">
        <v>83</v>
      </c>
      <c r="R196" s="1548">
        <v>53</v>
      </c>
      <c r="S196" s="1548">
        <v>77</v>
      </c>
      <c r="T196" s="1548">
        <v>83</v>
      </c>
      <c r="U196" s="1548">
        <v>51</v>
      </c>
      <c r="V196" s="1548">
        <v>57</v>
      </c>
      <c r="W196" s="1548">
        <v>28</v>
      </c>
      <c r="X196" s="1548">
        <v>21</v>
      </c>
      <c r="Y196" s="1548">
        <v>3</v>
      </c>
      <c r="Z196" s="1548" t="s">
        <v>36</v>
      </c>
      <c r="AA196" s="1545">
        <v>9</v>
      </c>
      <c r="AB196" s="1548">
        <v>63</v>
      </c>
      <c r="AC196" s="1548">
        <v>469</v>
      </c>
      <c r="AD196" s="1545">
        <v>320</v>
      </c>
      <c r="AE196" s="1549">
        <v>7.3943661971830981</v>
      </c>
      <c r="AF196" s="1549">
        <v>55.046948356807512</v>
      </c>
      <c r="AG196" s="1550">
        <v>37.558685446009385</v>
      </c>
    </row>
    <row r="197" spans="2:33" s="1520" customFormat="1" ht="11.45" customHeight="1">
      <c r="B197" s="1521"/>
      <c r="C197" s="1522"/>
      <c r="D197" s="1523" t="s">
        <v>31</v>
      </c>
      <c r="E197" s="1508">
        <v>399</v>
      </c>
      <c r="F197" s="1499">
        <v>7</v>
      </c>
      <c r="G197" s="1499">
        <v>12</v>
      </c>
      <c r="H197" s="1499">
        <v>12</v>
      </c>
      <c r="I197" s="1499">
        <v>17</v>
      </c>
      <c r="J197" s="1499">
        <v>16</v>
      </c>
      <c r="K197" s="1499">
        <v>8</v>
      </c>
      <c r="L197" s="1499">
        <v>8</v>
      </c>
      <c r="M197" s="1499">
        <v>25</v>
      </c>
      <c r="N197" s="1499">
        <v>21</v>
      </c>
      <c r="O197" s="1499">
        <v>22</v>
      </c>
      <c r="P197" s="1499">
        <v>42</v>
      </c>
      <c r="Q197" s="1499">
        <v>42</v>
      </c>
      <c r="R197" s="1499">
        <v>27</v>
      </c>
      <c r="S197" s="1499">
        <v>33</v>
      </c>
      <c r="T197" s="1499">
        <v>44</v>
      </c>
      <c r="U197" s="1499">
        <v>21</v>
      </c>
      <c r="V197" s="1499">
        <v>26</v>
      </c>
      <c r="W197" s="1499">
        <v>5</v>
      </c>
      <c r="X197" s="1499">
        <v>5</v>
      </c>
      <c r="Y197" s="1499">
        <v>1</v>
      </c>
      <c r="Z197" s="1499" t="s">
        <v>36</v>
      </c>
      <c r="AA197" s="1508">
        <v>5</v>
      </c>
      <c r="AB197" s="1499">
        <v>31</v>
      </c>
      <c r="AC197" s="1499">
        <v>228</v>
      </c>
      <c r="AD197" s="1508">
        <v>135</v>
      </c>
      <c r="AE197" s="1500">
        <v>7.8680203045685282</v>
      </c>
      <c r="AF197" s="1500">
        <v>57.868020304568525</v>
      </c>
      <c r="AG197" s="1501">
        <v>34.263959390862944</v>
      </c>
    </row>
    <row r="198" spans="2:33" s="1520" customFormat="1" ht="11.45" customHeight="1">
      <c r="B198" s="1537"/>
      <c r="C198" s="1538"/>
      <c r="D198" s="1539" t="s">
        <v>32</v>
      </c>
      <c r="E198" s="1540">
        <v>462</v>
      </c>
      <c r="F198" s="1541">
        <v>11</v>
      </c>
      <c r="G198" s="1541">
        <v>14</v>
      </c>
      <c r="H198" s="1541">
        <v>7</v>
      </c>
      <c r="I198" s="1541">
        <v>10</v>
      </c>
      <c r="J198" s="1541">
        <v>18</v>
      </c>
      <c r="K198" s="1541">
        <v>16</v>
      </c>
      <c r="L198" s="1541">
        <v>15</v>
      </c>
      <c r="M198" s="1541">
        <v>16</v>
      </c>
      <c r="N198" s="1541">
        <v>29</v>
      </c>
      <c r="O198" s="1541">
        <v>28</v>
      </c>
      <c r="P198" s="1541">
        <v>42</v>
      </c>
      <c r="Q198" s="1541">
        <v>41</v>
      </c>
      <c r="R198" s="1541">
        <v>26</v>
      </c>
      <c r="S198" s="1541">
        <v>44</v>
      </c>
      <c r="T198" s="1541">
        <v>39</v>
      </c>
      <c r="U198" s="1541">
        <v>30</v>
      </c>
      <c r="V198" s="1541">
        <v>31</v>
      </c>
      <c r="W198" s="1541">
        <v>23</v>
      </c>
      <c r="X198" s="1541">
        <v>16</v>
      </c>
      <c r="Y198" s="1541">
        <v>2</v>
      </c>
      <c r="Z198" s="1541" t="s">
        <v>36</v>
      </c>
      <c r="AA198" s="1540">
        <v>4</v>
      </c>
      <c r="AB198" s="1541">
        <v>32</v>
      </c>
      <c r="AC198" s="1541">
        <v>241</v>
      </c>
      <c r="AD198" s="1540">
        <v>185</v>
      </c>
      <c r="AE198" s="1542">
        <v>6.9868995633187767</v>
      </c>
      <c r="AF198" s="1542">
        <v>52.620087336244538</v>
      </c>
      <c r="AG198" s="1543">
        <v>40.393013100436683</v>
      </c>
    </row>
    <row r="199" spans="2:33" s="1520" customFormat="1" ht="11.45" customHeight="1">
      <c r="B199" s="1536" t="s">
        <v>1497</v>
      </c>
      <c r="C199" s="1508">
        <v>546</v>
      </c>
      <c r="D199" s="1518" t="s">
        <v>1435</v>
      </c>
      <c r="E199" s="1508">
        <v>925</v>
      </c>
      <c r="F199" s="1499">
        <v>38</v>
      </c>
      <c r="G199" s="1499">
        <v>47</v>
      </c>
      <c r="H199" s="1499">
        <v>27</v>
      </c>
      <c r="I199" s="1499">
        <v>13</v>
      </c>
      <c r="J199" s="1499">
        <v>53</v>
      </c>
      <c r="K199" s="1499">
        <v>55</v>
      </c>
      <c r="L199" s="1499">
        <v>62</v>
      </c>
      <c r="M199" s="1499">
        <v>63</v>
      </c>
      <c r="N199" s="1499">
        <v>69</v>
      </c>
      <c r="O199" s="1499">
        <v>102</v>
      </c>
      <c r="P199" s="1499">
        <v>60</v>
      </c>
      <c r="Q199" s="1499">
        <v>67</v>
      </c>
      <c r="R199" s="1499">
        <v>54</v>
      </c>
      <c r="S199" s="1499">
        <v>44</v>
      </c>
      <c r="T199" s="1499">
        <v>46</v>
      </c>
      <c r="U199" s="1499">
        <v>27</v>
      </c>
      <c r="V199" s="1499">
        <v>28</v>
      </c>
      <c r="W199" s="1499">
        <v>17</v>
      </c>
      <c r="X199" s="1499">
        <v>7</v>
      </c>
      <c r="Y199" s="1499">
        <v>2</v>
      </c>
      <c r="Z199" s="1499" t="s">
        <v>36</v>
      </c>
      <c r="AA199" s="1508">
        <v>44</v>
      </c>
      <c r="AB199" s="1499">
        <v>112</v>
      </c>
      <c r="AC199" s="1499">
        <v>598</v>
      </c>
      <c r="AD199" s="1508">
        <v>171</v>
      </c>
      <c r="AE199" s="1500">
        <v>12.712826333711691</v>
      </c>
      <c r="AF199" s="1500">
        <v>67.877412031782072</v>
      </c>
      <c r="AG199" s="1501">
        <v>19.409761634506243</v>
      </c>
    </row>
    <row r="200" spans="2:33" s="1520" customFormat="1" ht="11.45" customHeight="1">
      <c r="B200" s="1521"/>
      <c r="C200" s="1522"/>
      <c r="D200" s="1523" t="s">
        <v>31</v>
      </c>
      <c r="E200" s="1508">
        <v>416</v>
      </c>
      <c r="F200" s="1499">
        <v>25</v>
      </c>
      <c r="G200" s="1499">
        <v>21</v>
      </c>
      <c r="H200" s="1499">
        <v>14</v>
      </c>
      <c r="I200" s="1499">
        <v>5</v>
      </c>
      <c r="J200" s="1499">
        <v>20</v>
      </c>
      <c r="K200" s="1499">
        <v>20</v>
      </c>
      <c r="L200" s="1499">
        <v>32</v>
      </c>
      <c r="M200" s="1499">
        <v>24</v>
      </c>
      <c r="N200" s="1499">
        <v>25</v>
      </c>
      <c r="O200" s="1499">
        <v>61</v>
      </c>
      <c r="P200" s="1499">
        <v>22</v>
      </c>
      <c r="Q200" s="1499">
        <v>31</v>
      </c>
      <c r="R200" s="1499">
        <v>23</v>
      </c>
      <c r="S200" s="1499">
        <v>21</v>
      </c>
      <c r="T200" s="1499">
        <v>16</v>
      </c>
      <c r="U200" s="1499">
        <v>10</v>
      </c>
      <c r="V200" s="1499">
        <v>14</v>
      </c>
      <c r="W200" s="1499">
        <v>4</v>
      </c>
      <c r="X200" s="1499">
        <v>1</v>
      </c>
      <c r="Y200" s="1499" t="s">
        <v>36</v>
      </c>
      <c r="Z200" s="1499" t="s">
        <v>36</v>
      </c>
      <c r="AA200" s="1508">
        <v>27</v>
      </c>
      <c r="AB200" s="1499">
        <v>60</v>
      </c>
      <c r="AC200" s="1499">
        <v>263</v>
      </c>
      <c r="AD200" s="1508">
        <v>66</v>
      </c>
      <c r="AE200" s="1500">
        <v>15.424164524421593</v>
      </c>
      <c r="AF200" s="1500">
        <v>67.609254498714648</v>
      </c>
      <c r="AG200" s="1501">
        <v>16.966580976863753</v>
      </c>
    </row>
    <row r="201" spans="2:33" s="1520" customFormat="1" ht="11.45" customHeight="1">
      <c r="B201" s="1536"/>
      <c r="C201" s="1546"/>
      <c r="D201" s="1518" t="s">
        <v>32</v>
      </c>
      <c r="E201" s="1508">
        <v>509</v>
      </c>
      <c r="F201" s="1499">
        <v>13</v>
      </c>
      <c r="G201" s="1499">
        <v>26</v>
      </c>
      <c r="H201" s="1499">
        <v>13</v>
      </c>
      <c r="I201" s="1499">
        <v>8</v>
      </c>
      <c r="J201" s="1499">
        <v>33</v>
      </c>
      <c r="K201" s="1499">
        <v>35</v>
      </c>
      <c r="L201" s="1499">
        <v>30</v>
      </c>
      <c r="M201" s="1499">
        <v>39</v>
      </c>
      <c r="N201" s="1499">
        <v>44</v>
      </c>
      <c r="O201" s="1499">
        <v>41</v>
      </c>
      <c r="P201" s="1499">
        <v>38</v>
      </c>
      <c r="Q201" s="1499">
        <v>36</v>
      </c>
      <c r="R201" s="1499">
        <v>31</v>
      </c>
      <c r="S201" s="1499">
        <v>23</v>
      </c>
      <c r="T201" s="1499">
        <v>30</v>
      </c>
      <c r="U201" s="1499">
        <v>17</v>
      </c>
      <c r="V201" s="1499">
        <v>14</v>
      </c>
      <c r="W201" s="1499">
        <v>13</v>
      </c>
      <c r="X201" s="1499">
        <v>6</v>
      </c>
      <c r="Y201" s="1499">
        <v>2</v>
      </c>
      <c r="Z201" s="1499" t="s">
        <v>36</v>
      </c>
      <c r="AA201" s="1508">
        <v>17</v>
      </c>
      <c r="AB201" s="1499">
        <v>52</v>
      </c>
      <c r="AC201" s="1499">
        <v>335</v>
      </c>
      <c r="AD201" s="1508">
        <v>105</v>
      </c>
      <c r="AE201" s="1500">
        <v>10.569105691056912</v>
      </c>
      <c r="AF201" s="1500">
        <v>68.089430894308947</v>
      </c>
      <c r="AG201" s="1501">
        <v>21.341463414634145</v>
      </c>
    </row>
    <row r="202" spans="2:33" s="1520" customFormat="1" ht="11.45" customHeight="1">
      <c r="B202" s="1544" t="s">
        <v>1498</v>
      </c>
      <c r="C202" s="1545">
        <v>115</v>
      </c>
      <c r="D202" s="1547" t="s">
        <v>1435</v>
      </c>
      <c r="E202" s="1545">
        <v>173</v>
      </c>
      <c r="F202" s="1548">
        <v>7</v>
      </c>
      <c r="G202" s="1548">
        <v>8</v>
      </c>
      <c r="H202" s="1548">
        <v>2</v>
      </c>
      <c r="I202" s="1548">
        <v>3</v>
      </c>
      <c r="J202" s="1548">
        <v>3</v>
      </c>
      <c r="K202" s="1548">
        <v>8</v>
      </c>
      <c r="L202" s="1548">
        <v>6</v>
      </c>
      <c r="M202" s="1548">
        <v>16</v>
      </c>
      <c r="N202" s="1548">
        <v>12</v>
      </c>
      <c r="O202" s="1548">
        <v>21</v>
      </c>
      <c r="P202" s="1548">
        <v>6</v>
      </c>
      <c r="Q202" s="1548">
        <v>17</v>
      </c>
      <c r="R202" s="1548">
        <v>9</v>
      </c>
      <c r="S202" s="1548">
        <v>15</v>
      </c>
      <c r="T202" s="1548">
        <v>19</v>
      </c>
      <c r="U202" s="1548">
        <v>3</v>
      </c>
      <c r="V202" s="1548">
        <v>5</v>
      </c>
      <c r="W202" s="1548">
        <v>4</v>
      </c>
      <c r="X202" s="1548">
        <v>2</v>
      </c>
      <c r="Y202" s="1548" t="s">
        <v>36</v>
      </c>
      <c r="Z202" s="1548" t="s">
        <v>36</v>
      </c>
      <c r="AA202" s="1545">
        <v>7</v>
      </c>
      <c r="AB202" s="1548">
        <v>17</v>
      </c>
      <c r="AC202" s="1548">
        <v>101</v>
      </c>
      <c r="AD202" s="1545">
        <v>48</v>
      </c>
      <c r="AE202" s="1549">
        <v>10.240963855421686</v>
      </c>
      <c r="AF202" s="1549">
        <v>60.843373493975903</v>
      </c>
      <c r="AG202" s="1550">
        <v>28.915662650602407</v>
      </c>
    </row>
    <row r="203" spans="2:33" s="1520" customFormat="1" ht="11.45" customHeight="1">
      <c r="B203" s="1521"/>
      <c r="C203" s="1522"/>
      <c r="D203" s="1523" t="s">
        <v>31</v>
      </c>
      <c r="E203" s="1508">
        <v>83</v>
      </c>
      <c r="F203" s="1499">
        <v>5</v>
      </c>
      <c r="G203" s="1499">
        <v>6</v>
      </c>
      <c r="H203" s="1499" t="s">
        <v>36</v>
      </c>
      <c r="I203" s="1499">
        <v>1</v>
      </c>
      <c r="J203" s="1499">
        <v>1</v>
      </c>
      <c r="K203" s="1499">
        <v>5</v>
      </c>
      <c r="L203" s="1499">
        <v>4</v>
      </c>
      <c r="M203" s="1499">
        <v>7</v>
      </c>
      <c r="N203" s="1499">
        <v>6</v>
      </c>
      <c r="O203" s="1499">
        <v>10</v>
      </c>
      <c r="P203" s="1499">
        <v>5</v>
      </c>
      <c r="Q203" s="1499">
        <v>7</v>
      </c>
      <c r="R203" s="1499">
        <v>6</v>
      </c>
      <c r="S203" s="1499">
        <v>6</v>
      </c>
      <c r="T203" s="1499">
        <v>9</v>
      </c>
      <c r="U203" s="1499">
        <v>1</v>
      </c>
      <c r="V203" s="1499">
        <v>1</v>
      </c>
      <c r="W203" s="1499" t="s">
        <v>36</v>
      </c>
      <c r="X203" s="1499" t="s">
        <v>36</v>
      </c>
      <c r="Y203" s="1499" t="s">
        <v>36</v>
      </c>
      <c r="Z203" s="1499" t="s">
        <v>36</v>
      </c>
      <c r="AA203" s="1508">
        <v>3</v>
      </c>
      <c r="AB203" s="1499">
        <v>11</v>
      </c>
      <c r="AC203" s="1499">
        <v>52</v>
      </c>
      <c r="AD203" s="1508">
        <v>17</v>
      </c>
      <c r="AE203" s="1500">
        <v>13.750000000000002</v>
      </c>
      <c r="AF203" s="1500">
        <v>65</v>
      </c>
      <c r="AG203" s="1501">
        <v>21.25</v>
      </c>
    </row>
    <row r="204" spans="2:33" s="1520" customFormat="1" ht="11.45" customHeight="1">
      <c r="B204" s="1537"/>
      <c r="C204" s="1546"/>
      <c r="D204" s="1518" t="s">
        <v>32</v>
      </c>
      <c r="E204" s="1508">
        <v>90</v>
      </c>
      <c r="F204" s="1499">
        <v>2</v>
      </c>
      <c r="G204" s="1499">
        <v>2</v>
      </c>
      <c r="H204" s="1499">
        <v>2</v>
      </c>
      <c r="I204" s="1499">
        <v>2</v>
      </c>
      <c r="J204" s="1499">
        <v>2</v>
      </c>
      <c r="K204" s="1499">
        <v>3</v>
      </c>
      <c r="L204" s="1499">
        <v>2</v>
      </c>
      <c r="M204" s="1499">
        <v>9</v>
      </c>
      <c r="N204" s="1499">
        <v>6</v>
      </c>
      <c r="O204" s="1499">
        <v>11</v>
      </c>
      <c r="P204" s="1499">
        <v>1</v>
      </c>
      <c r="Q204" s="1499">
        <v>10</v>
      </c>
      <c r="R204" s="1499">
        <v>3</v>
      </c>
      <c r="S204" s="1499">
        <v>9</v>
      </c>
      <c r="T204" s="1499">
        <v>10</v>
      </c>
      <c r="U204" s="1499">
        <v>2</v>
      </c>
      <c r="V204" s="1499">
        <v>4</v>
      </c>
      <c r="W204" s="1499">
        <v>4</v>
      </c>
      <c r="X204" s="1499">
        <v>2</v>
      </c>
      <c r="Y204" s="1499" t="s">
        <v>36</v>
      </c>
      <c r="Z204" s="1499" t="s">
        <v>36</v>
      </c>
      <c r="AA204" s="1508">
        <v>4</v>
      </c>
      <c r="AB204" s="1499">
        <v>6</v>
      </c>
      <c r="AC204" s="1499">
        <v>49</v>
      </c>
      <c r="AD204" s="1508">
        <v>31</v>
      </c>
      <c r="AE204" s="1500">
        <v>6.9767441860465116</v>
      </c>
      <c r="AF204" s="1500">
        <v>56.97674418604651</v>
      </c>
      <c r="AG204" s="1501">
        <v>36.046511627906973</v>
      </c>
    </row>
    <row r="205" spans="2:33" s="1520" customFormat="1" ht="11.45" customHeight="1">
      <c r="B205" s="1536" t="s">
        <v>1499</v>
      </c>
      <c r="C205" s="1545">
        <v>237</v>
      </c>
      <c r="D205" s="1547" t="s">
        <v>1435</v>
      </c>
      <c r="E205" s="1545">
        <v>393</v>
      </c>
      <c r="F205" s="1548">
        <v>14</v>
      </c>
      <c r="G205" s="1548">
        <v>18</v>
      </c>
      <c r="H205" s="1548">
        <v>12</v>
      </c>
      <c r="I205" s="1548">
        <v>8</v>
      </c>
      <c r="J205" s="1548">
        <v>17</v>
      </c>
      <c r="K205" s="1548">
        <v>34</v>
      </c>
      <c r="L205" s="1548">
        <v>28</v>
      </c>
      <c r="M205" s="1548">
        <v>24</v>
      </c>
      <c r="N205" s="1548">
        <v>36</v>
      </c>
      <c r="O205" s="1548">
        <v>37</v>
      </c>
      <c r="P205" s="1548">
        <v>29</v>
      </c>
      <c r="Q205" s="1548">
        <v>27</v>
      </c>
      <c r="R205" s="1548">
        <v>33</v>
      </c>
      <c r="S205" s="1548">
        <v>32</v>
      </c>
      <c r="T205" s="1548">
        <v>15</v>
      </c>
      <c r="U205" s="1548">
        <v>11</v>
      </c>
      <c r="V205" s="1548">
        <v>6</v>
      </c>
      <c r="W205" s="1548">
        <v>6</v>
      </c>
      <c r="X205" s="1548">
        <v>1</v>
      </c>
      <c r="Y205" s="1548" t="s">
        <v>36</v>
      </c>
      <c r="Z205" s="1548" t="s">
        <v>36</v>
      </c>
      <c r="AA205" s="1545">
        <v>5</v>
      </c>
      <c r="AB205" s="1548">
        <v>44</v>
      </c>
      <c r="AC205" s="1548">
        <v>273</v>
      </c>
      <c r="AD205" s="1545">
        <v>71</v>
      </c>
      <c r="AE205" s="1549">
        <v>11.340206185567011</v>
      </c>
      <c r="AF205" s="1549">
        <v>70.360824742268051</v>
      </c>
      <c r="AG205" s="1550">
        <v>18.298969072164947</v>
      </c>
    </row>
    <row r="206" spans="2:33" s="1520" customFormat="1" ht="11.45" customHeight="1">
      <c r="B206" s="1521"/>
      <c r="C206" s="1522"/>
      <c r="D206" s="1523" t="s">
        <v>31</v>
      </c>
      <c r="E206" s="1508">
        <v>186</v>
      </c>
      <c r="F206" s="1499">
        <v>10</v>
      </c>
      <c r="G206" s="1499">
        <v>7</v>
      </c>
      <c r="H206" s="1499">
        <v>5</v>
      </c>
      <c r="I206" s="1499">
        <v>4</v>
      </c>
      <c r="J206" s="1499">
        <v>10</v>
      </c>
      <c r="K206" s="1499">
        <v>13</v>
      </c>
      <c r="L206" s="1499">
        <v>15</v>
      </c>
      <c r="M206" s="1499">
        <v>9</v>
      </c>
      <c r="N206" s="1499">
        <v>19</v>
      </c>
      <c r="O206" s="1499">
        <v>17</v>
      </c>
      <c r="P206" s="1499">
        <v>16</v>
      </c>
      <c r="Q206" s="1499">
        <v>15</v>
      </c>
      <c r="R206" s="1499">
        <v>14</v>
      </c>
      <c r="S206" s="1499">
        <v>14</v>
      </c>
      <c r="T206" s="1499">
        <v>7</v>
      </c>
      <c r="U206" s="1499">
        <v>4</v>
      </c>
      <c r="V206" s="1499">
        <v>1</v>
      </c>
      <c r="W206" s="1499">
        <v>3</v>
      </c>
      <c r="X206" s="1499" t="s">
        <v>36</v>
      </c>
      <c r="Y206" s="1499" t="s">
        <v>36</v>
      </c>
      <c r="Z206" s="1499" t="s">
        <v>36</v>
      </c>
      <c r="AA206" s="1508">
        <v>3</v>
      </c>
      <c r="AB206" s="1499">
        <v>22</v>
      </c>
      <c r="AC206" s="1499">
        <v>132</v>
      </c>
      <c r="AD206" s="1508">
        <v>29</v>
      </c>
      <c r="AE206" s="1500">
        <v>12.021857923497267</v>
      </c>
      <c r="AF206" s="1500">
        <v>72.131147540983605</v>
      </c>
      <c r="AG206" s="1501">
        <v>15.846994535519126</v>
      </c>
    </row>
    <row r="207" spans="2:33" s="1520" customFormat="1" ht="11.45" customHeight="1">
      <c r="B207" s="1536"/>
      <c r="C207" s="1546"/>
      <c r="D207" s="1518" t="s">
        <v>32</v>
      </c>
      <c r="E207" s="1508">
        <v>207</v>
      </c>
      <c r="F207" s="1499">
        <v>4</v>
      </c>
      <c r="G207" s="1499">
        <v>11</v>
      </c>
      <c r="H207" s="1499">
        <v>7</v>
      </c>
      <c r="I207" s="1499">
        <v>4</v>
      </c>
      <c r="J207" s="1499">
        <v>7</v>
      </c>
      <c r="K207" s="1499">
        <v>21</v>
      </c>
      <c r="L207" s="1499">
        <v>13</v>
      </c>
      <c r="M207" s="1499">
        <v>15</v>
      </c>
      <c r="N207" s="1499">
        <v>17</v>
      </c>
      <c r="O207" s="1499">
        <v>20</v>
      </c>
      <c r="P207" s="1499">
        <v>13</v>
      </c>
      <c r="Q207" s="1499">
        <v>12</v>
      </c>
      <c r="R207" s="1499">
        <v>19</v>
      </c>
      <c r="S207" s="1499">
        <v>18</v>
      </c>
      <c r="T207" s="1499">
        <v>8</v>
      </c>
      <c r="U207" s="1499">
        <v>7</v>
      </c>
      <c r="V207" s="1499">
        <v>5</v>
      </c>
      <c r="W207" s="1499">
        <v>3</v>
      </c>
      <c r="X207" s="1499">
        <v>1</v>
      </c>
      <c r="Y207" s="1499" t="s">
        <v>36</v>
      </c>
      <c r="Z207" s="1499" t="s">
        <v>36</v>
      </c>
      <c r="AA207" s="1508">
        <v>2</v>
      </c>
      <c r="AB207" s="1499">
        <v>22</v>
      </c>
      <c r="AC207" s="1499">
        <v>141</v>
      </c>
      <c r="AD207" s="1508">
        <v>42</v>
      </c>
      <c r="AE207" s="1500">
        <v>10.731707317073171</v>
      </c>
      <c r="AF207" s="1500">
        <v>68.780487804878049</v>
      </c>
      <c r="AG207" s="1501">
        <v>20.487804878048781</v>
      </c>
    </row>
    <row r="208" spans="2:33" s="1520" customFormat="1" ht="11.45" customHeight="1">
      <c r="B208" s="1544" t="s">
        <v>1500</v>
      </c>
      <c r="C208" s="1545">
        <v>571</v>
      </c>
      <c r="D208" s="1547" t="s">
        <v>1435</v>
      </c>
      <c r="E208" s="1545">
        <v>981</v>
      </c>
      <c r="F208" s="1548">
        <v>30</v>
      </c>
      <c r="G208" s="1548">
        <v>41</v>
      </c>
      <c r="H208" s="1548">
        <v>28</v>
      </c>
      <c r="I208" s="1548">
        <v>30</v>
      </c>
      <c r="J208" s="1548">
        <v>36</v>
      </c>
      <c r="K208" s="1548">
        <v>43</v>
      </c>
      <c r="L208" s="1548">
        <v>40</v>
      </c>
      <c r="M208" s="1548">
        <v>57</v>
      </c>
      <c r="N208" s="1548">
        <v>80</v>
      </c>
      <c r="O208" s="1548">
        <v>93</v>
      </c>
      <c r="P208" s="1548">
        <v>93</v>
      </c>
      <c r="Q208" s="1548">
        <v>77</v>
      </c>
      <c r="R208" s="1548">
        <v>58</v>
      </c>
      <c r="S208" s="1548">
        <v>71</v>
      </c>
      <c r="T208" s="1548">
        <v>76</v>
      </c>
      <c r="U208" s="1548">
        <v>51</v>
      </c>
      <c r="V208" s="1548">
        <v>24</v>
      </c>
      <c r="W208" s="1548">
        <v>20</v>
      </c>
      <c r="X208" s="1548">
        <v>10</v>
      </c>
      <c r="Y208" s="1548">
        <v>2</v>
      </c>
      <c r="Z208" s="1548" t="s">
        <v>36</v>
      </c>
      <c r="AA208" s="1545">
        <v>21</v>
      </c>
      <c r="AB208" s="1548">
        <v>99</v>
      </c>
      <c r="AC208" s="1548">
        <v>607</v>
      </c>
      <c r="AD208" s="1545">
        <v>254</v>
      </c>
      <c r="AE208" s="1549">
        <v>10.3125</v>
      </c>
      <c r="AF208" s="1549">
        <v>63.229166666666671</v>
      </c>
      <c r="AG208" s="1550">
        <v>26.458333333333332</v>
      </c>
    </row>
    <row r="209" spans="2:33" s="1520" customFormat="1" ht="11.45" customHeight="1">
      <c r="B209" s="1521"/>
      <c r="C209" s="1522"/>
      <c r="D209" s="1523" t="s">
        <v>31</v>
      </c>
      <c r="E209" s="1508">
        <v>411</v>
      </c>
      <c r="F209" s="1499">
        <v>15</v>
      </c>
      <c r="G209" s="1499">
        <v>20</v>
      </c>
      <c r="H209" s="1499">
        <v>12</v>
      </c>
      <c r="I209" s="1499">
        <v>15</v>
      </c>
      <c r="J209" s="1499">
        <v>11</v>
      </c>
      <c r="K209" s="1499">
        <v>21</v>
      </c>
      <c r="L209" s="1499">
        <v>16</v>
      </c>
      <c r="M209" s="1499">
        <v>23</v>
      </c>
      <c r="N209" s="1499">
        <v>41</v>
      </c>
      <c r="O209" s="1499">
        <v>37</v>
      </c>
      <c r="P209" s="1499">
        <v>35</v>
      </c>
      <c r="Q209" s="1499">
        <v>37</v>
      </c>
      <c r="R209" s="1499">
        <v>26</v>
      </c>
      <c r="S209" s="1499">
        <v>29</v>
      </c>
      <c r="T209" s="1499">
        <v>30</v>
      </c>
      <c r="U209" s="1499">
        <v>12</v>
      </c>
      <c r="V209" s="1499">
        <v>5</v>
      </c>
      <c r="W209" s="1499">
        <v>9</v>
      </c>
      <c r="X209" s="1499">
        <v>3</v>
      </c>
      <c r="Y209" s="1499">
        <v>1</v>
      </c>
      <c r="Z209" s="1499" t="s">
        <v>36</v>
      </c>
      <c r="AA209" s="1508">
        <v>13</v>
      </c>
      <c r="AB209" s="1499">
        <v>47</v>
      </c>
      <c r="AC209" s="1499">
        <v>262</v>
      </c>
      <c r="AD209" s="1508">
        <v>89</v>
      </c>
      <c r="AE209" s="1500">
        <v>11.809045226130653</v>
      </c>
      <c r="AF209" s="1500">
        <v>65.829145728643212</v>
      </c>
      <c r="AG209" s="1501">
        <v>22.361809045226131</v>
      </c>
    </row>
    <row r="210" spans="2:33" s="1520" customFormat="1" ht="11.45" customHeight="1">
      <c r="B210" s="1537"/>
      <c r="C210" s="1546"/>
      <c r="D210" s="1518" t="s">
        <v>32</v>
      </c>
      <c r="E210" s="1508">
        <v>570</v>
      </c>
      <c r="F210" s="1499">
        <v>15</v>
      </c>
      <c r="G210" s="1499">
        <v>21</v>
      </c>
      <c r="H210" s="1499">
        <v>16</v>
      </c>
      <c r="I210" s="1499">
        <v>15</v>
      </c>
      <c r="J210" s="1499">
        <v>25</v>
      </c>
      <c r="K210" s="1499">
        <v>22</v>
      </c>
      <c r="L210" s="1499">
        <v>24</v>
      </c>
      <c r="M210" s="1499">
        <v>34</v>
      </c>
      <c r="N210" s="1499">
        <v>39</v>
      </c>
      <c r="O210" s="1499">
        <v>56</v>
      </c>
      <c r="P210" s="1499">
        <v>58</v>
      </c>
      <c r="Q210" s="1499">
        <v>40</v>
      </c>
      <c r="R210" s="1499">
        <v>32</v>
      </c>
      <c r="S210" s="1499">
        <v>42</v>
      </c>
      <c r="T210" s="1499">
        <v>46</v>
      </c>
      <c r="U210" s="1499">
        <v>39</v>
      </c>
      <c r="V210" s="1499">
        <v>19</v>
      </c>
      <c r="W210" s="1499">
        <v>11</v>
      </c>
      <c r="X210" s="1499">
        <v>7</v>
      </c>
      <c r="Y210" s="1499">
        <v>1</v>
      </c>
      <c r="Z210" s="1499" t="s">
        <v>36</v>
      </c>
      <c r="AA210" s="1508">
        <v>8</v>
      </c>
      <c r="AB210" s="1499">
        <v>52</v>
      </c>
      <c r="AC210" s="1499">
        <v>345</v>
      </c>
      <c r="AD210" s="1508">
        <v>165</v>
      </c>
      <c r="AE210" s="1500">
        <v>9.252669039145907</v>
      </c>
      <c r="AF210" s="1500">
        <v>61.387900355871885</v>
      </c>
      <c r="AG210" s="1501">
        <v>29.359430604982208</v>
      </c>
    </row>
    <row r="211" spans="2:33" s="1520" customFormat="1" ht="11.45" customHeight="1">
      <c r="B211" s="1536" t="s">
        <v>1501</v>
      </c>
      <c r="C211" s="1545">
        <v>412</v>
      </c>
      <c r="D211" s="1547" t="s">
        <v>1435</v>
      </c>
      <c r="E211" s="1545">
        <v>758</v>
      </c>
      <c r="F211" s="1548">
        <v>29</v>
      </c>
      <c r="G211" s="1548">
        <v>26</v>
      </c>
      <c r="H211" s="1548">
        <v>36</v>
      </c>
      <c r="I211" s="1548">
        <v>34</v>
      </c>
      <c r="J211" s="1548">
        <v>27</v>
      </c>
      <c r="K211" s="1548">
        <v>45</v>
      </c>
      <c r="L211" s="1548">
        <v>51</v>
      </c>
      <c r="M211" s="1548">
        <v>26</v>
      </c>
      <c r="N211" s="1548">
        <v>49</v>
      </c>
      <c r="O211" s="1548">
        <v>78</v>
      </c>
      <c r="P211" s="1548">
        <v>70</v>
      </c>
      <c r="Q211" s="1548">
        <v>59</v>
      </c>
      <c r="R211" s="1548">
        <v>49</v>
      </c>
      <c r="S211" s="1548">
        <v>36</v>
      </c>
      <c r="T211" s="1548">
        <v>48</v>
      </c>
      <c r="U211" s="1548">
        <v>26</v>
      </c>
      <c r="V211" s="1548">
        <v>18</v>
      </c>
      <c r="W211" s="1548">
        <v>18</v>
      </c>
      <c r="X211" s="1548">
        <v>4</v>
      </c>
      <c r="Y211" s="1548">
        <v>3</v>
      </c>
      <c r="Z211" s="1548" t="s">
        <v>36</v>
      </c>
      <c r="AA211" s="1545">
        <v>26</v>
      </c>
      <c r="AB211" s="1548">
        <v>91</v>
      </c>
      <c r="AC211" s="1548">
        <v>488</v>
      </c>
      <c r="AD211" s="1545">
        <v>153</v>
      </c>
      <c r="AE211" s="1549">
        <v>12.431693989071038</v>
      </c>
      <c r="AF211" s="1549">
        <v>66.666666666666657</v>
      </c>
      <c r="AG211" s="1550">
        <v>20.901639344262296</v>
      </c>
    </row>
    <row r="212" spans="2:33" s="1520" customFormat="1" ht="11.45" customHeight="1">
      <c r="B212" s="1521"/>
      <c r="C212" s="1522"/>
      <c r="D212" s="1523" t="s">
        <v>31</v>
      </c>
      <c r="E212" s="1508">
        <v>325</v>
      </c>
      <c r="F212" s="1499">
        <v>16</v>
      </c>
      <c r="G212" s="1499">
        <v>15</v>
      </c>
      <c r="H212" s="1499">
        <v>14</v>
      </c>
      <c r="I212" s="1499">
        <v>14</v>
      </c>
      <c r="J212" s="1499">
        <v>7</v>
      </c>
      <c r="K212" s="1499">
        <v>24</v>
      </c>
      <c r="L212" s="1499">
        <v>22</v>
      </c>
      <c r="M212" s="1499">
        <v>9</v>
      </c>
      <c r="N212" s="1499">
        <v>19</v>
      </c>
      <c r="O212" s="1499">
        <v>33</v>
      </c>
      <c r="P212" s="1499">
        <v>32</v>
      </c>
      <c r="Q212" s="1499">
        <v>26</v>
      </c>
      <c r="R212" s="1499">
        <v>22</v>
      </c>
      <c r="S212" s="1499">
        <v>13</v>
      </c>
      <c r="T212" s="1499">
        <v>18</v>
      </c>
      <c r="U212" s="1499">
        <v>11</v>
      </c>
      <c r="V212" s="1499">
        <v>9</v>
      </c>
      <c r="W212" s="1499">
        <v>7</v>
      </c>
      <c r="X212" s="1499">
        <v>1</v>
      </c>
      <c r="Y212" s="1499">
        <v>1</v>
      </c>
      <c r="Z212" s="1499" t="s">
        <v>36</v>
      </c>
      <c r="AA212" s="1508">
        <v>12</v>
      </c>
      <c r="AB212" s="1499">
        <v>45</v>
      </c>
      <c r="AC212" s="1499">
        <v>208</v>
      </c>
      <c r="AD212" s="1508">
        <v>60</v>
      </c>
      <c r="AE212" s="1500">
        <v>14.376996805111823</v>
      </c>
      <c r="AF212" s="1500">
        <v>66.453674121405754</v>
      </c>
      <c r="AG212" s="1501">
        <v>19.169329073482427</v>
      </c>
    </row>
    <row r="213" spans="2:33" s="1520" customFormat="1" ht="11.45" customHeight="1">
      <c r="B213" s="1536"/>
      <c r="C213" s="1546"/>
      <c r="D213" s="1518" t="s">
        <v>32</v>
      </c>
      <c r="E213" s="1508">
        <v>433</v>
      </c>
      <c r="F213" s="1499">
        <v>13</v>
      </c>
      <c r="G213" s="1499">
        <v>11</v>
      </c>
      <c r="H213" s="1499">
        <v>22</v>
      </c>
      <c r="I213" s="1499">
        <v>20</v>
      </c>
      <c r="J213" s="1499">
        <v>20</v>
      </c>
      <c r="K213" s="1499">
        <v>21</v>
      </c>
      <c r="L213" s="1499">
        <v>29</v>
      </c>
      <c r="M213" s="1499">
        <v>17</v>
      </c>
      <c r="N213" s="1499">
        <v>30</v>
      </c>
      <c r="O213" s="1499">
        <v>45</v>
      </c>
      <c r="P213" s="1499">
        <v>38</v>
      </c>
      <c r="Q213" s="1499">
        <v>33</v>
      </c>
      <c r="R213" s="1499">
        <v>27</v>
      </c>
      <c r="S213" s="1499">
        <v>23</v>
      </c>
      <c r="T213" s="1499">
        <v>30</v>
      </c>
      <c r="U213" s="1499">
        <v>15</v>
      </c>
      <c r="V213" s="1499">
        <v>9</v>
      </c>
      <c r="W213" s="1499">
        <v>11</v>
      </c>
      <c r="X213" s="1499">
        <v>3</v>
      </c>
      <c r="Y213" s="1499">
        <v>2</v>
      </c>
      <c r="Z213" s="1499" t="s">
        <v>36</v>
      </c>
      <c r="AA213" s="1508">
        <v>14</v>
      </c>
      <c r="AB213" s="1499">
        <v>46</v>
      </c>
      <c r="AC213" s="1499">
        <v>280</v>
      </c>
      <c r="AD213" s="1508">
        <v>93</v>
      </c>
      <c r="AE213" s="1500">
        <v>10.978520286396181</v>
      </c>
      <c r="AF213" s="1500">
        <v>66.825775656324581</v>
      </c>
      <c r="AG213" s="1501">
        <v>22.195704057279237</v>
      </c>
    </row>
    <row r="214" spans="2:33" s="1520" customFormat="1" ht="11.45" customHeight="1">
      <c r="B214" s="1544" t="s">
        <v>1502</v>
      </c>
      <c r="C214" s="1545">
        <v>290</v>
      </c>
      <c r="D214" s="1547" t="s">
        <v>1435</v>
      </c>
      <c r="E214" s="1545">
        <v>577</v>
      </c>
      <c r="F214" s="1548">
        <v>28</v>
      </c>
      <c r="G214" s="1548">
        <v>36</v>
      </c>
      <c r="H214" s="1548">
        <v>29</v>
      </c>
      <c r="I214" s="1548">
        <v>16</v>
      </c>
      <c r="J214" s="1548">
        <v>11</v>
      </c>
      <c r="K214" s="1548">
        <v>23</v>
      </c>
      <c r="L214" s="1548">
        <v>18</v>
      </c>
      <c r="M214" s="1548">
        <v>40</v>
      </c>
      <c r="N214" s="1548">
        <v>40</v>
      </c>
      <c r="O214" s="1548">
        <v>52</v>
      </c>
      <c r="P214" s="1548">
        <v>73</v>
      </c>
      <c r="Q214" s="1548">
        <v>53</v>
      </c>
      <c r="R214" s="1548">
        <v>34</v>
      </c>
      <c r="S214" s="1548">
        <v>36</v>
      </c>
      <c r="T214" s="1548">
        <v>17</v>
      </c>
      <c r="U214" s="1548">
        <v>13</v>
      </c>
      <c r="V214" s="1548">
        <v>13</v>
      </c>
      <c r="W214" s="1548">
        <v>11</v>
      </c>
      <c r="X214" s="1548">
        <v>8</v>
      </c>
      <c r="Y214" s="1548">
        <v>2</v>
      </c>
      <c r="Z214" s="1548" t="s">
        <v>36</v>
      </c>
      <c r="AA214" s="1545">
        <v>24</v>
      </c>
      <c r="AB214" s="1548">
        <v>93</v>
      </c>
      <c r="AC214" s="1548">
        <v>360</v>
      </c>
      <c r="AD214" s="1545">
        <v>100</v>
      </c>
      <c r="AE214" s="1549">
        <v>16.817359855334537</v>
      </c>
      <c r="AF214" s="1549">
        <v>65.099457504520799</v>
      </c>
      <c r="AG214" s="1550">
        <v>18.083182640144667</v>
      </c>
    </row>
    <row r="215" spans="2:33" s="1520" customFormat="1" ht="11.45" customHeight="1">
      <c r="B215" s="1521"/>
      <c r="C215" s="1522"/>
      <c r="D215" s="1523" t="s">
        <v>31</v>
      </c>
      <c r="E215" s="1508">
        <v>264</v>
      </c>
      <c r="F215" s="1499">
        <v>16</v>
      </c>
      <c r="G215" s="1499">
        <v>20</v>
      </c>
      <c r="H215" s="1499">
        <v>14</v>
      </c>
      <c r="I215" s="1499">
        <v>8</v>
      </c>
      <c r="J215" s="1499">
        <v>3</v>
      </c>
      <c r="K215" s="1499">
        <v>12</v>
      </c>
      <c r="L215" s="1499">
        <v>8</v>
      </c>
      <c r="M215" s="1499">
        <v>20</v>
      </c>
      <c r="N215" s="1499">
        <v>18</v>
      </c>
      <c r="O215" s="1499">
        <v>22</v>
      </c>
      <c r="P215" s="1499">
        <v>34</v>
      </c>
      <c r="Q215" s="1499">
        <v>25</v>
      </c>
      <c r="R215" s="1499">
        <v>12</v>
      </c>
      <c r="S215" s="1499">
        <v>20</v>
      </c>
      <c r="T215" s="1499">
        <v>9</v>
      </c>
      <c r="U215" s="1499">
        <v>4</v>
      </c>
      <c r="V215" s="1499">
        <v>3</v>
      </c>
      <c r="W215" s="1499">
        <v>3</v>
      </c>
      <c r="X215" s="1499">
        <v>2</v>
      </c>
      <c r="Y215" s="1499" t="s">
        <v>36</v>
      </c>
      <c r="Z215" s="1499" t="s">
        <v>36</v>
      </c>
      <c r="AA215" s="1508">
        <v>11</v>
      </c>
      <c r="AB215" s="1499">
        <v>50</v>
      </c>
      <c r="AC215" s="1499">
        <v>162</v>
      </c>
      <c r="AD215" s="1508">
        <v>41</v>
      </c>
      <c r="AE215" s="1500">
        <v>19.762845849802371</v>
      </c>
      <c r="AF215" s="1500">
        <v>64.031620553359687</v>
      </c>
      <c r="AG215" s="1501">
        <v>16.205533596837945</v>
      </c>
    </row>
    <row r="216" spans="2:33" s="1520" customFormat="1" ht="11.45" customHeight="1">
      <c r="B216" s="1537"/>
      <c r="C216" s="1538"/>
      <c r="D216" s="1539" t="s">
        <v>32</v>
      </c>
      <c r="E216" s="1540">
        <v>313</v>
      </c>
      <c r="F216" s="1541">
        <v>12</v>
      </c>
      <c r="G216" s="1541">
        <v>16</v>
      </c>
      <c r="H216" s="1541">
        <v>15</v>
      </c>
      <c r="I216" s="1541">
        <v>8</v>
      </c>
      <c r="J216" s="1541">
        <v>8</v>
      </c>
      <c r="K216" s="1541">
        <v>11</v>
      </c>
      <c r="L216" s="1541">
        <v>10</v>
      </c>
      <c r="M216" s="1541">
        <v>20</v>
      </c>
      <c r="N216" s="1541">
        <v>22</v>
      </c>
      <c r="O216" s="1541">
        <v>30</v>
      </c>
      <c r="P216" s="1541">
        <v>39</v>
      </c>
      <c r="Q216" s="1541">
        <v>28</v>
      </c>
      <c r="R216" s="1541">
        <v>22</v>
      </c>
      <c r="S216" s="1541">
        <v>16</v>
      </c>
      <c r="T216" s="1541">
        <v>8</v>
      </c>
      <c r="U216" s="1541">
        <v>9</v>
      </c>
      <c r="V216" s="1541">
        <v>10</v>
      </c>
      <c r="W216" s="1541">
        <v>8</v>
      </c>
      <c r="X216" s="1541">
        <v>6</v>
      </c>
      <c r="Y216" s="1541">
        <v>2</v>
      </c>
      <c r="Z216" s="1541" t="s">
        <v>36</v>
      </c>
      <c r="AA216" s="1540">
        <v>13</v>
      </c>
      <c r="AB216" s="1541">
        <v>43</v>
      </c>
      <c r="AC216" s="1541">
        <v>198</v>
      </c>
      <c r="AD216" s="1540">
        <v>59</v>
      </c>
      <c r="AE216" s="1542">
        <v>14.333333333333334</v>
      </c>
      <c r="AF216" s="1542">
        <v>66</v>
      </c>
      <c r="AG216" s="1543">
        <v>19.666666666666664</v>
      </c>
    </row>
    <row r="217" spans="2:33" s="1520" customFormat="1" ht="11.45" customHeight="1">
      <c r="B217" s="1536" t="s">
        <v>1503</v>
      </c>
      <c r="C217" s="1508">
        <v>357</v>
      </c>
      <c r="D217" s="1518" t="s">
        <v>1435</v>
      </c>
      <c r="E217" s="1508">
        <v>645</v>
      </c>
      <c r="F217" s="1499">
        <v>24</v>
      </c>
      <c r="G217" s="1499">
        <v>20</v>
      </c>
      <c r="H217" s="1499">
        <v>34</v>
      </c>
      <c r="I217" s="1499">
        <v>36</v>
      </c>
      <c r="J217" s="1499">
        <v>17</v>
      </c>
      <c r="K217" s="1499">
        <v>43</v>
      </c>
      <c r="L217" s="1499">
        <v>39</v>
      </c>
      <c r="M217" s="1499">
        <v>37</v>
      </c>
      <c r="N217" s="1499">
        <v>53</v>
      </c>
      <c r="O217" s="1499">
        <v>58</v>
      </c>
      <c r="P217" s="1499">
        <v>66</v>
      </c>
      <c r="Q217" s="1499">
        <v>40</v>
      </c>
      <c r="R217" s="1499">
        <v>35</v>
      </c>
      <c r="S217" s="1499">
        <v>44</v>
      </c>
      <c r="T217" s="1499">
        <v>30</v>
      </c>
      <c r="U217" s="1499">
        <v>24</v>
      </c>
      <c r="V217" s="1499">
        <v>13</v>
      </c>
      <c r="W217" s="1499">
        <v>10</v>
      </c>
      <c r="X217" s="1499">
        <v>3</v>
      </c>
      <c r="Y217" s="1499">
        <v>1</v>
      </c>
      <c r="Z217" s="1499" t="s">
        <v>36</v>
      </c>
      <c r="AA217" s="1508">
        <v>18</v>
      </c>
      <c r="AB217" s="1499">
        <v>78</v>
      </c>
      <c r="AC217" s="1499">
        <v>424</v>
      </c>
      <c r="AD217" s="1508">
        <v>125</v>
      </c>
      <c r="AE217" s="1500">
        <v>12.440191387559809</v>
      </c>
      <c r="AF217" s="1500">
        <v>67.623604465709732</v>
      </c>
      <c r="AG217" s="1501">
        <v>19.936204146730464</v>
      </c>
    </row>
    <row r="218" spans="2:33" s="1520" customFormat="1" ht="11.45" customHeight="1">
      <c r="B218" s="1521"/>
      <c r="C218" s="1522"/>
      <c r="D218" s="1523" t="s">
        <v>31</v>
      </c>
      <c r="E218" s="1508">
        <v>304</v>
      </c>
      <c r="F218" s="1499">
        <v>14</v>
      </c>
      <c r="G218" s="1499">
        <v>14</v>
      </c>
      <c r="H218" s="1499">
        <v>19</v>
      </c>
      <c r="I218" s="1499">
        <v>13</v>
      </c>
      <c r="J218" s="1499">
        <v>8</v>
      </c>
      <c r="K218" s="1499">
        <v>17</v>
      </c>
      <c r="L218" s="1499">
        <v>18</v>
      </c>
      <c r="M218" s="1499">
        <v>17</v>
      </c>
      <c r="N218" s="1499">
        <v>23</v>
      </c>
      <c r="O218" s="1499">
        <v>26</v>
      </c>
      <c r="P218" s="1499">
        <v>35</v>
      </c>
      <c r="Q218" s="1499">
        <v>21</v>
      </c>
      <c r="R218" s="1499">
        <v>18</v>
      </c>
      <c r="S218" s="1499">
        <v>20</v>
      </c>
      <c r="T218" s="1499">
        <v>15</v>
      </c>
      <c r="U218" s="1499">
        <v>7</v>
      </c>
      <c r="V218" s="1499">
        <v>5</v>
      </c>
      <c r="W218" s="1499">
        <v>3</v>
      </c>
      <c r="X218" s="1499">
        <v>1</v>
      </c>
      <c r="Y218" s="1499" t="s">
        <v>36</v>
      </c>
      <c r="Z218" s="1499" t="s">
        <v>36</v>
      </c>
      <c r="AA218" s="1508">
        <v>10</v>
      </c>
      <c r="AB218" s="1499">
        <v>47</v>
      </c>
      <c r="AC218" s="1499">
        <v>196</v>
      </c>
      <c r="AD218" s="1508">
        <v>51</v>
      </c>
      <c r="AE218" s="1500">
        <v>15.986394557823131</v>
      </c>
      <c r="AF218" s="1500">
        <v>66.666666666666657</v>
      </c>
      <c r="AG218" s="1501">
        <v>17.346938775510203</v>
      </c>
    </row>
    <row r="219" spans="2:33" s="1520" customFormat="1" ht="11.45" customHeight="1">
      <c r="B219" s="1536"/>
      <c r="C219" s="1538"/>
      <c r="D219" s="1539" t="s">
        <v>32</v>
      </c>
      <c r="E219" s="1540">
        <v>341</v>
      </c>
      <c r="F219" s="1541">
        <v>10</v>
      </c>
      <c r="G219" s="1541">
        <v>6</v>
      </c>
      <c r="H219" s="1541">
        <v>15</v>
      </c>
      <c r="I219" s="1541">
        <v>23</v>
      </c>
      <c r="J219" s="1541">
        <v>9</v>
      </c>
      <c r="K219" s="1541">
        <v>26</v>
      </c>
      <c r="L219" s="1541">
        <v>21</v>
      </c>
      <c r="M219" s="1541">
        <v>20</v>
      </c>
      <c r="N219" s="1541">
        <v>30</v>
      </c>
      <c r="O219" s="1541">
        <v>32</v>
      </c>
      <c r="P219" s="1541">
        <v>31</v>
      </c>
      <c r="Q219" s="1541">
        <v>19</v>
      </c>
      <c r="R219" s="1541">
        <v>17</v>
      </c>
      <c r="S219" s="1541">
        <v>24</v>
      </c>
      <c r="T219" s="1541">
        <v>15</v>
      </c>
      <c r="U219" s="1541">
        <v>17</v>
      </c>
      <c r="V219" s="1541">
        <v>8</v>
      </c>
      <c r="W219" s="1541">
        <v>7</v>
      </c>
      <c r="X219" s="1541">
        <v>2</v>
      </c>
      <c r="Y219" s="1541">
        <v>1</v>
      </c>
      <c r="Z219" s="1541" t="s">
        <v>36</v>
      </c>
      <c r="AA219" s="1540">
        <v>8</v>
      </c>
      <c r="AB219" s="1541">
        <v>31</v>
      </c>
      <c r="AC219" s="1541">
        <v>228</v>
      </c>
      <c r="AD219" s="1540">
        <v>74</v>
      </c>
      <c r="AE219" s="1542">
        <v>9.3093093093093096</v>
      </c>
      <c r="AF219" s="1542">
        <v>68.468468468468473</v>
      </c>
      <c r="AG219" s="1543">
        <v>22.222222222222221</v>
      </c>
    </row>
    <row r="220" spans="2:33" s="1520" customFormat="1" ht="11.45" customHeight="1">
      <c r="B220" s="1544" t="s">
        <v>1504</v>
      </c>
      <c r="C220" s="1508">
        <v>168</v>
      </c>
      <c r="D220" s="1518" t="s">
        <v>1435</v>
      </c>
      <c r="E220" s="1508">
        <v>271</v>
      </c>
      <c r="F220" s="1499">
        <v>2</v>
      </c>
      <c r="G220" s="1499">
        <v>6</v>
      </c>
      <c r="H220" s="1499">
        <v>4</v>
      </c>
      <c r="I220" s="1499">
        <v>6</v>
      </c>
      <c r="J220" s="1499">
        <v>21</v>
      </c>
      <c r="K220" s="1499">
        <v>23</v>
      </c>
      <c r="L220" s="1499">
        <v>20</v>
      </c>
      <c r="M220" s="1499">
        <v>11</v>
      </c>
      <c r="N220" s="1499">
        <v>16</v>
      </c>
      <c r="O220" s="1499">
        <v>19</v>
      </c>
      <c r="P220" s="1499">
        <v>10</v>
      </c>
      <c r="Q220" s="1499">
        <v>10</v>
      </c>
      <c r="R220" s="1499">
        <v>8</v>
      </c>
      <c r="S220" s="1499">
        <v>18</v>
      </c>
      <c r="T220" s="1499">
        <v>29</v>
      </c>
      <c r="U220" s="1499">
        <v>14</v>
      </c>
      <c r="V220" s="1499">
        <v>10</v>
      </c>
      <c r="W220" s="1499">
        <v>7</v>
      </c>
      <c r="X220" s="1499">
        <v>10</v>
      </c>
      <c r="Y220" s="1499">
        <v>6</v>
      </c>
      <c r="Z220" s="1499">
        <v>1</v>
      </c>
      <c r="AA220" s="1508">
        <v>20</v>
      </c>
      <c r="AB220" s="1499">
        <v>12</v>
      </c>
      <c r="AC220" s="1499">
        <v>144</v>
      </c>
      <c r="AD220" s="1508">
        <v>95</v>
      </c>
      <c r="AE220" s="1500">
        <v>4.7808764940239046</v>
      </c>
      <c r="AF220" s="1500">
        <v>57.370517928286858</v>
      </c>
      <c r="AG220" s="1501">
        <v>37.848605577689241</v>
      </c>
    </row>
    <row r="221" spans="2:33" s="1520" customFormat="1" ht="11.45" customHeight="1">
      <c r="B221" s="1521"/>
      <c r="C221" s="1522"/>
      <c r="D221" s="1523" t="s">
        <v>31</v>
      </c>
      <c r="E221" s="1508">
        <v>120</v>
      </c>
      <c r="F221" s="1499">
        <v>1</v>
      </c>
      <c r="G221" s="1499">
        <v>3</v>
      </c>
      <c r="H221" s="1499">
        <v>1</v>
      </c>
      <c r="I221" s="1499">
        <v>1</v>
      </c>
      <c r="J221" s="1499">
        <v>4</v>
      </c>
      <c r="K221" s="1499">
        <v>11</v>
      </c>
      <c r="L221" s="1499">
        <v>8</v>
      </c>
      <c r="M221" s="1499">
        <v>6</v>
      </c>
      <c r="N221" s="1499">
        <v>10</v>
      </c>
      <c r="O221" s="1499">
        <v>11</v>
      </c>
      <c r="P221" s="1499">
        <v>7</v>
      </c>
      <c r="Q221" s="1499">
        <v>5</v>
      </c>
      <c r="R221" s="1499">
        <v>3</v>
      </c>
      <c r="S221" s="1499">
        <v>5</v>
      </c>
      <c r="T221" s="1499">
        <v>13</v>
      </c>
      <c r="U221" s="1499">
        <v>7</v>
      </c>
      <c r="V221" s="1499">
        <v>7</v>
      </c>
      <c r="W221" s="1499">
        <v>1</v>
      </c>
      <c r="X221" s="1499">
        <v>2</v>
      </c>
      <c r="Y221" s="1499">
        <v>1</v>
      </c>
      <c r="Z221" s="1499" t="s">
        <v>36</v>
      </c>
      <c r="AA221" s="1508">
        <v>13</v>
      </c>
      <c r="AB221" s="1499">
        <v>5</v>
      </c>
      <c r="AC221" s="1499">
        <v>66</v>
      </c>
      <c r="AD221" s="1508">
        <v>36</v>
      </c>
      <c r="AE221" s="1500">
        <v>4.6728971962616823</v>
      </c>
      <c r="AF221" s="1500">
        <v>61.682242990654203</v>
      </c>
      <c r="AG221" s="1501">
        <v>33.644859813084111</v>
      </c>
    </row>
    <row r="222" spans="2:33" s="1520" customFormat="1" ht="11.45" customHeight="1">
      <c r="B222" s="1537"/>
      <c r="C222" s="1538"/>
      <c r="D222" s="1539" t="s">
        <v>32</v>
      </c>
      <c r="E222" s="1540">
        <v>151</v>
      </c>
      <c r="F222" s="1541">
        <v>1</v>
      </c>
      <c r="G222" s="1541">
        <v>3</v>
      </c>
      <c r="H222" s="1541">
        <v>3</v>
      </c>
      <c r="I222" s="1541">
        <v>5</v>
      </c>
      <c r="J222" s="1541">
        <v>17</v>
      </c>
      <c r="K222" s="1541">
        <v>12</v>
      </c>
      <c r="L222" s="1541">
        <v>12</v>
      </c>
      <c r="M222" s="1541">
        <v>5</v>
      </c>
      <c r="N222" s="1541">
        <v>6</v>
      </c>
      <c r="O222" s="1541">
        <v>8</v>
      </c>
      <c r="P222" s="1541">
        <v>3</v>
      </c>
      <c r="Q222" s="1541">
        <v>5</v>
      </c>
      <c r="R222" s="1541">
        <v>5</v>
      </c>
      <c r="S222" s="1541">
        <v>13</v>
      </c>
      <c r="T222" s="1541">
        <v>16</v>
      </c>
      <c r="U222" s="1541">
        <v>7</v>
      </c>
      <c r="V222" s="1541">
        <v>3</v>
      </c>
      <c r="W222" s="1541">
        <v>6</v>
      </c>
      <c r="X222" s="1541">
        <v>8</v>
      </c>
      <c r="Y222" s="1541">
        <v>5</v>
      </c>
      <c r="Z222" s="1541">
        <v>1</v>
      </c>
      <c r="AA222" s="1540">
        <v>7</v>
      </c>
      <c r="AB222" s="1541">
        <v>7</v>
      </c>
      <c r="AC222" s="1541">
        <v>78</v>
      </c>
      <c r="AD222" s="1540">
        <v>59</v>
      </c>
      <c r="AE222" s="1542">
        <v>4.8611111111111116</v>
      </c>
      <c r="AF222" s="1542">
        <v>54.166666666666664</v>
      </c>
      <c r="AG222" s="1543">
        <v>40.972222222222221</v>
      </c>
    </row>
    <row r="223" spans="2:33" s="1520" customFormat="1" ht="11.45" customHeight="1">
      <c r="B223" s="1536" t="s">
        <v>1505</v>
      </c>
      <c r="C223" s="1508">
        <v>221</v>
      </c>
      <c r="D223" s="1518" t="s">
        <v>1435</v>
      </c>
      <c r="E223" s="1508">
        <v>370</v>
      </c>
      <c r="F223" s="1499">
        <v>11</v>
      </c>
      <c r="G223" s="1499">
        <v>17</v>
      </c>
      <c r="H223" s="1499">
        <v>8</v>
      </c>
      <c r="I223" s="1499">
        <v>16</v>
      </c>
      <c r="J223" s="1499">
        <v>21</v>
      </c>
      <c r="K223" s="1499">
        <v>25</v>
      </c>
      <c r="L223" s="1499">
        <v>21</v>
      </c>
      <c r="M223" s="1499">
        <v>26</v>
      </c>
      <c r="N223" s="1499">
        <v>27</v>
      </c>
      <c r="O223" s="1499">
        <v>34</v>
      </c>
      <c r="P223" s="1499">
        <v>26</v>
      </c>
      <c r="Q223" s="1499">
        <v>28</v>
      </c>
      <c r="R223" s="1499">
        <v>14</v>
      </c>
      <c r="S223" s="1499">
        <v>25</v>
      </c>
      <c r="T223" s="1499">
        <v>31</v>
      </c>
      <c r="U223" s="1499">
        <v>7</v>
      </c>
      <c r="V223" s="1499">
        <v>10</v>
      </c>
      <c r="W223" s="1499">
        <v>4</v>
      </c>
      <c r="X223" s="1499">
        <v>4</v>
      </c>
      <c r="Y223" s="1499" t="s">
        <v>36</v>
      </c>
      <c r="Z223" s="1499" t="s">
        <v>36</v>
      </c>
      <c r="AA223" s="1508">
        <v>15</v>
      </c>
      <c r="AB223" s="1499">
        <v>36</v>
      </c>
      <c r="AC223" s="1499">
        <v>238</v>
      </c>
      <c r="AD223" s="1508">
        <v>81</v>
      </c>
      <c r="AE223" s="1500">
        <v>10.140845070422536</v>
      </c>
      <c r="AF223" s="1500">
        <v>67.042253521126753</v>
      </c>
      <c r="AG223" s="1501">
        <v>22.816901408450704</v>
      </c>
    </row>
    <row r="224" spans="2:33" s="1520" customFormat="1" ht="11.45" customHeight="1">
      <c r="B224" s="1521"/>
      <c r="C224" s="1522"/>
      <c r="D224" s="1523" t="s">
        <v>31</v>
      </c>
      <c r="E224" s="1508">
        <v>167</v>
      </c>
      <c r="F224" s="1499">
        <v>4</v>
      </c>
      <c r="G224" s="1499">
        <v>11</v>
      </c>
      <c r="H224" s="1499">
        <v>5</v>
      </c>
      <c r="I224" s="1499">
        <v>5</v>
      </c>
      <c r="J224" s="1499">
        <v>12</v>
      </c>
      <c r="K224" s="1499">
        <v>10</v>
      </c>
      <c r="L224" s="1499">
        <v>6</v>
      </c>
      <c r="M224" s="1499">
        <v>10</v>
      </c>
      <c r="N224" s="1499">
        <v>14</v>
      </c>
      <c r="O224" s="1499">
        <v>19</v>
      </c>
      <c r="P224" s="1499">
        <v>12</v>
      </c>
      <c r="Q224" s="1499">
        <v>15</v>
      </c>
      <c r="R224" s="1499">
        <v>5</v>
      </c>
      <c r="S224" s="1499">
        <v>7</v>
      </c>
      <c r="T224" s="1499">
        <v>14</v>
      </c>
      <c r="U224" s="1499">
        <v>4</v>
      </c>
      <c r="V224" s="1499">
        <v>5</v>
      </c>
      <c r="W224" s="1499">
        <v>1</v>
      </c>
      <c r="X224" s="1499" t="s">
        <v>36</v>
      </c>
      <c r="Y224" s="1499" t="s">
        <v>36</v>
      </c>
      <c r="Z224" s="1499" t="s">
        <v>36</v>
      </c>
      <c r="AA224" s="1508">
        <v>8</v>
      </c>
      <c r="AB224" s="1499">
        <v>20</v>
      </c>
      <c r="AC224" s="1499">
        <v>108</v>
      </c>
      <c r="AD224" s="1508">
        <v>31</v>
      </c>
      <c r="AE224" s="1500">
        <v>12.578616352201259</v>
      </c>
      <c r="AF224" s="1500">
        <v>67.924528301886795</v>
      </c>
      <c r="AG224" s="1501">
        <v>19.49685534591195</v>
      </c>
    </row>
    <row r="225" spans="2:33" s="1520" customFormat="1" ht="11.45" customHeight="1">
      <c r="B225" s="1536"/>
      <c r="C225" s="1538"/>
      <c r="D225" s="1539" t="s">
        <v>32</v>
      </c>
      <c r="E225" s="1540">
        <v>203</v>
      </c>
      <c r="F225" s="1541">
        <v>7</v>
      </c>
      <c r="G225" s="1541">
        <v>6</v>
      </c>
      <c r="H225" s="1541">
        <v>3</v>
      </c>
      <c r="I225" s="1541">
        <v>11</v>
      </c>
      <c r="J225" s="1541">
        <v>9</v>
      </c>
      <c r="K225" s="1541">
        <v>15</v>
      </c>
      <c r="L225" s="1541">
        <v>15</v>
      </c>
      <c r="M225" s="1541">
        <v>16</v>
      </c>
      <c r="N225" s="1541">
        <v>13</v>
      </c>
      <c r="O225" s="1541">
        <v>15</v>
      </c>
      <c r="P225" s="1541">
        <v>14</v>
      </c>
      <c r="Q225" s="1541">
        <v>13</v>
      </c>
      <c r="R225" s="1541">
        <v>9</v>
      </c>
      <c r="S225" s="1541">
        <v>18</v>
      </c>
      <c r="T225" s="1541">
        <v>17</v>
      </c>
      <c r="U225" s="1541">
        <v>3</v>
      </c>
      <c r="V225" s="1541">
        <v>5</v>
      </c>
      <c r="W225" s="1541">
        <v>3</v>
      </c>
      <c r="X225" s="1541">
        <v>4</v>
      </c>
      <c r="Y225" s="1541" t="s">
        <v>36</v>
      </c>
      <c r="Z225" s="1541" t="s">
        <v>36</v>
      </c>
      <c r="AA225" s="1540">
        <v>7</v>
      </c>
      <c r="AB225" s="1541">
        <v>16</v>
      </c>
      <c r="AC225" s="1541">
        <v>130</v>
      </c>
      <c r="AD225" s="1540">
        <v>50</v>
      </c>
      <c r="AE225" s="1542">
        <v>8.1632653061224492</v>
      </c>
      <c r="AF225" s="1542">
        <v>66.326530612244895</v>
      </c>
      <c r="AG225" s="1543">
        <v>25.510204081632654</v>
      </c>
    </row>
    <row r="226" spans="2:33" s="1520" customFormat="1" ht="11.45" customHeight="1">
      <c r="B226" s="1544" t="s">
        <v>1506</v>
      </c>
      <c r="C226" s="1508">
        <v>238</v>
      </c>
      <c r="D226" s="1518" t="s">
        <v>1435</v>
      </c>
      <c r="E226" s="1508">
        <v>459</v>
      </c>
      <c r="F226" s="1499">
        <v>15</v>
      </c>
      <c r="G226" s="1499">
        <v>21</v>
      </c>
      <c r="H226" s="1499">
        <v>10</v>
      </c>
      <c r="I226" s="1499">
        <v>21</v>
      </c>
      <c r="J226" s="1499">
        <v>17</v>
      </c>
      <c r="K226" s="1499">
        <v>17</v>
      </c>
      <c r="L226" s="1499">
        <v>25</v>
      </c>
      <c r="M226" s="1499">
        <v>37</v>
      </c>
      <c r="N226" s="1499">
        <v>21</v>
      </c>
      <c r="O226" s="1499">
        <v>32</v>
      </c>
      <c r="P226" s="1499">
        <v>30</v>
      </c>
      <c r="Q226" s="1499">
        <v>40</v>
      </c>
      <c r="R226" s="1499">
        <v>37</v>
      </c>
      <c r="S226" s="1499">
        <v>37</v>
      </c>
      <c r="T226" s="1499">
        <v>26</v>
      </c>
      <c r="U226" s="1499">
        <v>18</v>
      </c>
      <c r="V226" s="1499">
        <v>17</v>
      </c>
      <c r="W226" s="1499">
        <v>11</v>
      </c>
      <c r="X226" s="1499">
        <v>9</v>
      </c>
      <c r="Y226" s="1499" t="s">
        <v>36</v>
      </c>
      <c r="Z226" s="1499" t="s">
        <v>36</v>
      </c>
      <c r="AA226" s="1508">
        <v>18</v>
      </c>
      <c r="AB226" s="1499">
        <v>46</v>
      </c>
      <c r="AC226" s="1499">
        <v>277</v>
      </c>
      <c r="AD226" s="1508">
        <v>118</v>
      </c>
      <c r="AE226" s="1500">
        <v>10.430839002267573</v>
      </c>
      <c r="AF226" s="1500">
        <v>62.811791383219948</v>
      </c>
      <c r="AG226" s="1501">
        <v>26.75736961451247</v>
      </c>
    </row>
    <row r="227" spans="2:33" s="1520" customFormat="1" ht="11.45" customHeight="1">
      <c r="B227" s="1521"/>
      <c r="C227" s="1522"/>
      <c r="D227" s="1523" t="s">
        <v>31</v>
      </c>
      <c r="E227" s="1508">
        <v>204</v>
      </c>
      <c r="F227" s="1499">
        <v>2</v>
      </c>
      <c r="G227" s="1499">
        <v>11</v>
      </c>
      <c r="H227" s="1499">
        <v>4</v>
      </c>
      <c r="I227" s="1499">
        <v>14</v>
      </c>
      <c r="J227" s="1499">
        <v>7</v>
      </c>
      <c r="K227" s="1499">
        <v>6</v>
      </c>
      <c r="L227" s="1499">
        <v>11</v>
      </c>
      <c r="M227" s="1499">
        <v>16</v>
      </c>
      <c r="N227" s="1499">
        <v>12</v>
      </c>
      <c r="O227" s="1499">
        <v>14</v>
      </c>
      <c r="P227" s="1499">
        <v>14</v>
      </c>
      <c r="Q227" s="1499">
        <v>16</v>
      </c>
      <c r="R227" s="1499">
        <v>18</v>
      </c>
      <c r="S227" s="1499">
        <v>17</v>
      </c>
      <c r="T227" s="1499">
        <v>11</v>
      </c>
      <c r="U227" s="1499">
        <v>5</v>
      </c>
      <c r="V227" s="1499">
        <v>5</v>
      </c>
      <c r="W227" s="1499">
        <v>5</v>
      </c>
      <c r="X227" s="1499">
        <v>1</v>
      </c>
      <c r="Y227" s="1499" t="s">
        <v>36</v>
      </c>
      <c r="Z227" s="1499" t="s">
        <v>36</v>
      </c>
      <c r="AA227" s="1508">
        <v>15</v>
      </c>
      <c r="AB227" s="1499">
        <v>17</v>
      </c>
      <c r="AC227" s="1499">
        <v>128</v>
      </c>
      <c r="AD227" s="1508">
        <v>44</v>
      </c>
      <c r="AE227" s="1500">
        <v>8.9947089947089935</v>
      </c>
      <c r="AF227" s="1500">
        <v>67.724867724867721</v>
      </c>
      <c r="AG227" s="1501">
        <v>23.280423280423278</v>
      </c>
    </row>
    <row r="228" spans="2:33" s="1520" customFormat="1" ht="11.45" customHeight="1">
      <c r="B228" s="1537"/>
      <c r="C228" s="1538"/>
      <c r="D228" s="1539" t="s">
        <v>32</v>
      </c>
      <c r="E228" s="1540">
        <v>255</v>
      </c>
      <c r="F228" s="1541">
        <v>13</v>
      </c>
      <c r="G228" s="1541">
        <v>10</v>
      </c>
      <c r="H228" s="1541">
        <v>6</v>
      </c>
      <c r="I228" s="1541">
        <v>7</v>
      </c>
      <c r="J228" s="1541">
        <v>10</v>
      </c>
      <c r="K228" s="1541">
        <v>11</v>
      </c>
      <c r="L228" s="1541">
        <v>14</v>
      </c>
      <c r="M228" s="1541">
        <v>21</v>
      </c>
      <c r="N228" s="1541">
        <v>9</v>
      </c>
      <c r="O228" s="1541">
        <v>18</v>
      </c>
      <c r="P228" s="1541">
        <v>16</v>
      </c>
      <c r="Q228" s="1541">
        <v>24</v>
      </c>
      <c r="R228" s="1541">
        <v>19</v>
      </c>
      <c r="S228" s="1541">
        <v>20</v>
      </c>
      <c r="T228" s="1541">
        <v>15</v>
      </c>
      <c r="U228" s="1541">
        <v>13</v>
      </c>
      <c r="V228" s="1541">
        <v>12</v>
      </c>
      <c r="W228" s="1541">
        <v>6</v>
      </c>
      <c r="X228" s="1541">
        <v>8</v>
      </c>
      <c r="Y228" s="1541" t="s">
        <v>36</v>
      </c>
      <c r="Z228" s="1541" t="s">
        <v>36</v>
      </c>
      <c r="AA228" s="1540">
        <v>3</v>
      </c>
      <c r="AB228" s="1541">
        <v>29</v>
      </c>
      <c r="AC228" s="1541">
        <v>149</v>
      </c>
      <c r="AD228" s="1540">
        <v>74</v>
      </c>
      <c r="AE228" s="1542">
        <v>11.507936507936508</v>
      </c>
      <c r="AF228" s="1542">
        <v>59.126984126984127</v>
      </c>
      <c r="AG228" s="1543">
        <v>29.365079365079367</v>
      </c>
    </row>
    <row r="229" spans="2:33" s="1520" customFormat="1" ht="11.45" customHeight="1">
      <c r="B229" s="1536" t="s">
        <v>1507</v>
      </c>
      <c r="C229" s="1508">
        <v>199</v>
      </c>
      <c r="D229" s="1518" t="s">
        <v>1435</v>
      </c>
      <c r="E229" s="1508">
        <v>265</v>
      </c>
      <c r="F229" s="1499">
        <v>2</v>
      </c>
      <c r="G229" s="1499" t="s">
        <v>36</v>
      </c>
      <c r="H229" s="1499">
        <v>6</v>
      </c>
      <c r="I229" s="1499">
        <v>4</v>
      </c>
      <c r="J229" s="1499">
        <v>13</v>
      </c>
      <c r="K229" s="1499">
        <v>26</v>
      </c>
      <c r="L229" s="1499">
        <v>16</v>
      </c>
      <c r="M229" s="1499">
        <v>16</v>
      </c>
      <c r="N229" s="1499">
        <v>25</v>
      </c>
      <c r="O229" s="1499">
        <v>15</v>
      </c>
      <c r="P229" s="1499">
        <v>19</v>
      </c>
      <c r="Q229" s="1499">
        <v>14</v>
      </c>
      <c r="R229" s="1499">
        <v>15</v>
      </c>
      <c r="S229" s="1499">
        <v>15</v>
      </c>
      <c r="T229" s="1499">
        <v>19</v>
      </c>
      <c r="U229" s="1499">
        <v>14</v>
      </c>
      <c r="V229" s="1499">
        <v>14</v>
      </c>
      <c r="W229" s="1499">
        <v>8</v>
      </c>
      <c r="X229" s="1499">
        <v>2</v>
      </c>
      <c r="Y229" s="1499">
        <v>1</v>
      </c>
      <c r="Z229" s="1499" t="s">
        <v>36</v>
      </c>
      <c r="AA229" s="1508">
        <v>21</v>
      </c>
      <c r="AB229" s="1499">
        <v>8</v>
      </c>
      <c r="AC229" s="1499">
        <v>163</v>
      </c>
      <c r="AD229" s="1508">
        <v>73</v>
      </c>
      <c r="AE229" s="1500">
        <v>3.278688524590164</v>
      </c>
      <c r="AF229" s="1500">
        <v>66.803278688524586</v>
      </c>
      <c r="AG229" s="1501">
        <v>29.918032786885245</v>
      </c>
    </row>
    <row r="230" spans="2:33" s="1520" customFormat="1" ht="11.45" customHeight="1">
      <c r="B230" s="1521"/>
      <c r="C230" s="1522"/>
      <c r="D230" s="1523" t="s">
        <v>31</v>
      </c>
      <c r="E230" s="1508">
        <v>123</v>
      </c>
      <c r="F230" s="1499">
        <v>2</v>
      </c>
      <c r="G230" s="1499" t="s">
        <v>36</v>
      </c>
      <c r="H230" s="1499" t="s">
        <v>36</v>
      </c>
      <c r="I230" s="1499">
        <v>2</v>
      </c>
      <c r="J230" s="1499">
        <v>4</v>
      </c>
      <c r="K230" s="1499">
        <v>10</v>
      </c>
      <c r="L230" s="1499">
        <v>8</v>
      </c>
      <c r="M230" s="1499">
        <v>8</v>
      </c>
      <c r="N230" s="1499">
        <v>16</v>
      </c>
      <c r="O230" s="1499">
        <v>7</v>
      </c>
      <c r="P230" s="1499">
        <v>11</v>
      </c>
      <c r="Q230" s="1499">
        <v>7</v>
      </c>
      <c r="R230" s="1499">
        <v>7</v>
      </c>
      <c r="S230" s="1499">
        <v>8</v>
      </c>
      <c r="T230" s="1499">
        <v>7</v>
      </c>
      <c r="U230" s="1499">
        <v>5</v>
      </c>
      <c r="V230" s="1499">
        <v>7</v>
      </c>
      <c r="W230" s="1499">
        <v>2</v>
      </c>
      <c r="X230" s="1499">
        <v>1</v>
      </c>
      <c r="Y230" s="1499" t="s">
        <v>36</v>
      </c>
      <c r="Z230" s="1499" t="s">
        <v>36</v>
      </c>
      <c r="AA230" s="1508">
        <v>11</v>
      </c>
      <c r="AB230" s="1499">
        <v>2</v>
      </c>
      <c r="AC230" s="1499">
        <v>80</v>
      </c>
      <c r="AD230" s="1508">
        <v>30</v>
      </c>
      <c r="AE230" s="1500">
        <v>1.7857142857142856</v>
      </c>
      <c r="AF230" s="1500">
        <v>71.428571428571431</v>
      </c>
      <c r="AG230" s="1501">
        <v>26.785714285714285</v>
      </c>
    </row>
    <row r="231" spans="2:33" s="1520" customFormat="1" ht="11.45" customHeight="1">
      <c r="B231" s="1536"/>
      <c r="C231" s="1546"/>
      <c r="D231" s="1518" t="s">
        <v>32</v>
      </c>
      <c r="E231" s="1508">
        <v>142</v>
      </c>
      <c r="F231" s="1499" t="s">
        <v>36</v>
      </c>
      <c r="G231" s="1499" t="s">
        <v>36</v>
      </c>
      <c r="H231" s="1499">
        <v>6</v>
      </c>
      <c r="I231" s="1499">
        <v>2</v>
      </c>
      <c r="J231" s="1499">
        <v>9</v>
      </c>
      <c r="K231" s="1499">
        <v>16</v>
      </c>
      <c r="L231" s="1499">
        <v>8</v>
      </c>
      <c r="M231" s="1499">
        <v>8</v>
      </c>
      <c r="N231" s="1499">
        <v>9</v>
      </c>
      <c r="O231" s="1499">
        <v>8</v>
      </c>
      <c r="P231" s="1499">
        <v>8</v>
      </c>
      <c r="Q231" s="1499">
        <v>7</v>
      </c>
      <c r="R231" s="1499">
        <v>8</v>
      </c>
      <c r="S231" s="1499">
        <v>7</v>
      </c>
      <c r="T231" s="1499">
        <v>12</v>
      </c>
      <c r="U231" s="1499">
        <v>9</v>
      </c>
      <c r="V231" s="1499">
        <v>7</v>
      </c>
      <c r="W231" s="1499">
        <v>6</v>
      </c>
      <c r="X231" s="1499">
        <v>1</v>
      </c>
      <c r="Y231" s="1499">
        <v>1</v>
      </c>
      <c r="Z231" s="1499" t="s">
        <v>36</v>
      </c>
      <c r="AA231" s="1508">
        <v>10</v>
      </c>
      <c r="AB231" s="1499">
        <v>6</v>
      </c>
      <c r="AC231" s="1499">
        <v>83</v>
      </c>
      <c r="AD231" s="1508">
        <v>43</v>
      </c>
      <c r="AE231" s="1500">
        <v>4.5454545454545459</v>
      </c>
      <c r="AF231" s="1500">
        <v>62.878787878787875</v>
      </c>
      <c r="AG231" s="1501">
        <v>32.575757575757578</v>
      </c>
    </row>
    <row r="232" spans="2:33" s="1520" customFormat="1" ht="11.45" customHeight="1">
      <c r="B232" s="1544" t="s">
        <v>1508</v>
      </c>
      <c r="C232" s="1545" t="s">
        <v>1509</v>
      </c>
      <c r="D232" s="1547" t="s">
        <v>1435</v>
      </c>
      <c r="E232" s="1545" t="s">
        <v>1509</v>
      </c>
      <c r="F232" s="1548" t="s">
        <v>1509</v>
      </c>
      <c r="G232" s="1548" t="s">
        <v>1509</v>
      </c>
      <c r="H232" s="1548" t="s">
        <v>1509</v>
      </c>
      <c r="I232" s="1548" t="s">
        <v>1509</v>
      </c>
      <c r="J232" s="1548" t="s">
        <v>1509</v>
      </c>
      <c r="K232" s="1548" t="s">
        <v>1509</v>
      </c>
      <c r="L232" s="1548" t="s">
        <v>1509</v>
      </c>
      <c r="M232" s="1548" t="s">
        <v>1509</v>
      </c>
      <c r="N232" s="1548" t="s">
        <v>1509</v>
      </c>
      <c r="O232" s="1548" t="s">
        <v>1509</v>
      </c>
      <c r="P232" s="1548" t="s">
        <v>1509</v>
      </c>
      <c r="Q232" s="1548" t="s">
        <v>1509</v>
      </c>
      <c r="R232" s="1548" t="s">
        <v>1509</v>
      </c>
      <c r="S232" s="1548" t="s">
        <v>1509</v>
      </c>
      <c r="T232" s="1548" t="s">
        <v>1509</v>
      </c>
      <c r="U232" s="1548" t="s">
        <v>1509</v>
      </c>
      <c r="V232" s="1548" t="s">
        <v>1509</v>
      </c>
      <c r="W232" s="1548" t="s">
        <v>1509</v>
      </c>
      <c r="X232" s="1548" t="s">
        <v>1509</v>
      </c>
      <c r="Y232" s="1548" t="s">
        <v>1509</v>
      </c>
      <c r="Z232" s="1548" t="s">
        <v>1509</v>
      </c>
      <c r="AA232" s="1545" t="s">
        <v>1509</v>
      </c>
      <c r="AB232" s="1548" t="s">
        <v>1509</v>
      </c>
      <c r="AC232" s="1548" t="s">
        <v>1509</v>
      </c>
      <c r="AD232" s="1545" t="s">
        <v>1509</v>
      </c>
      <c r="AE232" s="1549" t="s">
        <v>1509</v>
      </c>
      <c r="AF232" s="1549" t="s">
        <v>1509</v>
      </c>
      <c r="AG232" s="1550" t="s">
        <v>1509</v>
      </c>
    </row>
    <row r="233" spans="2:33" s="1520" customFormat="1" ht="11.45" customHeight="1">
      <c r="B233" s="1521"/>
      <c r="C233" s="1522"/>
      <c r="D233" s="1523" t="s">
        <v>31</v>
      </c>
      <c r="E233" s="1508" t="s">
        <v>1509</v>
      </c>
      <c r="F233" s="1499" t="s">
        <v>1509</v>
      </c>
      <c r="G233" s="1499" t="s">
        <v>1509</v>
      </c>
      <c r="H233" s="1499" t="s">
        <v>1509</v>
      </c>
      <c r="I233" s="1499" t="s">
        <v>1509</v>
      </c>
      <c r="J233" s="1499" t="s">
        <v>1509</v>
      </c>
      <c r="K233" s="1499" t="s">
        <v>1509</v>
      </c>
      <c r="L233" s="1499" t="s">
        <v>1509</v>
      </c>
      <c r="M233" s="1499" t="s">
        <v>1509</v>
      </c>
      <c r="N233" s="1499" t="s">
        <v>1509</v>
      </c>
      <c r="O233" s="1499" t="s">
        <v>1509</v>
      </c>
      <c r="P233" s="1499" t="s">
        <v>1509</v>
      </c>
      <c r="Q233" s="1499" t="s">
        <v>1509</v>
      </c>
      <c r="R233" s="1499" t="s">
        <v>1509</v>
      </c>
      <c r="S233" s="1499" t="s">
        <v>1509</v>
      </c>
      <c r="T233" s="1499" t="s">
        <v>1509</v>
      </c>
      <c r="U233" s="1499" t="s">
        <v>1509</v>
      </c>
      <c r="V233" s="1499" t="s">
        <v>1509</v>
      </c>
      <c r="W233" s="1499" t="s">
        <v>1509</v>
      </c>
      <c r="X233" s="1499" t="s">
        <v>1509</v>
      </c>
      <c r="Y233" s="1499" t="s">
        <v>1509</v>
      </c>
      <c r="Z233" s="1499" t="s">
        <v>1509</v>
      </c>
      <c r="AA233" s="1508" t="s">
        <v>1509</v>
      </c>
      <c r="AB233" s="1499" t="s">
        <v>1509</v>
      </c>
      <c r="AC233" s="1499" t="s">
        <v>1509</v>
      </c>
      <c r="AD233" s="1508" t="s">
        <v>1509</v>
      </c>
      <c r="AE233" s="1500" t="s">
        <v>1509</v>
      </c>
      <c r="AF233" s="1500" t="s">
        <v>1509</v>
      </c>
      <c r="AG233" s="1501" t="s">
        <v>1509</v>
      </c>
    </row>
    <row r="234" spans="2:33" s="1519" customFormat="1" ht="11.45" customHeight="1">
      <c r="B234" s="1537"/>
      <c r="C234" s="1546"/>
      <c r="D234" s="1518" t="s">
        <v>32</v>
      </c>
      <c r="E234" s="1508" t="s">
        <v>1509</v>
      </c>
      <c r="F234" s="1499" t="s">
        <v>1509</v>
      </c>
      <c r="G234" s="1499" t="s">
        <v>1509</v>
      </c>
      <c r="H234" s="1499" t="s">
        <v>1509</v>
      </c>
      <c r="I234" s="1499" t="s">
        <v>1509</v>
      </c>
      <c r="J234" s="1499" t="s">
        <v>1509</v>
      </c>
      <c r="K234" s="1499" t="s">
        <v>1509</v>
      </c>
      <c r="L234" s="1499" t="s">
        <v>1509</v>
      </c>
      <c r="M234" s="1499" t="s">
        <v>1509</v>
      </c>
      <c r="N234" s="1499" t="s">
        <v>1509</v>
      </c>
      <c r="O234" s="1499" t="s">
        <v>1509</v>
      </c>
      <c r="P234" s="1499" t="s">
        <v>1509</v>
      </c>
      <c r="Q234" s="1499" t="s">
        <v>1509</v>
      </c>
      <c r="R234" s="1499" t="s">
        <v>1509</v>
      </c>
      <c r="S234" s="1499" t="s">
        <v>1509</v>
      </c>
      <c r="T234" s="1499" t="s">
        <v>1509</v>
      </c>
      <c r="U234" s="1499" t="s">
        <v>1509</v>
      </c>
      <c r="V234" s="1499" t="s">
        <v>1509</v>
      </c>
      <c r="W234" s="1499" t="s">
        <v>1509</v>
      </c>
      <c r="X234" s="1499" t="s">
        <v>1509</v>
      </c>
      <c r="Y234" s="1499" t="s">
        <v>1509</v>
      </c>
      <c r="Z234" s="1499" t="s">
        <v>1509</v>
      </c>
      <c r="AA234" s="1508" t="s">
        <v>1509</v>
      </c>
      <c r="AB234" s="1499" t="s">
        <v>1509</v>
      </c>
      <c r="AC234" s="1499" t="s">
        <v>1509</v>
      </c>
      <c r="AD234" s="1508" t="s">
        <v>1509</v>
      </c>
      <c r="AE234" s="1500" t="s">
        <v>1509</v>
      </c>
      <c r="AF234" s="1500" t="s">
        <v>1509</v>
      </c>
      <c r="AG234" s="1501" t="s">
        <v>1509</v>
      </c>
    </row>
    <row r="235" spans="2:33" s="1519" customFormat="1" ht="11.45" customHeight="1">
      <c r="B235" s="1536" t="s">
        <v>1510</v>
      </c>
      <c r="C235" s="1545">
        <v>26</v>
      </c>
      <c r="D235" s="1547" t="s">
        <v>1435</v>
      </c>
      <c r="E235" s="1545">
        <v>38</v>
      </c>
      <c r="F235" s="1548">
        <v>2</v>
      </c>
      <c r="G235" s="1548">
        <v>1</v>
      </c>
      <c r="H235" s="1548" t="s">
        <v>36</v>
      </c>
      <c r="I235" s="1548" t="s">
        <v>36</v>
      </c>
      <c r="J235" s="1548">
        <v>1</v>
      </c>
      <c r="K235" s="1548">
        <v>2</v>
      </c>
      <c r="L235" s="1548">
        <v>3</v>
      </c>
      <c r="M235" s="1548">
        <v>5</v>
      </c>
      <c r="N235" s="1548">
        <v>4</v>
      </c>
      <c r="O235" s="1548">
        <v>3</v>
      </c>
      <c r="P235" s="1548">
        <v>3</v>
      </c>
      <c r="Q235" s="1548">
        <v>4</v>
      </c>
      <c r="R235" s="1548" t="s">
        <v>36</v>
      </c>
      <c r="S235" s="1548">
        <v>1</v>
      </c>
      <c r="T235" s="1548">
        <v>1</v>
      </c>
      <c r="U235" s="1548">
        <v>1</v>
      </c>
      <c r="V235" s="1548">
        <v>2</v>
      </c>
      <c r="W235" s="1548" t="s">
        <v>36</v>
      </c>
      <c r="X235" s="1548" t="s">
        <v>36</v>
      </c>
      <c r="Y235" s="1548" t="s">
        <v>36</v>
      </c>
      <c r="Z235" s="1548" t="s">
        <v>36</v>
      </c>
      <c r="AA235" s="1545">
        <v>5</v>
      </c>
      <c r="AB235" s="1548">
        <v>3</v>
      </c>
      <c r="AC235" s="1548">
        <v>25</v>
      </c>
      <c r="AD235" s="1545">
        <v>5</v>
      </c>
      <c r="AE235" s="1549">
        <v>9.0909090909090917</v>
      </c>
      <c r="AF235" s="1549">
        <v>75.757575757575751</v>
      </c>
      <c r="AG235" s="1550">
        <v>15.151515151515152</v>
      </c>
    </row>
    <row r="236" spans="2:33" s="1519" customFormat="1" ht="11.45" customHeight="1">
      <c r="B236" s="1521"/>
      <c r="C236" s="1522"/>
      <c r="D236" s="1523" t="s">
        <v>31</v>
      </c>
      <c r="E236" s="1508">
        <v>17</v>
      </c>
      <c r="F236" s="1499">
        <v>2</v>
      </c>
      <c r="G236" s="1499" t="s">
        <v>36</v>
      </c>
      <c r="H236" s="1499" t="s">
        <v>36</v>
      </c>
      <c r="I236" s="1499" t="s">
        <v>36</v>
      </c>
      <c r="J236" s="1499">
        <v>1</v>
      </c>
      <c r="K236" s="1499" t="s">
        <v>36</v>
      </c>
      <c r="L236" s="1499">
        <v>1</v>
      </c>
      <c r="M236" s="1499">
        <v>3</v>
      </c>
      <c r="N236" s="1499">
        <v>3</v>
      </c>
      <c r="O236" s="1499" t="s">
        <v>36</v>
      </c>
      <c r="P236" s="1499">
        <v>1</v>
      </c>
      <c r="Q236" s="1499">
        <v>1</v>
      </c>
      <c r="R236" s="1499" t="s">
        <v>36</v>
      </c>
      <c r="S236" s="1499">
        <v>1</v>
      </c>
      <c r="T236" s="1499" t="s">
        <v>36</v>
      </c>
      <c r="U236" s="1499" t="s">
        <v>36</v>
      </c>
      <c r="V236" s="1499">
        <v>1</v>
      </c>
      <c r="W236" s="1499" t="s">
        <v>36</v>
      </c>
      <c r="X236" s="1499" t="s">
        <v>36</v>
      </c>
      <c r="Y236" s="1499" t="s">
        <v>36</v>
      </c>
      <c r="Z236" s="1499" t="s">
        <v>36</v>
      </c>
      <c r="AA236" s="1508">
        <v>3</v>
      </c>
      <c r="AB236" s="1499">
        <v>2</v>
      </c>
      <c r="AC236" s="1499">
        <v>10</v>
      </c>
      <c r="AD236" s="1508">
        <v>2</v>
      </c>
      <c r="AE236" s="1500">
        <v>14.285714285714285</v>
      </c>
      <c r="AF236" s="1500">
        <v>71.428571428571431</v>
      </c>
      <c r="AG236" s="1501">
        <v>14.285714285714285</v>
      </c>
    </row>
    <row r="237" spans="2:33" s="1519" customFormat="1" ht="11.45" customHeight="1">
      <c r="B237" s="1536"/>
      <c r="C237" s="1546"/>
      <c r="D237" s="1518" t="s">
        <v>32</v>
      </c>
      <c r="E237" s="1508">
        <v>21</v>
      </c>
      <c r="F237" s="1499" t="s">
        <v>36</v>
      </c>
      <c r="G237" s="1499">
        <v>1</v>
      </c>
      <c r="H237" s="1499" t="s">
        <v>36</v>
      </c>
      <c r="I237" s="1499" t="s">
        <v>36</v>
      </c>
      <c r="J237" s="1499" t="s">
        <v>36</v>
      </c>
      <c r="K237" s="1499">
        <v>2</v>
      </c>
      <c r="L237" s="1499">
        <v>2</v>
      </c>
      <c r="M237" s="1499">
        <v>2</v>
      </c>
      <c r="N237" s="1499">
        <v>1</v>
      </c>
      <c r="O237" s="1499">
        <v>3</v>
      </c>
      <c r="P237" s="1499">
        <v>2</v>
      </c>
      <c r="Q237" s="1499">
        <v>3</v>
      </c>
      <c r="R237" s="1499" t="s">
        <v>36</v>
      </c>
      <c r="S237" s="1499" t="s">
        <v>36</v>
      </c>
      <c r="T237" s="1499">
        <v>1</v>
      </c>
      <c r="U237" s="1499">
        <v>1</v>
      </c>
      <c r="V237" s="1499">
        <v>1</v>
      </c>
      <c r="W237" s="1499" t="s">
        <v>36</v>
      </c>
      <c r="X237" s="1499" t="s">
        <v>36</v>
      </c>
      <c r="Y237" s="1499" t="s">
        <v>36</v>
      </c>
      <c r="Z237" s="1499" t="s">
        <v>36</v>
      </c>
      <c r="AA237" s="1508">
        <v>2</v>
      </c>
      <c r="AB237" s="1499">
        <v>1</v>
      </c>
      <c r="AC237" s="1499">
        <v>15</v>
      </c>
      <c r="AD237" s="1508">
        <v>3</v>
      </c>
      <c r="AE237" s="1500">
        <v>5.2631578947368416</v>
      </c>
      <c r="AF237" s="1500">
        <v>78.94736842105263</v>
      </c>
      <c r="AG237" s="1501">
        <v>15.789473684210526</v>
      </c>
    </row>
    <row r="238" spans="2:33" s="1519" customFormat="1" ht="11.45" customHeight="1">
      <c r="B238" s="1544" t="s">
        <v>1511</v>
      </c>
      <c r="C238" s="1545">
        <v>707</v>
      </c>
      <c r="D238" s="1547" t="s">
        <v>1435</v>
      </c>
      <c r="E238" s="1545">
        <v>1256</v>
      </c>
      <c r="F238" s="1548">
        <v>34</v>
      </c>
      <c r="G238" s="1548">
        <v>25</v>
      </c>
      <c r="H238" s="1548">
        <v>36</v>
      </c>
      <c r="I238" s="1548">
        <v>27</v>
      </c>
      <c r="J238" s="1548">
        <v>74</v>
      </c>
      <c r="K238" s="1548">
        <v>79</v>
      </c>
      <c r="L238" s="1548">
        <v>62</v>
      </c>
      <c r="M238" s="1548">
        <v>56</v>
      </c>
      <c r="N238" s="1548">
        <v>84</v>
      </c>
      <c r="O238" s="1548">
        <v>88</v>
      </c>
      <c r="P238" s="1548">
        <v>78</v>
      </c>
      <c r="Q238" s="1548">
        <v>78</v>
      </c>
      <c r="R238" s="1548">
        <v>100</v>
      </c>
      <c r="S238" s="1548">
        <v>104</v>
      </c>
      <c r="T238" s="1548">
        <v>108</v>
      </c>
      <c r="U238" s="1548">
        <v>79</v>
      </c>
      <c r="V238" s="1548">
        <v>63</v>
      </c>
      <c r="W238" s="1548">
        <v>38</v>
      </c>
      <c r="X238" s="1548">
        <v>17</v>
      </c>
      <c r="Y238" s="1548">
        <v>2</v>
      </c>
      <c r="Z238" s="1548" t="s">
        <v>36</v>
      </c>
      <c r="AA238" s="1545">
        <v>24</v>
      </c>
      <c r="AB238" s="1548">
        <v>95</v>
      </c>
      <c r="AC238" s="1548">
        <v>726</v>
      </c>
      <c r="AD238" s="1545">
        <v>411</v>
      </c>
      <c r="AE238" s="1549">
        <v>7.7110389610389616</v>
      </c>
      <c r="AF238" s="1549">
        <v>58.928571428571431</v>
      </c>
      <c r="AG238" s="1550">
        <v>33.36038961038961</v>
      </c>
    </row>
    <row r="239" spans="2:33" s="1519" customFormat="1" ht="11.45" customHeight="1">
      <c r="B239" s="1521"/>
      <c r="C239" s="1522"/>
      <c r="D239" s="1523" t="s">
        <v>31</v>
      </c>
      <c r="E239" s="1508">
        <v>545</v>
      </c>
      <c r="F239" s="1499">
        <v>20</v>
      </c>
      <c r="G239" s="1499">
        <v>11</v>
      </c>
      <c r="H239" s="1499">
        <v>18</v>
      </c>
      <c r="I239" s="1499">
        <v>13</v>
      </c>
      <c r="J239" s="1499">
        <v>29</v>
      </c>
      <c r="K239" s="1499">
        <v>36</v>
      </c>
      <c r="L239" s="1499">
        <v>27</v>
      </c>
      <c r="M239" s="1499">
        <v>26</v>
      </c>
      <c r="N239" s="1499">
        <v>45</v>
      </c>
      <c r="O239" s="1499">
        <v>40</v>
      </c>
      <c r="P239" s="1499">
        <v>30</v>
      </c>
      <c r="Q239" s="1499">
        <v>38</v>
      </c>
      <c r="R239" s="1499">
        <v>48</v>
      </c>
      <c r="S239" s="1499">
        <v>39</v>
      </c>
      <c r="T239" s="1499">
        <v>38</v>
      </c>
      <c r="U239" s="1499">
        <v>30</v>
      </c>
      <c r="V239" s="1499">
        <v>22</v>
      </c>
      <c r="W239" s="1499">
        <v>14</v>
      </c>
      <c r="X239" s="1499">
        <v>4</v>
      </c>
      <c r="Y239" s="1499">
        <v>2</v>
      </c>
      <c r="Z239" s="1499" t="s">
        <v>36</v>
      </c>
      <c r="AA239" s="1508">
        <v>15</v>
      </c>
      <c r="AB239" s="1499">
        <v>49</v>
      </c>
      <c r="AC239" s="1499">
        <v>332</v>
      </c>
      <c r="AD239" s="1508">
        <v>149</v>
      </c>
      <c r="AE239" s="1500">
        <v>9.2452830188679247</v>
      </c>
      <c r="AF239" s="1500">
        <v>62.641509433962263</v>
      </c>
      <c r="AG239" s="1501">
        <v>28.113207547169811</v>
      </c>
    </row>
    <row r="240" spans="2:33" s="1519" customFormat="1" ht="11.45" customHeight="1">
      <c r="B240" s="1537"/>
      <c r="C240" s="1538"/>
      <c r="D240" s="1539" t="s">
        <v>32</v>
      </c>
      <c r="E240" s="1540">
        <v>711</v>
      </c>
      <c r="F240" s="1541">
        <v>14</v>
      </c>
      <c r="G240" s="1541">
        <v>14</v>
      </c>
      <c r="H240" s="1541">
        <v>18</v>
      </c>
      <c r="I240" s="1541">
        <v>14</v>
      </c>
      <c r="J240" s="1541">
        <v>45</v>
      </c>
      <c r="K240" s="1541">
        <v>43</v>
      </c>
      <c r="L240" s="1541">
        <v>35</v>
      </c>
      <c r="M240" s="1541">
        <v>30</v>
      </c>
      <c r="N240" s="1541">
        <v>39</v>
      </c>
      <c r="O240" s="1541">
        <v>48</v>
      </c>
      <c r="P240" s="1541">
        <v>48</v>
      </c>
      <c r="Q240" s="1541">
        <v>40</v>
      </c>
      <c r="R240" s="1541">
        <v>52</v>
      </c>
      <c r="S240" s="1541">
        <v>65</v>
      </c>
      <c r="T240" s="1541">
        <v>70</v>
      </c>
      <c r="U240" s="1541">
        <v>49</v>
      </c>
      <c r="V240" s="1541">
        <v>41</v>
      </c>
      <c r="W240" s="1541">
        <v>24</v>
      </c>
      <c r="X240" s="1541">
        <v>13</v>
      </c>
      <c r="Y240" s="1541" t="s">
        <v>36</v>
      </c>
      <c r="Z240" s="1541" t="s">
        <v>36</v>
      </c>
      <c r="AA240" s="1540">
        <v>9</v>
      </c>
      <c r="AB240" s="1541">
        <v>46</v>
      </c>
      <c r="AC240" s="1541">
        <v>394</v>
      </c>
      <c r="AD240" s="1540">
        <v>262</v>
      </c>
      <c r="AE240" s="1542">
        <v>6.5527065527065522</v>
      </c>
      <c r="AF240" s="1542">
        <v>56.125356125356127</v>
      </c>
      <c r="AG240" s="1543">
        <v>37.32193732193732</v>
      </c>
    </row>
    <row r="241" spans="2:64" s="1519" customFormat="1" ht="11.45" customHeight="1">
      <c r="B241" s="1536" t="s">
        <v>1512</v>
      </c>
      <c r="C241" s="1508">
        <v>277</v>
      </c>
      <c r="D241" s="1518" t="s">
        <v>1435</v>
      </c>
      <c r="E241" s="1508">
        <v>541</v>
      </c>
      <c r="F241" s="1499">
        <v>11</v>
      </c>
      <c r="G241" s="1499">
        <v>10</v>
      </c>
      <c r="H241" s="1499">
        <v>12</v>
      </c>
      <c r="I241" s="1499">
        <v>16</v>
      </c>
      <c r="J241" s="1499">
        <v>17</v>
      </c>
      <c r="K241" s="1499">
        <v>14</v>
      </c>
      <c r="L241" s="1499">
        <v>12</v>
      </c>
      <c r="M241" s="1499">
        <v>23</v>
      </c>
      <c r="N241" s="1499">
        <v>27</v>
      </c>
      <c r="O241" s="1499">
        <v>36</v>
      </c>
      <c r="P241" s="1499">
        <v>43</v>
      </c>
      <c r="Q241" s="1499">
        <v>34</v>
      </c>
      <c r="R241" s="1499">
        <v>44</v>
      </c>
      <c r="S241" s="1499">
        <v>42</v>
      </c>
      <c r="T241" s="1499">
        <v>42</v>
      </c>
      <c r="U241" s="1499">
        <v>51</v>
      </c>
      <c r="V241" s="1499">
        <v>53</v>
      </c>
      <c r="W241" s="1499">
        <v>39</v>
      </c>
      <c r="X241" s="1499">
        <v>11</v>
      </c>
      <c r="Y241" s="1499">
        <v>1</v>
      </c>
      <c r="Z241" s="1499">
        <v>1</v>
      </c>
      <c r="AA241" s="1508">
        <v>2</v>
      </c>
      <c r="AB241" s="1499">
        <v>33</v>
      </c>
      <c r="AC241" s="1499">
        <v>266</v>
      </c>
      <c r="AD241" s="1508">
        <v>240</v>
      </c>
      <c r="AE241" s="1500">
        <v>6.1224489795918364</v>
      </c>
      <c r="AF241" s="1500">
        <v>49.350649350649348</v>
      </c>
      <c r="AG241" s="1501">
        <v>44.526901669758814</v>
      </c>
    </row>
    <row r="242" spans="2:64" s="1519" customFormat="1" ht="11.45" customHeight="1">
      <c r="B242" s="1521"/>
      <c r="C242" s="1522"/>
      <c r="D242" s="1523" t="s">
        <v>31</v>
      </c>
      <c r="E242" s="1508">
        <v>251</v>
      </c>
      <c r="F242" s="1499">
        <v>8</v>
      </c>
      <c r="G242" s="1499">
        <v>4</v>
      </c>
      <c r="H242" s="1499">
        <v>7</v>
      </c>
      <c r="I242" s="1499">
        <v>8</v>
      </c>
      <c r="J242" s="1499">
        <v>6</v>
      </c>
      <c r="K242" s="1499">
        <v>7</v>
      </c>
      <c r="L242" s="1499">
        <v>5</v>
      </c>
      <c r="M242" s="1499">
        <v>11</v>
      </c>
      <c r="N242" s="1499">
        <v>15</v>
      </c>
      <c r="O242" s="1499">
        <v>19</v>
      </c>
      <c r="P242" s="1499">
        <v>24</v>
      </c>
      <c r="Q242" s="1499">
        <v>16</v>
      </c>
      <c r="R242" s="1499">
        <v>23</v>
      </c>
      <c r="S242" s="1499">
        <v>17</v>
      </c>
      <c r="T242" s="1499">
        <v>22</v>
      </c>
      <c r="U242" s="1499">
        <v>24</v>
      </c>
      <c r="V242" s="1499">
        <v>16</v>
      </c>
      <c r="W242" s="1499">
        <v>15</v>
      </c>
      <c r="X242" s="1499">
        <v>2</v>
      </c>
      <c r="Y242" s="1499">
        <v>1</v>
      </c>
      <c r="Z242" s="1499" t="s">
        <v>36</v>
      </c>
      <c r="AA242" s="1508">
        <v>1</v>
      </c>
      <c r="AB242" s="1499">
        <v>19</v>
      </c>
      <c r="AC242" s="1499">
        <v>134</v>
      </c>
      <c r="AD242" s="1508">
        <v>97</v>
      </c>
      <c r="AE242" s="1500">
        <v>7.6</v>
      </c>
      <c r="AF242" s="1500">
        <v>53.6</v>
      </c>
      <c r="AG242" s="1501">
        <v>38.800000000000004</v>
      </c>
    </row>
    <row r="243" spans="2:64" s="1519" customFormat="1" ht="11.45" customHeight="1">
      <c r="B243" s="1536"/>
      <c r="C243" s="1538"/>
      <c r="D243" s="1539" t="s">
        <v>32</v>
      </c>
      <c r="E243" s="1540">
        <v>290</v>
      </c>
      <c r="F243" s="1541">
        <v>3</v>
      </c>
      <c r="G243" s="1541">
        <v>6</v>
      </c>
      <c r="H243" s="1541">
        <v>5</v>
      </c>
      <c r="I243" s="1541">
        <v>8</v>
      </c>
      <c r="J243" s="1541">
        <v>11</v>
      </c>
      <c r="K243" s="1541">
        <v>7</v>
      </c>
      <c r="L243" s="1541">
        <v>7</v>
      </c>
      <c r="M243" s="1541">
        <v>12</v>
      </c>
      <c r="N243" s="1541">
        <v>12</v>
      </c>
      <c r="O243" s="1541">
        <v>17</v>
      </c>
      <c r="P243" s="1541">
        <v>19</v>
      </c>
      <c r="Q243" s="1541">
        <v>18</v>
      </c>
      <c r="R243" s="1541">
        <v>21</v>
      </c>
      <c r="S243" s="1541">
        <v>25</v>
      </c>
      <c r="T243" s="1541">
        <v>20</v>
      </c>
      <c r="U243" s="1541">
        <v>27</v>
      </c>
      <c r="V243" s="1541">
        <v>37</v>
      </c>
      <c r="W243" s="1541">
        <v>24</v>
      </c>
      <c r="X243" s="1541">
        <v>9</v>
      </c>
      <c r="Y243" s="1541" t="s">
        <v>36</v>
      </c>
      <c r="Z243" s="1541">
        <v>1</v>
      </c>
      <c r="AA243" s="1540">
        <v>1</v>
      </c>
      <c r="AB243" s="1541">
        <v>14</v>
      </c>
      <c r="AC243" s="1541">
        <v>132</v>
      </c>
      <c r="AD243" s="1540">
        <v>143</v>
      </c>
      <c r="AE243" s="1542">
        <v>4.844290657439446</v>
      </c>
      <c r="AF243" s="1542">
        <v>45.674740484429066</v>
      </c>
      <c r="AG243" s="1543">
        <v>49.480968858131483</v>
      </c>
    </row>
    <row r="244" spans="2:64" s="1519" customFormat="1" ht="11.45" customHeight="1">
      <c r="B244" s="1544" t="s">
        <v>1513</v>
      </c>
      <c r="C244" s="1508">
        <v>126</v>
      </c>
      <c r="D244" s="1518" t="s">
        <v>1435</v>
      </c>
      <c r="E244" s="1508">
        <v>267</v>
      </c>
      <c r="F244" s="1499">
        <v>5</v>
      </c>
      <c r="G244" s="1499">
        <v>6</v>
      </c>
      <c r="H244" s="1499">
        <v>2</v>
      </c>
      <c r="I244" s="1499">
        <v>4</v>
      </c>
      <c r="J244" s="1499">
        <v>7</v>
      </c>
      <c r="K244" s="1499">
        <v>9</v>
      </c>
      <c r="L244" s="1499">
        <v>5</v>
      </c>
      <c r="M244" s="1499">
        <v>10</v>
      </c>
      <c r="N244" s="1499">
        <v>5</v>
      </c>
      <c r="O244" s="1499">
        <v>19</v>
      </c>
      <c r="P244" s="1499">
        <v>18</v>
      </c>
      <c r="Q244" s="1499">
        <v>34</v>
      </c>
      <c r="R244" s="1499">
        <v>23</v>
      </c>
      <c r="S244" s="1499">
        <v>24</v>
      </c>
      <c r="T244" s="1499">
        <v>22</v>
      </c>
      <c r="U244" s="1499">
        <v>34</v>
      </c>
      <c r="V244" s="1499">
        <v>22</v>
      </c>
      <c r="W244" s="1499">
        <v>14</v>
      </c>
      <c r="X244" s="1499">
        <v>4</v>
      </c>
      <c r="Y244" s="1499" t="s">
        <v>36</v>
      </c>
      <c r="Z244" s="1499" t="s">
        <v>36</v>
      </c>
      <c r="AA244" s="1508" t="s">
        <v>36</v>
      </c>
      <c r="AB244" s="1499">
        <v>13</v>
      </c>
      <c r="AC244" s="1499">
        <v>134</v>
      </c>
      <c r="AD244" s="1508">
        <v>120</v>
      </c>
      <c r="AE244" s="1500">
        <v>4.868913857677903</v>
      </c>
      <c r="AF244" s="1500">
        <v>50.187265917603</v>
      </c>
      <c r="AG244" s="1501">
        <v>44.943820224719097</v>
      </c>
    </row>
    <row r="245" spans="2:64" s="1519" customFormat="1" ht="11.45" customHeight="1">
      <c r="B245" s="1521"/>
      <c r="C245" s="1522"/>
      <c r="D245" s="1523" t="s">
        <v>31</v>
      </c>
      <c r="E245" s="1508">
        <v>118</v>
      </c>
      <c r="F245" s="1499">
        <v>3</v>
      </c>
      <c r="G245" s="1499">
        <v>3</v>
      </c>
      <c r="H245" s="1499">
        <v>1</v>
      </c>
      <c r="I245" s="1499">
        <v>1</v>
      </c>
      <c r="J245" s="1499">
        <v>4</v>
      </c>
      <c r="K245" s="1499">
        <v>5</v>
      </c>
      <c r="L245" s="1499">
        <v>2</v>
      </c>
      <c r="M245" s="1499">
        <v>3</v>
      </c>
      <c r="N245" s="1499">
        <v>1</v>
      </c>
      <c r="O245" s="1499">
        <v>9</v>
      </c>
      <c r="P245" s="1499">
        <v>7</v>
      </c>
      <c r="Q245" s="1499">
        <v>18</v>
      </c>
      <c r="R245" s="1499">
        <v>13</v>
      </c>
      <c r="S245" s="1499">
        <v>10</v>
      </c>
      <c r="T245" s="1499">
        <v>10</v>
      </c>
      <c r="U245" s="1499">
        <v>11</v>
      </c>
      <c r="V245" s="1499">
        <v>9</v>
      </c>
      <c r="W245" s="1499">
        <v>6</v>
      </c>
      <c r="X245" s="1499">
        <v>2</v>
      </c>
      <c r="Y245" s="1499" t="s">
        <v>36</v>
      </c>
      <c r="Z245" s="1499" t="s">
        <v>36</v>
      </c>
      <c r="AA245" s="1508" t="s">
        <v>36</v>
      </c>
      <c r="AB245" s="1499">
        <v>7</v>
      </c>
      <c r="AC245" s="1499">
        <v>63</v>
      </c>
      <c r="AD245" s="1508">
        <v>48</v>
      </c>
      <c r="AE245" s="1500">
        <v>5.9322033898305087</v>
      </c>
      <c r="AF245" s="1500">
        <v>53.389830508474581</v>
      </c>
      <c r="AG245" s="1501">
        <v>40.677966101694921</v>
      </c>
    </row>
    <row r="246" spans="2:64" s="1519" customFormat="1" ht="11.45" customHeight="1">
      <c r="B246" s="1537"/>
      <c r="C246" s="1538"/>
      <c r="D246" s="1539" t="s">
        <v>32</v>
      </c>
      <c r="E246" s="1540">
        <v>149</v>
      </c>
      <c r="F246" s="1541">
        <v>2</v>
      </c>
      <c r="G246" s="1541">
        <v>3</v>
      </c>
      <c r="H246" s="1541">
        <v>1</v>
      </c>
      <c r="I246" s="1541">
        <v>3</v>
      </c>
      <c r="J246" s="1541">
        <v>3</v>
      </c>
      <c r="K246" s="1541">
        <v>4</v>
      </c>
      <c r="L246" s="1541">
        <v>3</v>
      </c>
      <c r="M246" s="1541">
        <v>7</v>
      </c>
      <c r="N246" s="1541">
        <v>4</v>
      </c>
      <c r="O246" s="1541">
        <v>10</v>
      </c>
      <c r="P246" s="1541">
        <v>11</v>
      </c>
      <c r="Q246" s="1541">
        <v>16</v>
      </c>
      <c r="R246" s="1541">
        <v>10</v>
      </c>
      <c r="S246" s="1541">
        <v>14</v>
      </c>
      <c r="T246" s="1541">
        <v>12</v>
      </c>
      <c r="U246" s="1541">
        <v>23</v>
      </c>
      <c r="V246" s="1541">
        <v>13</v>
      </c>
      <c r="W246" s="1541">
        <v>8</v>
      </c>
      <c r="X246" s="1541">
        <v>2</v>
      </c>
      <c r="Y246" s="1541" t="s">
        <v>36</v>
      </c>
      <c r="Z246" s="1541" t="s">
        <v>36</v>
      </c>
      <c r="AA246" s="1540" t="s">
        <v>36</v>
      </c>
      <c r="AB246" s="1541">
        <v>6</v>
      </c>
      <c r="AC246" s="1541">
        <v>71</v>
      </c>
      <c r="AD246" s="1540">
        <v>72</v>
      </c>
      <c r="AE246" s="1542">
        <v>4.0268456375838921</v>
      </c>
      <c r="AF246" s="1542">
        <v>47.651006711409394</v>
      </c>
      <c r="AG246" s="1543">
        <v>48.322147651006716</v>
      </c>
    </row>
    <row r="247" spans="2:64" s="1519" customFormat="1" ht="11.45" customHeight="1">
      <c r="B247" s="1536" t="s">
        <v>1514</v>
      </c>
      <c r="C247" s="1508">
        <v>374</v>
      </c>
      <c r="D247" s="1518" t="s">
        <v>1435</v>
      </c>
      <c r="E247" s="1508">
        <v>624</v>
      </c>
      <c r="F247" s="1499">
        <v>10</v>
      </c>
      <c r="G247" s="1499">
        <v>7</v>
      </c>
      <c r="H247" s="1499">
        <v>15</v>
      </c>
      <c r="I247" s="1499">
        <v>15</v>
      </c>
      <c r="J247" s="1499">
        <v>42</v>
      </c>
      <c r="K247" s="1499">
        <v>29</v>
      </c>
      <c r="L247" s="1499">
        <v>25</v>
      </c>
      <c r="M247" s="1499">
        <v>40</v>
      </c>
      <c r="N247" s="1499">
        <v>41</v>
      </c>
      <c r="O247" s="1499">
        <v>43</v>
      </c>
      <c r="P247" s="1499">
        <v>26</v>
      </c>
      <c r="Q247" s="1499">
        <v>50</v>
      </c>
      <c r="R247" s="1499">
        <v>47</v>
      </c>
      <c r="S247" s="1499">
        <v>42</v>
      </c>
      <c r="T247" s="1499">
        <v>59</v>
      </c>
      <c r="U247" s="1499">
        <v>46</v>
      </c>
      <c r="V247" s="1499">
        <v>29</v>
      </c>
      <c r="W247" s="1499">
        <v>21</v>
      </c>
      <c r="X247" s="1499">
        <v>16</v>
      </c>
      <c r="Y247" s="1499">
        <v>2</v>
      </c>
      <c r="Z247" s="1499" t="s">
        <v>36</v>
      </c>
      <c r="AA247" s="1508">
        <v>19</v>
      </c>
      <c r="AB247" s="1499">
        <v>32</v>
      </c>
      <c r="AC247" s="1499">
        <v>358</v>
      </c>
      <c r="AD247" s="1508">
        <v>215</v>
      </c>
      <c r="AE247" s="1500">
        <v>5.2892561983471076</v>
      </c>
      <c r="AF247" s="1500">
        <v>59.173553719008268</v>
      </c>
      <c r="AG247" s="1501">
        <v>35.537190082644628</v>
      </c>
    </row>
    <row r="248" spans="2:64" s="1519" customFormat="1" ht="11.45" customHeight="1">
      <c r="B248" s="1521"/>
      <c r="C248" s="1522"/>
      <c r="D248" s="1523" t="s">
        <v>31</v>
      </c>
      <c r="E248" s="1508">
        <v>269</v>
      </c>
      <c r="F248" s="1499">
        <v>3</v>
      </c>
      <c r="G248" s="1499">
        <v>3</v>
      </c>
      <c r="H248" s="1499">
        <v>8</v>
      </c>
      <c r="I248" s="1499">
        <v>5</v>
      </c>
      <c r="J248" s="1499">
        <v>13</v>
      </c>
      <c r="K248" s="1499">
        <v>11</v>
      </c>
      <c r="L248" s="1499">
        <v>12</v>
      </c>
      <c r="M248" s="1499">
        <v>20</v>
      </c>
      <c r="N248" s="1499">
        <v>21</v>
      </c>
      <c r="O248" s="1499">
        <v>19</v>
      </c>
      <c r="P248" s="1499">
        <v>14</v>
      </c>
      <c r="Q248" s="1499">
        <v>23</v>
      </c>
      <c r="R248" s="1499">
        <v>25</v>
      </c>
      <c r="S248" s="1499">
        <v>15</v>
      </c>
      <c r="T248" s="1499">
        <v>26</v>
      </c>
      <c r="U248" s="1499">
        <v>14</v>
      </c>
      <c r="V248" s="1499">
        <v>15</v>
      </c>
      <c r="W248" s="1499">
        <v>9</v>
      </c>
      <c r="X248" s="1499">
        <v>2</v>
      </c>
      <c r="Y248" s="1499" t="s">
        <v>36</v>
      </c>
      <c r="Z248" s="1499" t="s">
        <v>36</v>
      </c>
      <c r="AA248" s="1508">
        <v>11</v>
      </c>
      <c r="AB248" s="1499">
        <v>14</v>
      </c>
      <c r="AC248" s="1499">
        <v>163</v>
      </c>
      <c r="AD248" s="1508">
        <v>81</v>
      </c>
      <c r="AE248" s="1500">
        <v>5.4263565891472867</v>
      </c>
      <c r="AF248" s="1500">
        <v>63.178294573643413</v>
      </c>
      <c r="AG248" s="1501">
        <v>31.395348837209301</v>
      </c>
    </row>
    <row r="249" spans="2:64" s="1519" customFormat="1" ht="11.45" customHeight="1">
      <c r="B249" s="1536"/>
      <c r="C249" s="1538"/>
      <c r="D249" s="1539" t="s">
        <v>32</v>
      </c>
      <c r="E249" s="1540">
        <v>355</v>
      </c>
      <c r="F249" s="1541">
        <v>7</v>
      </c>
      <c r="G249" s="1541">
        <v>4</v>
      </c>
      <c r="H249" s="1541">
        <v>7</v>
      </c>
      <c r="I249" s="1541">
        <v>10</v>
      </c>
      <c r="J249" s="1541">
        <v>29</v>
      </c>
      <c r="K249" s="1541">
        <v>18</v>
      </c>
      <c r="L249" s="1541">
        <v>13</v>
      </c>
      <c r="M249" s="1541">
        <v>20</v>
      </c>
      <c r="N249" s="1541">
        <v>20</v>
      </c>
      <c r="O249" s="1541">
        <v>24</v>
      </c>
      <c r="P249" s="1541">
        <v>12</v>
      </c>
      <c r="Q249" s="1541">
        <v>27</v>
      </c>
      <c r="R249" s="1541">
        <v>22</v>
      </c>
      <c r="S249" s="1541">
        <v>27</v>
      </c>
      <c r="T249" s="1541">
        <v>33</v>
      </c>
      <c r="U249" s="1541">
        <v>32</v>
      </c>
      <c r="V249" s="1541">
        <v>14</v>
      </c>
      <c r="W249" s="1541">
        <v>12</v>
      </c>
      <c r="X249" s="1541">
        <v>14</v>
      </c>
      <c r="Y249" s="1541">
        <v>2</v>
      </c>
      <c r="Z249" s="1541" t="s">
        <v>36</v>
      </c>
      <c r="AA249" s="1540">
        <v>8</v>
      </c>
      <c r="AB249" s="1541">
        <v>18</v>
      </c>
      <c r="AC249" s="1541">
        <v>195</v>
      </c>
      <c r="AD249" s="1540">
        <v>134</v>
      </c>
      <c r="AE249" s="1542">
        <v>5.1873198847262252</v>
      </c>
      <c r="AF249" s="1542">
        <v>56.195965417867434</v>
      </c>
      <c r="AG249" s="1543">
        <v>38.616714697406337</v>
      </c>
    </row>
    <row r="250" spans="2:64" s="1519" customFormat="1" ht="11.45" customHeight="1">
      <c r="B250" s="1544" t="s">
        <v>1515</v>
      </c>
      <c r="C250" s="1508">
        <v>308</v>
      </c>
      <c r="D250" s="1518" t="s">
        <v>1435</v>
      </c>
      <c r="E250" s="1508">
        <v>468</v>
      </c>
      <c r="F250" s="1499">
        <v>14</v>
      </c>
      <c r="G250" s="1499">
        <v>11</v>
      </c>
      <c r="H250" s="1499">
        <v>15</v>
      </c>
      <c r="I250" s="1499">
        <v>13</v>
      </c>
      <c r="J250" s="1499">
        <v>19</v>
      </c>
      <c r="K250" s="1499">
        <v>47</v>
      </c>
      <c r="L250" s="1499">
        <v>22</v>
      </c>
      <c r="M250" s="1499">
        <v>26</v>
      </c>
      <c r="N250" s="1499">
        <v>29</v>
      </c>
      <c r="O250" s="1499">
        <v>40</v>
      </c>
      <c r="P250" s="1499">
        <v>41</v>
      </c>
      <c r="Q250" s="1499">
        <v>39</v>
      </c>
      <c r="R250" s="1499">
        <v>26</v>
      </c>
      <c r="S250" s="1499">
        <v>25</v>
      </c>
      <c r="T250" s="1499">
        <v>28</v>
      </c>
      <c r="U250" s="1499">
        <v>15</v>
      </c>
      <c r="V250" s="1499">
        <v>15</v>
      </c>
      <c r="W250" s="1499">
        <v>6</v>
      </c>
      <c r="X250" s="1499">
        <v>4</v>
      </c>
      <c r="Y250" s="1499" t="s">
        <v>36</v>
      </c>
      <c r="Z250" s="1499" t="s">
        <v>36</v>
      </c>
      <c r="AA250" s="1508">
        <v>33</v>
      </c>
      <c r="AB250" s="1499">
        <v>40</v>
      </c>
      <c r="AC250" s="1499">
        <v>302</v>
      </c>
      <c r="AD250" s="1508">
        <v>93</v>
      </c>
      <c r="AE250" s="1500">
        <v>9.1954022988505741</v>
      </c>
      <c r="AF250" s="1500">
        <v>69.425287356321846</v>
      </c>
      <c r="AG250" s="1501">
        <v>21.379310344827587</v>
      </c>
    </row>
    <row r="251" spans="2:64" s="1519" customFormat="1" ht="11.45" customHeight="1">
      <c r="B251" s="1521"/>
      <c r="C251" s="1522"/>
      <c r="D251" s="1523" t="s">
        <v>31</v>
      </c>
      <c r="E251" s="1508">
        <v>215</v>
      </c>
      <c r="F251" s="1499">
        <v>4</v>
      </c>
      <c r="G251" s="1499">
        <v>5</v>
      </c>
      <c r="H251" s="1499">
        <v>5</v>
      </c>
      <c r="I251" s="1499">
        <v>3</v>
      </c>
      <c r="J251" s="1499">
        <v>7</v>
      </c>
      <c r="K251" s="1499">
        <v>24</v>
      </c>
      <c r="L251" s="1499">
        <v>13</v>
      </c>
      <c r="M251" s="1499">
        <v>13</v>
      </c>
      <c r="N251" s="1499">
        <v>13</v>
      </c>
      <c r="O251" s="1499">
        <v>20</v>
      </c>
      <c r="P251" s="1499">
        <v>23</v>
      </c>
      <c r="Q251" s="1499">
        <v>18</v>
      </c>
      <c r="R251" s="1499">
        <v>15</v>
      </c>
      <c r="S251" s="1499">
        <v>8</v>
      </c>
      <c r="T251" s="1499">
        <v>10</v>
      </c>
      <c r="U251" s="1499">
        <v>8</v>
      </c>
      <c r="V251" s="1499">
        <v>5</v>
      </c>
      <c r="W251" s="1499" t="s">
        <v>36</v>
      </c>
      <c r="X251" s="1499">
        <v>3</v>
      </c>
      <c r="Y251" s="1499" t="s">
        <v>36</v>
      </c>
      <c r="Z251" s="1499" t="s">
        <v>36</v>
      </c>
      <c r="AA251" s="1508">
        <v>18</v>
      </c>
      <c r="AB251" s="1499">
        <v>14</v>
      </c>
      <c r="AC251" s="1499">
        <v>149</v>
      </c>
      <c r="AD251" s="1508">
        <v>34</v>
      </c>
      <c r="AE251" s="1500">
        <v>7.1065989847715745</v>
      </c>
      <c r="AF251" s="1500">
        <v>75.634517766497467</v>
      </c>
      <c r="AG251" s="1501">
        <v>17.258883248730964</v>
      </c>
    </row>
    <row r="252" spans="2:64" s="1519" customFormat="1" ht="11.45" customHeight="1" thickBot="1">
      <c r="B252" s="1551"/>
      <c r="C252" s="1552"/>
      <c r="D252" s="1553" t="s">
        <v>32</v>
      </c>
      <c r="E252" s="1554">
        <v>253</v>
      </c>
      <c r="F252" s="1555">
        <v>10</v>
      </c>
      <c r="G252" s="1555">
        <v>6</v>
      </c>
      <c r="H252" s="1555">
        <v>10</v>
      </c>
      <c r="I252" s="1555">
        <v>10</v>
      </c>
      <c r="J252" s="1555">
        <v>12</v>
      </c>
      <c r="K252" s="1555">
        <v>23</v>
      </c>
      <c r="L252" s="1555">
        <v>9</v>
      </c>
      <c r="M252" s="1555">
        <v>13</v>
      </c>
      <c r="N252" s="1555">
        <v>16</v>
      </c>
      <c r="O252" s="1555">
        <v>20</v>
      </c>
      <c r="P252" s="1555">
        <v>18</v>
      </c>
      <c r="Q252" s="1555">
        <v>21</v>
      </c>
      <c r="R252" s="1555">
        <v>11</v>
      </c>
      <c r="S252" s="1555">
        <v>17</v>
      </c>
      <c r="T252" s="1555">
        <v>18</v>
      </c>
      <c r="U252" s="1555">
        <v>7</v>
      </c>
      <c r="V252" s="1555">
        <v>10</v>
      </c>
      <c r="W252" s="1555">
        <v>6</v>
      </c>
      <c r="X252" s="1555">
        <v>1</v>
      </c>
      <c r="Y252" s="1555" t="s">
        <v>36</v>
      </c>
      <c r="Z252" s="1555" t="s">
        <v>36</v>
      </c>
      <c r="AA252" s="1554">
        <v>15</v>
      </c>
      <c r="AB252" s="1555">
        <v>26</v>
      </c>
      <c r="AC252" s="1555">
        <v>153</v>
      </c>
      <c r="AD252" s="1554">
        <v>59</v>
      </c>
      <c r="AE252" s="1556">
        <v>10.92436974789916</v>
      </c>
      <c r="AF252" s="1556">
        <v>64.285714285714292</v>
      </c>
      <c r="AG252" s="1557">
        <v>24.789915966386555</v>
      </c>
    </row>
    <row r="253" spans="2:64" s="1482" customFormat="1" ht="14.25">
      <c r="B253" s="1479" t="s">
        <v>1399</v>
      </c>
      <c r="C253" s="1480"/>
      <c r="D253" s="1481"/>
      <c r="AA253" s="1558"/>
      <c r="AD253" s="1558"/>
      <c r="AH253" s="1483"/>
      <c r="BL253" s="1484"/>
    </row>
    <row r="254" spans="2:64" s="1482" customFormat="1" ht="6" customHeight="1" thickBot="1">
      <c r="C254" s="1480"/>
      <c r="D254" s="1481"/>
      <c r="AA254" s="1558"/>
      <c r="AD254" s="1558"/>
      <c r="AH254" s="1483"/>
      <c r="BL254" s="1484"/>
    </row>
    <row r="255" spans="2:64" s="1495" customFormat="1" ht="44.25" customHeight="1" thickBot="1">
      <c r="B255" s="1559" t="s">
        <v>1400</v>
      </c>
      <c r="C255" s="1560" t="s">
        <v>1401</v>
      </c>
      <c r="D255" s="1573" t="s">
        <v>283</v>
      </c>
      <c r="E255" s="1574"/>
      <c r="F255" s="1563" t="s">
        <v>1402</v>
      </c>
      <c r="G255" s="1564" t="s">
        <v>1403</v>
      </c>
      <c r="H255" s="1564" t="s">
        <v>1404</v>
      </c>
      <c r="I255" s="1564" t="s">
        <v>1405</v>
      </c>
      <c r="J255" s="1564" t="s">
        <v>1406</v>
      </c>
      <c r="K255" s="1564" t="s">
        <v>1407</v>
      </c>
      <c r="L255" s="1564" t="s">
        <v>1408</v>
      </c>
      <c r="M255" s="1564" t="s">
        <v>1409</v>
      </c>
      <c r="N255" s="1564" t="s">
        <v>1410</v>
      </c>
      <c r="O255" s="1564" t="s">
        <v>1411</v>
      </c>
      <c r="P255" s="1564" t="s">
        <v>1412</v>
      </c>
      <c r="Q255" s="1564" t="s">
        <v>1413</v>
      </c>
      <c r="R255" s="1564" t="s">
        <v>1414</v>
      </c>
      <c r="S255" s="1564" t="s">
        <v>1415</v>
      </c>
      <c r="T255" s="1564" t="s">
        <v>1416</v>
      </c>
      <c r="U255" s="1564" t="s">
        <v>1417</v>
      </c>
      <c r="V255" s="1564" t="s">
        <v>1418</v>
      </c>
      <c r="W255" s="1564" t="s">
        <v>1419</v>
      </c>
      <c r="X255" s="1564" t="s">
        <v>1420</v>
      </c>
      <c r="Y255" s="1564" t="s">
        <v>1421</v>
      </c>
      <c r="Z255" s="1564" t="s">
        <v>1422</v>
      </c>
      <c r="AA255" s="1565" t="s">
        <v>1423</v>
      </c>
      <c r="AB255" s="1566" t="s">
        <v>1424</v>
      </c>
      <c r="AC255" s="1564" t="s">
        <v>1425</v>
      </c>
      <c r="AD255" s="1565" t="s">
        <v>1426</v>
      </c>
      <c r="AE255" s="1566" t="s">
        <v>1427</v>
      </c>
      <c r="AF255" s="1564" t="s">
        <v>1428</v>
      </c>
      <c r="AG255" s="1567" t="s">
        <v>1429</v>
      </c>
    </row>
    <row r="256" spans="2:64" s="1520" customFormat="1" ht="11.45" customHeight="1" thickTop="1">
      <c r="B256" s="1568" t="s">
        <v>1516</v>
      </c>
      <c r="C256" s="1497">
        <v>238</v>
      </c>
      <c r="D256" s="1569" t="s">
        <v>1435</v>
      </c>
      <c r="E256" s="1497">
        <v>475</v>
      </c>
      <c r="F256" s="1570">
        <v>15</v>
      </c>
      <c r="G256" s="1570">
        <v>22</v>
      </c>
      <c r="H256" s="1570">
        <v>14</v>
      </c>
      <c r="I256" s="1570">
        <v>20</v>
      </c>
      <c r="J256" s="1570">
        <v>8</v>
      </c>
      <c r="K256" s="1570">
        <v>11</v>
      </c>
      <c r="L256" s="1570">
        <v>18</v>
      </c>
      <c r="M256" s="1570">
        <v>24</v>
      </c>
      <c r="N256" s="1570">
        <v>32</v>
      </c>
      <c r="O256" s="1570">
        <v>35</v>
      </c>
      <c r="P256" s="1570">
        <v>41</v>
      </c>
      <c r="Q256" s="1570">
        <v>28</v>
      </c>
      <c r="R256" s="1570">
        <v>31</v>
      </c>
      <c r="S256" s="1570">
        <v>38</v>
      </c>
      <c r="T256" s="1570">
        <v>44</v>
      </c>
      <c r="U256" s="1570">
        <v>33</v>
      </c>
      <c r="V256" s="1570">
        <v>35</v>
      </c>
      <c r="W256" s="1570">
        <v>12</v>
      </c>
      <c r="X256" s="1570">
        <v>3</v>
      </c>
      <c r="Y256" s="1570">
        <v>3</v>
      </c>
      <c r="Z256" s="1570">
        <v>2</v>
      </c>
      <c r="AA256" s="1497">
        <v>6</v>
      </c>
      <c r="AB256" s="1570">
        <v>51</v>
      </c>
      <c r="AC256" s="1570">
        <v>248</v>
      </c>
      <c r="AD256" s="1497">
        <v>170</v>
      </c>
      <c r="AE256" s="1571">
        <v>10.874200426439232</v>
      </c>
      <c r="AF256" s="1571">
        <v>52.878464818763327</v>
      </c>
      <c r="AG256" s="1572">
        <v>36.247334754797436</v>
      </c>
    </row>
    <row r="257" spans="2:33" s="1520" customFormat="1" ht="11.45" customHeight="1">
      <c r="B257" s="1521"/>
      <c r="C257" s="1522"/>
      <c r="D257" s="1523" t="s">
        <v>31</v>
      </c>
      <c r="E257" s="1508">
        <v>220</v>
      </c>
      <c r="F257" s="1499">
        <v>10</v>
      </c>
      <c r="G257" s="1499">
        <v>8</v>
      </c>
      <c r="H257" s="1499">
        <v>5</v>
      </c>
      <c r="I257" s="1499">
        <v>8</v>
      </c>
      <c r="J257" s="1499">
        <v>4</v>
      </c>
      <c r="K257" s="1499">
        <v>6</v>
      </c>
      <c r="L257" s="1499">
        <v>10</v>
      </c>
      <c r="M257" s="1499">
        <v>13</v>
      </c>
      <c r="N257" s="1499">
        <v>16</v>
      </c>
      <c r="O257" s="1499">
        <v>17</v>
      </c>
      <c r="P257" s="1499">
        <v>22</v>
      </c>
      <c r="Q257" s="1499">
        <v>13</v>
      </c>
      <c r="R257" s="1499">
        <v>17</v>
      </c>
      <c r="S257" s="1499">
        <v>17</v>
      </c>
      <c r="T257" s="1499">
        <v>20</v>
      </c>
      <c r="U257" s="1499">
        <v>12</v>
      </c>
      <c r="V257" s="1499">
        <v>14</v>
      </c>
      <c r="W257" s="1499">
        <v>3</v>
      </c>
      <c r="X257" s="1499">
        <v>1</v>
      </c>
      <c r="Y257" s="1499" t="s">
        <v>36</v>
      </c>
      <c r="Z257" s="1499" t="s">
        <v>36</v>
      </c>
      <c r="AA257" s="1508">
        <v>4</v>
      </c>
      <c r="AB257" s="1499">
        <v>23</v>
      </c>
      <c r="AC257" s="1499">
        <v>126</v>
      </c>
      <c r="AD257" s="1508">
        <v>67</v>
      </c>
      <c r="AE257" s="1500">
        <v>10.648148148148149</v>
      </c>
      <c r="AF257" s="1500">
        <v>58.333333333333336</v>
      </c>
      <c r="AG257" s="1501">
        <v>31.018518518518519</v>
      </c>
    </row>
    <row r="258" spans="2:33" s="1520" customFormat="1" ht="11.45" customHeight="1">
      <c r="B258" s="1536"/>
      <c r="C258" s="1546"/>
      <c r="D258" s="1518" t="s">
        <v>32</v>
      </c>
      <c r="E258" s="1508">
        <v>255</v>
      </c>
      <c r="F258" s="1499">
        <v>5</v>
      </c>
      <c r="G258" s="1499">
        <v>14</v>
      </c>
      <c r="H258" s="1499">
        <v>9</v>
      </c>
      <c r="I258" s="1499">
        <v>12</v>
      </c>
      <c r="J258" s="1499">
        <v>4</v>
      </c>
      <c r="K258" s="1499">
        <v>5</v>
      </c>
      <c r="L258" s="1499">
        <v>8</v>
      </c>
      <c r="M258" s="1499">
        <v>11</v>
      </c>
      <c r="N258" s="1499">
        <v>16</v>
      </c>
      <c r="O258" s="1499">
        <v>18</v>
      </c>
      <c r="P258" s="1499">
        <v>19</v>
      </c>
      <c r="Q258" s="1499">
        <v>15</v>
      </c>
      <c r="R258" s="1499">
        <v>14</v>
      </c>
      <c r="S258" s="1499">
        <v>21</v>
      </c>
      <c r="T258" s="1499">
        <v>24</v>
      </c>
      <c r="U258" s="1499">
        <v>21</v>
      </c>
      <c r="V258" s="1499">
        <v>21</v>
      </c>
      <c r="W258" s="1499">
        <v>9</v>
      </c>
      <c r="X258" s="1499">
        <v>2</v>
      </c>
      <c r="Y258" s="1499">
        <v>3</v>
      </c>
      <c r="Z258" s="1499">
        <v>2</v>
      </c>
      <c r="AA258" s="1508">
        <v>2</v>
      </c>
      <c r="AB258" s="1499">
        <v>28</v>
      </c>
      <c r="AC258" s="1499">
        <v>122</v>
      </c>
      <c r="AD258" s="1508">
        <v>103</v>
      </c>
      <c r="AE258" s="1500">
        <v>11.067193675889328</v>
      </c>
      <c r="AF258" s="1500">
        <v>48.221343873517789</v>
      </c>
      <c r="AG258" s="1501">
        <v>40.711462450592883</v>
      </c>
    </row>
    <row r="259" spans="2:33" s="1520" customFormat="1" ht="11.45" customHeight="1">
      <c r="B259" s="1544" t="s">
        <v>1517</v>
      </c>
      <c r="C259" s="1545">
        <v>547</v>
      </c>
      <c r="D259" s="1547" t="s">
        <v>1435</v>
      </c>
      <c r="E259" s="1545">
        <v>1036</v>
      </c>
      <c r="F259" s="1548">
        <v>49</v>
      </c>
      <c r="G259" s="1548">
        <v>27</v>
      </c>
      <c r="H259" s="1548">
        <v>41</v>
      </c>
      <c r="I259" s="1548">
        <v>35</v>
      </c>
      <c r="J259" s="1548">
        <v>30</v>
      </c>
      <c r="K259" s="1548">
        <v>62</v>
      </c>
      <c r="L259" s="1548">
        <v>81</v>
      </c>
      <c r="M259" s="1548">
        <v>68</v>
      </c>
      <c r="N259" s="1548">
        <v>84</v>
      </c>
      <c r="O259" s="1548">
        <v>85</v>
      </c>
      <c r="P259" s="1548">
        <v>89</v>
      </c>
      <c r="Q259" s="1548">
        <v>71</v>
      </c>
      <c r="R259" s="1548">
        <v>63</v>
      </c>
      <c r="S259" s="1548">
        <v>53</v>
      </c>
      <c r="T259" s="1548">
        <v>48</v>
      </c>
      <c r="U259" s="1548">
        <v>29</v>
      </c>
      <c r="V259" s="1548">
        <v>21</v>
      </c>
      <c r="W259" s="1548">
        <v>33</v>
      </c>
      <c r="X259" s="1548">
        <v>28</v>
      </c>
      <c r="Y259" s="1548">
        <v>4</v>
      </c>
      <c r="Z259" s="1548">
        <v>1</v>
      </c>
      <c r="AA259" s="1545">
        <v>34</v>
      </c>
      <c r="AB259" s="1548">
        <v>117</v>
      </c>
      <c r="AC259" s="1548">
        <v>668</v>
      </c>
      <c r="AD259" s="1545">
        <v>217</v>
      </c>
      <c r="AE259" s="1549">
        <v>11.676646706586826</v>
      </c>
      <c r="AF259" s="1549">
        <v>66.666666666666657</v>
      </c>
      <c r="AG259" s="1550">
        <v>21.656686626746506</v>
      </c>
    </row>
    <row r="260" spans="2:33" s="1520" customFormat="1" ht="11.45" customHeight="1">
      <c r="B260" s="1521"/>
      <c r="C260" s="1522"/>
      <c r="D260" s="1523" t="s">
        <v>31</v>
      </c>
      <c r="E260" s="1508">
        <v>475</v>
      </c>
      <c r="F260" s="1499">
        <v>19</v>
      </c>
      <c r="G260" s="1499">
        <v>19</v>
      </c>
      <c r="H260" s="1499">
        <v>20</v>
      </c>
      <c r="I260" s="1499">
        <v>14</v>
      </c>
      <c r="J260" s="1499">
        <v>12</v>
      </c>
      <c r="K260" s="1499">
        <v>26</v>
      </c>
      <c r="L260" s="1499">
        <v>34</v>
      </c>
      <c r="M260" s="1499">
        <v>35</v>
      </c>
      <c r="N260" s="1499">
        <v>48</v>
      </c>
      <c r="O260" s="1499">
        <v>43</v>
      </c>
      <c r="P260" s="1499">
        <v>48</v>
      </c>
      <c r="Q260" s="1499">
        <v>35</v>
      </c>
      <c r="R260" s="1499">
        <v>26</v>
      </c>
      <c r="S260" s="1499">
        <v>24</v>
      </c>
      <c r="T260" s="1499">
        <v>24</v>
      </c>
      <c r="U260" s="1499">
        <v>13</v>
      </c>
      <c r="V260" s="1499">
        <v>5</v>
      </c>
      <c r="W260" s="1499">
        <v>7</v>
      </c>
      <c r="X260" s="1499">
        <v>3</v>
      </c>
      <c r="Y260" s="1499">
        <v>1</v>
      </c>
      <c r="Z260" s="1499" t="s">
        <v>36</v>
      </c>
      <c r="AA260" s="1508">
        <v>19</v>
      </c>
      <c r="AB260" s="1499">
        <v>58</v>
      </c>
      <c r="AC260" s="1499">
        <v>321</v>
      </c>
      <c r="AD260" s="1508">
        <v>77</v>
      </c>
      <c r="AE260" s="1500">
        <v>12.719298245614036</v>
      </c>
      <c r="AF260" s="1500">
        <v>70.39473684210526</v>
      </c>
      <c r="AG260" s="1501">
        <v>16.885964912280702</v>
      </c>
    </row>
    <row r="261" spans="2:33" s="1520" customFormat="1" ht="11.45" customHeight="1">
      <c r="B261" s="1537"/>
      <c r="C261" s="1546"/>
      <c r="D261" s="1518" t="s">
        <v>32</v>
      </c>
      <c r="E261" s="1508">
        <v>561</v>
      </c>
      <c r="F261" s="1499">
        <v>30</v>
      </c>
      <c r="G261" s="1499">
        <v>8</v>
      </c>
      <c r="H261" s="1499">
        <v>21</v>
      </c>
      <c r="I261" s="1499">
        <v>21</v>
      </c>
      <c r="J261" s="1499">
        <v>18</v>
      </c>
      <c r="K261" s="1499">
        <v>36</v>
      </c>
      <c r="L261" s="1499">
        <v>47</v>
      </c>
      <c r="M261" s="1499">
        <v>33</v>
      </c>
      <c r="N261" s="1499">
        <v>36</v>
      </c>
      <c r="O261" s="1499">
        <v>42</v>
      </c>
      <c r="P261" s="1499">
        <v>41</v>
      </c>
      <c r="Q261" s="1499">
        <v>36</v>
      </c>
      <c r="R261" s="1499">
        <v>37</v>
      </c>
      <c r="S261" s="1499">
        <v>29</v>
      </c>
      <c r="T261" s="1499">
        <v>24</v>
      </c>
      <c r="U261" s="1499">
        <v>16</v>
      </c>
      <c r="V261" s="1499">
        <v>16</v>
      </c>
      <c r="W261" s="1499">
        <v>26</v>
      </c>
      <c r="X261" s="1499">
        <v>25</v>
      </c>
      <c r="Y261" s="1499">
        <v>3</v>
      </c>
      <c r="Z261" s="1499">
        <v>1</v>
      </c>
      <c r="AA261" s="1508">
        <v>15</v>
      </c>
      <c r="AB261" s="1499">
        <v>59</v>
      </c>
      <c r="AC261" s="1499">
        <v>347</v>
      </c>
      <c r="AD261" s="1508">
        <v>140</v>
      </c>
      <c r="AE261" s="1500">
        <v>10.805860805860807</v>
      </c>
      <c r="AF261" s="1500">
        <v>63.553113553113548</v>
      </c>
      <c r="AG261" s="1501">
        <v>25.641025641025639</v>
      </c>
    </row>
    <row r="262" spans="2:33" s="1520" customFormat="1" ht="11.45" customHeight="1">
      <c r="B262" s="1536" t="s">
        <v>1518</v>
      </c>
      <c r="C262" s="1545">
        <v>243</v>
      </c>
      <c r="D262" s="1547" t="s">
        <v>1435</v>
      </c>
      <c r="E262" s="1545">
        <v>455</v>
      </c>
      <c r="F262" s="1548">
        <v>16</v>
      </c>
      <c r="G262" s="1548">
        <v>29</v>
      </c>
      <c r="H262" s="1548">
        <v>19</v>
      </c>
      <c r="I262" s="1548">
        <v>14</v>
      </c>
      <c r="J262" s="1548">
        <v>23</v>
      </c>
      <c r="K262" s="1548">
        <v>17</v>
      </c>
      <c r="L262" s="1548">
        <v>29</v>
      </c>
      <c r="M262" s="1548">
        <v>29</v>
      </c>
      <c r="N262" s="1548">
        <v>28</v>
      </c>
      <c r="O262" s="1548">
        <v>38</v>
      </c>
      <c r="P262" s="1548">
        <v>33</v>
      </c>
      <c r="Q262" s="1548">
        <v>31</v>
      </c>
      <c r="R262" s="1548">
        <v>34</v>
      </c>
      <c r="S262" s="1548">
        <v>19</v>
      </c>
      <c r="T262" s="1548">
        <v>21</v>
      </c>
      <c r="U262" s="1548">
        <v>15</v>
      </c>
      <c r="V262" s="1548">
        <v>22</v>
      </c>
      <c r="W262" s="1548">
        <v>16</v>
      </c>
      <c r="X262" s="1548">
        <v>5</v>
      </c>
      <c r="Y262" s="1548">
        <v>3</v>
      </c>
      <c r="Z262" s="1548" t="s">
        <v>36</v>
      </c>
      <c r="AA262" s="1545">
        <v>14</v>
      </c>
      <c r="AB262" s="1548">
        <v>64</v>
      </c>
      <c r="AC262" s="1548">
        <v>276</v>
      </c>
      <c r="AD262" s="1545">
        <v>101</v>
      </c>
      <c r="AE262" s="1549">
        <v>14.512471655328799</v>
      </c>
      <c r="AF262" s="1549">
        <v>62.585034013605444</v>
      </c>
      <c r="AG262" s="1550">
        <v>22.90249433106576</v>
      </c>
    </row>
    <row r="263" spans="2:33" s="1520" customFormat="1" ht="11.45" customHeight="1">
      <c r="B263" s="1521"/>
      <c r="C263" s="1522"/>
      <c r="D263" s="1523" t="s">
        <v>31</v>
      </c>
      <c r="E263" s="1508">
        <v>202</v>
      </c>
      <c r="F263" s="1499">
        <v>4</v>
      </c>
      <c r="G263" s="1499">
        <v>17</v>
      </c>
      <c r="H263" s="1499">
        <v>8</v>
      </c>
      <c r="I263" s="1499">
        <v>7</v>
      </c>
      <c r="J263" s="1499">
        <v>9</v>
      </c>
      <c r="K263" s="1499">
        <v>12</v>
      </c>
      <c r="L263" s="1499">
        <v>8</v>
      </c>
      <c r="M263" s="1499">
        <v>17</v>
      </c>
      <c r="N263" s="1499">
        <v>10</v>
      </c>
      <c r="O263" s="1499">
        <v>20</v>
      </c>
      <c r="P263" s="1499">
        <v>15</v>
      </c>
      <c r="Q263" s="1499">
        <v>15</v>
      </c>
      <c r="R263" s="1499">
        <v>17</v>
      </c>
      <c r="S263" s="1499">
        <v>7</v>
      </c>
      <c r="T263" s="1499">
        <v>12</v>
      </c>
      <c r="U263" s="1499">
        <v>5</v>
      </c>
      <c r="V263" s="1499">
        <v>3</v>
      </c>
      <c r="W263" s="1499">
        <v>6</v>
      </c>
      <c r="X263" s="1499">
        <v>1</v>
      </c>
      <c r="Y263" s="1499">
        <v>1</v>
      </c>
      <c r="Z263" s="1499" t="s">
        <v>36</v>
      </c>
      <c r="AA263" s="1508">
        <v>8</v>
      </c>
      <c r="AB263" s="1499">
        <v>29</v>
      </c>
      <c r="AC263" s="1499">
        <v>130</v>
      </c>
      <c r="AD263" s="1508">
        <v>35</v>
      </c>
      <c r="AE263" s="1500">
        <v>14.948453608247423</v>
      </c>
      <c r="AF263" s="1500">
        <v>67.010309278350505</v>
      </c>
      <c r="AG263" s="1501">
        <v>18.041237113402062</v>
      </c>
    </row>
    <row r="264" spans="2:33" s="1520" customFormat="1" ht="11.45" customHeight="1">
      <c r="B264" s="1536"/>
      <c r="C264" s="1546"/>
      <c r="D264" s="1518" t="s">
        <v>32</v>
      </c>
      <c r="E264" s="1508">
        <v>253</v>
      </c>
      <c r="F264" s="1499">
        <v>12</v>
      </c>
      <c r="G264" s="1499">
        <v>12</v>
      </c>
      <c r="H264" s="1499">
        <v>11</v>
      </c>
      <c r="I264" s="1499">
        <v>7</v>
      </c>
      <c r="J264" s="1499">
        <v>14</v>
      </c>
      <c r="K264" s="1499">
        <v>5</v>
      </c>
      <c r="L264" s="1499">
        <v>21</v>
      </c>
      <c r="M264" s="1499">
        <v>12</v>
      </c>
      <c r="N264" s="1499">
        <v>18</v>
      </c>
      <c r="O264" s="1499">
        <v>18</v>
      </c>
      <c r="P264" s="1499">
        <v>18</v>
      </c>
      <c r="Q264" s="1499">
        <v>16</v>
      </c>
      <c r="R264" s="1499">
        <v>17</v>
      </c>
      <c r="S264" s="1499">
        <v>12</v>
      </c>
      <c r="T264" s="1499">
        <v>9</v>
      </c>
      <c r="U264" s="1499">
        <v>10</v>
      </c>
      <c r="V264" s="1499">
        <v>19</v>
      </c>
      <c r="W264" s="1499">
        <v>10</v>
      </c>
      <c r="X264" s="1499">
        <v>4</v>
      </c>
      <c r="Y264" s="1499">
        <v>2</v>
      </c>
      <c r="Z264" s="1499" t="s">
        <v>36</v>
      </c>
      <c r="AA264" s="1508">
        <v>6</v>
      </c>
      <c r="AB264" s="1499">
        <v>35</v>
      </c>
      <c r="AC264" s="1499">
        <v>146</v>
      </c>
      <c r="AD264" s="1508">
        <v>66</v>
      </c>
      <c r="AE264" s="1500">
        <v>14.17004048582996</v>
      </c>
      <c r="AF264" s="1500">
        <v>59.109311740890689</v>
      </c>
      <c r="AG264" s="1501">
        <v>26.720647773279353</v>
      </c>
    </row>
    <row r="265" spans="2:33" s="1520" customFormat="1" ht="11.45" customHeight="1">
      <c r="B265" s="1544" t="s">
        <v>1519</v>
      </c>
      <c r="C265" s="1545">
        <v>49</v>
      </c>
      <c r="D265" s="1547" t="s">
        <v>1435</v>
      </c>
      <c r="E265" s="1545">
        <v>117</v>
      </c>
      <c r="F265" s="1548">
        <v>9</v>
      </c>
      <c r="G265" s="1548">
        <v>11</v>
      </c>
      <c r="H265" s="1548">
        <v>7</v>
      </c>
      <c r="I265" s="1548">
        <v>5</v>
      </c>
      <c r="J265" s="1548">
        <v>2</v>
      </c>
      <c r="K265" s="1548">
        <v>3</v>
      </c>
      <c r="L265" s="1548">
        <v>5</v>
      </c>
      <c r="M265" s="1548">
        <v>9</v>
      </c>
      <c r="N265" s="1548">
        <v>11</v>
      </c>
      <c r="O265" s="1548">
        <v>12</v>
      </c>
      <c r="P265" s="1548">
        <v>8</v>
      </c>
      <c r="Q265" s="1548">
        <v>3</v>
      </c>
      <c r="R265" s="1548">
        <v>7</v>
      </c>
      <c r="S265" s="1548">
        <v>11</v>
      </c>
      <c r="T265" s="1548">
        <v>7</v>
      </c>
      <c r="U265" s="1548">
        <v>4</v>
      </c>
      <c r="V265" s="1548">
        <v>1</v>
      </c>
      <c r="W265" s="1548">
        <v>1</v>
      </c>
      <c r="X265" s="1548" t="s">
        <v>36</v>
      </c>
      <c r="Y265" s="1548" t="s">
        <v>36</v>
      </c>
      <c r="Z265" s="1548" t="s">
        <v>36</v>
      </c>
      <c r="AA265" s="1545">
        <v>1</v>
      </c>
      <c r="AB265" s="1548">
        <v>27</v>
      </c>
      <c r="AC265" s="1548">
        <v>65</v>
      </c>
      <c r="AD265" s="1545">
        <v>24</v>
      </c>
      <c r="AE265" s="1549">
        <v>23.275862068965516</v>
      </c>
      <c r="AF265" s="1549">
        <v>56.034482758620683</v>
      </c>
      <c r="AG265" s="1550">
        <v>20.689655172413794</v>
      </c>
    </row>
    <row r="266" spans="2:33" s="1520" customFormat="1" ht="11.45" customHeight="1">
      <c r="B266" s="1521"/>
      <c r="C266" s="1522"/>
      <c r="D266" s="1523" t="s">
        <v>31</v>
      </c>
      <c r="E266" s="1508">
        <v>57</v>
      </c>
      <c r="F266" s="1499">
        <v>7</v>
      </c>
      <c r="G266" s="1499">
        <v>3</v>
      </c>
      <c r="H266" s="1499">
        <v>3</v>
      </c>
      <c r="I266" s="1499">
        <v>3</v>
      </c>
      <c r="J266" s="1499">
        <v>2</v>
      </c>
      <c r="K266" s="1499">
        <v>2</v>
      </c>
      <c r="L266" s="1499">
        <v>2</v>
      </c>
      <c r="M266" s="1499">
        <v>5</v>
      </c>
      <c r="N266" s="1499">
        <v>6</v>
      </c>
      <c r="O266" s="1499">
        <v>5</v>
      </c>
      <c r="P266" s="1499">
        <v>3</v>
      </c>
      <c r="Q266" s="1499">
        <v>1</v>
      </c>
      <c r="R266" s="1499">
        <v>3</v>
      </c>
      <c r="S266" s="1499">
        <v>5</v>
      </c>
      <c r="T266" s="1499">
        <v>3</v>
      </c>
      <c r="U266" s="1499">
        <v>2</v>
      </c>
      <c r="V266" s="1499">
        <v>1</v>
      </c>
      <c r="W266" s="1499" t="s">
        <v>36</v>
      </c>
      <c r="X266" s="1499" t="s">
        <v>36</v>
      </c>
      <c r="Y266" s="1499" t="s">
        <v>36</v>
      </c>
      <c r="Z266" s="1499" t="s">
        <v>36</v>
      </c>
      <c r="AA266" s="1508">
        <v>1</v>
      </c>
      <c r="AB266" s="1499">
        <v>13</v>
      </c>
      <c r="AC266" s="1499">
        <v>32</v>
      </c>
      <c r="AD266" s="1508">
        <v>11</v>
      </c>
      <c r="AE266" s="1500">
        <v>23.214285714285715</v>
      </c>
      <c r="AF266" s="1500">
        <v>57.142857142857139</v>
      </c>
      <c r="AG266" s="1501">
        <v>19.642857142857142</v>
      </c>
    </row>
    <row r="267" spans="2:33" s="1520" customFormat="1" ht="11.45" customHeight="1">
      <c r="B267" s="1537"/>
      <c r="C267" s="1546"/>
      <c r="D267" s="1518" t="s">
        <v>32</v>
      </c>
      <c r="E267" s="1508">
        <v>60</v>
      </c>
      <c r="F267" s="1499">
        <v>2</v>
      </c>
      <c r="G267" s="1499">
        <v>8</v>
      </c>
      <c r="H267" s="1499">
        <v>4</v>
      </c>
      <c r="I267" s="1499">
        <v>2</v>
      </c>
      <c r="J267" s="1499" t="s">
        <v>36</v>
      </c>
      <c r="K267" s="1499">
        <v>1</v>
      </c>
      <c r="L267" s="1499">
        <v>3</v>
      </c>
      <c r="M267" s="1499">
        <v>4</v>
      </c>
      <c r="N267" s="1499">
        <v>5</v>
      </c>
      <c r="O267" s="1499">
        <v>7</v>
      </c>
      <c r="P267" s="1499">
        <v>5</v>
      </c>
      <c r="Q267" s="1499">
        <v>2</v>
      </c>
      <c r="R267" s="1499">
        <v>4</v>
      </c>
      <c r="S267" s="1499">
        <v>6</v>
      </c>
      <c r="T267" s="1499">
        <v>4</v>
      </c>
      <c r="U267" s="1499">
        <v>2</v>
      </c>
      <c r="V267" s="1499" t="s">
        <v>36</v>
      </c>
      <c r="W267" s="1499">
        <v>1</v>
      </c>
      <c r="X267" s="1499" t="s">
        <v>36</v>
      </c>
      <c r="Y267" s="1499" t="s">
        <v>36</v>
      </c>
      <c r="Z267" s="1499" t="s">
        <v>36</v>
      </c>
      <c r="AA267" s="1508" t="s">
        <v>36</v>
      </c>
      <c r="AB267" s="1499">
        <v>14</v>
      </c>
      <c r="AC267" s="1499">
        <v>33</v>
      </c>
      <c r="AD267" s="1508">
        <v>13</v>
      </c>
      <c r="AE267" s="1500">
        <v>23.333333333333332</v>
      </c>
      <c r="AF267" s="1500">
        <v>55.000000000000007</v>
      </c>
      <c r="AG267" s="1501">
        <v>21.666666666666668</v>
      </c>
    </row>
    <row r="268" spans="2:33" s="1520" customFormat="1" ht="11.45" customHeight="1">
      <c r="B268" s="1536" t="s">
        <v>1520</v>
      </c>
      <c r="C268" s="1545">
        <v>135</v>
      </c>
      <c r="D268" s="1547" t="s">
        <v>1435</v>
      </c>
      <c r="E268" s="1545">
        <v>300</v>
      </c>
      <c r="F268" s="1548">
        <v>2</v>
      </c>
      <c r="G268" s="1548">
        <v>8</v>
      </c>
      <c r="H268" s="1548">
        <v>12</v>
      </c>
      <c r="I268" s="1548">
        <v>17</v>
      </c>
      <c r="J268" s="1548">
        <v>9</v>
      </c>
      <c r="K268" s="1548">
        <v>11</v>
      </c>
      <c r="L268" s="1548">
        <v>6</v>
      </c>
      <c r="M268" s="1548">
        <v>9</v>
      </c>
      <c r="N268" s="1548">
        <v>20</v>
      </c>
      <c r="O268" s="1548">
        <v>24</v>
      </c>
      <c r="P268" s="1548">
        <v>16</v>
      </c>
      <c r="Q268" s="1548">
        <v>22</v>
      </c>
      <c r="R268" s="1548">
        <v>21</v>
      </c>
      <c r="S268" s="1548">
        <v>31</v>
      </c>
      <c r="T268" s="1548">
        <v>42</v>
      </c>
      <c r="U268" s="1548">
        <v>19</v>
      </c>
      <c r="V268" s="1548">
        <v>12</v>
      </c>
      <c r="W268" s="1548">
        <v>12</v>
      </c>
      <c r="X268" s="1548">
        <v>3</v>
      </c>
      <c r="Y268" s="1548">
        <v>4</v>
      </c>
      <c r="Z268" s="1548" t="s">
        <v>36</v>
      </c>
      <c r="AA268" s="1545" t="s">
        <v>36</v>
      </c>
      <c r="AB268" s="1548">
        <v>22</v>
      </c>
      <c r="AC268" s="1548">
        <v>155</v>
      </c>
      <c r="AD268" s="1545">
        <v>123</v>
      </c>
      <c r="AE268" s="1549">
        <v>7.333333333333333</v>
      </c>
      <c r="AF268" s="1549">
        <v>51.666666666666671</v>
      </c>
      <c r="AG268" s="1550">
        <v>41</v>
      </c>
    </row>
    <row r="269" spans="2:33" s="1520" customFormat="1" ht="11.45" customHeight="1">
      <c r="B269" s="1521"/>
      <c r="C269" s="1522"/>
      <c r="D269" s="1523" t="s">
        <v>31</v>
      </c>
      <c r="E269" s="1508">
        <v>130</v>
      </c>
      <c r="F269" s="1499">
        <v>1</v>
      </c>
      <c r="G269" s="1499">
        <v>2</v>
      </c>
      <c r="H269" s="1499">
        <v>5</v>
      </c>
      <c r="I269" s="1499">
        <v>7</v>
      </c>
      <c r="J269" s="1499">
        <v>5</v>
      </c>
      <c r="K269" s="1499">
        <v>5</v>
      </c>
      <c r="L269" s="1499">
        <v>5</v>
      </c>
      <c r="M269" s="1499">
        <v>3</v>
      </c>
      <c r="N269" s="1499">
        <v>11</v>
      </c>
      <c r="O269" s="1499">
        <v>12</v>
      </c>
      <c r="P269" s="1499">
        <v>5</v>
      </c>
      <c r="Q269" s="1499">
        <v>8</v>
      </c>
      <c r="R269" s="1499">
        <v>7</v>
      </c>
      <c r="S269" s="1499">
        <v>14</v>
      </c>
      <c r="T269" s="1499">
        <v>23</v>
      </c>
      <c r="U269" s="1499">
        <v>10</v>
      </c>
      <c r="V269" s="1499">
        <v>4</v>
      </c>
      <c r="W269" s="1499">
        <v>3</v>
      </c>
      <c r="X269" s="1499" t="s">
        <v>36</v>
      </c>
      <c r="Y269" s="1499" t="s">
        <v>36</v>
      </c>
      <c r="Z269" s="1499" t="s">
        <v>36</v>
      </c>
      <c r="AA269" s="1508" t="s">
        <v>36</v>
      </c>
      <c r="AB269" s="1499">
        <v>8</v>
      </c>
      <c r="AC269" s="1499">
        <v>68</v>
      </c>
      <c r="AD269" s="1508">
        <v>54</v>
      </c>
      <c r="AE269" s="1500">
        <v>6.1538461538461542</v>
      </c>
      <c r="AF269" s="1500">
        <v>52.307692307692314</v>
      </c>
      <c r="AG269" s="1501">
        <v>41.53846153846154</v>
      </c>
    </row>
    <row r="270" spans="2:33" s="1520" customFormat="1" ht="11.45" customHeight="1">
      <c r="B270" s="1536"/>
      <c r="C270" s="1546"/>
      <c r="D270" s="1518" t="s">
        <v>32</v>
      </c>
      <c r="E270" s="1508">
        <v>170</v>
      </c>
      <c r="F270" s="1499">
        <v>1</v>
      </c>
      <c r="G270" s="1499">
        <v>6</v>
      </c>
      <c r="H270" s="1499">
        <v>7</v>
      </c>
      <c r="I270" s="1499">
        <v>10</v>
      </c>
      <c r="J270" s="1499">
        <v>4</v>
      </c>
      <c r="K270" s="1499">
        <v>6</v>
      </c>
      <c r="L270" s="1499">
        <v>1</v>
      </c>
      <c r="M270" s="1499">
        <v>6</v>
      </c>
      <c r="N270" s="1499">
        <v>9</v>
      </c>
      <c r="O270" s="1499">
        <v>12</v>
      </c>
      <c r="P270" s="1499">
        <v>11</v>
      </c>
      <c r="Q270" s="1499">
        <v>14</v>
      </c>
      <c r="R270" s="1499">
        <v>14</v>
      </c>
      <c r="S270" s="1499">
        <v>17</v>
      </c>
      <c r="T270" s="1499">
        <v>19</v>
      </c>
      <c r="U270" s="1499">
        <v>9</v>
      </c>
      <c r="V270" s="1499">
        <v>8</v>
      </c>
      <c r="W270" s="1499">
        <v>9</v>
      </c>
      <c r="X270" s="1499">
        <v>3</v>
      </c>
      <c r="Y270" s="1499">
        <v>4</v>
      </c>
      <c r="Z270" s="1499" t="s">
        <v>36</v>
      </c>
      <c r="AA270" s="1508" t="s">
        <v>36</v>
      </c>
      <c r="AB270" s="1499">
        <v>14</v>
      </c>
      <c r="AC270" s="1499">
        <v>87</v>
      </c>
      <c r="AD270" s="1508">
        <v>69</v>
      </c>
      <c r="AE270" s="1500">
        <v>8.235294117647058</v>
      </c>
      <c r="AF270" s="1500">
        <v>51.17647058823529</v>
      </c>
      <c r="AG270" s="1501">
        <v>40.588235294117645</v>
      </c>
    </row>
    <row r="271" spans="2:33" s="1520" customFormat="1" ht="11.45" customHeight="1">
      <c r="B271" s="1544" t="s">
        <v>1521</v>
      </c>
      <c r="C271" s="1545">
        <v>167</v>
      </c>
      <c r="D271" s="1547" t="s">
        <v>1435</v>
      </c>
      <c r="E271" s="1545">
        <v>384</v>
      </c>
      <c r="F271" s="1548">
        <v>6</v>
      </c>
      <c r="G271" s="1548">
        <v>12</v>
      </c>
      <c r="H271" s="1548">
        <v>10</v>
      </c>
      <c r="I271" s="1548">
        <v>3</v>
      </c>
      <c r="J271" s="1548">
        <v>8</v>
      </c>
      <c r="K271" s="1548">
        <v>9</v>
      </c>
      <c r="L271" s="1548">
        <v>17</v>
      </c>
      <c r="M271" s="1548">
        <v>19</v>
      </c>
      <c r="N271" s="1548">
        <v>21</v>
      </c>
      <c r="O271" s="1548">
        <v>15</v>
      </c>
      <c r="P271" s="1548">
        <v>21</v>
      </c>
      <c r="Q271" s="1548">
        <v>30</v>
      </c>
      <c r="R271" s="1548">
        <v>24</v>
      </c>
      <c r="S271" s="1548">
        <v>29</v>
      </c>
      <c r="T271" s="1548">
        <v>42</v>
      </c>
      <c r="U271" s="1548">
        <v>27</v>
      </c>
      <c r="V271" s="1548">
        <v>36</v>
      </c>
      <c r="W271" s="1548">
        <v>27</v>
      </c>
      <c r="X271" s="1548">
        <v>17</v>
      </c>
      <c r="Y271" s="1548">
        <v>9</v>
      </c>
      <c r="Z271" s="1548">
        <v>1</v>
      </c>
      <c r="AA271" s="1545">
        <v>1</v>
      </c>
      <c r="AB271" s="1548">
        <v>28</v>
      </c>
      <c r="AC271" s="1548">
        <v>167</v>
      </c>
      <c r="AD271" s="1545">
        <v>188</v>
      </c>
      <c r="AE271" s="1549">
        <v>7.3107049608355092</v>
      </c>
      <c r="AF271" s="1549">
        <v>43.603133159268928</v>
      </c>
      <c r="AG271" s="1550">
        <v>49.086161879895563</v>
      </c>
    </row>
    <row r="272" spans="2:33" s="1520" customFormat="1" ht="11.45" customHeight="1">
      <c r="B272" s="1521"/>
      <c r="C272" s="1522"/>
      <c r="D272" s="1523" t="s">
        <v>31</v>
      </c>
      <c r="E272" s="1508">
        <v>168</v>
      </c>
      <c r="F272" s="1499">
        <v>3</v>
      </c>
      <c r="G272" s="1499">
        <v>5</v>
      </c>
      <c r="H272" s="1499">
        <v>4</v>
      </c>
      <c r="I272" s="1499">
        <v>1</v>
      </c>
      <c r="J272" s="1499">
        <v>6</v>
      </c>
      <c r="K272" s="1499">
        <v>4</v>
      </c>
      <c r="L272" s="1499">
        <v>8</v>
      </c>
      <c r="M272" s="1499">
        <v>12</v>
      </c>
      <c r="N272" s="1499">
        <v>8</v>
      </c>
      <c r="O272" s="1499">
        <v>10</v>
      </c>
      <c r="P272" s="1499">
        <v>10</v>
      </c>
      <c r="Q272" s="1499">
        <v>10</v>
      </c>
      <c r="R272" s="1499">
        <v>9</v>
      </c>
      <c r="S272" s="1499">
        <v>18</v>
      </c>
      <c r="T272" s="1499">
        <v>20</v>
      </c>
      <c r="U272" s="1499">
        <v>13</v>
      </c>
      <c r="V272" s="1499">
        <v>15</v>
      </c>
      <c r="W272" s="1499">
        <v>8</v>
      </c>
      <c r="X272" s="1499">
        <v>2</v>
      </c>
      <c r="Y272" s="1499">
        <v>1</v>
      </c>
      <c r="Z272" s="1499" t="s">
        <v>36</v>
      </c>
      <c r="AA272" s="1508">
        <v>1</v>
      </c>
      <c r="AB272" s="1499">
        <v>12</v>
      </c>
      <c r="AC272" s="1499">
        <v>78</v>
      </c>
      <c r="AD272" s="1508">
        <v>77</v>
      </c>
      <c r="AE272" s="1500">
        <v>7.1856287425149699</v>
      </c>
      <c r="AF272" s="1500">
        <v>46.706586826347305</v>
      </c>
      <c r="AG272" s="1501">
        <v>46.107784431137731</v>
      </c>
    </row>
    <row r="273" spans="2:33" s="1520" customFormat="1" ht="11.45" customHeight="1">
      <c r="B273" s="1537"/>
      <c r="C273" s="1538"/>
      <c r="D273" s="1539" t="s">
        <v>32</v>
      </c>
      <c r="E273" s="1540">
        <v>216</v>
      </c>
      <c r="F273" s="1541">
        <v>3</v>
      </c>
      <c r="G273" s="1541">
        <v>7</v>
      </c>
      <c r="H273" s="1541">
        <v>6</v>
      </c>
      <c r="I273" s="1541">
        <v>2</v>
      </c>
      <c r="J273" s="1541">
        <v>2</v>
      </c>
      <c r="K273" s="1541">
        <v>5</v>
      </c>
      <c r="L273" s="1541">
        <v>9</v>
      </c>
      <c r="M273" s="1541">
        <v>7</v>
      </c>
      <c r="N273" s="1541">
        <v>13</v>
      </c>
      <c r="O273" s="1541">
        <v>5</v>
      </c>
      <c r="P273" s="1541">
        <v>11</v>
      </c>
      <c r="Q273" s="1541">
        <v>20</v>
      </c>
      <c r="R273" s="1541">
        <v>15</v>
      </c>
      <c r="S273" s="1541">
        <v>11</v>
      </c>
      <c r="T273" s="1541">
        <v>22</v>
      </c>
      <c r="U273" s="1541">
        <v>14</v>
      </c>
      <c r="V273" s="1541">
        <v>21</v>
      </c>
      <c r="W273" s="1541">
        <v>19</v>
      </c>
      <c r="X273" s="1541">
        <v>15</v>
      </c>
      <c r="Y273" s="1541">
        <v>8</v>
      </c>
      <c r="Z273" s="1541">
        <v>1</v>
      </c>
      <c r="AA273" s="1540" t="s">
        <v>36</v>
      </c>
      <c r="AB273" s="1541">
        <v>16</v>
      </c>
      <c r="AC273" s="1541">
        <v>89</v>
      </c>
      <c r="AD273" s="1540">
        <v>111</v>
      </c>
      <c r="AE273" s="1542">
        <v>7.4074074074074066</v>
      </c>
      <c r="AF273" s="1542">
        <v>41.203703703703702</v>
      </c>
      <c r="AG273" s="1543">
        <v>51.388888888888886</v>
      </c>
    </row>
    <row r="274" spans="2:33" s="1520" customFormat="1" ht="11.45" customHeight="1">
      <c r="B274" s="1536" t="s">
        <v>1522</v>
      </c>
      <c r="C274" s="1508">
        <v>160</v>
      </c>
      <c r="D274" s="1518" t="s">
        <v>1435</v>
      </c>
      <c r="E274" s="1508">
        <v>317</v>
      </c>
      <c r="F274" s="1499">
        <v>6</v>
      </c>
      <c r="G274" s="1499">
        <v>7</v>
      </c>
      <c r="H274" s="1499">
        <v>5</v>
      </c>
      <c r="I274" s="1499">
        <v>13</v>
      </c>
      <c r="J274" s="1499">
        <v>7</v>
      </c>
      <c r="K274" s="1499">
        <v>7</v>
      </c>
      <c r="L274" s="1499">
        <v>6</v>
      </c>
      <c r="M274" s="1499">
        <v>13</v>
      </c>
      <c r="N274" s="1499">
        <v>20</v>
      </c>
      <c r="O274" s="1499">
        <v>18</v>
      </c>
      <c r="P274" s="1499">
        <v>26</v>
      </c>
      <c r="Q274" s="1499">
        <v>23</v>
      </c>
      <c r="R274" s="1499">
        <v>19</v>
      </c>
      <c r="S274" s="1499">
        <v>40</v>
      </c>
      <c r="T274" s="1499">
        <v>34</v>
      </c>
      <c r="U274" s="1499">
        <v>20</v>
      </c>
      <c r="V274" s="1499">
        <v>22</v>
      </c>
      <c r="W274" s="1499">
        <v>21</v>
      </c>
      <c r="X274" s="1499">
        <v>3</v>
      </c>
      <c r="Y274" s="1499">
        <v>1</v>
      </c>
      <c r="Z274" s="1499">
        <v>2</v>
      </c>
      <c r="AA274" s="1508">
        <v>4</v>
      </c>
      <c r="AB274" s="1499">
        <v>18</v>
      </c>
      <c r="AC274" s="1499">
        <v>152</v>
      </c>
      <c r="AD274" s="1508">
        <v>143</v>
      </c>
      <c r="AE274" s="1500">
        <v>5.7507987220447285</v>
      </c>
      <c r="AF274" s="1500">
        <v>48.562300319488813</v>
      </c>
      <c r="AG274" s="1501">
        <v>45.686900958466452</v>
      </c>
    </row>
    <row r="275" spans="2:33" s="1520" customFormat="1" ht="11.45" customHeight="1">
      <c r="B275" s="1521"/>
      <c r="C275" s="1522"/>
      <c r="D275" s="1523" t="s">
        <v>31</v>
      </c>
      <c r="E275" s="1508">
        <v>147</v>
      </c>
      <c r="F275" s="1499">
        <v>3</v>
      </c>
      <c r="G275" s="1499">
        <v>5</v>
      </c>
      <c r="H275" s="1499">
        <v>2</v>
      </c>
      <c r="I275" s="1499">
        <v>6</v>
      </c>
      <c r="J275" s="1499">
        <v>2</v>
      </c>
      <c r="K275" s="1499">
        <v>4</v>
      </c>
      <c r="L275" s="1499">
        <v>3</v>
      </c>
      <c r="M275" s="1499">
        <v>7</v>
      </c>
      <c r="N275" s="1499">
        <v>15</v>
      </c>
      <c r="O275" s="1499">
        <v>5</v>
      </c>
      <c r="P275" s="1499">
        <v>12</v>
      </c>
      <c r="Q275" s="1499">
        <v>13</v>
      </c>
      <c r="R275" s="1499">
        <v>8</v>
      </c>
      <c r="S275" s="1499">
        <v>19</v>
      </c>
      <c r="T275" s="1499">
        <v>15</v>
      </c>
      <c r="U275" s="1499">
        <v>9</v>
      </c>
      <c r="V275" s="1499">
        <v>10</v>
      </c>
      <c r="W275" s="1499">
        <v>5</v>
      </c>
      <c r="X275" s="1499" t="s">
        <v>36</v>
      </c>
      <c r="Y275" s="1499" t="s">
        <v>36</v>
      </c>
      <c r="Z275" s="1499">
        <v>1</v>
      </c>
      <c r="AA275" s="1508">
        <v>3</v>
      </c>
      <c r="AB275" s="1499">
        <v>10</v>
      </c>
      <c r="AC275" s="1499">
        <v>75</v>
      </c>
      <c r="AD275" s="1508">
        <v>59</v>
      </c>
      <c r="AE275" s="1500">
        <v>6.9444444444444446</v>
      </c>
      <c r="AF275" s="1500">
        <v>52.083333333333336</v>
      </c>
      <c r="AG275" s="1501">
        <v>40.972222222222221</v>
      </c>
    </row>
    <row r="276" spans="2:33" s="1520" customFormat="1" ht="11.45" customHeight="1">
      <c r="B276" s="1536"/>
      <c r="C276" s="1538"/>
      <c r="D276" s="1539" t="s">
        <v>32</v>
      </c>
      <c r="E276" s="1540">
        <v>170</v>
      </c>
      <c r="F276" s="1541">
        <v>3</v>
      </c>
      <c r="G276" s="1541">
        <v>2</v>
      </c>
      <c r="H276" s="1541">
        <v>3</v>
      </c>
      <c r="I276" s="1541">
        <v>7</v>
      </c>
      <c r="J276" s="1541">
        <v>5</v>
      </c>
      <c r="K276" s="1541">
        <v>3</v>
      </c>
      <c r="L276" s="1541">
        <v>3</v>
      </c>
      <c r="M276" s="1541">
        <v>6</v>
      </c>
      <c r="N276" s="1541">
        <v>5</v>
      </c>
      <c r="O276" s="1541">
        <v>13</v>
      </c>
      <c r="P276" s="1541">
        <v>14</v>
      </c>
      <c r="Q276" s="1541">
        <v>10</v>
      </c>
      <c r="R276" s="1541">
        <v>11</v>
      </c>
      <c r="S276" s="1541">
        <v>21</v>
      </c>
      <c r="T276" s="1541">
        <v>19</v>
      </c>
      <c r="U276" s="1541">
        <v>11</v>
      </c>
      <c r="V276" s="1541">
        <v>12</v>
      </c>
      <c r="W276" s="1541">
        <v>16</v>
      </c>
      <c r="X276" s="1541">
        <v>3</v>
      </c>
      <c r="Y276" s="1541">
        <v>1</v>
      </c>
      <c r="Z276" s="1541">
        <v>1</v>
      </c>
      <c r="AA276" s="1540">
        <v>1</v>
      </c>
      <c r="AB276" s="1541">
        <v>8</v>
      </c>
      <c r="AC276" s="1541">
        <v>77</v>
      </c>
      <c r="AD276" s="1540">
        <v>84</v>
      </c>
      <c r="AE276" s="1542">
        <v>4.7337278106508878</v>
      </c>
      <c r="AF276" s="1542">
        <v>45.562130177514796</v>
      </c>
      <c r="AG276" s="1543">
        <v>49.704142011834321</v>
      </c>
    </row>
    <row r="277" spans="2:33" s="1520" customFormat="1" ht="11.45" customHeight="1">
      <c r="B277" s="1544" t="s">
        <v>1523</v>
      </c>
      <c r="C277" s="1508">
        <v>212</v>
      </c>
      <c r="D277" s="1518" t="s">
        <v>1435</v>
      </c>
      <c r="E277" s="1508">
        <v>476</v>
      </c>
      <c r="F277" s="1499">
        <v>15</v>
      </c>
      <c r="G277" s="1499">
        <v>17</v>
      </c>
      <c r="H277" s="1499">
        <v>25</v>
      </c>
      <c r="I277" s="1499">
        <v>25</v>
      </c>
      <c r="J277" s="1499">
        <v>15</v>
      </c>
      <c r="K277" s="1499">
        <v>9</v>
      </c>
      <c r="L277" s="1499">
        <v>17</v>
      </c>
      <c r="M277" s="1499">
        <v>18</v>
      </c>
      <c r="N277" s="1499">
        <v>23</v>
      </c>
      <c r="O277" s="1499">
        <v>53</v>
      </c>
      <c r="P277" s="1499">
        <v>44</v>
      </c>
      <c r="Q277" s="1499">
        <v>35</v>
      </c>
      <c r="R277" s="1499">
        <v>35</v>
      </c>
      <c r="S277" s="1499">
        <v>40</v>
      </c>
      <c r="T277" s="1499">
        <v>32</v>
      </c>
      <c r="U277" s="1499">
        <v>33</v>
      </c>
      <c r="V277" s="1499">
        <v>15</v>
      </c>
      <c r="W277" s="1499">
        <v>18</v>
      </c>
      <c r="X277" s="1499">
        <v>6</v>
      </c>
      <c r="Y277" s="1499">
        <v>1</v>
      </c>
      <c r="Z277" s="1499" t="s">
        <v>36</v>
      </c>
      <c r="AA277" s="1508" t="s">
        <v>36</v>
      </c>
      <c r="AB277" s="1499">
        <v>57</v>
      </c>
      <c r="AC277" s="1499">
        <v>274</v>
      </c>
      <c r="AD277" s="1508">
        <v>145</v>
      </c>
      <c r="AE277" s="1500">
        <v>11.974789915966387</v>
      </c>
      <c r="AF277" s="1500">
        <v>57.563025210084028</v>
      </c>
      <c r="AG277" s="1501">
        <v>30.462184873949578</v>
      </c>
    </row>
    <row r="278" spans="2:33" s="1520" customFormat="1" ht="11.45" customHeight="1">
      <c r="B278" s="1521"/>
      <c r="C278" s="1522"/>
      <c r="D278" s="1523" t="s">
        <v>31</v>
      </c>
      <c r="E278" s="1508">
        <v>226</v>
      </c>
      <c r="F278" s="1499">
        <v>8</v>
      </c>
      <c r="G278" s="1499">
        <v>11</v>
      </c>
      <c r="H278" s="1499">
        <v>15</v>
      </c>
      <c r="I278" s="1499">
        <v>10</v>
      </c>
      <c r="J278" s="1499">
        <v>7</v>
      </c>
      <c r="K278" s="1499">
        <v>5</v>
      </c>
      <c r="L278" s="1499">
        <v>9</v>
      </c>
      <c r="M278" s="1499">
        <v>7</v>
      </c>
      <c r="N278" s="1499">
        <v>11</v>
      </c>
      <c r="O278" s="1499">
        <v>27</v>
      </c>
      <c r="P278" s="1499">
        <v>14</v>
      </c>
      <c r="Q278" s="1499">
        <v>20</v>
      </c>
      <c r="R278" s="1499">
        <v>14</v>
      </c>
      <c r="S278" s="1499">
        <v>17</v>
      </c>
      <c r="T278" s="1499">
        <v>17</v>
      </c>
      <c r="U278" s="1499">
        <v>17</v>
      </c>
      <c r="V278" s="1499">
        <v>6</v>
      </c>
      <c r="W278" s="1499">
        <v>7</v>
      </c>
      <c r="X278" s="1499">
        <v>3</v>
      </c>
      <c r="Y278" s="1499">
        <v>1</v>
      </c>
      <c r="Z278" s="1499" t="s">
        <v>36</v>
      </c>
      <c r="AA278" s="1508" t="s">
        <v>36</v>
      </c>
      <c r="AB278" s="1499">
        <v>34</v>
      </c>
      <c r="AC278" s="1499">
        <v>124</v>
      </c>
      <c r="AD278" s="1508">
        <v>68</v>
      </c>
      <c r="AE278" s="1500">
        <v>15.044247787610621</v>
      </c>
      <c r="AF278" s="1500">
        <v>54.86725663716814</v>
      </c>
      <c r="AG278" s="1501">
        <v>30.088495575221241</v>
      </c>
    </row>
    <row r="279" spans="2:33" s="1520" customFormat="1" ht="11.45" customHeight="1">
      <c r="B279" s="1537"/>
      <c r="C279" s="1538"/>
      <c r="D279" s="1539" t="s">
        <v>32</v>
      </c>
      <c r="E279" s="1540">
        <v>250</v>
      </c>
      <c r="F279" s="1541">
        <v>7</v>
      </c>
      <c r="G279" s="1541">
        <v>6</v>
      </c>
      <c r="H279" s="1541">
        <v>10</v>
      </c>
      <c r="I279" s="1541">
        <v>15</v>
      </c>
      <c r="J279" s="1541">
        <v>8</v>
      </c>
      <c r="K279" s="1541">
        <v>4</v>
      </c>
      <c r="L279" s="1541">
        <v>8</v>
      </c>
      <c r="M279" s="1541">
        <v>11</v>
      </c>
      <c r="N279" s="1541">
        <v>12</v>
      </c>
      <c r="O279" s="1541">
        <v>26</v>
      </c>
      <c r="P279" s="1541">
        <v>30</v>
      </c>
      <c r="Q279" s="1541">
        <v>15</v>
      </c>
      <c r="R279" s="1541">
        <v>21</v>
      </c>
      <c r="S279" s="1541">
        <v>23</v>
      </c>
      <c r="T279" s="1541">
        <v>15</v>
      </c>
      <c r="U279" s="1541">
        <v>16</v>
      </c>
      <c r="V279" s="1541">
        <v>9</v>
      </c>
      <c r="W279" s="1541">
        <v>11</v>
      </c>
      <c r="X279" s="1541">
        <v>3</v>
      </c>
      <c r="Y279" s="1541" t="s">
        <v>36</v>
      </c>
      <c r="Z279" s="1541" t="s">
        <v>36</v>
      </c>
      <c r="AA279" s="1540" t="s">
        <v>36</v>
      </c>
      <c r="AB279" s="1541">
        <v>23</v>
      </c>
      <c r="AC279" s="1541">
        <v>150</v>
      </c>
      <c r="AD279" s="1540">
        <v>77</v>
      </c>
      <c r="AE279" s="1542">
        <v>9.1999999999999993</v>
      </c>
      <c r="AF279" s="1542">
        <v>60</v>
      </c>
      <c r="AG279" s="1543">
        <v>30.8</v>
      </c>
    </row>
    <row r="280" spans="2:33" s="1520" customFormat="1" ht="11.45" customHeight="1">
      <c r="B280" s="1536" t="s">
        <v>1524</v>
      </c>
      <c r="C280" s="1508">
        <v>239</v>
      </c>
      <c r="D280" s="1518" t="s">
        <v>1435</v>
      </c>
      <c r="E280" s="1508">
        <v>484</v>
      </c>
      <c r="F280" s="1499">
        <v>6</v>
      </c>
      <c r="G280" s="1499">
        <v>10</v>
      </c>
      <c r="H280" s="1499">
        <v>14</v>
      </c>
      <c r="I280" s="1499">
        <v>15</v>
      </c>
      <c r="J280" s="1499">
        <v>13</v>
      </c>
      <c r="K280" s="1499">
        <v>12</v>
      </c>
      <c r="L280" s="1499">
        <v>13</v>
      </c>
      <c r="M280" s="1499">
        <v>13</v>
      </c>
      <c r="N280" s="1499">
        <v>28</v>
      </c>
      <c r="O280" s="1499">
        <v>41</v>
      </c>
      <c r="P280" s="1499">
        <v>38</v>
      </c>
      <c r="Q280" s="1499">
        <v>34</v>
      </c>
      <c r="R280" s="1499">
        <v>31</v>
      </c>
      <c r="S280" s="1499">
        <v>48</v>
      </c>
      <c r="T280" s="1499">
        <v>53</v>
      </c>
      <c r="U280" s="1499">
        <v>44</v>
      </c>
      <c r="V280" s="1499">
        <v>38</v>
      </c>
      <c r="W280" s="1499">
        <v>17</v>
      </c>
      <c r="X280" s="1499">
        <v>5</v>
      </c>
      <c r="Y280" s="1499">
        <v>2</v>
      </c>
      <c r="Z280" s="1499" t="s">
        <v>36</v>
      </c>
      <c r="AA280" s="1508">
        <v>9</v>
      </c>
      <c r="AB280" s="1499">
        <v>30</v>
      </c>
      <c r="AC280" s="1499">
        <v>238</v>
      </c>
      <c r="AD280" s="1508">
        <v>207</v>
      </c>
      <c r="AE280" s="1500">
        <v>6.3157894736842106</v>
      </c>
      <c r="AF280" s="1500">
        <v>50.10526315789474</v>
      </c>
      <c r="AG280" s="1501">
        <v>43.578947368421048</v>
      </c>
    </row>
    <row r="281" spans="2:33" s="1520" customFormat="1" ht="11.45" customHeight="1">
      <c r="B281" s="1521"/>
      <c r="C281" s="1522"/>
      <c r="D281" s="1523" t="s">
        <v>31</v>
      </c>
      <c r="E281" s="1508">
        <v>236</v>
      </c>
      <c r="F281" s="1499">
        <v>4</v>
      </c>
      <c r="G281" s="1499">
        <v>8</v>
      </c>
      <c r="H281" s="1499">
        <v>5</v>
      </c>
      <c r="I281" s="1499">
        <v>8</v>
      </c>
      <c r="J281" s="1499">
        <v>6</v>
      </c>
      <c r="K281" s="1499">
        <v>6</v>
      </c>
      <c r="L281" s="1499">
        <v>8</v>
      </c>
      <c r="M281" s="1499">
        <v>6</v>
      </c>
      <c r="N281" s="1499">
        <v>16</v>
      </c>
      <c r="O281" s="1499">
        <v>22</v>
      </c>
      <c r="P281" s="1499">
        <v>20</v>
      </c>
      <c r="Q281" s="1499">
        <v>13</v>
      </c>
      <c r="R281" s="1499">
        <v>12</v>
      </c>
      <c r="S281" s="1499">
        <v>26</v>
      </c>
      <c r="T281" s="1499">
        <v>18</v>
      </c>
      <c r="U281" s="1499">
        <v>24</v>
      </c>
      <c r="V281" s="1499">
        <v>16</v>
      </c>
      <c r="W281" s="1499">
        <v>7</v>
      </c>
      <c r="X281" s="1499">
        <v>2</v>
      </c>
      <c r="Y281" s="1499">
        <v>1</v>
      </c>
      <c r="Z281" s="1499" t="s">
        <v>36</v>
      </c>
      <c r="AA281" s="1508">
        <v>8</v>
      </c>
      <c r="AB281" s="1499">
        <v>17</v>
      </c>
      <c r="AC281" s="1499">
        <v>117</v>
      </c>
      <c r="AD281" s="1508">
        <v>94</v>
      </c>
      <c r="AE281" s="1500">
        <v>7.4561403508771926</v>
      </c>
      <c r="AF281" s="1500">
        <v>51.315789473684212</v>
      </c>
      <c r="AG281" s="1501">
        <v>41.228070175438596</v>
      </c>
    </row>
    <row r="282" spans="2:33" s="1520" customFormat="1" ht="11.45" customHeight="1">
      <c r="B282" s="1536"/>
      <c r="C282" s="1538"/>
      <c r="D282" s="1539" t="s">
        <v>32</v>
      </c>
      <c r="E282" s="1540">
        <v>248</v>
      </c>
      <c r="F282" s="1541">
        <v>2</v>
      </c>
      <c r="G282" s="1541">
        <v>2</v>
      </c>
      <c r="H282" s="1541">
        <v>9</v>
      </c>
      <c r="I282" s="1541">
        <v>7</v>
      </c>
      <c r="J282" s="1541">
        <v>7</v>
      </c>
      <c r="K282" s="1541">
        <v>6</v>
      </c>
      <c r="L282" s="1541">
        <v>5</v>
      </c>
      <c r="M282" s="1541">
        <v>7</v>
      </c>
      <c r="N282" s="1541">
        <v>12</v>
      </c>
      <c r="O282" s="1541">
        <v>19</v>
      </c>
      <c r="P282" s="1541">
        <v>18</v>
      </c>
      <c r="Q282" s="1541">
        <v>21</v>
      </c>
      <c r="R282" s="1541">
        <v>19</v>
      </c>
      <c r="S282" s="1541">
        <v>22</v>
      </c>
      <c r="T282" s="1541">
        <v>35</v>
      </c>
      <c r="U282" s="1541">
        <v>20</v>
      </c>
      <c r="V282" s="1541">
        <v>22</v>
      </c>
      <c r="W282" s="1541">
        <v>10</v>
      </c>
      <c r="X282" s="1541">
        <v>3</v>
      </c>
      <c r="Y282" s="1541">
        <v>1</v>
      </c>
      <c r="Z282" s="1541" t="s">
        <v>36</v>
      </c>
      <c r="AA282" s="1540">
        <v>1</v>
      </c>
      <c r="AB282" s="1541">
        <v>13</v>
      </c>
      <c r="AC282" s="1541">
        <v>121</v>
      </c>
      <c r="AD282" s="1540">
        <v>113</v>
      </c>
      <c r="AE282" s="1542">
        <v>5.2631578947368416</v>
      </c>
      <c r="AF282" s="1542">
        <v>48.987854251012145</v>
      </c>
      <c r="AG282" s="1543">
        <v>45.748987854251013</v>
      </c>
    </row>
    <row r="283" spans="2:33" s="1520" customFormat="1" ht="11.45" customHeight="1">
      <c r="B283" s="1544" t="s">
        <v>1525</v>
      </c>
      <c r="C283" s="1508">
        <v>287</v>
      </c>
      <c r="D283" s="1518" t="s">
        <v>1435</v>
      </c>
      <c r="E283" s="1508">
        <v>508</v>
      </c>
      <c r="F283" s="1499">
        <v>12</v>
      </c>
      <c r="G283" s="1499">
        <v>21</v>
      </c>
      <c r="H283" s="1499">
        <v>20</v>
      </c>
      <c r="I283" s="1499">
        <v>26</v>
      </c>
      <c r="J283" s="1499">
        <v>39</v>
      </c>
      <c r="K283" s="1499">
        <v>29</v>
      </c>
      <c r="L283" s="1499">
        <v>30</v>
      </c>
      <c r="M283" s="1499">
        <v>23</v>
      </c>
      <c r="N283" s="1499">
        <v>31</v>
      </c>
      <c r="O283" s="1499">
        <v>37</v>
      </c>
      <c r="P283" s="1499">
        <v>28</v>
      </c>
      <c r="Q283" s="1499">
        <v>33</v>
      </c>
      <c r="R283" s="1499">
        <v>27</v>
      </c>
      <c r="S283" s="1499">
        <v>31</v>
      </c>
      <c r="T283" s="1499">
        <v>33</v>
      </c>
      <c r="U283" s="1499">
        <v>19</v>
      </c>
      <c r="V283" s="1499">
        <v>25</v>
      </c>
      <c r="W283" s="1499">
        <v>18</v>
      </c>
      <c r="X283" s="1499">
        <v>10</v>
      </c>
      <c r="Y283" s="1499">
        <v>2</v>
      </c>
      <c r="Z283" s="1499">
        <v>2</v>
      </c>
      <c r="AA283" s="1508">
        <v>12</v>
      </c>
      <c r="AB283" s="1499">
        <v>53</v>
      </c>
      <c r="AC283" s="1499">
        <v>303</v>
      </c>
      <c r="AD283" s="1508">
        <v>140</v>
      </c>
      <c r="AE283" s="1500">
        <v>10.685483870967742</v>
      </c>
      <c r="AF283" s="1500">
        <v>61.088709677419352</v>
      </c>
      <c r="AG283" s="1501">
        <v>28.225806451612907</v>
      </c>
    </row>
    <row r="284" spans="2:33" s="1520" customFormat="1" ht="11.45" customHeight="1">
      <c r="B284" s="1521"/>
      <c r="C284" s="1522"/>
      <c r="D284" s="1523" t="s">
        <v>31</v>
      </c>
      <c r="E284" s="1508">
        <v>219</v>
      </c>
      <c r="F284" s="1499">
        <v>8</v>
      </c>
      <c r="G284" s="1499">
        <v>14</v>
      </c>
      <c r="H284" s="1499">
        <v>9</v>
      </c>
      <c r="I284" s="1499">
        <v>12</v>
      </c>
      <c r="J284" s="1499">
        <v>16</v>
      </c>
      <c r="K284" s="1499">
        <v>14</v>
      </c>
      <c r="L284" s="1499">
        <v>10</v>
      </c>
      <c r="M284" s="1499">
        <v>11</v>
      </c>
      <c r="N284" s="1499">
        <v>14</v>
      </c>
      <c r="O284" s="1499">
        <v>19</v>
      </c>
      <c r="P284" s="1499">
        <v>12</v>
      </c>
      <c r="Q284" s="1499">
        <v>14</v>
      </c>
      <c r="R284" s="1499">
        <v>13</v>
      </c>
      <c r="S284" s="1499">
        <v>11</v>
      </c>
      <c r="T284" s="1499">
        <v>14</v>
      </c>
      <c r="U284" s="1499">
        <v>4</v>
      </c>
      <c r="V284" s="1499">
        <v>7</v>
      </c>
      <c r="W284" s="1499">
        <v>7</v>
      </c>
      <c r="X284" s="1499">
        <v>4</v>
      </c>
      <c r="Y284" s="1499" t="s">
        <v>36</v>
      </c>
      <c r="Z284" s="1499" t="s">
        <v>36</v>
      </c>
      <c r="AA284" s="1508">
        <v>6</v>
      </c>
      <c r="AB284" s="1499">
        <v>31</v>
      </c>
      <c r="AC284" s="1499">
        <v>135</v>
      </c>
      <c r="AD284" s="1508">
        <v>47</v>
      </c>
      <c r="AE284" s="1500">
        <v>14.553990610328638</v>
      </c>
      <c r="AF284" s="1500">
        <v>63.380281690140848</v>
      </c>
      <c r="AG284" s="1501">
        <v>22.065727699530516</v>
      </c>
    </row>
    <row r="285" spans="2:33" s="1520" customFormat="1" ht="11.45" customHeight="1">
      <c r="B285" s="1537"/>
      <c r="C285" s="1538"/>
      <c r="D285" s="1539" t="s">
        <v>32</v>
      </c>
      <c r="E285" s="1540">
        <v>289</v>
      </c>
      <c r="F285" s="1541">
        <v>4</v>
      </c>
      <c r="G285" s="1541">
        <v>7</v>
      </c>
      <c r="H285" s="1541">
        <v>11</v>
      </c>
      <c r="I285" s="1541">
        <v>14</v>
      </c>
      <c r="J285" s="1541">
        <v>23</v>
      </c>
      <c r="K285" s="1541">
        <v>15</v>
      </c>
      <c r="L285" s="1541">
        <v>20</v>
      </c>
      <c r="M285" s="1541">
        <v>12</v>
      </c>
      <c r="N285" s="1541">
        <v>17</v>
      </c>
      <c r="O285" s="1541">
        <v>18</v>
      </c>
      <c r="P285" s="1541">
        <v>16</v>
      </c>
      <c r="Q285" s="1541">
        <v>19</v>
      </c>
      <c r="R285" s="1541">
        <v>14</v>
      </c>
      <c r="S285" s="1541">
        <v>20</v>
      </c>
      <c r="T285" s="1541">
        <v>19</v>
      </c>
      <c r="U285" s="1541">
        <v>15</v>
      </c>
      <c r="V285" s="1541">
        <v>18</v>
      </c>
      <c r="W285" s="1541">
        <v>11</v>
      </c>
      <c r="X285" s="1541">
        <v>6</v>
      </c>
      <c r="Y285" s="1541">
        <v>2</v>
      </c>
      <c r="Z285" s="1541">
        <v>2</v>
      </c>
      <c r="AA285" s="1540">
        <v>6</v>
      </c>
      <c r="AB285" s="1541">
        <v>22</v>
      </c>
      <c r="AC285" s="1541">
        <v>168</v>
      </c>
      <c r="AD285" s="1540">
        <v>93</v>
      </c>
      <c r="AE285" s="1542">
        <v>7.7738515901060072</v>
      </c>
      <c r="AF285" s="1542">
        <v>59.363957597173147</v>
      </c>
      <c r="AG285" s="1543">
        <v>32.862190812720847</v>
      </c>
    </row>
    <row r="286" spans="2:33" s="1520" customFormat="1" ht="11.45" customHeight="1">
      <c r="B286" s="1536" t="s">
        <v>1526</v>
      </c>
      <c r="C286" s="1508">
        <v>218</v>
      </c>
      <c r="D286" s="1518" t="s">
        <v>1435</v>
      </c>
      <c r="E286" s="1508">
        <v>427</v>
      </c>
      <c r="F286" s="1499">
        <v>12</v>
      </c>
      <c r="G286" s="1499">
        <v>21</v>
      </c>
      <c r="H286" s="1499">
        <v>16</v>
      </c>
      <c r="I286" s="1499">
        <v>16</v>
      </c>
      <c r="J286" s="1499">
        <v>16</v>
      </c>
      <c r="K286" s="1499">
        <v>16</v>
      </c>
      <c r="L286" s="1499">
        <v>17</v>
      </c>
      <c r="M286" s="1499">
        <v>23</v>
      </c>
      <c r="N286" s="1499">
        <v>32</v>
      </c>
      <c r="O286" s="1499">
        <v>32</v>
      </c>
      <c r="P286" s="1499">
        <v>32</v>
      </c>
      <c r="Q286" s="1499">
        <v>28</v>
      </c>
      <c r="R286" s="1499">
        <v>29</v>
      </c>
      <c r="S286" s="1499">
        <v>31</v>
      </c>
      <c r="T286" s="1499">
        <v>24</v>
      </c>
      <c r="U286" s="1499">
        <v>26</v>
      </c>
      <c r="V286" s="1499">
        <v>25</v>
      </c>
      <c r="W286" s="1499">
        <v>14</v>
      </c>
      <c r="X286" s="1499">
        <v>9</v>
      </c>
      <c r="Y286" s="1499">
        <v>3</v>
      </c>
      <c r="Z286" s="1499" t="s">
        <v>36</v>
      </c>
      <c r="AA286" s="1508">
        <v>5</v>
      </c>
      <c r="AB286" s="1499">
        <v>49</v>
      </c>
      <c r="AC286" s="1499">
        <v>241</v>
      </c>
      <c r="AD286" s="1508">
        <v>132</v>
      </c>
      <c r="AE286" s="1500">
        <v>11.611374407582939</v>
      </c>
      <c r="AF286" s="1500">
        <v>57.109004739336491</v>
      </c>
      <c r="AG286" s="1501">
        <v>31.279620853080569</v>
      </c>
    </row>
    <row r="287" spans="2:33" s="1520" customFormat="1" ht="11.45" customHeight="1">
      <c r="B287" s="1521"/>
      <c r="C287" s="1522"/>
      <c r="D287" s="1523" t="s">
        <v>31</v>
      </c>
      <c r="E287" s="1508">
        <v>184</v>
      </c>
      <c r="F287" s="1499">
        <v>6</v>
      </c>
      <c r="G287" s="1499">
        <v>12</v>
      </c>
      <c r="H287" s="1499">
        <v>7</v>
      </c>
      <c r="I287" s="1499">
        <v>8</v>
      </c>
      <c r="J287" s="1499">
        <v>6</v>
      </c>
      <c r="K287" s="1499">
        <v>6</v>
      </c>
      <c r="L287" s="1499">
        <v>11</v>
      </c>
      <c r="M287" s="1499">
        <v>11</v>
      </c>
      <c r="N287" s="1499">
        <v>14</v>
      </c>
      <c r="O287" s="1499">
        <v>14</v>
      </c>
      <c r="P287" s="1499">
        <v>15</v>
      </c>
      <c r="Q287" s="1499">
        <v>8</v>
      </c>
      <c r="R287" s="1499">
        <v>12</v>
      </c>
      <c r="S287" s="1499">
        <v>10</v>
      </c>
      <c r="T287" s="1499">
        <v>10</v>
      </c>
      <c r="U287" s="1499">
        <v>11</v>
      </c>
      <c r="V287" s="1499">
        <v>9</v>
      </c>
      <c r="W287" s="1499">
        <v>5</v>
      </c>
      <c r="X287" s="1499">
        <v>5</v>
      </c>
      <c r="Y287" s="1499">
        <v>2</v>
      </c>
      <c r="Z287" s="1499" t="s">
        <v>36</v>
      </c>
      <c r="AA287" s="1508">
        <v>2</v>
      </c>
      <c r="AB287" s="1499">
        <v>25</v>
      </c>
      <c r="AC287" s="1499">
        <v>105</v>
      </c>
      <c r="AD287" s="1508">
        <v>52</v>
      </c>
      <c r="AE287" s="1500">
        <v>13.736263736263737</v>
      </c>
      <c r="AF287" s="1500">
        <v>57.692307692307686</v>
      </c>
      <c r="AG287" s="1501">
        <v>28.571428571428569</v>
      </c>
    </row>
    <row r="288" spans="2:33" s="1520" customFormat="1" ht="11.45" customHeight="1">
      <c r="B288" s="1536"/>
      <c r="C288" s="1538"/>
      <c r="D288" s="1539" t="s">
        <v>32</v>
      </c>
      <c r="E288" s="1540">
        <v>243</v>
      </c>
      <c r="F288" s="1541">
        <v>6</v>
      </c>
      <c r="G288" s="1541">
        <v>9</v>
      </c>
      <c r="H288" s="1541">
        <v>9</v>
      </c>
      <c r="I288" s="1541">
        <v>8</v>
      </c>
      <c r="J288" s="1541">
        <v>10</v>
      </c>
      <c r="K288" s="1541">
        <v>10</v>
      </c>
      <c r="L288" s="1541">
        <v>6</v>
      </c>
      <c r="M288" s="1541">
        <v>12</v>
      </c>
      <c r="N288" s="1541">
        <v>18</v>
      </c>
      <c r="O288" s="1541">
        <v>18</v>
      </c>
      <c r="P288" s="1541">
        <v>17</v>
      </c>
      <c r="Q288" s="1541">
        <v>20</v>
      </c>
      <c r="R288" s="1541">
        <v>17</v>
      </c>
      <c r="S288" s="1541">
        <v>21</v>
      </c>
      <c r="T288" s="1541">
        <v>14</v>
      </c>
      <c r="U288" s="1541">
        <v>15</v>
      </c>
      <c r="V288" s="1541">
        <v>16</v>
      </c>
      <c r="W288" s="1541">
        <v>9</v>
      </c>
      <c r="X288" s="1541">
        <v>4</v>
      </c>
      <c r="Y288" s="1541">
        <v>1</v>
      </c>
      <c r="Z288" s="1541" t="s">
        <v>36</v>
      </c>
      <c r="AA288" s="1540">
        <v>3</v>
      </c>
      <c r="AB288" s="1541">
        <v>24</v>
      </c>
      <c r="AC288" s="1541">
        <v>136</v>
      </c>
      <c r="AD288" s="1540">
        <v>80</v>
      </c>
      <c r="AE288" s="1542">
        <v>10</v>
      </c>
      <c r="AF288" s="1542">
        <v>56.666666666666664</v>
      </c>
      <c r="AG288" s="1543">
        <v>33.333333333333329</v>
      </c>
    </row>
    <row r="289" spans="2:33" s="1520" customFormat="1" ht="11.45" customHeight="1">
      <c r="B289" s="1544" t="s">
        <v>1527</v>
      </c>
      <c r="C289" s="1508">
        <v>501</v>
      </c>
      <c r="D289" s="1518" t="s">
        <v>1435</v>
      </c>
      <c r="E289" s="1508">
        <v>990</v>
      </c>
      <c r="F289" s="1499">
        <v>25</v>
      </c>
      <c r="G289" s="1499">
        <v>32</v>
      </c>
      <c r="H289" s="1499">
        <v>23</v>
      </c>
      <c r="I289" s="1499">
        <v>34</v>
      </c>
      <c r="J289" s="1499">
        <v>47</v>
      </c>
      <c r="K289" s="1499">
        <v>44</v>
      </c>
      <c r="L289" s="1499">
        <v>38</v>
      </c>
      <c r="M289" s="1499">
        <v>59</v>
      </c>
      <c r="N289" s="1499">
        <v>67</v>
      </c>
      <c r="O289" s="1499">
        <v>60</v>
      </c>
      <c r="P289" s="1499">
        <v>62</v>
      </c>
      <c r="Q289" s="1499">
        <v>58</v>
      </c>
      <c r="R289" s="1499">
        <v>57</v>
      </c>
      <c r="S289" s="1499">
        <v>73</v>
      </c>
      <c r="T289" s="1499">
        <v>102</v>
      </c>
      <c r="U289" s="1499">
        <v>76</v>
      </c>
      <c r="V289" s="1499">
        <v>52</v>
      </c>
      <c r="W289" s="1499">
        <v>26</v>
      </c>
      <c r="X289" s="1499">
        <v>20</v>
      </c>
      <c r="Y289" s="1499">
        <v>6</v>
      </c>
      <c r="Z289" s="1499" t="s">
        <v>36</v>
      </c>
      <c r="AA289" s="1508">
        <v>29</v>
      </c>
      <c r="AB289" s="1499">
        <v>80</v>
      </c>
      <c r="AC289" s="1499">
        <v>526</v>
      </c>
      <c r="AD289" s="1508">
        <v>355</v>
      </c>
      <c r="AE289" s="1500">
        <v>8.3246618106139447</v>
      </c>
      <c r="AF289" s="1500">
        <v>54.734651404786682</v>
      </c>
      <c r="AG289" s="1501">
        <v>36.940686784599372</v>
      </c>
    </row>
    <row r="290" spans="2:33" s="1520" customFormat="1" ht="11.45" customHeight="1">
      <c r="B290" s="1521"/>
      <c r="C290" s="1522"/>
      <c r="D290" s="1523" t="s">
        <v>31</v>
      </c>
      <c r="E290" s="1508">
        <v>456</v>
      </c>
      <c r="F290" s="1499">
        <v>14</v>
      </c>
      <c r="G290" s="1499">
        <v>20</v>
      </c>
      <c r="H290" s="1499">
        <v>11</v>
      </c>
      <c r="I290" s="1499">
        <v>15</v>
      </c>
      <c r="J290" s="1499">
        <v>25</v>
      </c>
      <c r="K290" s="1499">
        <v>18</v>
      </c>
      <c r="L290" s="1499">
        <v>19</v>
      </c>
      <c r="M290" s="1499">
        <v>29</v>
      </c>
      <c r="N290" s="1499">
        <v>37</v>
      </c>
      <c r="O290" s="1499">
        <v>26</v>
      </c>
      <c r="P290" s="1499">
        <v>34</v>
      </c>
      <c r="Q290" s="1499">
        <v>20</v>
      </c>
      <c r="R290" s="1499">
        <v>23</v>
      </c>
      <c r="S290" s="1499">
        <v>29</v>
      </c>
      <c r="T290" s="1499">
        <v>44</v>
      </c>
      <c r="U290" s="1499">
        <v>38</v>
      </c>
      <c r="V290" s="1499">
        <v>16</v>
      </c>
      <c r="W290" s="1499">
        <v>13</v>
      </c>
      <c r="X290" s="1499">
        <v>4</v>
      </c>
      <c r="Y290" s="1499" t="s">
        <v>36</v>
      </c>
      <c r="Z290" s="1499" t="s">
        <v>36</v>
      </c>
      <c r="AA290" s="1508">
        <v>21</v>
      </c>
      <c r="AB290" s="1499">
        <v>45</v>
      </c>
      <c r="AC290" s="1499">
        <v>246</v>
      </c>
      <c r="AD290" s="1508">
        <v>144</v>
      </c>
      <c r="AE290" s="1500">
        <v>10.344827586206897</v>
      </c>
      <c r="AF290" s="1500">
        <v>56.551724137931039</v>
      </c>
      <c r="AG290" s="1501">
        <v>33.103448275862071</v>
      </c>
    </row>
    <row r="291" spans="2:33" s="1520" customFormat="1" ht="11.45" customHeight="1">
      <c r="B291" s="1537"/>
      <c r="C291" s="1546"/>
      <c r="D291" s="1518" t="s">
        <v>32</v>
      </c>
      <c r="E291" s="1508">
        <v>534</v>
      </c>
      <c r="F291" s="1499">
        <v>11</v>
      </c>
      <c r="G291" s="1499">
        <v>12</v>
      </c>
      <c r="H291" s="1499">
        <v>12</v>
      </c>
      <c r="I291" s="1499">
        <v>19</v>
      </c>
      <c r="J291" s="1499">
        <v>22</v>
      </c>
      <c r="K291" s="1499">
        <v>26</v>
      </c>
      <c r="L291" s="1499">
        <v>19</v>
      </c>
      <c r="M291" s="1499">
        <v>30</v>
      </c>
      <c r="N291" s="1499">
        <v>30</v>
      </c>
      <c r="O291" s="1499">
        <v>34</v>
      </c>
      <c r="P291" s="1499">
        <v>28</v>
      </c>
      <c r="Q291" s="1499">
        <v>38</v>
      </c>
      <c r="R291" s="1499">
        <v>34</v>
      </c>
      <c r="S291" s="1499">
        <v>44</v>
      </c>
      <c r="T291" s="1499">
        <v>58</v>
      </c>
      <c r="U291" s="1499">
        <v>38</v>
      </c>
      <c r="V291" s="1499">
        <v>36</v>
      </c>
      <c r="W291" s="1499">
        <v>13</v>
      </c>
      <c r="X291" s="1499">
        <v>16</v>
      </c>
      <c r="Y291" s="1499">
        <v>6</v>
      </c>
      <c r="Z291" s="1499" t="s">
        <v>36</v>
      </c>
      <c r="AA291" s="1508">
        <v>8</v>
      </c>
      <c r="AB291" s="1499">
        <v>35</v>
      </c>
      <c r="AC291" s="1499">
        <v>280</v>
      </c>
      <c r="AD291" s="1508">
        <v>211</v>
      </c>
      <c r="AE291" s="1500">
        <v>6.6539923954372622</v>
      </c>
      <c r="AF291" s="1500">
        <v>53.231939163498097</v>
      </c>
      <c r="AG291" s="1501">
        <v>40.114068441064639</v>
      </c>
    </row>
    <row r="292" spans="2:33" s="1520" customFormat="1" ht="11.45" customHeight="1">
      <c r="B292" s="1536" t="s">
        <v>1528</v>
      </c>
      <c r="C292" s="1545">
        <v>377</v>
      </c>
      <c r="D292" s="1547" t="s">
        <v>1435</v>
      </c>
      <c r="E292" s="1545">
        <v>806</v>
      </c>
      <c r="F292" s="1548">
        <v>13</v>
      </c>
      <c r="G292" s="1548">
        <v>28</v>
      </c>
      <c r="H292" s="1548">
        <v>27</v>
      </c>
      <c r="I292" s="1548">
        <v>21</v>
      </c>
      <c r="J292" s="1548">
        <v>27</v>
      </c>
      <c r="K292" s="1548">
        <v>26</v>
      </c>
      <c r="L292" s="1548">
        <v>25</v>
      </c>
      <c r="M292" s="1548">
        <v>27</v>
      </c>
      <c r="N292" s="1548">
        <v>44</v>
      </c>
      <c r="O292" s="1548">
        <v>53</v>
      </c>
      <c r="P292" s="1548">
        <v>57</v>
      </c>
      <c r="Q292" s="1548">
        <v>66</v>
      </c>
      <c r="R292" s="1548">
        <v>78</v>
      </c>
      <c r="S292" s="1548">
        <v>70</v>
      </c>
      <c r="T292" s="1548">
        <v>76</v>
      </c>
      <c r="U292" s="1548">
        <v>49</v>
      </c>
      <c r="V292" s="1548">
        <v>42</v>
      </c>
      <c r="W292" s="1548">
        <v>50</v>
      </c>
      <c r="X292" s="1548">
        <v>19</v>
      </c>
      <c r="Y292" s="1548">
        <v>3</v>
      </c>
      <c r="Z292" s="1548">
        <v>1</v>
      </c>
      <c r="AA292" s="1545">
        <v>4</v>
      </c>
      <c r="AB292" s="1548">
        <v>68</v>
      </c>
      <c r="AC292" s="1548">
        <v>424</v>
      </c>
      <c r="AD292" s="1545">
        <v>310</v>
      </c>
      <c r="AE292" s="1549">
        <v>8.4788029925187036</v>
      </c>
      <c r="AF292" s="1549">
        <v>52.867830423940156</v>
      </c>
      <c r="AG292" s="1550">
        <v>38.65336658354115</v>
      </c>
    </row>
    <row r="293" spans="2:33" s="1520" customFormat="1" ht="11.45" customHeight="1">
      <c r="B293" s="1521"/>
      <c r="C293" s="1522"/>
      <c r="D293" s="1523" t="s">
        <v>31</v>
      </c>
      <c r="E293" s="1508">
        <v>368</v>
      </c>
      <c r="F293" s="1499">
        <v>6</v>
      </c>
      <c r="G293" s="1499">
        <v>20</v>
      </c>
      <c r="H293" s="1499">
        <v>10</v>
      </c>
      <c r="I293" s="1499">
        <v>6</v>
      </c>
      <c r="J293" s="1499">
        <v>17</v>
      </c>
      <c r="K293" s="1499">
        <v>11</v>
      </c>
      <c r="L293" s="1499">
        <v>14</v>
      </c>
      <c r="M293" s="1499">
        <v>12</v>
      </c>
      <c r="N293" s="1499">
        <v>19</v>
      </c>
      <c r="O293" s="1499">
        <v>30</v>
      </c>
      <c r="P293" s="1499">
        <v>24</v>
      </c>
      <c r="Q293" s="1499">
        <v>31</v>
      </c>
      <c r="R293" s="1499">
        <v>37</v>
      </c>
      <c r="S293" s="1499">
        <v>32</v>
      </c>
      <c r="T293" s="1499">
        <v>32</v>
      </c>
      <c r="U293" s="1499">
        <v>20</v>
      </c>
      <c r="V293" s="1499">
        <v>17</v>
      </c>
      <c r="W293" s="1499">
        <v>16</v>
      </c>
      <c r="X293" s="1499">
        <v>7</v>
      </c>
      <c r="Y293" s="1499">
        <v>3</v>
      </c>
      <c r="Z293" s="1499" t="s">
        <v>36</v>
      </c>
      <c r="AA293" s="1508">
        <v>4</v>
      </c>
      <c r="AB293" s="1499">
        <v>36</v>
      </c>
      <c r="AC293" s="1499">
        <v>201</v>
      </c>
      <c r="AD293" s="1508">
        <v>127</v>
      </c>
      <c r="AE293" s="1500">
        <v>9.8901098901098905</v>
      </c>
      <c r="AF293" s="1500">
        <v>55.219780219780226</v>
      </c>
      <c r="AG293" s="1501">
        <v>34.890109890109891</v>
      </c>
    </row>
    <row r="294" spans="2:33" s="1520" customFormat="1" ht="11.45" customHeight="1">
      <c r="B294" s="1536"/>
      <c r="C294" s="1546"/>
      <c r="D294" s="1518" t="s">
        <v>32</v>
      </c>
      <c r="E294" s="1508">
        <v>438</v>
      </c>
      <c r="F294" s="1499">
        <v>7</v>
      </c>
      <c r="G294" s="1499">
        <v>8</v>
      </c>
      <c r="H294" s="1499">
        <v>17</v>
      </c>
      <c r="I294" s="1499">
        <v>15</v>
      </c>
      <c r="J294" s="1499">
        <v>10</v>
      </c>
      <c r="K294" s="1499">
        <v>15</v>
      </c>
      <c r="L294" s="1499">
        <v>11</v>
      </c>
      <c r="M294" s="1499">
        <v>15</v>
      </c>
      <c r="N294" s="1499">
        <v>25</v>
      </c>
      <c r="O294" s="1499">
        <v>23</v>
      </c>
      <c r="P294" s="1499">
        <v>33</v>
      </c>
      <c r="Q294" s="1499">
        <v>35</v>
      </c>
      <c r="R294" s="1499">
        <v>41</v>
      </c>
      <c r="S294" s="1499">
        <v>38</v>
      </c>
      <c r="T294" s="1499">
        <v>44</v>
      </c>
      <c r="U294" s="1499">
        <v>29</v>
      </c>
      <c r="V294" s="1499">
        <v>25</v>
      </c>
      <c r="W294" s="1499">
        <v>34</v>
      </c>
      <c r="X294" s="1499">
        <v>12</v>
      </c>
      <c r="Y294" s="1499" t="s">
        <v>36</v>
      </c>
      <c r="Z294" s="1499">
        <v>1</v>
      </c>
      <c r="AA294" s="1508" t="s">
        <v>36</v>
      </c>
      <c r="AB294" s="1499">
        <v>32</v>
      </c>
      <c r="AC294" s="1499">
        <v>223</v>
      </c>
      <c r="AD294" s="1508">
        <v>183</v>
      </c>
      <c r="AE294" s="1500">
        <v>7.3059360730593603</v>
      </c>
      <c r="AF294" s="1500">
        <v>50.913242009132418</v>
      </c>
      <c r="AG294" s="1501">
        <v>41.780821917808218</v>
      </c>
    </row>
    <row r="295" spans="2:33" s="1520" customFormat="1" ht="11.45" customHeight="1">
      <c r="B295" s="1544" t="s">
        <v>1529</v>
      </c>
      <c r="C295" s="1545">
        <v>543</v>
      </c>
      <c r="D295" s="1547" t="s">
        <v>1435</v>
      </c>
      <c r="E295" s="1545">
        <v>1048</v>
      </c>
      <c r="F295" s="1548">
        <v>44</v>
      </c>
      <c r="G295" s="1548">
        <v>43</v>
      </c>
      <c r="H295" s="1548">
        <v>42</v>
      </c>
      <c r="I295" s="1548">
        <v>36</v>
      </c>
      <c r="J295" s="1548">
        <v>64</v>
      </c>
      <c r="K295" s="1548">
        <v>51</v>
      </c>
      <c r="L295" s="1548">
        <v>52</v>
      </c>
      <c r="M295" s="1548">
        <v>64</v>
      </c>
      <c r="N295" s="1548">
        <v>64</v>
      </c>
      <c r="O295" s="1548">
        <v>67</v>
      </c>
      <c r="P295" s="1548">
        <v>64</v>
      </c>
      <c r="Q295" s="1548">
        <v>56</v>
      </c>
      <c r="R295" s="1548">
        <v>43</v>
      </c>
      <c r="S295" s="1548">
        <v>79</v>
      </c>
      <c r="T295" s="1548">
        <v>89</v>
      </c>
      <c r="U295" s="1548">
        <v>68</v>
      </c>
      <c r="V295" s="1548">
        <v>37</v>
      </c>
      <c r="W295" s="1548">
        <v>22</v>
      </c>
      <c r="X295" s="1548">
        <v>12</v>
      </c>
      <c r="Y295" s="1548">
        <v>5</v>
      </c>
      <c r="Z295" s="1548">
        <v>1</v>
      </c>
      <c r="AA295" s="1545">
        <v>45</v>
      </c>
      <c r="AB295" s="1548">
        <v>129</v>
      </c>
      <c r="AC295" s="1548">
        <v>561</v>
      </c>
      <c r="AD295" s="1545">
        <v>313</v>
      </c>
      <c r="AE295" s="1549">
        <v>12.861415752741776</v>
      </c>
      <c r="AF295" s="1549">
        <v>55.932203389830505</v>
      </c>
      <c r="AG295" s="1550">
        <v>31.206380857427718</v>
      </c>
    </row>
    <row r="296" spans="2:33" s="1520" customFormat="1" ht="11.45" customHeight="1">
      <c r="B296" s="1521"/>
      <c r="C296" s="1522"/>
      <c r="D296" s="1523" t="s">
        <v>31</v>
      </c>
      <c r="E296" s="1508">
        <v>486</v>
      </c>
      <c r="F296" s="1499">
        <v>18</v>
      </c>
      <c r="G296" s="1499">
        <v>22</v>
      </c>
      <c r="H296" s="1499">
        <v>21</v>
      </c>
      <c r="I296" s="1499">
        <v>16</v>
      </c>
      <c r="J296" s="1499">
        <v>41</v>
      </c>
      <c r="K296" s="1499">
        <v>27</v>
      </c>
      <c r="L296" s="1499">
        <v>22</v>
      </c>
      <c r="M296" s="1499">
        <v>28</v>
      </c>
      <c r="N296" s="1499">
        <v>28</v>
      </c>
      <c r="O296" s="1499">
        <v>22</v>
      </c>
      <c r="P296" s="1499">
        <v>33</v>
      </c>
      <c r="Q296" s="1499">
        <v>30</v>
      </c>
      <c r="R296" s="1499">
        <v>17</v>
      </c>
      <c r="S296" s="1499">
        <v>33</v>
      </c>
      <c r="T296" s="1499">
        <v>35</v>
      </c>
      <c r="U296" s="1499">
        <v>36</v>
      </c>
      <c r="V296" s="1499">
        <v>21</v>
      </c>
      <c r="W296" s="1499">
        <v>6</v>
      </c>
      <c r="X296" s="1499">
        <v>2</v>
      </c>
      <c r="Y296" s="1499" t="s">
        <v>36</v>
      </c>
      <c r="Z296" s="1499" t="s">
        <v>36</v>
      </c>
      <c r="AA296" s="1508">
        <v>28</v>
      </c>
      <c r="AB296" s="1499">
        <v>61</v>
      </c>
      <c r="AC296" s="1499">
        <v>264</v>
      </c>
      <c r="AD296" s="1508">
        <v>133</v>
      </c>
      <c r="AE296" s="1500">
        <v>13.318777292576419</v>
      </c>
      <c r="AF296" s="1500">
        <v>57.641921397379917</v>
      </c>
      <c r="AG296" s="1501">
        <v>29.039301310043669</v>
      </c>
    </row>
    <row r="297" spans="2:33" s="1520" customFormat="1" ht="11.45" customHeight="1">
      <c r="B297" s="1537"/>
      <c r="C297" s="1546"/>
      <c r="D297" s="1518" t="s">
        <v>32</v>
      </c>
      <c r="E297" s="1508">
        <v>562</v>
      </c>
      <c r="F297" s="1499">
        <v>26</v>
      </c>
      <c r="G297" s="1499">
        <v>21</v>
      </c>
      <c r="H297" s="1499">
        <v>21</v>
      </c>
      <c r="I297" s="1499">
        <v>20</v>
      </c>
      <c r="J297" s="1499">
        <v>23</v>
      </c>
      <c r="K297" s="1499">
        <v>24</v>
      </c>
      <c r="L297" s="1499">
        <v>30</v>
      </c>
      <c r="M297" s="1499">
        <v>36</v>
      </c>
      <c r="N297" s="1499">
        <v>36</v>
      </c>
      <c r="O297" s="1499">
        <v>45</v>
      </c>
      <c r="P297" s="1499">
        <v>31</v>
      </c>
      <c r="Q297" s="1499">
        <v>26</v>
      </c>
      <c r="R297" s="1499">
        <v>26</v>
      </c>
      <c r="S297" s="1499">
        <v>46</v>
      </c>
      <c r="T297" s="1499">
        <v>54</v>
      </c>
      <c r="U297" s="1499">
        <v>32</v>
      </c>
      <c r="V297" s="1499">
        <v>16</v>
      </c>
      <c r="W297" s="1499">
        <v>16</v>
      </c>
      <c r="X297" s="1499">
        <v>10</v>
      </c>
      <c r="Y297" s="1499">
        <v>5</v>
      </c>
      <c r="Z297" s="1499">
        <v>1</v>
      </c>
      <c r="AA297" s="1508">
        <v>17</v>
      </c>
      <c r="AB297" s="1499">
        <v>68</v>
      </c>
      <c r="AC297" s="1499">
        <v>297</v>
      </c>
      <c r="AD297" s="1508">
        <v>180</v>
      </c>
      <c r="AE297" s="1500">
        <v>12.477064220183486</v>
      </c>
      <c r="AF297" s="1500">
        <v>54.495412844036693</v>
      </c>
      <c r="AG297" s="1501">
        <v>33.027522935779821</v>
      </c>
    </row>
    <row r="298" spans="2:33" s="1520" customFormat="1" ht="11.45" customHeight="1">
      <c r="B298" s="1536" t="s">
        <v>1530</v>
      </c>
      <c r="C298" s="1545">
        <v>500</v>
      </c>
      <c r="D298" s="1547" t="s">
        <v>1435</v>
      </c>
      <c r="E298" s="1545">
        <v>977</v>
      </c>
      <c r="F298" s="1548">
        <v>10</v>
      </c>
      <c r="G298" s="1548">
        <v>33</v>
      </c>
      <c r="H298" s="1548">
        <v>37</v>
      </c>
      <c r="I298" s="1548">
        <v>44</v>
      </c>
      <c r="J298" s="1548">
        <v>27</v>
      </c>
      <c r="K298" s="1548">
        <v>30</v>
      </c>
      <c r="L298" s="1548">
        <v>25</v>
      </c>
      <c r="M298" s="1548">
        <v>44</v>
      </c>
      <c r="N298" s="1548">
        <v>69</v>
      </c>
      <c r="O298" s="1548">
        <v>71</v>
      </c>
      <c r="P298" s="1548">
        <v>50</v>
      </c>
      <c r="Q298" s="1548">
        <v>50</v>
      </c>
      <c r="R298" s="1548">
        <v>68</v>
      </c>
      <c r="S298" s="1548">
        <v>82</v>
      </c>
      <c r="T298" s="1548">
        <v>113</v>
      </c>
      <c r="U298" s="1548">
        <v>83</v>
      </c>
      <c r="V298" s="1548">
        <v>52</v>
      </c>
      <c r="W298" s="1548">
        <v>40</v>
      </c>
      <c r="X298" s="1548">
        <v>17</v>
      </c>
      <c r="Y298" s="1548">
        <v>2</v>
      </c>
      <c r="Z298" s="1548" t="s">
        <v>36</v>
      </c>
      <c r="AA298" s="1545">
        <v>30</v>
      </c>
      <c r="AB298" s="1548">
        <v>80</v>
      </c>
      <c r="AC298" s="1548">
        <v>478</v>
      </c>
      <c r="AD298" s="1545">
        <v>389</v>
      </c>
      <c r="AE298" s="1549">
        <v>8.4477296726504747</v>
      </c>
      <c r="AF298" s="1549">
        <v>50.475184794086594</v>
      </c>
      <c r="AG298" s="1550">
        <v>41.077085533262938</v>
      </c>
    </row>
    <row r="299" spans="2:33" s="1520" customFormat="1" ht="11.45" customHeight="1">
      <c r="B299" s="1521"/>
      <c r="C299" s="1522"/>
      <c r="D299" s="1523" t="s">
        <v>31</v>
      </c>
      <c r="E299" s="1508">
        <v>445</v>
      </c>
      <c r="F299" s="1499">
        <v>6</v>
      </c>
      <c r="G299" s="1499">
        <v>22</v>
      </c>
      <c r="H299" s="1499">
        <v>20</v>
      </c>
      <c r="I299" s="1499">
        <v>24</v>
      </c>
      <c r="J299" s="1499">
        <v>15</v>
      </c>
      <c r="K299" s="1499">
        <v>16</v>
      </c>
      <c r="L299" s="1499">
        <v>13</v>
      </c>
      <c r="M299" s="1499">
        <v>22</v>
      </c>
      <c r="N299" s="1499">
        <v>30</v>
      </c>
      <c r="O299" s="1499">
        <v>36</v>
      </c>
      <c r="P299" s="1499">
        <v>16</v>
      </c>
      <c r="Q299" s="1499">
        <v>24</v>
      </c>
      <c r="R299" s="1499">
        <v>32</v>
      </c>
      <c r="S299" s="1499">
        <v>34</v>
      </c>
      <c r="T299" s="1499">
        <v>51</v>
      </c>
      <c r="U299" s="1499">
        <v>29</v>
      </c>
      <c r="V299" s="1499">
        <v>17</v>
      </c>
      <c r="W299" s="1499">
        <v>14</v>
      </c>
      <c r="X299" s="1499">
        <v>5</v>
      </c>
      <c r="Y299" s="1499" t="s">
        <v>36</v>
      </c>
      <c r="Z299" s="1499" t="s">
        <v>36</v>
      </c>
      <c r="AA299" s="1508">
        <v>19</v>
      </c>
      <c r="AB299" s="1499">
        <v>48</v>
      </c>
      <c r="AC299" s="1499">
        <v>228</v>
      </c>
      <c r="AD299" s="1508">
        <v>150</v>
      </c>
      <c r="AE299" s="1500">
        <v>11.267605633802818</v>
      </c>
      <c r="AF299" s="1500">
        <v>53.521126760563376</v>
      </c>
      <c r="AG299" s="1501">
        <v>35.2112676056338</v>
      </c>
    </row>
    <row r="300" spans="2:33" s="1520" customFormat="1" ht="11.45" customHeight="1">
      <c r="B300" s="1536"/>
      <c r="C300" s="1546"/>
      <c r="D300" s="1518" t="s">
        <v>32</v>
      </c>
      <c r="E300" s="1508">
        <v>532</v>
      </c>
      <c r="F300" s="1499">
        <v>4</v>
      </c>
      <c r="G300" s="1499">
        <v>11</v>
      </c>
      <c r="H300" s="1499">
        <v>17</v>
      </c>
      <c r="I300" s="1499">
        <v>20</v>
      </c>
      <c r="J300" s="1499">
        <v>12</v>
      </c>
      <c r="K300" s="1499">
        <v>14</v>
      </c>
      <c r="L300" s="1499">
        <v>12</v>
      </c>
      <c r="M300" s="1499">
        <v>22</v>
      </c>
      <c r="N300" s="1499">
        <v>39</v>
      </c>
      <c r="O300" s="1499">
        <v>35</v>
      </c>
      <c r="P300" s="1499">
        <v>34</v>
      </c>
      <c r="Q300" s="1499">
        <v>26</v>
      </c>
      <c r="R300" s="1499">
        <v>36</v>
      </c>
      <c r="S300" s="1499">
        <v>48</v>
      </c>
      <c r="T300" s="1499">
        <v>62</v>
      </c>
      <c r="U300" s="1499">
        <v>54</v>
      </c>
      <c r="V300" s="1499">
        <v>35</v>
      </c>
      <c r="W300" s="1499">
        <v>26</v>
      </c>
      <c r="X300" s="1499">
        <v>12</v>
      </c>
      <c r="Y300" s="1499">
        <v>2</v>
      </c>
      <c r="Z300" s="1499" t="s">
        <v>36</v>
      </c>
      <c r="AA300" s="1508">
        <v>11</v>
      </c>
      <c r="AB300" s="1499">
        <v>32</v>
      </c>
      <c r="AC300" s="1499">
        <v>250</v>
      </c>
      <c r="AD300" s="1508">
        <v>239</v>
      </c>
      <c r="AE300" s="1500">
        <v>6.1420345489443378</v>
      </c>
      <c r="AF300" s="1500">
        <v>47.984644913627641</v>
      </c>
      <c r="AG300" s="1501">
        <v>45.873320537428022</v>
      </c>
    </row>
    <row r="301" spans="2:33" s="1520" customFormat="1" ht="11.45" customHeight="1">
      <c r="B301" s="1544" t="s">
        <v>1531</v>
      </c>
      <c r="C301" s="1545">
        <v>367</v>
      </c>
      <c r="D301" s="1547" t="s">
        <v>1435</v>
      </c>
      <c r="E301" s="1545">
        <v>904</v>
      </c>
      <c r="F301" s="1548">
        <v>25</v>
      </c>
      <c r="G301" s="1548">
        <v>18</v>
      </c>
      <c r="H301" s="1548">
        <v>21</v>
      </c>
      <c r="I301" s="1548">
        <v>36</v>
      </c>
      <c r="J301" s="1548">
        <v>29</v>
      </c>
      <c r="K301" s="1548">
        <v>44</v>
      </c>
      <c r="L301" s="1548">
        <v>48</v>
      </c>
      <c r="M301" s="1548">
        <v>50</v>
      </c>
      <c r="N301" s="1548">
        <v>56</v>
      </c>
      <c r="O301" s="1548">
        <v>60</v>
      </c>
      <c r="P301" s="1548">
        <v>79</v>
      </c>
      <c r="Q301" s="1548">
        <v>82</v>
      </c>
      <c r="R301" s="1548">
        <v>67</v>
      </c>
      <c r="S301" s="1548">
        <v>77</v>
      </c>
      <c r="T301" s="1548">
        <v>81</v>
      </c>
      <c r="U301" s="1548">
        <v>50</v>
      </c>
      <c r="V301" s="1548">
        <v>30</v>
      </c>
      <c r="W301" s="1548">
        <v>30</v>
      </c>
      <c r="X301" s="1548">
        <v>16</v>
      </c>
      <c r="Y301" s="1548">
        <v>1</v>
      </c>
      <c r="Z301" s="1548" t="s">
        <v>36</v>
      </c>
      <c r="AA301" s="1545">
        <v>4</v>
      </c>
      <c r="AB301" s="1548">
        <v>64</v>
      </c>
      <c r="AC301" s="1548">
        <v>551</v>
      </c>
      <c r="AD301" s="1545">
        <v>285</v>
      </c>
      <c r="AE301" s="1549">
        <v>7.1111111111111107</v>
      </c>
      <c r="AF301" s="1549">
        <v>61.222222222222221</v>
      </c>
      <c r="AG301" s="1550">
        <v>31.666666666666664</v>
      </c>
    </row>
    <row r="302" spans="2:33" s="1520" customFormat="1" ht="11.45" customHeight="1">
      <c r="B302" s="1521"/>
      <c r="C302" s="1522"/>
      <c r="D302" s="1523" t="s">
        <v>31</v>
      </c>
      <c r="E302" s="1508">
        <v>491</v>
      </c>
      <c r="F302" s="1499">
        <v>12</v>
      </c>
      <c r="G302" s="1499">
        <v>7</v>
      </c>
      <c r="H302" s="1499">
        <v>11</v>
      </c>
      <c r="I302" s="1499">
        <v>16</v>
      </c>
      <c r="J302" s="1499">
        <v>17</v>
      </c>
      <c r="K302" s="1499">
        <v>29</v>
      </c>
      <c r="L302" s="1499">
        <v>30</v>
      </c>
      <c r="M302" s="1499">
        <v>35</v>
      </c>
      <c r="N302" s="1499">
        <v>29</v>
      </c>
      <c r="O302" s="1499">
        <v>40</v>
      </c>
      <c r="P302" s="1499">
        <v>44</v>
      </c>
      <c r="Q302" s="1499">
        <v>50</v>
      </c>
      <c r="R302" s="1499">
        <v>36</v>
      </c>
      <c r="S302" s="1499">
        <v>38</v>
      </c>
      <c r="T302" s="1499">
        <v>43</v>
      </c>
      <c r="U302" s="1499">
        <v>22</v>
      </c>
      <c r="V302" s="1499">
        <v>10</v>
      </c>
      <c r="W302" s="1499">
        <v>14</v>
      </c>
      <c r="X302" s="1499">
        <v>5</v>
      </c>
      <c r="Y302" s="1499">
        <v>1</v>
      </c>
      <c r="Z302" s="1499" t="s">
        <v>36</v>
      </c>
      <c r="AA302" s="1508">
        <v>2</v>
      </c>
      <c r="AB302" s="1499">
        <v>30</v>
      </c>
      <c r="AC302" s="1499">
        <v>326</v>
      </c>
      <c r="AD302" s="1508">
        <v>133</v>
      </c>
      <c r="AE302" s="1500">
        <v>6.1349693251533743</v>
      </c>
      <c r="AF302" s="1500">
        <v>66.666666666666657</v>
      </c>
      <c r="AG302" s="1501">
        <v>27.198364008179958</v>
      </c>
    </row>
    <row r="303" spans="2:33" s="1520" customFormat="1" ht="11.45" customHeight="1">
      <c r="B303" s="1537"/>
      <c r="C303" s="1546"/>
      <c r="D303" s="1518" t="s">
        <v>32</v>
      </c>
      <c r="E303" s="1508">
        <v>413</v>
      </c>
      <c r="F303" s="1499">
        <v>13</v>
      </c>
      <c r="G303" s="1499">
        <v>11</v>
      </c>
      <c r="H303" s="1499">
        <v>10</v>
      </c>
      <c r="I303" s="1499">
        <v>20</v>
      </c>
      <c r="J303" s="1499">
        <v>12</v>
      </c>
      <c r="K303" s="1499">
        <v>15</v>
      </c>
      <c r="L303" s="1499">
        <v>18</v>
      </c>
      <c r="M303" s="1499">
        <v>15</v>
      </c>
      <c r="N303" s="1499">
        <v>27</v>
      </c>
      <c r="O303" s="1499">
        <v>20</v>
      </c>
      <c r="P303" s="1499">
        <v>35</v>
      </c>
      <c r="Q303" s="1499">
        <v>32</v>
      </c>
      <c r="R303" s="1499">
        <v>31</v>
      </c>
      <c r="S303" s="1499">
        <v>39</v>
      </c>
      <c r="T303" s="1499">
        <v>38</v>
      </c>
      <c r="U303" s="1499">
        <v>28</v>
      </c>
      <c r="V303" s="1499">
        <v>20</v>
      </c>
      <c r="W303" s="1499">
        <v>16</v>
      </c>
      <c r="X303" s="1499">
        <v>11</v>
      </c>
      <c r="Y303" s="1499" t="s">
        <v>36</v>
      </c>
      <c r="Z303" s="1499" t="s">
        <v>36</v>
      </c>
      <c r="AA303" s="1508">
        <v>2</v>
      </c>
      <c r="AB303" s="1499">
        <v>34</v>
      </c>
      <c r="AC303" s="1499">
        <v>225</v>
      </c>
      <c r="AD303" s="1508">
        <v>152</v>
      </c>
      <c r="AE303" s="1500">
        <v>8.2725060827250605</v>
      </c>
      <c r="AF303" s="1500">
        <v>54.744525547445257</v>
      </c>
      <c r="AG303" s="1501">
        <v>36.982968369829685</v>
      </c>
    </row>
    <row r="304" spans="2:33" s="1520" customFormat="1" ht="11.45" customHeight="1">
      <c r="B304" s="1536" t="s">
        <v>1532</v>
      </c>
      <c r="C304" s="1545">
        <v>306</v>
      </c>
      <c r="D304" s="1547" t="s">
        <v>1435</v>
      </c>
      <c r="E304" s="1545">
        <v>772</v>
      </c>
      <c r="F304" s="1548">
        <v>39</v>
      </c>
      <c r="G304" s="1548">
        <v>33</v>
      </c>
      <c r="H304" s="1548">
        <v>28</v>
      </c>
      <c r="I304" s="1548">
        <v>36</v>
      </c>
      <c r="J304" s="1548">
        <v>29</v>
      </c>
      <c r="K304" s="1548">
        <v>30</v>
      </c>
      <c r="L304" s="1548">
        <v>42</v>
      </c>
      <c r="M304" s="1548">
        <v>37</v>
      </c>
      <c r="N304" s="1548">
        <v>43</v>
      </c>
      <c r="O304" s="1548">
        <v>51</v>
      </c>
      <c r="P304" s="1548">
        <v>64</v>
      </c>
      <c r="Q304" s="1548">
        <v>43</v>
      </c>
      <c r="R304" s="1548">
        <v>42</v>
      </c>
      <c r="S304" s="1548">
        <v>53</v>
      </c>
      <c r="T304" s="1548">
        <v>65</v>
      </c>
      <c r="U304" s="1548">
        <v>58</v>
      </c>
      <c r="V304" s="1548">
        <v>39</v>
      </c>
      <c r="W304" s="1548">
        <v>27</v>
      </c>
      <c r="X304" s="1548">
        <v>7</v>
      </c>
      <c r="Y304" s="1548">
        <v>4</v>
      </c>
      <c r="Z304" s="1548" t="s">
        <v>36</v>
      </c>
      <c r="AA304" s="1545">
        <v>2</v>
      </c>
      <c r="AB304" s="1548">
        <v>100</v>
      </c>
      <c r="AC304" s="1548">
        <v>417</v>
      </c>
      <c r="AD304" s="1545">
        <v>253</v>
      </c>
      <c r="AE304" s="1549">
        <v>12.987012987012985</v>
      </c>
      <c r="AF304" s="1549">
        <v>54.155844155844157</v>
      </c>
      <c r="AG304" s="1550">
        <v>32.857142857142854</v>
      </c>
    </row>
    <row r="305" spans="2:33" s="1520" customFormat="1" ht="11.45" customHeight="1">
      <c r="B305" s="1521"/>
      <c r="C305" s="1522"/>
      <c r="D305" s="1523" t="s">
        <v>31</v>
      </c>
      <c r="E305" s="1508">
        <v>360</v>
      </c>
      <c r="F305" s="1499">
        <v>20</v>
      </c>
      <c r="G305" s="1499">
        <v>19</v>
      </c>
      <c r="H305" s="1499">
        <v>14</v>
      </c>
      <c r="I305" s="1499">
        <v>24</v>
      </c>
      <c r="J305" s="1499">
        <v>13</v>
      </c>
      <c r="K305" s="1499">
        <v>15</v>
      </c>
      <c r="L305" s="1499">
        <v>21</v>
      </c>
      <c r="M305" s="1499">
        <v>13</v>
      </c>
      <c r="N305" s="1499">
        <v>22</v>
      </c>
      <c r="O305" s="1499">
        <v>23</v>
      </c>
      <c r="P305" s="1499">
        <v>26</v>
      </c>
      <c r="Q305" s="1499">
        <v>20</v>
      </c>
      <c r="R305" s="1499">
        <v>15</v>
      </c>
      <c r="S305" s="1499">
        <v>23</v>
      </c>
      <c r="T305" s="1499">
        <v>30</v>
      </c>
      <c r="U305" s="1499">
        <v>31</v>
      </c>
      <c r="V305" s="1499">
        <v>12</v>
      </c>
      <c r="W305" s="1499">
        <v>13</v>
      </c>
      <c r="X305" s="1499">
        <v>3</v>
      </c>
      <c r="Y305" s="1499">
        <v>2</v>
      </c>
      <c r="Z305" s="1499" t="s">
        <v>36</v>
      </c>
      <c r="AA305" s="1508">
        <v>1</v>
      </c>
      <c r="AB305" s="1499">
        <v>53</v>
      </c>
      <c r="AC305" s="1499">
        <v>192</v>
      </c>
      <c r="AD305" s="1508">
        <v>114</v>
      </c>
      <c r="AE305" s="1500">
        <v>14.763231197771587</v>
      </c>
      <c r="AF305" s="1500">
        <v>53.48189415041783</v>
      </c>
      <c r="AG305" s="1501">
        <v>31.754874651810582</v>
      </c>
    </row>
    <row r="306" spans="2:33" s="1520" customFormat="1" ht="11.45" customHeight="1">
      <c r="B306" s="1536"/>
      <c r="C306" s="1538"/>
      <c r="D306" s="1539" t="s">
        <v>32</v>
      </c>
      <c r="E306" s="1540">
        <v>412</v>
      </c>
      <c r="F306" s="1541">
        <v>19</v>
      </c>
      <c r="G306" s="1541">
        <v>14</v>
      </c>
      <c r="H306" s="1541">
        <v>14</v>
      </c>
      <c r="I306" s="1541">
        <v>12</v>
      </c>
      <c r="J306" s="1541">
        <v>16</v>
      </c>
      <c r="K306" s="1541">
        <v>15</v>
      </c>
      <c r="L306" s="1541">
        <v>21</v>
      </c>
      <c r="M306" s="1541">
        <v>24</v>
      </c>
      <c r="N306" s="1541">
        <v>21</v>
      </c>
      <c r="O306" s="1541">
        <v>28</v>
      </c>
      <c r="P306" s="1541">
        <v>38</v>
      </c>
      <c r="Q306" s="1541">
        <v>23</v>
      </c>
      <c r="R306" s="1541">
        <v>27</v>
      </c>
      <c r="S306" s="1541">
        <v>30</v>
      </c>
      <c r="T306" s="1541">
        <v>35</v>
      </c>
      <c r="U306" s="1541">
        <v>27</v>
      </c>
      <c r="V306" s="1541">
        <v>27</v>
      </c>
      <c r="W306" s="1541">
        <v>14</v>
      </c>
      <c r="X306" s="1541">
        <v>4</v>
      </c>
      <c r="Y306" s="1541">
        <v>2</v>
      </c>
      <c r="Z306" s="1541" t="s">
        <v>36</v>
      </c>
      <c r="AA306" s="1540">
        <v>1</v>
      </c>
      <c r="AB306" s="1541">
        <v>47</v>
      </c>
      <c r="AC306" s="1541">
        <v>225</v>
      </c>
      <c r="AD306" s="1540">
        <v>139</v>
      </c>
      <c r="AE306" s="1542">
        <v>11.435523114355231</v>
      </c>
      <c r="AF306" s="1542">
        <v>54.744525547445257</v>
      </c>
      <c r="AG306" s="1543">
        <v>33.819951338199509</v>
      </c>
    </row>
    <row r="307" spans="2:33" s="1520" customFormat="1" ht="11.45" customHeight="1">
      <c r="B307" s="1544" t="s">
        <v>1533</v>
      </c>
      <c r="C307" s="1508">
        <v>382</v>
      </c>
      <c r="D307" s="1518" t="s">
        <v>1435</v>
      </c>
      <c r="E307" s="1508">
        <v>1009</v>
      </c>
      <c r="F307" s="1499">
        <v>35</v>
      </c>
      <c r="G307" s="1499">
        <v>47</v>
      </c>
      <c r="H307" s="1499">
        <v>58</v>
      </c>
      <c r="I307" s="1499">
        <v>44</v>
      </c>
      <c r="J307" s="1499">
        <v>30</v>
      </c>
      <c r="K307" s="1499">
        <v>30</v>
      </c>
      <c r="L307" s="1499">
        <v>27</v>
      </c>
      <c r="M307" s="1499">
        <v>52</v>
      </c>
      <c r="N307" s="1499">
        <v>67</v>
      </c>
      <c r="O307" s="1499">
        <v>68</v>
      </c>
      <c r="P307" s="1499">
        <v>64</v>
      </c>
      <c r="Q307" s="1499">
        <v>63</v>
      </c>
      <c r="R307" s="1499">
        <v>61</v>
      </c>
      <c r="S307" s="1499">
        <v>57</v>
      </c>
      <c r="T307" s="1499">
        <v>79</v>
      </c>
      <c r="U307" s="1499">
        <v>67</v>
      </c>
      <c r="V307" s="1499">
        <v>67</v>
      </c>
      <c r="W307" s="1499">
        <v>44</v>
      </c>
      <c r="X307" s="1499">
        <v>31</v>
      </c>
      <c r="Y307" s="1499">
        <v>13</v>
      </c>
      <c r="Z307" s="1499">
        <v>2</v>
      </c>
      <c r="AA307" s="1508">
        <v>3</v>
      </c>
      <c r="AB307" s="1499">
        <v>140</v>
      </c>
      <c r="AC307" s="1499">
        <v>506</v>
      </c>
      <c r="AD307" s="1508">
        <v>360</v>
      </c>
      <c r="AE307" s="1500">
        <v>13.916500994035786</v>
      </c>
      <c r="AF307" s="1500">
        <v>50.29821073558648</v>
      </c>
      <c r="AG307" s="1501">
        <v>35.785288270377734</v>
      </c>
    </row>
    <row r="308" spans="2:33" s="1520" customFormat="1" ht="11.45" customHeight="1">
      <c r="B308" s="1521"/>
      <c r="C308" s="1522"/>
      <c r="D308" s="1523" t="s">
        <v>31</v>
      </c>
      <c r="E308" s="1508">
        <v>452</v>
      </c>
      <c r="F308" s="1499">
        <v>18</v>
      </c>
      <c r="G308" s="1499">
        <v>27</v>
      </c>
      <c r="H308" s="1499">
        <v>30</v>
      </c>
      <c r="I308" s="1499">
        <v>26</v>
      </c>
      <c r="J308" s="1499">
        <v>11</v>
      </c>
      <c r="K308" s="1499">
        <v>14</v>
      </c>
      <c r="L308" s="1499">
        <v>9</v>
      </c>
      <c r="M308" s="1499">
        <v>28</v>
      </c>
      <c r="N308" s="1499">
        <v>34</v>
      </c>
      <c r="O308" s="1499">
        <v>31</v>
      </c>
      <c r="P308" s="1499">
        <v>29</v>
      </c>
      <c r="Q308" s="1499">
        <v>29</v>
      </c>
      <c r="R308" s="1499">
        <v>30</v>
      </c>
      <c r="S308" s="1499">
        <v>27</v>
      </c>
      <c r="T308" s="1499">
        <v>35</v>
      </c>
      <c r="U308" s="1499">
        <v>27</v>
      </c>
      <c r="V308" s="1499">
        <v>25</v>
      </c>
      <c r="W308" s="1499">
        <v>16</v>
      </c>
      <c r="X308" s="1499">
        <v>5</v>
      </c>
      <c r="Y308" s="1499" t="s">
        <v>36</v>
      </c>
      <c r="Z308" s="1499" t="s">
        <v>36</v>
      </c>
      <c r="AA308" s="1508">
        <v>1</v>
      </c>
      <c r="AB308" s="1499">
        <v>75</v>
      </c>
      <c r="AC308" s="1499">
        <v>241</v>
      </c>
      <c r="AD308" s="1508">
        <v>135</v>
      </c>
      <c r="AE308" s="1500">
        <v>16.62971175166297</v>
      </c>
      <c r="AF308" s="1500">
        <v>53.436807095343688</v>
      </c>
      <c r="AG308" s="1501">
        <v>29.933481152993345</v>
      </c>
    </row>
    <row r="309" spans="2:33" s="1520" customFormat="1" ht="11.45" customHeight="1">
      <c r="B309" s="1537"/>
      <c r="C309" s="1538"/>
      <c r="D309" s="1539" t="s">
        <v>32</v>
      </c>
      <c r="E309" s="1540">
        <v>557</v>
      </c>
      <c r="F309" s="1541">
        <v>17</v>
      </c>
      <c r="G309" s="1541">
        <v>20</v>
      </c>
      <c r="H309" s="1541">
        <v>28</v>
      </c>
      <c r="I309" s="1541">
        <v>18</v>
      </c>
      <c r="J309" s="1541">
        <v>19</v>
      </c>
      <c r="K309" s="1541">
        <v>16</v>
      </c>
      <c r="L309" s="1541">
        <v>18</v>
      </c>
      <c r="M309" s="1541">
        <v>24</v>
      </c>
      <c r="N309" s="1541">
        <v>33</v>
      </c>
      <c r="O309" s="1541">
        <v>37</v>
      </c>
      <c r="P309" s="1541">
        <v>35</v>
      </c>
      <c r="Q309" s="1541">
        <v>34</v>
      </c>
      <c r="R309" s="1541">
        <v>31</v>
      </c>
      <c r="S309" s="1541">
        <v>30</v>
      </c>
      <c r="T309" s="1541">
        <v>44</v>
      </c>
      <c r="U309" s="1541">
        <v>40</v>
      </c>
      <c r="V309" s="1541">
        <v>42</v>
      </c>
      <c r="W309" s="1541">
        <v>28</v>
      </c>
      <c r="X309" s="1541">
        <v>26</v>
      </c>
      <c r="Y309" s="1541">
        <v>13</v>
      </c>
      <c r="Z309" s="1541">
        <v>2</v>
      </c>
      <c r="AA309" s="1540">
        <v>2</v>
      </c>
      <c r="AB309" s="1541">
        <v>65</v>
      </c>
      <c r="AC309" s="1541">
        <v>265</v>
      </c>
      <c r="AD309" s="1540">
        <v>225</v>
      </c>
      <c r="AE309" s="1542">
        <v>11.711711711711711</v>
      </c>
      <c r="AF309" s="1542">
        <v>47.747747747747752</v>
      </c>
      <c r="AG309" s="1543">
        <v>40.54054054054054</v>
      </c>
    </row>
    <row r="310" spans="2:33" s="1520" customFormat="1" ht="11.45" customHeight="1">
      <c r="B310" s="1536" t="s">
        <v>1534</v>
      </c>
      <c r="C310" s="1508">
        <v>243</v>
      </c>
      <c r="D310" s="1518" t="s">
        <v>1435</v>
      </c>
      <c r="E310" s="1508">
        <v>484</v>
      </c>
      <c r="F310" s="1499">
        <v>13</v>
      </c>
      <c r="G310" s="1499">
        <v>14</v>
      </c>
      <c r="H310" s="1499">
        <v>15</v>
      </c>
      <c r="I310" s="1499">
        <v>19</v>
      </c>
      <c r="J310" s="1499">
        <v>16</v>
      </c>
      <c r="K310" s="1499">
        <v>14</v>
      </c>
      <c r="L310" s="1499">
        <v>7</v>
      </c>
      <c r="M310" s="1499">
        <v>17</v>
      </c>
      <c r="N310" s="1499">
        <v>29</v>
      </c>
      <c r="O310" s="1499">
        <v>38</v>
      </c>
      <c r="P310" s="1499">
        <v>37</v>
      </c>
      <c r="Q310" s="1499">
        <v>24</v>
      </c>
      <c r="R310" s="1499">
        <v>31</v>
      </c>
      <c r="S310" s="1499">
        <v>40</v>
      </c>
      <c r="T310" s="1499">
        <v>55</v>
      </c>
      <c r="U310" s="1499">
        <v>34</v>
      </c>
      <c r="V310" s="1499">
        <v>31</v>
      </c>
      <c r="W310" s="1499">
        <v>22</v>
      </c>
      <c r="X310" s="1499">
        <v>20</v>
      </c>
      <c r="Y310" s="1499">
        <v>6</v>
      </c>
      <c r="Z310" s="1499">
        <v>1</v>
      </c>
      <c r="AA310" s="1508">
        <v>1</v>
      </c>
      <c r="AB310" s="1499">
        <v>42</v>
      </c>
      <c r="AC310" s="1499">
        <v>232</v>
      </c>
      <c r="AD310" s="1508">
        <v>209</v>
      </c>
      <c r="AE310" s="1500">
        <v>8.695652173913043</v>
      </c>
      <c r="AF310" s="1500">
        <v>48.033126293995856</v>
      </c>
      <c r="AG310" s="1501">
        <v>43.271221532091097</v>
      </c>
    </row>
    <row r="311" spans="2:33" s="1520" customFormat="1" ht="11.45" customHeight="1">
      <c r="B311" s="1521"/>
      <c r="C311" s="1522"/>
      <c r="D311" s="1523" t="s">
        <v>31</v>
      </c>
      <c r="E311" s="1508">
        <v>200</v>
      </c>
      <c r="F311" s="1499">
        <v>6</v>
      </c>
      <c r="G311" s="1499">
        <v>5</v>
      </c>
      <c r="H311" s="1499">
        <v>5</v>
      </c>
      <c r="I311" s="1499">
        <v>8</v>
      </c>
      <c r="J311" s="1499">
        <v>7</v>
      </c>
      <c r="K311" s="1499">
        <v>4</v>
      </c>
      <c r="L311" s="1499">
        <v>4</v>
      </c>
      <c r="M311" s="1499">
        <v>6</v>
      </c>
      <c r="N311" s="1499">
        <v>16</v>
      </c>
      <c r="O311" s="1499">
        <v>18</v>
      </c>
      <c r="P311" s="1499">
        <v>15</v>
      </c>
      <c r="Q311" s="1499">
        <v>11</v>
      </c>
      <c r="R311" s="1499">
        <v>12</v>
      </c>
      <c r="S311" s="1499">
        <v>25</v>
      </c>
      <c r="T311" s="1499">
        <v>23</v>
      </c>
      <c r="U311" s="1499">
        <v>11</v>
      </c>
      <c r="V311" s="1499">
        <v>12</v>
      </c>
      <c r="W311" s="1499">
        <v>7</v>
      </c>
      <c r="X311" s="1499">
        <v>3</v>
      </c>
      <c r="Y311" s="1499">
        <v>2</v>
      </c>
      <c r="Z311" s="1499" t="s">
        <v>36</v>
      </c>
      <c r="AA311" s="1508" t="s">
        <v>36</v>
      </c>
      <c r="AB311" s="1499">
        <v>16</v>
      </c>
      <c r="AC311" s="1499">
        <v>101</v>
      </c>
      <c r="AD311" s="1508">
        <v>83</v>
      </c>
      <c r="AE311" s="1500">
        <v>8</v>
      </c>
      <c r="AF311" s="1500">
        <v>50.5</v>
      </c>
      <c r="AG311" s="1501">
        <v>41.5</v>
      </c>
    </row>
    <row r="312" spans="2:33" s="1520" customFormat="1" ht="11.45" customHeight="1">
      <c r="B312" s="1536"/>
      <c r="C312" s="1538"/>
      <c r="D312" s="1539" t="s">
        <v>32</v>
      </c>
      <c r="E312" s="1540">
        <v>284</v>
      </c>
      <c r="F312" s="1541">
        <v>7</v>
      </c>
      <c r="G312" s="1541">
        <v>9</v>
      </c>
      <c r="H312" s="1541">
        <v>10</v>
      </c>
      <c r="I312" s="1541">
        <v>11</v>
      </c>
      <c r="J312" s="1541">
        <v>9</v>
      </c>
      <c r="K312" s="1541">
        <v>10</v>
      </c>
      <c r="L312" s="1541">
        <v>3</v>
      </c>
      <c r="M312" s="1541">
        <v>11</v>
      </c>
      <c r="N312" s="1541">
        <v>13</v>
      </c>
      <c r="O312" s="1541">
        <v>20</v>
      </c>
      <c r="P312" s="1541">
        <v>22</v>
      </c>
      <c r="Q312" s="1541">
        <v>13</v>
      </c>
      <c r="R312" s="1541">
        <v>19</v>
      </c>
      <c r="S312" s="1541">
        <v>15</v>
      </c>
      <c r="T312" s="1541">
        <v>32</v>
      </c>
      <c r="U312" s="1541">
        <v>23</v>
      </c>
      <c r="V312" s="1541">
        <v>19</v>
      </c>
      <c r="W312" s="1541">
        <v>15</v>
      </c>
      <c r="X312" s="1541">
        <v>17</v>
      </c>
      <c r="Y312" s="1541">
        <v>4</v>
      </c>
      <c r="Z312" s="1541">
        <v>1</v>
      </c>
      <c r="AA312" s="1540">
        <v>1</v>
      </c>
      <c r="AB312" s="1541">
        <v>26</v>
      </c>
      <c r="AC312" s="1541">
        <v>131</v>
      </c>
      <c r="AD312" s="1540">
        <v>126</v>
      </c>
      <c r="AE312" s="1542">
        <v>9.1872791519434625</v>
      </c>
      <c r="AF312" s="1542">
        <v>46.289752650176681</v>
      </c>
      <c r="AG312" s="1543">
        <v>44.522968197879855</v>
      </c>
    </row>
    <row r="313" spans="2:33" s="1520" customFormat="1" ht="11.45" customHeight="1">
      <c r="B313" s="1544" t="s">
        <v>1535</v>
      </c>
      <c r="C313" s="1508">
        <v>311</v>
      </c>
      <c r="D313" s="1518" t="s">
        <v>1435</v>
      </c>
      <c r="E313" s="1508">
        <v>635</v>
      </c>
      <c r="F313" s="1499">
        <v>18</v>
      </c>
      <c r="G313" s="1499">
        <v>28</v>
      </c>
      <c r="H313" s="1499">
        <v>25</v>
      </c>
      <c r="I313" s="1499">
        <v>38</v>
      </c>
      <c r="J313" s="1499">
        <v>38</v>
      </c>
      <c r="K313" s="1499">
        <v>23</v>
      </c>
      <c r="L313" s="1499">
        <v>24</v>
      </c>
      <c r="M313" s="1499">
        <v>26</v>
      </c>
      <c r="N313" s="1499">
        <v>32</v>
      </c>
      <c r="O313" s="1499">
        <v>72</v>
      </c>
      <c r="P313" s="1499">
        <v>34</v>
      </c>
      <c r="Q313" s="1499">
        <v>40</v>
      </c>
      <c r="R313" s="1499">
        <v>38</v>
      </c>
      <c r="S313" s="1499">
        <v>29</v>
      </c>
      <c r="T313" s="1499">
        <v>55</v>
      </c>
      <c r="U313" s="1499">
        <v>36</v>
      </c>
      <c r="V313" s="1499">
        <v>29</v>
      </c>
      <c r="W313" s="1499">
        <v>21</v>
      </c>
      <c r="X313" s="1499">
        <v>14</v>
      </c>
      <c r="Y313" s="1499">
        <v>1</v>
      </c>
      <c r="Z313" s="1499" t="s">
        <v>36</v>
      </c>
      <c r="AA313" s="1508">
        <v>14</v>
      </c>
      <c r="AB313" s="1499">
        <v>71</v>
      </c>
      <c r="AC313" s="1499">
        <v>365</v>
      </c>
      <c r="AD313" s="1508">
        <v>185</v>
      </c>
      <c r="AE313" s="1500">
        <v>11.433172302737519</v>
      </c>
      <c r="AF313" s="1500">
        <v>58.77616747181964</v>
      </c>
      <c r="AG313" s="1501">
        <v>29.790660225442835</v>
      </c>
    </row>
    <row r="314" spans="2:33" s="1520" customFormat="1" ht="11.45" customHeight="1">
      <c r="B314" s="1521"/>
      <c r="C314" s="1522"/>
      <c r="D314" s="1523" t="s">
        <v>31</v>
      </c>
      <c r="E314" s="1508">
        <v>289</v>
      </c>
      <c r="F314" s="1499">
        <v>11</v>
      </c>
      <c r="G314" s="1499">
        <v>14</v>
      </c>
      <c r="H314" s="1499">
        <v>15</v>
      </c>
      <c r="I314" s="1499">
        <v>19</v>
      </c>
      <c r="J314" s="1499">
        <v>14</v>
      </c>
      <c r="K314" s="1499">
        <v>12</v>
      </c>
      <c r="L314" s="1499">
        <v>9</v>
      </c>
      <c r="M314" s="1499">
        <v>12</v>
      </c>
      <c r="N314" s="1499">
        <v>10</v>
      </c>
      <c r="O314" s="1499">
        <v>33</v>
      </c>
      <c r="P314" s="1499">
        <v>17</v>
      </c>
      <c r="Q314" s="1499">
        <v>18</v>
      </c>
      <c r="R314" s="1499">
        <v>17</v>
      </c>
      <c r="S314" s="1499">
        <v>15</v>
      </c>
      <c r="T314" s="1499">
        <v>25</v>
      </c>
      <c r="U314" s="1499">
        <v>15</v>
      </c>
      <c r="V314" s="1499">
        <v>11</v>
      </c>
      <c r="W314" s="1499">
        <v>9</v>
      </c>
      <c r="X314" s="1499">
        <v>4</v>
      </c>
      <c r="Y314" s="1499" t="s">
        <v>36</v>
      </c>
      <c r="Z314" s="1499" t="s">
        <v>36</v>
      </c>
      <c r="AA314" s="1508">
        <v>9</v>
      </c>
      <c r="AB314" s="1499">
        <v>40</v>
      </c>
      <c r="AC314" s="1499">
        <v>161</v>
      </c>
      <c r="AD314" s="1508">
        <v>79</v>
      </c>
      <c r="AE314" s="1500">
        <v>14.285714285714285</v>
      </c>
      <c r="AF314" s="1500">
        <v>57.499999999999993</v>
      </c>
      <c r="AG314" s="1501">
        <v>28.214285714285715</v>
      </c>
    </row>
    <row r="315" spans="2:33" s="1520" customFormat="1" ht="11.45" customHeight="1">
      <c r="B315" s="1537"/>
      <c r="C315" s="1538"/>
      <c r="D315" s="1539" t="s">
        <v>32</v>
      </c>
      <c r="E315" s="1540">
        <v>346</v>
      </c>
      <c r="F315" s="1541">
        <v>7</v>
      </c>
      <c r="G315" s="1541">
        <v>14</v>
      </c>
      <c r="H315" s="1541">
        <v>10</v>
      </c>
      <c r="I315" s="1541">
        <v>19</v>
      </c>
      <c r="J315" s="1541">
        <v>24</v>
      </c>
      <c r="K315" s="1541">
        <v>11</v>
      </c>
      <c r="L315" s="1541">
        <v>15</v>
      </c>
      <c r="M315" s="1541">
        <v>14</v>
      </c>
      <c r="N315" s="1541">
        <v>22</v>
      </c>
      <c r="O315" s="1541">
        <v>39</v>
      </c>
      <c r="P315" s="1541">
        <v>17</v>
      </c>
      <c r="Q315" s="1541">
        <v>22</v>
      </c>
      <c r="R315" s="1541">
        <v>21</v>
      </c>
      <c r="S315" s="1541">
        <v>14</v>
      </c>
      <c r="T315" s="1541">
        <v>30</v>
      </c>
      <c r="U315" s="1541">
        <v>21</v>
      </c>
      <c r="V315" s="1541">
        <v>18</v>
      </c>
      <c r="W315" s="1541">
        <v>12</v>
      </c>
      <c r="X315" s="1541">
        <v>10</v>
      </c>
      <c r="Y315" s="1541">
        <v>1</v>
      </c>
      <c r="Z315" s="1541" t="s">
        <v>36</v>
      </c>
      <c r="AA315" s="1540">
        <v>5</v>
      </c>
      <c r="AB315" s="1541">
        <v>31</v>
      </c>
      <c r="AC315" s="1541">
        <v>204</v>
      </c>
      <c r="AD315" s="1540">
        <v>106</v>
      </c>
      <c r="AE315" s="1542">
        <v>9.0909090909090917</v>
      </c>
      <c r="AF315" s="1542">
        <v>59.824046920821118</v>
      </c>
      <c r="AG315" s="1543">
        <v>31.085043988269796</v>
      </c>
    </row>
    <row r="316" spans="2:33" s="1520" customFormat="1" ht="11.45" customHeight="1">
      <c r="B316" s="1536" t="s">
        <v>1536</v>
      </c>
      <c r="C316" s="1508">
        <v>365</v>
      </c>
      <c r="D316" s="1518" t="s">
        <v>1435</v>
      </c>
      <c r="E316" s="1508">
        <v>802</v>
      </c>
      <c r="F316" s="1499">
        <v>19</v>
      </c>
      <c r="G316" s="1499">
        <v>17</v>
      </c>
      <c r="H316" s="1499">
        <v>26</v>
      </c>
      <c r="I316" s="1499">
        <v>28</v>
      </c>
      <c r="J316" s="1499">
        <v>26</v>
      </c>
      <c r="K316" s="1499">
        <v>16</v>
      </c>
      <c r="L316" s="1499">
        <v>35</v>
      </c>
      <c r="M316" s="1499">
        <v>45</v>
      </c>
      <c r="N316" s="1499">
        <v>34</v>
      </c>
      <c r="O316" s="1499">
        <v>47</v>
      </c>
      <c r="P316" s="1499">
        <v>42</v>
      </c>
      <c r="Q316" s="1499">
        <v>47</v>
      </c>
      <c r="R316" s="1499">
        <v>56</v>
      </c>
      <c r="S316" s="1499">
        <v>78</v>
      </c>
      <c r="T316" s="1499">
        <v>68</v>
      </c>
      <c r="U316" s="1499">
        <v>56</v>
      </c>
      <c r="V316" s="1499">
        <v>47</v>
      </c>
      <c r="W316" s="1499">
        <v>37</v>
      </c>
      <c r="X316" s="1499">
        <v>37</v>
      </c>
      <c r="Y316" s="1499">
        <v>19</v>
      </c>
      <c r="Z316" s="1499">
        <v>4</v>
      </c>
      <c r="AA316" s="1508">
        <v>18</v>
      </c>
      <c r="AB316" s="1499">
        <v>62</v>
      </c>
      <c r="AC316" s="1499">
        <v>376</v>
      </c>
      <c r="AD316" s="1508">
        <v>346</v>
      </c>
      <c r="AE316" s="1500">
        <v>7.9081632653061229</v>
      </c>
      <c r="AF316" s="1500">
        <v>47.959183673469383</v>
      </c>
      <c r="AG316" s="1501">
        <v>44.132653061224488</v>
      </c>
    </row>
    <row r="317" spans="2:33" s="1520" customFormat="1" ht="11.45" customHeight="1">
      <c r="B317" s="1521"/>
      <c r="C317" s="1522"/>
      <c r="D317" s="1523" t="s">
        <v>31</v>
      </c>
      <c r="E317" s="1508">
        <v>352</v>
      </c>
      <c r="F317" s="1499">
        <v>12</v>
      </c>
      <c r="G317" s="1499">
        <v>12</v>
      </c>
      <c r="H317" s="1499">
        <v>12</v>
      </c>
      <c r="I317" s="1499">
        <v>14</v>
      </c>
      <c r="J317" s="1499">
        <v>11</v>
      </c>
      <c r="K317" s="1499">
        <v>10</v>
      </c>
      <c r="L317" s="1499">
        <v>16</v>
      </c>
      <c r="M317" s="1499">
        <v>21</v>
      </c>
      <c r="N317" s="1499">
        <v>15</v>
      </c>
      <c r="O317" s="1499">
        <v>15</v>
      </c>
      <c r="P317" s="1499">
        <v>25</v>
      </c>
      <c r="Q317" s="1499">
        <v>17</v>
      </c>
      <c r="R317" s="1499">
        <v>29</v>
      </c>
      <c r="S317" s="1499">
        <v>39</v>
      </c>
      <c r="T317" s="1499">
        <v>28</v>
      </c>
      <c r="U317" s="1499">
        <v>24</v>
      </c>
      <c r="V317" s="1499">
        <v>22</v>
      </c>
      <c r="W317" s="1499">
        <v>10</v>
      </c>
      <c r="X317" s="1499">
        <v>6</v>
      </c>
      <c r="Y317" s="1499">
        <v>2</v>
      </c>
      <c r="Z317" s="1499" t="s">
        <v>36</v>
      </c>
      <c r="AA317" s="1508">
        <v>12</v>
      </c>
      <c r="AB317" s="1499">
        <v>36</v>
      </c>
      <c r="AC317" s="1499">
        <v>173</v>
      </c>
      <c r="AD317" s="1508">
        <v>131</v>
      </c>
      <c r="AE317" s="1500">
        <v>10.588235294117647</v>
      </c>
      <c r="AF317" s="1500">
        <v>50.882352941176464</v>
      </c>
      <c r="AG317" s="1501">
        <v>38.529411764705884</v>
      </c>
    </row>
    <row r="318" spans="2:33" s="1520" customFormat="1" ht="11.45" customHeight="1">
      <c r="B318" s="1536"/>
      <c r="C318" s="1538"/>
      <c r="D318" s="1539" t="s">
        <v>32</v>
      </c>
      <c r="E318" s="1540">
        <v>450</v>
      </c>
      <c r="F318" s="1541">
        <v>7</v>
      </c>
      <c r="G318" s="1541">
        <v>5</v>
      </c>
      <c r="H318" s="1541">
        <v>14</v>
      </c>
      <c r="I318" s="1541">
        <v>14</v>
      </c>
      <c r="J318" s="1541">
        <v>15</v>
      </c>
      <c r="K318" s="1541">
        <v>6</v>
      </c>
      <c r="L318" s="1541">
        <v>19</v>
      </c>
      <c r="M318" s="1541">
        <v>24</v>
      </c>
      <c r="N318" s="1541">
        <v>19</v>
      </c>
      <c r="O318" s="1541">
        <v>32</v>
      </c>
      <c r="P318" s="1541">
        <v>17</v>
      </c>
      <c r="Q318" s="1541">
        <v>30</v>
      </c>
      <c r="R318" s="1541">
        <v>27</v>
      </c>
      <c r="S318" s="1541">
        <v>39</v>
      </c>
      <c r="T318" s="1541">
        <v>40</v>
      </c>
      <c r="U318" s="1541">
        <v>32</v>
      </c>
      <c r="V318" s="1541">
        <v>25</v>
      </c>
      <c r="W318" s="1541">
        <v>27</v>
      </c>
      <c r="X318" s="1541">
        <v>31</v>
      </c>
      <c r="Y318" s="1541">
        <v>17</v>
      </c>
      <c r="Z318" s="1541">
        <v>4</v>
      </c>
      <c r="AA318" s="1540">
        <v>6</v>
      </c>
      <c r="AB318" s="1541">
        <v>26</v>
      </c>
      <c r="AC318" s="1541">
        <v>203</v>
      </c>
      <c r="AD318" s="1540">
        <v>215</v>
      </c>
      <c r="AE318" s="1542">
        <v>5.8558558558558556</v>
      </c>
      <c r="AF318" s="1542">
        <v>45.72072072072072</v>
      </c>
      <c r="AG318" s="1543">
        <v>48.423423423423422</v>
      </c>
    </row>
    <row r="319" spans="2:33" s="1520" customFormat="1" ht="11.45" customHeight="1">
      <c r="B319" s="1544" t="s">
        <v>1537</v>
      </c>
      <c r="C319" s="1508">
        <v>423</v>
      </c>
      <c r="D319" s="1518" t="s">
        <v>1435</v>
      </c>
      <c r="E319" s="1508">
        <v>763</v>
      </c>
      <c r="F319" s="1499">
        <v>20</v>
      </c>
      <c r="G319" s="1499">
        <v>16</v>
      </c>
      <c r="H319" s="1499">
        <v>28</v>
      </c>
      <c r="I319" s="1499">
        <v>32</v>
      </c>
      <c r="J319" s="1499">
        <v>53</v>
      </c>
      <c r="K319" s="1499">
        <v>32</v>
      </c>
      <c r="L319" s="1499">
        <v>34</v>
      </c>
      <c r="M319" s="1499">
        <v>30</v>
      </c>
      <c r="N319" s="1499">
        <v>40</v>
      </c>
      <c r="O319" s="1499">
        <v>37</v>
      </c>
      <c r="P319" s="1499">
        <v>46</v>
      </c>
      <c r="Q319" s="1499">
        <v>43</v>
      </c>
      <c r="R319" s="1499">
        <v>54</v>
      </c>
      <c r="S319" s="1499">
        <v>70</v>
      </c>
      <c r="T319" s="1499">
        <v>59</v>
      </c>
      <c r="U319" s="1499">
        <v>36</v>
      </c>
      <c r="V319" s="1499">
        <v>39</v>
      </c>
      <c r="W319" s="1499">
        <v>44</v>
      </c>
      <c r="X319" s="1499">
        <v>18</v>
      </c>
      <c r="Y319" s="1499">
        <v>2</v>
      </c>
      <c r="Z319" s="1499" t="s">
        <v>36</v>
      </c>
      <c r="AA319" s="1508">
        <v>30</v>
      </c>
      <c r="AB319" s="1499">
        <v>64</v>
      </c>
      <c r="AC319" s="1499">
        <v>401</v>
      </c>
      <c r="AD319" s="1508">
        <v>268</v>
      </c>
      <c r="AE319" s="1500">
        <v>8.7312414733969987</v>
      </c>
      <c r="AF319" s="1500">
        <v>54.706684856753071</v>
      </c>
      <c r="AG319" s="1501">
        <v>36.56207366984993</v>
      </c>
    </row>
    <row r="320" spans="2:33" s="1520" customFormat="1" ht="11.45" customHeight="1">
      <c r="B320" s="1521"/>
      <c r="C320" s="1522"/>
      <c r="D320" s="1523" t="s">
        <v>31</v>
      </c>
      <c r="E320" s="1508">
        <v>351</v>
      </c>
      <c r="F320" s="1499">
        <v>11</v>
      </c>
      <c r="G320" s="1499">
        <v>8</v>
      </c>
      <c r="H320" s="1499">
        <v>14</v>
      </c>
      <c r="I320" s="1499">
        <v>11</v>
      </c>
      <c r="J320" s="1499">
        <v>27</v>
      </c>
      <c r="K320" s="1499">
        <v>14</v>
      </c>
      <c r="L320" s="1499">
        <v>21</v>
      </c>
      <c r="M320" s="1499">
        <v>12</v>
      </c>
      <c r="N320" s="1499">
        <v>14</v>
      </c>
      <c r="O320" s="1499">
        <v>25</v>
      </c>
      <c r="P320" s="1499">
        <v>23</v>
      </c>
      <c r="Q320" s="1499">
        <v>20</v>
      </c>
      <c r="R320" s="1499">
        <v>29</v>
      </c>
      <c r="S320" s="1499">
        <v>33</v>
      </c>
      <c r="T320" s="1499">
        <v>30</v>
      </c>
      <c r="U320" s="1499">
        <v>12</v>
      </c>
      <c r="V320" s="1499">
        <v>15</v>
      </c>
      <c r="W320" s="1499">
        <v>13</v>
      </c>
      <c r="X320" s="1499">
        <v>4</v>
      </c>
      <c r="Y320" s="1499" t="s">
        <v>36</v>
      </c>
      <c r="Z320" s="1499" t="s">
        <v>36</v>
      </c>
      <c r="AA320" s="1508">
        <v>15</v>
      </c>
      <c r="AB320" s="1499">
        <v>33</v>
      </c>
      <c r="AC320" s="1499">
        <v>196</v>
      </c>
      <c r="AD320" s="1508">
        <v>107</v>
      </c>
      <c r="AE320" s="1500">
        <v>9.8214285714285712</v>
      </c>
      <c r="AF320" s="1500">
        <v>58.333333333333336</v>
      </c>
      <c r="AG320" s="1501">
        <v>31.845238095238095</v>
      </c>
    </row>
    <row r="321" spans="2:33" s="1520" customFormat="1" ht="11.45" customHeight="1">
      <c r="B321" s="1537"/>
      <c r="C321" s="1546"/>
      <c r="D321" s="1518" t="s">
        <v>32</v>
      </c>
      <c r="E321" s="1508">
        <v>412</v>
      </c>
      <c r="F321" s="1499">
        <v>9</v>
      </c>
      <c r="G321" s="1499">
        <v>8</v>
      </c>
      <c r="H321" s="1499">
        <v>14</v>
      </c>
      <c r="I321" s="1499">
        <v>21</v>
      </c>
      <c r="J321" s="1499">
        <v>26</v>
      </c>
      <c r="K321" s="1499">
        <v>18</v>
      </c>
      <c r="L321" s="1499">
        <v>13</v>
      </c>
      <c r="M321" s="1499">
        <v>18</v>
      </c>
      <c r="N321" s="1499">
        <v>26</v>
      </c>
      <c r="O321" s="1499">
        <v>12</v>
      </c>
      <c r="P321" s="1499">
        <v>23</v>
      </c>
      <c r="Q321" s="1499">
        <v>23</v>
      </c>
      <c r="R321" s="1499">
        <v>25</v>
      </c>
      <c r="S321" s="1499">
        <v>37</v>
      </c>
      <c r="T321" s="1499">
        <v>29</v>
      </c>
      <c r="U321" s="1499">
        <v>24</v>
      </c>
      <c r="V321" s="1499">
        <v>24</v>
      </c>
      <c r="W321" s="1499">
        <v>31</v>
      </c>
      <c r="X321" s="1499">
        <v>14</v>
      </c>
      <c r="Y321" s="1499">
        <v>2</v>
      </c>
      <c r="Z321" s="1499" t="s">
        <v>36</v>
      </c>
      <c r="AA321" s="1508">
        <v>15</v>
      </c>
      <c r="AB321" s="1499">
        <v>31</v>
      </c>
      <c r="AC321" s="1499">
        <v>205</v>
      </c>
      <c r="AD321" s="1508">
        <v>161</v>
      </c>
      <c r="AE321" s="1500">
        <v>7.8085642317380355</v>
      </c>
      <c r="AF321" s="1500">
        <v>51.637279596977322</v>
      </c>
      <c r="AG321" s="1501">
        <v>40.554156171284632</v>
      </c>
    </row>
    <row r="322" spans="2:33" s="1520" customFormat="1" ht="11.45" customHeight="1">
      <c r="B322" s="1536" t="s">
        <v>1538</v>
      </c>
      <c r="C322" s="1545">
        <v>432</v>
      </c>
      <c r="D322" s="1547" t="s">
        <v>1435</v>
      </c>
      <c r="E322" s="1545">
        <v>820</v>
      </c>
      <c r="F322" s="1548">
        <v>19</v>
      </c>
      <c r="G322" s="1548">
        <v>14</v>
      </c>
      <c r="H322" s="1548">
        <v>15</v>
      </c>
      <c r="I322" s="1548">
        <v>29</v>
      </c>
      <c r="J322" s="1548">
        <v>25</v>
      </c>
      <c r="K322" s="1548">
        <v>24</v>
      </c>
      <c r="L322" s="1548">
        <v>34</v>
      </c>
      <c r="M322" s="1548">
        <v>39</v>
      </c>
      <c r="N322" s="1548">
        <v>32</v>
      </c>
      <c r="O322" s="1548">
        <v>57</v>
      </c>
      <c r="P322" s="1548">
        <v>86</v>
      </c>
      <c r="Q322" s="1548">
        <v>68</v>
      </c>
      <c r="R322" s="1548">
        <v>72</v>
      </c>
      <c r="S322" s="1548">
        <v>77</v>
      </c>
      <c r="T322" s="1548">
        <v>74</v>
      </c>
      <c r="U322" s="1548">
        <v>48</v>
      </c>
      <c r="V322" s="1548">
        <v>52</v>
      </c>
      <c r="W322" s="1548">
        <v>25</v>
      </c>
      <c r="X322" s="1548">
        <v>15</v>
      </c>
      <c r="Y322" s="1548">
        <v>2</v>
      </c>
      <c r="Z322" s="1548" t="s">
        <v>36</v>
      </c>
      <c r="AA322" s="1545">
        <v>13</v>
      </c>
      <c r="AB322" s="1548">
        <v>48</v>
      </c>
      <c r="AC322" s="1548">
        <v>466</v>
      </c>
      <c r="AD322" s="1545">
        <v>293</v>
      </c>
      <c r="AE322" s="1549">
        <v>5.9479553903345721</v>
      </c>
      <c r="AF322" s="1549">
        <v>57.744733581164809</v>
      </c>
      <c r="AG322" s="1550">
        <v>36.307311028500621</v>
      </c>
    </row>
    <row r="323" spans="2:33" s="1520" customFormat="1" ht="11.45" customHeight="1">
      <c r="B323" s="1521"/>
      <c r="C323" s="1522"/>
      <c r="D323" s="1523" t="s">
        <v>31</v>
      </c>
      <c r="E323" s="1508">
        <v>358</v>
      </c>
      <c r="F323" s="1499">
        <v>13</v>
      </c>
      <c r="G323" s="1499">
        <v>10</v>
      </c>
      <c r="H323" s="1499">
        <v>8</v>
      </c>
      <c r="I323" s="1499">
        <v>14</v>
      </c>
      <c r="J323" s="1499">
        <v>14</v>
      </c>
      <c r="K323" s="1499">
        <v>6</v>
      </c>
      <c r="L323" s="1499">
        <v>13</v>
      </c>
      <c r="M323" s="1499">
        <v>20</v>
      </c>
      <c r="N323" s="1499">
        <v>12</v>
      </c>
      <c r="O323" s="1499">
        <v>27</v>
      </c>
      <c r="P323" s="1499">
        <v>40</v>
      </c>
      <c r="Q323" s="1499">
        <v>29</v>
      </c>
      <c r="R323" s="1499">
        <v>34</v>
      </c>
      <c r="S323" s="1499">
        <v>34</v>
      </c>
      <c r="T323" s="1499">
        <v>27</v>
      </c>
      <c r="U323" s="1499">
        <v>16</v>
      </c>
      <c r="V323" s="1499">
        <v>16</v>
      </c>
      <c r="W323" s="1499">
        <v>11</v>
      </c>
      <c r="X323" s="1499">
        <v>3</v>
      </c>
      <c r="Y323" s="1499">
        <v>1</v>
      </c>
      <c r="Z323" s="1499" t="s">
        <v>36</v>
      </c>
      <c r="AA323" s="1508">
        <v>10</v>
      </c>
      <c r="AB323" s="1499">
        <v>31</v>
      </c>
      <c r="AC323" s="1499">
        <v>209</v>
      </c>
      <c r="AD323" s="1508">
        <v>108</v>
      </c>
      <c r="AE323" s="1500">
        <v>8.9080459770114953</v>
      </c>
      <c r="AF323" s="1500">
        <v>60.057471264367813</v>
      </c>
      <c r="AG323" s="1501">
        <v>31.03448275862069</v>
      </c>
    </row>
    <row r="324" spans="2:33" s="1520" customFormat="1" ht="11.45" customHeight="1">
      <c r="B324" s="1536"/>
      <c r="C324" s="1546"/>
      <c r="D324" s="1518" t="s">
        <v>32</v>
      </c>
      <c r="E324" s="1508">
        <v>462</v>
      </c>
      <c r="F324" s="1499">
        <v>6</v>
      </c>
      <c r="G324" s="1499">
        <v>4</v>
      </c>
      <c r="H324" s="1499">
        <v>7</v>
      </c>
      <c r="I324" s="1499">
        <v>15</v>
      </c>
      <c r="J324" s="1499">
        <v>11</v>
      </c>
      <c r="K324" s="1499">
        <v>18</v>
      </c>
      <c r="L324" s="1499">
        <v>21</v>
      </c>
      <c r="M324" s="1499">
        <v>19</v>
      </c>
      <c r="N324" s="1499">
        <v>20</v>
      </c>
      <c r="O324" s="1499">
        <v>30</v>
      </c>
      <c r="P324" s="1499">
        <v>46</v>
      </c>
      <c r="Q324" s="1499">
        <v>39</v>
      </c>
      <c r="R324" s="1499">
        <v>38</v>
      </c>
      <c r="S324" s="1499">
        <v>43</v>
      </c>
      <c r="T324" s="1499">
        <v>47</v>
      </c>
      <c r="U324" s="1499">
        <v>32</v>
      </c>
      <c r="V324" s="1499">
        <v>36</v>
      </c>
      <c r="W324" s="1499">
        <v>14</v>
      </c>
      <c r="X324" s="1499">
        <v>12</v>
      </c>
      <c r="Y324" s="1499">
        <v>1</v>
      </c>
      <c r="Z324" s="1499" t="s">
        <v>36</v>
      </c>
      <c r="AA324" s="1508">
        <v>3</v>
      </c>
      <c r="AB324" s="1499">
        <v>17</v>
      </c>
      <c r="AC324" s="1499">
        <v>257</v>
      </c>
      <c r="AD324" s="1508">
        <v>185</v>
      </c>
      <c r="AE324" s="1500">
        <v>3.7037037037037033</v>
      </c>
      <c r="AF324" s="1500">
        <v>55.991285403050107</v>
      </c>
      <c r="AG324" s="1501">
        <v>40.305010893246184</v>
      </c>
    </row>
    <row r="325" spans="2:33" s="1520" customFormat="1" ht="11.45" customHeight="1">
      <c r="B325" s="1544" t="s">
        <v>1539</v>
      </c>
      <c r="C325" s="1545">
        <v>288</v>
      </c>
      <c r="D325" s="1547" t="s">
        <v>1435</v>
      </c>
      <c r="E325" s="1545">
        <v>535</v>
      </c>
      <c r="F325" s="1548">
        <v>16</v>
      </c>
      <c r="G325" s="1548">
        <v>11</v>
      </c>
      <c r="H325" s="1548">
        <v>20</v>
      </c>
      <c r="I325" s="1548">
        <v>18</v>
      </c>
      <c r="J325" s="1548">
        <v>28</v>
      </c>
      <c r="K325" s="1548">
        <v>27</v>
      </c>
      <c r="L325" s="1548">
        <v>32</v>
      </c>
      <c r="M325" s="1548">
        <v>25</v>
      </c>
      <c r="N325" s="1548">
        <v>35</v>
      </c>
      <c r="O325" s="1548">
        <v>35</v>
      </c>
      <c r="P325" s="1548">
        <v>24</v>
      </c>
      <c r="Q325" s="1548">
        <v>34</v>
      </c>
      <c r="R325" s="1548">
        <v>37</v>
      </c>
      <c r="S325" s="1548">
        <v>50</v>
      </c>
      <c r="T325" s="1548">
        <v>40</v>
      </c>
      <c r="U325" s="1548">
        <v>39</v>
      </c>
      <c r="V325" s="1548">
        <v>25</v>
      </c>
      <c r="W325" s="1548">
        <v>28</v>
      </c>
      <c r="X325" s="1548">
        <v>10</v>
      </c>
      <c r="Y325" s="1548" t="s">
        <v>36</v>
      </c>
      <c r="Z325" s="1548" t="s">
        <v>36</v>
      </c>
      <c r="AA325" s="1545">
        <v>1</v>
      </c>
      <c r="AB325" s="1548">
        <v>47</v>
      </c>
      <c r="AC325" s="1548">
        <v>295</v>
      </c>
      <c r="AD325" s="1545">
        <v>192</v>
      </c>
      <c r="AE325" s="1549">
        <v>8.8014981273408246</v>
      </c>
      <c r="AF325" s="1549">
        <v>55.243445692883896</v>
      </c>
      <c r="AG325" s="1550">
        <v>35.955056179775283</v>
      </c>
    </row>
    <row r="326" spans="2:33" s="1520" customFormat="1" ht="11.45" customHeight="1">
      <c r="B326" s="1521"/>
      <c r="C326" s="1522"/>
      <c r="D326" s="1523" t="s">
        <v>31</v>
      </c>
      <c r="E326" s="1508">
        <v>219</v>
      </c>
      <c r="F326" s="1499">
        <v>9</v>
      </c>
      <c r="G326" s="1499">
        <v>3</v>
      </c>
      <c r="H326" s="1499">
        <v>11</v>
      </c>
      <c r="I326" s="1499">
        <v>7</v>
      </c>
      <c r="J326" s="1499">
        <v>10</v>
      </c>
      <c r="K326" s="1499">
        <v>12</v>
      </c>
      <c r="L326" s="1499">
        <v>14</v>
      </c>
      <c r="M326" s="1499">
        <v>9</v>
      </c>
      <c r="N326" s="1499">
        <v>15</v>
      </c>
      <c r="O326" s="1499">
        <v>15</v>
      </c>
      <c r="P326" s="1499">
        <v>14</v>
      </c>
      <c r="Q326" s="1499">
        <v>11</v>
      </c>
      <c r="R326" s="1499">
        <v>19</v>
      </c>
      <c r="S326" s="1499">
        <v>23</v>
      </c>
      <c r="T326" s="1499">
        <v>13</v>
      </c>
      <c r="U326" s="1499">
        <v>14</v>
      </c>
      <c r="V326" s="1499">
        <v>7</v>
      </c>
      <c r="W326" s="1499">
        <v>9</v>
      </c>
      <c r="X326" s="1499">
        <v>3</v>
      </c>
      <c r="Y326" s="1499" t="s">
        <v>36</v>
      </c>
      <c r="Z326" s="1499" t="s">
        <v>36</v>
      </c>
      <c r="AA326" s="1508">
        <v>1</v>
      </c>
      <c r="AB326" s="1499">
        <v>23</v>
      </c>
      <c r="AC326" s="1499">
        <v>126</v>
      </c>
      <c r="AD326" s="1508">
        <v>69</v>
      </c>
      <c r="AE326" s="1500">
        <v>10.550458715596331</v>
      </c>
      <c r="AF326" s="1500">
        <v>57.798165137614674</v>
      </c>
      <c r="AG326" s="1501">
        <v>31.651376146788991</v>
      </c>
    </row>
    <row r="327" spans="2:33" s="1520" customFormat="1" ht="11.45" customHeight="1">
      <c r="B327" s="1537"/>
      <c r="C327" s="1538"/>
      <c r="D327" s="1539" t="s">
        <v>32</v>
      </c>
      <c r="E327" s="1540">
        <v>316</v>
      </c>
      <c r="F327" s="1541">
        <v>7</v>
      </c>
      <c r="G327" s="1541">
        <v>8</v>
      </c>
      <c r="H327" s="1541">
        <v>9</v>
      </c>
      <c r="I327" s="1541">
        <v>11</v>
      </c>
      <c r="J327" s="1541">
        <v>18</v>
      </c>
      <c r="K327" s="1541">
        <v>15</v>
      </c>
      <c r="L327" s="1541">
        <v>18</v>
      </c>
      <c r="M327" s="1541">
        <v>16</v>
      </c>
      <c r="N327" s="1541">
        <v>20</v>
      </c>
      <c r="O327" s="1541">
        <v>20</v>
      </c>
      <c r="P327" s="1541">
        <v>10</v>
      </c>
      <c r="Q327" s="1541">
        <v>23</v>
      </c>
      <c r="R327" s="1541">
        <v>18</v>
      </c>
      <c r="S327" s="1541">
        <v>27</v>
      </c>
      <c r="T327" s="1541">
        <v>27</v>
      </c>
      <c r="U327" s="1541">
        <v>25</v>
      </c>
      <c r="V327" s="1541">
        <v>18</v>
      </c>
      <c r="W327" s="1541">
        <v>19</v>
      </c>
      <c r="X327" s="1541">
        <v>7</v>
      </c>
      <c r="Y327" s="1541" t="s">
        <v>36</v>
      </c>
      <c r="Z327" s="1541" t="s">
        <v>36</v>
      </c>
      <c r="AA327" s="1540" t="s">
        <v>36</v>
      </c>
      <c r="AB327" s="1541">
        <v>24</v>
      </c>
      <c r="AC327" s="1541">
        <v>169</v>
      </c>
      <c r="AD327" s="1540">
        <v>123</v>
      </c>
      <c r="AE327" s="1542">
        <v>7.59493670886076</v>
      </c>
      <c r="AF327" s="1542">
        <v>53.481012658227847</v>
      </c>
      <c r="AG327" s="1543">
        <v>38.924050632911396</v>
      </c>
    </row>
    <row r="328" spans="2:33" s="1520" customFormat="1" ht="11.45" customHeight="1">
      <c r="B328" s="1536" t="s">
        <v>1540</v>
      </c>
      <c r="C328" s="1508">
        <v>391</v>
      </c>
      <c r="D328" s="1518" t="s">
        <v>1435</v>
      </c>
      <c r="E328" s="1508">
        <v>782</v>
      </c>
      <c r="F328" s="1499">
        <v>9</v>
      </c>
      <c r="G328" s="1499">
        <v>25</v>
      </c>
      <c r="H328" s="1499">
        <v>35</v>
      </c>
      <c r="I328" s="1499">
        <v>35</v>
      </c>
      <c r="J328" s="1499">
        <v>26</v>
      </c>
      <c r="K328" s="1499">
        <v>27</v>
      </c>
      <c r="L328" s="1499">
        <v>31</v>
      </c>
      <c r="M328" s="1499">
        <v>34</v>
      </c>
      <c r="N328" s="1499">
        <v>42</v>
      </c>
      <c r="O328" s="1499">
        <v>50</v>
      </c>
      <c r="P328" s="1499">
        <v>59</v>
      </c>
      <c r="Q328" s="1499">
        <v>43</v>
      </c>
      <c r="R328" s="1499">
        <v>58</v>
      </c>
      <c r="S328" s="1499">
        <v>78</v>
      </c>
      <c r="T328" s="1499">
        <v>77</v>
      </c>
      <c r="U328" s="1499">
        <v>54</v>
      </c>
      <c r="V328" s="1499">
        <v>44</v>
      </c>
      <c r="W328" s="1499">
        <v>34</v>
      </c>
      <c r="X328" s="1499">
        <v>8</v>
      </c>
      <c r="Y328" s="1499">
        <v>6</v>
      </c>
      <c r="Z328" s="1499" t="s">
        <v>36</v>
      </c>
      <c r="AA328" s="1508">
        <v>7</v>
      </c>
      <c r="AB328" s="1499">
        <v>69</v>
      </c>
      <c r="AC328" s="1499">
        <v>405</v>
      </c>
      <c r="AD328" s="1508">
        <v>301</v>
      </c>
      <c r="AE328" s="1500">
        <v>8.9032258064516139</v>
      </c>
      <c r="AF328" s="1500">
        <v>52.258064516129032</v>
      </c>
      <c r="AG328" s="1501">
        <v>38.838709677419352</v>
      </c>
    </row>
    <row r="329" spans="2:33" s="1520" customFormat="1" ht="11.45" customHeight="1">
      <c r="B329" s="1521"/>
      <c r="C329" s="1522"/>
      <c r="D329" s="1523" t="s">
        <v>31</v>
      </c>
      <c r="E329" s="1508">
        <v>360</v>
      </c>
      <c r="F329" s="1499">
        <v>4</v>
      </c>
      <c r="G329" s="1499">
        <v>11</v>
      </c>
      <c r="H329" s="1499">
        <v>19</v>
      </c>
      <c r="I329" s="1499">
        <v>20</v>
      </c>
      <c r="J329" s="1499">
        <v>12</v>
      </c>
      <c r="K329" s="1499">
        <v>12</v>
      </c>
      <c r="L329" s="1499">
        <v>13</v>
      </c>
      <c r="M329" s="1499">
        <v>18</v>
      </c>
      <c r="N329" s="1499">
        <v>23</v>
      </c>
      <c r="O329" s="1499">
        <v>23</v>
      </c>
      <c r="P329" s="1499">
        <v>28</v>
      </c>
      <c r="Q329" s="1499">
        <v>16</v>
      </c>
      <c r="R329" s="1499">
        <v>23</v>
      </c>
      <c r="S329" s="1499">
        <v>34</v>
      </c>
      <c r="T329" s="1499">
        <v>36</v>
      </c>
      <c r="U329" s="1499">
        <v>27</v>
      </c>
      <c r="V329" s="1499">
        <v>18</v>
      </c>
      <c r="W329" s="1499">
        <v>14</v>
      </c>
      <c r="X329" s="1499">
        <v>4</v>
      </c>
      <c r="Y329" s="1499" t="s">
        <v>36</v>
      </c>
      <c r="Z329" s="1499" t="s">
        <v>36</v>
      </c>
      <c r="AA329" s="1508">
        <v>5</v>
      </c>
      <c r="AB329" s="1499">
        <v>34</v>
      </c>
      <c r="AC329" s="1499">
        <v>188</v>
      </c>
      <c r="AD329" s="1508">
        <v>133</v>
      </c>
      <c r="AE329" s="1500">
        <v>9.577464788732394</v>
      </c>
      <c r="AF329" s="1500">
        <v>52.957746478873233</v>
      </c>
      <c r="AG329" s="1501">
        <v>37.464788732394368</v>
      </c>
    </row>
    <row r="330" spans="2:33" s="1520" customFormat="1" ht="11.45" customHeight="1">
      <c r="B330" s="1536"/>
      <c r="C330" s="1538"/>
      <c r="D330" s="1539" t="s">
        <v>32</v>
      </c>
      <c r="E330" s="1540">
        <v>422</v>
      </c>
      <c r="F330" s="1541">
        <v>5</v>
      </c>
      <c r="G330" s="1541">
        <v>14</v>
      </c>
      <c r="H330" s="1541">
        <v>16</v>
      </c>
      <c r="I330" s="1541">
        <v>15</v>
      </c>
      <c r="J330" s="1541">
        <v>14</v>
      </c>
      <c r="K330" s="1541">
        <v>15</v>
      </c>
      <c r="L330" s="1541">
        <v>18</v>
      </c>
      <c r="M330" s="1541">
        <v>16</v>
      </c>
      <c r="N330" s="1541">
        <v>19</v>
      </c>
      <c r="O330" s="1541">
        <v>27</v>
      </c>
      <c r="P330" s="1541">
        <v>31</v>
      </c>
      <c r="Q330" s="1541">
        <v>27</v>
      </c>
      <c r="R330" s="1541">
        <v>35</v>
      </c>
      <c r="S330" s="1541">
        <v>44</v>
      </c>
      <c r="T330" s="1541">
        <v>41</v>
      </c>
      <c r="U330" s="1541">
        <v>27</v>
      </c>
      <c r="V330" s="1541">
        <v>26</v>
      </c>
      <c r="W330" s="1541">
        <v>20</v>
      </c>
      <c r="X330" s="1541">
        <v>4</v>
      </c>
      <c r="Y330" s="1541">
        <v>6</v>
      </c>
      <c r="Z330" s="1541" t="s">
        <v>36</v>
      </c>
      <c r="AA330" s="1540">
        <v>2</v>
      </c>
      <c r="AB330" s="1541">
        <v>35</v>
      </c>
      <c r="AC330" s="1541">
        <v>217</v>
      </c>
      <c r="AD330" s="1540">
        <v>168</v>
      </c>
      <c r="AE330" s="1542">
        <v>8.3333333333333321</v>
      </c>
      <c r="AF330" s="1542">
        <v>51.666666666666671</v>
      </c>
      <c r="AG330" s="1543">
        <v>40</v>
      </c>
    </row>
    <row r="331" spans="2:33" s="1520" customFormat="1" ht="11.45" customHeight="1">
      <c r="B331" s="1544" t="s">
        <v>1541</v>
      </c>
      <c r="C331" s="1508">
        <v>229</v>
      </c>
      <c r="D331" s="1518" t="s">
        <v>1435</v>
      </c>
      <c r="E331" s="1508">
        <v>562</v>
      </c>
      <c r="F331" s="1499">
        <v>27</v>
      </c>
      <c r="G331" s="1499">
        <v>23</v>
      </c>
      <c r="H331" s="1499">
        <v>27</v>
      </c>
      <c r="I331" s="1499">
        <v>38</v>
      </c>
      <c r="J331" s="1499">
        <v>19</v>
      </c>
      <c r="K331" s="1499">
        <v>25</v>
      </c>
      <c r="L331" s="1499">
        <v>24</v>
      </c>
      <c r="M331" s="1499">
        <v>32</v>
      </c>
      <c r="N331" s="1499">
        <v>38</v>
      </c>
      <c r="O331" s="1499">
        <v>54</v>
      </c>
      <c r="P331" s="1499">
        <v>43</v>
      </c>
      <c r="Q331" s="1499">
        <v>41</v>
      </c>
      <c r="R331" s="1499">
        <v>24</v>
      </c>
      <c r="S331" s="1499">
        <v>27</v>
      </c>
      <c r="T331" s="1499">
        <v>42</v>
      </c>
      <c r="U331" s="1499">
        <v>28</v>
      </c>
      <c r="V331" s="1499">
        <v>25</v>
      </c>
      <c r="W331" s="1499">
        <v>17</v>
      </c>
      <c r="X331" s="1499">
        <v>6</v>
      </c>
      <c r="Y331" s="1499">
        <v>2</v>
      </c>
      <c r="Z331" s="1499" t="s">
        <v>36</v>
      </c>
      <c r="AA331" s="1508" t="s">
        <v>36</v>
      </c>
      <c r="AB331" s="1499">
        <v>77</v>
      </c>
      <c r="AC331" s="1499">
        <v>338</v>
      </c>
      <c r="AD331" s="1508">
        <v>147</v>
      </c>
      <c r="AE331" s="1500">
        <v>13.701067615658364</v>
      </c>
      <c r="AF331" s="1500">
        <v>60.142348754448392</v>
      </c>
      <c r="AG331" s="1501">
        <v>26.156583629893237</v>
      </c>
    </row>
    <row r="332" spans="2:33" s="1520" customFormat="1" ht="11.45" customHeight="1">
      <c r="B332" s="1521"/>
      <c r="C332" s="1522"/>
      <c r="D332" s="1523" t="s">
        <v>31</v>
      </c>
      <c r="E332" s="1508">
        <v>247</v>
      </c>
      <c r="F332" s="1499">
        <v>6</v>
      </c>
      <c r="G332" s="1499">
        <v>11</v>
      </c>
      <c r="H332" s="1499">
        <v>14</v>
      </c>
      <c r="I332" s="1499">
        <v>18</v>
      </c>
      <c r="J332" s="1499">
        <v>9</v>
      </c>
      <c r="K332" s="1499">
        <v>15</v>
      </c>
      <c r="L332" s="1499">
        <v>8</v>
      </c>
      <c r="M332" s="1499">
        <v>15</v>
      </c>
      <c r="N332" s="1499">
        <v>16</v>
      </c>
      <c r="O332" s="1499">
        <v>27</v>
      </c>
      <c r="P332" s="1499">
        <v>25</v>
      </c>
      <c r="Q332" s="1499">
        <v>18</v>
      </c>
      <c r="R332" s="1499">
        <v>8</v>
      </c>
      <c r="S332" s="1499">
        <v>8</v>
      </c>
      <c r="T332" s="1499">
        <v>21</v>
      </c>
      <c r="U332" s="1499">
        <v>8</v>
      </c>
      <c r="V332" s="1499">
        <v>10</v>
      </c>
      <c r="W332" s="1499">
        <v>7</v>
      </c>
      <c r="X332" s="1499">
        <v>3</v>
      </c>
      <c r="Y332" s="1499" t="s">
        <v>36</v>
      </c>
      <c r="Z332" s="1499" t="s">
        <v>36</v>
      </c>
      <c r="AA332" s="1508" t="s">
        <v>36</v>
      </c>
      <c r="AB332" s="1499">
        <v>31</v>
      </c>
      <c r="AC332" s="1499">
        <v>159</v>
      </c>
      <c r="AD332" s="1508">
        <v>57</v>
      </c>
      <c r="AE332" s="1500">
        <v>12.550607287449392</v>
      </c>
      <c r="AF332" s="1500">
        <v>64.372469635627525</v>
      </c>
      <c r="AG332" s="1501">
        <v>23.076923076923077</v>
      </c>
    </row>
    <row r="333" spans="2:33" s="1520" customFormat="1" ht="11.45" customHeight="1">
      <c r="B333" s="1537"/>
      <c r="C333" s="1538"/>
      <c r="D333" s="1539" t="s">
        <v>32</v>
      </c>
      <c r="E333" s="1540">
        <v>315</v>
      </c>
      <c r="F333" s="1541">
        <v>21</v>
      </c>
      <c r="G333" s="1541">
        <v>12</v>
      </c>
      <c r="H333" s="1541">
        <v>13</v>
      </c>
      <c r="I333" s="1541">
        <v>20</v>
      </c>
      <c r="J333" s="1541">
        <v>10</v>
      </c>
      <c r="K333" s="1541">
        <v>10</v>
      </c>
      <c r="L333" s="1541">
        <v>16</v>
      </c>
      <c r="M333" s="1541">
        <v>17</v>
      </c>
      <c r="N333" s="1541">
        <v>22</v>
      </c>
      <c r="O333" s="1541">
        <v>27</v>
      </c>
      <c r="P333" s="1541">
        <v>18</v>
      </c>
      <c r="Q333" s="1541">
        <v>23</v>
      </c>
      <c r="R333" s="1541">
        <v>16</v>
      </c>
      <c r="S333" s="1541">
        <v>19</v>
      </c>
      <c r="T333" s="1541">
        <v>21</v>
      </c>
      <c r="U333" s="1541">
        <v>20</v>
      </c>
      <c r="V333" s="1541">
        <v>15</v>
      </c>
      <c r="W333" s="1541">
        <v>10</v>
      </c>
      <c r="X333" s="1541">
        <v>3</v>
      </c>
      <c r="Y333" s="1541">
        <v>2</v>
      </c>
      <c r="Z333" s="1541" t="s">
        <v>36</v>
      </c>
      <c r="AA333" s="1540" t="s">
        <v>36</v>
      </c>
      <c r="AB333" s="1541">
        <v>46</v>
      </c>
      <c r="AC333" s="1541">
        <v>179</v>
      </c>
      <c r="AD333" s="1540">
        <v>90</v>
      </c>
      <c r="AE333" s="1542">
        <v>14.603174603174605</v>
      </c>
      <c r="AF333" s="1542">
        <v>56.825396825396822</v>
      </c>
      <c r="AG333" s="1543">
        <v>28.571428571428569</v>
      </c>
    </row>
    <row r="334" spans="2:33" s="1520" customFormat="1" ht="11.45" customHeight="1">
      <c r="B334" s="1536" t="s">
        <v>1542</v>
      </c>
      <c r="C334" s="1508">
        <v>198</v>
      </c>
      <c r="D334" s="1518" t="s">
        <v>1435</v>
      </c>
      <c r="E334" s="1508">
        <v>410</v>
      </c>
      <c r="F334" s="1499">
        <v>8</v>
      </c>
      <c r="G334" s="1499">
        <v>8</v>
      </c>
      <c r="H334" s="1499">
        <v>13</v>
      </c>
      <c r="I334" s="1499">
        <v>9</v>
      </c>
      <c r="J334" s="1499">
        <v>8</v>
      </c>
      <c r="K334" s="1499">
        <v>3</v>
      </c>
      <c r="L334" s="1499">
        <v>11</v>
      </c>
      <c r="M334" s="1499">
        <v>13</v>
      </c>
      <c r="N334" s="1499">
        <v>22</v>
      </c>
      <c r="O334" s="1499">
        <v>28</v>
      </c>
      <c r="P334" s="1499">
        <v>21</v>
      </c>
      <c r="Q334" s="1499">
        <v>20</v>
      </c>
      <c r="R334" s="1499">
        <v>25</v>
      </c>
      <c r="S334" s="1499">
        <v>56</v>
      </c>
      <c r="T334" s="1499">
        <v>63</v>
      </c>
      <c r="U334" s="1499">
        <v>42</v>
      </c>
      <c r="V334" s="1499">
        <v>31</v>
      </c>
      <c r="W334" s="1499">
        <v>21</v>
      </c>
      <c r="X334" s="1499">
        <v>6</v>
      </c>
      <c r="Y334" s="1499">
        <v>1</v>
      </c>
      <c r="Z334" s="1499">
        <v>1</v>
      </c>
      <c r="AA334" s="1508" t="s">
        <v>36</v>
      </c>
      <c r="AB334" s="1499">
        <v>29</v>
      </c>
      <c r="AC334" s="1499">
        <v>160</v>
      </c>
      <c r="AD334" s="1508">
        <v>221</v>
      </c>
      <c r="AE334" s="1500">
        <v>7.0731707317073162</v>
      </c>
      <c r="AF334" s="1500">
        <v>39.024390243902438</v>
      </c>
      <c r="AG334" s="1501">
        <v>53.902439024390247</v>
      </c>
    </row>
    <row r="335" spans="2:33" s="1520" customFormat="1" ht="11.45" customHeight="1">
      <c r="B335" s="1521"/>
      <c r="C335" s="1522"/>
      <c r="D335" s="1523" t="s">
        <v>31</v>
      </c>
      <c r="E335" s="1508">
        <v>188</v>
      </c>
      <c r="F335" s="1499">
        <v>3</v>
      </c>
      <c r="G335" s="1499">
        <v>5</v>
      </c>
      <c r="H335" s="1499">
        <v>6</v>
      </c>
      <c r="I335" s="1499">
        <v>6</v>
      </c>
      <c r="J335" s="1499">
        <v>3</v>
      </c>
      <c r="K335" s="1499">
        <v>2</v>
      </c>
      <c r="L335" s="1499">
        <v>6</v>
      </c>
      <c r="M335" s="1499">
        <v>5</v>
      </c>
      <c r="N335" s="1499">
        <v>11</v>
      </c>
      <c r="O335" s="1499">
        <v>18</v>
      </c>
      <c r="P335" s="1499">
        <v>7</v>
      </c>
      <c r="Q335" s="1499">
        <v>11</v>
      </c>
      <c r="R335" s="1499">
        <v>9</v>
      </c>
      <c r="S335" s="1499">
        <v>23</v>
      </c>
      <c r="T335" s="1499">
        <v>33</v>
      </c>
      <c r="U335" s="1499">
        <v>21</v>
      </c>
      <c r="V335" s="1499">
        <v>11</v>
      </c>
      <c r="W335" s="1499">
        <v>6</v>
      </c>
      <c r="X335" s="1499">
        <v>1</v>
      </c>
      <c r="Y335" s="1499" t="s">
        <v>36</v>
      </c>
      <c r="Z335" s="1499">
        <v>1</v>
      </c>
      <c r="AA335" s="1508" t="s">
        <v>36</v>
      </c>
      <c r="AB335" s="1499">
        <v>14</v>
      </c>
      <c r="AC335" s="1499">
        <v>78</v>
      </c>
      <c r="AD335" s="1508">
        <v>96</v>
      </c>
      <c r="AE335" s="1500">
        <v>7.4468085106382977</v>
      </c>
      <c r="AF335" s="1500">
        <v>41.48936170212766</v>
      </c>
      <c r="AG335" s="1501">
        <v>51.063829787234042</v>
      </c>
    </row>
    <row r="336" spans="2:33" s="1520" customFormat="1" ht="11.45" customHeight="1" thickBot="1">
      <c r="B336" s="1551"/>
      <c r="C336" s="1552"/>
      <c r="D336" s="1553" t="s">
        <v>32</v>
      </c>
      <c r="E336" s="1554">
        <v>222</v>
      </c>
      <c r="F336" s="1555">
        <v>5</v>
      </c>
      <c r="G336" s="1555">
        <v>3</v>
      </c>
      <c r="H336" s="1555">
        <v>7</v>
      </c>
      <c r="I336" s="1555">
        <v>3</v>
      </c>
      <c r="J336" s="1555">
        <v>5</v>
      </c>
      <c r="K336" s="1555">
        <v>1</v>
      </c>
      <c r="L336" s="1555">
        <v>5</v>
      </c>
      <c r="M336" s="1555">
        <v>8</v>
      </c>
      <c r="N336" s="1555">
        <v>11</v>
      </c>
      <c r="O336" s="1555">
        <v>10</v>
      </c>
      <c r="P336" s="1555">
        <v>14</v>
      </c>
      <c r="Q336" s="1555">
        <v>9</v>
      </c>
      <c r="R336" s="1555">
        <v>16</v>
      </c>
      <c r="S336" s="1555">
        <v>33</v>
      </c>
      <c r="T336" s="1555">
        <v>30</v>
      </c>
      <c r="U336" s="1555">
        <v>21</v>
      </c>
      <c r="V336" s="1555">
        <v>20</v>
      </c>
      <c r="W336" s="1555">
        <v>15</v>
      </c>
      <c r="X336" s="1555">
        <v>5</v>
      </c>
      <c r="Y336" s="1555">
        <v>1</v>
      </c>
      <c r="Z336" s="1555" t="s">
        <v>36</v>
      </c>
      <c r="AA336" s="1554" t="s">
        <v>36</v>
      </c>
      <c r="AB336" s="1555">
        <v>15</v>
      </c>
      <c r="AC336" s="1555">
        <v>82</v>
      </c>
      <c r="AD336" s="1554">
        <v>125</v>
      </c>
      <c r="AE336" s="1556">
        <v>6.756756756756757</v>
      </c>
      <c r="AF336" s="1556">
        <v>36.936936936936938</v>
      </c>
      <c r="AG336" s="1557">
        <v>56.306306306306311</v>
      </c>
    </row>
    <row r="337" spans="2:64" s="1482" customFormat="1" ht="14.25">
      <c r="B337" s="1479" t="s">
        <v>1399</v>
      </c>
      <c r="C337" s="1480"/>
      <c r="D337" s="1481"/>
      <c r="AA337" s="1558"/>
      <c r="AD337" s="1558"/>
      <c r="AH337" s="1483"/>
      <c r="BL337" s="1484"/>
    </row>
    <row r="338" spans="2:64" s="1482" customFormat="1" ht="6" customHeight="1" thickBot="1">
      <c r="C338" s="1480"/>
      <c r="D338" s="1481"/>
      <c r="AA338" s="1558"/>
      <c r="AD338" s="1558"/>
      <c r="AH338" s="1483"/>
      <c r="BL338" s="1484"/>
    </row>
    <row r="339" spans="2:64" s="1495" customFormat="1" ht="44.25" customHeight="1" thickBot="1">
      <c r="B339" s="1559" t="s">
        <v>1400</v>
      </c>
      <c r="C339" s="1560" t="s">
        <v>1401</v>
      </c>
      <c r="D339" s="1573" t="s">
        <v>283</v>
      </c>
      <c r="E339" s="1574"/>
      <c r="F339" s="1563" t="s">
        <v>1402</v>
      </c>
      <c r="G339" s="1564" t="s">
        <v>1403</v>
      </c>
      <c r="H339" s="1564" t="s">
        <v>1404</v>
      </c>
      <c r="I339" s="1564" t="s">
        <v>1405</v>
      </c>
      <c r="J339" s="1564" t="s">
        <v>1406</v>
      </c>
      <c r="K339" s="1564" t="s">
        <v>1407</v>
      </c>
      <c r="L339" s="1564" t="s">
        <v>1408</v>
      </c>
      <c r="M339" s="1564" t="s">
        <v>1409</v>
      </c>
      <c r="N339" s="1564" t="s">
        <v>1410</v>
      </c>
      <c r="O339" s="1564" t="s">
        <v>1411</v>
      </c>
      <c r="P339" s="1564" t="s">
        <v>1412</v>
      </c>
      <c r="Q339" s="1564" t="s">
        <v>1413</v>
      </c>
      <c r="R339" s="1564" t="s">
        <v>1414</v>
      </c>
      <c r="S339" s="1564" t="s">
        <v>1415</v>
      </c>
      <c r="T339" s="1564" t="s">
        <v>1416</v>
      </c>
      <c r="U339" s="1564" t="s">
        <v>1417</v>
      </c>
      <c r="V339" s="1564" t="s">
        <v>1418</v>
      </c>
      <c r="W339" s="1564" t="s">
        <v>1419</v>
      </c>
      <c r="X339" s="1564" t="s">
        <v>1420</v>
      </c>
      <c r="Y339" s="1564" t="s">
        <v>1421</v>
      </c>
      <c r="Z339" s="1564" t="s">
        <v>1422</v>
      </c>
      <c r="AA339" s="1565" t="s">
        <v>1423</v>
      </c>
      <c r="AB339" s="1566" t="s">
        <v>1424</v>
      </c>
      <c r="AC339" s="1564" t="s">
        <v>1425</v>
      </c>
      <c r="AD339" s="1565" t="s">
        <v>1426</v>
      </c>
      <c r="AE339" s="1566" t="s">
        <v>1427</v>
      </c>
      <c r="AF339" s="1564" t="s">
        <v>1428</v>
      </c>
      <c r="AG339" s="1567" t="s">
        <v>1429</v>
      </c>
    </row>
    <row r="340" spans="2:64" s="1520" customFormat="1" ht="11.45" customHeight="1" thickTop="1">
      <c r="B340" s="1536" t="s">
        <v>1543</v>
      </c>
      <c r="C340" s="1508">
        <v>111</v>
      </c>
      <c r="D340" s="1518" t="s">
        <v>1435</v>
      </c>
      <c r="E340" s="1508">
        <v>277</v>
      </c>
      <c r="F340" s="1499">
        <v>8</v>
      </c>
      <c r="G340" s="1499">
        <v>7</v>
      </c>
      <c r="H340" s="1499">
        <v>8</v>
      </c>
      <c r="I340" s="1499">
        <v>10</v>
      </c>
      <c r="J340" s="1499">
        <v>11</v>
      </c>
      <c r="K340" s="1499">
        <v>4</v>
      </c>
      <c r="L340" s="1499">
        <v>11</v>
      </c>
      <c r="M340" s="1499">
        <v>9</v>
      </c>
      <c r="N340" s="1499">
        <v>7</v>
      </c>
      <c r="O340" s="1499">
        <v>14</v>
      </c>
      <c r="P340" s="1499">
        <v>14</v>
      </c>
      <c r="Q340" s="1499">
        <v>28</v>
      </c>
      <c r="R340" s="1499">
        <v>32</v>
      </c>
      <c r="S340" s="1499">
        <v>31</v>
      </c>
      <c r="T340" s="1499">
        <v>21</v>
      </c>
      <c r="U340" s="1499">
        <v>25</v>
      </c>
      <c r="V340" s="1499">
        <v>20</v>
      </c>
      <c r="W340" s="1499">
        <v>8</v>
      </c>
      <c r="X340" s="1499">
        <v>8</v>
      </c>
      <c r="Y340" s="1499">
        <v>1</v>
      </c>
      <c r="Z340" s="1499" t="s">
        <v>36</v>
      </c>
      <c r="AA340" s="1508" t="s">
        <v>36</v>
      </c>
      <c r="AB340" s="1499">
        <v>23</v>
      </c>
      <c r="AC340" s="1499">
        <v>140</v>
      </c>
      <c r="AD340" s="1508">
        <v>114</v>
      </c>
      <c r="AE340" s="1500">
        <v>8.3032490974729249</v>
      </c>
      <c r="AF340" s="1500">
        <v>50.541516245487358</v>
      </c>
      <c r="AG340" s="1501">
        <v>41.155234657039713</v>
      </c>
    </row>
    <row r="341" spans="2:64" s="1520" customFormat="1" ht="11.45" customHeight="1">
      <c r="B341" s="1521"/>
      <c r="C341" s="1522"/>
      <c r="D341" s="1523" t="s">
        <v>31</v>
      </c>
      <c r="E341" s="1508">
        <v>133</v>
      </c>
      <c r="F341" s="1499">
        <v>4</v>
      </c>
      <c r="G341" s="1499">
        <v>3</v>
      </c>
      <c r="H341" s="1499">
        <v>6</v>
      </c>
      <c r="I341" s="1499">
        <v>6</v>
      </c>
      <c r="J341" s="1499">
        <v>6</v>
      </c>
      <c r="K341" s="1499" t="s">
        <v>36</v>
      </c>
      <c r="L341" s="1499">
        <v>7</v>
      </c>
      <c r="M341" s="1499">
        <v>3</v>
      </c>
      <c r="N341" s="1499">
        <v>4</v>
      </c>
      <c r="O341" s="1499">
        <v>8</v>
      </c>
      <c r="P341" s="1499">
        <v>10</v>
      </c>
      <c r="Q341" s="1499">
        <v>11</v>
      </c>
      <c r="R341" s="1499">
        <v>14</v>
      </c>
      <c r="S341" s="1499">
        <v>17</v>
      </c>
      <c r="T341" s="1499">
        <v>8</v>
      </c>
      <c r="U341" s="1499">
        <v>13</v>
      </c>
      <c r="V341" s="1499">
        <v>6</v>
      </c>
      <c r="W341" s="1499">
        <v>3</v>
      </c>
      <c r="X341" s="1499">
        <v>3</v>
      </c>
      <c r="Y341" s="1499">
        <v>1</v>
      </c>
      <c r="Z341" s="1499" t="s">
        <v>36</v>
      </c>
      <c r="AA341" s="1508" t="s">
        <v>36</v>
      </c>
      <c r="AB341" s="1499">
        <v>13</v>
      </c>
      <c r="AC341" s="1499">
        <v>69</v>
      </c>
      <c r="AD341" s="1508">
        <v>51</v>
      </c>
      <c r="AE341" s="1500">
        <v>9.7744360902255636</v>
      </c>
      <c r="AF341" s="1500">
        <v>51.879699248120303</v>
      </c>
      <c r="AG341" s="1501">
        <v>38.345864661654133</v>
      </c>
    </row>
    <row r="342" spans="2:64" s="1520" customFormat="1" ht="11.45" customHeight="1">
      <c r="B342" s="1536"/>
      <c r="C342" s="1546"/>
      <c r="D342" s="1518" t="s">
        <v>32</v>
      </c>
      <c r="E342" s="1508">
        <v>144</v>
      </c>
      <c r="F342" s="1499">
        <v>4</v>
      </c>
      <c r="G342" s="1499">
        <v>4</v>
      </c>
      <c r="H342" s="1499">
        <v>2</v>
      </c>
      <c r="I342" s="1499">
        <v>4</v>
      </c>
      <c r="J342" s="1499">
        <v>5</v>
      </c>
      <c r="K342" s="1499">
        <v>4</v>
      </c>
      <c r="L342" s="1499">
        <v>4</v>
      </c>
      <c r="M342" s="1499">
        <v>6</v>
      </c>
      <c r="N342" s="1499">
        <v>3</v>
      </c>
      <c r="O342" s="1499">
        <v>6</v>
      </c>
      <c r="P342" s="1499">
        <v>4</v>
      </c>
      <c r="Q342" s="1499">
        <v>17</v>
      </c>
      <c r="R342" s="1499">
        <v>18</v>
      </c>
      <c r="S342" s="1499">
        <v>14</v>
      </c>
      <c r="T342" s="1499">
        <v>13</v>
      </c>
      <c r="U342" s="1499">
        <v>12</v>
      </c>
      <c r="V342" s="1499">
        <v>14</v>
      </c>
      <c r="W342" s="1499">
        <v>5</v>
      </c>
      <c r="X342" s="1499">
        <v>5</v>
      </c>
      <c r="Y342" s="1499" t="s">
        <v>36</v>
      </c>
      <c r="Z342" s="1499" t="s">
        <v>36</v>
      </c>
      <c r="AA342" s="1508" t="s">
        <v>36</v>
      </c>
      <c r="AB342" s="1499">
        <v>10</v>
      </c>
      <c r="AC342" s="1499">
        <v>71</v>
      </c>
      <c r="AD342" s="1508">
        <v>63</v>
      </c>
      <c r="AE342" s="1500">
        <v>6.9444444444444446</v>
      </c>
      <c r="AF342" s="1500">
        <v>49.305555555555557</v>
      </c>
      <c r="AG342" s="1501">
        <v>43.75</v>
      </c>
    </row>
    <row r="343" spans="2:64" s="1520" customFormat="1" ht="11.45" customHeight="1">
      <c r="B343" s="1544" t="s">
        <v>1544</v>
      </c>
      <c r="C343" s="1545">
        <v>488</v>
      </c>
      <c r="D343" s="1547" t="s">
        <v>1435</v>
      </c>
      <c r="E343" s="1545">
        <v>912</v>
      </c>
      <c r="F343" s="1548">
        <v>41</v>
      </c>
      <c r="G343" s="1548">
        <v>21</v>
      </c>
      <c r="H343" s="1548">
        <v>13</v>
      </c>
      <c r="I343" s="1548">
        <v>74</v>
      </c>
      <c r="J343" s="1548">
        <v>34</v>
      </c>
      <c r="K343" s="1548">
        <v>84</v>
      </c>
      <c r="L343" s="1548">
        <v>77</v>
      </c>
      <c r="M343" s="1548">
        <v>56</v>
      </c>
      <c r="N343" s="1548">
        <v>47</v>
      </c>
      <c r="O343" s="1548">
        <v>51</v>
      </c>
      <c r="P343" s="1548">
        <v>52</v>
      </c>
      <c r="Q343" s="1548">
        <v>46</v>
      </c>
      <c r="R343" s="1548">
        <v>36</v>
      </c>
      <c r="S343" s="1548">
        <v>50</v>
      </c>
      <c r="T343" s="1548">
        <v>62</v>
      </c>
      <c r="U343" s="1548">
        <v>47</v>
      </c>
      <c r="V343" s="1548">
        <v>38</v>
      </c>
      <c r="W343" s="1548">
        <v>37</v>
      </c>
      <c r="X343" s="1548">
        <v>14</v>
      </c>
      <c r="Y343" s="1548">
        <v>3</v>
      </c>
      <c r="Z343" s="1548">
        <v>2</v>
      </c>
      <c r="AA343" s="1545">
        <v>27</v>
      </c>
      <c r="AB343" s="1548">
        <v>75</v>
      </c>
      <c r="AC343" s="1548">
        <v>557</v>
      </c>
      <c r="AD343" s="1545">
        <v>253</v>
      </c>
      <c r="AE343" s="1549">
        <v>8.4745762711864394</v>
      </c>
      <c r="AF343" s="1549">
        <v>62.93785310734463</v>
      </c>
      <c r="AG343" s="1550">
        <v>28.587570621468927</v>
      </c>
    </row>
    <row r="344" spans="2:64" s="1520" customFormat="1" ht="11.45" customHeight="1">
      <c r="B344" s="1521"/>
      <c r="C344" s="1522"/>
      <c r="D344" s="1523" t="s">
        <v>31</v>
      </c>
      <c r="E344" s="1508">
        <v>403</v>
      </c>
      <c r="F344" s="1499">
        <v>24</v>
      </c>
      <c r="G344" s="1499">
        <v>11</v>
      </c>
      <c r="H344" s="1499">
        <v>7</v>
      </c>
      <c r="I344" s="1499">
        <v>13</v>
      </c>
      <c r="J344" s="1499">
        <v>13</v>
      </c>
      <c r="K344" s="1499">
        <v>45</v>
      </c>
      <c r="L344" s="1499">
        <v>40</v>
      </c>
      <c r="M344" s="1499">
        <v>31</v>
      </c>
      <c r="N344" s="1499">
        <v>19</v>
      </c>
      <c r="O344" s="1499">
        <v>26</v>
      </c>
      <c r="P344" s="1499">
        <v>23</v>
      </c>
      <c r="Q344" s="1499">
        <v>22</v>
      </c>
      <c r="R344" s="1499">
        <v>15</v>
      </c>
      <c r="S344" s="1499">
        <v>23</v>
      </c>
      <c r="T344" s="1499">
        <v>25</v>
      </c>
      <c r="U344" s="1499">
        <v>23</v>
      </c>
      <c r="V344" s="1499">
        <v>10</v>
      </c>
      <c r="W344" s="1499">
        <v>12</v>
      </c>
      <c r="X344" s="1499">
        <v>5</v>
      </c>
      <c r="Y344" s="1499" t="s">
        <v>36</v>
      </c>
      <c r="Z344" s="1499" t="s">
        <v>36</v>
      </c>
      <c r="AA344" s="1508">
        <v>16</v>
      </c>
      <c r="AB344" s="1499">
        <v>42</v>
      </c>
      <c r="AC344" s="1499">
        <v>247</v>
      </c>
      <c r="AD344" s="1508">
        <v>98</v>
      </c>
      <c r="AE344" s="1500">
        <v>10.852713178294573</v>
      </c>
      <c r="AF344" s="1500">
        <v>63.824289405684752</v>
      </c>
      <c r="AG344" s="1501">
        <v>25.322997416020669</v>
      </c>
    </row>
    <row r="345" spans="2:64" s="1520" customFormat="1" ht="11.45" customHeight="1">
      <c r="B345" s="1537"/>
      <c r="C345" s="1546"/>
      <c r="D345" s="1518" t="s">
        <v>32</v>
      </c>
      <c r="E345" s="1508">
        <v>509</v>
      </c>
      <c r="F345" s="1499">
        <v>17</v>
      </c>
      <c r="G345" s="1499">
        <v>10</v>
      </c>
      <c r="H345" s="1499">
        <v>6</v>
      </c>
      <c r="I345" s="1499">
        <v>61</v>
      </c>
      <c r="J345" s="1499">
        <v>21</v>
      </c>
      <c r="K345" s="1499">
        <v>39</v>
      </c>
      <c r="L345" s="1499">
        <v>37</v>
      </c>
      <c r="M345" s="1499">
        <v>25</v>
      </c>
      <c r="N345" s="1499">
        <v>28</v>
      </c>
      <c r="O345" s="1499">
        <v>25</v>
      </c>
      <c r="P345" s="1499">
        <v>29</v>
      </c>
      <c r="Q345" s="1499">
        <v>24</v>
      </c>
      <c r="R345" s="1499">
        <v>21</v>
      </c>
      <c r="S345" s="1499">
        <v>27</v>
      </c>
      <c r="T345" s="1499">
        <v>37</v>
      </c>
      <c r="U345" s="1499">
        <v>24</v>
      </c>
      <c r="V345" s="1499">
        <v>28</v>
      </c>
      <c r="W345" s="1499">
        <v>25</v>
      </c>
      <c r="X345" s="1499">
        <v>9</v>
      </c>
      <c r="Y345" s="1499">
        <v>3</v>
      </c>
      <c r="Z345" s="1499">
        <v>2</v>
      </c>
      <c r="AA345" s="1508">
        <v>11</v>
      </c>
      <c r="AB345" s="1499">
        <v>33</v>
      </c>
      <c r="AC345" s="1499">
        <v>310</v>
      </c>
      <c r="AD345" s="1508">
        <v>155</v>
      </c>
      <c r="AE345" s="1500">
        <v>6.6265060240963862</v>
      </c>
      <c r="AF345" s="1500">
        <v>62.248995983935743</v>
      </c>
      <c r="AG345" s="1501">
        <v>31.124497991967871</v>
      </c>
    </row>
    <row r="346" spans="2:64" s="1520" customFormat="1" ht="11.45" customHeight="1">
      <c r="B346" s="1536" t="s">
        <v>1545</v>
      </c>
      <c r="C346" s="1545">
        <v>766</v>
      </c>
      <c r="D346" s="1547" t="s">
        <v>1435</v>
      </c>
      <c r="E346" s="1545">
        <v>1685</v>
      </c>
      <c r="F346" s="1548">
        <v>72</v>
      </c>
      <c r="G346" s="1548">
        <v>61</v>
      </c>
      <c r="H346" s="1548">
        <v>101</v>
      </c>
      <c r="I346" s="1548">
        <v>78</v>
      </c>
      <c r="J346" s="1548">
        <v>59</v>
      </c>
      <c r="K346" s="1548">
        <v>62</v>
      </c>
      <c r="L346" s="1548">
        <v>68</v>
      </c>
      <c r="M346" s="1548">
        <v>90</v>
      </c>
      <c r="N346" s="1548">
        <v>113</v>
      </c>
      <c r="O346" s="1548">
        <v>158</v>
      </c>
      <c r="P346" s="1548">
        <v>97</v>
      </c>
      <c r="Q346" s="1548">
        <v>120</v>
      </c>
      <c r="R346" s="1548">
        <v>114</v>
      </c>
      <c r="S346" s="1548">
        <v>106</v>
      </c>
      <c r="T346" s="1548">
        <v>119</v>
      </c>
      <c r="U346" s="1548">
        <v>81</v>
      </c>
      <c r="V346" s="1548">
        <v>59</v>
      </c>
      <c r="W346" s="1548">
        <v>54</v>
      </c>
      <c r="X346" s="1548">
        <v>28</v>
      </c>
      <c r="Y346" s="1548">
        <v>12</v>
      </c>
      <c r="Z346" s="1548">
        <v>1</v>
      </c>
      <c r="AA346" s="1545">
        <v>32</v>
      </c>
      <c r="AB346" s="1548">
        <v>234</v>
      </c>
      <c r="AC346" s="1548">
        <v>959</v>
      </c>
      <c r="AD346" s="1545">
        <v>460</v>
      </c>
      <c r="AE346" s="1549">
        <v>14.156079854809436</v>
      </c>
      <c r="AF346" s="1549">
        <v>58.015728977616455</v>
      </c>
      <c r="AG346" s="1550">
        <v>27.828191167574108</v>
      </c>
    </row>
    <row r="347" spans="2:64" s="1520" customFormat="1" ht="11.45" customHeight="1">
      <c r="B347" s="1521"/>
      <c r="C347" s="1522"/>
      <c r="D347" s="1523" t="s">
        <v>31</v>
      </c>
      <c r="E347" s="1508">
        <v>809</v>
      </c>
      <c r="F347" s="1499">
        <v>40</v>
      </c>
      <c r="G347" s="1499">
        <v>34</v>
      </c>
      <c r="H347" s="1499">
        <v>55</v>
      </c>
      <c r="I347" s="1499">
        <v>35</v>
      </c>
      <c r="J347" s="1499">
        <v>33</v>
      </c>
      <c r="K347" s="1499">
        <v>28</v>
      </c>
      <c r="L347" s="1499">
        <v>32</v>
      </c>
      <c r="M347" s="1499">
        <v>48</v>
      </c>
      <c r="N347" s="1499">
        <v>55</v>
      </c>
      <c r="O347" s="1499">
        <v>76</v>
      </c>
      <c r="P347" s="1499">
        <v>48</v>
      </c>
      <c r="Q347" s="1499">
        <v>53</v>
      </c>
      <c r="R347" s="1499">
        <v>58</v>
      </c>
      <c r="S347" s="1499">
        <v>51</v>
      </c>
      <c r="T347" s="1499">
        <v>64</v>
      </c>
      <c r="U347" s="1499">
        <v>27</v>
      </c>
      <c r="V347" s="1499">
        <v>25</v>
      </c>
      <c r="W347" s="1499">
        <v>15</v>
      </c>
      <c r="X347" s="1499">
        <v>6</v>
      </c>
      <c r="Y347" s="1499">
        <v>2</v>
      </c>
      <c r="Z347" s="1499">
        <v>1</v>
      </c>
      <c r="AA347" s="1508">
        <v>23</v>
      </c>
      <c r="AB347" s="1499">
        <v>129</v>
      </c>
      <c r="AC347" s="1499">
        <v>466</v>
      </c>
      <c r="AD347" s="1508">
        <v>191</v>
      </c>
      <c r="AE347" s="1500">
        <v>16.412213740458014</v>
      </c>
      <c r="AF347" s="1500">
        <v>59.287531806615782</v>
      </c>
      <c r="AG347" s="1501">
        <v>24.300254452926211</v>
      </c>
    </row>
    <row r="348" spans="2:64" s="1520" customFormat="1" ht="11.45" customHeight="1">
      <c r="B348" s="1536"/>
      <c r="C348" s="1546"/>
      <c r="D348" s="1518" t="s">
        <v>32</v>
      </c>
      <c r="E348" s="1508">
        <v>876</v>
      </c>
      <c r="F348" s="1499">
        <v>32</v>
      </c>
      <c r="G348" s="1499">
        <v>27</v>
      </c>
      <c r="H348" s="1499">
        <v>46</v>
      </c>
      <c r="I348" s="1499">
        <v>43</v>
      </c>
      <c r="J348" s="1499">
        <v>26</v>
      </c>
      <c r="K348" s="1499">
        <v>34</v>
      </c>
      <c r="L348" s="1499">
        <v>36</v>
      </c>
      <c r="M348" s="1499">
        <v>42</v>
      </c>
      <c r="N348" s="1499">
        <v>58</v>
      </c>
      <c r="O348" s="1499">
        <v>82</v>
      </c>
      <c r="P348" s="1499">
        <v>49</v>
      </c>
      <c r="Q348" s="1499">
        <v>67</v>
      </c>
      <c r="R348" s="1499">
        <v>56</v>
      </c>
      <c r="S348" s="1499">
        <v>55</v>
      </c>
      <c r="T348" s="1499">
        <v>55</v>
      </c>
      <c r="U348" s="1499">
        <v>54</v>
      </c>
      <c r="V348" s="1499">
        <v>34</v>
      </c>
      <c r="W348" s="1499">
        <v>39</v>
      </c>
      <c r="X348" s="1499">
        <v>22</v>
      </c>
      <c r="Y348" s="1499">
        <v>10</v>
      </c>
      <c r="Z348" s="1499" t="s">
        <v>36</v>
      </c>
      <c r="AA348" s="1508">
        <v>9</v>
      </c>
      <c r="AB348" s="1499">
        <v>105</v>
      </c>
      <c r="AC348" s="1499">
        <v>493</v>
      </c>
      <c r="AD348" s="1508">
        <v>269</v>
      </c>
      <c r="AE348" s="1500">
        <v>12.110726643598616</v>
      </c>
      <c r="AF348" s="1500">
        <v>56.862745098039213</v>
      </c>
      <c r="AG348" s="1501">
        <v>31.02652825836217</v>
      </c>
    </row>
    <row r="349" spans="2:64" s="1520" customFormat="1" ht="11.45" customHeight="1">
      <c r="B349" s="1544" t="s">
        <v>1546</v>
      </c>
      <c r="C349" s="1545">
        <v>450</v>
      </c>
      <c r="D349" s="1547" t="s">
        <v>1435</v>
      </c>
      <c r="E349" s="1545">
        <v>1073</v>
      </c>
      <c r="F349" s="1548">
        <v>57</v>
      </c>
      <c r="G349" s="1548">
        <v>76</v>
      </c>
      <c r="H349" s="1548">
        <v>66</v>
      </c>
      <c r="I349" s="1548">
        <v>48</v>
      </c>
      <c r="J349" s="1548">
        <v>40</v>
      </c>
      <c r="K349" s="1548">
        <v>41</v>
      </c>
      <c r="L349" s="1548">
        <v>50</v>
      </c>
      <c r="M349" s="1548">
        <v>63</v>
      </c>
      <c r="N349" s="1548">
        <v>122</v>
      </c>
      <c r="O349" s="1548">
        <v>102</v>
      </c>
      <c r="P349" s="1548">
        <v>83</v>
      </c>
      <c r="Q349" s="1548">
        <v>67</v>
      </c>
      <c r="R349" s="1548">
        <v>61</v>
      </c>
      <c r="S349" s="1548">
        <v>48</v>
      </c>
      <c r="T349" s="1548">
        <v>59</v>
      </c>
      <c r="U349" s="1548">
        <v>31</v>
      </c>
      <c r="V349" s="1548">
        <v>21</v>
      </c>
      <c r="W349" s="1548">
        <v>18</v>
      </c>
      <c r="X349" s="1548">
        <v>10</v>
      </c>
      <c r="Y349" s="1548">
        <v>2</v>
      </c>
      <c r="Z349" s="1548">
        <v>1</v>
      </c>
      <c r="AA349" s="1545">
        <v>7</v>
      </c>
      <c r="AB349" s="1548">
        <v>199</v>
      </c>
      <c r="AC349" s="1548">
        <v>677</v>
      </c>
      <c r="AD349" s="1545">
        <v>190</v>
      </c>
      <c r="AE349" s="1549">
        <v>18.667917448405252</v>
      </c>
      <c r="AF349" s="1549">
        <v>63.508442776735464</v>
      </c>
      <c r="AG349" s="1550">
        <v>17.823639774859288</v>
      </c>
    </row>
    <row r="350" spans="2:64" s="1520" customFormat="1" ht="11.45" customHeight="1">
      <c r="B350" s="1521"/>
      <c r="C350" s="1522"/>
      <c r="D350" s="1523" t="s">
        <v>31</v>
      </c>
      <c r="E350" s="1508">
        <v>498</v>
      </c>
      <c r="F350" s="1499">
        <v>25</v>
      </c>
      <c r="G350" s="1499">
        <v>42</v>
      </c>
      <c r="H350" s="1499">
        <v>32</v>
      </c>
      <c r="I350" s="1499">
        <v>26</v>
      </c>
      <c r="J350" s="1499">
        <v>17</v>
      </c>
      <c r="K350" s="1499">
        <v>19</v>
      </c>
      <c r="L350" s="1499">
        <v>20</v>
      </c>
      <c r="M350" s="1499">
        <v>33</v>
      </c>
      <c r="N350" s="1499">
        <v>51</v>
      </c>
      <c r="O350" s="1499">
        <v>49</v>
      </c>
      <c r="P350" s="1499">
        <v>41</v>
      </c>
      <c r="Q350" s="1499">
        <v>31</v>
      </c>
      <c r="R350" s="1499">
        <v>28</v>
      </c>
      <c r="S350" s="1499">
        <v>21</v>
      </c>
      <c r="T350" s="1499">
        <v>29</v>
      </c>
      <c r="U350" s="1499">
        <v>11</v>
      </c>
      <c r="V350" s="1499">
        <v>8</v>
      </c>
      <c r="W350" s="1499">
        <v>6</v>
      </c>
      <c r="X350" s="1499">
        <v>2</v>
      </c>
      <c r="Y350" s="1499">
        <v>1</v>
      </c>
      <c r="Z350" s="1499" t="s">
        <v>36</v>
      </c>
      <c r="AA350" s="1508">
        <v>6</v>
      </c>
      <c r="AB350" s="1499">
        <v>99</v>
      </c>
      <c r="AC350" s="1499">
        <v>315</v>
      </c>
      <c r="AD350" s="1508">
        <v>78</v>
      </c>
      <c r="AE350" s="1500">
        <v>20.121951219512198</v>
      </c>
      <c r="AF350" s="1500">
        <v>64.024390243902445</v>
      </c>
      <c r="AG350" s="1501">
        <v>15.853658536585366</v>
      </c>
    </row>
    <row r="351" spans="2:64" s="1520" customFormat="1" ht="11.45" customHeight="1">
      <c r="B351" s="1537"/>
      <c r="C351" s="1546"/>
      <c r="D351" s="1518" t="s">
        <v>32</v>
      </c>
      <c r="E351" s="1508">
        <v>575</v>
      </c>
      <c r="F351" s="1499">
        <v>32</v>
      </c>
      <c r="G351" s="1499">
        <v>34</v>
      </c>
      <c r="H351" s="1499">
        <v>34</v>
      </c>
      <c r="I351" s="1499">
        <v>22</v>
      </c>
      <c r="J351" s="1499">
        <v>23</v>
      </c>
      <c r="K351" s="1499">
        <v>22</v>
      </c>
      <c r="L351" s="1499">
        <v>30</v>
      </c>
      <c r="M351" s="1499">
        <v>30</v>
      </c>
      <c r="N351" s="1499">
        <v>71</v>
      </c>
      <c r="O351" s="1499">
        <v>53</v>
      </c>
      <c r="P351" s="1499">
        <v>42</v>
      </c>
      <c r="Q351" s="1499">
        <v>36</v>
      </c>
      <c r="R351" s="1499">
        <v>33</v>
      </c>
      <c r="S351" s="1499">
        <v>27</v>
      </c>
      <c r="T351" s="1499">
        <v>30</v>
      </c>
      <c r="U351" s="1499">
        <v>20</v>
      </c>
      <c r="V351" s="1499">
        <v>13</v>
      </c>
      <c r="W351" s="1499">
        <v>12</v>
      </c>
      <c r="X351" s="1499">
        <v>8</v>
      </c>
      <c r="Y351" s="1499">
        <v>1</v>
      </c>
      <c r="Z351" s="1499">
        <v>1</v>
      </c>
      <c r="AA351" s="1508">
        <v>1</v>
      </c>
      <c r="AB351" s="1499">
        <v>100</v>
      </c>
      <c r="AC351" s="1499">
        <v>362</v>
      </c>
      <c r="AD351" s="1508">
        <v>112</v>
      </c>
      <c r="AE351" s="1500">
        <v>17.421602787456447</v>
      </c>
      <c r="AF351" s="1500">
        <v>63.066202090592341</v>
      </c>
      <c r="AG351" s="1501">
        <v>19.512195121951219</v>
      </c>
    </row>
    <row r="352" spans="2:64" s="1520" customFormat="1" ht="11.45" customHeight="1">
      <c r="B352" s="1536" t="s">
        <v>1547</v>
      </c>
      <c r="C352" s="1545">
        <v>448</v>
      </c>
      <c r="D352" s="1547" t="s">
        <v>1435</v>
      </c>
      <c r="E352" s="1545">
        <v>778</v>
      </c>
      <c r="F352" s="1548">
        <v>26</v>
      </c>
      <c r="G352" s="1548">
        <v>28</v>
      </c>
      <c r="H352" s="1548">
        <v>21</v>
      </c>
      <c r="I352" s="1548">
        <v>27</v>
      </c>
      <c r="J352" s="1548">
        <v>43</v>
      </c>
      <c r="K352" s="1548">
        <v>76</v>
      </c>
      <c r="L352" s="1548">
        <v>67</v>
      </c>
      <c r="M352" s="1548">
        <v>52</v>
      </c>
      <c r="N352" s="1548">
        <v>39</v>
      </c>
      <c r="O352" s="1548">
        <v>60</v>
      </c>
      <c r="P352" s="1548">
        <v>49</v>
      </c>
      <c r="Q352" s="1548">
        <v>41</v>
      </c>
      <c r="R352" s="1548">
        <v>45</v>
      </c>
      <c r="S352" s="1548">
        <v>59</v>
      </c>
      <c r="T352" s="1548">
        <v>40</v>
      </c>
      <c r="U352" s="1548">
        <v>31</v>
      </c>
      <c r="V352" s="1548">
        <v>16</v>
      </c>
      <c r="W352" s="1548">
        <v>19</v>
      </c>
      <c r="X352" s="1548">
        <v>9</v>
      </c>
      <c r="Y352" s="1548">
        <v>2</v>
      </c>
      <c r="Z352" s="1548" t="s">
        <v>36</v>
      </c>
      <c r="AA352" s="1545">
        <v>28</v>
      </c>
      <c r="AB352" s="1548">
        <v>75</v>
      </c>
      <c r="AC352" s="1548">
        <v>499</v>
      </c>
      <c r="AD352" s="1545">
        <v>176</v>
      </c>
      <c r="AE352" s="1549">
        <v>10</v>
      </c>
      <c r="AF352" s="1549">
        <v>66.533333333333331</v>
      </c>
      <c r="AG352" s="1550">
        <v>23.466666666666665</v>
      </c>
    </row>
    <row r="353" spans="2:33" s="1520" customFormat="1" ht="11.45" customHeight="1">
      <c r="B353" s="1521"/>
      <c r="C353" s="1522"/>
      <c r="D353" s="1523" t="s">
        <v>31</v>
      </c>
      <c r="E353" s="1508">
        <v>376</v>
      </c>
      <c r="F353" s="1499">
        <v>14</v>
      </c>
      <c r="G353" s="1499">
        <v>13</v>
      </c>
      <c r="H353" s="1499">
        <v>10</v>
      </c>
      <c r="I353" s="1499">
        <v>14</v>
      </c>
      <c r="J353" s="1499">
        <v>20</v>
      </c>
      <c r="K353" s="1499">
        <v>39</v>
      </c>
      <c r="L353" s="1499">
        <v>28</v>
      </c>
      <c r="M353" s="1499">
        <v>27</v>
      </c>
      <c r="N353" s="1499">
        <v>21</v>
      </c>
      <c r="O353" s="1499">
        <v>31</v>
      </c>
      <c r="P353" s="1499">
        <v>26</v>
      </c>
      <c r="Q353" s="1499">
        <v>17</v>
      </c>
      <c r="R353" s="1499">
        <v>28</v>
      </c>
      <c r="S353" s="1499">
        <v>27</v>
      </c>
      <c r="T353" s="1499">
        <v>17</v>
      </c>
      <c r="U353" s="1499">
        <v>13</v>
      </c>
      <c r="V353" s="1499">
        <v>6</v>
      </c>
      <c r="W353" s="1499">
        <v>5</v>
      </c>
      <c r="X353" s="1499">
        <v>2</v>
      </c>
      <c r="Y353" s="1499" t="s">
        <v>36</v>
      </c>
      <c r="Z353" s="1499" t="s">
        <v>36</v>
      </c>
      <c r="AA353" s="1508">
        <v>18</v>
      </c>
      <c r="AB353" s="1499">
        <v>37</v>
      </c>
      <c r="AC353" s="1499">
        <v>251</v>
      </c>
      <c r="AD353" s="1508">
        <v>70</v>
      </c>
      <c r="AE353" s="1500">
        <v>10.335195530726256</v>
      </c>
      <c r="AF353" s="1500">
        <v>70.111731843575427</v>
      </c>
      <c r="AG353" s="1501">
        <v>19.553072625698324</v>
      </c>
    </row>
    <row r="354" spans="2:33" s="1520" customFormat="1" ht="11.45" customHeight="1">
      <c r="B354" s="1536"/>
      <c r="C354" s="1546"/>
      <c r="D354" s="1518" t="s">
        <v>32</v>
      </c>
      <c r="E354" s="1508">
        <v>402</v>
      </c>
      <c r="F354" s="1499">
        <v>12</v>
      </c>
      <c r="G354" s="1499">
        <v>15</v>
      </c>
      <c r="H354" s="1499">
        <v>11</v>
      </c>
      <c r="I354" s="1499">
        <v>13</v>
      </c>
      <c r="J354" s="1499">
        <v>23</v>
      </c>
      <c r="K354" s="1499">
        <v>37</v>
      </c>
      <c r="L354" s="1499">
        <v>39</v>
      </c>
      <c r="M354" s="1499">
        <v>25</v>
      </c>
      <c r="N354" s="1499">
        <v>18</v>
      </c>
      <c r="O354" s="1499">
        <v>29</v>
      </c>
      <c r="P354" s="1499">
        <v>23</v>
      </c>
      <c r="Q354" s="1499">
        <v>24</v>
      </c>
      <c r="R354" s="1499">
        <v>17</v>
      </c>
      <c r="S354" s="1499">
        <v>32</v>
      </c>
      <c r="T354" s="1499">
        <v>23</v>
      </c>
      <c r="U354" s="1499">
        <v>18</v>
      </c>
      <c r="V354" s="1499">
        <v>10</v>
      </c>
      <c r="W354" s="1499">
        <v>14</v>
      </c>
      <c r="X354" s="1499">
        <v>7</v>
      </c>
      <c r="Y354" s="1499">
        <v>2</v>
      </c>
      <c r="Z354" s="1499" t="s">
        <v>36</v>
      </c>
      <c r="AA354" s="1508">
        <v>10</v>
      </c>
      <c r="AB354" s="1499">
        <v>38</v>
      </c>
      <c r="AC354" s="1499">
        <v>248</v>
      </c>
      <c r="AD354" s="1508">
        <v>106</v>
      </c>
      <c r="AE354" s="1500">
        <v>9.6938775510204085</v>
      </c>
      <c r="AF354" s="1500">
        <v>63.265306122448983</v>
      </c>
      <c r="AG354" s="1501">
        <v>27.040816326530614</v>
      </c>
    </row>
    <row r="355" spans="2:33" s="1520" customFormat="1" ht="11.45" customHeight="1">
      <c r="B355" s="1544" t="s">
        <v>1548</v>
      </c>
      <c r="C355" s="1545">
        <v>636</v>
      </c>
      <c r="D355" s="1547" t="s">
        <v>1435</v>
      </c>
      <c r="E355" s="1545">
        <v>1133</v>
      </c>
      <c r="F355" s="1548">
        <v>55</v>
      </c>
      <c r="G355" s="1548">
        <v>54</v>
      </c>
      <c r="H355" s="1548">
        <v>40</v>
      </c>
      <c r="I355" s="1548">
        <v>49</v>
      </c>
      <c r="J355" s="1548">
        <v>37</v>
      </c>
      <c r="K355" s="1548">
        <v>60</v>
      </c>
      <c r="L355" s="1548">
        <v>64</v>
      </c>
      <c r="M355" s="1548">
        <v>66</v>
      </c>
      <c r="N355" s="1548">
        <v>71</v>
      </c>
      <c r="O355" s="1548">
        <v>98</v>
      </c>
      <c r="P355" s="1548">
        <v>81</v>
      </c>
      <c r="Q355" s="1548">
        <v>87</v>
      </c>
      <c r="R355" s="1548">
        <v>57</v>
      </c>
      <c r="S355" s="1548">
        <v>73</v>
      </c>
      <c r="T355" s="1548">
        <v>70</v>
      </c>
      <c r="U355" s="1548">
        <v>60</v>
      </c>
      <c r="V355" s="1548">
        <v>39</v>
      </c>
      <c r="W355" s="1548">
        <v>30</v>
      </c>
      <c r="X355" s="1548">
        <v>10</v>
      </c>
      <c r="Y355" s="1548">
        <v>4</v>
      </c>
      <c r="Z355" s="1548" t="s">
        <v>36</v>
      </c>
      <c r="AA355" s="1545">
        <v>28</v>
      </c>
      <c r="AB355" s="1548">
        <v>149</v>
      </c>
      <c r="AC355" s="1548">
        <v>670</v>
      </c>
      <c r="AD355" s="1545">
        <v>286</v>
      </c>
      <c r="AE355" s="1549">
        <v>13.484162895927602</v>
      </c>
      <c r="AF355" s="1549">
        <v>60.633484162895925</v>
      </c>
      <c r="AG355" s="1550">
        <v>25.882352941176475</v>
      </c>
    </row>
    <row r="356" spans="2:33" s="1520" customFormat="1" ht="11.45" customHeight="1">
      <c r="B356" s="1521"/>
      <c r="C356" s="1522"/>
      <c r="D356" s="1523" t="s">
        <v>31</v>
      </c>
      <c r="E356" s="1508">
        <v>587</v>
      </c>
      <c r="F356" s="1499">
        <v>32</v>
      </c>
      <c r="G356" s="1499">
        <v>33</v>
      </c>
      <c r="H356" s="1499">
        <v>20</v>
      </c>
      <c r="I356" s="1499">
        <v>24</v>
      </c>
      <c r="J356" s="1499">
        <v>14</v>
      </c>
      <c r="K356" s="1499">
        <v>37</v>
      </c>
      <c r="L356" s="1499">
        <v>31</v>
      </c>
      <c r="M356" s="1499">
        <v>30</v>
      </c>
      <c r="N356" s="1499">
        <v>38</v>
      </c>
      <c r="O356" s="1499">
        <v>49</v>
      </c>
      <c r="P356" s="1499">
        <v>50</v>
      </c>
      <c r="Q356" s="1499">
        <v>59</v>
      </c>
      <c r="R356" s="1499">
        <v>26</v>
      </c>
      <c r="S356" s="1499">
        <v>34</v>
      </c>
      <c r="T356" s="1499">
        <v>36</v>
      </c>
      <c r="U356" s="1499">
        <v>27</v>
      </c>
      <c r="V356" s="1499">
        <v>13</v>
      </c>
      <c r="W356" s="1499">
        <v>11</v>
      </c>
      <c r="X356" s="1499">
        <v>2</v>
      </c>
      <c r="Y356" s="1499" t="s">
        <v>36</v>
      </c>
      <c r="Z356" s="1499" t="s">
        <v>36</v>
      </c>
      <c r="AA356" s="1508">
        <v>21</v>
      </c>
      <c r="AB356" s="1499">
        <v>85</v>
      </c>
      <c r="AC356" s="1499">
        <v>358</v>
      </c>
      <c r="AD356" s="1508">
        <v>123</v>
      </c>
      <c r="AE356" s="1500">
        <v>15.01766784452297</v>
      </c>
      <c r="AF356" s="1500">
        <v>63.250883392226157</v>
      </c>
      <c r="AG356" s="1501">
        <v>21.731448763250881</v>
      </c>
    </row>
    <row r="357" spans="2:33" s="1520" customFormat="1" ht="11.45" customHeight="1">
      <c r="B357" s="1537"/>
      <c r="C357" s="1546"/>
      <c r="D357" s="1518" t="s">
        <v>32</v>
      </c>
      <c r="E357" s="1508">
        <v>546</v>
      </c>
      <c r="F357" s="1499">
        <v>23</v>
      </c>
      <c r="G357" s="1499">
        <v>21</v>
      </c>
      <c r="H357" s="1499">
        <v>20</v>
      </c>
      <c r="I357" s="1499">
        <v>25</v>
      </c>
      <c r="J357" s="1499">
        <v>23</v>
      </c>
      <c r="K357" s="1499">
        <v>23</v>
      </c>
      <c r="L357" s="1499">
        <v>33</v>
      </c>
      <c r="M357" s="1499">
        <v>36</v>
      </c>
      <c r="N357" s="1499">
        <v>33</v>
      </c>
      <c r="O357" s="1499">
        <v>49</v>
      </c>
      <c r="P357" s="1499">
        <v>31</v>
      </c>
      <c r="Q357" s="1499">
        <v>28</v>
      </c>
      <c r="R357" s="1499">
        <v>31</v>
      </c>
      <c r="S357" s="1499">
        <v>39</v>
      </c>
      <c r="T357" s="1499">
        <v>34</v>
      </c>
      <c r="U357" s="1499">
        <v>33</v>
      </c>
      <c r="V357" s="1499">
        <v>26</v>
      </c>
      <c r="W357" s="1499">
        <v>19</v>
      </c>
      <c r="X357" s="1499">
        <v>8</v>
      </c>
      <c r="Y357" s="1499">
        <v>4</v>
      </c>
      <c r="Z357" s="1499" t="s">
        <v>36</v>
      </c>
      <c r="AA357" s="1508">
        <v>7</v>
      </c>
      <c r="AB357" s="1499">
        <v>64</v>
      </c>
      <c r="AC357" s="1499">
        <v>312</v>
      </c>
      <c r="AD357" s="1508">
        <v>163</v>
      </c>
      <c r="AE357" s="1500">
        <v>11.873840445269018</v>
      </c>
      <c r="AF357" s="1500">
        <v>57.884972170686453</v>
      </c>
      <c r="AG357" s="1501">
        <v>30.241187384044526</v>
      </c>
    </row>
    <row r="358" spans="2:33" s="1520" customFormat="1" ht="11.45" customHeight="1">
      <c r="B358" s="1536" t="s">
        <v>1549</v>
      </c>
      <c r="C358" s="1545">
        <v>310</v>
      </c>
      <c r="D358" s="1547" t="s">
        <v>1435</v>
      </c>
      <c r="E358" s="1545">
        <v>545</v>
      </c>
      <c r="F358" s="1548">
        <v>11</v>
      </c>
      <c r="G358" s="1548">
        <v>11</v>
      </c>
      <c r="H358" s="1548">
        <v>13</v>
      </c>
      <c r="I358" s="1548">
        <v>9</v>
      </c>
      <c r="J358" s="1548">
        <v>20</v>
      </c>
      <c r="K358" s="1548">
        <v>28</v>
      </c>
      <c r="L358" s="1548">
        <v>27</v>
      </c>
      <c r="M358" s="1548">
        <v>29</v>
      </c>
      <c r="N358" s="1548">
        <v>27</v>
      </c>
      <c r="O358" s="1548">
        <v>32</v>
      </c>
      <c r="P358" s="1548">
        <v>30</v>
      </c>
      <c r="Q358" s="1548">
        <v>34</v>
      </c>
      <c r="R358" s="1548">
        <v>47</v>
      </c>
      <c r="S358" s="1548">
        <v>52</v>
      </c>
      <c r="T358" s="1548">
        <v>55</v>
      </c>
      <c r="U358" s="1548">
        <v>41</v>
      </c>
      <c r="V358" s="1548">
        <v>30</v>
      </c>
      <c r="W358" s="1548">
        <v>23</v>
      </c>
      <c r="X358" s="1548">
        <v>11</v>
      </c>
      <c r="Y358" s="1548">
        <v>1</v>
      </c>
      <c r="Z358" s="1548" t="s">
        <v>36</v>
      </c>
      <c r="AA358" s="1545">
        <v>14</v>
      </c>
      <c r="AB358" s="1548">
        <v>35</v>
      </c>
      <c r="AC358" s="1548">
        <v>283</v>
      </c>
      <c r="AD358" s="1545">
        <v>213</v>
      </c>
      <c r="AE358" s="1549">
        <v>6.5913370998116756</v>
      </c>
      <c r="AF358" s="1549">
        <v>53.295668549905841</v>
      </c>
      <c r="AG358" s="1550">
        <v>40.112994350282491</v>
      </c>
    </row>
    <row r="359" spans="2:33" s="1520" customFormat="1" ht="11.45" customHeight="1">
      <c r="B359" s="1521"/>
      <c r="C359" s="1522"/>
      <c r="D359" s="1523" t="s">
        <v>31</v>
      </c>
      <c r="E359" s="1508">
        <v>266</v>
      </c>
      <c r="F359" s="1499">
        <v>4</v>
      </c>
      <c r="G359" s="1499">
        <v>8</v>
      </c>
      <c r="H359" s="1499">
        <v>6</v>
      </c>
      <c r="I359" s="1499">
        <v>6</v>
      </c>
      <c r="J359" s="1499">
        <v>9</v>
      </c>
      <c r="K359" s="1499">
        <v>11</v>
      </c>
      <c r="L359" s="1499">
        <v>14</v>
      </c>
      <c r="M359" s="1499">
        <v>16</v>
      </c>
      <c r="N359" s="1499">
        <v>11</v>
      </c>
      <c r="O359" s="1499">
        <v>16</v>
      </c>
      <c r="P359" s="1499">
        <v>20</v>
      </c>
      <c r="Q359" s="1499">
        <v>15</v>
      </c>
      <c r="R359" s="1499">
        <v>28</v>
      </c>
      <c r="S359" s="1499">
        <v>28</v>
      </c>
      <c r="T359" s="1499">
        <v>25</v>
      </c>
      <c r="U359" s="1499">
        <v>17</v>
      </c>
      <c r="V359" s="1499">
        <v>10</v>
      </c>
      <c r="W359" s="1499">
        <v>6</v>
      </c>
      <c r="X359" s="1499">
        <v>5</v>
      </c>
      <c r="Y359" s="1499">
        <v>1</v>
      </c>
      <c r="Z359" s="1499" t="s">
        <v>36</v>
      </c>
      <c r="AA359" s="1508">
        <v>10</v>
      </c>
      <c r="AB359" s="1499">
        <v>18</v>
      </c>
      <c r="AC359" s="1499">
        <v>146</v>
      </c>
      <c r="AD359" s="1508">
        <v>92</v>
      </c>
      <c r="AE359" s="1500">
        <v>7.03125</v>
      </c>
      <c r="AF359" s="1500">
        <v>57.03125</v>
      </c>
      <c r="AG359" s="1501">
        <v>35.9375</v>
      </c>
    </row>
    <row r="360" spans="2:33" s="1520" customFormat="1" ht="11.45" customHeight="1">
      <c r="B360" s="1536"/>
      <c r="C360" s="1538"/>
      <c r="D360" s="1539" t="s">
        <v>32</v>
      </c>
      <c r="E360" s="1540">
        <v>279</v>
      </c>
      <c r="F360" s="1541">
        <v>7</v>
      </c>
      <c r="G360" s="1541">
        <v>3</v>
      </c>
      <c r="H360" s="1541">
        <v>7</v>
      </c>
      <c r="I360" s="1541">
        <v>3</v>
      </c>
      <c r="J360" s="1541">
        <v>11</v>
      </c>
      <c r="K360" s="1541">
        <v>17</v>
      </c>
      <c r="L360" s="1541">
        <v>13</v>
      </c>
      <c r="M360" s="1541">
        <v>13</v>
      </c>
      <c r="N360" s="1541">
        <v>16</v>
      </c>
      <c r="O360" s="1541">
        <v>16</v>
      </c>
      <c r="P360" s="1541">
        <v>10</v>
      </c>
      <c r="Q360" s="1541">
        <v>19</v>
      </c>
      <c r="R360" s="1541">
        <v>19</v>
      </c>
      <c r="S360" s="1541">
        <v>24</v>
      </c>
      <c r="T360" s="1541">
        <v>30</v>
      </c>
      <c r="U360" s="1541">
        <v>24</v>
      </c>
      <c r="V360" s="1541">
        <v>20</v>
      </c>
      <c r="W360" s="1541">
        <v>17</v>
      </c>
      <c r="X360" s="1541">
        <v>6</v>
      </c>
      <c r="Y360" s="1541" t="s">
        <v>36</v>
      </c>
      <c r="Z360" s="1541" t="s">
        <v>36</v>
      </c>
      <c r="AA360" s="1540">
        <v>4</v>
      </c>
      <c r="AB360" s="1541">
        <v>17</v>
      </c>
      <c r="AC360" s="1541">
        <v>137</v>
      </c>
      <c r="AD360" s="1540">
        <v>121</v>
      </c>
      <c r="AE360" s="1542">
        <v>6.1818181818181817</v>
      </c>
      <c r="AF360" s="1542">
        <v>49.81818181818182</v>
      </c>
      <c r="AG360" s="1543">
        <v>44</v>
      </c>
    </row>
    <row r="361" spans="2:33" s="1520" customFormat="1" ht="11.45" customHeight="1">
      <c r="B361" s="1544" t="s">
        <v>1550</v>
      </c>
      <c r="C361" s="1508">
        <v>639</v>
      </c>
      <c r="D361" s="1518" t="s">
        <v>1435</v>
      </c>
      <c r="E361" s="1508">
        <v>1308</v>
      </c>
      <c r="F361" s="1499">
        <v>44</v>
      </c>
      <c r="G361" s="1499">
        <v>41</v>
      </c>
      <c r="H361" s="1499">
        <v>45</v>
      </c>
      <c r="I361" s="1499">
        <v>30</v>
      </c>
      <c r="J361" s="1499">
        <v>31</v>
      </c>
      <c r="K361" s="1499">
        <v>52</v>
      </c>
      <c r="L361" s="1499">
        <v>62</v>
      </c>
      <c r="M361" s="1499">
        <v>67</v>
      </c>
      <c r="N361" s="1499">
        <v>76</v>
      </c>
      <c r="O361" s="1499">
        <v>75</v>
      </c>
      <c r="P361" s="1499">
        <v>93</v>
      </c>
      <c r="Q361" s="1499">
        <v>94</v>
      </c>
      <c r="R361" s="1499">
        <v>114</v>
      </c>
      <c r="S361" s="1499">
        <v>108</v>
      </c>
      <c r="T361" s="1499">
        <v>109</v>
      </c>
      <c r="U361" s="1499">
        <v>92</v>
      </c>
      <c r="V361" s="1499">
        <v>88</v>
      </c>
      <c r="W361" s="1499">
        <v>56</v>
      </c>
      <c r="X361" s="1499">
        <v>20</v>
      </c>
      <c r="Y361" s="1499">
        <v>5</v>
      </c>
      <c r="Z361" s="1499" t="s">
        <v>36</v>
      </c>
      <c r="AA361" s="1508">
        <v>6</v>
      </c>
      <c r="AB361" s="1499">
        <v>130</v>
      </c>
      <c r="AC361" s="1499">
        <v>694</v>
      </c>
      <c r="AD361" s="1508">
        <v>478</v>
      </c>
      <c r="AE361" s="1500">
        <v>9.9846390168970824</v>
      </c>
      <c r="AF361" s="1500">
        <v>53.302611367127497</v>
      </c>
      <c r="AG361" s="1501">
        <v>36.712749615975419</v>
      </c>
    </row>
    <row r="362" spans="2:33" s="1520" customFormat="1" ht="11.45" customHeight="1">
      <c r="B362" s="1521"/>
      <c r="C362" s="1522"/>
      <c r="D362" s="1523" t="s">
        <v>31</v>
      </c>
      <c r="E362" s="1508">
        <v>617</v>
      </c>
      <c r="F362" s="1499">
        <v>23</v>
      </c>
      <c r="G362" s="1499">
        <v>29</v>
      </c>
      <c r="H362" s="1499">
        <v>19</v>
      </c>
      <c r="I362" s="1499">
        <v>10</v>
      </c>
      <c r="J362" s="1499">
        <v>15</v>
      </c>
      <c r="K362" s="1499">
        <v>23</v>
      </c>
      <c r="L362" s="1499">
        <v>27</v>
      </c>
      <c r="M362" s="1499">
        <v>37</v>
      </c>
      <c r="N362" s="1499">
        <v>42</v>
      </c>
      <c r="O362" s="1499">
        <v>45</v>
      </c>
      <c r="P362" s="1499">
        <v>40</v>
      </c>
      <c r="Q362" s="1499">
        <v>49</v>
      </c>
      <c r="R362" s="1499">
        <v>57</v>
      </c>
      <c r="S362" s="1499">
        <v>55</v>
      </c>
      <c r="T362" s="1499">
        <v>48</v>
      </c>
      <c r="U362" s="1499">
        <v>31</v>
      </c>
      <c r="V362" s="1499">
        <v>29</v>
      </c>
      <c r="W362" s="1499">
        <v>26</v>
      </c>
      <c r="X362" s="1499">
        <v>7</v>
      </c>
      <c r="Y362" s="1499" t="s">
        <v>36</v>
      </c>
      <c r="Z362" s="1499" t="s">
        <v>36</v>
      </c>
      <c r="AA362" s="1508">
        <v>5</v>
      </c>
      <c r="AB362" s="1499">
        <v>71</v>
      </c>
      <c r="AC362" s="1499">
        <v>345</v>
      </c>
      <c r="AD362" s="1508">
        <v>196</v>
      </c>
      <c r="AE362" s="1500">
        <v>11.601307189542483</v>
      </c>
      <c r="AF362" s="1500">
        <v>56.372549019607845</v>
      </c>
      <c r="AG362" s="1501">
        <v>32.026143790849673</v>
      </c>
    </row>
    <row r="363" spans="2:33" s="1520" customFormat="1" ht="11.45" customHeight="1">
      <c r="B363" s="1537"/>
      <c r="C363" s="1538"/>
      <c r="D363" s="1539" t="s">
        <v>32</v>
      </c>
      <c r="E363" s="1540">
        <v>691</v>
      </c>
      <c r="F363" s="1541">
        <v>21</v>
      </c>
      <c r="G363" s="1541">
        <v>12</v>
      </c>
      <c r="H363" s="1541">
        <v>26</v>
      </c>
      <c r="I363" s="1541">
        <v>20</v>
      </c>
      <c r="J363" s="1541">
        <v>16</v>
      </c>
      <c r="K363" s="1541">
        <v>29</v>
      </c>
      <c r="L363" s="1541">
        <v>35</v>
      </c>
      <c r="M363" s="1541">
        <v>30</v>
      </c>
      <c r="N363" s="1541">
        <v>34</v>
      </c>
      <c r="O363" s="1541">
        <v>30</v>
      </c>
      <c r="P363" s="1541">
        <v>53</v>
      </c>
      <c r="Q363" s="1541">
        <v>45</v>
      </c>
      <c r="R363" s="1541">
        <v>57</v>
      </c>
      <c r="S363" s="1541">
        <v>53</v>
      </c>
      <c r="T363" s="1541">
        <v>61</v>
      </c>
      <c r="U363" s="1541">
        <v>61</v>
      </c>
      <c r="V363" s="1541">
        <v>59</v>
      </c>
      <c r="W363" s="1541">
        <v>30</v>
      </c>
      <c r="X363" s="1541">
        <v>13</v>
      </c>
      <c r="Y363" s="1541">
        <v>5</v>
      </c>
      <c r="Z363" s="1541" t="s">
        <v>36</v>
      </c>
      <c r="AA363" s="1540">
        <v>1</v>
      </c>
      <c r="AB363" s="1541">
        <v>59</v>
      </c>
      <c r="AC363" s="1541">
        <v>349</v>
      </c>
      <c r="AD363" s="1540">
        <v>282</v>
      </c>
      <c r="AE363" s="1542">
        <v>8.5507246376811583</v>
      </c>
      <c r="AF363" s="1542">
        <v>50.579710144927539</v>
      </c>
      <c r="AG363" s="1543">
        <v>40.869565217391305</v>
      </c>
    </row>
    <row r="364" spans="2:33" s="1520" customFormat="1" ht="11.45" customHeight="1">
      <c r="B364" s="1536" t="s">
        <v>1551</v>
      </c>
      <c r="C364" s="1508">
        <v>236</v>
      </c>
      <c r="D364" s="1518" t="s">
        <v>1435</v>
      </c>
      <c r="E364" s="1508">
        <v>425</v>
      </c>
      <c r="F364" s="1499">
        <v>9</v>
      </c>
      <c r="G364" s="1499">
        <v>10</v>
      </c>
      <c r="H364" s="1499">
        <v>16</v>
      </c>
      <c r="I364" s="1499">
        <v>13</v>
      </c>
      <c r="J364" s="1499">
        <v>11</v>
      </c>
      <c r="K364" s="1499">
        <v>27</v>
      </c>
      <c r="L364" s="1499">
        <v>21</v>
      </c>
      <c r="M364" s="1499">
        <v>16</v>
      </c>
      <c r="N364" s="1499">
        <v>25</v>
      </c>
      <c r="O364" s="1499">
        <v>40</v>
      </c>
      <c r="P364" s="1499">
        <v>33</v>
      </c>
      <c r="Q364" s="1499">
        <v>29</v>
      </c>
      <c r="R364" s="1499">
        <v>21</v>
      </c>
      <c r="S364" s="1499">
        <v>32</v>
      </c>
      <c r="T364" s="1499">
        <v>36</v>
      </c>
      <c r="U364" s="1499">
        <v>28</v>
      </c>
      <c r="V364" s="1499">
        <v>20</v>
      </c>
      <c r="W364" s="1499">
        <v>17</v>
      </c>
      <c r="X364" s="1499">
        <v>5</v>
      </c>
      <c r="Y364" s="1499">
        <v>1</v>
      </c>
      <c r="Z364" s="1499" t="s">
        <v>36</v>
      </c>
      <c r="AA364" s="1508">
        <v>15</v>
      </c>
      <c r="AB364" s="1499">
        <v>35</v>
      </c>
      <c r="AC364" s="1499">
        <v>236</v>
      </c>
      <c r="AD364" s="1508">
        <v>139</v>
      </c>
      <c r="AE364" s="1500">
        <v>8.536585365853659</v>
      </c>
      <c r="AF364" s="1500">
        <v>57.560975609756092</v>
      </c>
      <c r="AG364" s="1501">
        <v>33.902439024390247</v>
      </c>
    </row>
    <row r="365" spans="2:33" s="1520" customFormat="1" ht="11.45" customHeight="1">
      <c r="B365" s="1521"/>
      <c r="C365" s="1522"/>
      <c r="D365" s="1523" t="s">
        <v>31</v>
      </c>
      <c r="E365" s="1508">
        <v>223</v>
      </c>
      <c r="F365" s="1499">
        <v>5</v>
      </c>
      <c r="G365" s="1499">
        <v>4</v>
      </c>
      <c r="H365" s="1499">
        <v>9</v>
      </c>
      <c r="I365" s="1499">
        <v>4</v>
      </c>
      <c r="J365" s="1499">
        <v>7</v>
      </c>
      <c r="K365" s="1499">
        <v>15</v>
      </c>
      <c r="L365" s="1499">
        <v>11</v>
      </c>
      <c r="M365" s="1499">
        <v>7</v>
      </c>
      <c r="N365" s="1499">
        <v>18</v>
      </c>
      <c r="O365" s="1499">
        <v>23</v>
      </c>
      <c r="P365" s="1499">
        <v>23</v>
      </c>
      <c r="Q365" s="1499">
        <v>10</v>
      </c>
      <c r="R365" s="1499">
        <v>10</v>
      </c>
      <c r="S365" s="1499">
        <v>16</v>
      </c>
      <c r="T365" s="1499">
        <v>17</v>
      </c>
      <c r="U365" s="1499">
        <v>11</v>
      </c>
      <c r="V365" s="1499">
        <v>9</v>
      </c>
      <c r="W365" s="1499">
        <v>7</v>
      </c>
      <c r="X365" s="1499">
        <v>2</v>
      </c>
      <c r="Y365" s="1499">
        <v>1</v>
      </c>
      <c r="Z365" s="1499" t="s">
        <v>36</v>
      </c>
      <c r="AA365" s="1508">
        <v>14</v>
      </c>
      <c r="AB365" s="1499">
        <v>18</v>
      </c>
      <c r="AC365" s="1499">
        <v>128</v>
      </c>
      <c r="AD365" s="1508">
        <v>63</v>
      </c>
      <c r="AE365" s="1500">
        <v>8.6124401913875595</v>
      </c>
      <c r="AF365" s="1500">
        <v>61.244019138755981</v>
      </c>
      <c r="AG365" s="1501">
        <v>30.14354066985646</v>
      </c>
    </row>
    <row r="366" spans="2:33" s="1520" customFormat="1" ht="11.45" customHeight="1">
      <c r="B366" s="1536"/>
      <c r="C366" s="1538"/>
      <c r="D366" s="1539" t="s">
        <v>32</v>
      </c>
      <c r="E366" s="1540">
        <v>202</v>
      </c>
      <c r="F366" s="1541">
        <v>4</v>
      </c>
      <c r="G366" s="1541">
        <v>6</v>
      </c>
      <c r="H366" s="1541">
        <v>7</v>
      </c>
      <c r="I366" s="1541">
        <v>9</v>
      </c>
      <c r="J366" s="1541">
        <v>4</v>
      </c>
      <c r="K366" s="1541">
        <v>12</v>
      </c>
      <c r="L366" s="1541">
        <v>10</v>
      </c>
      <c r="M366" s="1541">
        <v>9</v>
      </c>
      <c r="N366" s="1541">
        <v>7</v>
      </c>
      <c r="O366" s="1541">
        <v>17</v>
      </c>
      <c r="P366" s="1541">
        <v>10</v>
      </c>
      <c r="Q366" s="1541">
        <v>19</v>
      </c>
      <c r="R366" s="1541">
        <v>11</v>
      </c>
      <c r="S366" s="1541">
        <v>16</v>
      </c>
      <c r="T366" s="1541">
        <v>19</v>
      </c>
      <c r="U366" s="1541">
        <v>17</v>
      </c>
      <c r="V366" s="1541">
        <v>11</v>
      </c>
      <c r="W366" s="1541">
        <v>10</v>
      </c>
      <c r="X366" s="1541">
        <v>3</v>
      </c>
      <c r="Y366" s="1541" t="s">
        <v>36</v>
      </c>
      <c r="Z366" s="1541" t="s">
        <v>36</v>
      </c>
      <c r="AA366" s="1540">
        <v>1</v>
      </c>
      <c r="AB366" s="1541">
        <v>17</v>
      </c>
      <c r="AC366" s="1541">
        <v>108</v>
      </c>
      <c r="AD366" s="1540">
        <v>76</v>
      </c>
      <c r="AE366" s="1542">
        <v>8.4577114427860707</v>
      </c>
      <c r="AF366" s="1542">
        <v>53.731343283582092</v>
      </c>
      <c r="AG366" s="1543">
        <v>37.810945273631837</v>
      </c>
    </row>
    <row r="367" spans="2:33" s="1520" customFormat="1" ht="11.45" customHeight="1">
      <c r="B367" s="1544" t="s">
        <v>1552</v>
      </c>
      <c r="C367" s="1508">
        <v>566</v>
      </c>
      <c r="D367" s="1518" t="s">
        <v>1435</v>
      </c>
      <c r="E367" s="1508">
        <v>1151</v>
      </c>
      <c r="F367" s="1499">
        <v>34</v>
      </c>
      <c r="G367" s="1499">
        <v>33</v>
      </c>
      <c r="H367" s="1499">
        <v>41</v>
      </c>
      <c r="I367" s="1499">
        <v>39</v>
      </c>
      <c r="J367" s="1499">
        <v>48</v>
      </c>
      <c r="K367" s="1499">
        <v>55</v>
      </c>
      <c r="L367" s="1499">
        <v>43</v>
      </c>
      <c r="M367" s="1499">
        <v>61</v>
      </c>
      <c r="N367" s="1499">
        <v>68</v>
      </c>
      <c r="O367" s="1499">
        <v>59</v>
      </c>
      <c r="P367" s="1499">
        <v>54</v>
      </c>
      <c r="Q367" s="1499">
        <v>90</v>
      </c>
      <c r="R367" s="1499">
        <v>105</v>
      </c>
      <c r="S367" s="1499">
        <v>102</v>
      </c>
      <c r="T367" s="1499">
        <v>105</v>
      </c>
      <c r="U367" s="1499">
        <v>72</v>
      </c>
      <c r="V367" s="1499">
        <v>63</v>
      </c>
      <c r="W367" s="1499">
        <v>48</v>
      </c>
      <c r="X367" s="1499">
        <v>20</v>
      </c>
      <c r="Y367" s="1499">
        <v>4</v>
      </c>
      <c r="Z367" s="1499">
        <v>2</v>
      </c>
      <c r="AA367" s="1508">
        <v>5</v>
      </c>
      <c r="AB367" s="1499">
        <v>108</v>
      </c>
      <c r="AC367" s="1499">
        <v>622</v>
      </c>
      <c r="AD367" s="1508">
        <v>416</v>
      </c>
      <c r="AE367" s="1500">
        <v>9.4240837696335085</v>
      </c>
      <c r="AF367" s="1500">
        <v>54.275741710296685</v>
      </c>
      <c r="AG367" s="1501">
        <v>36.300174520069802</v>
      </c>
    </row>
    <row r="368" spans="2:33" s="1520" customFormat="1" ht="11.45" customHeight="1">
      <c r="B368" s="1521"/>
      <c r="C368" s="1522"/>
      <c r="D368" s="1523" t="s">
        <v>31</v>
      </c>
      <c r="E368" s="1508">
        <v>488</v>
      </c>
      <c r="F368" s="1499">
        <v>11</v>
      </c>
      <c r="G368" s="1499">
        <v>15</v>
      </c>
      <c r="H368" s="1499">
        <v>18</v>
      </c>
      <c r="I368" s="1499">
        <v>14</v>
      </c>
      <c r="J368" s="1499">
        <v>16</v>
      </c>
      <c r="K368" s="1499">
        <v>28</v>
      </c>
      <c r="L368" s="1499">
        <v>24</v>
      </c>
      <c r="M368" s="1499">
        <v>32</v>
      </c>
      <c r="N368" s="1499">
        <v>32</v>
      </c>
      <c r="O368" s="1499">
        <v>25</v>
      </c>
      <c r="P368" s="1499">
        <v>25</v>
      </c>
      <c r="Q368" s="1499">
        <v>33</v>
      </c>
      <c r="R368" s="1499">
        <v>41</v>
      </c>
      <c r="S368" s="1499">
        <v>48</v>
      </c>
      <c r="T368" s="1499">
        <v>45</v>
      </c>
      <c r="U368" s="1499">
        <v>30</v>
      </c>
      <c r="V368" s="1499">
        <v>24</v>
      </c>
      <c r="W368" s="1499">
        <v>15</v>
      </c>
      <c r="X368" s="1499">
        <v>7</v>
      </c>
      <c r="Y368" s="1499">
        <v>1</v>
      </c>
      <c r="Z368" s="1499" t="s">
        <v>36</v>
      </c>
      <c r="AA368" s="1508">
        <v>4</v>
      </c>
      <c r="AB368" s="1499">
        <v>44</v>
      </c>
      <c r="AC368" s="1499">
        <v>270</v>
      </c>
      <c r="AD368" s="1508">
        <v>170</v>
      </c>
      <c r="AE368" s="1500">
        <v>9.0909090909090917</v>
      </c>
      <c r="AF368" s="1500">
        <v>55.785123966942152</v>
      </c>
      <c r="AG368" s="1501">
        <v>35.123966942148762</v>
      </c>
    </row>
    <row r="369" spans="2:33" s="1520" customFormat="1" ht="11.45" customHeight="1">
      <c r="B369" s="1537"/>
      <c r="C369" s="1538"/>
      <c r="D369" s="1539" t="s">
        <v>32</v>
      </c>
      <c r="E369" s="1540">
        <v>663</v>
      </c>
      <c r="F369" s="1541">
        <v>23</v>
      </c>
      <c r="G369" s="1541">
        <v>18</v>
      </c>
      <c r="H369" s="1541">
        <v>23</v>
      </c>
      <c r="I369" s="1541">
        <v>25</v>
      </c>
      <c r="J369" s="1541">
        <v>32</v>
      </c>
      <c r="K369" s="1541">
        <v>27</v>
      </c>
      <c r="L369" s="1541">
        <v>19</v>
      </c>
      <c r="M369" s="1541">
        <v>29</v>
      </c>
      <c r="N369" s="1541">
        <v>36</v>
      </c>
      <c r="O369" s="1541">
        <v>34</v>
      </c>
      <c r="P369" s="1541">
        <v>29</v>
      </c>
      <c r="Q369" s="1541">
        <v>57</v>
      </c>
      <c r="R369" s="1541">
        <v>64</v>
      </c>
      <c r="S369" s="1541">
        <v>54</v>
      </c>
      <c r="T369" s="1541">
        <v>60</v>
      </c>
      <c r="U369" s="1541">
        <v>42</v>
      </c>
      <c r="V369" s="1541">
        <v>39</v>
      </c>
      <c r="W369" s="1541">
        <v>33</v>
      </c>
      <c r="X369" s="1541">
        <v>13</v>
      </c>
      <c r="Y369" s="1541">
        <v>3</v>
      </c>
      <c r="Z369" s="1541">
        <v>2</v>
      </c>
      <c r="AA369" s="1540">
        <v>1</v>
      </c>
      <c r="AB369" s="1541">
        <v>64</v>
      </c>
      <c r="AC369" s="1541">
        <v>352</v>
      </c>
      <c r="AD369" s="1540">
        <v>246</v>
      </c>
      <c r="AE369" s="1542">
        <v>9.667673716012084</v>
      </c>
      <c r="AF369" s="1542">
        <v>53.17220543806647</v>
      </c>
      <c r="AG369" s="1543">
        <v>37.160120845921455</v>
      </c>
    </row>
    <row r="370" spans="2:33" s="1520" customFormat="1" ht="11.45" customHeight="1">
      <c r="B370" s="1536" t="s">
        <v>1553</v>
      </c>
      <c r="C370" s="1508">
        <v>233</v>
      </c>
      <c r="D370" s="1518" t="s">
        <v>1435</v>
      </c>
      <c r="E370" s="1508">
        <v>479</v>
      </c>
      <c r="F370" s="1499">
        <v>14</v>
      </c>
      <c r="G370" s="1499">
        <v>11</v>
      </c>
      <c r="H370" s="1499">
        <v>18</v>
      </c>
      <c r="I370" s="1499">
        <v>16</v>
      </c>
      <c r="J370" s="1499">
        <v>18</v>
      </c>
      <c r="K370" s="1499">
        <v>22</v>
      </c>
      <c r="L370" s="1499">
        <v>27</v>
      </c>
      <c r="M370" s="1499">
        <v>29</v>
      </c>
      <c r="N370" s="1499">
        <v>19</v>
      </c>
      <c r="O370" s="1499">
        <v>27</v>
      </c>
      <c r="P370" s="1499">
        <v>35</v>
      </c>
      <c r="Q370" s="1499">
        <v>35</v>
      </c>
      <c r="R370" s="1499">
        <v>39</v>
      </c>
      <c r="S370" s="1499">
        <v>37</v>
      </c>
      <c r="T370" s="1499">
        <v>41</v>
      </c>
      <c r="U370" s="1499">
        <v>35</v>
      </c>
      <c r="V370" s="1499">
        <v>20</v>
      </c>
      <c r="W370" s="1499">
        <v>15</v>
      </c>
      <c r="X370" s="1499">
        <v>7</v>
      </c>
      <c r="Y370" s="1499">
        <v>2</v>
      </c>
      <c r="Z370" s="1499">
        <v>1</v>
      </c>
      <c r="AA370" s="1508">
        <v>11</v>
      </c>
      <c r="AB370" s="1499">
        <v>43</v>
      </c>
      <c r="AC370" s="1499">
        <v>267</v>
      </c>
      <c r="AD370" s="1508">
        <v>158</v>
      </c>
      <c r="AE370" s="1500">
        <v>9.1880341880341891</v>
      </c>
      <c r="AF370" s="1500">
        <v>57.051282051282051</v>
      </c>
      <c r="AG370" s="1501">
        <v>33.760683760683762</v>
      </c>
    </row>
    <row r="371" spans="2:33" s="1520" customFormat="1" ht="11.45" customHeight="1">
      <c r="B371" s="1521"/>
      <c r="C371" s="1522"/>
      <c r="D371" s="1523" t="s">
        <v>31</v>
      </c>
      <c r="E371" s="1508">
        <v>229</v>
      </c>
      <c r="F371" s="1499">
        <v>9</v>
      </c>
      <c r="G371" s="1499">
        <v>5</v>
      </c>
      <c r="H371" s="1499">
        <v>10</v>
      </c>
      <c r="I371" s="1499">
        <v>9</v>
      </c>
      <c r="J371" s="1499">
        <v>8</v>
      </c>
      <c r="K371" s="1499">
        <v>14</v>
      </c>
      <c r="L371" s="1499">
        <v>14</v>
      </c>
      <c r="M371" s="1499">
        <v>12</v>
      </c>
      <c r="N371" s="1499">
        <v>9</v>
      </c>
      <c r="O371" s="1499">
        <v>15</v>
      </c>
      <c r="P371" s="1499">
        <v>13</v>
      </c>
      <c r="Q371" s="1499">
        <v>16</v>
      </c>
      <c r="R371" s="1499">
        <v>19</v>
      </c>
      <c r="S371" s="1499">
        <v>13</v>
      </c>
      <c r="T371" s="1499">
        <v>21</v>
      </c>
      <c r="U371" s="1499">
        <v>12</v>
      </c>
      <c r="V371" s="1499">
        <v>12</v>
      </c>
      <c r="W371" s="1499">
        <v>7</v>
      </c>
      <c r="X371" s="1499">
        <v>2</v>
      </c>
      <c r="Y371" s="1499" t="s">
        <v>36</v>
      </c>
      <c r="Z371" s="1499" t="s">
        <v>36</v>
      </c>
      <c r="AA371" s="1508">
        <v>9</v>
      </c>
      <c r="AB371" s="1499">
        <v>24</v>
      </c>
      <c r="AC371" s="1499">
        <v>129</v>
      </c>
      <c r="AD371" s="1508">
        <v>67</v>
      </c>
      <c r="AE371" s="1500">
        <v>10.909090909090908</v>
      </c>
      <c r="AF371" s="1500">
        <v>58.636363636363633</v>
      </c>
      <c r="AG371" s="1501">
        <v>30.454545454545457</v>
      </c>
    </row>
    <row r="372" spans="2:33" s="1520" customFormat="1" ht="11.45" customHeight="1">
      <c r="B372" s="1536"/>
      <c r="C372" s="1538"/>
      <c r="D372" s="1539" t="s">
        <v>32</v>
      </c>
      <c r="E372" s="1540">
        <v>250</v>
      </c>
      <c r="F372" s="1541">
        <v>5</v>
      </c>
      <c r="G372" s="1541">
        <v>6</v>
      </c>
      <c r="H372" s="1541">
        <v>8</v>
      </c>
      <c r="I372" s="1541">
        <v>7</v>
      </c>
      <c r="J372" s="1541">
        <v>10</v>
      </c>
      <c r="K372" s="1541">
        <v>8</v>
      </c>
      <c r="L372" s="1541">
        <v>13</v>
      </c>
      <c r="M372" s="1541">
        <v>17</v>
      </c>
      <c r="N372" s="1541">
        <v>10</v>
      </c>
      <c r="O372" s="1541">
        <v>12</v>
      </c>
      <c r="P372" s="1541">
        <v>22</v>
      </c>
      <c r="Q372" s="1541">
        <v>19</v>
      </c>
      <c r="R372" s="1541">
        <v>20</v>
      </c>
      <c r="S372" s="1541">
        <v>24</v>
      </c>
      <c r="T372" s="1541">
        <v>20</v>
      </c>
      <c r="U372" s="1541">
        <v>23</v>
      </c>
      <c r="V372" s="1541">
        <v>8</v>
      </c>
      <c r="W372" s="1541">
        <v>8</v>
      </c>
      <c r="X372" s="1541">
        <v>5</v>
      </c>
      <c r="Y372" s="1541">
        <v>2</v>
      </c>
      <c r="Z372" s="1541">
        <v>1</v>
      </c>
      <c r="AA372" s="1540">
        <v>2</v>
      </c>
      <c r="AB372" s="1541">
        <v>19</v>
      </c>
      <c r="AC372" s="1541">
        <v>138</v>
      </c>
      <c r="AD372" s="1540">
        <v>91</v>
      </c>
      <c r="AE372" s="1542">
        <v>7.661290322580645</v>
      </c>
      <c r="AF372" s="1542">
        <v>55.645161290322577</v>
      </c>
      <c r="AG372" s="1543">
        <v>36.693548387096776</v>
      </c>
    </row>
    <row r="373" spans="2:33" s="1520" customFormat="1" ht="11.45" customHeight="1">
      <c r="B373" s="1544" t="s">
        <v>1554</v>
      </c>
      <c r="C373" s="1508">
        <v>607</v>
      </c>
      <c r="D373" s="1518" t="s">
        <v>1435</v>
      </c>
      <c r="E373" s="1508">
        <v>1290</v>
      </c>
      <c r="F373" s="1499">
        <v>46</v>
      </c>
      <c r="G373" s="1499">
        <v>41</v>
      </c>
      <c r="H373" s="1499">
        <v>57</v>
      </c>
      <c r="I373" s="1499">
        <v>57</v>
      </c>
      <c r="J373" s="1499">
        <v>37</v>
      </c>
      <c r="K373" s="1499">
        <v>61</v>
      </c>
      <c r="L373" s="1499">
        <v>50</v>
      </c>
      <c r="M373" s="1499">
        <v>63</v>
      </c>
      <c r="N373" s="1499">
        <v>79</v>
      </c>
      <c r="O373" s="1499">
        <v>103</v>
      </c>
      <c r="P373" s="1499">
        <v>91</v>
      </c>
      <c r="Q373" s="1499">
        <v>114</v>
      </c>
      <c r="R373" s="1499">
        <v>105</v>
      </c>
      <c r="S373" s="1499">
        <v>92</v>
      </c>
      <c r="T373" s="1499">
        <v>113</v>
      </c>
      <c r="U373" s="1499">
        <v>63</v>
      </c>
      <c r="V373" s="1499">
        <v>50</v>
      </c>
      <c r="W373" s="1499">
        <v>32</v>
      </c>
      <c r="X373" s="1499">
        <v>10</v>
      </c>
      <c r="Y373" s="1499">
        <v>3</v>
      </c>
      <c r="Z373" s="1499">
        <v>1</v>
      </c>
      <c r="AA373" s="1508">
        <v>22</v>
      </c>
      <c r="AB373" s="1499">
        <v>144</v>
      </c>
      <c r="AC373" s="1499">
        <v>760</v>
      </c>
      <c r="AD373" s="1508">
        <v>364</v>
      </c>
      <c r="AE373" s="1500">
        <v>11.356466876971609</v>
      </c>
      <c r="AF373" s="1500">
        <v>59.936908517350162</v>
      </c>
      <c r="AG373" s="1501">
        <v>28.706624605678233</v>
      </c>
    </row>
    <row r="374" spans="2:33" s="1520" customFormat="1" ht="11.45" customHeight="1">
      <c r="B374" s="1521"/>
      <c r="C374" s="1522"/>
      <c r="D374" s="1523" t="s">
        <v>31</v>
      </c>
      <c r="E374" s="1508">
        <v>588</v>
      </c>
      <c r="F374" s="1499">
        <v>22</v>
      </c>
      <c r="G374" s="1499">
        <v>18</v>
      </c>
      <c r="H374" s="1499">
        <v>33</v>
      </c>
      <c r="I374" s="1499">
        <v>25</v>
      </c>
      <c r="J374" s="1499">
        <v>21</v>
      </c>
      <c r="K374" s="1499">
        <v>28</v>
      </c>
      <c r="L374" s="1499">
        <v>26</v>
      </c>
      <c r="M374" s="1499">
        <v>29</v>
      </c>
      <c r="N374" s="1499">
        <v>33</v>
      </c>
      <c r="O374" s="1499">
        <v>46</v>
      </c>
      <c r="P374" s="1499">
        <v>45</v>
      </c>
      <c r="Q374" s="1499">
        <v>45</v>
      </c>
      <c r="R374" s="1499">
        <v>55</v>
      </c>
      <c r="S374" s="1499">
        <v>39</v>
      </c>
      <c r="T374" s="1499">
        <v>48</v>
      </c>
      <c r="U374" s="1499">
        <v>28</v>
      </c>
      <c r="V374" s="1499">
        <v>19</v>
      </c>
      <c r="W374" s="1499">
        <v>10</v>
      </c>
      <c r="X374" s="1499">
        <v>2</v>
      </c>
      <c r="Y374" s="1499" t="s">
        <v>36</v>
      </c>
      <c r="Z374" s="1499">
        <v>1</v>
      </c>
      <c r="AA374" s="1508">
        <v>15</v>
      </c>
      <c r="AB374" s="1499">
        <v>73</v>
      </c>
      <c r="AC374" s="1499">
        <v>353</v>
      </c>
      <c r="AD374" s="1508">
        <v>147</v>
      </c>
      <c r="AE374" s="1500">
        <v>12.739965095986038</v>
      </c>
      <c r="AF374" s="1500">
        <v>61.605584642233858</v>
      </c>
      <c r="AG374" s="1501">
        <v>25.654450261780106</v>
      </c>
    </row>
    <row r="375" spans="2:33" s="1520" customFormat="1" ht="11.45" customHeight="1">
      <c r="B375" s="1537"/>
      <c r="C375" s="1538"/>
      <c r="D375" s="1539" t="s">
        <v>32</v>
      </c>
      <c r="E375" s="1540">
        <v>702</v>
      </c>
      <c r="F375" s="1541">
        <v>24</v>
      </c>
      <c r="G375" s="1541">
        <v>23</v>
      </c>
      <c r="H375" s="1541">
        <v>24</v>
      </c>
      <c r="I375" s="1541">
        <v>32</v>
      </c>
      <c r="J375" s="1541">
        <v>16</v>
      </c>
      <c r="K375" s="1541">
        <v>33</v>
      </c>
      <c r="L375" s="1541">
        <v>24</v>
      </c>
      <c r="M375" s="1541">
        <v>34</v>
      </c>
      <c r="N375" s="1541">
        <v>46</v>
      </c>
      <c r="O375" s="1541">
        <v>57</v>
      </c>
      <c r="P375" s="1541">
        <v>46</v>
      </c>
      <c r="Q375" s="1541">
        <v>69</v>
      </c>
      <c r="R375" s="1541">
        <v>50</v>
      </c>
      <c r="S375" s="1541">
        <v>53</v>
      </c>
      <c r="T375" s="1541">
        <v>65</v>
      </c>
      <c r="U375" s="1541">
        <v>35</v>
      </c>
      <c r="V375" s="1541">
        <v>31</v>
      </c>
      <c r="W375" s="1541">
        <v>22</v>
      </c>
      <c r="X375" s="1541">
        <v>8</v>
      </c>
      <c r="Y375" s="1541">
        <v>3</v>
      </c>
      <c r="Z375" s="1541" t="s">
        <v>36</v>
      </c>
      <c r="AA375" s="1540">
        <v>7</v>
      </c>
      <c r="AB375" s="1541">
        <v>71</v>
      </c>
      <c r="AC375" s="1541">
        <v>407</v>
      </c>
      <c r="AD375" s="1540">
        <v>217</v>
      </c>
      <c r="AE375" s="1542">
        <v>10.215827338129497</v>
      </c>
      <c r="AF375" s="1542">
        <v>58.561151079136685</v>
      </c>
      <c r="AG375" s="1543">
        <v>31.223021582733811</v>
      </c>
    </row>
    <row r="376" spans="2:33" s="1520" customFormat="1" ht="11.45" customHeight="1">
      <c r="B376" s="1536" t="s">
        <v>1555</v>
      </c>
      <c r="C376" s="1508">
        <v>343</v>
      </c>
      <c r="D376" s="1518" t="s">
        <v>1435</v>
      </c>
      <c r="E376" s="1508">
        <v>677</v>
      </c>
      <c r="F376" s="1499">
        <v>18</v>
      </c>
      <c r="G376" s="1499">
        <v>16</v>
      </c>
      <c r="H376" s="1499">
        <v>17</v>
      </c>
      <c r="I376" s="1499">
        <v>20</v>
      </c>
      <c r="J376" s="1499">
        <v>28</v>
      </c>
      <c r="K376" s="1499">
        <v>22</v>
      </c>
      <c r="L376" s="1499">
        <v>22</v>
      </c>
      <c r="M376" s="1499">
        <v>42</v>
      </c>
      <c r="N376" s="1499">
        <v>33</v>
      </c>
      <c r="O376" s="1499">
        <v>41</v>
      </c>
      <c r="P376" s="1499">
        <v>43</v>
      </c>
      <c r="Q376" s="1499">
        <v>47</v>
      </c>
      <c r="R376" s="1499">
        <v>46</v>
      </c>
      <c r="S376" s="1499">
        <v>52</v>
      </c>
      <c r="T376" s="1499">
        <v>74</v>
      </c>
      <c r="U376" s="1499">
        <v>62</v>
      </c>
      <c r="V376" s="1499">
        <v>38</v>
      </c>
      <c r="W376" s="1499">
        <v>37</v>
      </c>
      <c r="X376" s="1499">
        <v>12</v>
      </c>
      <c r="Y376" s="1499">
        <v>3</v>
      </c>
      <c r="Z376" s="1499" t="s">
        <v>36</v>
      </c>
      <c r="AA376" s="1508">
        <v>4</v>
      </c>
      <c r="AB376" s="1499">
        <v>51</v>
      </c>
      <c r="AC376" s="1499">
        <v>344</v>
      </c>
      <c r="AD376" s="1508">
        <v>278</v>
      </c>
      <c r="AE376" s="1500">
        <v>7.578008915304606</v>
      </c>
      <c r="AF376" s="1500">
        <v>51.114413075780085</v>
      </c>
      <c r="AG376" s="1501">
        <v>41.3075780089153</v>
      </c>
    </row>
    <row r="377" spans="2:33" s="1520" customFormat="1" ht="11.45" customHeight="1">
      <c r="B377" s="1521"/>
      <c r="C377" s="1522"/>
      <c r="D377" s="1523" t="s">
        <v>31</v>
      </c>
      <c r="E377" s="1508">
        <v>296</v>
      </c>
      <c r="F377" s="1499">
        <v>7</v>
      </c>
      <c r="G377" s="1499">
        <v>7</v>
      </c>
      <c r="H377" s="1499">
        <v>7</v>
      </c>
      <c r="I377" s="1499">
        <v>6</v>
      </c>
      <c r="J377" s="1499">
        <v>13</v>
      </c>
      <c r="K377" s="1499">
        <v>11</v>
      </c>
      <c r="L377" s="1499">
        <v>12</v>
      </c>
      <c r="M377" s="1499">
        <v>19</v>
      </c>
      <c r="N377" s="1499">
        <v>14</v>
      </c>
      <c r="O377" s="1499">
        <v>28</v>
      </c>
      <c r="P377" s="1499">
        <v>17</v>
      </c>
      <c r="Q377" s="1499">
        <v>18</v>
      </c>
      <c r="R377" s="1499">
        <v>22</v>
      </c>
      <c r="S377" s="1499">
        <v>22</v>
      </c>
      <c r="T377" s="1499">
        <v>35</v>
      </c>
      <c r="U377" s="1499">
        <v>24</v>
      </c>
      <c r="V377" s="1499">
        <v>17</v>
      </c>
      <c r="W377" s="1499">
        <v>12</v>
      </c>
      <c r="X377" s="1499">
        <v>2</v>
      </c>
      <c r="Y377" s="1499" t="s">
        <v>36</v>
      </c>
      <c r="Z377" s="1499" t="s">
        <v>36</v>
      </c>
      <c r="AA377" s="1508">
        <v>3</v>
      </c>
      <c r="AB377" s="1499">
        <v>21</v>
      </c>
      <c r="AC377" s="1499">
        <v>160</v>
      </c>
      <c r="AD377" s="1508">
        <v>112</v>
      </c>
      <c r="AE377" s="1500">
        <v>7.1672354948805461</v>
      </c>
      <c r="AF377" s="1500">
        <v>54.607508532423211</v>
      </c>
      <c r="AG377" s="1501">
        <v>38.225255972696246</v>
      </c>
    </row>
    <row r="378" spans="2:33" s="1520" customFormat="1" ht="11.45" customHeight="1">
      <c r="B378" s="1536"/>
      <c r="C378" s="1546"/>
      <c r="D378" s="1518" t="s">
        <v>32</v>
      </c>
      <c r="E378" s="1508">
        <v>381</v>
      </c>
      <c r="F378" s="1499">
        <v>11</v>
      </c>
      <c r="G378" s="1499">
        <v>9</v>
      </c>
      <c r="H378" s="1499">
        <v>10</v>
      </c>
      <c r="I378" s="1499">
        <v>14</v>
      </c>
      <c r="J378" s="1499">
        <v>15</v>
      </c>
      <c r="K378" s="1499">
        <v>11</v>
      </c>
      <c r="L378" s="1499">
        <v>10</v>
      </c>
      <c r="M378" s="1499">
        <v>23</v>
      </c>
      <c r="N378" s="1499">
        <v>19</v>
      </c>
      <c r="O378" s="1499">
        <v>13</v>
      </c>
      <c r="P378" s="1499">
        <v>26</v>
      </c>
      <c r="Q378" s="1499">
        <v>29</v>
      </c>
      <c r="R378" s="1499">
        <v>24</v>
      </c>
      <c r="S378" s="1499">
        <v>30</v>
      </c>
      <c r="T378" s="1499">
        <v>39</v>
      </c>
      <c r="U378" s="1499">
        <v>38</v>
      </c>
      <c r="V378" s="1499">
        <v>21</v>
      </c>
      <c r="W378" s="1499">
        <v>25</v>
      </c>
      <c r="X378" s="1499">
        <v>10</v>
      </c>
      <c r="Y378" s="1499">
        <v>3</v>
      </c>
      <c r="Z378" s="1499" t="s">
        <v>36</v>
      </c>
      <c r="AA378" s="1508">
        <v>1</v>
      </c>
      <c r="AB378" s="1499">
        <v>30</v>
      </c>
      <c r="AC378" s="1499">
        <v>184</v>
      </c>
      <c r="AD378" s="1508">
        <v>166</v>
      </c>
      <c r="AE378" s="1500">
        <v>7.8947368421052628</v>
      </c>
      <c r="AF378" s="1500">
        <v>48.421052631578945</v>
      </c>
      <c r="AG378" s="1501">
        <v>43.684210526315795</v>
      </c>
    </row>
    <row r="379" spans="2:33" s="1520" customFormat="1" ht="11.45" customHeight="1">
      <c r="B379" s="1544" t="s">
        <v>1556</v>
      </c>
      <c r="C379" s="1545">
        <v>304</v>
      </c>
      <c r="D379" s="1547" t="s">
        <v>1435</v>
      </c>
      <c r="E379" s="1545">
        <v>603</v>
      </c>
      <c r="F379" s="1548">
        <v>12</v>
      </c>
      <c r="G379" s="1548">
        <v>14</v>
      </c>
      <c r="H379" s="1548">
        <v>12</v>
      </c>
      <c r="I379" s="1548">
        <v>11</v>
      </c>
      <c r="J379" s="1548">
        <v>18</v>
      </c>
      <c r="K379" s="1548">
        <v>18</v>
      </c>
      <c r="L379" s="1548">
        <v>25</v>
      </c>
      <c r="M379" s="1548">
        <v>21</v>
      </c>
      <c r="N379" s="1548">
        <v>26</v>
      </c>
      <c r="O379" s="1548">
        <v>39</v>
      </c>
      <c r="P379" s="1548">
        <v>45</v>
      </c>
      <c r="Q379" s="1548">
        <v>52</v>
      </c>
      <c r="R379" s="1548">
        <v>49</v>
      </c>
      <c r="S379" s="1548">
        <v>69</v>
      </c>
      <c r="T379" s="1548">
        <v>62</v>
      </c>
      <c r="U379" s="1548">
        <v>41</v>
      </c>
      <c r="V379" s="1548">
        <v>41</v>
      </c>
      <c r="W379" s="1548">
        <v>28</v>
      </c>
      <c r="X379" s="1548">
        <v>16</v>
      </c>
      <c r="Y379" s="1548">
        <v>1</v>
      </c>
      <c r="Z379" s="1548" t="s">
        <v>36</v>
      </c>
      <c r="AA379" s="1545">
        <v>3</v>
      </c>
      <c r="AB379" s="1548">
        <v>38</v>
      </c>
      <c r="AC379" s="1548">
        <v>304</v>
      </c>
      <c r="AD379" s="1545">
        <v>258</v>
      </c>
      <c r="AE379" s="1549">
        <v>6.3333333333333339</v>
      </c>
      <c r="AF379" s="1549">
        <v>50.666666666666671</v>
      </c>
      <c r="AG379" s="1550">
        <v>43</v>
      </c>
    </row>
    <row r="380" spans="2:33" s="1520" customFormat="1" ht="11.45" customHeight="1">
      <c r="B380" s="1521"/>
      <c r="C380" s="1522"/>
      <c r="D380" s="1523" t="s">
        <v>31</v>
      </c>
      <c r="E380" s="1508">
        <v>266</v>
      </c>
      <c r="F380" s="1499">
        <v>2</v>
      </c>
      <c r="G380" s="1499">
        <v>7</v>
      </c>
      <c r="H380" s="1499">
        <v>8</v>
      </c>
      <c r="I380" s="1499">
        <v>9</v>
      </c>
      <c r="J380" s="1499">
        <v>13</v>
      </c>
      <c r="K380" s="1499">
        <v>9</v>
      </c>
      <c r="L380" s="1499">
        <v>10</v>
      </c>
      <c r="M380" s="1499">
        <v>9</v>
      </c>
      <c r="N380" s="1499">
        <v>14</v>
      </c>
      <c r="O380" s="1499">
        <v>18</v>
      </c>
      <c r="P380" s="1499">
        <v>21</v>
      </c>
      <c r="Q380" s="1499">
        <v>25</v>
      </c>
      <c r="R380" s="1499">
        <v>24</v>
      </c>
      <c r="S380" s="1499">
        <v>29</v>
      </c>
      <c r="T380" s="1499">
        <v>24</v>
      </c>
      <c r="U380" s="1499">
        <v>13</v>
      </c>
      <c r="V380" s="1499">
        <v>14</v>
      </c>
      <c r="W380" s="1499">
        <v>12</v>
      </c>
      <c r="X380" s="1499">
        <v>2</v>
      </c>
      <c r="Y380" s="1499">
        <v>1</v>
      </c>
      <c r="Z380" s="1499" t="s">
        <v>36</v>
      </c>
      <c r="AA380" s="1508">
        <v>2</v>
      </c>
      <c r="AB380" s="1499">
        <v>17</v>
      </c>
      <c r="AC380" s="1499">
        <v>152</v>
      </c>
      <c r="AD380" s="1508">
        <v>95</v>
      </c>
      <c r="AE380" s="1500">
        <v>6.4393939393939394</v>
      </c>
      <c r="AF380" s="1500">
        <v>57.575757575757578</v>
      </c>
      <c r="AG380" s="1501">
        <v>35.984848484848484</v>
      </c>
    </row>
    <row r="381" spans="2:33" s="1520" customFormat="1" ht="11.45" customHeight="1">
      <c r="B381" s="1537"/>
      <c r="C381" s="1546"/>
      <c r="D381" s="1518" t="s">
        <v>32</v>
      </c>
      <c r="E381" s="1508">
        <v>337</v>
      </c>
      <c r="F381" s="1499">
        <v>10</v>
      </c>
      <c r="G381" s="1499">
        <v>7</v>
      </c>
      <c r="H381" s="1499">
        <v>4</v>
      </c>
      <c r="I381" s="1499">
        <v>2</v>
      </c>
      <c r="J381" s="1499">
        <v>5</v>
      </c>
      <c r="K381" s="1499">
        <v>9</v>
      </c>
      <c r="L381" s="1499">
        <v>15</v>
      </c>
      <c r="M381" s="1499">
        <v>12</v>
      </c>
      <c r="N381" s="1499">
        <v>12</v>
      </c>
      <c r="O381" s="1499">
        <v>21</v>
      </c>
      <c r="P381" s="1499">
        <v>24</v>
      </c>
      <c r="Q381" s="1499">
        <v>27</v>
      </c>
      <c r="R381" s="1499">
        <v>25</v>
      </c>
      <c r="S381" s="1499">
        <v>40</v>
      </c>
      <c r="T381" s="1499">
        <v>38</v>
      </c>
      <c r="U381" s="1499">
        <v>28</v>
      </c>
      <c r="V381" s="1499">
        <v>27</v>
      </c>
      <c r="W381" s="1499">
        <v>16</v>
      </c>
      <c r="X381" s="1499">
        <v>14</v>
      </c>
      <c r="Y381" s="1499" t="s">
        <v>36</v>
      </c>
      <c r="Z381" s="1499" t="s">
        <v>36</v>
      </c>
      <c r="AA381" s="1508">
        <v>1</v>
      </c>
      <c r="AB381" s="1499">
        <v>21</v>
      </c>
      <c r="AC381" s="1499">
        <v>152</v>
      </c>
      <c r="AD381" s="1508">
        <v>163</v>
      </c>
      <c r="AE381" s="1500">
        <v>6.25</v>
      </c>
      <c r="AF381" s="1500">
        <v>45.238095238095241</v>
      </c>
      <c r="AG381" s="1501">
        <v>48.511904761904759</v>
      </c>
    </row>
    <row r="382" spans="2:33" s="1520" customFormat="1" ht="11.45" customHeight="1">
      <c r="B382" s="1536" t="s">
        <v>1557</v>
      </c>
      <c r="C382" s="1545">
        <v>366</v>
      </c>
      <c r="D382" s="1547" t="s">
        <v>1435</v>
      </c>
      <c r="E382" s="1545">
        <v>703</v>
      </c>
      <c r="F382" s="1548">
        <v>6</v>
      </c>
      <c r="G382" s="1548">
        <v>13</v>
      </c>
      <c r="H382" s="1548">
        <v>14</v>
      </c>
      <c r="I382" s="1548">
        <v>25</v>
      </c>
      <c r="J382" s="1548">
        <v>13</v>
      </c>
      <c r="K382" s="1548">
        <v>26</v>
      </c>
      <c r="L382" s="1548">
        <v>17</v>
      </c>
      <c r="M382" s="1548">
        <v>16</v>
      </c>
      <c r="N382" s="1548">
        <v>42</v>
      </c>
      <c r="O382" s="1548">
        <v>37</v>
      </c>
      <c r="P382" s="1548">
        <v>52</v>
      </c>
      <c r="Q382" s="1548">
        <v>48</v>
      </c>
      <c r="R382" s="1548">
        <v>44</v>
      </c>
      <c r="S382" s="1548">
        <v>69</v>
      </c>
      <c r="T382" s="1548">
        <v>106</v>
      </c>
      <c r="U382" s="1548">
        <v>59</v>
      </c>
      <c r="V382" s="1548">
        <v>60</v>
      </c>
      <c r="W382" s="1548">
        <v>41</v>
      </c>
      <c r="X382" s="1548">
        <v>12</v>
      </c>
      <c r="Y382" s="1548">
        <v>2</v>
      </c>
      <c r="Z382" s="1548" t="s">
        <v>36</v>
      </c>
      <c r="AA382" s="1545">
        <v>1</v>
      </c>
      <c r="AB382" s="1548">
        <v>33</v>
      </c>
      <c r="AC382" s="1548">
        <v>320</v>
      </c>
      <c r="AD382" s="1545">
        <v>349</v>
      </c>
      <c r="AE382" s="1549">
        <v>4.700854700854701</v>
      </c>
      <c r="AF382" s="1549">
        <v>45.584045584045583</v>
      </c>
      <c r="AG382" s="1550">
        <v>49.715099715099711</v>
      </c>
    </row>
    <row r="383" spans="2:33" s="1520" customFormat="1" ht="11.45" customHeight="1">
      <c r="B383" s="1521"/>
      <c r="C383" s="1522"/>
      <c r="D383" s="1523" t="s">
        <v>31</v>
      </c>
      <c r="E383" s="1508">
        <v>311</v>
      </c>
      <c r="F383" s="1499">
        <v>4</v>
      </c>
      <c r="G383" s="1499">
        <v>9</v>
      </c>
      <c r="H383" s="1499">
        <v>6</v>
      </c>
      <c r="I383" s="1499">
        <v>15</v>
      </c>
      <c r="J383" s="1499">
        <v>8</v>
      </c>
      <c r="K383" s="1499">
        <v>13</v>
      </c>
      <c r="L383" s="1499">
        <v>9</v>
      </c>
      <c r="M383" s="1499">
        <v>8</v>
      </c>
      <c r="N383" s="1499">
        <v>20</v>
      </c>
      <c r="O383" s="1499">
        <v>19</v>
      </c>
      <c r="P383" s="1499">
        <v>25</v>
      </c>
      <c r="Q383" s="1499">
        <v>20</v>
      </c>
      <c r="R383" s="1499">
        <v>17</v>
      </c>
      <c r="S383" s="1499">
        <v>34</v>
      </c>
      <c r="T383" s="1499">
        <v>42</v>
      </c>
      <c r="U383" s="1499">
        <v>27</v>
      </c>
      <c r="V383" s="1499">
        <v>18</v>
      </c>
      <c r="W383" s="1499">
        <v>14</v>
      </c>
      <c r="X383" s="1499">
        <v>2</v>
      </c>
      <c r="Y383" s="1499" t="s">
        <v>36</v>
      </c>
      <c r="Z383" s="1499" t="s">
        <v>36</v>
      </c>
      <c r="AA383" s="1508">
        <v>1</v>
      </c>
      <c r="AB383" s="1499">
        <v>19</v>
      </c>
      <c r="AC383" s="1499">
        <v>154</v>
      </c>
      <c r="AD383" s="1508">
        <v>137</v>
      </c>
      <c r="AE383" s="1500">
        <v>6.129032258064516</v>
      </c>
      <c r="AF383" s="1500">
        <v>49.677419354838712</v>
      </c>
      <c r="AG383" s="1501">
        <v>44.193548387096776</v>
      </c>
    </row>
    <row r="384" spans="2:33" s="1520" customFormat="1" ht="11.45" customHeight="1">
      <c r="B384" s="1536"/>
      <c r="C384" s="1546"/>
      <c r="D384" s="1518" t="s">
        <v>32</v>
      </c>
      <c r="E384" s="1508">
        <v>392</v>
      </c>
      <c r="F384" s="1499">
        <v>2</v>
      </c>
      <c r="G384" s="1499">
        <v>4</v>
      </c>
      <c r="H384" s="1499">
        <v>8</v>
      </c>
      <c r="I384" s="1499">
        <v>10</v>
      </c>
      <c r="J384" s="1499">
        <v>5</v>
      </c>
      <c r="K384" s="1499">
        <v>13</v>
      </c>
      <c r="L384" s="1499">
        <v>8</v>
      </c>
      <c r="M384" s="1499">
        <v>8</v>
      </c>
      <c r="N384" s="1499">
        <v>22</v>
      </c>
      <c r="O384" s="1499">
        <v>18</v>
      </c>
      <c r="P384" s="1499">
        <v>27</v>
      </c>
      <c r="Q384" s="1499">
        <v>28</v>
      </c>
      <c r="R384" s="1499">
        <v>27</v>
      </c>
      <c r="S384" s="1499">
        <v>35</v>
      </c>
      <c r="T384" s="1499">
        <v>64</v>
      </c>
      <c r="U384" s="1499">
        <v>32</v>
      </c>
      <c r="V384" s="1499">
        <v>42</v>
      </c>
      <c r="W384" s="1499">
        <v>27</v>
      </c>
      <c r="X384" s="1499">
        <v>10</v>
      </c>
      <c r="Y384" s="1499">
        <v>2</v>
      </c>
      <c r="Z384" s="1499" t="s">
        <v>36</v>
      </c>
      <c r="AA384" s="1508" t="s">
        <v>36</v>
      </c>
      <c r="AB384" s="1499">
        <v>14</v>
      </c>
      <c r="AC384" s="1499">
        <v>166</v>
      </c>
      <c r="AD384" s="1508">
        <v>212</v>
      </c>
      <c r="AE384" s="1500">
        <v>3.5714285714285712</v>
      </c>
      <c r="AF384" s="1500">
        <v>42.346938775510203</v>
      </c>
      <c r="AG384" s="1501">
        <v>54.081632653061227</v>
      </c>
    </row>
    <row r="385" spans="2:33" s="1520" customFormat="1" ht="11.45" customHeight="1">
      <c r="B385" s="1544" t="s">
        <v>1558</v>
      </c>
      <c r="C385" s="1545">
        <v>66</v>
      </c>
      <c r="D385" s="1547" t="s">
        <v>1435</v>
      </c>
      <c r="E385" s="1545">
        <v>115</v>
      </c>
      <c r="F385" s="1548">
        <v>4</v>
      </c>
      <c r="G385" s="1548">
        <v>5</v>
      </c>
      <c r="H385" s="1548">
        <v>2</v>
      </c>
      <c r="I385" s="1548">
        <v>2</v>
      </c>
      <c r="J385" s="1548">
        <v>5</v>
      </c>
      <c r="K385" s="1548">
        <v>4</v>
      </c>
      <c r="L385" s="1548">
        <v>9</v>
      </c>
      <c r="M385" s="1548">
        <v>1</v>
      </c>
      <c r="N385" s="1548">
        <v>4</v>
      </c>
      <c r="O385" s="1548">
        <v>8</v>
      </c>
      <c r="P385" s="1548">
        <v>8</v>
      </c>
      <c r="Q385" s="1548">
        <v>8</v>
      </c>
      <c r="R385" s="1548">
        <v>4</v>
      </c>
      <c r="S385" s="1548">
        <v>15</v>
      </c>
      <c r="T385" s="1548">
        <v>11</v>
      </c>
      <c r="U385" s="1548">
        <v>6</v>
      </c>
      <c r="V385" s="1548">
        <v>4</v>
      </c>
      <c r="W385" s="1548">
        <v>5</v>
      </c>
      <c r="X385" s="1548" t="s">
        <v>36</v>
      </c>
      <c r="Y385" s="1548" t="s">
        <v>36</v>
      </c>
      <c r="Z385" s="1548" t="s">
        <v>36</v>
      </c>
      <c r="AA385" s="1545">
        <v>10</v>
      </c>
      <c r="AB385" s="1548">
        <v>11</v>
      </c>
      <c r="AC385" s="1548">
        <v>53</v>
      </c>
      <c r="AD385" s="1545">
        <v>41</v>
      </c>
      <c r="AE385" s="1549">
        <v>10.476190476190476</v>
      </c>
      <c r="AF385" s="1549">
        <v>50.476190476190474</v>
      </c>
      <c r="AG385" s="1550">
        <v>39.047619047619051</v>
      </c>
    </row>
    <row r="386" spans="2:33" s="1520" customFormat="1" ht="11.45" customHeight="1">
      <c r="B386" s="1521"/>
      <c r="C386" s="1522"/>
      <c r="D386" s="1523" t="s">
        <v>31</v>
      </c>
      <c r="E386" s="1508">
        <v>66</v>
      </c>
      <c r="F386" s="1499">
        <v>2</v>
      </c>
      <c r="G386" s="1499">
        <v>4</v>
      </c>
      <c r="H386" s="1499">
        <v>2</v>
      </c>
      <c r="I386" s="1499" t="s">
        <v>36</v>
      </c>
      <c r="J386" s="1499">
        <v>3</v>
      </c>
      <c r="K386" s="1499">
        <v>3</v>
      </c>
      <c r="L386" s="1499">
        <v>5</v>
      </c>
      <c r="M386" s="1499" t="s">
        <v>36</v>
      </c>
      <c r="N386" s="1499">
        <v>3</v>
      </c>
      <c r="O386" s="1499">
        <v>4</v>
      </c>
      <c r="P386" s="1499">
        <v>5</v>
      </c>
      <c r="Q386" s="1499">
        <v>5</v>
      </c>
      <c r="R386" s="1499">
        <v>1</v>
      </c>
      <c r="S386" s="1499">
        <v>9</v>
      </c>
      <c r="T386" s="1499">
        <v>7</v>
      </c>
      <c r="U386" s="1499">
        <v>2</v>
      </c>
      <c r="V386" s="1499">
        <v>2</v>
      </c>
      <c r="W386" s="1499">
        <v>1</v>
      </c>
      <c r="X386" s="1499" t="s">
        <v>36</v>
      </c>
      <c r="Y386" s="1499" t="s">
        <v>36</v>
      </c>
      <c r="Z386" s="1499" t="s">
        <v>36</v>
      </c>
      <c r="AA386" s="1508">
        <v>8</v>
      </c>
      <c r="AB386" s="1499">
        <v>8</v>
      </c>
      <c r="AC386" s="1499">
        <v>29</v>
      </c>
      <c r="AD386" s="1508">
        <v>21</v>
      </c>
      <c r="AE386" s="1500">
        <v>13.793103448275861</v>
      </c>
      <c r="AF386" s="1500">
        <v>50</v>
      </c>
      <c r="AG386" s="1501">
        <v>36.206896551724135</v>
      </c>
    </row>
    <row r="387" spans="2:33" s="1520" customFormat="1" ht="11.45" customHeight="1">
      <c r="B387" s="1537"/>
      <c r="C387" s="1546"/>
      <c r="D387" s="1518" t="s">
        <v>32</v>
      </c>
      <c r="E387" s="1508">
        <v>49</v>
      </c>
      <c r="F387" s="1499">
        <v>2</v>
      </c>
      <c r="G387" s="1499">
        <v>1</v>
      </c>
      <c r="H387" s="1499" t="s">
        <v>36</v>
      </c>
      <c r="I387" s="1499">
        <v>2</v>
      </c>
      <c r="J387" s="1499">
        <v>2</v>
      </c>
      <c r="K387" s="1499">
        <v>1</v>
      </c>
      <c r="L387" s="1499">
        <v>4</v>
      </c>
      <c r="M387" s="1499">
        <v>1</v>
      </c>
      <c r="N387" s="1499">
        <v>1</v>
      </c>
      <c r="O387" s="1499">
        <v>4</v>
      </c>
      <c r="P387" s="1499">
        <v>3</v>
      </c>
      <c r="Q387" s="1499">
        <v>3</v>
      </c>
      <c r="R387" s="1499">
        <v>3</v>
      </c>
      <c r="S387" s="1499">
        <v>6</v>
      </c>
      <c r="T387" s="1499">
        <v>4</v>
      </c>
      <c r="U387" s="1499">
        <v>4</v>
      </c>
      <c r="V387" s="1499">
        <v>2</v>
      </c>
      <c r="W387" s="1499">
        <v>4</v>
      </c>
      <c r="X387" s="1499" t="s">
        <v>36</v>
      </c>
      <c r="Y387" s="1499" t="s">
        <v>36</v>
      </c>
      <c r="Z387" s="1499" t="s">
        <v>36</v>
      </c>
      <c r="AA387" s="1508">
        <v>2</v>
      </c>
      <c r="AB387" s="1499">
        <v>3</v>
      </c>
      <c r="AC387" s="1499">
        <v>24</v>
      </c>
      <c r="AD387" s="1508">
        <v>20</v>
      </c>
      <c r="AE387" s="1500">
        <v>6.3829787234042552</v>
      </c>
      <c r="AF387" s="1500">
        <v>51.063829787234042</v>
      </c>
      <c r="AG387" s="1501">
        <v>42.553191489361701</v>
      </c>
    </row>
    <row r="388" spans="2:33" s="1520" customFormat="1" ht="11.45" customHeight="1">
      <c r="B388" s="1536" t="s">
        <v>1559</v>
      </c>
      <c r="C388" s="1545">
        <v>184</v>
      </c>
      <c r="D388" s="1547" t="s">
        <v>1435</v>
      </c>
      <c r="E388" s="1545">
        <v>364</v>
      </c>
      <c r="F388" s="1548">
        <v>6</v>
      </c>
      <c r="G388" s="1548">
        <v>3</v>
      </c>
      <c r="H388" s="1548">
        <v>11</v>
      </c>
      <c r="I388" s="1548">
        <v>9</v>
      </c>
      <c r="J388" s="1548">
        <v>15</v>
      </c>
      <c r="K388" s="1548">
        <v>7</v>
      </c>
      <c r="L388" s="1548">
        <v>11</v>
      </c>
      <c r="M388" s="1548">
        <v>12</v>
      </c>
      <c r="N388" s="1548">
        <v>20</v>
      </c>
      <c r="O388" s="1548">
        <v>19</v>
      </c>
      <c r="P388" s="1548">
        <v>21</v>
      </c>
      <c r="Q388" s="1548">
        <v>25</v>
      </c>
      <c r="R388" s="1548">
        <v>28</v>
      </c>
      <c r="S388" s="1548">
        <v>46</v>
      </c>
      <c r="T388" s="1548">
        <v>40</v>
      </c>
      <c r="U388" s="1548">
        <v>23</v>
      </c>
      <c r="V388" s="1548">
        <v>33</v>
      </c>
      <c r="W388" s="1548">
        <v>25</v>
      </c>
      <c r="X388" s="1548">
        <v>6</v>
      </c>
      <c r="Y388" s="1548">
        <v>4</v>
      </c>
      <c r="Z388" s="1548" t="s">
        <v>36</v>
      </c>
      <c r="AA388" s="1545" t="s">
        <v>36</v>
      </c>
      <c r="AB388" s="1548">
        <v>20</v>
      </c>
      <c r="AC388" s="1548">
        <v>167</v>
      </c>
      <c r="AD388" s="1545">
        <v>177</v>
      </c>
      <c r="AE388" s="1549">
        <v>5.4945054945054945</v>
      </c>
      <c r="AF388" s="1549">
        <v>45.879120879120876</v>
      </c>
      <c r="AG388" s="1550">
        <v>48.626373626373628</v>
      </c>
    </row>
    <row r="389" spans="2:33" s="1520" customFormat="1" ht="11.45" customHeight="1">
      <c r="B389" s="1521"/>
      <c r="C389" s="1522"/>
      <c r="D389" s="1523" t="s">
        <v>31</v>
      </c>
      <c r="E389" s="1508">
        <v>169</v>
      </c>
      <c r="F389" s="1499">
        <v>2</v>
      </c>
      <c r="G389" s="1499">
        <v>2</v>
      </c>
      <c r="H389" s="1499">
        <v>8</v>
      </c>
      <c r="I389" s="1499">
        <v>5</v>
      </c>
      <c r="J389" s="1499">
        <v>8</v>
      </c>
      <c r="K389" s="1499">
        <v>3</v>
      </c>
      <c r="L389" s="1499">
        <v>6</v>
      </c>
      <c r="M389" s="1499">
        <v>7</v>
      </c>
      <c r="N389" s="1499">
        <v>13</v>
      </c>
      <c r="O389" s="1499">
        <v>7</v>
      </c>
      <c r="P389" s="1499">
        <v>11</v>
      </c>
      <c r="Q389" s="1499">
        <v>12</v>
      </c>
      <c r="R389" s="1499">
        <v>10</v>
      </c>
      <c r="S389" s="1499">
        <v>22</v>
      </c>
      <c r="T389" s="1499">
        <v>19</v>
      </c>
      <c r="U389" s="1499">
        <v>9</v>
      </c>
      <c r="V389" s="1499">
        <v>12</v>
      </c>
      <c r="W389" s="1499">
        <v>9</v>
      </c>
      <c r="X389" s="1499">
        <v>4</v>
      </c>
      <c r="Y389" s="1499" t="s">
        <v>36</v>
      </c>
      <c r="Z389" s="1499" t="s">
        <v>36</v>
      </c>
      <c r="AA389" s="1508" t="s">
        <v>36</v>
      </c>
      <c r="AB389" s="1499">
        <v>12</v>
      </c>
      <c r="AC389" s="1499">
        <v>82</v>
      </c>
      <c r="AD389" s="1508">
        <v>75</v>
      </c>
      <c r="AE389" s="1500">
        <v>7.1005917159763312</v>
      </c>
      <c r="AF389" s="1500">
        <v>48.520710059171599</v>
      </c>
      <c r="AG389" s="1501">
        <v>44.378698224852073</v>
      </c>
    </row>
    <row r="390" spans="2:33" s="1520" customFormat="1" ht="11.45" customHeight="1">
      <c r="B390" s="1536"/>
      <c r="C390" s="1546"/>
      <c r="D390" s="1518" t="s">
        <v>32</v>
      </c>
      <c r="E390" s="1508">
        <v>195</v>
      </c>
      <c r="F390" s="1499">
        <v>4</v>
      </c>
      <c r="G390" s="1499">
        <v>1</v>
      </c>
      <c r="H390" s="1499">
        <v>3</v>
      </c>
      <c r="I390" s="1499">
        <v>4</v>
      </c>
      <c r="J390" s="1499">
        <v>7</v>
      </c>
      <c r="K390" s="1499">
        <v>4</v>
      </c>
      <c r="L390" s="1499">
        <v>5</v>
      </c>
      <c r="M390" s="1499">
        <v>5</v>
      </c>
      <c r="N390" s="1499">
        <v>7</v>
      </c>
      <c r="O390" s="1499">
        <v>12</v>
      </c>
      <c r="P390" s="1499">
        <v>10</v>
      </c>
      <c r="Q390" s="1499">
        <v>13</v>
      </c>
      <c r="R390" s="1499">
        <v>18</v>
      </c>
      <c r="S390" s="1499">
        <v>24</v>
      </c>
      <c r="T390" s="1499">
        <v>21</v>
      </c>
      <c r="U390" s="1499">
        <v>14</v>
      </c>
      <c r="V390" s="1499">
        <v>21</v>
      </c>
      <c r="W390" s="1499">
        <v>16</v>
      </c>
      <c r="X390" s="1499">
        <v>2</v>
      </c>
      <c r="Y390" s="1499">
        <v>4</v>
      </c>
      <c r="Z390" s="1499" t="s">
        <v>36</v>
      </c>
      <c r="AA390" s="1508" t="s">
        <v>36</v>
      </c>
      <c r="AB390" s="1499">
        <v>8</v>
      </c>
      <c r="AC390" s="1499">
        <v>85</v>
      </c>
      <c r="AD390" s="1508">
        <v>102</v>
      </c>
      <c r="AE390" s="1500">
        <v>4.1025641025641022</v>
      </c>
      <c r="AF390" s="1500">
        <v>43.589743589743591</v>
      </c>
      <c r="AG390" s="1501">
        <v>52.307692307692314</v>
      </c>
    </row>
    <row r="391" spans="2:33" s="1520" customFormat="1" ht="11.45" customHeight="1">
      <c r="B391" s="1544" t="s">
        <v>1560</v>
      </c>
      <c r="C391" s="1545">
        <v>226</v>
      </c>
      <c r="D391" s="1547" t="s">
        <v>1435</v>
      </c>
      <c r="E391" s="1545">
        <v>793</v>
      </c>
      <c r="F391" s="1548">
        <v>4</v>
      </c>
      <c r="G391" s="1548">
        <v>4</v>
      </c>
      <c r="H391" s="1548">
        <v>7</v>
      </c>
      <c r="I391" s="1548">
        <v>13</v>
      </c>
      <c r="J391" s="1548">
        <v>10</v>
      </c>
      <c r="K391" s="1548">
        <v>6</v>
      </c>
      <c r="L391" s="1548">
        <v>13</v>
      </c>
      <c r="M391" s="1548">
        <v>18</v>
      </c>
      <c r="N391" s="1548">
        <v>26</v>
      </c>
      <c r="O391" s="1548">
        <v>19</v>
      </c>
      <c r="P391" s="1548">
        <v>24</v>
      </c>
      <c r="Q391" s="1548">
        <v>37</v>
      </c>
      <c r="R391" s="1548">
        <v>53</v>
      </c>
      <c r="S391" s="1548">
        <v>43</v>
      </c>
      <c r="T391" s="1548">
        <v>55</v>
      </c>
      <c r="U391" s="1548">
        <v>78</v>
      </c>
      <c r="V391" s="1548">
        <v>85</v>
      </c>
      <c r="W391" s="1548">
        <v>128</v>
      </c>
      <c r="X391" s="1548">
        <v>108</v>
      </c>
      <c r="Y391" s="1548">
        <v>49</v>
      </c>
      <c r="Z391" s="1548">
        <v>13</v>
      </c>
      <c r="AA391" s="1545" t="s">
        <v>36</v>
      </c>
      <c r="AB391" s="1548">
        <v>15</v>
      </c>
      <c r="AC391" s="1548">
        <v>219</v>
      </c>
      <c r="AD391" s="1545">
        <v>559</v>
      </c>
      <c r="AE391" s="1549">
        <v>1.8915510718789406</v>
      </c>
      <c r="AF391" s="1549">
        <v>27.616645649432535</v>
      </c>
      <c r="AG391" s="1550">
        <v>70.491803278688522</v>
      </c>
    </row>
    <row r="392" spans="2:33" s="1520" customFormat="1" ht="11.45" customHeight="1">
      <c r="B392" s="1521"/>
      <c r="C392" s="1522"/>
      <c r="D392" s="1523" t="s">
        <v>31</v>
      </c>
      <c r="E392" s="1508">
        <v>261</v>
      </c>
      <c r="F392" s="1499">
        <v>1</v>
      </c>
      <c r="G392" s="1499">
        <v>3</v>
      </c>
      <c r="H392" s="1499">
        <v>4</v>
      </c>
      <c r="I392" s="1499">
        <v>7</v>
      </c>
      <c r="J392" s="1499">
        <v>4</v>
      </c>
      <c r="K392" s="1499">
        <v>3</v>
      </c>
      <c r="L392" s="1499">
        <v>11</v>
      </c>
      <c r="M392" s="1499">
        <v>11</v>
      </c>
      <c r="N392" s="1499">
        <v>14</v>
      </c>
      <c r="O392" s="1499">
        <v>10</v>
      </c>
      <c r="P392" s="1499">
        <v>10</v>
      </c>
      <c r="Q392" s="1499">
        <v>19</v>
      </c>
      <c r="R392" s="1499">
        <v>27</v>
      </c>
      <c r="S392" s="1499">
        <v>19</v>
      </c>
      <c r="T392" s="1499">
        <v>24</v>
      </c>
      <c r="U392" s="1499">
        <v>29</v>
      </c>
      <c r="V392" s="1499">
        <v>21</v>
      </c>
      <c r="W392" s="1499">
        <v>26</v>
      </c>
      <c r="X392" s="1499">
        <v>12</v>
      </c>
      <c r="Y392" s="1499">
        <v>6</v>
      </c>
      <c r="Z392" s="1499" t="s">
        <v>36</v>
      </c>
      <c r="AA392" s="1508" t="s">
        <v>36</v>
      </c>
      <c r="AB392" s="1499">
        <v>8</v>
      </c>
      <c r="AC392" s="1499">
        <v>116</v>
      </c>
      <c r="AD392" s="1508">
        <v>137</v>
      </c>
      <c r="AE392" s="1500">
        <v>3.0651340996168579</v>
      </c>
      <c r="AF392" s="1500">
        <v>44.444444444444443</v>
      </c>
      <c r="AG392" s="1501">
        <v>52.490421455938694</v>
      </c>
    </row>
    <row r="393" spans="2:33" s="1520" customFormat="1" ht="11.45" customHeight="1">
      <c r="B393" s="1537"/>
      <c r="C393" s="1538"/>
      <c r="D393" s="1539" t="s">
        <v>32</v>
      </c>
      <c r="E393" s="1540">
        <v>532</v>
      </c>
      <c r="F393" s="1541">
        <v>3</v>
      </c>
      <c r="G393" s="1541">
        <v>1</v>
      </c>
      <c r="H393" s="1541">
        <v>3</v>
      </c>
      <c r="I393" s="1541">
        <v>6</v>
      </c>
      <c r="J393" s="1541">
        <v>6</v>
      </c>
      <c r="K393" s="1541">
        <v>3</v>
      </c>
      <c r="L393" s="1541">
        <v>2</v>
      </c>
      <c r="M393" s="1541">
        <v>7</v>
      </c>
      <c r="N393" s="1541">
        <v>12</v>
      </c>
      <c r="O393" s="1541">
        <v>9</v>
      </c>
      <c r="P393" s="1541">
        <v>14</v>
      </c>
      <c r="Q393" s="1541">
        <v>18</v>
      </c>
      <c r="R393" s="1541">
        <v>26</v>
      </c>
      <c r="S393" s="1541">
        <v>24</v>
      </c>
      <c r="T393" s="1541">
        <v>31</v>
      </c>
      <c r="U393" s="1541">
        <v>49</v>
      </c>
      <c r="V393" s="1541">
        <v>64</v>
      </c>
      <c r="W393" s="1541">
        <v>102</v>
      </c>
      <c r="X393" s="1541">
        <v>96</v>
      </c>
      <c r="Y393" s="1541">
        <v>43</v>
      </c>
      <c r="Z393" s="1541">
        <v>13</v>
      </c>
      <c r="AA393" s="1540" t="s">
        <v>36</v>
      </c>
      <c r="AB393" s="1541">
        <v>7</v>
      </c>
      <c r="AC393" s="1541">
        <v>103</v>
      </c>
      <c r="AD393" s="1540">
        <v>422</v>
      </c>
      <c r="AE393" s="1542">
        <v>1.3157894736842104</v>
      </c>
      <c r="AF393" s="1542">
        <v>19.360902255639097</v>
      </c>
      <c r="AG393" s="1543">
        <v>79.323308270676691</v>
      </c>
    </row>
    <row r="394" spans="2:33" s="1520" customFormat="1" ht="11.45" customHeight="1">
      <c r="B394" s="1536" t="s">
        <v>1561</v>
      </c>
      <c r="C394" s="1508">
        <v>167</v>
      </c>
      <c r="D394" s="1518" t="s">
        <v>1435</v>
      </c>
      <c r="E394" s="1508">
        <v>313</v>
      </c>
      <c r="F394" s="1499">
        <v>5</v>
      </c>
      <c r="G394" s="1499">
        <v>15</v>
      </c>
      <c r="H394" s="1499">
        <v>4</v>
      </c>
      <c r="I394" s="1499">
        <v>5</v>
      </c>
      <c r="J394" s="1499">
        <v>3</v>
      </c>
      <c r="K394" s="1499">
        <v>5</v>
      </c>
      <c r="L394" s="1499">
        <v>7</v>
      </c>
      <c r="M394" s="1499">
        <v>17</v>
      </c>
      <c r="N394" s="1499">
        <v>20</v>
      </c>
      <c r="O394" s="1499">
        <v>14</v>
      </c>
      <c r="P394" s="1499">
        <v>19</v>
      </c>
      <c r="Q394" s="1499">
        <v>21</v>
      </c>
      <c r="R394" s="1499">
        <v>18</v>
      </c>
      <c r="S394" s="1499">
        <v>30</v>
      </c>
      <c r="T394" s="1499">
        <v>38</v>
      </c>
      <c r="U394" s="1499">
        <v>27</v>
      </c>
      <c r="V394" s="1499">
        <v>34</v>
      </c>
      <c r="W394" s="1499">
        <v>18</v>
      </c>
      <c r="X394" s="1499">
        <v>8</v>
      </c>
      <c r="Y394" s="1499">
        <v>3</v>
      </c>
      <c r="Z394" s="1499">
        <v>1</v>
      </c>
      <c r="AA394" s="1508">
        <v>1</v>
      </c>
      <c r="AB394" s="1499">
        <v>24</v>
      </c>
      <c r="AC394" s="1499">
        <v>129</v>
      </c>
      <c r="AD394" s="1508">
        <v>159</v>
      </c>
      <c r="AE394" s="1500">
        <v>7.6923076923076925</v>
      </c>
      <c r="AF394" s="1500">
        <v>41.346153846153847</v>
      </c>
      <c r="AG394" s="1501">
        <v>50.96153846153846</v>
      </c>
    </row>
    <row r="395" spans="2:33" s="1520" customFormat="1" ht="11.45" customHeight="1">
      <c r="B395" s="1521"/>
      <c r="C395" s="1522"/>
      <c r="D395" s="1523" t="s">
        <v>31</v>
      </c>
      <c r="E395" s="1508">
        <v>146</v>
      </c>
      <c r="F395" s="1499">
        <v>3</v>
      </c>
      <c r="G395" s="1499">
        <v>6</v>
      </c>
      <c r="H395" s="1499">
        <v>2</v>
      </c>
      <c r="I395" s="1499">
        <v>4</v>
      </c>
      <c r="J395" s="1499">
        <v>2</v>
      </c>
      <c r="K395" s="1499">
        <v>3</v>
      </c>
      <c r="L395" s="1499">
        <v>4</v>
      </c>
      <c r="M395" s="1499">
        <v>10</v>
      </c>
      <c r="N395" s="1499">
        <v>11</v>
      </c>
      <c r="O395" s="1499">
        <v>9</v>
      </c>
      <c r="P395" s="1499">
        <v>10</v>
      </c>
      <c r="Q395" s="1499">
        <v>10</v>
      </c>
      <c r="R395" s="1499">
        <v>8</v>
      </c>
      <c r="S395" s="1499">
        <v>15</v>
      </c>
      <c r="T395" s="1499">
        <v>12</v>
      </c>
      <c r="U395" s="1499">
        <v>11</v>
      </c>
      <c r="V395" s="1499">
        <v>18</v>
      </c>
      <c r="W395" s="1499">
        <v>4</v>
      </c>
      <c r="X395" s="1499">
        <v>2</v>
      </c>
      <c r="Y395" s="1499">
        <v>1</v>
      </c>
      <c r="Z395" s="1499" t="s">
        <v>36</v>
      </c>
      <c r="AA395" s="1508">
        <v>1</v>
      </c>
      <c r="AB395" s="1499">
        <v>11</v>
      </c>
      <c r="AC395" s="1499">
        <v>71</v>
      </c>
      <c r="AD395" s="1508">
        <v>63</v>
      </c>
      <c r="AE395" s="1500">
        <v>7.5862068965517242</v>
      </c>
      <c r="AF395" s="1500">
        <v>48.96551724137931</v>
      </c>
      <c r="AG395" s="1501">
        <v>43.448275862068961</v>
      </c>
    </row>
    <row r="396" spans="2:33" s="1520" customFormat="1" ht="11.45" customHeight="1">
      <c r="B396" s="1536"/>
      <c r="C396" s="1538"/>
      <c r="D396" s="1539" t="s">
        <v>32</v>
      </c>
      <c r="E396" s="1540">
        <v>167</v>
      </c>
      <c r="F396" s="1541">
        <v>2</v>
      </c>
      <c r="G396" s="1541">
        <v>9</v>
      </c>
      <c r="H396" s="1541">
        <v>2</v>
      </c>
      <c r="I396" s="1541">
        <v>1</v>
      </c>
      <c r="J396" s="1541">
        <v>1</v>
      </c>
      <c r="K396" s="1541">
        <v>2</v>
      </c>
      <c r="L396" s="1541">
        <v>3</v>
      </c>
      <c r="M396" s="1541">
        <v>7</v>
      </c>
      <c r="N396" s="1541">
        <v>9</v>
      </c>
      <c r="O396" s="1541">
        <v>5</v>
      </c>
      <c r="P396" s="1541">
        <v>9</v>
      </c>
      <c r="Q396" s="1541">
        <v>11</v>
      </c>
      <c r="R396" s="1541">
        <v>10</v>
      </c>
      <c r="S396" s="1541">
        <v>15</v>
      </c>
      <c r="T396" s="1541">
        <v>26</v>
      </c>
      <c r="U396" s="1541">
        <v>16</v>
      </c>
      <c r="V396" s="1541">
        <v>16</v>
      </c>
      <c r="W396" s="1541">
        <v>14</v>
      </c>
      <c r="X396" s="1541">
        <v>6</v>
      </c>
      <c r="Y396" s="1541">
        <v>2</v>
      </c>
      <c r="Z396" s="1541">
        <v>1</v>
      </c>
      <c r="AA396" s="1540" t="s">
        <v>36</v>
      </c>
      <c r="AB396" s="1541">
        <v>13</v>
      </c>
      <c r="AC396" s="1541">
        <v>58</v>
      </c>
      <c r="AD396" s="1540">
        <v>96</v>
      </c>
      <c r="AE396" s="1542">
        <v>7.7844311377245514</v>
      </c>
      <c r="AF396" s="1542">
        <v>34.730538922155688</v>
      </c>
      <c r="AG396" s="1543">
        <v>57.485029940119759</v>
      </c>
    </row>
    <row r="397" spans="2:33" s="1520" customFormat="1" ht="11.45" customHeight="1">
      <c r="B397" s="1544" t="s">
        <v>1562</v>
      </c>
      <c r="C397" s="1508">
        <v>277</v>
      </c>
      <c r="D397" s="1518" t="s">
        <v>1435</v>
      </c>
      <c r="E397" s="1508">
        <v>636</v>
      </c>
      <c r="F397" s="1499">
        <v>5</v>
      </c>
      <c r="G397" s="1499">
        <v>13</v>
      </c>
      <c r="H397" s="1499">
        <v>12</v>
      </c>
      <c r="I397" s="1499">
        <v>16</v>
      </c>
      <c r="J397" s="1499">
        <v>19</v>
      </c>
      <c r="K397" s="1499">
        <v>16</v>
      </c>
      <c r="L397" s="1499">
        <v>15</v>
      </c>
      <c r="M397" s="1499">
        <v>19</v>
      </c>
      <c r="N397" s="1499">
        <v>20</v>
      </c>
      <c r="O397" s="1499">
        <v>36</v>
      </c>
      <c r="P397" s="1499">
        <v>47</v>
      </c>
      <c r="Q397" s="1499">
        <v>42</v>
      </c>
      <c r="R397" s="1499">
        <v>48</v>
      </c>
      <c r="S397" s="1499">
        <v>74</v>
      </c>
      <c r="T397" s="1499">
        <v>63</v>
      </c>
      <c r="U397" s="1499">
        <v>40</v>
      </c>
      <c r="V397" s="1499">
        <v>62</v>
      </c>
      <c r="W397" s="1499">
        <v>51</v>
      </c>
      <c r="X397" s="1499">
        <v>27</v>
      </c>
      <c r="Y397" s="1499">
        <v>9</v>
      </c>
      <c r="Z397" s="1499">
        <v>2</v>
      </c>
      <c r="AA397" s="1508" t="s">
        <v>36</v>
      </c>
      <c r="AB397" s="1499">
        <v>30</v>
      </c>
      <c r="AC397" s="1499">
        <v>278</v>
      </c>
      <c r="AD397" s="1508">
        <v>328</v>
      </c>
      <c r="AE397" s="1500">
        <v>4.716981132075472</v>
      </c>
      <c r="AF397" s="1500">
        <v>43.710691823899374</v>
      </c>
      <c r="AG397" s="1501">
        <v>51.572327044025158</v>
      </c>
    </row>
    <row r="398" spans="2:33" s="1520" customFormat="1" ht="11.45" customHeight="1">
      <c r="B398" s="1521"/>
      <c r="C398" s="1522"/>
      <c r="D398" s="1523" t="s">
        <v>31</v>
      </c>
      <c r="E398" s="1508">
        <v>288</v>
      </c>
      <c r="F398" s="1499">
        <v>3</v>
      </c>
      <c r="G398" s="1499">
        <v>9</v>
      </c>
      <c r="H398" s="1499">
        <v>8</v>
      </c>
      <c r="I398" s="1499">
        <v>10</v>
      </c>
      <c r="J398" s="1499">
        <v>11</v>
      </c>
      <c r="K398" s="1499">
        <v>9</v>
      </c>
      <c r="L398" s="1499">
        <v>9</v>
      </c>
      <c r="M398" s="1499">
        <v>8</v>
      </c>
      <c r="N398" s="1499">
        <v>13</v>
      </c>
      <c r="O398" s="1499">
        <v>17</v>
      </c>
      <c r="P398" s="1499">
        <v>29</v>
      </c>
      <c r="Q398" s="1499">
        <v>22</v>
      </c>
      <c r="R398" s="1499">
        <v>26</v>
      </c>
      <c r="S398" s="1499">
        <v>32</v>
      </c>
      <c r="T398" s="1499">
        <v>27</v>
      </c>
      <c r="U398" s="1499">
        <v>11</v>
      </c>
      <c r="V398" s="1499">
        <v>20</v>
      </c>
      <c r="W398" s="1499">
        <v>16</v>
      </c>
      <c r="X398" s="1499">
        <v>7</v>
      </c>
      <c r="Y398" s="1499">
        <v>1</v>
      </c>
      <c r="Z398" s="1499" t="s">
        <v>36</v>
      </c>
      <c r="AA398" s="1508" t="s">
        <v>36</v>
      </c>
      <c r="AB398" s="1499">
        <v>20</v>
      </c>
      <c r="AC398" s="1499">
        <v>154</v>
      </c>
      <c r="AD398" s="1508">
        <v>114</v>
      </c>
      <c r="AE398" s="1500">
        <v>6.9444444444444446</v>
      </c>
      <c r="AF398" s="1500">
        <v>53.472222222222221</v>
      </c>
      <c r="AG398" s="1501">
        <v>39.583333333333329</v>
      </c>
    </row>
    <row r="399" spans="2:33" s="1520" customFormat="1" ht="11.45" customHeight="1">
      <c r="B399" s="1537"/>
      <c r="C399" s="1538"/>
      <c r="D399" s="1539" t="s">
        <v>32</v>
      </c>
      <c r="E399" s="1540">
        <v>348</v>
      </c>
      <c r="F399" s="1541">
        <v>2</v>
      </c>
      <c r="G399" s="1541">
        <v>4</v>
      </c>
      <c r="H399" s="1541">
        <v>4</v>
      </c>
      <c r="I399" s="1541">
        <v>6</v>
      </c>
      <c r="J399" s="1541">
        <v>8</v>
      </c>
      <c r="K399" s="1541">
        <v>7</v>
      </c>
      <c r="L399" s="1541">
        <v>6</v>
      </c>
      <c r="M399" s="1541">
        <v>11</v>
      </c>
      <c r="N399" s="1541">
        <v>7</v>
      </c>
      <c r="O399" s="1541">
        <v>19</v>
      </c>
      <c r="P399" s="1541">
        <v>18</v>
      </c>
      <c r="Q399" s="1541">
        <v>20</v>
      </c>
      <c r="R399" s="1541">
        <v>22</v>
      </c>
      <c r="S399" s="1541">
        <v>42</v>
      </c>
      <c r="T399" s="1541">
        <v>36</v>
      </c>
      <c r="U399" s="1541">
        <v>29</v>
      </c>
      <c r="V399" s="1541">
        <v>42</v>
      </c>
      <c r="W399" s="1541">
        <v>35</v>
      </c>
      <c r="X399" s="1541">
        <v>20</v>
      </c>
      <c r="Y399" s="1541">
        <v>8</v>
      </c>
      <c r="Z399" s="1541">
        <v>2</v>
      </c>
      <c r="AA399" s="1540" t="s">
        <v>36</v>
      </c>
      <c r="AB399" s="1541">
        <v>10</v>
      </c>
      <c r="AC399" s="1541">
        <v>124</v>
      </c>
      <c r="AD399" s="1540">
        <v>214</v>
      </c>
      <c r="AE399" s="1542">
        <v>2.8735632183908044</v>
      </c>
      <c r="AF399" s="1542">
        <v>35.632183908045981</v>
      </c>
      <c r="AG399" s="1543">
        <v>61.494252873563212</v>
      </c>
    </row>
    <row r="400" spans="2:33" s="1520" customFormat="1" ht="11.45" customHeight="1">
      <c r="B400" s="1536" t="s">
        <v>1563</v>
      </c>
      <c r="C400" s="1508">
        <v>396</v>
      </c>
      <c r="D400" s="1518" t="s">
        <v>1435</v>
      </c>
      <c r="E400" s="1508">
        <v>841</v>
      </c>
      <c r="F400" s="1499">
        <v>16</v>
      </c>
      <c r="G400" s="1499">
        <v>19</v>
      </c>
      <c r="H400" s="1499">
        <v>33</v>
      </c>
      <c r="I400" s="1499">
        <v>25</v>
      </c>
      <c r="J400" s="1499">
        <v>29</v>
      </c>
      <c r="K400" s="1499">
        <v>29</v>
      </c>
      <c r="L400" s="1499">
        <v>30</v>
      </c>
      <c r="M400" s="1499">
        <v>31</v>
      </c>
      <c r="N400" s="1499">
        <v>41</v>
      </c>
      <c r="O400" s="1499">
        <v>38</v>
      </c>
      <c r="P400" s="1499">
        <v>38</v>
      </c>
      <c r="Q400" s="1499">
        <v>63</v>
      </c>
      <c r="R400" s="1499">
        <v>87</v>
      </c>
      <c r="S400" s="1499">
        <v>97</v>
      </c>
      <c r="T400" s="1499">
        <v>80</v>
      </c>
      <c r="U400" s="1499">
        <v>59</v>
      </c>
      <c r="V400" s="1499">
        <v>59</v>
      </c>
      <c r="W400" s="1499">
        <v>43</v>
      </c>
      <c r="X400" s="1499">
        <v>15</v>
      </c>
      <c r="Y400" s="1499">
        <v>4</v>
      </c>
      <c r="Z400" s="1499" t="s">
        <v>36</v>
      </c>
      <c r="AA400" s="1508">
        <v>5</v>
      </c>
      <c r="AB400" s="1499">
        <v>68</v>
      </c>
      <c r="AC400" s="1499">
        <v>411</v>
      </c>
      <c r="AD400" s="1508">
        <v>357</v>
      </c>
      <c r="AE400" s="1500">
        <v>8.133971291866029</v>
      </c>
      <c r="AF400" s="1500">
        <v>49.162679425837318</v>
      </c>
      <c r="AG400" s="1501">
        <v>42.703349282296649</v>
      </c>
    </row>
    <row r="401" spans="2:33" s="1520" customFormat="1" ht="11.45" customHeight="1">
      <c r="B401" s="1521"/>
      <c r="C401" s="1522"/>
      <c r="D401" s="1523" t="s">
        <v>31</v>
      </c>
      <c r="E401" s="1508">
        <v>379</v>
      </c>
      <c r="F401" s="1499">
        <v>9</v>
      </c>
      <c r="G401" s="1499">
        <v>5</v>
      </c>
      <c r="H401" s="1499">
        <v>19</v>
      </c>
      <c r="I401" s="1499">
        <v>11</v>
      </c>
      <c r="J401" s="1499">
        <v>15</v>
      </c>
      <c r="K401" s="1499">
        <v>19</v>
      </c>
      <c r="L401" s="1499">
        <v>13</v>
      </c>
      <c r="M401" s="1499">
        <v>15</v>
      </c>
      <c r="N401" s="1499">
        <v>21</v>
      </c>
      <c r="O401" s="1499">
        <v>15</v>
      </c>
      <c r="P401" s="1499">
        <v>20</v>
      </c>
      <c r="Q401" s="1499">
        <v>23</v>
      </c>
      <c r="R401" s="1499">
        <v>47</v>
      </c>
      <c r="S401" s="1499">
        <v>39</v>
      </c>
      <c r="T401" s="1499">
        <v>37</v>
      </c>
      <c r="U401" s="1499">
        <v>26</v>
      </c>
      <c r="V401" s="1499">
        <v>23</v>
      </c>
      <c r="W401" s="1499">
        <v>15</v>
      </c>
      <c r="X401" s="1499">
        <v>1</v>
      </c>
      <c r="Y401" s="1499">
        <v>1</v>
      </c>
      <c r="Z401" s="1499" t="s">
        <v>36</v>
      </c>
      <c r="AA401" s="1508">
        <v>5</v>
      </c>
      <c r="AB401" s="1499">
        <v>33</v>
      </c>
      <c r="AC401" s="1499">
        <v>199</v>
      </c>
      <c r="AD401" s="1508">
        <v>142</v>
      </c>
      <c r="AE401" s="1500">
        <v>8.8235294117647065</v>
      </c>
      <c r="AF401" s="1500">
        <v>53.208556149732622</v>
      </c>
      <c r="AG401" s="1501">
        <v>37.967914438502675</v>
      </c>
    </row>
    <row r="402" spans="2:33" s="1520" customFormat="1" ht="11.45" customHeight="1">
      <c r="B402" s="1536"/>
      <c r="C402" s="1538"/>
      <c r="D402" s="1539" t="s">
        <v>32</v>
      </c>
      <c r="E402" s="1540">
        <v>462</v>
      </c>
      <c r="F402" s="1541">
        <v>7</v>
      </c>
      <c r="G402" s="1541">
        <v>14</v>
      </c>
      <c r="H402" s="1541">
        <v>14</v>
      </c>
      <c r="I402" s="1541">
        <v>14</v>
      </c>
      <c r="J402" s="1541">
        <v>14</v>
      </c>
      <c r="K402" s="1541">
        <v>10</v>
      </c>
      <c r="L402" s="1541">
        <v>17</v>
      </c>
      <c r="M402" s="1541">
        <v>16</v>
      </c>
      <c r="N402" s="1541">
        <v>20</v>
      </c>
      <c r="O402" s="1541">
        <v>23</v>
      </c>
      <c r="P402" s="1541">
        <v>18</v>
      </c>
      <c r="Q402" s="1541">
        <v>40</v>
      </c>
      <c r="R402" s="1541">
        <v>40</v>
      </c>
      <c r="S402" s="1541">
        <v>58</v>
      </c>
      <c r="T402" s="1541">
        <v>43</v>
      </c>
      <c r="U402" s="1541">
        <v>33</v>
      </c>
      <c r="V402" s="1541">
        <v>36</v>
      </c>
      <c r="W402" s="1541">
        <v>28</v>
      </c>
      <c r="X402" s="1541">
        <v>14</v>
      </c>
      <c r="Y402" s="1541">
        <v>3</v>
      </c>
      <c r="Z402" s="1541" t="s">
        <v>36</v>
      </c>
      <c r="AA402" s="1540" t="s">
        <v>36</v>
      </c>
      <c r="AB402" s="1541">
        <v>35</v>
      </c>
      <c r="AC402" s="1541">
        <v>212</v>
      </c>
      <c r="AD402" s="1540">
        <v>215</v>
      </c>
      <c r="AE402" s="1542">
        <v>7.5757575757575761</v>
      </c>
      <c r="AF402" s="1542">
        <v>45.887445887445885</v>
      </c>
      <c r="AG402" s="1543">
        <v>46.536796536796537</v>
      </c>
    </row>
    <row r="403" spans="2:33" s="1520" customFormat="1" ht="11.45" customHeight="1">
      <c r="B403" s="1544" t="s">
        <v>1564</v>
      </c>
      <c r="C403" s="1508">
        <v>92</v>
      </c>
      <c r="D403" s="1518" t="s">
        <v>1435</v>
      </c>
      <c r="E403" s="1508">
        <v>173</v>
      </c>
      <c r="F403" s="1499" t="s">
        <v>36</v>
      </c>
      <c r="G403" s="1499">
        <v>5</v>
      </c>
      <c r="H403" s="1499">
        <v>6</v>
      </c>
      <c r="I403" s="1499">
        <v>2</v>
      </c>
      <c r="J403" s="1499">
        <v>2</v>
      </c>
      <c r="K403" s="1499" t="s">
        <v>36</v>
      </c>
      <c r="L403" s="1499">
        <v>8</v>
      </c>
      <c r="M403" s="1499">
        <v>6</v>
      </c>
      <c r="N403" s="1499">
        <v>7</v>
      </c>
      <c r="O403" s="1499">
        <v>11</v>
      </c>
      <c r="P403" s="1499">
        <v>7</v>
      </c>
      <c r="Q403" s="1499">
        <v>7</v>
      </c>
      <c r="R403" s="1499">
        <v>23</v>
      </c>
      <c r="S403" s="1499">
        <v>13</v>
      </c>
      <c r="T403" s="1499">
        <v>29</v>
      </c>
      <c r="U403" s="1499">
        <v>12</v>
      </c>
      <c r="V403" s="1499">
        <v>14</v>
      </c>
      <c r="W403" s="1499">
        <v>8</v>
      </c>
      <c r="X403" s="1499">
        <v>11</v>
      </c>
      <c r="Y403" s="1499">
        <v>1</v>
      </c>
      <c r="Z403" s="1499" t="s">
        <v>36</v>
      </c>
      <c r="AA403" s="1508">
        <v>1</v>
      </c>
      <c r="AB403" s="1499">
        <v>11</v>
      </c>
      <c r="AC403" s="1499">
        <v>73</v>
      </c>
      <c r="AD403" s="1508">
        <v>88</v>
      </c>
      <c r="AE403" s="1500">
        <v>6.395348837209303</v>
      </c>
      <c r="AF403" s="1500">
        <v>42.441860465116278</v>
      </c>
      <c r="AG403" s="1501">
        <v>51.162790697674424</v>
      </c>
    </row>
    <row r="404" spans="2:33" s="1520" customFormat="1" ht="11.45" customHeight="1">
      <c r="B404" s="1521"/>
      <c r="C404" s="1522"/>
      <c r="D404" s="1523" t="s">
        <v>31</v>
      </c>
      <c r="E404" s="1508">
        <v>80</v>
      </c>
      <c r="F404" s="1499" t="s">
        <v>36</v>
      </c>
      <c r="G404" s="1499">
        <v>3</v>
      </c>
      <c r="H404" s="1499">
        <v>2</v>
      </c>
      <c r="I404" s="1499">
        <v>2</v>
      </c>
      <c r="J404" s="1499">
        <v>2</v>
      </c>
      <c r="K404" s="1499" t="s">
        <v>36</v>
      </c>
      <c r="L404" s="1499">
        <v>5</v>
      </c>
      <c r="M404" s="1499">
        <v>1</v>
      </c>
      <c r="N404" s="1499">
        <v>4</v>
      </c>
      <c r="O404" s="1499">
        <v>4</v>
      </c>
      <c r="P404" s="1499">
        <v>4</v>
      </c>
      <c r="Q404" s="1499">
        <v>4</v>
      </c>
      <c r="R404" s="1499">
        <v>13</v>
      </c>
      <c r="S404" s="1499">
        <v>7</v>
      </c>
      <c r="T404" s="1499">
        <v>9</v>
      </c>
      <c r="U404" s="1499">
        <v>6</v>
      </c>
      <c r="V404" s="1499">
        <v>7</v>
      </c>
      <c r="W404" s="1499">
        <v>1</v>
      </c>
      <c r="X404" s="1499">
        <v>5</v>
      </c>
      <c r="Y404" s="1499" t="s">
        <v>36</v>
      </c>
      <c r="Z404" s="1499" t="s">
        <v>36</v>
      </c>
      <c r="AA404" s="1508">
        <v>1</v>
      </c>
      <c r="AB404" s="1499">
        <v>5</v>
      </c>
      <c r="AC404" s="1499">
        <v>39</v>
      </c>
      <c r="AD404" s="1508">
        <v>35</v>
      </c>
      <c r="AE404" s="1500">
        <v>6.3291139240506329</v>
      </c>
      <c r="AF404" s="1500">
        <v>49.367088607594937</v>
      </c>
      <c r="AG404" s="1501">
        <v>44.303797468354425</v>
      </c>
    </row>
    <row r="405" spans="2:33" s="1520" customFormat="1" ht="11.45" customHeight="1">
      <c r="B405" s="1537"/>
      <c r="C405" s="1538"/>
      <c r="D405" s="1539" t="s">
        <v>32</v>
      </c>
      <c r="E405" s="1540">
        <v>93</v>
      </c>
      <c r="F405" s="1541" t="s">
        <v>36</v>
      </c>
      <c r="G405" s="1541">
        <v>2</v>
      </c>
      <c r="H405" s="1541">
        <v>4</v>
      </c>
      <c r="I405" s="1541" t="s">
        <v>36</v>
      </c>
      <c r="J405" s="1541" t="s">
        <v>36</v>
      </c>
      <c r="K405" s="1541" t="s">
        <v>36</v>
      </c>
      <c r="L405" s="1541">
        <v>3</v>
      </c>
      <c r="M405" s="1541">
        <v>5</v>
      </c>
      <c r="N405" s="1541">
        <v>3</v>
      </c>
      <c r="O405" s="1541">
        <v>7</v>
      </c>
      <c r="P405" s="1541">
        <v>3</v>
      </c>
      <c r="Q405" s="1541">
        <v>3</v>
      </c>
      <c r="R405" s="1541">
        <v>10</v>
      </c>
      <c r="S405" s="1541">
        <v>6</v>
      </c>
      <c r="T405" s="1541">
        <v>20</v>
      </c>
      <c r="U405" s="1541">
        <v>6</v>
      </c>
      <c r="V405" s="1541">
        <v>7</v>
      </c>
      <c r="W405" s="1541">
        <v>7</v>
      </c>
      <c r="X405" s="1541">
        <v>6</v>
      </c>
      <c r="Y405" s="1541">
        <v>1</v>
      </c>
      <c r="Z405" s="1541" t="s">
        <v>36</v>
      </c>
      <c r="AA405" s="1540" t="s">
        <v>36</v>
      </c>
      <c r="AB405" s="1541">
        <v>6</v>
      </c>
      <c r="AC405" s="1541">
        <v>34</v>
      </c>
      <c r="AD405" s="1540">
        <v>53</v>
      </c>
      <c r="AE405" s="1542">
        <v>6.4516129032258061</v>
      </c>
      <c r="AF405" s="1542">
        <v>36.55913978494624</v>
      </c>
      <c r="AG405" s="1543">
        <v>56.98924731182796</v>
      </c>
    </row>
    <row r="406" spans="2:33" s="1520" customFormat="1" ht="11.45" customHeight="1">
      <c r="B406" s="1536" t="s">
        <v>1565</v>
      </c>
      <c r="C406" s="1508">
        <v>89</v>
      </c>
      <c r="D406" s="1518" t="s">
        <v>1435</v>
      </c>
      <c r="E406" s="1508">
        <v>170</v>
      </c>
      <c r="F406" s="1499">
        <v>2</v>
      </c>
      <c r="G406" s="1499">
        <v>3</v>
      </c>
      <c r="H406" s="1499">
        <v>5</v>
      </c>
      <c r="I406" s="1499">
        <v>3</v>
      </c>
      <c r="J406" s="1499">
        <v>3</v>
      </c>
      <c r="K406" s="1499">
        <v>3</v>
      </c>
      <c r="L406" s="1499">
        <v>5</v>
      </c>
      <c r="M406" s="1499">
        <v>5</v>
      </c>
      <c r="N406" s="1499">
        <v>5</v>
      </c>
      <c r="O406" s="1499">
        <v>13</v>
      </c>
      <c r="P406" s="1499">
        <v>11</v>
      </c>
      <c r="Q406" s="1499">
        <v>14</v>
      </c>
      <c r="R406" s="1499">
        <v>12</v>
      </c>
      <c r="S406" s="1499">
        <v>25</v>
      </c>
      <c r="T406" s="1499">
        <v>15</v>
      </c>
      <c r="U406" s="1499">
        <v>20</v>
      </c>
      <c r="V406" s="1499">
        <v>16</v>
      </c>
      <c r="W406" s="1499">
        <v>6</v>
      </c>
      <c r="X406" s="1499">
        <v>4</v>
      </c>
      <c r="Y406" s="1499" t="s">
        <v>36</v>
      </c>
      <c r="Z406" s="1499" t="s">
        <v>36</v>
      </c>
      <c r="AA406" s="1508" t="s">
        <v>36</v>
      </c>
      <c r="AB406" s="1499">
        <v>10</v>
      </c>
      <c r="AC406" s="1499">
        <v>74</v>
      </c>
      <c r="AD406" s="1508">
        <v>86</v>
      </c>
      <c r="AE406" s="1500">
        <v>5.8823529411764701</v>
      </c>
      <c r="AF406" s="1500">
        <v>43.529411764705884</v>
      </c>
      <c r="AG406" s="1501">
        <v>50.588235294117645</v>
      </c>
    </row>
    <row r="407" spans="2:33" s="1520" customFormat="1" ht="11.45" customHeight="1">
      <c r="B407" s="1521"/>
      <c r="C407" s="1522"/>
      <c r="D407" s="1523" t="s">
        <v>31</v>
      </c>
      <c r="E407" s="1508">
        <v>77</v>
      </c>
      <c r="F407" s="1499">
        <v>1</v>
      </c>
      <c r="G407" s="1499">
        <v>1</v>
      </c>
      <c r="H407" s="1499">
        <v>3</v>
      </c>
      <c r="I407" s="1499">
        <v>2</v>
      </c>
      <c r="J407" s="1499">
        <v>2</v>
      </c>
      <c r="K407" s="1499">
        <v>2</v>
      </c>
      <c r="L407" s="1499">
        <v>5</v>
      </c>
      <c r="M407" s="1499">
        <v>1</v>
      </c>
      <c r="N407" s="1499">
        <v>3</v>
      </c>
      <c r="O407" s="1499">
        <v>8</v>
      </c>
      <c r="P407" s="1499">
        <v>7</v>
      </c>
      <c r="Q407" s="1499">
        <v>7</v>
      </c>
      <c r="R407" s="1499">
        <v>3</v>
      </c>
      <c r="S407" s="1499">
        <v>11</v>
      </c>
      <c r="T407" s="1499">
        <v>6</v>
      </c>
      <c r="U407" s="1499">
        <v>6</v>
      </c>
      <c r="V407" s="1499">
        <v>8</v>
      </c>
      <c r="W407" s="1499" t="s">
        <v>36</v>
      </c>
      <c r="X407" s="1499">
        <v>1</v>
      </c>
      <c r="Y407" s="1499" t="s">
        <v>36</v>
      </c>
      <c r="Z407" s="1499" t="s">
        <v>36</v>
      </c>
      <c r="AA407" s="1508" t="s">
        <v>36</v>
      </c>
      <c r="AB407" s="1499">
        <v>5</v>
      </c>
      <c r="AC407" s="1499">
        <v>40</v>
      </c>
      <c r="AD407" s="1508">
        <v>32</v>
      </c>
      <c r="AE407" s="1500">
        <v>6.4935064935064926</v>
      </c>
      <c r="AF407" s="1500">
        <v>51.94805194805194</v>
      </c>
      <c r="AG407" s="1501">
        <v>41.558441558441558</v>
      </c>
    </row>
    <row r="408" spans="2:33" s="1520" customFormat="1" ht="11.45" customHeight="1">
      <c r="B408" s="1536"/>
      <c r="C408" s="1538"/>
      <c r="D408" s="1539" t="s">
        <v>32</v>
      </c>
      <c r="E408" s="1540">
        <v>93</v>
      </c>
      <c r="F408" s="1541">
        <v>1</v>
      </c>
      <c r="G408" s="1541">
        <v>2</v>
      </c>
      <c r="H408" s="1541">
        <v>2</v>
      </c>
      <c r="I408" s="1541">
        <v>1</v>
      </c>
      <c r="J408" s="1541">
        <v>1</v>
      </c>
      <c r="K408" s="1541">
        <v>1</v>
      </c>
      <c r="L408" s="1541" t="s">
        <v>36</v>
      </c>
      <c r="M408" s="1541">
        <v>4</v>
      </c>
      <c r="N408" s="1541">
        <v>2</v>
      </c>
      <c r="O408" s="1541">
        <v>5</v>
      </c>
      <c r="P408" s="1541">
        <v>4</v>
      </c>
      <c r="Q408" s="1541">
        <v>7</v>
      </c>
      <c r="R408" s="1541">
        <v>9</v>
      </c>
      <c r="S408" s="1541">
        <v>14</v>
      </c>
      <c r="T408" s="1541">
        <v>9</v>
      </c>
      <c r="U408" s="1541">
        <v>14</v>
      </c>
      <c r="V408" s="1541">
        <v>8</v>
      </c>
      <c r="W408" s="1541">
        <v>6</v>
      </c>
      <c r="X408" s="1541">
        <v>3</v>
      </c>
      <c r="Y408" s="1541" t="s">
        <v>36</v>
      </c>
      <c r="Z408" s="1541" t="s">
        <v>36</v>
      </c>
      <c r="AA408" s="1540" t="s">
        <v>36</v>
      </c>
      <c r="AB408" s="1541">
        <v>5</v>
      </c>
      <c r="AC408" s="1541">
        <v>34</v>
      </c>
      <c r="AD408" s="1540">
        <v>54</v>
      </c>
      <c r="AE408" s="1542">
        <v>5.376344086021505</v>
      </c>
      <c r="AF408" s="1542">
        <v>36.55913978494624</v>
      </c>
      <c r="AG408" s="1543">
        <v>58.064516129032263</v>
      </c>
    </row>
    <row r="409" spans="2:33" s="1520" customFormat="1" ht="11.45" customHeight="1">
      <c r="B409" s="1544" t="s">
        <v>1566</v>
      </c>
      <c r="C409" s="1508">
        <v>176</v>
      </c>
      <c r="D409" s="1518" t="s">
        <v>1435</v>
      </c>
      <c r="E409" s="1508">
        <v>382</v>
      </c>
      <c r="F409" s="1499">
        <v>3</v>
      </c>
      <c r="G409" s="1499">
        <v>6</v>
      </c>
      <c r="H409" s="1499">
        <v>9</v>
      </c>
      <c r="I409" s="1499">
        <v>13</v>
      </c>
      <c r="J409" s="1499">
        <v>9</v>
      </c>
      <c r="K409" s="1499">
        <v>2</v>
      </c>
      <c r="L409" s="1499">
        <v>10</v>
      </c>
      <c r="M409" s="1499">
        <v>15</v>
      </c>
      <c r="N409" s="1499">
        <v>17</v>
      </c>
      <c r="O409" s="1499">
        <v>28</v>
      </c>
      <c r="P409" s="1499">
        <v>25</v>
      </c>
      <c r="Q409" s="1499">
        <v>17</v>
      </c>
      <c r="R409" s="1499">
        <v>43</v>
      </c>
      <c r="S409" s="1499">
        <v>50</v>
      </c>
      <c r="T409" s="1499">
        <v>47</v>
      </c>
      <c r="U409" s="1499">
        <v>38</v>
      </c>
      <c r="V409" s="1499">
        <v>27</v>
      </c>
      <c r="W409" s="1499">
        <v>11</v>
      </c>
      <c r="X409" s="1499">
        <v>9</v>
      </c>
      <c r="Y409" s="1499">
        <v>2</v>
      </c>
      <c r="Z409" s="1499">
        <v>1</v>
      </c>
      <c r="AA409" s="1508" t="s">
        <v>36</v>
      </c>
      <c r="AB409" s="1499">
        <v>18</v>
      </c>
      <c r="AC409" s="1499">
        <v>179</v>
      </c>
      <c r="AD409" s="1508">
        <v>185</v>
      </c>
      <c r="AE409" s="1500">
        <v>4.7120418848167542</v>
      </c>
      <c r="AF409" s="1500">
        <v>46.858638743455501</v>
      </c>
      <c r="AG409" s="1501">
        <v>48.42931937172775</v>
      </c>
    </row>
    <row r="410" spans="2:33" s="1520" customFormat="1" ht="11.45" customHeight="1">
      <c r="B410" s="1521"/>
      <c r="C410" s="1522"/>
      <c r="D410" s="1523" t="s">
        <v>31</v>
      </c>
      <c r="E410" s="1508">
        <v>167</v>
      </c>
      <c r="F410" s="1499">
        <v>1</v>
      </c>
      <c r="G410" s="1499">
        <v>1</v>
      </c>
      <c r="H410" s="1499">
        <v>7</v>
      </c>
      <c r="I410" s="1499">
        <v>5</v>
      </c>
      <c r="J410" s="1499">
        <v>6</v>
      </c>
      <c r="K410" s="1499" t="s">
        <v>36</v>
      </c>
      <c r="L410" s="1499">
        <v>4</v>
      </c>
      <c r="M410" s="1499">
        <v>10</v>
      </c>
      <c r="N410" s="1499">
        <v>5</v>
      </c>
      <c r="O410" s="1499">
        <v>20</v>
      </c>
      <c r="P410" s="1499">
        <v>9</v>
      </c>
      <c r="Q410" s="1499">
        <v>6</v>
      </c>
      <c r="R410" s="1499">
        <v>19</v>
      </c>
      <c r="S410" s="1499">
        <v>24</v>
      </c>
      <c r="T410" s="1499">
        <v>19</v>
      </c>
      <c r="U410" s="1499">
        <v>15</v>
      </c>
      <c r="V410" s="1499">
        <v>12</v>
      </c>
      <c r="W410" s="1499">
        <v>2</v>
      </c>
      <c r="X410" s="1499">
        <v>2</v>
      </c>
      <c r="Y410" s="1499" t="s">
        <v>36</v>
      </c>
      <c r="Z410" s="1499" t="s">
        <v>36</v>
      </c>
      <c r="AA410" s="1508" t="s">
        <v>36</v>
      </c>
      <c r="AB410" s="1499">
        <v>9</v>
      </c>
      <c r="AC410" s="1499">
        <v>84</v>
      </c>
      <c r="AD410" s="1508">
        <v>74</v>
      </c>
      <c r="AE410" s="1500">
        <v>5.3892215568862278</v>
      </c>
      <c r="AF410" s="1500">
        <v>50.299401197604787</v>
      </c>
      <c r="AG410" s="1501">
        <v>44.311377245508979</v>
      </c>
    </row>
    <row r="411" spans="2:33" s="1520" customFormat="1" ht="11.45" customHeight="1">
      <c r="B411" s="1537"/>
      <c r="C411" s="1546"/>
      <c r="D411" s="1518" t="s">
        <v>32</v>
      </c>
      <c r="E411" s="1508">
        <v>215</v>
      </c>
      <c r="F411" s="1499">
        <v>2</v>
      </c>
      <c r="G411" s="1499">
        <v>5</v>
      </c>
      <c r="H411" s="1499">
        <v>2</v>
      </c>
      <c r="I411" s="1499">
        <v>8</v>
      </c>
      <c r="J411" s="1499">
        <v>3</v>
      </c>
      <c r="K411" s="1499">
        <v>2</v>
      </c>
      <c r="L411" s="1499">
        <v>6</v>
      </c>
      <c r="M411" s="1499">
        <v>5</v>
      </c>
      <c r="N411" s="1499">
        <v>12</v>
      </c>
      <c r="O411" s="1499">
        <v>8</v>
      </c>
      <c r="P411" s="1499">
        <v>16</v>
      </c>
      <c r="Q411" s="1499">
        <v>11</v>
      </c>
      <c r="R411" s="1499">
        <v>24</v>
      </c>
      <c r="S411" s="1499">
        <v>26</v>
      </c>
      <c r="T411" s="1499">
        <v>28</v>
      </c>
      <c r="U411" s="1499">
        <v>23</v>
      </c>
      <c r="V411" s="1499">
        <v>15</v>
      </c>
      <c r="W411" s="1499">
        <v>9</v>
      </c>
      <c r="X411" s="1499">
        <v>7</v>
      </c>
      <c r="Y411" s="1499">
        <v>2</v>
      </c>
      <c r="Z411" s="1499">
        <v>1</v>
      </c>
      <c r="AA411" s="1508" t="s">
        <v>36</v>
      </c>
      <c r="AB411" s="1499">
        <v>9</v>
      </c>
      <c r="AC411" s="1499">
        <v>95</v>
      </c>
      <c r="AD411" s="1508">
        <v>111</v>
      </c>
      <c r="AE411" s="1500">
        <v>4.1860465116279073</v>
      </c>
      <c r="AF411" s="1500">
        <v>44.186046511627907</v>
      </c>
      <c r="AG411" s="1501">
        <v>51.627906976744185</v>
      </c>
    </row>
    <row r="412" spans="2:33" s="1520" customFormat="1" ht="11.45" customHeight="1">
      <c r="B412" s="1536" t="s">
        <v>1567</v>
      </c>
      <c r="C412" s="1545">
        <v>144</v>
      </c>
      <c r="D412" s="1547" t="s">
        <v>1435</v>
      </c>
      <c r="E412" s="1545">
        <v>300</v>
      </c>
      <c r="F412" s="1548">
        <v>4</v>
      </c>
      <c r="G412" s="1548">
        <v>9</v>
      </c>
      <c r="H412" s="1548">
        <v>12</v>
      </c>
      <c r="I412" s="1548">
        <v>14</v>
      </c>
      <c r="J412" s="1548">
        <v>7</v>
      </c>
      <c r="K412" s="1548">
        <v>8</v>
      </c>
      <c r="L412" s="1548">
        <v>7</v>
      </c>
      <c r="M412" s="1548">
        <v>7</v>
      </c>
      <c r="N412" s="1548">
        <v>17</v>
      </c>
      <c r="O412" s="1548">
        <v>18</v>
      </c>
      <c r="P412" s="1548">
        <v>24</v>
      </c>
      <c r="Q412" s="1548">
        <v>20</v>
      </c>
      <c r="R412" s="1548">
        <v>18</v>
      </c>
      <c r="S412" s="1548">
        <v>12</v>
      </c>
      <c r="T412" s="1548">
        <v>32</v>
      </c>
      <c r="U412" s="1548">
        <v>24</v>
      </c>
      <c r="V412" s="1548">
        <v>35</v>
      </c>
      <c r="W412" s="1548">
        <v>16</v>
      </c>
      <c r="X412" s="1548">
        <v>11</v>
      </c>
      <c r="Y412" s="1548">
        <v>5</v>
      </c>
      <c r="Z412" s="1548" t="s">
        <v>36</v>
      </c>
      <c r="AA412" s="1545" t="s">
        <v>36</v>
      </c>
      <c r="AB412" s="1548">
        <v>25</v>
      </c>
      <c r="AC412" s="1548">
        <v>140</v>
      </c>
      <c r="AD412" s="1545">
        <v>135</v>
      </c>
      <c r="AE412" s="1549">
        <v>8.3333333333333321</v>
      </c>
      <c r="AF412" s="1549">
        <v>46.666666666666664</v>
      </c>
      <c r="AG412" s="1550">
        <v>45</v>
      </c>
    </row>
    <row r="413" spans="2:33" s="1520" customFormat="1" ht="11.45" customHeight="1">
      <c r="B413" s="1521"/>
      <c r="C413" s="1522"/>
      <c r="D413" s="1523" t="s">
        <v>31</v>
      </c>
      <c r="E413" s="1508">
        <v>120</v>
      </c>
      <c r="F413" s="1499">
        <v>2</v>
      </c>
      <c r="G413" s="1499">
        <v>1</v>
      </c>
      <c r="H413" s="1499">
        <v>6</v>
      </c>
      <c r="I413" s="1499">
        <v>7</v>
      </c>
      <c r="J413" s="1499">
        <v>2</v>
      </c>
      <c r="K413" s="1499">
        <v>4</v>
      </c>
      <c r="L413" s="1499">
        <v>2</v>
      </c>
      <c r="M413" s="1499">
        <v>3</v>
      </c>
      <c r="N413" s="1499">
        <v>10</v>
      </c>
      <c r="O413" s="1499">
        <v>10</v>
      </c>
      <c r="P413" s="1499">
        <v>8</v>
      </c>
      <c r="Q413" s="1499">
        <v>9</v>
      </c>
      <c r="R413" s="1499">
        <v>12</v>
      </c>
      <c r="S413" s="1499">
        <v>4</v>
      </c>
      <c r="T413" s="1499">
        <v>11</v>
      </c>
      <c r="U413" s="1499">
        <v>11</v>
      </c>
      <c r="V413" s="1499">
        <v>13</v>
      </c>
      <c r="W413" s="1499">
        <v>2</v>
      </c>
      <c r="X413" s="1499">
        <v>2</v>
      </c>
      <c r="Y413" s="1499">
        <v>1</v>
      </c>
      <c r="Z413" s="1499" t="s">
        <v>36</v>
      </c>
      <c r="AA413" s="1508" t="s">
        <v>36</v>
      </c>
      <c r="AB413" s="1499">
        <v>9</v>
      </c>
      <c r="AC413" s="1499">
        <v>67</v>
      </c>
      <c r="AD413" s="1508">
        <v>44</v>
      </c>
      <c r="AE413" s="1500">
        <v>7.5</v>
      </c>
      <c r="AF413" s="1500">
        <v>55.833333333333336</v>
      </c>
      <c r="AG413" s="1501">
        <v>36.666666666666664</v>
      </c>
    </row>
    <row r="414" spans="2:33" s="1520" customFormat="1" ht="11.45" customHeight="1">
      <c r="B414" s="1536"/>
      <c r="C414" s="1538"/>
      <c r="D414" s="1539" t="s">
        <v>32</v>
      </c>
      <c r="E414" s="1540">
        <v>180</v>
      </c>
      <c r="F414" s="1541">
        <v>2</v>
      </c>
      <c r="G414" s="1541">
        <v>8</v>
      </c>
      <c r="H414" s="1541">
        <v>6</v>
      </c>
      <c r="I414" s="1541">
        <v>7</v>
      </c>
      <c r="J414" s="1541">
        <v>5</v>
      </c>
      <c r="K414" s="1541">
        <v>4</v>
      </c>
      <c r="L414" s="1541">
        <v>5</v>
      </c>
      <c r="M414" s="1541">
        <v>4</v>
      </c>
      <c r="N414" s="1541">
        <v>7</v>
      </c>
      <c r="O414" s="1541">
        <v>8</v>
      </c>
      <c r="P414" s="1541">
        <v>16</v>
      </c>
      <c r="Q414" s="1541">
        <v>11</v>
      </c>
      <c r="R414" s="1541">
        <v>6</v>
      </c>
      <c r="S414" s="1541">
        <v>8</v>
      </c>
      <c r="T414" s="1541">
        <v>21</v>
      </c>
      <c r="U414" s="1541">
        <v>13</v>
      </c>
      <c r="V414" s="1541">
        <v>22</v>
      </c>
      <c r="W414" s="1541">
        <v>14</v>
      </c>
      <c r="X414" s="1541">
        <v>9</v>
      </c>
      <c r="Y414" s="1541">
        <v>4</v>
      </c>
      <c r="Z414" s="1541" t="s">
        <v>36</v>
      </c>
      <c r="AA414" s="1540" t="s">
        <v>36</v>
      </c>
      <c r="AB414" s="1541">
        <v>16</v>
      </c>
      <c r="AC414" s="1541">
        <v>73</v>
      </c>
      <c r="AD414" s="1540">
        <v>91</v>
      </c>
      <c r="AE414" s="1542">
        <v>8.8888888888888893</v>
      </c>
      <c r="AF414" s="1542">
        <v>40.555555555555557</v>
      </c>
      <c r="AG414" s="1543">
        <v>50.555555555555557</v>
      </c>
    </row>
    <row r="415" spans="2:33" s="1520" customFormat="1" ht="11.45" customHeight="1">
      <c r="B415" s="1544" t="s">
        <v>1568</v>
      </c>
      <c r="C415" s="1508">
        <v>133</v>
      </c>
      <c r="D415" s="1518" t="s">
        <v>1435</v>
      </c>
      <c r="E415" s="1508">
        <v>280</v>
      </c>
      <c r="F415" s="1499">
        <v>3</v>
      </c>
      <c r="G415" s="1499">
        <v>4</v>
      </c>
      <c r="H415" s="1499">
        <v>5</v>
      </c>
      <c r="I415" s="1499">
        <v>9</v>
      </c>
      <c r="J415" s="1499">
        <v>3</v>
      </c>
      <c r="K415" s="1499">
        <v>3</v>
      </c>
      <c r="L415" s="1499">
        <v>4</v>
      </c>
      <c r="M415" s="1499">
        <v>11</v>
      </c>
      <c r="N415" s="1499">
        <v>17</v>
      </c>
      <c r="O415" s="1499">
        <v>20</v>
      </c>
      <c r="P415" s="1499">
        <v>19</v>
      </c>
      <c r="Q415" s="1499">
        <v>20</v>
      </c>
      <c r="R415" s="1499">
        <v>23</v>
      </c>
      <c r="S415" s="1499">
        <v>27</v>
      </c>
      <c r="T415" s="1499">
        <v>36</v>
      </c>
      <c r="U415" s="1499">
        <v>24</v>
      </c>
      <c r="V415" s="1499">
        <v>24</v>
      </c>
      <c r="W415" s="1499">
        <v>18</v>
      </c>
      <c r="X415" s="1499">
        <v>7</v>
      </c>
      <c r="Y415" s="1499">
        <v>3</v>
      </c>
      <c r="Z415" s="1499" t="s">
        <v>36</v>
      </c>
      <c r="AA415" s="1508" t="s">
        <v>36</v>
      </c>
      <c r="AB415" s="1499">
        <v>12</v>
      </c>
      <c r="AC415" s="1499">
        <v>129</v>
      </c>
      <c r="AD415" s="1508">
        <v>139</v>
      </c>
      <c r="AE415" s="1500">
        <v>4.2857142857142856</v>
      </c>
      <c r="AF415" s="1500">
        <v>46.071428571428569</v>
      </c>
      <c r="AG415" s="1501">
        <v>49.642857142857146</v>
      </c>
    </row>
    <row r="416" spans="2:33" s="1520" customFormat="1" ht="11.45" customHeight="1">
      <c r="B416" s="1521"/>
      <c r="C416" s="1522"/>
      <c r="D416" s="1523" t="s">
        <v>31</v>
      </c>
      <c r="E416" s="1508">
        <v>130</v>
      </c>
      <c r="F416" s="1499">
        <v>1</v>
      </c>
      <c r="G416" s="1499">
        <v>2</v>
      </c>
      <c r="H416" s="1499">
        <v>4</v>
      </c>
      <c r="I416" s="1499">
        <v>6</v>
      </c>
      <c r="J416" s="1499">
        <v>2</v>
      </c>
      <c r="K416" s="1499" t="s">
        <v>36</v>
      </c>
      <c r="L416" s="1499">
        <v>2</v>
      </c>
      <c r="M416" s="1499">
        <v>5</v>
      </c>
      <c r="N416" s="1499">
        <v>10</v>
      </c>
      <c r="O416" s="1499">
        <v>9</v>
      </c>
      <c r="P416" s="1499">
        <v>10</v>
      </c>
      <c r="Q416" s="1499">
        <v>7</v>
      </c>
      <c r="R416" s="1499">
        <v>12</v>
      </c>
      <c r="S416" s="1499">
        <v>10</v>
      </c>
      <c r="T416" s="1499">
        <v>17</v>
      </c>
      <c r="U416" s="1499">
        <v>13</v>
      </c>
      <c r="V416" s="1499">
        <v>12</v>
      </c>
      <c r="W416" s="1499">
        <v>6</v>
      </c>
      <c r="X416" s="1499" t="s">
        <v>36</v>
      </c>
      <c r="Y416" s="1499">
        <v>2</v>
      </c>
      <c r="Z416" s="1499" t="s">
        <v>36</v>
      </c>
      <c r="AA416" s="1508" t="s">
        <v>36</v>
      </c>
      <c r="AB416" s="1499">
        <v>7</v>
      </c>
      <c r="AC416" s="1499">
        <v>63</v>
      </c>
      <c r="AD416" s="1508">
        <v>60</v>
      </c>
      <c r="AE416" s="1500">
        <v>5.384615384615385</v>
      </c>
      <c r="AF416" s="1500">
        <v>48.46153846153846</v>
      </c>
      <c r="AG416" s="1501">
        <v>46.153846153846153</v>
      </c>
    </row>
    <row r="417" spans="2:64" s="1520" customFormat="1" ht="11.45" customHeight="1">
      <c r="B417" s="1537"/>
      <c r="C417" s="1538"/>
      <c r="D417" s="1539" t="s">
        <v>32</v>
      </c>
      <c r="E417" s="1540">
        <v>150</v>
      </c>
      <c r="F417" s="1541">
        <v>2</v>
      </c>
      <c r="G417" s="1541">
        <v>2</v>
      </c>
      <c r="H417" s="1541">
        <v>1</v>
      </c>
      <c r="I417" s="1541">
        <v>3</v>
      </c>
      <c r="J417" s="1541">
        <v>1</v>
      </c>
      <c r="K417" s="1541">
        <v>3</v>
      </c>
      <c r="L417" s="1541">
        <v>2</v>
      </c>
      <c r="M417" s="1541">
        <v>6</v>
      </c>
      <c r="N417" s="1541">
        <v>7</v>
      </c>
      <c r="O417" s="1541">
        <v>11</v>
      </c>
      <c r="P417" s="1541">
        <v>9</v>
      </c>
      <c r="Q417" s="1541">
        <v>13</v>
      </c>
      <c r="R417" s="1541">
        <v>11</v>
      </c>
      <c r="S417" s="1541">
        <v>17</v>
      </c>
      <c r="T417" s="1541">
        <v>19</v>
      </c>
      <c r="U417" s="1541">
        <v>11</v>
      </c>
      <c r="V417" s="1541">
        <v>12</v>
      </c>
      <c r="W417" s="1541">
        <v>12</v>
      </c>
      <c r="X417" s="1541">
        <v>7</v>
      </c>
      <c r="Y417" s="1541">
        <v>1</v>
      </c>
      <c r="Z417" s="1541" t="s">
        <v>36</v>
      </c>
      <c r="AA417" s="1540" t="s">
        <v>36</v>
      </c>
      <c r="AB417" s="1541">
        <v>5</v>
      </c>
      <c r="AC417" s="1541">
        <v>66</v>
      </c>
      <c r="AD417" s="1540">
        <v>79</v>
      </c>
      <c r="AE417" s="1542">
        <v>3.3333333333333335</v>
      </c>
      <c r="AF417" s="1542">
        <v>44</v>
      </c>
      <c r="AG417" s="1543">
        <v>52.666666666666664</v>
      </c>
    </row>
    <row r="418" spans="2:64" s="1520" customFormat="1" ht="11.45" customHeight="1">
      <c r="B418" s="1536" t="s">
        <v>1569</v>
      </c>
      <c r="C418" s="1508">
        <v>532</v>
      </c>
      <c r="D418" s="1518" t="s">
        <v>1435</v>
      </c>
      <c r="E418" s="1508">
        <v>1342</v>
      </c>
      <c r="F418" s="1499">
        <v>36</v>
      </c>
      <c r="G418" s="1499">
        <v>62</v>
      </c>
      <c r="H418" s="1499">
        <v>57</v>
      </c>
      <c r="I418" s="1499">
        <v>68</v>
      </c>
      <c r="J418" s="1499">
        <v>44</v>
      </c>
      <c r="K418" s="1499">
        <v>28</v>
      </c>
      <c r="L418" s="1499">
        <v>40</v>
      </c>
      <c r="M418" s="1499">
        <v>48</v>
      </c>
      <c r="N418" s="1499">
        <v>82</v>
      </c>
      <c r="O418" s="1499">
        <v>84</v>
      </c>
      <c r="P418" s="1499">
        <v>100</v>
      </c>
      <c r="Q418" s="1499">
        <v>88</v>
      </c>
      <c r="R418" s="1499">
        <v>77</v>
      </c>
      <c r="S418" s="1499">
        <v>101</v>
      </c>
      <c r="T418" s="1499">
        <v>94</v>
      </c>
      <c r="U418" s="1499">
        <v>87</v>
      </c>
      <c r="V418" s="1499">
        <v>113</v>
      </c>
      <c r="W418" s="1499">
        <v>71</v>
      </c>
      <c r="X418" s="1499">
        <v>46</v>
      </c>
      <c r="Y418" s="1499">
        <v>12</v>
      </c>
      <c r="Z418" s="1499">
        <v>3</v>
      </c>
      <c r="AA418" s="1508">
        <v>1</v>
      </c>
      <c r="AB418" s="1499">
        <v>155</v>
      </c>
      <c r="AC418" s="1499">
        <v>659</v>
      </c>
      <c r="AD418" s="1508">
        <v>527</v>
      </c>
      <c r="AE418" s="1500">
        <v>11.558538404175989</v>
      </c>
      <c r="AF418" s="1500">
        <v>49.142431021625654</v>
      </c>
      <c r="AG418" s="1501">
        <v>39.299030574198355</v>
      </c>
    </row>
    <row r="419" spans="2:64" s="1520" customFormat="1" ht="11.45" customHeight="1">
      <c r="B419" s="1521"/>
      <c r="C419" s="1522"/>
      <c r="D419" s="1523" t="s">
        <v>31</v>
      </c>
      <c r="E419" s="1508">
        <v>582</v>
      </c>
      <c r="F419" s="1499">
        <v>16</v>
      </c>
      <c r="G419" s="1499">
        <v>25</v>
      </c>
      <c r="H419" s="1499">
        <v>30</v>
      </c>
      <c r="I419" s="1499">
        <v>26</v>
      </c>
      <c r="J419" s="1499">
        <v>18</v>
      </c>
      <c r="K419" s="1499">
        <v>15</v>
      </c>
      <c r="L419" s="1499">
        <v>18</v>
      </c>
      <c r="M419" s="1499">
        <v>18</v>
      </c>
      <c r="N419" s="1499">
        <v>43</v>
      </c>
      <c r="O419" s="1499">
        <v>37</v>
      </c>
      <c r="P419" s="1499">
        <v>52</v>
      </c>
      <c r="Q419" s="1499">
        <v>43</v>
      </c>
      <c r="R419" s="1499">
        <v>33</v>
      </c>
      <c r="S419" s="1499">
        <v>54</v>
      </c>
      <c r="T419" s="1499">
        <v>43</v>
      </c>
      <c r="U419" s="1499">
        <v>34</v>
      </c>
      <c r="V419" s="1499">
        <v>39</v>
      </c>
      <c r="W419" s="1499">
        <v>25</v>
      </c>
      <c r="X419" s="1499">
        <v>9</v>
      </c>
      <c r="Y419" s="1499">
        <v>3</v>
      </c>
      <c r="Z419" s="1499" t="s">
        <v>36</v>
      </c>
      <c r="AA419" s="1508">
        <v>1</v>
      </c>
      <c r="AB419" s="1499">
        <v>71</v>
      </c>
      <c r="AC419" s="1499">
        <v>303</v>
      </c>
      <c r="AD419" s="1508">
        <v>207</v>
      </c>
      <c r="AE419" s="1500">
        <v>12.220309810671257</v>
      </c>
      <c r="AF419" s="1500">
        <v>52.151462994836486</v>
      </c>
      <c r="AG419" s="1501">
        <v>35.628227194492254</v>
      </c>
    </row>
    <row r="420" spans="2:64" s="1520" customFormat="1" ht="11.45" customHeight="1" thickBot="1">
      <c r="B420" s="1551"/>
      <c r="C420" s="1552"/>
      <c r="D420" s="1553" t="s">
        <v>32</v>
      </c>
      <c r="E420" s="1554">
        <v>760</v>
      </c>
      <c r="F420" s="1555">
        <v>20</v>
      </c>
      <c r="G420" s="1555">
        <v>37</v>
      </c>
      <c r="H420" s="1555">
        <v>27</v>
      </c>
      <c r="I420" s="1555">
        <v>42</v>
      </c>
      <c r="J420" s="1555">
        <v>26</v>
      </c>
      <c r="K420" s="1555">
        <v>13</v>
      </c>
      <c r="L420" s="1555">
        <v>22</v>
      </c>
      <c r="M420" s="1555">
        <v>30</v>
      </c>
      <c r="N420" s="1555">
        <v>39</v>
      </c>
      <c r="O420" s="1555">
        <v>47</v>
      </c>
      <c r="P420" s="1555">
        <v>48</v>
      </c>
      <c r="Q420" s="1555">
        <v>45</v>
      </c>
      <c r="R420" s="1555">
        <v>44</v>
      </c>
      <c r="S420" s="1555">
        <v>47</v>
      </c>
      <c r="T420" s="1555">
        <v>51</v>
      </c>
      <c r="U420" s="1555">
        <v>53</v>
      </c>
      <c r="V420" s="1555">
        <v>74</v>
      </c>
      <c r="W420" s="1555">
        <v>46</v>
      </c>
      <c r="X420" s="1555">
        <v>37</v>
      </c>
      <c r="Y420" s="1555">
        <v>9</v>
      </c>
      <c r="Z420" s="1555">
        <v>3</v>
      </c>
      <c r="AA420" s="1554" t="s">
        <v>36</v>
      </c>
      <c r="AB420" s="1555">
        <v>84</v>
      </c>
      <c r="AC420" s="1555">
        <v>356</v>
      </c>
      <c r="AD420" s="1554">
        <v>320</v>
      </c>
      <c r="AE420" s="1556">
        <v>11.052631578947368</v>
      </c>
      <c r="AF420" s="1556">
        <v>46.842105263157897</v>
      </c>
      <c r="AG420" s="1557">
        <v>42.105263157894733</v>
      </c>
    </row>
    <row r="421" spans="2:64" s="1482" customFormat="1" ht="14.25">
      <c r="B421" s="1479" t="s">
        <v>1399</v>
      </c>
      <c r="C421" s="1480"/>
      <c r="D421" s="1481"/>
      <c r="AA421" s="1558"/>
      <c r="AD421" s="1558"/>
      <c r="AH421" s="1483"/>
      <c r="BL421" s="1484"/>
    </row>
    <row r="422" spans="2:64" s="1482" customFormat="1" ht="6" customHeight="1" thickBot="1">
      <c r="C422" s="1480"/>
      <c r="D422" s="1481"/>
      <c r="AA422" s="1558"/>
      <c r="AD422" s="1558"/>
      <c r="AH422" s="1483"/>
      <c r="BL422" s="1484"/>
    </row>
    <row r="423" spans="2:64" s="1495" customFormat="1" ht="44.25" customHeight="1" thickBot="1">
      <c r="B423" s="1559" t="s">
        <v>1400</v>
      </c>
      <c r="C423" s="1560" t="s">
        <v>1401</v>
      </c>
      <c r="D423" s="1573" t="s">
        <v>283</v>
      </c>
      <c r="E423" s="1574"/>
      <c r="F423" s="1563" t="s">
        <v>1402</v>
      </c>
      <c r="G423" s="1564" t="s">
        <v>1403</v>
      </c>
      <c r="H423" s="1564" t="s">
        <v>1404</v>
      </c>
      <c r="I423" s="1564" t="s">
        <v>1405</v>
      </c>
      <c r="J423" s="1564" t="s">
        <v>1406</v>
      </c>
      <c r="K423" s="1564" t="s">
        <v>1407</v>
      </c>
      <c r="L423" s="1564" t="s">
        <v>1408</v>
      </c>
      <c r="M423" s="1564" t="s">
        <v>1409</v>
      </c>
      <c r="N423" s="1564" t="s">
        <v>1410</v>
      </c>
      <c r="O423" s="1564" t="s">
        <v>1411</v>
      </c>
      <c r="P423" s="1564" t="s">
        <v>1412</v>
      </c>
      <c r="Q423" s="1564" t="s">
        <v>1413</v>
      </c>
      <c r="R423" s="1564" t="s">
        <v>1414</v>
      </c>
      <c r="S423" s="1564" t="s">
        <v>1415</v>
      </c>
      <c r="T423" s="1564" t="s">
        <v>1416</v>
      </c>
      <c r="U423" s="1564" t="s">
        <v>1417</v>
      </c>
      <c r="V423" s="1564" t="s">
        <v>1418</v>
      </c>
      <c r="W423" s="1564" t="s">
        <v>1419</v>
      </c>
      <c r="X423" s="1564" t="s">
        <v>1420</v>
      </c>
      <c r="Y423" s="1564" t="s">
        <v>1421</v>
      </c>
      <c r="Z423" s="1564" t="s">
        <v>1422</v>
      </c>
      <c r="AA423" s="1565" t="s">
        <v>1423</v>
      </c>
      <c r="AB423" s="1566" t="s">
        <v>1424</v>
      </c>
      <c r="AC423" s="1564" t="s">
        <v>1425</v>
      </c>
      <c r="AD423" s="1565" t="s">
        <v>1426</v>
      </c>
      <c r="AE423" s="1566" t="s">
        <v>1427</v>
      </c>
      <c r="AF423" s="1564" t="s">
        <v>1428</v>
      </c>
      <c r="AG423" s="1567" t="s">
        <v>1429</v>
      </c>
    </row>
    <row r="424" spans="2:64" s="1520" customFormat="1" ht="11.45" customHeight="1" thickTop="1">
      <c r="B424" s="1568" t="s">
        <v>1570</v>
      </c>
      <c r="C424" s="1497">
        <v>793</v>
      </c>
      <c r="D424" s="1569" t="s">
        <v>1435</v>
      </c>
      <c r="E424" s="1497">
        <v>1765</v>
      </c>
      <c r="F424" s="1570">
        <v>25</v>
      </c>
      <c r="G424" s="1570">
        <v>47</v>
      </c>
      <c r="H424" s="1570">
        <v>54</v>
      </c>
      <c r="I424" s="1570">
        <v>80</v>
      </c>
      <c r="J424" s="1570">
        <v>63</v>
      </c>
      <c r="K424" s="1570">
        <v>44</v>
      </c>
      <c r="L424" s="1570">
        <v>48</v>
      </c>
      <c r="M424" s="1570">
        <v>60</v>
      </c>
      <c r="N424" s="1570">
        <v>75</v>
      </c>
      <c r="O424" s="1570">
        <v>127</v>
      </c>
      <c r="P424" s="1570">
        <v>120</v>
      </c>
      <c r="Q424" s="1570">
        <v>116</v>
      </c>
      <c r="R424" s="1570">
        <v>108</v>
      </c>
      <c r="S424" s="1570">
        <v>138</v>
      </c>
      <c r="T424" s="1570">
        <v>198</v>
      </c>
      <c r="U424" s="1570">
        <v>175</v>
      </c>
      <c r="V424" s="1570">
        <v>149</v>
      </c>
      <c r="W424" s="1570">
        <v>89</v>
      </c>
      <c r="X424" s="1570">
        <v>36</v>
      </c>
      <c r="Y424" s="1570">
        <v>13</v>
      </c>
      <c r="Z424" s="1570" t="s">
        <v>36</v>
      </c>
      <c r="AA424" s="1497" t="s">
        <v>36</v>
      </c>
      <c r="AB424" s="1570">
        <v>126</v>
      </c>
      <c r="AC424" s="1570">
        <v>841</v>
      </c>
      <c r="AD424" s="1497">
        <v>798</v>
      </c>
      <c r="AE424" s="1571">
        <v>7.1388101983002823</v>
      </c>
      <c r="AF424" s="1571">
        <v>47.648725212464591</v>
      </c>
      <c r="AG424" s="1572">
        <v>45.212464589235132</v>
      </c>
    </row>
    <row r="425" spans="2:64" s="1520" customFormat="1" ht="11.45" customHeight="1">
      <c r="B425" s="1521"/>
      <c r="C425" s="1522"/>
      <c r="D425" s="1523" t="s">
        <v>31</v>
      </c>
      <c r="E425" s="1508">
        <v>778</v>
      </c>
      <c r="F425" s="1499">
        <v>17</v>
      </c>
      <c r="G425" s="1499">
        <v>27</v>
      </c>
      <c r="H425" s="1499">
        <v>31</v>
      </c>
      <c r="I425" s="1499">
        <v>35</v>
      </c>
      <c r="J425" s="1499">
        <v>34</v>
      </c>
      <c r="K425" s="1499">
        <v>19</v>
      </c>
      <c r="L425" s="1499">
        <v>20</v>
      </c>
      <c r="M425" s="1499">
        <v>26</v>
      </c>
      <c r="N425" s="1499">
        <v>40</v>
      </c>
      <c r="O425" s="1499">
        <v>52</v>
      </c>
      <c r="P425" s="1499">
        <v>53</v>
      </c>
      <c r="Q425" s="1499">
        <v>54</v>
      </c>
      <c r="R425" s="1499">
        <v>46</v>
      </c>
      <c r="S425" s="1499">
        <v>63</v>
      </c>
      <c r="T425" s="1499">
        <v>70</v>
      </c>
      <c r="U425" s="1499">
        <v>74</v>
      </c>
      <c r="V425" s="1499">
        <v>64</v>
      </c>
      <c r="W425" s="1499">
        <v>41</v>
      </c>
      <c r="X425" s="1499">
        <v>11</v>
      </c>
      <c r="Y425" s="1499">
        <v>1</v>
      </c>
      <c r="Z425" s="1499" t="s">
        <v>36</v>
      </c>
      <c r="AA425" s="1508" t="s">
        <v>36</v>
      </c>
      <c r="AB425" s="1499">
        <v>75</v>
      </c>
      <c r="AC425" s="1499">
        <v>379</v>
      </c>
      <c r="AD425" s="1508">
        <v>324</v>
      </c>
      <c r="AE425" s="1500">
        <v>9.6401028277634957</v>
      </c>
      <c r="AF425" s="1500">
        <v>48.714652956298195</v>
      </c>
      <c r="AG425" s="1501">
        <v>41.645244215938305</v>
      </c>
    </row>
    <row r="426" spans="2:64" s="1520" customFormat="1" ht="11.45" customHeight="1">
      <c r="B426" s="1537"/>
      <c r="C426" s="1546"/>
      <c r="D426" s="1518" t="s">
        <v>32</v>
      </c>
      <c r="E426" s="1508">
        <v>987</v>
      </c>
      <c r="F426" s="1499">
        <v>8</v>
      </c>
      <c r="G426" s="1499">
        <v>20</v>
      </c>
      <c r="H426" s="1499">
        <v>23</v>
      </c>
      <c r="I426" s="1499">
        <v>45</v>
      </c>
      <c r="J426" s="1499">
        <v>29</v>
      </c>
      <c r="K426" s="1499">
        <v>25</v>
      </c>
      <c r="L426" s="1499">
        <v>28</v>
      </c>
      <c r="M426" s="1499">
        <v>34</v>
      </c>
      <c r="N426" s="1499">
        <v>35</v>
      </c>
      <c r="O426" s="1499">
        <v>75</v>
      </c>
      <c r="P426" s="1499">
        <v>67</v>
      </c>
      <c r="Q426" s="1499">
        <v>62</v>
      </c>
      <c r="R426" s="1499">
        <v>62</v>
      </c>
      <c r="S426" s="1499">
        <v>75</v>
      </c>
      <c r="T426" s="1499">
        <v>128</v>
      </c>
      <c r="U426" s="1499">
        <v>101</v>
      </c>
      <c r="V426" s="1499">
        <v>85</v>
      </c>
      <c r="W426" s="1499">
        <v>48</v>
      </c>
      <c r="X426" s="1499">
        <v>25</v>
      </c>
      <c r="Y426" s="1499">
        <v>12</v>
      </c>
      <c r="Z426" s="1499" t="s">
        <v>36</v>
      </c>
      <c r="AA426" s="1508" t="s">
        <v>36</v>
      </c>
      <c r="AB426" s="1499">
        <v>51</v>
      </c>
      <c r="AC426" s="1499">
        <v>462</v>
      </c>
      <c r="AD426" s="1508">
        <v>474</v>
      </c>
      <c r="AE426" s="1500">
        <v>5.1671732522796354</v>
      </c>
      <c r="AF426" s="1500">
        <v>46.808510638297875</v>
      </c>
      <c r="AG426" s="1501">
        <v>48.024316109422493</v>
      </c>
    </row>
    <row r="427" spans="2:64" s="1520" customFormat="1" ht="11.45" customHeight="1">
      <c r="B427" s="1536" t="s">
        <v>1571</v>
      </c>
      <c r="C427" s="1545">
        <v>450</v>
      </c>
      <c r="D427" s="1547" t="s">
        <v>1435</v>
      </c>
      <c r="E427" s="1545">
        <v>1172</v>
      </c>
      <c r="F427" s="1548">
        <v>25</v>
      </c>
      <c r="G427" s="1548">
        <v>38</v>
      </c>
      <c r="H427" s="1548">
        <v>44</v>
      </c>
      <c r="I427" s="1548">
        <v>62</v>
      </c>
      <c r="J427" s="1548">
        <v>42</v>
      </c>
      <c r="K427" s="1548">
        <v>37</v>
      </c>
      <c r="L427" s="1548">
        <v>49</v>
      </c>
      <c r="M427" s="1548">
        <v>42</v>
      </c>
      <c r="N427" s="1548">
        <v>60</v>
      </c>
      <c r="O427" s="1548">
        <v>93</v>
      </c>
      <c r="P427" s="1548">
        <v>81</v>
      </c>
      <c r="Q427" s="1548">
        <v>86</v>
      </c>
      <c r="R427" s="1548">
        <v>169</v>
      </c>
      <c r="S427" s="1548">
        <v>140</v>
      </c>
      <c r="T427" s="1548">
        <v>100</v>
      </c>
      <c r="U427" s="1548">
        <v>38</v>
      </c>
      <c r="V427" s="1548">
        <v>33</v>
      </c>
      <c r="W427" s="1548">
        <v>21</v>
      </c>
      <c r="X427" s="1548">
        <v>12</v>
      </c>
      <c r="Y427" s="1548" t="s">
        <v>36</v>
      </c>
      <c r="Z427" s="1548" t="s">
        <v>36</v>
      </c>
      <c r="AA427" s="1545" t="s">
        <v>36</v>
      </c>
      <c r="AB427" s="1548">
        <v>107</v>
      </c>
      <c r="AC427" s="1548">
        <v>721</v>
      </c>
      <c r="AD427" s="1545">
        <v>344</v>
      </c>
      <c r="AE427" s="1549">
        <v>9.1296928327645048</v>
      </c>
      <c r="AF427" s="1549">
        <v>61.518771331058019</v>
      </c>
      <c r="AG427" s="1550">
        <v>29.351535836177472</v>
      </c>
    </row>
    <row r="428" spans="2:64" s="1520" customFormat="1" ht="11.45" customHeight="1">
      <c r="B428" s="1521"/>
      <c r="C428" s="1522"/>
      <c r="D428" s="1523" t="s">
        <v>31</v>
      </c>
      <c r="E428" s="1508">
        <v>554</v>
      </c>
      <c r="F428" s="1499">
        <v>14</v>
      </c>
      <c r="G428" s="1499">
        <v>24</v>
      </c>
      <c r="H428" s="1499">
        <v>24</v>
      </c>
      <c r="I428" s="1499">
        <v>36</v>
      </c>
      <c r="J428" s="1499">
        <v>16</v>
      </c>
      <c r="K428" s="1499">
        <v>24</v>
      </c>
      <c r="L428" s="1499">
        <v>15</v>
      </c>
      <c r="M428" s="1499">
        <v>18</v>
      </c>
      <c r="N428" s="1499">
        <v>27</v>
      </c>
      <c r="O428" s="1499">
        <v>41</v>
      </c>
      <c r="P428" s="1499">
        <v>39</v>
      </c>
      <c r="Q428" s="1499">
        <v>35</v>
      </c>
      <c r="R428" s="1499">
        <v>68</v>
      </c>
      <c r="S428" s="1499">
        <v>78</v>
      </c>
      <c r="T428" s="1499">
        <v>56</v>
      </c>
      <c r="U428" s="1499">
        <v>14</v>
      </c>
      <c r="V428" s="1499">
        <v>15</v>
      </c>
      <c r="W428" s="1499">
        <v>7</v>
      </c>
      <c r="X428" s="1499">
        <v>3</v>
      </c>
      <c r="Y428" s="1499" t="s">
        <v>36</v>
      </c>
      <c r="Z428" s="1499" t="s">
        <v>36</v>
      </c>
      <c r="AA428" s="1508" t="s">
        <v>36</v>
      </c>
      <c r="AB428" s="1499">
        <v>62</v>
      </c>
      <c r="AC428" s="1499">
        <v>319</v>
      </c>
      <c r="AD428" s="1508">
        <v>173</v>
      </c>
      <c r="AE428" s="1500">
        <v>11.191335740072201</v>
      </c>
      <c r="AF428" s="1500">
        <v>57.581227436823099</v>
      </c>
      <c r="AG428" s="1501">
        <v>31.227436823104693</v>
      </c>
    </row>
    <row r="429" spans="2:64" s="1520" customFormat="1" ht="11.45" customHeight="1">
      <c r="B429" s="1536"/>
      <c r="C429" s="1546"/>
      <c r="D429" s="1518" t="s">
        <v>32</v>
      </c>
      <c r="E429" s="1508">
        <v>618</v>
      </c>
      <c r="F429" s="1499">
        <v>11</v>
      </c>
      <c r="G429" s="1499">
        <v>14</v>
      </c>
      <c r="H429" s="1499">
        <v>20</v>
      </c>
      <c r="I429" s="1499">
        <v>26</v>
      </c>
      <c r="J429" s="1499">
        <v>26</v>
      </c>
      <c r="K429" s="1499">
        <v>13</v>
      </c>
      <c r="L429" s="1499">
        <v>34</v>
      </c>
      <c r="M429" s="1499">
        <v>24</v>
      </c>
      <c r="N429" s="1499">
        <v>33</v>
      </c>
      <c r="O429" s="1499">
        <v>52</v>
      </c>
      <c r="P429" s="1499">
        <v>42</v>
      </c>
      <c r="Q429" s="1499">
        <v>51</v>
      </c>
      <c r="R429" s="1499">
        <v>101</v>
      </c>
      <c r="S429" s="1499">
        <v>62</v>
      </c>
      <c r="T429" s="1499">
        <v>44</v>
      </c>
      <c r="U429" s="1499">
        <v>24</v>
      </c>
      <c r="V429" s="1499">
        <v>18</v>
      </c>
      <c r="W429" s="1499">
        <v>14</v>
      </c>
      <c r="X429" s="1499">
        <v>9</v>
      </c>
      <c r="Y429" s="1499" t="s">
        <v>36</v>
      </c>
      <c r="Z429" s="1499" t="s">
        <v>36</v>
      </c>
      <c r="AA429" s="1508" t="s">
        <v>36</v>
      </c>
      <c r="AB429" s="1499">
        <v>45</v>
      </c>
      <c r="AC429" s="1499">
        <v>402</v>
      </c>
      <c r="AD429" s="1508">
        <v>171</v>
      </c>
      <c r="AE429" s="1500">
        <v>7.2815533980582519</v>
      </c>
      <c r="AF429" s="1500">
        <v>65.048543689320397</v>
      </c>
      <c r="AG429" s="1501">
        <v>27.669902912621357</v>
      </c>
    </row>
    <row r="430" spans="2:64" s="1520" customFormat="1" ht="11.45" customHeight="1">
      <c r="B430" s="1544" t="s">
        <v>1572</v>
      </c>
      <c r="C430" s="1545">
        <v>894</v>
      </c>
      <c r="D430" s="1547" t="s">
        <v>1435</v>
      </c>
      <c r="E430" s="1545">
        <v>2326</v>
      </c>
      <c r="F430" s="1548">
        <v>85</v>
      </c>
      <c r="G430" s="1548">
        <v>132</v>
      </c>
      <c r="H430" s="1548">
        <v>137</v>
      </c>
      <c r="I430" s="1548">
        <v>113</v>
      </c>
      <c r="J430" s="1548">
        <v>77</v>
      </c>
      <c r="K430" s="1548">
        <v>78</v>
      </c>
      <c r="L430" s="1548">
        <v>101</v>
      </c>
      <c r="M430" s="1548">
        <v>127</v>
      </c>
      <c r="N430" s="1548">
        <v>122</v>
      </c>
      <c r="O430" s="1548">
        <v>139</v>
      </c>
      <c r="P430" s="1548">
        <v>136</v>
      </c>
      <c r="Q430" s="1548">
        <v>201</v>
      </c>
      <c r="R430" s="1548">
        <v>235</v>
      </c>
      <c r="S430" s="1548">
        <v>229</v>
      </c>
      <c r="T430" s="1548">
        <v>156</v>
      </c>
      <c r="U430" s="1548">
        <v>108</v>
      </c>
      <c r="V430" s="1548">
        <v>57</v>
      </c>
      <c r="W430" s="1548">
        <v>50</v>
      </c>
      <c r="X430" s="1548">
        <v>25</v>
      </c>
      <c r="Y430" s="1548">
        <v>13</v>
      </c>
      <c r="Z430" s="1548">
        <v>5</v>
      </c>
      <c r="AA430" s="1545" t="s">
        <v>36</v>
      </c>
      <c r="AB430" s="1548">
        <v>354</v>
      </c>
      <c r="AC430" s="1548">
        <v>1329</v>
      </c>
      <c r="AD430" s="1545">
        <v>643</v>
      </c>
      <c r="AE430" s="1549">
        <v>15.219260533104043</v>
      </c>
      <c r="AF430" s="1549">
        <v>57.136715391229572</v>
      </c>
      <c r="AG430" s="1550">
        <v>27.64402407566638</v>
      </c>
    </row>
    <row r="431" spans="2:64" s="1520" customFormat="1" ht="11.45" customHeight="1">
      <c r="B431" s="1521"/>
      <c r="C431" s="1522"/>
      <c r="D431" s="1523" t="s">
        <v>31</v>
      </c>
      <c r="E431" s="1508">
        <v>1024</v>
      </c>
      <c r="F431" s="1499">
        <v>43</v>
      </c>
      <c r="G431" s="1499">
        <v>61</v>
      </c>
      <c r="H431" s="1499">
        <v>73</v>
      </c>
      <c r="I431" s="1499">
        <v>58</v>
      </c>
      <c r="J431" s="1499">
        <v>22</v>
      </c>
      <c r="K431" s="1499">
        <v>33</v>
      </c>
      <c r="L431" s="1499">
        <v>47</v>
      </c>
      <c r="M431" s="1499">
        <v>51</v>
      </c>
      <c r="N431" s="1499">
        <v>55</v>
      </c>
      <c r="O431" s="1499">
        <v>62</v>
      </c>
      <c r="P431" s="1499">
        <v>51</v>
      </c>
      <c r="Q431" s="1499">
        <v>82</v>
      </c>
      <c r="R431" s="1499">
        <v>95</v>
      </c>
      <c r="S431" s="1499">
        <v>121</v>
      </c>
      <c r="T431" s="1499">
        <v>69</v>
      </c>
      <c r="U431" s="1499">
        <v>47</v>
      </c>
      <c r="V431" s="1499">
        <v>25</v>
      </c>
      <c r="W431" s="1499">
        <v>18</v>
      </c>
      <c r="X431" s="1499">
        <v>10</v>
      </c>
      <c r="Y431" s="1499">
        <v>1</v>
      </c>
      <c r="Z431" s="1499" t="s">
        <v>36</v>
      </c>
      <c r="AA431" s="1508" t="s">
        <v>36</v>
      </c>
      <c r="AB431" s="1499">
        <v>177</v>
      </c>
      <c r="AC431" s="1499">
        <v>556</v>
      </c>
      <c r="AD431" s="1508">
        <v>291</v>
      </c>
      <c r="AE431" s="1500">
        <v>17.28515625</v>
      </c>
      <c r="AF431" s="1500">
        <v>54.296875</v>
      </c>
      <c r="AG431" s="1501">
        <v>28.41796875</v>
      </c>
    </row>
    <row r="432" spans="2:64" s="1520" customFormat="1" ht="11.45" customHeight="1">
      <c r="B432" s="1537"/>
      <c r="C432" s="1546"/>
      <c r="D432" s="1518" t="s">
        <v>32</v>
      </c>
      <c r="E432" s="1508">
        <v>1302</v>
      </c>
      <c r="F432" s="1499">
        <v>42</v>
      </c>
      <c r="G432" s="1499">
        <v>71</v>
      </c>
      <c r="H432" s="1499">
        <v>64</v>
      </c>
      <c r="I432" s="1499">
        <v>55</v>
      </c>
      <c r="J432" s="1499">
        <v>55</v>
      </c>
      <c r="K432" s="1499">
        <v>45</v>
      </c>
      <c r="L432" s="1499">
        <v>54</v>
      </c>
      <c r="M432" s="1499">
        <v>76</v>
      </c>
      <c r="N432" s="1499">
        <v>67</v>
      </c>
      <c r="O432" s="1499">
        <v>77</v>
      </c>
      <c r="P432" s="1499">
        <v>85</v>
      </c>
      <c r="Q432" s="1499">
        <v>119</v>
      </c>
      <c r="R432" s="1499">
        <v>140</v>
      </c>
      <c r="S432" s="1499">
        <v>108</v>
      </c>
      <c r="T432" s="1499">
        <v>87</v>
      </c>
      <c r="U432" s="1499">
        <v>61</v>
      </c>
      <c r="V432" s="1499">
        <v>32</v>
      </c>
      <c r="W432" s="1499">
        <v>32</v>
      </c>
      <c r="X432" s="1499">
        <v>15</v>
      </c>
      <c r="Y432" s="1499">
        <v>12</v>
      </c>
      <c r="Z432" s="1499">
        <v>5</v>
      </c>
      <c r="AA432" s="1508" t="s">
        <v>36</v>
      </c>
      <c r="AB432" s="1499">
        <v>177</v>
      </c>
      <c r="AC432" s="1499">
        <v>773</v>
      </c>
      <c r="AD432" s="1508">
        <v>352</v>
      </c>
      <c r="AE432" s="1500">
        <v>13.594470046082948</v>
      </c>
      <c r="AF432" s="1500">
        <v>59.370199692780332</v>
      </c>
      <c r="AG432" s="1501">
        <v>27.035330261136714</v>
      </c>
    </row>
    <row r="433" spans="2:33" s="1520" customFormat="1" ht="11.45" customHeight="1">
      <c r="B433" s="1544" t="s">
        <v>1573</v>
      </c>
      <c r="C433" s="1545">
        <v>306</v>
      </c>
      <c r="D433" s="1547" t="s">
        <v>1435</v>
      </c>
      <c r="E433" s="1545">
        <v>939</v>
      </c>
      <c r="F433" s="1548">
        <v>25</v>
      </c>
      <c r="G433" s="1548">
        <v>56</v>
      </c>
      <c r="H433" s="1548">
        <v>122</v>
      </c>
      <c r="I433" s="1548">
        <v>150</v>
      </c>
      <c r="J433" s="1548">
        <v>50</v>
      </c>
      <c r="K433" s="1548">
        <v>24</v>
      </c>
      <c r="L433" s="1548">
        <v>26</v>
      </c>
      <c r="M433" s="1548">
        <v>34</v>
      </c>
      <c r="N433" s="1548">
        <v>87</v>
      </c>
      <c r="O433" s="1548">
        <v>158</v>
      </c>
      <c r="P433" s="1548">
        <v>69</v>
      </c>
      <c r="Q433" s="1548">
        <v>53</v>
      </c>
      <c r="R433" s="1548">
        <v>19</v>
      </c>
      <c r="S433" s="1548">
        <v>19</v>
      </c>
      <c r="T433" s="1548">
        <v>17</v>
      </c>
      <c r="U433" s="1548">
        <v>12</v>
      </c>
      <c r="V433" s="1548">
        <v>7</v>
      </c>
      <c r="W433" s="1548">
        <v>5</v>
      </c>
      <c r="X433" s="1548">
        <v>3</v>
      </c>
      <c r="Y433" s="1548">
        <v>2</v>
      </c>
      <c r="Z433" s="1548" t="s">
        <v>36</v>
      </c>
      <c r="AA433" s="1545">
        <v>1</v>
      </c>
      <c r="AB433" s="1548">
        <v>203</v>
      </c>
      <c r="AC433" s="1548">
        <v>670</v>
      </c>
      <c r="AD433" s="1545">
        <v>65</v>
      </c>
      <c r="AE433" s="1549">
        <v>21.641791044776117</v>
      </c>
      <c r="AF433" s="1549">
        <v>71.428571428571431</v>
      </c>
      <c r="AG433" s="1550">
        <v>6.9296375266524519</v>
      </c>
    </row>
    <row r="434" spans="2:33" s="1520" customFormat="1" ht="11.45" customHeight="1">
      <c r="B434" s="1521"/>
      <c r="C434" s="1522"/>
      <c r="D434" s="1523" t="s">
        <v>31</v>
      </c>
      <c r="E434" s="1508">
        <v>464</v>
      </c>
      <c r="F434" s="1499">
        <v>13</v>
      </c>
      <c r="G434" s="1499">
        <v>21</v>
      </c>
      <c r="H434" s="1499">
        <v>68</v>
      </c>
      <c r="I434" s="1499">
        <v>85</v>
      </c>
      <c r="J434" s="1499">
        <v>30</v>
      </c>
      <c r="K434" s="1499">
        <v>11</v>
      </c>
      <c r="L434" s="1499">
        <v>9</v>
      </c>
      <c r="M434" s="1499">
        <v>16</v>
      </c>
      <c r="N434" s="1499">
        <v>37</v>
      </c>
      <c r="O434" s="1499">
        <v>74</v>
      </c>
      <c r="P434" s="1499">
        <v>34</v>
      </c>
      <c r="Q434" s="1499">
        <v>26</v>
      </c>
      <c r="R434" s="1499">
        <v>10</v>
      </c>
      <c r="S434" s="1499">
        <v>10</v>
      </c>
      <c r="T434" s="1499">
        <v>8</v>
      </c>
      <c r="U434" s="1499">
        <v>3</v>
      </c>
      <c r="V434" s="1499">
        <v>5</v>
      </c>
      <c r="W434" s="1499">
        <v>2</v>
      </c>
      <c r="X434" s="1499">
        <v>1</v>
      </c>
      <c r="Y434" s="1499" t="s">
        <v>36</v>
      </c>
      <c r="Z434" s="1499" t="s">
        <v>36</v>
      </c>
      <c r="AA434" s="1508">
        <v>1</v>
      </c>
      <c r="AB434" s="1499">
        <v>102</v>
      </c>
      <c r="AC434" s="1499">
        <v>332</v>
      </c>
      <c r="AD434" s="1508">
        <v>29</v>
      </c>
      <c r="AE434" s="1500">
        <v>22.030237580993521</v>
      </c>
      <c r="AF434" s="1500">
        <v>71.70626349892008</v>
      </c>
      <c r="AG434" s="1501">
        <v>6.2634989200863922</v>
      </c>
    </row>
    <row r="435" spans="2:33" s="1520" customFormat="1" ht="11.45" customHeight="1">
      <c r="B435" s="1537"/>
      <c r="C435" s="1546"/>
      <c r="D435" s="1518" t="s">
        <v>32</v>
      </c>
      <c r="E435" s="1508">
        <v>475</v>
      </c>
      <c r="F435" s="1499">
        <v>12</v>
      </c>
      <c r="G435" s="1499">
        <v>35</v>
      </c>
      <c r="H435" s="1499">
        <v>54</v>
      </c>
      <c r="I435" s="1499">
        <v>65</v>
      </c>
      <c r="J435" s="1499">
        <v>20</v>
      </c>
      <c r="K435" s="1499">
        <v>13</v>
      </c>
      <c r="L435" s="1499">
        <v>17</v>
      </c>
      <c r="M435" s="1499">
        <v>18</v>
      </c>
      <c r="N435" s="1499">
        <v>50</v>
      </c>
      <c r="O435" s="1499">
        <v>84</v>
      </c>
      <c r="P435" s="1499">
        <v>35</v>
      </c>
      <c r="Q435" s="1499">
        <v>27</v>
      </c>
      <c r="R435" s="1499">
        <v>9</v>
      </c>
      <c r="S435" s="1499">
        <v>9</v>
      </c>
      <c r="T435" s="1499">
        <v>9</v>
      </c>
      <c r="U435" s="1499">
        <v>9</v>
      </c>
      <c r="V435" s="1499">
        <v>2</v>
      </c>
      <c r="W435" s="1499">
        <v>3</v>
      </c>
      <c r="X435" s="1499">
        <v>2</v>
      </c>
      <c r="Y435" s="1499">
        <v>2</v>
      </c>
      <c r="Z435" s="1499" t="s">
        <v>36</v>
      </c>
      <c r="AA435" s="1508" t="s">
        <v>36</v>
      </c>
      <c r="AB435" s="1499">
        <v>101</v>
      </c>
      <c r="AC435" s="1499">
        <v>338</v>
      </c>
      <c r="AD435" s="1508">
        <v>36</v>
      </c>
      <c r="AE435" s="1500">
        <v>21.263157894736842</v>
      </c>
      <c r="AF435" s="1500">
        <v>71.15789473684211</v>
      </c>
      <c r="AG435" s="1501">
        <v>7.5789473684210531</v>
      </c>
    </row>
    <row r="436" spans="2:33" s="1520" customFormat="1" ht="11.45" customHeight="1">
      <c r="B436" s="1536" t="s">
        <v>1574</v>
      </c>
      <c r="C436" s="1545">
        <v>65</v>
      </c>
      <c r="D436" s="1547" t="s">
        <v>1435</v>
      </c>
      <c r="E436" s="1545">
        <v>99</v>
      </c>
      <c r="F436" s="1548">
        <v>3</v>
      </c>
      <c r="G436" s="1548">
        <v>1</v>
      </c>
      <c r="H436" s="1548" t="s">
        <v>36</v>
      </c>
      <c r="I436" s="1548">
        <v>2</v>
      </c>
      <c r="J436" s="1548">
        <v>12</v>
      </c>
      <c r="K436" s="1548">
        <v>6</v>
      </c>
      <c r="L436" s="1548">
        <v>4</v>
      </c>
      <c r="M436" s="1548">
        <v>4</v>
      </c>
      <c r="N436" s="1548">
        <v>4</v>
      </c>
      <c r="O436" s="1548">
        <v>6</v>
      </c>
      <c r="P436" s="1548">
        <v>4</v>
      </c>
      <c r="Q436" s="1548">
        <v>4</v>
      </c>
      <c r="R436" s="1548">
        <v>2</v>
      </c>
      <c r="S436" s="1548">
        <v>7</v>
      </c>
      <c r="T436" s="1548">
        <v>8</v>
      </c>
      <c r="U436" s="1548">
        <v>5</v>
      </c>
      <c r="V436" s="1548">
        <v>3</v>
      </c>
      <c r="W436" s="1548">
        <v>3</v>
      </c>
      <c r="X436" s="1548">
        <v>2</v>
      </c>
      <c r="Y436" s="1548" t="s">
        <v>36</v>
      </c>
      <c r="Z436" s="1548" t="s">
        <v>36</v>
      </c>
      <c r="AA436" s="1545">
        <v>19</v>
      </c>
      <c r="AB436" s="1548">
        <v>4</v>
      </c>
      <c r="AC436" s="1548">
        <v>48</v>
      </c>
      <c r="AD436" s="1545">
        <v>28</v>
      </c>
      <c r="AE436" s="1549">
        <v>5</v>
      </c>
      <c r="AF436" s="1549">
        <v>60</v>
      </c>
      <c r="AG436" s="1550">
        <v>35</v>
      </c>
    </row>
    <row r="437" spans="2:33" s="1520" customFormat="1" ht="11.45" customHeight="1">
      <c r="B437" s="1521"/>
      <c r="C437" s="1522"/>
      <c r="D437" s="1523" t="s">
        <v>31</v>
      </c>
      <c r="E437" s="1508">
        <v>46</v>
      </c>
      <c r="F437" s="1499">
        <v>1</v>
      </c>
      <c r="G437" s="1499" t="s">
        <v>36</v>
      </c>
      <c r="H437" s="1499" t="s">
        <v>36</v>
      </c>
      <c r="I437" s="1499">
        <v>1</v>
      </c>
      <c r="J437" s="1499">
        <v>8</v>
      </c>
      <c r="K437" s="1499">
        <v>5</v>
      </c>
      <c r="L437" s="1499">
        <v>2</v>
      </c>
      <c r="M437" s="1499">
        <v>1</v>
      </c>
      <c r="N437" s="1499">
        <v>3</v>
      </c>
      <c r="O437" s="1499">
        <v>4</v>
      </c>
      <c r="P437" s="1499">
        <v>1</v>
      </c>
      <c r="Q437" s="1499">
        <v>1</v>
      </c>
      <c r="R437" s="1499">
        <v>2</v>
      </c>
      <c r="S437" s="1499">
        <v>1</v>
      </c>
      <c r="T437" s="1499">
        <v>2</v>
      </c>
      <c r="U437" s="1499">
        <v>2</v>
      </c>
      <c r="V437" s="1499">
        <v>1</v>
      </c>
      <c r="W437" s="1499">
        <v>1</v>
      </c>
      <c r="X437" s="1499" t="s">
        <v>36</v>
      </c>
      <c r="Y437" s="1499" t="s">
        <v>36</v>
      </c>
      <c r="Z437" s="1499" t="s">
        <v>36</v>
      </c>
      <c r="AA437" s="1508">
        <v>10</v>
      </c>
      <c r="AB437" s="1499">
        <v>1</v>
      </c>
      <c r="AC437" s="1499">
        <v>28</v>
      </c>
      <c r="AD437" s="1508">
        <v>7</v>
      </c>
      <c r="AE437" s="1500">
        <v>2.7777777777777777</v>
      </c>
      <c r="AF437" s="1500">
        <v>77.777777777777786</v>
      </c>
      <c r="AG437" s="1501">
        <v>19.444444444444446</v>
      </c>
    </row>
    <row r="438" spans="2:33" s="1520" customFormat="1" ht="11.45" customHeight="1">
      <c r="B438" s="1537"/>
      <c r="C438" s="1546"/>
      <c r="D438" s="1518" t="s">
        <v>32</v>
      </c>
      <c r="E438" s="1508">
        <v>53</v>
      </c>
      <c r="F438" s="1499">
        <v>2</v>
      </c>
      <c r="G438" s="1499">
        <v>1</v>
      </c>
      <c r="H438" s="1499" t="s">
        <v>36</v>
      </c>
      <c r="I438" s="1499">
        <v>1</v>
      </c>
      <c r="J438" s="1499">
        <v>4</v>
      </c>
      <c r="K438" s="1499">
        <v>1</v>
      </c>
      <c r="L438" s="1499">
        <v>2</v>
      </c>
      <c r="M438" s="1499">
        <v>3</v>
      </c>
      <c r="N438" s="1499">
        <v>1</v>
      </c>
      <c r="O438" s="1499">
        <v>2</v>
      </c>
      <c r="P438" s="1499">
        <v>3</v>
      </c>
      <c r="Q438" s="1499">
        <v>3</v>
      </c>
      <c r="R438" s="1499" t="s">
        <v>36</v>
      </c>
      <c r="S438" s="1499">
        <v>6</v>
      </c>
      <c r="T438" s="1499">
        <v>6</v>
      </c>
      <c r="U438" s="1499">
        <v>3</v>
      </c>
      <c r="V438" s="1499">
        <v>2</v>
      </c>
      <c r="W438" s="1499">
        <v>2</v>
      </c>
      <c r="X438" s="1499">
        <v>2</v>
      </c>
      <c r="Y438" s="1499" t="s">
        <v>36</v>
      </c>
      <c r="Z438" s="1499" t="s">
        <v>36</v>
      </c>
      <c r="AA438" s="1508">
        <v>9</v>
      </c>
      <c r="AB438" s="1499">
        <v>3</v>
      </c>
      <c r="AC438" s="1499">
        <v>20</v>
      </c>
      <c r="AD438" s="1508">
        <v>21</v>
      </c>
      <c r="AE438" s="1500">
        <v>6.8181818181818175</v>
      </c>
      <c r="AF438" s="1500">
        <v>45.454545454545453</v>
      </c>
      <c r="AG438" s="1501">
        <v>47.727272727272727</v>
      </c>
    </row>
    <row r="439" spans="2:33" s="1520" customFormat="1" ht="11.45" customHeight="1">
      <c r="B439" s="1536" t="s">
        <v>1575</v>
      </c>
      <c r="C439" s="1545">
        <v>88</v>
      </c>
      <c r="D439" s="1547" t="s">
        <v>1435</v>
      </c>
      <c r="E439" s="1545">
        <v>150</v>
      </c>
      <c r="F439" s="1548">
        <v>3</v>
      </c>
      <c r="G439" s="1548">
        <v>6</v>
      </c>
      <c r="H439" s="1548">
        <v>3</v>
      </c>
      <c r="I439" s="1548">
        <v>7</v>
      </c>
      <c r="J439" s="1548">
        <v>7</v>
      </c>
      <c r="K439" s="1548">
        <v>4</v>
      </c>
      <c r="L439" s="1548">
        <v>2</v>
      </c>
      <c r="M439" s="1548">
        <v>7</v>
      </c>
      <c r="N439" s="1548">
        <v>9</v>
      </c>
      <c r="O439" s="1548">
        <v>12</v>
      </c>
      <c r="P439" s="1548">
        <v>6</v>
      </c>
      <c r="Q439" s="1548">
        <v>9</v>
      </c>
      <c r="R439" s="1548">
        <v>23</v>
      </c>
      <c r="S439" s="1548">
        <v>14</v>
      </c>
      <c r="T439" s="1548">
        <v>14</v>
      </c>
      <c r="U439" s="1548">
        <v>4</v>
      </c>
      <c r="V439" s="1548">
        <v>3</v>
      </c>
      <c r="W439" s="1548">
        <v>3</v>
      </c>
      <c r="X439" s="1548">
        <v>2</v>
      </c>
      <c r="Y439" s="1548" t="s">
        <v>36</v>
      </c>
      <c r="Z439" s="1548" t="s">
        <v>36</v>
      </c>
      <c r="AA439" s="1545">
        <v>12</v>
      </c>
      <c r="AB439" s="1548">
        <v>12</v>
      </c>
      <c r="AC439" s="1548">
        <v>86</v>
      </c>
      <c r="AD439" s="1545">
        <v>40</v>
      </c>
      <c r="AE439" s="1549">
        <v>8.695652173913043</v>
      </c>
      <c r="AF439" s="1549">
        <v>62.318840579710141</v>
      </c>
      <c r="AG439" s="1550">
        <v>28.985507246376812</v>
      </c>
    </row>
    <row r="440" spans="2:33" s="1520" customFormat="1" ht="11.45" customHeight="1">
      <c r="B440" s="1521"/>
      <c r="C440" s="1522"/>
      <c r="D440" s="1523" t="s">
        <v>31</v>
      </c>
      <c r="E440" s="1508">
        <v>65</v>
      </c>
      <c r="F440" s="1499">
        <v>3</v>
      </c>
      <c r="G440" s="1499">
        <v>3</v>
      </c>
      <c r="H440" s="1499">
        <v>1</v>
      </c>
      <c r="I440" s="1499">
        <v>2</v>
      </c>
      <c r="J440" s="1499">
        <v>4</v>
      </c>
      <c r="K440" s="1499">
        <v>2</v>
      </c>
      <c r="L440" s="1499">
        <v>1</v>
      </c>
      <c r="M440" s="1499">
        <v>2</v>
      </c>
      <c r="N440" s="1499">
        <v>2</v>
      </c>
      <c r="O440" s="1499">
        <v>7</v>
      </c>
      <c r="P440" s="1499" t="s">
        <v>36</v>
      </c>
      <c r="Q440" s="1499">
        <v>4</v>
      </c>
      <c r="R440" s="1499">
        <v>10</v>
      </c>
      <c r="S440" s="1499">
        <v>7</v>
      </c>
      <c r="T440" s="1499">
        <v>7</v>
      </c>
      <c r="U440" s="1499" t="s">
        <v>36</v>
      </c>
      <c r="V440" s="1499" t="s">
        <v>36</v>
      </c>
      <c r="W440" s="1499">
        <v>2</v>
      </c>
      <c r="X440" s="1499" t="s">
        <v>36</v>
      </c>
      <c r="Y440" s="1499" t="s">
        <v>36</v>
      </c>
      <c r="Z440" s="1499" t="s">
        <v>36</v>
      </c>
      <c r="AA440" s="1508">
        <v>8</v>
      </c>
      <c r="AB440" s="1499">
        <v>7</v>
      </c>
      <c r="AC440" s="1499">
        <v>34</v>
      </c>
      <c r="AD440" s="1508">
        <v>16</v>
      </c>
      <c r="AE440" s="1500">
        <v>12.280701754385964</v>
      </c>
      <c r="AF440" s="1500">
        <v>59.649122807017541</v>
      </c>
      <c r="AG440" s="1501">
        <v>28.07017543859649</v>
      </c>
    </row>
    <row r="441" spans="2:33" s="1520" customFormat="1" ht="11.45" customHeight="1">
      <c r="B441" s="1536"/>
      <c r="C441" s="1538"/>
      <c r="D441" s="1539" t="s">
        <v>32</v>
      </c>
      <c r="E441" s="1540">
        <v>85</v>
      </c>
      <c r="F441" s="1541" t="s">
        <v>36</v>
      </c>
      <c r="G441" s="1541">
        <v>3</v>
      </c>
      <c r="H441" s="1541">
        <v>2</v>
      </c>
      <c r="I441" s="1541">
        <v>5</v>
      </c>
      <c r="J441" s="1541">
        <v>3</v>
      </c>
      <c r="K441" s="1541">
        <v>2</v>
      </c>
      <c r="L441" s="1541">
        <v>1</v>
      </c>
      <c r="M441" s="1541">
        <v>5</v>
      </c>
      <c r="N441" s="1541">
        <v>7</v>
      </c>
      <c r="O441" s="1541">
        <v>5</v>
      </c>
      <c r="P441" s="1541">
        <v>6</v>
      </c>
      <c r="Q441" s="1541">
        <v>5</v>
      </c>
      <c r="R441" s="1541">
        <v>13</v>
      </c>
      <c r="S441" s="1541">
        <v>7</v>
      </c>
      <c r="T441" s="1541">
        <v>7</v>
      </c>
      <c r="U441" s="1541">
        <v>4</v>
      </c>
      <c r="V441" s="1541">
        <v>3</v>
      </c>
      <c r="W441" s="1541">
        <v>1</v>
      </c>
      <c r="X441" s="1541">
        <v>2</v>
      </c>
      <c r="Y441" s="1541" t="s">
        <v>36</v>
      </c>
      <c r="Z441" s="1541" t="s">
        <v>36</v>
      </c>
      <c r="AA441" s="1540">
        <v>4</v>
      </c>
      <c r="AB441" s="1541">
        <v>5</v>
      </c>
      <c r="AC441" s="1541">
        <v>52</v>
      </c>
      <c r="AD441" s="1540">
        <v>24</v>
      </c>
      <c r="AE441" s="1542">
        <v>6.1728395061728394</v>
      </c>
      <c r="AF441" s="1542">
        <v>64.197530864197532</v>
      </c>
      <c r="AG441" s="1543">
        <v>29.629629629629626</v>
      </c>
    </row>
    <row r="442" spans="2:33" s="1520" customFormat="1" ht="11.45" customHeight="1">
      <c r="B442" s="1544" t="s">
        <v>1576</v>
      </c>
      <c r="C442" s="1508">
        <v>466</v>
      </c>
      <c r="D442" s="1518" t="s">
        <v>1435</v>
      </c>
      <c r="E442" s="1508">
        <v>709</v>
      </c>
      <c r="F442" s="1499">
        <v>30</v>
      </c>
      <c r="G442" s="1499">
        <v>16</v>
      </c>
      <c r="H442" s="1499">
        <v>10</v>
      </c>
      <c r="I442" s="1499">
        <v>18</v>
      </c>
      <c r="J442" s="1499">
        <v>42</v>
      </c>
      <c r="K442" s="1499">
        <v>50</v>
      </c>
      <c r="L442" s="1499">
        <v>65</v>
      </c>
      <c r="M442" s="1499">
        <v>51</v>
      </c>
      <c r="N442" s="1499">
        <v>54</v>
      </c>
      <c r="O442" s="1499">
        <v>45</v>
      </c>
      <c r="P442" s="1499">
        <v>54</v>
      </c>
      <c r="Q442" s="1499">
        <v>53</v>
      </c>
      <c r="R442" s="1499">
        <v>23</v>
      </c>
      <c r="S442" s="1499">
        <v>32</v>
      </c>
      <c r="T442" s="1499">
        <v>59</v>
      </c>
      <c r="U442" s="1499">
        <v>31</v>
      </c>
      <c r="V442" s="1499">
        <v>13</v>
      </c>
      <c r="W442" s="1499">
        <v>14</v>
      </c>
      <c r="X442" s="1499">
        <v>6</v>
      </c>
      <c r="Y442" s="1499">
        <v>2</v>
      </c>
      <c r="Z442" s="1499" t="s">
        <v>36</v>
      </c>
      <c r="AA442" s="1508">
        <v>41</v>
      </c>
      <c r="AB442" s="1499">
        <v>56</v>
      </c>
      <c r="AC442" s="1499">
        <v>455</v>
      </c>
      <c r="AD442" s="1508">
        <v>157</v>
      </c>
      <c r="AE442" s="1500">
        <v>8.3832335329341312</v>
      </c>
      <c r="AF442" s="1500">
        <v>68.113772455089816</v>
      </c>
      <c r="AG442" s="1501">
        <v>23.502994011976046</v>
      </c>
    </row>
    <row r="443" spans="2:33" s="1520" customFormat="1" ht="11.45" customHeight="1">
      <c r="B443" s="1521"/>
      <c r="C443" s="1522"/>
      <c r="D443" s="1523" t="s">
        <v>31</v>
      </c>
      <c r="E443" s="1508">
        <v>324</v>
      </c>
      <c r="F443" s="1499">
        <v>19</v>
      </c>
      <c r="G443" s="1499">
        <v>6</v>
      </c>
      <c r="H443" s="1499">
        <v>6</v>
      </c>
      <c r="I443" s="1499">
        <v>7</v>
      </c>
      <c r="J443" s="1499">
        <v>15</v>
      </c>
      <c r="K443" s="1499">
        <v>24</v>
      </c>
      <c r="L443" s="1499">
        <v>28</v>
      </c>
      <c r="M443" s="1499">
        <v>28</v>
      </c>
      <c r="N443" s="1499">
        <v>25</v>
      </c>
      <c r="O443" s="1499">
        <v>22</v>
      </c>
      <c r="P443" s="1499">
        <v>31</v>
      </c>
      <c r="Q443" s="1499">
        <v>29</v>
      </c>
      <c r="R443" s="1499">
        <v>10</v>
      </c>
      <c r="S443" s="1499">
        <v>13</v>
      </c>
      <c r="T443" s="1499">
        <v>22</v>
      </c>
      <c r="U443" s="1499">
        <v>10</v>
      </c>
      <c r="V443" s="1499">
        <v>4</v>
      </c>
      <c r="W443" s="1499">
        <v>2</v>
      </c>
      <c r="X443" s="1499">
        <v>1</v>
      </c>
      <c r="Y443" s="1499">
        <v>1</v>
      </c>
      <c r="Z443" s="1499" t="s">
        <v>36</v>
      </c>
      <c r="AA443" s="1508">
        <v>21</v>
      </c>
      <c r="AB443" s="1499">
        <v>31</v>
      </c>
      <c r="AC443" s="1499">
        <v>219</v>
      </c>
      <c r="AD443" s="1508">
        <v>53</v>
      </c>
      <c r="AE443" s="1500">
        <v>10.231023102310232</v>
      </c>
      <c r="AF443" s="1500">
        <v>72.277227722772281</v>
      </c>
      <c r="AG443" s="1501">
        <v>17.491749174917494</v>
      </c>
    </row>
    <row r="444" spans="2:33" s="1520" customFormat="1" ht="11.45" customHeight="1">
      <c r="B444" s="1537"/>
      <c r="C444" s="1538"/>
      <c r="D444" s="1539" t="s">
        <v>32</v>
      </c>
      <c r="E444" s="1540">
        <v>385</v>
      </c>
      <c r="F444" s="1541">
        <v>11</v>
      </c>
      <c r="G444" s="1541">
        <v>10</v>
      </c>
      <c r="H444" s="1541">
        <v>4</v>
      </c>
      <c r="I444" s="1541">
        <v>11</v>
      </c>
      <c r="J444" s="1541">
        <v>27</v>
      </c>
      <c r="K444" s="1541">
        <v>26</v>
      </c>
      <c r="L444" s="1541">
        <v>37</v>
      </c>
      <c r="M444" s="1541">
        <v>23</v>
      </c>
      <c r="N444" s="1541">
        <v>29</v>
      </c>
      <c r="O444" s="1541">
        <v>23</v>
      </c>
      <c r="P444" s="1541">
        <v>23</v>
      </c>
      <c r="Q444" s="1541">
        <v>24</v>
      </c>
      <c r="R444" s="1541">
        <v>13</v>
      </c>
      <c r="S444" s="1541">
        <v>19</v>
      </c>
      <c r="T444" s="1541">
        <v>37</v>
      </c>
      <c r="U444" s="1541">
        <v>21</v>
      </c>
      <c r="V444" s="1541">
        <v>9</v>
      </c>
      <c r="W444" s="1541">
        <v>12</v>
      </c>
      <c r="X444" s="1541">
        <v>5</v>
      </c>
      <c r="Y444" s="1541">
        <v>1</v>
      </c>
      <c r="Z444" s="1541" t="s">
        <v>36</v>
      </c>
      <c r="AA444" s="1540">
        <v>20</v>
      </c>
      <c r="AB444" s="1541">
        <v>25</v>
      </c>
      <c r="AC444" s="1541">
        <v>236</v>
      </c>
      <c r="AD444" s="1540">
        <v>104</v>
      </c>
      <c r="AE444" s="1542">
        <v>6.8493150684931505</v>
      </c>
      <c r="AF444" s="1542">
        <v>64.657534246575338</v>
      </c>
      <c r="AG444" s="1543">
        <v>28.493150684931507</v>
      </c>
    </row>
    <row r="445" spans="2:33" s="1520" customFormat="1" ht="11.45" customHeight="1">
      <c r="B445" s="1536" t="s">
        <v>1577</v>
      </c>
      <c r="C445" s="1508">
        <v>335</v>
      </c>
      <c r="D445" s="1518" t="s">
        <v>1435</v>
      </c>
      <c r="E445" s="1508">
        <v>573</v>
      </c>
      <c r="F445" s="1499">
        <v>20</v>
      </c>
      <c r="G445" s="1499">
        <v>14</v>
      </c>
      <c r="H445" s="1499">
        <v>19</v>
      </c>
      <c r="I445" s="1499">
        <v>16</v>
      </c>
      <c r="J445" s="1499">
        <v>21</v>
      </c>
      <c r="K445" s="1499">
        <v>19</v>
      </c>
      <c r="L445" s="1499">
        <v>28</v>
      </c>
      <c r="M445" s="1499">
        <v>30</v>
      </c>
      <c r="N445" s="1499">
        <v>28</v>
      </c>
      <c r="O445" s="1499">
        <v>44</v>
      </c>
      <c r="P445" s="1499">
        <v>50</v>
      </c>
      <c r="Q445" s="1499">
        <v>35</v>
      </c>
      <c r="R445" s="1499">
        <v>46</v>
      </c>
      <c r="S445" s="1499">
        <v>49</v>
      </c>
      <c r="T445" s="1499">
        <v>42</v>
      </c>
      <c r="U445" s="1499">
        <v>27</v>
      </c>
      <c r="V445" s="1499">
        <v>17</v>
      </c>
      <c r="W445" s="1499">
        <v>16</v>
      </c>
      <c r="X445" s="1499">
        <v>5</v>
      </c>
      <c r="Y445" s="1499" t="s">
        <v>36</v>
      </c>
      <c r="Z445" s="1499" t="s">
        <v>36</v>
      </c>
      <c r="AA445" s="1508">
        <v>47</v>
      </c>
      <c r="AB445" s="1499">
        <v>53</v>
      </c>
      <c r="AC445" s="1499">
        <v>317</v>
      </c>
      <c r="AD445" s="1508">
        <v>156</v>
      </c>
      <c r="AE445" s="1500">
        <v>10.076045627376425</v>
      </c>
      <c r="AF445" s="1500">
        <v>60.266159695817493</v>
      </c>
      <c r="AG445" s="1501">
        <v>29.657794676806081</v>
      </c>
    </row>
    <row r="446" spans="2:33" s="1520" customFormat="1" ht="11.45" customHeight="1">
      <c r="B446" s="1521"/>
      <c r="C446" s="1522"/>
      <c r="D446" s="1523" t="s">
        <v>31</v>
      </c>
      <c r="E446" s="1508">
        <v>262</v>
      </c>
      <c r="F446" s="1499">
        <v>12</v>
      </c>
      <c r="G446" s="1499">
        <v>9</v>
      </c>
      <c r="H446" s="1499">
        <v>10</v>
      </c>
      <c r="I446" s="1499">
        <v>7</v>
      </c>
      <c r="J446" s="1499">
        <v>11</v>
      </c>
      <c r="K446" s="1499">
        <v>7</v>
      </c>
      <c r="L446" s="1499">
        <v>15</v>
      </c>
      <c r="M446" s="1499">
        <v>12</v>
      </c>
      <c r="N446" s="1499">
        <v>12</v>
      </c>
      <c r="O446" s="1499">
        <v>19</v>
      </c>
      <c r="P446" s="1499">
        <v>25</v>
      </c>
      <c r="Q446" s="1499">
        <v>16</v>
      </c>
      <c r="R446" s="1499">
        <v>17</v>
      </c>
      <c r="S446" s="1499">
        <v>20</v>
      </c>
      <c r="T446" s="1499">
        <v>14</v>
      </c>
      <c r="U446" s="1499">
        <v>15</v>
      </c>
      <c r="V446" s="1499">
        <v>7</v>
      </c>
      <c r="W446" s="1499">
        <v>4</v>
      </c>
      <c r="X446" s="1499">
        <v>3</v>
      </c>
      <c r="Y446" s="1499" t="s">
        <v>36</v>
      </c>
      <c r="Z446" s="1499" t="s">
        <v>36</v>
      </c>
      <c r="AA446" s="1508">
        <v>27</v>
      </c>
      <c r="AB446" s="1499">
        <v>31</v>
      </c>
      <c r="AC446" s="1499">
        <v>141</v>
      </c>
      <c r="AD446" s="1508">
        <v>63</v>
      </c>
      <c r="AE446" s="1500">
        <v>13.191489361702127</v>
      </c>
      <c r="AF446" s="1500">
        <v>60</v>
      </c>
      <c r="AG446" s="1501">
        <v>26.808510638297872</v>
      </c>
    </row>
    <row r="447" spans="2:33" s="1520" customFormat="1" ht="11.45" customHeight="1">
      <c r="B447" s="1536"/>
      <c r="C447" s="1538"/>
      <c r="D447" s="1539" t="s">
        <v>32</v>
      </c>
      <c r="E447" s="1540">
        <v>311</v>
      </c>
      <c r="F447" s="1541">
        <v>8</v>
      </c>
      <c r="G447" s="1541">
        <v>5</v>
      </c>
      <c r="H447" s="1541">
        <v>9</v>
      </c>
      <c r="I447" s="1541">
        <v>9</v>
      </c>
      <c r="J447" s="1541">
        <v>10</v>
      </c>
      <c r="K447" s="1541">
        <v>12</v>
      </c>
      <c r="L447" s="1541">
        <v>13</v>
      </c>
      <c r="M447" s="1541">
        <v>18</v>
      </c>
      <c r="N447" s="1541">
        <v>16</v>
      </c>
      <c r="O447" s="1541">
        <v>25</v>
      </c>
      <c r="P447" s="1541">
        <v>25</v>
      </c>
      <c r="Q447" s="1541">
        <v>19</v>
      </c>
      <c r="R447" s="1541">
        <v>29</v>
      </c>
      <c r="S447" s="1541">
        <v>29</v>
      </c>
      <c r="T447" s="1541">
        <v>28</v>
      </c>
      <c r="U447" s="1541">
        <v>12</v>
      </c>
      <c r="V447" s="1541">
        <v>10</v>
      </c>
      <c r="W447" s="1541">
        <v>12</v>
      </c>
      <c r="X447" s="1541">
        <v>2</v>
      </c>
      <c r="Y447" s="1541" t="s">
        <v>36</v>
      </c>
      <c r="Z447" s="1541" t="s">
        <v>36</v>
      </c>
      <c r="AA447" s="1540">
        <v>20</v>
      </c>
      <c r="AB447" s="1541">
        <v>22</v>
      </c>
      <c r="AC447" s="1541">
        <v>176</v>
      </c>
      <c r="AD447" s="1540">
        <v>93</v>
      </c>
      <c r="AE447" s="1542">
        <v>7.5601374570446733</v>
      </c>
      <c r="AF447" s="1542">
        <v>60.481099656357387</v>
      </c>
      <c r="AG447" s="1543">
        <v>31.958762886597935</v>
      </c>
    </row>
    <row r="448" spans="2:33" s="1520" customFormat="1" ht="11.45" customHeight="1">
      <c r="B448" s="1544" t="s">
        <v>1578</v>
      </c>
      <c r="C448" s="1508">
        <v>286</v>
      </c>
      <c r="D448" s="1518" t="s">
        <v>1435</v>
      </c>
      <c r="E448" s="1508">
        <v>476</v>
      </c>
      <c r="F448" s="1499">
        <v>13</v>
      </c>
      <c r="G448" s="1499">
        <v>8</v>
      </c>
      <c r="H448" s="1499">
        <v>25</v>
      </c>
      <c r="I448" s="1499">
        <v>13</v>
      </c>
      <c r="J448" s="1499">
        <v>25</v>
      </c>
      <c r="K448" s="1499">
        <v>31</v>
      </c>
      <c r="L448" s="1499">
        <v>23</v>
      </c>
      <c r="M448" s="1499">
        <v>27</v>
      </c>
      <c r="N448" s="1499">
        <v>15</v>
      </c>
      <c r="O448" s="1499">
        <v>44</v>
      </c>
      <c r="P448" s="1499">
        <v>30</v>
      </c>
      <c r="Q448" s="1499">
        <v>35</v>
      </c>
      <c r="R448" s="1499">
        <v>22</v>
      </c>
      <c r="S448" s="1499">
        <v>34</v>
      </c>
      <c r="T448" s="1499">
        <v>30</v>
      </c>
      <c r="U448" s="1499">
        <v>26</v>
      </c>
      <c r="V448" s="1499">
        <v>29</v>
      </c>
      <c r="W448" s="1499">
        <v>22</v>
      </c>
      <c r="X448" s="1499">
        <v>8</v>
      </c>
      <c r="Y448" s="1499">
        <v>2</v>
      </c>
      <c r="Z448" s="1499" t="s">
        <v>36</v>
      </c>
      <c r="AA448" s="1508">
        <v>14</v>
      </c>
      <c r="AB448" s="1499">
        <v>46</v>
      </c>
      <c r="AC448" s="1499">
        <v>265</v>
      </c>
      <c r="AD448" s="1508">
        <v>151</v>
      </c>
      <c r="AE448" s="1500">
        <v>9.9567099567099575</v>
      </c>
      <c r="AF448" s="1500">
        <v>57.359307359307351</v>
      </c>
      <c r="AG448" s="1501">
        <v>32.683982683982684</v>
      </c>
    </row>
    <row r="449" spans="2:33" s="1520" customFormat="1" ht="11.45" customHeight="1">
      <c r="B449" s="1521"/>
      <c r="C449" s="1522"/>
      <c r="D449" s="1523" t="s">
        <v>31</v>
      </c>
      <c r="E449" s="1508">
        <v>211</v>
      </c>
      <c r="F449" s="1499">
        <v>7</v>
      </c>
      <c r="G449" s="1499">
        <v>3</v>
      </c>
      <c r="H449" s="1499">
        <v>15</v>
      </c>
      <c r="I449" s="1499">
        <v>7</v>
      </c>
      <c r="J449" s="1499">
        <v>5</v>
      </c>
      <c r="K449" s="1499">
        <v>13</v>
      </c>
      <c r="L449" s="1499">
        <v>13</v>
      </c>
      <c r="M449" s="1499">
        <v>12</v>
      </c>
      <c r="N449" s="1499">
        <v>6</v>
      </c>
      <c r="O449" s="1499">
        <v>22</v>
      </c>
      <c r="P449" s="1499">
        <v>23</v>
      </c>
      <c r="Q449" s="1499">
        <v>9</v>
      </c>
      <c r="R449" s="1499">
        <v>13</v>
      </c>
      <c r="S449" s="1499">
        <v>19</v>
      </c>
      <c r="T449" s="1499">
        <v>10</v>
      </c>
      <c r="U449" s="1499">
        <v>6</v>
      </c>
      <c r="V449" s="1499">
        <v>10</v>
      </c>
      <c r="W449" s="1499">
        <v>10</v>
      </c>
      <c r="X449" s="1499">
        <v>1</v>
      </c>
      <c r="Y449" s="1499" t="s">
        <v>36</v>
      </c>
      <c r="Z449" s="1499" t="s">
        <v>36</v>
      </c>
      <c r="AA449" s="1508">
        <v>7</v>
      </c>
      <c r="AB449" s="1499">
        <v>25</v>
      </c>
      <c r="AC449" s="1499">
        <v>123</v>
      </c>
      <c r="AD449" s="1508">
        <v>56</v>
      </c>
      <c r="AE449" s="1500">
        <v>12.254901960784313</v>
      </c>
      <c r="AF449" s="1500">
        <v>60.294117647058819</v>
      </c>
      <c r="AG449" s="1501">
        <v>27.450980392156865</v>
      </c>
    </row>
    <row r="450" spans="2:33" s="1520" customFormat="1" ht="11.45" customHeight="1">
      <c r="B450" s="1537"/>
      <c r="C450" s="1538"/>
      <c r="D450" s="1539" t="s">
        <v>32</v>
      </c>
      <c r="E450" s="1540">
        <v>265</v>
      </c>
      <c r="F450" s="1541">
        <v>6</v>
      </c>
      <c r="G450" s="1541">
        <v>5</v>
      </c>
      <c r="H450" s="1541">
        <v>10</v>
      </c>
      <c r="I450" s="1541">
        <v>6</v>
      </c>
      <c r="J450" s="1541">
        <v>20</v>
      </c>
      <c r="K450" s="1541">
        <v>18</v>
      </c>
      <c r="L450" s="1541">
        <v>10</v>
      </c>
      <c r="M450" s="1541">
        <v>15</v>
      </c>
      <c r="N450" s="1541">
        <v>9</v>
      </c>
      <c r="O450" s="1541">
        <v>22</v>
      </c>
      <c r="P450" s="1541">
        <v>7</v>
      </c>
      <c r="Q450" s="1541">
        <v>26</v>
      </c>
      <c r="R450" s="1541">
        <v>9</v>
      </c>
      <c r="S450" s="1541">
        <v>15</v>
      </c>
      <c r="T450" s="1541">
        <v>20</v>
      </c>
      <c r="U450" s="1541">
        <v>20</v>
      </c>
      <c r="V450" s="1541">
        <v>19</v>
      </c>
      <c r="W450" s="1541">
        <v>12</v>
      </c>
      <c r="X450" s="1541">
        <v>7</v>
      </c>
      <c r="Y450" s="1541">
        <v>2</v>
      </c>
      <c r="Z450" s="1541" t="s">
        <v>36</v>
      </c>
      <c r="AA450" s="1540">
        <v>7</v>
      </c>
      <c r="AB450" s="1541">
        <v>21</v>
      </c>
      <c r="AC450" s="1541">
        <v>142</v>
      </c>
      <c r="AD450" s="1540">
        <v>95</v>
      </c>
      <c r="AE450" s="1542">
        <v>8.1395348837209305</v>
      </c>
      <c r="AF450" s="1542">
        <v>55.038759689922479</v>
      </c>
      <c r="AG450" s="1543">
        <v>36.821705426356587</v>
      </c>
    </row>
    <row r="451" spans="2:33" s="1520" customFormat="1" ht="11.45" customHeight="1">
      <c r="B451" s="1536" t="s">
        <v>1579</v>
      </c>
      <c r="C451" s="1508">
        <v>437</v>
      </c>
      <c r="D451" s="1518" t="s">
        <v>1435</v>
      </c>
      <c r="E451" s="1508">
        <v>831</v>
      </c>
      <c r="F451" s="1499">
        <v>11</v>
      </c>
      <c r="G451" s="1499">
        <v>19</v>
      </c>
      <c r="H451" s="1499">
        <v>19</v>
      </c>
      <c r="I451" s="1499">
        <v>21</v>
      </c>
      <c r="J451" s="1499">
        <v>21</v>
      </c>
      <c r="K451" s="1499">
        <v>24</v>
      </c>
      <c r="L451" s="1499">
        <v>28</v>
      </c>
      <c r="M451" s="1499">
        <v>31</v>
      </c>
      <c r="N451" s="1499">
        <v>45</v>
      </c>
      <c r="O451" s="1499">
        <v>49</v>
      </c>
      <c r="P451" s="1499">
        <v>43</v>
      </c>
      <c r="Q451" s="1499">
        <v>55</v>
      </c>
      <c r="R451" s="1499">
        <v>81</v>
      </c>
      <c r="S451" s="1499">
        <v>118</v>
      </c>
      <c r="T451" s="1499">
        <v>85</v>
      </c>
      <c r="U451" s="1499">
        <v>65</v>
      </c>
      <c r="V451" s="1499">
        <v>51</v>
      </c>
      <c r="W451" s="1499">
        <v>41</v>
      </c>
      <c r="X451" s="1499">
        <v>12</v>
      </c>
      <c r="Y451" s="1499">
        <v>1</v>
      </c>
      <c r="Z451" s="1499" t="s">
        <v>36</v>
      </c>
      <c r="AA451" s="1508">
        <v>11</v>
      </c>
      <c r="AB451" s="1499">
        <v>49</v>
      </c>
      <c r="AC451" s="1499">
        <v>398</v>
      </c>
      <c r="AD451" s="1508">
        <v>373</v>
      </c>
      <c r="AE451" s="1500">
        <v>5.975609756097561</v>
      </c>
      <c r="AF451" s="1500">
        <v>48.536585365853654</v>
      </c>
      <c r="AG451" s="1501">
        <v>45.487804878048784</v>
      </c>
    </row>
    <row r="452" spans="2:33" s="1520" customFormat="1" ht="11.45" customHeight="1">
      <c r="B452" s="1521"/>
      <c r="C452" s="1522"/>
      <c r="D452" s="1523" t="s">
        <v>31</v>
      </c>
      <c r="E452" s="1508">
        <v>375</v>
      </c>
      <c r="F452" s="1499">
        <v>10</v>
      </c>
      <c r="G452" s="1499">
        <v>8</v>
      </c>
      <c r="H452" s="1499">
        <v>10</v>
      </c>
      <c r="I452" s="1499">
        <v>11</v>
      </c>
      <c r="J452" s="1499">
        <v>13</v>
      </c>
      <c r="K452" s="1499">
        <v>13</v>
      </c>
      <c r="L452" s="1499">
        <v>11</v>
      </c>
      <c r="M452" s="1499">
        <v>18</v>
      </c>
      <c r="N452" s="1499">
        <v>20</v>
      </c>
      <c r="O452" s="1499">
        <v>19</v>
      </c>
      <c r="P452" s="1499">
        <v>19</v>
      </c>
      <c r="Q452" s="1499">
        <v>25</v>
      </c>
      <c r="R452" s="1499">
        <v>30</v>
      </c>
      <c r="S452" s="1499">
        <v>58</v>
      </c>
      <c r="T452" s="1499">
        <v>37</v>
      </c>
      <c r="U452" s="1499">
        <v>27</v>
      </c>
      <c r="V452" s="1499">
        <v>21</v>
      </c>
      <c r="W452" s="1499">
        <v>10</v>
      </c>
      <c r="X452" s="1499">
        <v>6</v>
      </c>
      <c r="Y452" s="1499" t="s">
        <v>36</v>
      </c>
      <c r="Z452" s="1499" t="s">
        <v>36</v>
      </c>
      <c r="AA452" s="1508">
        <v>9</v>
      </c>
      <c r="AB452" s="1499">
        <v>28</v>
      </c>
      <c r="AC452" s="1499">
        <v>179</v>
      </c>
      <c r="AD452" s="1508">
        <v>159</v>
      </c>
      <c r="AE452" s="1500">
        <v>7.6502732240437163</v>
      </c>
      <c r="AF452" s="1500">
        <v>48.907103825136609</v>
      </c>
      <c r="AG452" s="1501">
        <v>43.442622950819668</v>
      </c>
    </row>
    <row r="453" spans="2:33" s="1520" customFormat="1" ht="11.45" customHeight="1">
      <c r="B453" s="1536"/>
      <c r="C453" s="1538"/>
      <c r="D453" s="1539" t="s">
        <v>32</v>
      </c>
      <c r="E453" s="1540">
        <v>456</v>
      </c>
      <c r="F453" s="1541">
        <v>1</v>
      </c>
      <c r="G453" s="1541">
        <v>11</v>
      </c>
      <c r="H453" s="1541">
        <v>9</v>
      </c>
      <c r="I453" s="1541">
        <v>10</v>
      </c>
      <c r="J453" s="1541">
        <v>8</v>
      </c>
      <c r="K453" s="1541">
        <v>11</v>
      </c>
      <c r="L453" s="1541">
        <v>17</v>
      </c>
      <c r="M453" s="1541">
        <v>13</v>
      </c>
      <c r="N453" s="1541">
        <v>25</v>
      </c>
      <c r="O453" s="1541">
        <v>30</v>
      </c>
      <c r="P453" s="1541">
        <v>24</v>
      </c>
      <c r="Q453" s="1541">
        <v>30</v>
      </c>
      <c r="R453" s="1541">
        <v>51</v>
      </c>
      <c r="S453" s="1541">
        <v>60</v>
      </c>
      <c r="T453" s="1541">
        <v>48</v>
      </c>
      <c r="U453" s="1541">
        <v>38</v>
      </c>
      <c r="V453" s="1541">
        <v>30</v>
      </c>
      <c r="W453" s="1541">
        <v>31</v>
      </c>
      <c r="X453" s="1541">
        <v>6</v>
      </c>
      <c r="Y453" s="1541">
        <v>1</v>
      </c>
      <c r="Z453" s="1541" t="s">
        <v>36</v>
      </c>
      <c r="AA453" s="1540">
        <v>2</v>
      </c>
      <c r="AB453" s="1541">
        <v>21</v>
      </c>
      <c r="AC453" s="1541">
        <v>219</v>
      </c>
      <c r="AD453" s="1540">
        <v>214</v>
      </c>
      <c r="AE453" s="1542">
        <v>4.6255506607929515</v>
      </c>
      <c r="AF453" s="1542">
        <v>48.237885462555063</v>
      </c>
      <c r="AG453" s="1543">
        <v>47.136563876651984</v>
      </c>
    </row>
    <row r="454" spans="2:33" s="1520" customFormat="1" ht="11.45" customHeight="1">
      <c r="B454" s="1544" t="s">
        <v>1580</v>
      </c>
      <c r="C454" s="1508">
        <v>190</v>
      </c>
      <c r="D454" s="1518" t="s">
        <v>1435</v>
      </c>
      <c r="E454" s="1508">
        <v>319</v>
      </c>
      <c r="F454" s="1499">
        <v>14</v>
      </c>
      <c r="G454" s="1499">
        <v>14</v>
      </c>
      <c r="H454" s="1499">
        <v>8</v>
      </c>
      <c r="I454" s="1499">
        <v>4</v>
      </c>
      <c r="J454" s="1499">
        <v>9</v>
      </c>
      <c r="K454" s="1499">
        <v>31</v>
      </c>
      <c r="L454" s="1499">
        <v>23</v>
      </c>
      <c r="M454" s="1499">
        <v>18</v>
      </c>
      <c r="N454" s="1499">
        <v>21</v>
      </c>
      <c r="O454" s="1499">
        <v>20</v>
      </c>
      <c r="P454" s="1499">
        <v>19</v>
      </c>
      <c r="Q454" s="1499">
        <v>11</v>
      </c>
      <c r="R454" s="1499">
        <v>19</v>
      </c>
      <c r="S454" s="1499">
        <v>24</v>
      </c>
      <c r="T454" s="1499">
        <v>31</v>
      </c>
      <c r="U454" s="1499">
        <v>19</v>
      </c>
      <c r="V454" s="1499">
        <v>13</v>
      </c>
      <c r="W454" s="1499">
        <v>4</v>
      </c>
      <c r="X454" s="1499">
        <v>2</v>
      </c>
      <c r="Y454" s="1499">
        <v>1</v>
      </c>
      <c r="Z454" s="1499" t="s">
        <v>36</v>
      </c>
      <c r="AA454" s="1508">
        <v>14</v>
      </c>
      <c r="AB454" s="1499">
        <v>36</v>
      </c>
      <c r="AC454" s="1499">
        <v>175</v>
      </c>
      <c r="AD454" s="1508">
        <v>94</v>
      </c>
      <c r="AE454" s="1500">
        <v>11.803278688524591</v>
      </c>
      <c r="AF454" s="1500">
        <v>57.377049180327866</v>
      </c>
      <c r="AG454" s="1501">
        <v>30.819672131147541</v>
      </c>
    </row>
    <row r="455" spans="2:33" s="1520" customFormat="1" ht="11.45" customHeight="1">
      <c r="B455" s="1521"/>
      <c r="C455" s="1522"/>
      <c r="D455" s="1523" t="s">
        <v>31</v>
      </c>
      <c r="E455" s="1508">
        <v>142</v>
      </c>
      <c r="F455" s="1499">
        <v>7</v>
      </c>
      <c r="G455" s="1499">
        <v>8</v>
      </c>
      <c r="H455" s="1499">
        <v>6</v>
      </c>
      <c r="I455" s="1499">
        <v>3</v>
      </c>
      <c r="J455" s="1499">
        <v>4</v>
      </c>
      <c r="K455" s="1499">
        <v>15</v>
      </c>
      <c r="L455" s="1499">
        <v>7</v>
      </c>
      <c r="M455" s="1499">
        <v>7</v>
      </c>
      <c r="N455" s="1499">
        <v>10</v>
      </c>
      <c r="O455" s="1499">
        <v>12</v>
      </c>
      <c r="P455" s="1499">
        <v>10</v>
      </c>
      <c r="Q455" s="1499">
        <v>4</v>
      </c>
      <c r="R455" s="1499">
        <v>5</v>
      </c>
      <c r="S455" s="1499">
        <v>15</v>
      </c>
      <c r="T455" s="1499">
        <v>10</v>
      </c>
      <c r="U455" s="1499">
        <v>7</v>
      </c>
      <c r="V455" s="1499">
        <v>3</v>
      </c>
      <c r="W455" s="1499">
        <v>3</v>
      </c>
      <c r="X455" s="1499" t="s">
        <v>36</v>
      </c>
      <c r="Y455" s="1499" t="s">
        <v>36</v>
      </c>
      <c r="Z455" s="1499" t="s">
        <v>36</v>
      </c>
      <c r="AA455" s="1508">
        <v>6</v>
      </c>
      <c r="AB455" s="1499">
        <v>21</v>
      </c>
      <c r="AC455" s="1499">
        <v>77</v>
      </c>
      <c r="AD455" s="1508">
        <v>38</v>
      </c>
      <c r="AE455" s="1500">
        <v>15.441176470588236</v>
      </c>
      <c r="AF455" s="1500">
        <v>56.617647058823529</v>
      </c>
      <c r="AG455" s="1501">
        <v>27.941176470588236</v>
      </c>
    </row>
    <row r="456" spans="2:33" s="1520" customFormat="1" ht="11.45" customHeight="1">
      <c r="B456" s="1537"/>
      <c r="C456" s="1538"/>
      <c r="D456" s="1539" t="s">
        <v>32</v>
      </c>
      <c r="E456" s="1540">
        <v>177</v>
      </c>
      <c r="F456" s="1541">
        <v>7</v>
      </c>
      <c r="G456" s="1541">
        <v>6</v>
      </c>
      <c r="H456" s="1541">
        <v>2</v>
      </c>
      <c r="I456" s="1541">
        <v>1</v>
      </c>
      <c r="J456" s="1541">
        <v>5</v>
      </c>
      <c r="K456" s="1541">
        <v>16</v>
      </c>
      <c r="L456" s="1541">
        <v>16</v>
      </c>
      <c r="M456" s="1541">
        <v>11</v>
      </c>
      <c r="N456" s="1541">
        <v>11</v>
      </c>
      <c r="O456" s="1541">
        <v>8</v>
      </c>
      <c r="P456" s="1541">
        <v>9</v>
      </c>
      <c r="Q456" s="1541">
        <v>7</v>
      </c>
      <c r="R456" s="1541">
        <v>14</v>
      </c>
      <c r="S456" s="1541">
        <v>9</v>
      </c>
      <c r="T456" s="1541">
        <v>21</v>
      </c>
      <c r="U456" s="1541">
        <v>12</v>
      </c>
      <c r="V456" s="1541">
        <v>10</v>
      </c>
      <c r="W456" s="1541">
        <v>1</v>
      </c>
      <c r="X456" s="1541">
        <v>2</v>
      </c>
      <c r="Y456" s="1541">
        <v>1</v>
      </c>
      <c r="Z456" s="1541" t="s">
        <v>36</v>
      </c>
      <c r="AA456" s="1540">
        <v>8</v>
      </c>
      <c r="AB456" s="1541">
        <v>15</v>
      </c>
      <c r="AC456" s="1541">
        <v>98</v>
      </c>
      <c r="AD456" s="1540">
        <v>56</v>
      </c>
      <c r="AE456" s="1542">
        <v>8.8757396449704142</v>
      </c>
      <c r="AF456" s="1542">
        <v>57.988165680473372</v>
      </c>
      <c r="AG456" s="1543">
        <v>33.136094674556219</v>
      </c>
    </row>
    <row r="457" spans="2:33" s="1520" customFormat="1" ht="11.45" customHeight="1">
      <c r="B457" s="1536" t="s">
        <v>1581</v>
      </c>
      <c r="C457" s="1508">
        <v>311</v>
      </c>
      <c r="D457" s="1518" t="s">
        <v>1435</v>
      </c>
      <c r="E457" s="1508">
        <v>580</v>
      </c>
      <c r="F457" s="1499">
        <v>7</v>
      </c>
      <c r="G457" s="1499">
        <v>18</v>
      </c>
      <c r="H457" s="1499">
        <v>18</v>
      </c>
      <c r="I457" s="1499">
        <v>16</v>
      </c>
      <c r="J457" s="1499">
        <v>14</v>
      </c>
      <c r="K457" s="1499">
        <v>21</v>
      </c>
      <c r="L457" s="1499">
        <v>16</v>
      </c>
      <c r="M457" s="1499">
        <v>31</v>
      </c>
      <c r="N457" s="1499">
        <v>37</v>
      </c>
      <c r="O457" s="1499">
        <v>31</v>
      </c>
      <c r="P457" s="1499">
        <v>26</v>
      </c>
      <c r="Q457" s="1499">
        <v>46</v>
      </c>
      <c r="R457" s="1499">
        <v>44</v>
      </c>
      <c r="S457" s="1499">
        <v>51</v>
      </c>
      <c r="T457" s="1499">
        <v>51</v>
      </c>
      <c r="U457" s="1499">
        <v>46</v>
      </c>
      <c r="V457" s="1499">
        <v>47</v>
      </c>
      <c r="W457" s="1499">
        <v>41</v>
      </c>
      <c r="X457" s="1499">
        <v>8</v>
      </c>
      <c r="Y457" s="1499">
        <v>2</v>
      </c>
      <c r="Z457" s="1499">
        <v>1</v>
      </c>
      <c r="AA457" s="1508">
        <v>8</v>
      </c>
      <c r="AB457" s="1499">
        <v>43</v>
      </c>
      <c r="AC457" s="1499">
        <v>282</v>
      </c>
      <c r="AD457" s="1508">
        <v>247</v>
      </c>
      <c r="AE457" s="1500">
        <v>7.5174825174825166</v>
      </c>
      <c r="AF457" s="1500">
        <v>49.3006993006993</v>
      </c>
      <c r="AG457" s="1501">
        <v>43.18181818181818</v>
      </c>
    </row>
    <row r="458" spans="2:33" s="1520" customFormat="1" ht="11.45" customHeight="1">
      <c r="B458" s="1521"/>
      <c r="C458" s="1522"/>
      <c r="D458" s="1523" t="s">
        <v>31</v>
      </c>
      <c r="E458" s="1508">
        <v>257</v>
      </c>
      <c r="F458" s="1499">
        <v>3</v>
      </c>
      <c r="G458" s="1499">
        <v>9</v>
      </c>
      <c r="H458" s="1499">
        <v>8</v>
      </c>
      <c r="I458" s="1499">
        <v>8</v>
      </c>
      <c r="J458" s="1499">
        <v>5</v>
      </c>
      <c r="K458" s="1499">
        <v>11</v>
      </c>
      <c r="L458" s="1499">
        <v>8</v>
      </c>
      <c r="M458" s="1499">
        <v>17</v>
      </c>
      <c r="N458" s="1499">
        <v>23</v>
      </c>
      <c r="O458" s="1499">
        <v>18</v>
      </c>
      <c r="P458" s="1499">
        <v>11</v>
      </c>
      <c r="Q458" s="1499">
        <v>22</v>
      </c>
      <c r="R458" s="1499">
        <v>26</v>
      </c>
      <c r="S458" s="1499">
        <v>15</v>
      </c>
      <c r="T458" s="1499">
        <v>19</v>
      </c>
      <c r="U458" s="1499">
        <v>17</v>
      </c>
      <c r="V458" s="1499">
        <v>17</v>
      </c>
      <c r="W458" s="1499">
        <v>14</v>
      </c>
      <c r="X458" s="1499" t="s">
        <v>36</v>
      </c>
      <c r="Y458" s="1499" t="s">
        <v>36</v>
      </c>
      <c r="Z458" s="1499" t="s">
        <v>36</v>
      </c>
      <c r="AA458" s="1508">
        <v>6</v>
      </c>
      <c r="AB458" s="1499">
        <v>20</v>
      </c>
      <c r="AC458" s="1499">
        <v>149</v>
      </c>
      <c r="AD458" s="1508">
        <v>82</v>
      </c>
      <c r="AE458" s="1500">
        <v>7.9681274900398407</v>
      </c>
      <c r="AF458" s="1500">
        <v>59.362549800796813</v>
      </c>
      <c r="AG458" s="1501">
        <v>32.669322709163346</v>
      </c>
    </row>
    <row r="459" spans="2:33" s="1520" customFormat="1" ht="11.45" customHeight="1">
      <c r="B459" s="1536"/>
      <c r="C459" s="1546"/>
      <c r="D459" s="1518" t="s">
        <v>32</v>
      </c>
      <c r="E459" s="1508">
        <v>323</v>
      </c>
      <c r="F459" s="1499">
        <v>4</v>
      </c>
      <c r="G459" s="1499">
        <v>9</v>
      </c>
      <c r="H459" s="1499">
        <v>10</v>
      </c>
      <c r="I459" s="1499">
        <v>8</v>
      </c>
      <c r="J459" s="1499">
        <v>9</v>
      </c>
      <c r="K459" s="1499">
        <v>10</v>
      </c>
      <c r="L459" s="1499">
        <v>8</v>
      </c>
      <c r="M459" s="1499">
        <v>14</v>
      </c>
      <c r="N459" s="1499">
        <v>14</v>
      </c>
      <c r="O459" s="1499">
        <v>13</v>
      </c>
      <c r="P459" s="1499">
        <v>15</v>
      </c>
      <c r="Q459" s="1499">
        <v>24</v>
      </c>
      <c r="R459" s="1499">
        <v>18</v>
      </c>
      <c r="S459" s="1499">
        <v>36</v>
      </c>
      <c r="T459" s="1499">
        <v>32</v>
      </c>
      <c r="U459" s="1499">
        <v>29</v>
      </c>
      <c r="V459" s="1499">
        <v>30</v>
      </c>
      <c r="W459" s="1499">
        <v>27</v>
      </c>
      <c r="X459" s="1499">
        <v>8</v>
      </c>
      <c r="Y459" s="1499">
        <v>2</v>
      </c>
      <c r="Z459" s="1499">
        <v>1</v>
      </c>
      <c r="AA459" s="1508">
        <v>2</v>
      </c>
      <c r="AB459" s="1499">
        <v>23</v>
      </c>
      <c r="AC459" s="1499">
        <v>133</v>
      </c>
      <c r="AD459" s="1508">
        <v>165</v>
      </c>
      <c r="AE459" s="1500">
        <v>7.1651090342679122</v>
      </c>
      <c r="AF459" s="1500">
        <v>41.433021806853581</v>
      </c>
      <c r="AG459" s="1501">
        <v>51.401869158878498</v>
      </c>
    </row>
    <row r="460" spans="2:33" s="1520" customFormat="1" ht="11.45" customHeight="1">
      <c r="B460" s="1544" t="s">
        <v>1582</v>
      </c>
      <c r="C460" s="1545">
        <v>274</v>
      </c>
      <c r="D460" s="1547" t="s">
        <v>1435</v>
      </c>
      <c r="E460" s="1545">
        <v>456</v>
      </c>
      <c r="F460" s="1548">
        <v>19</v>
      </c>
      <c r="G460" s="1548">
        <v>14</v>
      </c>
      <c r="H460" s="1548">
        <v>6</v>
      </c>
      <c r="I460" s="1548">
        <v>16</v>
      </c>
      <c r="J460" s="1548">
        <v>16</v>
      </c>
      <c r="K460" s="1548">
        <v>29</v>
      </c>
      <c r="L460" s="1548">
        <v>25</v>
      </c>
      <c r="M460" s="1548">
        <v>21</v>
      </c>
      <c r="N460" s="1548">
        <v>25</v>
      </c>
      <c r="O460" s="1548">
        <v>25</v>
      </c>
      <c r="P460" s="1548">
        <v>20</v>
      </c>
      <c r="Q460" s="1548">
        <v>28</v>
      </c>
      <c r="R460" s="1548">
        <v>36</v>
      </c>
      <c r="S460" s="1548">
        <v>40</v>
      </c>
      <c r="T460" s="1548">
        <v>47</v>
      </c>
      <c r="U460" s="1548">
        <v>24</v>
      </c>
      <c r="V460" s="1548">
        <v>27</v>
      </c>
      <c r="W460" s="1548">
        <v>15</v>
      </c>
      <c r="X460" s="1548">
        <v>8</v>
      </c>
      <c r="Y460" s="1548">
        <v>3</v>
      </c>
      <c r="Z460" s="1548" t="s">
        <v>36</v>
      </c>
      <c r="AA460" s="1545">
        <v>12</v>
      </c>
      <c r="AB460" s="1548">
        <v>39</v>
      </c>
      <c r="AC460" s="1548">
        <v>241</v>
      </c>
      <c r="AD460" s="1545">
        <v>164</v>
      </c>
      <c r="AE460" s="1549">
        <v>8.7837837837837842</v>
      </c>
      <c r="AF460" s="1549">
        <v>54.27927927927928</v>
      </c>
      <c r="AG460" s="1550">
        <v>36.936936936936938</v>
      </c>
    </row>
    <row r="461" spans="2:33" s="1520" customFormat="1" ht="11.45" customHeight="1">
      <c r="B461" s="1521"/>
      <c r="C461" s="1522"/>
      <c r="D461" s="1523" t="s">
        <v>31</v>
      </c>
      <c r="E461" s="1508">
        <v>177</v>
      </c>
      <c r="F461" s="1499">
        <v>9</v>
      </c>
      <c r="G461" s="1499">
        <v>7</v>
      </c>
      <c r="H461" s="1499">
        <v>2</v>
      </c>
      <c r="I461" s="1499">
        <v>7</v>
      </c>
      <c r="J461" s="1499">
        <v>4</v>
      </c>
      <c r="K461" s="1499">
        <v>13</v>
      </c>
      <c r="L461" s="1499">
        <v>8</v>
      </c>
      <c r="M461" s="1499">
        <v>8</v>
      </c>
      <c r="N461" s="1499">
        <v>8</v>
      </c>
      <c r="O461" s="1499">
        <v>13</v>
      </c>
      <c r="P461" s="1499">
        <v>5</v>
      </c>
      <c r="Q461" s="1499">
        <v>14</v>
      </c>
      <c r="R461" s="1499">
        <v>14</v>
      </c>
      <c r="S461" s="1499">
        <v>16</v>
      </c>
      <c r="T461" s="1499">
        <v>19</v>
      </c>
      <c r="U461" s="1499">
        <v>9</v>
      </c>
      <c r="V461" s="1499">
        <v>6</v>
      </c>
      <c r="W461" s="1499">
        <v>5</v>
      </c>
      <c r="X461" s="1499">
        <v>3</v>
      </c>
      <c r="Y461" s="1499">
        <v>1</v>
      </c>
      <c r="Z461" s="1499" t="s">
        <v>36</v>
      </c>
      <c r="AA461" s="1508">
        <v>6</v>
      </c>
      <c r="AB461" s="1499">
        <v>18</v>
      </c>
      <c r="AC461" s="1499">
        <v>94</v>
      </c>
      <c r="AD461" s="1508">
        <v>59</v>
      </c>
      <c r="AE461" s="1500">
        <v>10.526315789473683</v>
      </c>
      <c r="AF461" s="1500">
        <v>54.970760233918128</v>
      </c>
      <c r="AG461" s="1501">
        <v>34.502923976608187</v>
      </c>
    </row>
    <row r="462" spans="2:33" s="1520" customFormat="1" ht="11.45" customHeight="1">
      <c r="B462" s="1537"/>
      <c r="C462" s="1546"/>
      <c r="D462" s="1518" t="s">
        <v>32</v>
      </c>
      <c r="E462" s="1508">
        <v>279</v>
      </c>
      <c r="F462" s="1499">
        <v>10</v>
      </c>
      <c r="G462" s="1499">
        <v>7</v>
      </c>
      <c r="H462" s="1499">
        <v>4</v>
      </c>
      <c r="I462" s="1499">
        <v>9</v>
      </c>
      <c r="J462" s="1499">
        <v>12</v>
      </c>
      <c r="K462" s="1499">
        <v>16</v>
      </c>
      <c r="L462" s="1499">
        <v>17</v>
      </c>
      <c r="M462" s="1499">
        <v>13</v>
      </c>
      <c r="N462" s="1499">
        <v>17</v>
      </c>
      <c r="O462" s="1499">
        <v>12</v>
      </c>
      <c r="P462" s="1499">
        <v>15</v>
      </c>
      <c r="Q462" s="1499">
        <v>14</v>
      </c>
      <c r="R462" s="1499">
        <v>22</v>
      </c>
      <c r="S462" s="1499">
        <v>24</v>
      </c>
      <c r="T462" s="1499">
        <v>28</v>
      </c>
      <c r="U462" s="1499">
        <v>15</v>
      </c>
      <c r="V462" s="1499">
        <v>21</v>
      </c>
      <c r="W462" s="1499">
        <v>10</v>
      </c>
      <c r="X462" s="1499">
        <v>5</v>
      </c>
      <c r="Y462" s="1499">
        <v>2</v>
      </c>
      <c r="Z462" s="1499" t="s">
        <v>36</v>
      </c>
      <c r="AA462" s="1508">
        <v>6</v>
      </c>
      <c r="AB462" s="1499">
        <v>21</v>
      </c>
      <c r="AC462" s="1499">
        <v>147</v>
      </c>
      <c r="AD462" s="1508">
        <v>105</v>
      </c>
      <c r="AE462" s="1500">
        <v>7.6923076923076925</v>
      </c>
      <c r="AF462" s="1500">
        <v>53.846153846153847</v>
      </c>
      <c r="AG462" s="1501">
        <v>38.461538461538467</v>
      </c>
    </row>
    <row r="463" spans="2:33" s="1520" customFormat="1" ht="11.45" customHeight="1">
      <c r="B463" s="1536" t="s">
        <v>1583</v>
      </c>
      <c r="C463" s="1545">
        <v>303</v>
      </c>
      <c r="D463" s="1547" t="s">
        <v>1435</v>
      </c>
      <c r="E463" s="1545">
        <v>593</v>
      </c>
      <c r="F463" s="1548">
        <v>22</v>
      </c>
      <c r="G463" s="1548">
        <v>23</v>
      </c>
      <c r="H463" s="1548">
        <v>20</v>
      </c>
      <c r="I463" s="1548">
        <v>14</v>
      </c>
      <c r="J463" s="1548">
        <v>18</v>
      </c>
      <c r="K463" s="1548">
        <v>29</v>
      </c>
      <c r="L463" s="1548">
        <v>37</v>
      </c>
      <c r="M463" s="1548">
        <v>28</v>
      </c>
      <c r="N463" s="1548">
        <v>29</v>
      </c>
      <c r="O463" s="1548">
        <v>32</v>
      </c>
      <c r="P463" s="1548">
        <v>36</v>
      </c>
      <c r="Q463" s="1548">
        <v>38</v>
      </c>
      <c r="R463" s="1548">
        <v>44</v>
      </c>
      <c r="S463" s="1548">
        <v>64</v>
      </c>
      <c r="T463" s="1548">
        <v>56</v>
      </c>
      <c r="U463" s="1548">
        <v>39</v>
      </c>
      <c r="V463" s="1548">
        <v>26</v>
      </c>
      <c r="W463" s="1548">
        <v>26</v>
      </c>
      <c r="X463" s="1548">
        <v>8</v>
      </c>
      <c r="Y463" s="1548">
        <v>1</v>
      </c>
      <c r="Z463" s="1548" t="s">
        <v>36</v>
      </c>
      <c r="AA463" s="1545">
        <v>3</v>
      </c>
      <c r="AB463" s="1548">
        <v>65</v>
      </c>
      <c r="AC463" s="1548">
        <v>305</v>
      </c>
      <c r="AD463" s="1545">
        <v>220</v>
      </c>
      <c r="AE463" s="1549">
        <v>11.016949152542372</v>
      </c>
      <c r="AF463" s="1549">
        <v>51.694915254237287</v>
      </c>
      <c r="AG463" s="1550">
        <v>37.288135593220339</v>
      </c>
    </row>
    <row r="464" spans="2:33" s="1520" customFormat="1" ht="11.45" customHeight="1">
      <c r="B464" s="1521"/>
      <c r="C464" s="1522"/>
      <c r="D464" s="1523" t="s">
        <v>31</v>
      </c>
      <c r="E464" s="1508">
        <v>258</v>
      </c>
      <c r="F464" s="1499">
        <v>10</v>
      </c>
      <c r="G464" s="1499">
        <v>11</v>
      </c>
      <c r="H464" s="1499">
        <v>13</v>
      </c>
      <c r="I464" s="1499">
        <v>3</v>
      </c>
      <c r="J464" s="1499">
        <v>6</v>
      </c>
      <c r="K464" s="1499">
        <v>16</v>
      </c>
      <c r="L464" s="1499">
        <v>18</v>
      </c>
      <c r="M464" s="1499">
        <v>9</v>
      </c>
      <c r="N464" s="1499">
        <v>11</v>
      </c>
      <c r="O464" s="1499">
        <v>15</v>
      </c>
      <c r="P464" s="1499">
        <v>14</v>
      </c>
      <c r="Q464" s="1499">
        <v>14</v>
      </c>
      <c r="R464" s="1499">
        <v>26</v>
      </c>
      <c r="S464" s="1499">
        <v>25</v>
      </c>
      <c r="T464" s="1499">
        <v>25</v>
      </c>
      <c r="U464" s="1499">
        <v>20</v>
      </c>
      <c r="V464" s="1499">
        <v>10</v>
      </c>
      <c r="W464" s="1499">
        <v>8</v>
      </c>
      <c r="X464" s="1499">
        <v>2</v>
      </c>
      <c r="Y464" s="1499">
        <v>1</v>
      </c>
      <c r="Z464" s="1499" t="s">
        <v>36</v>
      </c>
      <c r="AA464" s="1508">
        <v>1</v>
      </c>
      <c r="AB464" s="1499">
        <v>34</v>
      </c>
      <c r="AC464" s="1499">
        <v>132</v>
      </c>
      <c r="AD464" s="1508">
        <v>91</v>
      </c>
      <c r="AE464" s="1500">
        <v>13.229571984435799</v>
      </c>
      <c r="AF464" s="1500">
        <v>51.361867704280151</v>
      </c>
      <c r="AG464" s="1501">
        <v>35.408560311284049</v>
      </c>
    </row>
    <row r="465" spans="2:33" s="1520" customFormat="1" ht="11.45" customHeight="1">
      <c r="B465" s="1536"/>
      <c r="C465" s="1546"/>
      <c r="D465" s="1518" t="s">
        <v>32</v>
      </c>
      <c r="E465" s="1508">
        <v>335</v>
      </c>
      <c r="F465" s="1499">
        <v>12</v>
      </c>
      <c r="G465" s="1499">
        <v>12</v>
      </c>
      <c r="H465" s="1499">
        <v>7</v>
      </c>
      <c r="I465" s="1499">
        <v>11</v>
      </c>
      <c r="J465" s="1499">
        <v>12</v>
      </c>
      <c r="K465" s="1499">
        <v>13</v>
      </c>
      <c r="L465" s="1499">
        <v>19</v>
      </c>
      <c r="M465" s="1499">
        <v>19</v>
      </c>
      <c r="N465" s="1499">
        <v>18</v>
      </c>
      <c r="O465" s="1499">
        <v>17</v>
      </c>
      <c r="P465" s="1499">
        <v>22</v>
      </c>
      <c r="Q465" s="1499">
        <v>24</v>
      </c>
      <c r="R465" s="1499">
        <v>18</v>
      </c>
      <c r="S465" s="1499">
        <v>39</v>
      </c>
      <c r="T465" s="1499">
        <v>31</v>
      </c>
      <c r="U465" s="1499">
        <v>19</v>
      </c>
      <c r="V465" s="1499">
        <v>16</v>
      </c>
      <c r="W465" s="1499">
        <v>18</v>
      </c>
      <c r="X465" s="1499">
        <v>6</v>
      </c>
      <c r="Y465" s="1499" t="s">
        <v>36</v>
      </c>
      <c r="Z465" s="1499" t="s">
        <v>36</v>
      </c>
      <c r="AA465" s="1508">
        <v>2</v>
      </c>
      <c r="AB465" s="1499">
        <v>31</v>
      </c>
      <c r="AC465" s="1499">
        <v>173</v>
      </c>
      <c r="AD465" s="1508">
        <v>129</v>
      </c>
      <c r="AE465" s="1500">
        <v>9.3093093093093096</v>
      </c>
      <c r="AF465" s="1500">
        <v>51.951951951951948</v>
      </c>
      <c r="AG465" s="1501">
        <v>38.738738738738739</v>
      </c>
    </row>
    <row r="466" spans="2:33" s="1520" customFormat="1" ht="11.45" customHeight="1">
      <c r="B466" s="1544" t="s">
        <v>1584</v>
      </c>
      <c r="C466" s="1545">
        <v>343</v>
      </c>
      <c r="D466" s="1547" t="s">
        <v>1435</v>
      </c>
      <c r="E466" s="1545">
        <v>612</v>
      </c>
      <c r="F466" s="1548">
        <v>14</v>
      </c>
      <c r="G466" s="1548">
        <v>10</v>
      </c>
      <c r="H466" s="1548">
        <v>17</v>
      </c>
      <c r="I466" s="1548">
        <v>20</v>
      </c>
      <c r="J466" s="1548">
        <v>28</v>
      </c>
      <c r="K466" s="1548">
        <v>23</v>
      </c>
      <c r="L466" s="1548">
        <v>31</v>
      </c>
      <c r="M466" s="1548">
        <v>21</v>
      </c>
      <c r="N466" s="1548">
        <v>31</v>
      </c>
      <c r="O466" s="1548">
        <v>38</v>
      </c>
      <c r="P466" s="1548">
        <v>34</v>
      </c>
      <c r="Q466" s="1548">
        <v>39</v>
      </c>
      <c r="R466" s="1548">
        <v>44</v>
      </c>
      <c r="S466" s="1548">
        <v>57</v>
      </c>
      <c r="T466" s="1548">
        <v>75</v>
      </c>
      <c r="U466" s="1548">
        <v>35</v>
      </c>
      <c r="V466" s="1548">
        <v>36</v>
      </c>
      <c r="W466" s="1548">
        <v>35</v>
      </c>
      <c r="X466" s="1548">
        <v>16</v>
      </c>
      <c r="Y466" s="1548">
        <v>3</v>
      </c>
      <c r="Z466" s="1548" t="s">
        <v>36</v>
      </c>
      <c r="AA466" s="1545">
        <v>5</v>
      </c>
      <c r="AB466" s="1548">
        <v>41</v>
      </c>
      <c r="AC466" s="1548">
        <v>309</v>
      </c>
      <c r="AD466" s="1545">
        <v>257</v>
      </c>
      <c r="AE466" s="1549">
        <v>6.7545304777594728</v>
      </c>
      <c r="AF466" s="1549">
        <v>50.906095551894559</v>
      </c>
      <c r="AG466" s="1550">
        <v>42.33937397034596</v>
      </c>
    </row>
    <row r="467" spans="2:33" s="1520" customFormat="1" ht="11.45" customHeight="1">
      <c r="B467" s="1521"/>
      <c r="C467" s="1522"/>
      <c r="D467" s="1523" t="s">
        <v>31</v>
      </c>
      <c r="E467" s="1508">
        <v>272</v>
      </c>
      <c r="F467" s="1499">
        <v>8</v>
      </c>
      <c r="G467" s="1499">
        <v>4</v>
      </c>
      <c r="H467" s="1499">
        <v>10</v>
      </c>
      <c r="I467" s="1499">
        <v>12</v>
      </c>
      <c r="J467" s="1499">
        <v>11</v>
      </c>
      <c r="K467" s="1499">
        <v>14</v>
      </c>
      <c r="L467" s="1499">
        <v>13</v>
      </c>
      <c r="M467" s="1499">
        <v>9</v>
      </c>
      <c r="N467" s="1499">
        <v>13</v>
      </c>
      <c r="O467" s="1499">
        <v>18</v>
      </c>
      <c r="P467" s="1499">
        <v>19</v>
      </c>
      <c r="Q467" s="1499">
        <v>19</v>
      </c>
      <c r="R467" s="1499">
        <v>24</v>
      </c>
      <c r="S467" s="1499">
        <v>21</v>
      </c>
      <c r="T467" s="1499">
        <v>35</v>
      </c>
      <c r="U467" s="1499">
        <v>12</v>
      </c>
      <c r="V467" s="1499">
        <v>11</v>
      </c>
      <c r="W467" s="1499">
        <v>10</v>
      </c>
      <c r="X467" s="1499">
        <v>5</v>
      </c>
      <c r="Y467" s="1499" t="s">
        <v>36</v>
      </c>
      <c r="Z467" s="1499" t="s">
        <v>36</v>
      </c>
      <c r="AA467" s="1508">
        <v>4</v>
      </c>
      <c r="AB467" s="1499">
        <v>22</v>
      </c>
      <c r="AC467" s="1499">
        <v>152</v>
      </c>
      <c r="AD467" s="1508">
        <v>94</v>
      </c>
      <c r="AE467" s="1500">
        <v>8.2089552238805972</v>
      </c>
      <c r="AF467" s="1500">
        <v>56.71641791044776</v>
      </c>
      <c r="AG467" s="1501">
        <v>35.074626865671647</v>
      </c>
    </row>
    <row r="468" spans="2:33" s="1520" customFormat="1" ht="11.45" customHeight="1">
      <c r="B468" s="1537"/>
      <c r="C468" s="1546"/>
      <c r="D468" s="1518" t="s">
        <v>32</v>
      </c>
      <c r="E468" s="1508">
        <v>340</v>
      </c>
      <c r="F468" s="1499">
        <v>6</v>
      </c>
      <c r="G468" s="1499">
        <v>6</v>
      </c>
      <c r="H468" s="1499">
        <v>7</v>
      </c>
      <c r="I468" s="1499">
        <v>8</v>
      </c>
      <c r="J468" s="1499">
        <v>17</v>
      </c>
      <c r="K468" s="1499">
        <v>9</v>
      </c>
      <c r="L468" s="1499">
        <v>18</v>
      </c>
      <c r="M468" s="1499">
        <v>12</v>
      </c>
      <c r="N468" s="1499">
        <v>18</v>
      </c>
      <c r="O468" s="1499">
        <v>20</v>
      </c>
      <c r="P468" s="1499">
        <v>15</v>
      </c>
      <c r="Q468" s="1499">
        <v>20</v>
      </c>
      <c r="R468" s="1499">
        <v>20</v>
      </c>
      <c r="S468" s="1499">
        <v>36</v>
      </c>
      <c r="T468" s="1499">
        <v>40</v>
      </c>
      <c r="U468" s="1499">
        <v>23</v>
      </c>
      <c r="V468" s="1499">
        <v>25</v>
      </c>
      <c r="W468" s="1499">
        <v>25</v>
      </c>
      <c r="X468" s="1499">
        <v>11</v>
      </c>
      <c r="Y468" s="1499">
        <v>3</v>
      </c>
      <c r="Z468" s="1499" t="s">
        <v>36</v>
      </c>
      <c r="AA468" s="1508">
        <v>1</v>
      </c>
      <c r="AB468" s="1499">
        <v>19</v>
      </c>
      <c r="AC468" s="1499">
        <v>157</v>
      </c>
      <c r="AD468" s="1508">
        <v>163</v>
      </c>
      <c r="AE468" s="1500">
        <v>5.6047197640117989</v>
      </c>
      <c r="AF468" s="1500">
        <v>46.312684365781706</v>
      </c>
      <c r="AG468" s="1501">
        <v>48.08259587020649</v>
      </c>
    </row>
    <row r="469" spans="2:33" s="1520" customFormat="1" ht="11.45" customHeight="1">
      <c r="B469" s="1536" t="s">
        <v>1585</v>
      </c>
      <c r="C469" s="1545">
        <v>363</v>
      </c>
      <c r="D469" s="1547" t="s">
        <v>1435</v>
      </c>
      <c r="E469" s="1545">
        <v>582</v>
      </c>
      <c r="F469" s="1548">
        <v>7</v>
      </c>
      <c r="G469" s="1548">
        <v>9</v>
      </c>
      <c r="H469" s="1548">
        <v>5</v>
      </c>
      <c r="I469" s="1548">
        <v>17</v>
      </c>
      <c r="J469" s="1548">
        <v>53</v>
      </c>
      <c r="K469" s="1548">
        <v>48</v>
      </c>
      <c r="L469" s="1548">
        <v>31</v>
      </c>
      <c r="M469" s="1548">
        <v>26</v>
      </c>
      <c r="N469" s="1548">
        <v>20</v>
      </c>
      <c r="O469" s="1548">
        <v>25</v>
      </c>
      <c r="P469" s="1548">
        <v>33</v>
      </c>
      <c r="Q469" s="1548">
        <v>41</v>
      </c>
      <c r="R469" s="1548">
        <v>46</v>
      </c>
      <c r="S469" s="1548">
        <v>48</v>
      </c>
      <c r="T469" s="1548">
        <v>43</v>
      </c>
      <c r="U469" s="1548">
        <v>42</v>
      </c>
      <c r="V469" s="1548">
        <v>32</v>
      </c>
      <c r="W469" s="1548">
        <v>21</v>
      </c>
      <c r="X469" s="1548">
        <v>10</v>
      </c>
      <c r="Y469" s="1548">
        <v>2</v>
      </c>
      <c r="Z469" s="1548" t="s">
        <v>36</v>
      </c>
      <c r="AA469" s="1545">
        <v>23</v>
      </c>
      <c r="AB469" s="1548">
        <v>21</v>
      </c>
      <c r="AC469" s="1548">
        <v>340</v>
      </c>
      <c r="AD469" s="1545">
        <v>198</v>
      </c>
      <c r="AE469" s="1549">
        <v>3.7567084078711988</v>
      </c>
      <c r="AF469" s="1549">
        <v>60.822898032200357</v>
      </c>
      <c r="AG469" s="1550">
        <v>35.420393559928442</v>
      </c>
    </row>
    <row r="470" spans="2:33" s="1520" customFormat="1" ht="11.45" customHeight="1">
      <c r="B470" s="1521"/>
      <c r="C470" s="1522"/>
      <c r="D470" s="1523" t="s">
        <v>31</v>
      </c>
      <c r="E470" s="1508">
        <v>227</v>
      </c>
      <c r="F470" s="1499">
        <v>4</v>
      </c>
      <c r="G470" s="1499">
        <v>4</v>
      </c>
      <c r="H470" s="1499">
        <v>3</v>
      </c>
      <c r="I470" s="1499">
        <v>5</v>
      </c>
      <c r="J470" s="1499">
        <v>13</v>
      </c>
      <c r="K470" s="1499">
        <v>22</v>
      </c>
      <c r="L470" s="1499">
        <v>12</v>
      </c>
      <c r="M470" s="1499">
        <v>10</v>
      </c>
      <c r="N470" s="1499">
        <v>6</v>
      </c>
      <c r="O470" s="1499">
        <v>10</v>
      </c>
      <c r="P470" s="1499">
        <v>12</v>
      </c>
      <c r="Q470" s="1499">
        <v>15</v>
      </c>
      <c r="R470" s="1499">
        <v>23</v>
      </c>
      <c r="S470" s="1499">
        <v>20</v>
      </c>
      <c r="T470" s="1499">
        <v>17</v>
      </c>
      <c r="U470" s="1499">
        <v>15</v>
      </c>
      <c r="V470" s="1499">
        <v>10</v>
      </c>
      <c r="W470" s="1499">
        <v>6</v>
      </c>
      <c r="X470" s="1499">
        <v>5</v>
      </c>
      <c r="Y470" s="1499">
        <v>2</v>
      </c>
      <c r="Z470" s="1499" t="s">
        <v>36</v>
      </c>
      <c r="AA470" s="1508">
        <v>13</v>
      </c>
      <c r="AB470" s="1499">
        <v>11</v>
      </c>
      <c r="AC470" s="1499">
        <v>128</v>
      </c>
      <c r="AD470" s="1508">
        <v>75</v>
      </c>
      <c r="AE470" s="1500">
        <v>5.1401869158878499</v>
      </c>
      <c r="AF470" s="1500">
        <v>59.813084112149525</v>
      </c>
      <c r="AG470" s="1501">
        <v>35.046728971962615</v>
      </c>
    </row>
    <row r="471" spans="2:33" s="1520" customFormat="1" ht="11.45" customHeight="1">
      <c r="B471" s="1536"/>
      <c r="C471" s="1546"/>
      <c r="D471" s="1518" t="s">
        <v>32</v>
      </c>
      <c r="E471" s="1508">
        <v>355</v>
      </c>
      <c r="F471" s="1499">
        <v>3</v>
      </c>
      <c r="G471" s="1499">
        <v>5</v>
      </c>
      <c r="H471" s="1499">
        <v>2</v>
      </c>
      <c r="I471" s="1499">
        <v>12</v>
      </c>
      <c r="J471" s="1499">
        <v>40</v>
      </c>
      <c r="K471" s="1499">
        <v>26</v>
      </c>
      <c r="L471" s="1499">
        <v>19</v>
      </c>
      <c r="M471" s="1499">
        <v>16</v>
      </c>
      <c r="N471" s="1499">
        <v>14</v>
      </c>
      <c r="O471" s="1499">
        <v>15</v>
      </c>
      <c r="P471" s="1499">
        <v>21</v>
      </c>
      <c r="Q471" s="1499">
        <v>26</v>
      </c>
      <c r="R471" s="1499">
        <v>23</v>
      </c>
      <c r="S471" s="1499">
        <v>28</v>
      </c>
      <c r="T471" s="1499">
        <v>26</v>
      </c>
      <c r="U471" s="1499">
        <v>27</v>
      </c>
      <c r="V471" s="1499">
        <v>22</v>
      </c>
      <c r="W471" s="1499">
        <v>15</v>
      </c>
      <c r="X471" s="1499">
        <v>5</v>
      </c>
      <c r="Y471" s="1499" t="s">
        <v>36</v>
      </c>
      <c r="Z471" s="1499" t="s">
        <v>36</v>
      </c>
      <c r="AA471" s="1508">
        <v>10</v>
      </c>
      <c r="AB471" s="1499">
        <v>10</v>
      </c>
      <c r="AC471" s="1499">
        <v>212</v>
      </c>
      <c r="AD471" s="1508">
        <v>123</v>
      </c>
      <c r="AE471" s="1500">
        <v>2.8985507246376812</v>
      </c>
      <c r="AF471" s="1500">
        <v>61.449275362318843</v>
      </c>
      <c r="AG471" s="1501">
        <v>35.652173913043477</v>
      </c>
    </row>
    <row r="472" spans="2:33" s="1520" customFormat="1" ht="11.45" customHeight="1">
      <c r="B472" s="1544" t="s">
        <v>1586</v>
      </c>
      <c r="C472" s="1545">
        <v>256</v>
      </c>
      <c r="D472" s="1547" t="s">
        <v>1435</v>
      </c>
      <c r="E472" s="1545">
        <v>410</v>
      </c>
      <c r="F472" s="1548">
        <v>15</v>
      </c>
      <c r="G472" s="1548">
        <v>7</v>
      </c>
      <c r="H472" s="1548">
        <v>7</v>
      </c>
      <c r="I472" s="1548">
        <v>11</v>
      </c>
      <c r="J472" s="1548">
        <v>13</v>
      </c>
      <c r="K472" s="1548">
        <v>23</v>
      </c>
      <c r="L472" s="1548">
        <v>26</v>
      </c>
      <c r="M472" s="1548">
        <v>21</v>
      </c>
      <c r="N472" s="1548">
        <v>32</v>
      </c>
      <c r="O472" s="1548">
        <v>28</v>
      </c>
      <c r="P472" s="1548">
        <v>28</v>
      </c>
      <c r="Q472" s="1548">
        <v>29</v>
      </c>
      <c r="R472" s="1548">
        <v>19</v>
      </c>
      <c r="S472" s="1548">
        <v>30</v>
      </c>
      <c r="T472" s="1548">
        <v>39</v>
      </c>
      <c r="U472" s="1548">
        <v>27</v>
      </c>
      <c r="V472" s="1548">
        <v>18</v>
      </c>
      <c r="W472" s="1548">
        <v>19</v>
      </c>
      <c r="X472" s="1548">
        <v>4</v>
      </c>
      <c r="Y472" s="1548">
        <v>1</v>
      </c>
      <c r="Z472" s="1548" t="s">
        <v>36</v>
      </c>
      <c r="AA472" s="1545">
        <v>13</v>
      </c>
      <c r="AB472" s="1548">
        <v>29</v>
      </c>
      <c r="AC472" s="1548">
        <v>230</v>
      </c>
      <c r="AD472" s="1545">
        <v>138</v>
      </c>
      <c r="AE472" s="1549">
        <v>7.3047858942065487</v>
      </c>
      <c r="AF472" s="1549">
        <v>57.934508816120911</v>
      </c>
      <c r="AG472" s="1550">
        <v>34.760705289672543</v>
      </c>
    </row>
    <row r="473" spans="2:33" s="1520" customFormat="1" ht="11.45" customHeight="1">
      <c r="B473" s="1521"/>
      <c r="C473" s="1522"/>
      <c r="D473" s="1523" t="s">
        <v>31</v>
      </c>
      <c r="E473" s="1508">
        <v>191</v>
      </c>
      <c r="F473" s="1499">
        <v>10</v>
      </c>
      <c r="G473" s="1499">
        <v>5</v>
      </c>
      <c r="H473" s="1499">
        <v>5</v>
      </c>
      <c r="I473" s="1499">
        <v>3</v>
      </c>
      <c r="J473" s="1499">
        <v>5</v>
      </c>
      <c r="K473" s="1499">
        <v>11</v>
      </c>
      <c r="L473" s="1499">
        <v>16</v>
      </c>
      <c r="M473" s="1499">
        <v>8</v>
      </c>
      <c r="N473" s="1499">
        <v>11</v>
      </c>
      <c r="O473" s="1499">
        <v>17</v>
      </c>
      <c r="P473" s="1499">
        <v>11</v>
      </c>
      <c r="Q473" s="1499">
        <v>17</v>
      </c>
      <c r="R473" s="1499">
        <v>11</v>
      </c>
      <c r="S473" s="1499">
        <v>13</v>
      </c>
      <c r="T473" s="1499">
        <v>10</v>
      </c>
      <c r="U473" s="1499">
        <v>13</v>
      </c>
      <c r="V473" s="1499">
        <v>6</v>
      </c>
      <c r="W473" s="1499">
        <v>9</v>
      </c>
      <c r="X473" s="1499" t="s">
        <v>36</v>
      </c>
      <c r="Y473" s="1499" t="s">
        <v>36</v>
      </c>
      <c r="Z473" s="1499" t="s">
        <v>36</v>
      </c>
      <c r="AA473" s="1508">
        <v>10</v>
      </c>
      <c r="AB473" s="1499">
        <v>20</v>
      </c>
      <c r="AC473" s="1499">
        <v>110</v>
      </c>
      <c r="AD473" s="1508">
        <v>51</v>
      </c>
      <c r="AE473" s="1500">
        <v>11.049723756906078</v>
      </c>
      <c r="AF473" s="1500">
        <v>60.773480662983424</v>
      </c>
      <c r="AG473" s="1501">
        <v>28.176795580110497</v>
      </c>
    </row>
    <row r="474" spans="2:33" s="1520" customFormat="1" ht="11.45" customHeight="1">
      <c r="B474" s="1537"/>
      <c r="C474" s="1538"/>
      <c r="D474" s="1539" t="s">
        <v>32</v>
      </c>
      <c r="E474" s="1540">
        <v>219</v>
      </c>
      <c r="F474" s="1541">
        <v>5</v>
      </c>
      <c r="G474" s="1541">
        <v>2</v>
      </c>
      <c r="H474" s="1541">
        <v>2</v>
      </c>
      <c r="I474" s="1541">
        <v>8</v>
      </c>
      <c r="J474" s="1541">
        <v>8</v>
      </c>
      <c r="K474" s="1541">
        <v>12</v>
      </c>
      <c r="L474" s="1541">
        <v>10</v>
      </c>
      <c r="M474" s="1541">
        <v>13</v>
      </c>
      <c r="N474" s="1541">
        <v>21</v>
      </c>
      <c r="O474" s="1541">
        <v>11</v>
      </c>
      <c r="P474" s="1541">
        <v>17</v>
      </c>
      <c r="Q474" s="1541">
        <v>12</v>
      </c>
      <c r="R474" s="1541">
        <v>8</v>
      </c>
      <c r="S474" s="1541">
        <v>17</v>
      </c>
      <c r="T474" s="1541">
        <v>29</v>
      </c>
      <c r="U474" s="1541">
        <v>14</v>
      </c>
      <c r="V474" s="1541">
        <v>12</v>
      </c>
      <c r="W474" s="1541">
        <v>10</v>
      </c>
      <c r="X474" s="1541">
        <v>4</v>
      </c>
      <c r="Y474" s="1541">
        <v>1</v>
      </c>
      <c r="Z474" s="1541" t="s">
        <v>36</v>
      </c>
      <c r="AA474" s="1540">
        <v>3</v>
      </c>
      <c r="AB474" s="1541">
        <v>9</v>
      </c>
      <c r="AC474" s="1541">
        <v>120</v>
      </c>
      <c r="AD474" s="1540">
        <v>87</v>
      </c>
      <c r="AE474" s="1542">
        <v>4.1666666666666661</v>
      </c>
      <c r="AF474" s="1542">
        <v>55.555555555555557</v>
      </c>
      <c r="AG474" s="1543">
        <v>40.277777777777779</v>
      </c>
    </row>
    <row r="475" spans="2:33" s="1520" customFormat="1" ht="11.45" customHeight="1">
      <c r="B475" s="1536" t="s">
        <v>1587</v>
      </c>
      <c r="C475" s="1508">
        <v>237</v>
      </c>
      <c r="D475" s="1518" t="s">
        <v>1435</v>
      </c>
      <c r="E475" s="1508">
        <v>396</v>
      </c>
      <c r="F475" s="1499">
        <v>7</v>
      </c>
      <c r="G475" s="1499">
        <v>4</v>
      </c>
      <c r="H475" s="1499">
        <v>6</v>
      </c>
      <c r="I475" s="1499">
        <v>8</v>
      </c>
      <c r="J475" s="1499">
        <v>13</v>
      </c>
      <c r="K475" s="1499">
        <v>25</v>
      </c>
      <c r="L475" s="1499">
        <v>16</v>
      </c>
      <c r="M475" s="1499">
        <v>12</v>
      </c>
      <c r="N475" s="1499">
        <v>19</v>
      </c>
      <c r="O475" s="1499">
        <v>22</v>
      </c>
      <c r="P475" s="1499">
        <v>28</v>
      </c>
      <c r="Q475" s="1499">
        <v>28</v>
      </c>
      <c r="R475" s="1499">
        <v>19</v>
      </c>
      <c r="S475" s="1499">
        <v>49</v>
      </c>
      <c r="T475" s="1499">
        <v>45</v>
      </c>
      <c r="U475" s="1499">
        <v>33</v>
      </c>
      <c r="V475" s="1499">
        <v>19</v>
      </c>
      <c r="W475" s="1499">
        <v>25</v>
      </c>
      <c r="X475" s="1499">
        <v>10</v>
      </c>
      <c r="Y475" s="1499">
        <v>6</v>
      </c>
      <c r="Z475" s="1499" t="s">
        <v>36</v>
      </c>
      <c r="AA475" s="1508">
        <v>2</v>
      </c>
      <c r="AB475" s="1499">
        <v>17</v>
      </c>
      <c r="AC475" s="1499">
        <v>190</v>
      </c>
      <c r="AD475" s="1508">
        <v>187</v>
      </c>
      <c r="AE475" s="1500">
        <v>4.3147208121827409</v>
      </c>
      <c r="AF475" s="1500">
        <v>48.223350253807105</v>
      </c>
      <c r="AG475" s="1501">
        <v>47.461928934010153</v>
      </c>
    </row>
    <row r="476" spans="2:33" s="1520" customFormat="1" ht="11.45" customHeight="1">
      <c r="B476" s="1521"/>
      <c r="C476" s="1522"/>
      <c r="D476" s="1523" t="s">
        <v>31</v>
      </c>
      <c r="E476" s="1508">
        <v>140</v>
      </c>
      <c r="F476" s="1499">
        <v>3</v>
      </c>
      <c r="G476" s="1499">
        <v>2</v>
      </c>
      <c r="H476" s="1499">
        <v>2</v>
      </c>
      <c r="I476" s="1499">
        <v>3</v>
      </c>
      <c r="J476" s="1499">
        <v>3</v>
      </c>
      <c r="K476" s="1499">
        <v>8</v>
      </c>
      <c r="L476" s="1499">
        <v>7</v>
      </c>
      <c r="M476" s="1499">
        <v>3</v>
      </c>
      <c r="N476" s="1499">
        <v>5</v>
      </c>
      <c r="O476" s="1499">
        <v>13</v>
      </c>
      <c r="P476" s="1499">
        <v>13</v>
      </c>
      <c r="Q476" s="1499">
        <v>13</v>
      </c>
      <c r="R476" s="1499">
        <v>9</v>
      </c>
      <c r="S476" s="1499">
        <v>17</v>
      </c>
      <c r="T476" s="1499">
        <v>16</v>
      </c>
      <c r="U476" s="1499">
        <v>8</v>
      </c>
      <c r="V476" s="1499">
        <v>6</v>
      </c>
      <c r="W476" s="1499">
        <v>7</v>
      </c>
      <c r="X476" s="1499" t="s">
        <v>36</v>
      </c>
      <c r="Y476" s="1499" t="s">
        <v>36</v>
      </c>
      <c r="Z476" s="1499" t="s">
        <v>36</v>
      </c>
      <c r="AA476" s="1508">
        <v>2</v>
      </c>
      <c r="AB476" s="1499">
        <v>7</v>
      </c>
      <c r="AC476" s="1499">
        <v>77</v>
      </c>
      <c r="AD476" s="1508">
        <v>54</v>
      </c>
      <c r="AE476" s="1500">
        <v>5.0724637681159424</v>
      </c>
      <c r="AF476" s="1500">
        <v>55.797101449275367</v>
      </c>
      <c r="AG476" s="1501">
        <v>39.130434782608695</v>
      </c>
    </row>
    <row r="477" spans="2:33" s="1520" customFormat="1" ht="11.45" customHeight="1">
      <c r="B477" s="1536"/>
      <c r="C477" s="1538"/>
      <c r="D477" s="1539" t="s">
        <v>32</v>
      </c>
      <c r="E477" s="1540">
        <v>256</v>
      </c>
      <c r="F477" s="1541">
        <v>4</v>
      </c>
      <c r="G477" s="1541">
        <v>2</v>
      </c>
      <c r="H477" s="1541">
        <v>4</v>
      </c>
      <c r="I477" s="1541">
        <v>5</v>
      </c>
      <c r="J477" s="1541">
        <v>10</v>
      </c>
      <c r="K477" s="1541">
        <v>17</v>
      </c>
      <c r="L477" s="1541">
        <v>9</v>
      </c>
      <c r="M477" s="1541">
        <v>9</v>
      </c>
      <c r="N477" s="1541">
        <v>14</v>
      </c>
      <c r="O477" s="1541">
        <v>9</v>
      </c>
      <c r="P477" s="1541">
        <v>15</v>
      </c>
      <c r="Q477" s="1541">
        <v>15</v>
      </c>
      <c r="R477" s="1541">
        <v>10</v>
      </c>
      <c r="S477" s="1541">
        <v>32</v>
      </c>
      <c r="T477" s="1541">
        <v>29</v>
      </c>
      <c r="U477" s="1541">
        <v>25</v>
      </c>
      <c r="V477" s="1541">
        <v>13</v>
      </c>
      <c r="W477" s="1541">
        <v>18</v>
      </c>
      <c r="X477" s="1541">
        <v>10</v>
      </c>
      <c r="Y477" s="1541">
        <v>6</v>
      </c>
      <c r="Z477" s="1541" t="s">
        <v>36</v>
      </c>
      <c r="AA477" s="1540" t="s">
        <v>36</v>
      </c>
      <c r="AB477" s="1541">
        <v>10</v>
      </c>
      <c r="AC477" s="1541">
        <v>113</v>
      </c>
      <c r="AD477" s="1540">
        <v>133</v>
      </c>
      <c r="AE477" s="1542">
        <v>3.90625</v>
      </c>
      <c r="AF477" s="1542">
        <v>44.140625</v>
      </c>
      <c r="AG477" s="1543">
        <v>51.953125</v>
      </c>
    </row>
    <row r="478" spans="2:33" s="1520" customFormat="1" ht="11.45" customHeight="1">
      <c r="B478" s="1544" t="s">
        <v>1588</v>
      </c>
      <c r="C478" s="1508">
        <v>117</v>
      </c>
      <c r="D478" s="1518" t="s">
        <v>1435</v>
      </c>
      <c r="E478" s="1508">
        <v>176</v>
      </c>
      <c r="F478" s="1499">
        <v>5</v>
      </c>
      <c r="G478" s="1499">
        <v>2</v>
      </c>
      <c r="H478" s="1499">
        <v>4</v>
      </c>
      <c r="I478" s="1499">
        <v>8</v>
      </c>
      <c r="J478" s="1499">
        <v>6</v>
      </c>
      <c r="K478" s="1499">
        <v>8</v>
      </c>
      <c r="L478" s="1499">
        <v>9</v>
      </c>
      <c r="M478" s="1499">
        <v>12</v>
      </c>
      <c r="N478" s="1499">
        <v>11</v>
      </c>
      <c r="O478" s="1499">
        <v>13</v>
      </c>
      <c r="P478" s="1499">
        <v>19</v>
      </c>
      <c r="Q478" s="1499">
        <v>15</v>
      </c>
      <c r="R478" s="1499">
        <v>10</v>
      </c>
      <c r="S478" s="1499">
        <v>13</v>
      </c>
      <c r="T478" s="1499">
        <v>6</v>
      </c>
      <c r="U478" s="1499">
        <v>8</v>
      </c>
      <c r="V478" s="1499">
        <v>10</v>
      </c>
      <c r="W478" s="1499">
        <v>5</v>
      </c>
      <c r="X478" s="1499">
        <v>2</v>
      </c>
      <c r="Y478" s="1499">
        <v>1</v>
      </c>
      <c r="Z478" s="1499" t="s">
        <v>36</v>
      </c>
      <c r="AA478" s="1508">
        <v>9</v>
      </c>
      <c r="AB478" s="1499">
        <v>11</v>
      </c>
      <c r="AC478" s="1499">
        <v>111</v>
      </c>
      <c r="AD478" s="1508">
        <v>45</v>
      </c>
      <c r="AE478" s="1500">
        <v>6.5868263473053901</v>
      </c>
      <c r="AF478" s="1500">
        <v>66.467065868263475</v>
      </c>
      <c r="AG478" s="1501">
        <v>26.946107784431138</v>
      </c>
    </row>
    <row r="479" spans="2:33" s="1520" customFormat="1" ht="11.45" customHeight="1">
      <c r="B479" s="1521"/>
      <c r="C479" s="1522"/>
      <c r="D479" s="1523" t="s">
        <v>31</v>
      </c>
      <c r="E479" s="1508">
        <v>77</v>
      </c>
      <c r="F479" s="1499">
        <v>4</v>
      </c>
      <c r="G479" s="1499" t="s">
        <v>36</v>
      </c>
      <c r="H479" s="1499">
        <v>1</v>
      </c>
      <c r="I479" s="1499">
        <v>3</v>
      </c>
      <c r="J479" s="1499" t="s">
        <v>36</v>
      </c>
      <c r="K479" s="1499">
        <v>6</v>
      </c>
      <c r="L479" s="1499">
        <v>2</v>
      </c>
      <c r="M479" s="1499">
        <v>6</v>
      </c>
      <c r="N479" s="1499">
        <v>6</v>
      </c>
      <c r="O479" s="1499">
        <v>5</v>
      </c>
      <c r="P479" s="1499">
        <v>7</v>
      </c>
      <c r="Q479" s="1499">
        <v>6</v>
      </c>
      <c r="R479" s="1499">
        <v>5</v>
      </c>
      <c r="S479" s="1499">
        <v>7</v>
      </c>
      <c r="T479" s="1499">
        <v>3</v>
      </c>
      <c r="U479" s="1499">
        <v>3</v>
      </c>
      <c r="V479" s="1499">
        <v>4</v>
      </c>
      <c r="W479" s="1499">
        <v>2</v>
      </c>
      <c r="X479" s="1499">
        <v>2</v>
      </c>
      <c r="Y479" s="1499" t="s">
        <v>36</v>
      </c>
      <c r="Z479" s="1499" t="s">
        <v>36</v>
      </c>
      <c r="AA479" s="1508">
        <v>5</v>
      </c>
      <c r="AB479" s="1499">
        <v>5</v>
      </c>
      <c r="AC479" s="1499">
        <v>46</v>
      </c>
      <c r="AD479" s="1508">
        <v>21</v>
      </c>
      <c r="AE479" s="1500">
        <v>6.9444444444444446</v>
      </c>
      <c r="AF479" s="1500">
        <v>63.888888888888886</v>
      </c>
      <c r="AG479" s="1501">
        <v>29.166666666666668</v>
      </c>
    </row>
    <row r="480" spans="2:33" s="1520" customFormat="1" ht="11.45" customHeight="1">
      <c r="B480" s="1537"/>
      <c r="C480" s="1538"/>
      <c r="D480" s="1539" t="s">
        <v>32</v>
      </c>
      <c r="E480" s="1540">
        <v>99</v>
      </c>
      <c r="F480" s="1541">
        <v>1</v>
      </c>
      <c r="G480" s="1541">
        <v>2</v>
      </c>
      <c r="H480" s="1541">
        <v>3</v>
      </c>
      <c r="I480" s="1541">
        <v>5</v>
      </c>
      <c r="J480" s="1541">
        <v>6</v>
      </c>
      <c r="K480" s="1541">
        <v>2</v>
      </c>
      <c r="L480" s="1541">
        <v>7</v>
      </c>
      <c r="M480" s="1541">
        <v>6</v>
      </c>
      <c r="N480" s="1541">
        <v>5</v>
      </c>
      <c r="O480" s="1541">
        <v>8</v>
      </c>
      <c r="P480" s="1541">
        <v>12</v>
      </c>
      <c r="Q480" s="1541">
        <v>9</v>
      </c>
      <c r="R480" s="1541">
        <v>5</v>
      </c>
      <c r="S480" s="1541">
        <v>6</v>
      </c>
      <c r="T480" s="1541">
        <v>3</v>
      </c>
      <c r="U480" s="1541">
        <v>5</v>
      </c>
      <c r="V480" s="1541">
        <v>6</v>
      </c>
      <c r="W480" s="1541">
        <v>3</v>
      </c>
      <c r="X480" s="1541" t="s">
        <v>36</v>
      </c>
      <c r="Y480" s="1541">
        <v>1</v>
      </c>
      <c r="Z480" s="1541" t="s">
        <v>36</v>
      </c>
      <c r="AA480" s="1540">
        <v>4</v>
      </c>
      <c r="AB480" s="1541">
        <v>6</v>
      </c>
      <c r="AC480" s="1541">
        <v>65</v>
      </c>
      <c r="AD480" s="1540">
        <v>24</v>
      </c>
      <c r="AE480" s="1542">
        <v>6.3157894736842106</v>
      </c>
      <c r="AF480" s="1542">
        <v>68.421052631578945</v>
      </c>
      <c r="AG480" s="1543">
        <v>25.263157894736842</v>
      </c>
    </row>
    <row r="481" spans="2:33" s="1520" customFormat="1" ht="11.45" customHeight="1">
      <c r="B481" s="1536" t="s">
        <v>1589</v>
      </c>
      <c r="C481" s="1508" t="s">
        <v>1509</v>
      </c>
      <c r="D481" s="1518" t="s">
        <v>1435</v>
      </c>
      <c r="E481" s="1508" t="s">
        <v>1509</v>
      </c>
      <c r="F481" s="1499" t="s">
        <v>1509</v>
      </c>
      <c r="G481" s="1499" t="s">
        <v>1509</v>
      </c>
      <c r="H481" s="1499" t="s">
        <v>1509</v>
      </c>
      <c r="I481" s="1499" t="s">
        <v>1509</v>
      </c>
      <c r="J481" s="1499" t="s">
        <v>1509</v>
      </c>
      <c r="K481" s="1499" t="s">
        <v>1509</v>
      </c>
      <c r="L481" s="1499" t="s">
        <v>1509</v>
      </c>
      <c r="M481" s="1499" t="s">
        <v>1509</v>
      </c>
      <c r="N481" s="1499" t="s">
        <v>1509</v>
      </c>
      <c r="O481" s="1499" t="s">
        <v>1509</v>
      </c>
      <c r="P481" s="1499" t="s">
        <v>1509</v>
      </c>
      <c r="Q481" s="1499" t="s">
        <v>1509</v>
      </c>
      <c r="R481" s="1499" t="s">
        <v>1509</v>
      </c>
      <c r="S481" s="1499" t="s">
        <v>1509</v>
      </c>
      <c r="T481" s="1499" t="s">
        <v>1509</v>
      </c>
      <c r="U481" s="1499" t="s">
        <v>1509</v>
      </c>
      <c r="V481" s="1499" t="s">
        <v>1509</v>
      </c>
      <c r="W481" s="1499" t="s">
        <v>1509</v>
      </c>
      <c r="X481" s="1499" t="s">
        <v>1509</v>
      </c>
      <c r="Y481" s="1499" t="s">
        <v>1509</v>
      </c>
      <c r="Z481" s="1499" t="s">
        <v>1509</v>
      </c>
      <c r="AA481" s="1508" t="s">
        <v>1509</v>
      </c>
      <c r="AB481" s="1499" t="s">
        <v>1509</v>
      </c>
      <c r="AC481" s="1499" t="s">
        <v>1509</v>
      </c>
      <c r="AD481" s="1508" t="s">
        <v>1509</v>
      </c>
      <c r="AE481" s="1500" t="s">
        <v>1509</v>
      </c>
      <c r="AF481" s="1500" t="s">
        <v>1509</v>
      </c>
      <c r="AG481" s="1501" t="s">
        <v>1509</v>
      </c>
    </row>
    <row r="482" spans="2:33" s="1520" customFormat="1" ht="11.45" customHeight="1">
      <c r="B482" s="1521"/>
      <c r="C482" s="1522"/>
      <c r="D482" s="1523" t="s">
        <v>31</v>
      </c>
      <c r="E482" s="1508" t="s">
        <v>1509</v>
      </c>
      <c r="F482" s="1499" t="s">
        <v>1509</v>
      </c>
      <c r="G482" s="1499" t="s">
        <v>1509</v>
      </c>
      <c r="H482" s="1499" t="s">
        <v>1509</v>
      </c>
      <c r="I482" s="1499" t="s">
        <v>1509</v>
      </c>
      <c r="J482" s="1499" t="s">
        <v>1509</v>
      </c>
      <c r="K482" s="1499" t="s">
        <v>1509</v>
      </c>
      <c r="L482" s="1499" t="s">
        <v>1509</v>
      </c>
      <c r="M482" s="1499" t="s">
        <v>1509</v>
      </c>
      <c r="N482" s="1499" t="s">
        <v>1509</v>
      </c>
      <c r="O482" s="1499" t="s">
        <v>1509</v>
      </c>
      <c r="P482" s="1499" t="s">
        <v>1509</v>
      </c>
      <c r="Q482" s="1499" t="s">
        <v>1509</v>
      </c>
      <c r="R482" s="1499" t="s">
        <v>1509</v>
      </c>
      <c r="S482" s="1499" t="s">
        <v>1509</v>
      </c>
      <c r="T482" s="1499" t="s">
        <v>1509</v>
      </c>
      <c r="U482" s="1499" t="s">
        <v>1509</v>
      </c>
      <c r="V482" s="1499" t="s">
        <v>1509</v>
      </c>
      <c r="W482" s="1499" t="s">
        <v>1509</v>
      </c>
      <c r="X482" s="1499" t="s">
        <v>1509</v>
      </c>
      <c r="Y482" s="1499" t="s">
        <v>1509</v>
      </c>
      <c r="Z482" s="1499" t="s">
        <v>1509</v>
      </c>
      <c r="AA482" s="1508" t="s">
        <v>1509</v>
      </c>
      <c r="AB482" s="1499" t="s">
        <v>1509</v>
      </c>
      <c r="AC482" s="1499" t="s">
        <v>1509</v>
      </c>
      <c r="AD482" s="1508" t="s">
        <v>1509</v>
      </c>
      <c r="AE482" s="1500" t="s">
        <v>1509</v>
      </c>
      <c r="AF482" s="1500" t="s">
        <v>1509</v>
      </c>
      <c r="AG482" s="1501" t="s">
        <v>1509</v>
      </c>
    </row>
    <row r="483" spans="2:33" s="1520" customFormat="1" ht="11.45" customHeight="1">
      <c r="B483" s="1536"/>
      <c r="C483" s="1538"/>
      <c r="D483" s="1539" t="s">
        <v>32</v>
      </c>
      <c r="E483" s="1540" t="s">
        <v>1509</v>
      </c>
      <c r="F483" s="1541" t="s">
        <v>1509</v>
      </c>
      <c r="G483" s="1541" t="s">
        <v>1509</v>
      </c>
      <c r="H483" s="1541" t="s">
        <v>1509</v>
      </c>
      <c r="I483" s="1541" t="s">
        <v>1509</v>
      </c>
      <c r="J483" s="1541" t="s">
        <v>1509</v>
      </c>
      <c r="K483" s="1541" t="s">
        <v>1509</v>
      </c>
      <c r="L483" s="1541" t="s">
        <v>1509</v>
      </c>
      <c r="M483" s="1541" t="s">
        <v>1509</v>
      </c>
      <c r="N483" s="1541" t="s">
        <v>1509</v>
      </c>
      <c r="O483" s="1541" t="s">
        <v>1509</v>
      </c>
      <c r="P483" s="1541" t="s">
        <v>1509</v>
      </c>
      <c r="Q483" s="1541" t="s">
        <v>1509</v>
      </c>
      <c r="R483" s="1541" t="s">
        <v>1509</v>
      </c>
      <c r="S483" s="1541" t="s">
        <v>1509</v>
      </c>
      <c r="T483" s="1541" t="s">
        <v>1509</v>
      </c>
      <c r="U483" s="1541" t="s">
        <v>1509</v>
      </c>
      <c r="V483" s="1541" t="s">
        <v>1509</v>
      </c>
      <c r="W483" s="1541" t="s">
        <v>1509</v>
      </c>
      <c r="X483" s="1541" t="s">
        <v>1509</v>
      </c>
      <c r="Y483" s="1541" t="s">
        <v>1509</v>
      </c>
      <c r="Z483" s="1541" t="s">
        <v>1509</v>
      </c>
      <c r="AA483" s="1540" t="s">
        <v>1509</v>
      </c>
      <c r="AB483" s="1541" t="s">
        <v>1509</v>
      </c>
      <c r="AC483" s="1541" t="s">
        <v>1509</v>
      </c>
      <c r="AD483" s="1540" t="s">
        <v>1509</v>
      </c>
      <c r="AE483" s="1542" t="s">
        <v>1509</v>
      </c>
      <c r="AF483" s="1542" t="s">
        <v>1509</v>
      </c>
      <c r="AG483" s="1543" t="s">
        <v>1509</v>
      </c>
    </row>
    <row r="484" spans="2:33" s="1520" customFormat="1" ht="11.45" customHeight="1">
      <c r="B484" s="1544" t="s">
        <v>1590</v>
      </c>
      <c r="C484" s="1508">
        <v>227</v>
      </c>
      <c r="D484" s="1518" t="s">
        <v>1435</v>
      </c>
      <c r="E484" s="1508">
        <v>470</v>
      </c>
      <c r="F484" s="1499">
        <v>12</v>
      </c>
      <c r="G484" s="1499">
        <v>18</v>
      </c>
      <c r="H484" s="1499">
        <v>16</v>
      </c>
      <c r="I484" s="1499">
        <v>13</v>
      </c>
      <c r="J484" s="1499">
        <v>9</v>
      </c>
      <c r="K484" s="1499">
        <v>16</v>
      </c>
      <c r="L484" s="1499">
        <v>15</v>
      </c>
      <c r="M484" s="1499">
        <v>31</v>
      </c>
      <c r="N484" s="1499">
        <v>17</v>
      </c>
      <c r="O484" s="1499">
        <v>22</v>
      </c>
      <c r="P484" s="1499">
        <v>24</v>
      </c>
      <c r="Q484" s="1499">
        <v>23</v>
      </c>
      <c r="R484" s="1499">
        <v>38</v>
      </c>
      <c r="S484" s="1499">
        <v>34</v>
      </c>
      <c r="T484" s="1499">
        <v>60</v>
      </c>
      <c r="U484" s="1499">
        <v>31</v>
      </c>
      <c r="V484" s="1499">
        <v>38</v>
      </c>
      <c r="W484" s="1499">
        <v>23</v>
      </c>
      <c r="X484" s="1499">
        <v>23</v>
      </c>
      <c r="Y484" s="1499">
        <v>5</v>
      </c>
      <c r="Z484" s="1499">
        <v>1</v>
      </c>
      <c r="AA484" s="1508">
        <v>1</v>
      </c>
      <c r="AB484" s="1499">
        <v>46</v>
      </c>
      <c r="AC484" s="1499">
        <v>208</v>
      </c>
      <c r="AD484" s="1508">
        <v>215</v>
      </c>
      <c r="AE484" s="1500">
        <v>9.8081023454157776</v>
      </c>
      <c r="AF484" s="1500">
        <v>44.349680170575695</v>
      </c>
      <c r="AG484" s="1501">
        <v>45.842217484008529</v>
      </c>
    </row>
    <row r="485" spans="2:33" s="1520" customFormat="1" ht="11.45" customHeight="1">
      <c r="B485" s="1521"/>
      <c r="C485" s="1522"/>
      <c r="D485" s="1523" t="s">
        <v>31</v>
      </c>
      <c r="E485" s="1508">
        <v>179</v>
      </c>
      <c r="F485" s="1499">
        <v>8</v>
      </c>
      <c r="G485" s="1499">
        <v>5</v>
      </c>
      <c r="H485" s="1499">
        <v>5</v>
      </c>
      <c r="I485" s="1499">
        <v>4</v>
      </c>
      <c r="J485" s="1499">
        <v>3</v>
      </c>
      <c r="K485" s="1499">
        <v>9</v>
      </c>
      <c r="L485" s="1499">
        <v>7</v>
      </c>
      <c r="M485" s="1499">
        <v>13</v>
      </c>
      <c r="N485" s="1499">
        <v>6</v>
      </c>
      <c r="O485" s="1499">
        <v>10</v>
      </c>
      <c r="P485" s="1499">
        <v>9</v>
      </c>
      <c r="Q485" s="1499">
        <v>7</v>
      </c>
      <c r="R485" s="1499">
        <v>16</v>
      </c>
      <c r="S485" s="1499">
        <v>15</v>
      </c>
      <c r="T485" s="1499">
        <v>32</v>
      </c>
      <c r="U485" s="1499">
        <v>8</v>
      </c>
      <c r="V485" s="1499">
        <v>13</v>
      </c>
      <c r="W485" s="1499">
        <v>5</v>
      </c>
      <c r="X485" s="1499">
        <v>3</v>
      </c>
      <c r="Y485" s="1499" t="s">
        <v>36</v>
      </c>
      <c r="Z485" s="1499" t="s">
        <v>36</v>
      </c>
      <c r="AA485" s="1508">
        <v>1</v>
      </c>
      <c r="AB485" s="1499">
        <v>18</v>
      </c>
      <c r="AC485" s="1499">
        <v>84</v>
      </c>
      <c r="AD485" s="1508">
        <v>76</v>
      </c>
      <c r="AE485" s="1500">
        <v>10.112359550561797</v>
      </c>
      <c r="AF485" s="1500">
        <v>47.191011235955052</v>
      </c>
      <c r="AG485" s="1501">
        <v>42.696629213483142</v>
      </c>
    </row>
    <row r="486" spans="2:33" s="1520" customFormat="1" ht="11.45" customHeight="1">
      <c r="B486" s="1537"/>
      <c r="C486" s="1538"/>
      <c r="D486" s="1539" t="s">
        <v>32</v>
      </c>
      <c r="E486" s="1540">
        <v>291</v>
      </c>
      <c r="F486" s="1541">
        <v>4</v>
      </c>
      <c r="G486" s="1541">
        <v>13</v>
      </c>
      <c r="H486" s="1541">
        <v>11</v>
      </c>
      <c r="I486" s="1541">
        <v>9</v>
      </c>
      <c r="J486" s="1541">
        <v>6</v>
      </c>
      <c r="K486" s="1541">
        <v>7</v>
      </c>
      <c r="L486" s="1541">
        <v>8</v>
      </c>
      <c r="M486" s="1541">
        <v>18</v>
      </c>
      <c r="N486" s="1541">
        <v>11</v>
      </c>
      <c r="O486" s="1541">
        <v>12</v>
      </c>
      <c r="P486" s="1541">
        <v>15</v>
      </c>
      <c r="Q486" s="1541">
        <v>16</v>
      </c>
      <c r="R486" s="1541">
        <v>22</v>
      </c>
      <c r="S486" s="1541">
        <v>19</v>
      </c>
      <c r="T486" s="1541">
        <v>28</v>
      </c>
      <c r="U486" s="1541">
        <v>23</v>
      </c>
      <c r="V486" s="1541">
        <v>25</v>
      </c>
      <c r="W486" s="1541">
        <v>18</v>
      </c>
      <c r="X486" s="1541">
        <v>20</v>
      </c>
      <c r="Y486" s="1541">
        <v>5</v>
      </c>
      <c r="Z486" s="1541">
        <v>1</v>
      </c>
      <c r="AA486" s="1540" t="s">
        <v>36</v>
      </c>
      <c r="AB486" s="1541">
        <v>28</v>
      </c>
      <c r="AC486" s="1541">
        <v>124</v>
      </c>
      <c r="AD486" s="1540">
        <v>139</v>
      </c>
      <c r="AE486" s="1542">
        <v>9.6219931271477677</v>
      </c>
      <c r="AF486" s="1542">
        <v>42.611683848797249</v>
      </c>
      <c r="AG486" s="1543">
        <v>47.766323024054984</v>
      </c>
    </row>
    <row r="487" spans="2:33" s="1520" customFormat="1" ht="11.45" customHeight="1">
      <c r="B487" s="1536" t="s">
        <v>1591</v>
      </c>
      <c r="C487" s="1508">
        <v>853</v>
      </c>
      <c r="D487" s="1518" t="s">
        <v>1435</v>
      </c>
      <c r="E487" s="1508">
        <v>1716</v>
      </c>
      <c r="F487" s="1499">
        <v>62</v>
      </c>
      <c r="G487" s="1499">
        <v>65</v>
      </c>
      <c r="H487" s="1499">
        <v>76</v>
      </c>
      <c r="I487" s="1499">
        <v>90</v>
      </c>
      <c r="J487" s="1499">
        <v>77</v>
      </c>
      <c r="K487" s="1499">
        <v>62</v>
      </c>
      <c r="L487" s="1499">
        <v>75</v>
      </c>
      <c r="M487" s="1499">
        <v>99</v>
      </c>
      <c r="N487" s="1499">
        <v>102</v>
      </c>
      <c r="O487" s="1499">
        <v>179</v>
      </c>
      <c r="P487" s="1499">
        <v>143</v>
      </c>
      <c r="Q487" s="1499">
        <v>121</v>
      </c>
      <c r="R487" s="1499">
        <v>116</v>
      </c>
      <c r="S487" s="1499">
        <v>109</v>
      </c>
      <c r="T487" s="1499">
        <v>91</v>
      </c>
      <c r="U487" s="1499">
        <v>72</v>
      </c>
      <c r="V487" s="1499">
        <v>51</v>
      </c>
      <c r="W487" s="1499">
        <v>45</v>
      </c>
      <c r="X487" s="1499">
        <v>43</v>
      </c>
      <c r="Y487" s="1499">
        <v>8</v>
      </c>
      <c r="Z487" s="1499">
        <v>2</v>
      </c>
      <c r="AA487" s="1508">
        <v>28</v>
      </c>
      <c r="AB487" s="1499">
        <v>203</v>
      </c>
      <c r="AC487" s="1499">
        <v>1064</v>
      </c>
      <c r="AD487" s="1508">
        <v>421</v>
      </c>
      <c r="AE487" s="1500">
        <v>12.0260663507109</v>
      </c>
      <c r="AF487" s="1500">
        <v>63.033175355450233</v>
      </c>
      <c r="AG487" s="1501">
        <v>24.940758293838865</v>
      </c>
    </row>
    <row r="488" spans="2:33" s="1520" customFormat="1" ht="11.45" customHeight="1">
      <c r="B488" s="1521"/>
      <c r="C488" s="1522"/>
      <c r="D488" s="1523" t="s">
        <v>31</v>
      </c>
      <c r="E488" s="1508">
        <v>715</v>
      </c>
      <c r="F488" s="1499">
        <v>35</v>
      </c>
      <c r="G488" s="1499">
        <v>37</v>
      </c>
      <c r="H488" s="1499">
        <v>41</v>
      </c>
      <c r="I488" s="1499">
        <v>28</v>
      </c>
      <c r="J488" s="1499">
        <v>16</v>
      </c>
      <c r="K488" s="1499">
        <v>23</v>
      </c>
      <c r="L488" s="1499">
        <v>29</v>
      </c>
      <c r="M488" s="1499">
        <v>45</v>
      </c>
      <c r="N488" s="1499">
        <v>39</v>
      </c>
      <c r="O488" s="1499">
        <v>75</v>
      </c>
      <c r="P488" s="1499">
        <v>68</v>
      </c>
      <c r="Q488" s="1499">
        <v>54</v>
      </c>
      <c r="R488" s="1499">
        <v>57</v>
      </c>
      <c r="S488" s="1499">
        <v>55</v>
      </c>
      <c r="T488" s="1499">
        <v>31</v>
      </c>
      <c r="U488" s="1499">
        <v>23</v>
      </c>
      <c r="V488" s="1499">
        <v>20</v>
      </c>
      <c r="W488" s="1499">
        <v>11</v>
      </c>
      <c r="X488" s="1499">
        <v>9</v>
      </c>
      <c r="Y488" s="1499">
        <v>2</v>
      </c>
      <c r="Z488" s="1499" t="s">
        <v>36</v>
      </c>
      <c r="AA488" s="1508">
        <v>17</v>
      </c>
      <c r="AB488" s="1499">
        <v>113</v>
      </c>
      <c r="AC488" s="1499">
        <v>434</v>
      </c>
      <c r="AD488" s="1508">
        <v>151</v>
      </c>
      <c r="AE488" s="1500">
        <v>16.189111747851005</v>
      </c>
      <c r="AF488" s="1500">
        <v>62.177650429799428</v>
      </c>
      <c r="AG488" s="1501">
        <v>21.633237822349571</v>
      </c>
    </row>
    <row r="489" spans="2:33" s="1520" customFormat="1" ht="11.45" customHeight="1">
      <c r="B489" s="1536"/>
      <c r="C489" s="1546"/>
      <c r="D489" s="1518" t="s">
        <v>32</v>
      </c>
      <c r="E489" s="1508">
        <v>1001</v>
      </c>
      <c r="F489" s="1499">
        <v>27</v>
      </c>
      <c r="G489" s="1499">
        <v>28</v>
      </c>
      <c r="H489" s="1499">
        <v>35</v>
      </c>
      <c r="I489" s="1499">
        <v>62</v>
      </c>
      <c r="J489" s="1499">
        <v>61</v>
      </c>
      <c r="K489" s="1499">
        <v>39</v>
      </c>
      <c r="L489" s="1499">
        <v>46</v>
      </c>
      <c r="M489" s="1499">
        <v>54</v>
      </c>
      <c r="N489" s="1499">
        <v>63</v>
      </c>
      <c r="O489" s="1499">
        <v>104</v>
      </c>
      <c r="P489" s="1499">
        <v>75</v>
      </c>
      <c r="Q489" s="1499">
        <v>67</v>
      </c>
      <c r="R489" s="1499">
        <v>59</v>
      </c>
      <c r="S489" s="1499">
        <v>54</v>
      </c>
      <c r="T489" s="1499">
        <v>60</v>
      </c>
      <c r="U489" s="1499">
        <v>49</v>
      </c>
      <c r="V489" s="1499">
        <v>31</v>
      </c>
      <c r="W489" s="1499">
        <v>34</v>
      </c>
      <c r="X489" s="1499">
        <v>34</v>
      </c>
      <c r="Y489" s="1499">
        <v>6</v>
      </c>
      <c r="Z489" s="1499">
        <v>2</v>
      </c>
      <c r="AA489" s="1508">
        <v>11</v>
      </c>
      <c r="AB489" s="1499">
        <v>90</v>
      </c>
      <c r="AC489" s="1499">
        <v>630</v>
      </c>
      <c r="AD489" s="1508">
        <v>270</v>
      </c>
      <c r="AE489" s="1500">
        <v>9.0909090909090917</v>
      </c>
      <c r="AF489" s="1500">
        <v>63.636363636363633</v>
      </c>
      <c r="AG489" s="1501">
        <v>27.27272727272727</v>
      </c>
    </row>
    <row r="490" spans="2:33" s="1520" customFormat="1" ht="11.45" customHeight="1">
      <c r="B490" s="1544" t="s">
        <v>1592</v>
      </c>
      <c r="C490" s="1545">
        <v>214</v>
      </c>
      <c r="D490" s="1547" t="s">
        <v>1435</v>
      </c>
      <c r="E490" s="1545">
        <v>637</v>
      </c>
      <c r="F490" s="1548">
        <v>7</v>
      </c>
      <c r="G490" s="1548">
        <v>12</v>
      </c>
      <c r="H490" s="1548">
        <v>27</v>
      </c>
      <c r="I490" s="1548">
        <v>83</v>
      </c>
      <c r="J490" s="1548">
        <v>33</v>
      </c>
      <c r="K490" s="1548">
        <v>7</v>
      </c>
      <c r="L490" s="1548">
        <v>16</v>
      </c>
      <c r="M490" s="1548">
        <v>13</v>
      </c>
      <c r="N490" s="1548">
        <v>26</v>
      </c>
      <c r="O490" s="1548">
        <v>15</v>
      </c>
      <c r="P490" s="1548">
        <v>28</v>
      </c>
      <c r="Q490" s="1548">
        <v>24</v>
      </c>
      <c r="R490" s="1548">
        <v>27</v>
      </c>
      <c r="S490" s="1548">
        <v>48</v>
      </c>
      <c r="T490" s="1548">
        <v>47</v>
      </c>
      <c r="U490" s="1548">
        <v>46</v>
      </c>
      <c r="V490" s="1548">
        <v>40</v>
      </c>
      <c r="W490" s="1548">
        <v>51</v>
      </c>
      <c r="X490" s="1548">
        <v>53</v>
      </c>
      <c r="Y490" s="1548">
        <v>26</v>
      </c>
      <c r="Z490" s="1548">
        <v>3</v>
      </c>
      <c r="AA490" s="1545">
        <v>5</v>
      </c>
      <c r="AB490" s="1548">
        <v>46</v>
      </c>
      <c r="AC490" s="1548">
        <v>272</v>
      </c>
      <c r="AD490" s="1545">
        <v>314</v>
      </c>
      <c r="AE490" s="1549">
        <v>7.2784810126582276</v>
      </c>
      <c r="AF490" s="1549">
        <v>43.037974683544306</v>
      </c>
      <c r="AG490" s="1550">
        <v>49.683544303797468</v>
      </c>
    </row>
    <row r="491" spans="2:33" s="1520" customFormat="1" ht="11.45" customHeight="1">
      <c r="B491" s="1521"/>
      <c r="C491" s="1522"/>
      <c r="D491" s="1523" t="s">
        <v>31</v>
      </c>
      <c r="E491" s="1508">
        <v>282</v>
      </c>
      <c r="F491" s="1499">
        <v>6</v>
      </c>
      <c r="G491" s="1499">
        <v>5</v>
      </c>
      <c r="H491" s="1499">
        <v>16</v>
      </c>
      <c r="I491" s="1499">
        <v>61</v>
      </c>
      <c r="J491" s="1499">
        <v>4</v>
      </c>
      <c r="K491" s="1499">
        <v>4</v>
      </c>
      <c r="L491" s="1499">
        <v>6</v>
      </c>
      <c r="M491" s="1499">
        <v>5</v>
      </c>
      <c r="N491" s="1499">
        <v>12</v>
      </c>
      <c r="O491" s="1499">
        <v>8</v>
      </c>
      <c r="P491" s="1499">
        <v>14</v>
      </c>
      <c r="Q491" s="1499">
        <v>10</v>
      </c>
      <c r="R491" s="1499">
        <v>14</v>
      </c>
      <c r="S491" s="1499">
        <v>22</v>
      </c>
      <c r="T491" s="1499">
        <v>26</v>
      </c>
      <c r="U491" s="1499">
        <v>20</v>
      </c>
      <c r="V491" s="1499">
        <v>21</v>
      </c>
      <c r="W491" s="1499">
        <v>12</v>
      </c>
      <c r="X491" s="1499">
        <v>8</v>
      </c>
      <c r="Y491" s="1499">
        <v>6</v>
      </c>
      <c r="Z491" s="1499" t="s">
        <v>36</v>
      </c>
      <c r="AA491" s="1508">
        <v>2</v>
      </c>
      <c r="AB491" s="1499">
        <v>27</v>
      </c>
      <c r="AC491" s="1499">
        <v>138</v>
      </c>
      <c r="AD491" s="1508">
        <v>115</v>
      </c>
      <c r="AE491" s="1500">
        <v>9.6428571428571441</v>
      </c>
      <c r="AF491" s="1500">
        <v>49.285714285714292</v>
      </c>
      <c r="AG491" s="1501">
        <v>41.071428571428569</v>
      </c>
    </row>
    <row r="492" spans="2:33" s="1520" customFormat="1" ht="11.45" customHeight="1">
      <c r="B492" s="1537"/>
      <c r="C492" s="1546"/>
      <c r="D492" s="1518" t="s">
        <v>32</v>
      </c>
      <c r="E492" s="1508">
        <v>355</v>
      </c>
      <c r="F492" s="1499">
        <v>1</v>
      </c>
      <c r="G492" s="1499">
        <v>7</v>
      </c>
      <c r="H492" s="1499">
        <v>11</v>
      </c>
      <c r="I492" s="1499">
        <v>22</v>
      </c>
      <c r="J492" s="1499">
        <v>29</v>
      </c>
      <c r="K492" s="1499">
        <v>3</v>
      </c>
      <c r="L492" s="1499">
        <v>10</v>
      </c>
      <c r="M492" s="1499">
        <v>8</v>
      </c>
      <c r="N492" s="1499">
        <v>14</v>
      </c>
      <c r="O492" s="1499">
        <v>7</v>
      </c>
      <c r="P492" s="1499">
        <v>14</v>
      </c>
      <c r="Q492" s="1499">
        <v>14</v>
      </c>
      <c r="R492" s="1499">
        <v>13</v>
      </c>
      <c r="S492" s="1499">
        <v>26</v>
      </c>
      <c r="T492" s="1499">
        <v>21</v>
      </c>
      <c r="U492" s="1499">
        <v>26</v>
      </c>
      <c r="V492" s="1499">
        <v>19</v>
      </c>
      <c r="W492" s="1499">
        <v>39</v>
      </c>
      <c r="X492" s="1499">
        <v>45</v>
      </c>
      <c r="Y492" s="1499">
        <v>20</v>
      </c>
      <c r="Z492" s="1499">
        <v>3</v>
      </c>
      <c r="AA492" s="1508">
        <v>3</v>
      </c>
      <c r="AB492" s="1499">
        <v>19</v>
      </c>
      <c r="AC492" s="1499">
        <v>134</v>
      </c>
      <c r="AD492" s="1508">
        <v>199</v>
      </c>
      <c r="AE492" s="1500">
        <v>5.3977272727272725</v>
      </c>
      <c r="AF492" s="1500">
        <v>38.06818181818182</v>
      </c>
      <c r="AG492" s="1501">
        <v>56.534090909090907</v>
      </c>
    </row>
    <row r="493" spans="2:33" s="1520" customFormat="1" ht="11.45" customHeight="1">
      <c r="B493" s="1536" t="s">
        <v>1593</v>
      </c>
      <c r="C493" s="1545">
        <v>146</v>
      </c>
      <c r="D493" s="1547" t="s">
        <v>1435</v>
      </c>
      <c r="E493" s="1545">
        <v>196</v>
      </c>
      <c r="F493" s="1548">
        <v>3</v>
      </c>
      <c r="G493" s="1548">
        <v>2</v>
      </c>
      <c r="H493" s="1548">
        <v>1</v>
      </c>
      <c r="I493" s="1548">
        <v>3</v>
      </c>
      <c r="J493" s="1548">
        <v>6</v>
      </c>
      <c r="K493" s="1548">
        <v>6</v>
      </c>
      <c r="L493" s="1548">
        <v>10</v>
      </c>
      <c r="M493" s="1548">
        <v>12</v>
      </c>
      <c r="N493" s="1548">
        <v>6</v>
      </c>
      <c r="O493" s="1548">
        <v>9</v>
      </c>
      <c r="P493" s="1548">
        <v>13</v>
      </c>
      <c r="Q493" s="1548">
        <v>17</v>
      </c>
      <c r="R493" s="1548">
        <v>24</v>
      </c>
      <c r="S493" s="1548">
        <v>23</v>
      </c>
      <c r="T493" s="1548">
        <v>19</v>
      </c>
      <c r="U493" s="1548">
        <v>6</v>
      </c>
      <c r="V493" s="1548">
        <v>16</v>
      </c>
      <c r="W493" s="1548">
        <v>6</v>
      </c>
      <c r="X493" s="1548">
        <v>9</v>
      </c>
      <c r="Y493" s="1548">
        <v>1</v>
      </c>
      <c r="Z493" s="1548" t="s">
        <v>36</v>
      </c>
      <c r="AA493" s="1545">
        <v>4</v>
      </c>
      <c r="AB493" s="1548">
        <v>6</v>
      </c>
      <c r="AC493" s="1548">
        <v>106</v>
      </c>
      <c r="AD493" s="1545">
        <v>80</v>
      </c>
      <c r="AE493" s="1549">
        <v>3.125</v>
      </c>
      <c r="AF493" s="1549">
        <v>55.208333333333336</v>
      </c>
      <c r="AG493" s="1550">
        <v>41.666666666666671</v>
      </c>
    </row>
    <row r="494" spans="2:33" s="1520" customFormat="1" ht="11.45" customHeight="1">
      <c r="B494" s="1521"/>
      <c r="C494" s="1522"/>
      <c r="D494" s="1523" t="s">
        <v>31</v>
      </c>
      <c r="E494" s="1508">
        <v>86</v>
      </c>
      <c r="F494" s="1499">
        <v>2</v>
      </c>
      <c r="G494" s="1499">
        <v>1</v>
      </c>
      <c r="H494" s="1499">
        <v>1</v>
      </c>
      <c r="I494" s="1499">
        <v>1</v>
      </c>
      <c r="J494" s="1499" t="s">
        <v>36</v>
      </c>
      <c r="K494" s="1499">
        <v>2</v>
      </c>
      <c r="L494" s="1499">
        <v>4</v>
      </c>
      <c r="M494" s="1499">
        <v>7</v>
      </c>
      <c r="N494" s="1499">
        <v>3</v>
      </c>
      <c r="O494" s="1499">
        <v>4</v>
      </c>
      <c r="P494" s="1499">
        <v>4</v>
      </c>
      <c r="Q494" s="1499">
        <v>9</v>
      </c>
      <c r="R494" s="1499">
        <v>13</v>
      </c>
      <c r="S494" s="1499">
        <v>10</v>
      </c>
      <c r="T494" s="1499">
        <v>12</v>
      </c>
      <c r="U494" s="1499">
        <v>3</v>
      </c>
      <c r="V494" s="1499">
        <v>6</v>
      </c>
      <c r="W494" s="1499">
        <v>1</v>
      </c>
      <c r="X494" s="1499">
        <v>1</v>
      </c>
      <c r="Y494" s="1499" t="s">
        <v>36</v>
      </c>
      <c r="Z494" s="1499" t="s">
        <v>36</v>
      </c>
      <c r="AA494" s="1508">
        <v>2</v>
      </c>
      <c r="AB494" s="1499">
        <v>4</v>
      </c>
      <c r="AC494" s="1499">
        <v>47</v>
      </c>
      <c r="AD494" s="1508">
        <v>33</v>
      </c>
      <c r="AE494" s="1500">
        <v>4.7619047619047619</v>
      </c>
      <c r="AF494" s="1500">
        <v>55.952380952380956</v>
      </c>
      <c r="AG494" s="1501">
        <v>39.285714285714285</v>
      </c>
    </row>
    <row r="495" spans="2:33" s="1520" customFormat="1" ht="11.45" customHeight="1">
      <c r="B495" s="1536"/>
      <c r="C495" s="1538"/>
      <c r="D495" s="1539" t="s">
        <v>32</v>
      </c>
      <c r="E495" s="1540">
        <v>110</v>
      </c>
      <c r="F495" s="1541">
        <v>1</v>
      </c>
      <c r="G495" s="1541">
        <v>1</v>
      </c>
      <c r="H495" s="1541" t="s">
        <v>36</v>
      </c>
      <c r="I495" s="1541">
        <v>2</v>
      </c>
      <c r="J495" s="1541">
        <v>6</v>
      </c>
      <c r="K495" s="1541">
        <v>4</v>
      </c>
      <c r="L495" s="1541">
        <v>6</v>
      </c>
      <c r="M495" s="1541">
        <v>5</v>
      </c>
      <c r="N495" s="1541">
        <v>3</v>
      </c>
      <c r="O495" s="1541">
        <v>5</v>
      </c>
      <c r="P495" s="1541">
        <v>9</v>
      </c>
      <c r="Q495" s="1541">
        <v>8</v>
      </c>
      <c r="R495" s="1541">
        <v>11</v>
      </c>
      <c r="S495" s="1541">
        <v>13</v>
      </c>
      <c r="T495" s="1541">
        <v>7</v>
      </c>
      <c r="U495" s="1541">
        <v>3</v>
      </c>
      <c r="V495" s="1541">
        <v>10</v>
      </c>
      <c r="W495" s="1541">
        <v>5</v>
      </c>
      <c r="X495" s="1541">
        <v>8</v>
      </c>
      <c r="Y495" s="1541">
        <v>1</v>
      </c>
      <c r="Z495" s="1541" t="s">
        <v>36</v>
      </c>
      <c r="AA495" s="1540">
        <v>2</v>
      </c>
      <c r="AB495" s="1541">
        <v>2</v>
      </c>
      <c r="AC495" s="1541">
        <v>59</v>
      </c>
      <c r="AD495" s="1540">
        <v>47</v>
      </c>
      <c r="AE495" s="1542">
        <v>1.8518518518518516</v>
      </c>
      <c r="AF495" s="1542">
        <v>54.629629629629626</v>
      </c>
      <c r="AG495" s="1543">
        <v>43.518518518518519</v>
      </c>
    </row>
    <row r="496" spans="2:33" s="1520" customFormat="1" ht="11.45" customHeight="1">
      <c r="B496" s="1544" t="s">
        <v>1594</v>
      </c>
      <c r="C496" s="1508">
        <v>165</v>
      </c>
      <c r="D496" s="1518" t="s">
        <v>1435</v>
      </c>
      <c r="E496" s="1508">
        <v>329</v>
      </c>
      <c r="F496" s="1499">
        <v>16</v>
      </c>
      <c r="G496" s="1499">
        <v>13</v>
      </c>
      <c r="H496" s="1499">
        <v>13</v>
      </c>
      <c r="I496" s="1499">
        <v>16</v>
      </c>
      <c r="J496" s="1499">
        <v>11</v>
      </c>
      <c r="K496" s="1499">
        <v>11</v>
      </c>
      <c r="L496" s="1499">
        <v>22</v>
      </c>
      <c r="M496" s="1499">
        <v>20</v>
      </c>
      <c r="N496" s="1499">
        <v>14</v>
      </c>
      <c r="O496" s="1499">
        <v>22</v>
      </c>
      <c r="P496" s="1499">
        <v>17</v>
      </c>
      <c r="Q496" s="1499">
        <v>25</v>
      </c>
      <c r="R496" s="1499">
        <v>18</v>
      </c>
      <c r="S496" s="1499">
        <v>28</v>
      </c>
      <c r="T496" s="1499">
        <v>21</v>
      </c>
      <c r="U496" s="1499">
        <v>15</v>
      </c>
      <c r="V496" s="1499">
        <v>21</v>
      </c>
      <c r="W496" s="1499">
        <v>11</v>
      </c>
      <c r="X496" s="1499">
        <v>8</v>
      </c>
      <c r="Y496" s="1499">
        <v>3</v>
      </c>
      <c r="Z496" s="1499">
        <v>1</v>
      </c>
      <c r="AA496" s="1508">
        <v>3</v>
      </c>
      <c r="AB496" s="1499">
        <v>42</v>
      </c>
      <c r="AC496" s="1499">
        <v>176</v>
      </c>
      <c r="AD496" s="1508">
        <v>108</v>
      </c>
      <c r="AE496" s="1500">
        <v>12.883435582822086</v>
      </c>
      <c r="AF496" s="1500">
        <v>53.987730061349694</v>
      </c>
      <c r="AG496" s="1501">
        <v>33.128834355828218</v>
      </c>
    </row>
    <row r="497" spans="2:64" s="1520" customFormat="1" ht="11.45" customHeight="1">
      <c r="B497" s="1521"/>
      <c r="C497" s="1522"/>
      <c r="D497" s="1523" t="s">
        <v>31</v>
      </c>
      <c r="E497" s="1508">
        <v>147</v>
      </c>
      <c r="F497" s="1499">
        <v>10</v>
      </c>
      <c r="G497" s="1499">
        <v>5</v>
      </c>
      <c r="H497" s="1499">
        <v>10</v>
      </c>
      <c r="I497" s="1499">
        <v>7</v>
      </c>
      <c r="J497" s="1499">
        <v>4</v>
      </c>
      <c r="K497" s="1499">
        <v>5</v>
      </c>
      <c r="L497" s="1499">
        <v>10</v>
      </c>
      <c r="M497" s="1499">
        <v>12</v>
      </c>
      <c r="N497" s="1499">
        <v>6</v>
      </c>
      <c r="O497" s="1499">
        <v>8</v>
      </c>
      <c r="P497" s="1499">
        <v>8</v>
      </c>
      <c r="Q497" s="1499">
        <v>13</v>
      </c>
      <c r="R497" s="1499">
        <v>9</v>
      </c>
      <c r="S497" s="1499">
        <v>12</v>
      </c>
      <c r="T497" s="1499">
        <v>9</v>
      </c>
      <c r="U497" s="1499">
        <v>6</v>
      </c>
      <c r="V497" s="1499">
        <v>7</v>
      </c>
      <c r="W497" s="1499">
        <v>1</v>
      </c>
      <c r="X497" s="1499">
        <v>2</v>
      </c>
      <c r="Y497" s="1499">
        <v>1</v>
      </c>
      <c r="Z497" s="1499" t="s">
        <v>36</v>
      </c>
      <c r="AA497" s="1508">
        <v>2</v>
      </c>
      <c r="AB497" s="1499">
        <v>25</v>
      </c>
      <c r="AC497" s="1499">
        <v>82</v>
      </c>
      <c r="AD497" s="1508">
        <v>38</v>
      </c>
      <c r="AE497" s="1500">
        <v>17.241379310344829</v>
      </c>
      <c r="AF497" s="1500">
        <v>56.551724137931039</v>
      </c>
      <c r="AG497" s="1501">
        <v>26.206896551724139</v>
      </c>
    </row>
    <row r="498" spans="2:64" s="1520" customFormat="1" ht="11.45" customHeight="1">
      <c r="B498" s="1537"/>
      <c r="C498" s="1575"/>
      <c r="D498" s="1539" t="s">
        <v>32</v>
      </c>
      <c r="E498" s="1540">
        <v>182</v>
      </c>
      <c r="F498" s="1541">
        <v>6</v>
      </c>
      <c r="G498" s="1541">
        <v>8</v>
      </c>
      <c r="H498" s="1541">
        <v>3</v>
      </c>
      <c r="I498" s="1541">
        <v>9</v>
      </c>
      <c r="J498" s="1541">
        <v>7</v>
      </c>
      <c r="K498" s="1541">
        <v>6</v>
      </c>
      <c r="L498" s="1541">
        <v>12</v>
      </c>
      <c r="M498" s="1541">
        <v>8</v>
      </c>
      <c r="N498" s="1541">
        <v>8</v>
      </c>
      <c r="O498" s="1541">
        <v>14</v>
      </c>
      <c r="P498" s="1541">
        <v>9</v>
      </c>
      <c r="Q498" s="1541">
        <v>12</v>
      </c>
      <c r="R498" s="1541">
        <v>9</v>
      </c>
      <c r="S498" s="1541">
        <v>16</v>
      </c>
      <c r="T498" s="1541">
        <v>12</v>
      </c>
      <c r="U498" s="1541">
        <v>9</v>
      </c>
      <c r="V498" s="1541">
        <v>14</v>
      </c>
      <c r="W498" s="1541">
        <v>10</v>
      </c>
      <c r="X498" s="1541">
        <v>6</v>
      </c>
      <c r="Y498" s="1541">
        <v>2</v>
      </c>
      <c r="Z498" s="1541">
        <v>1</v>
      </c>
      <c r="AA498" s="1540">
        <v>1</v>
      </c>
      <c r="AB498" s="1541">
        <v>17</v>
      </c>
      <c r="AC498" s="1541">
        <v>94</v>
      </c>
      <c r="AD498" s="1540">
        <v>70</v>
      </c>
      <c r="AE498" s="1542">
        <v>9.3922651933701662</v>
      </c>
      <c r="AF498" s="1542">
        <v>51.933701657458563</v>
      </c>
      <c r="AG498" s="1543">
        <v>38.674033149171272</v>
      </c>
    </row>
    <row r="499" spans="2:64" s="1520" customFormat="1" ht="11.45" customHeight="1">
      <c r="B499" s="1536" t="s">
        <v>1595</v>
      </c>
      <c r="C499" s="1508">
        <v>129</v>
      </c>
      <c r="D499" s="1518" t="s">
        <v>1435</v>
      </c>
      <c r="E499" s="1576">
        <v>215</v>
      </c>
      <c r="F499" s="1499">
        <v>5</v>
      </c>
      <c r="G499" s="1499">
        <v>6</v>
      </c>
      <c r="H499" s="1499">
        <v>4</v>
      </c>
      <c r="I499" s="1499">
        <v>8</v>
      </c>
      <c r="J499" s="1499">
        <v>10</v>
      </c>
      <c r="K499" s="1499">
        <v>11</v>
      </c>
      <c r="L499" s="1499">
        <v>13</v>
      </c>
      <c r="M499" s="1499">
        <v>9</v>
      </c>
      <c r="N499" s="1499">
        <v>16</v>
      </c>
      <c r="O499" s="1499">
        <v>14</v>
      </c>
      <c r="P499" s="1499">
        <v>20</v>
      </c>
      <c r="Q499" s="1499">
        <v>13</v>
      </c>
      <c r="R499" s="1499">
        <v>10</v>
      </c>
      <c r="S499" s="1499">
        <v>15</v>
      </c>
      <c r="T499" s="1499">
        <v>27</v>
      </c>
      <c r="U499" s="1499">
        <v>10</v>
      </c>
      <c r="V499" s="1499">
        <v>10</v>
      </c>
      <c r="W499" s="1499">
        <v>8</v>
      </c>
      <c r="X499" s="1499">
        <v>2</v>
      </c>
      <c r="Y499" s="1499" t="s">
        <v>36</v>
      </c>
      <c r="Z499" s="1499">
        <v>1</v>
      </c>
      <c r="AA499" s="1508">
        <v>3</v>
      </c>
      <c r="AB499" s="1548">
        <v>15</v>
      </c>
      <c r="AC499" s="1499">
        <v>124</v>
      </c>
      <c r="AD499" s="1508">
        <v>73</v>
      </c>
      <c r="AE499" s="1500">
        <v>7.0754716981132075</v>
      </c>
      <c r="AF499" s="1500">
        <v>58.490566037735846</v>
      </c>
      <c r="AG499" s="1501">
        <v>34.433962264150942</v>
      </c>
    </row>
    <row r="500" spans="2:64" s="1520" customFormat="1" ht="11.45" customHeight="1">
      <c r="B500" s="1521"/>
      <c r="C500" s="1577"/>
      <c r="D500" s="1523" t="s">
        <v>31</v>
      </c>
      <c r="E500" s="1576">
        <v>96</v>
      </c>
      <c r="F500" s="1499">
        <v>3</v>
      </c>
      <c r="G500" s="1499">
        <v>1</v>
      </c>
      <c r="H500" s="1499">
        <v>2</v>
      </c>
      <c r="I500" s="1499">
        <v>4</v>
      </c>
      <c r="J500" s="1499">
        <v>5</v>
      </c>
      <c r="K500" s="1499">
        <v>3</v>
      </c>
      <c r="L500" s="1499">
        <v>6</v>
      </c>
      <c r="M500" s="1499">
        <v>5</v>
      </c>
      <c r="N500" s="1499">
        <v>7</v>
      </c>
      <c r="O500" s="1499">
        <v>8</v>
      </c>
      <c r="P500" s="1499">
        <v>11</v>
      </c>
      <c r="Q500" s="1499">
        <v>7</v>
      </c>
      <c r="R500" s="1499">
        <v>4</v>
      </c>
      <c r="S500" s="1499">
        <v>6</v>
      </c>
      <c r="T500" s="1499">
        <v>11</v>
      </c>
      <c r="U500" s="1499">
        <v>5</v>
      </c>
      <c r="V500" s="1499">
        <v>3</v>
      </c>
      <c r="W500" s="1499">
        <v>2</v>
      </c>
      <c r="X500" s="1499">
        <v>1</v>
      </c>
      <c r="Y500" s="1499" t="s">
        <v>36</v>
      </c>
      <c r="Z500" s="1499">
        <v>1</v>
      </c>
      <c r="AA500" s="1508">
        <v>1</v>
      </c>
      <c r="AB500" s="1499">
        <v>6</v>
      </c>
      <c r="AC500" s="1499">
        <v>60</v>
      </c>
      <c r="AD500" s="1508">
        <v>29</v>
      </c>
      <c r="AE500" s="1500">
        <v>6.3157894736842106</v>
      </c>
      <c r="AF500" s="1500">
        <v>63.157894736842103</v>
      </c>
      <c r="AG500" s="1501">
        <v>30.526315789473685</v>
      </c>
    </row>
    <row r="501" spans="2:64" s="1520" customFormat="1" ht="11.45" customHeight="1">
      <c r="B501" s="1536"/>
      <c r="C501" s="1538"/>
      <c r="D501" s="1539" t="s">
        <v>32</v>
      </c>
      <c r="E501" s="1540">
        <v>119</v>
      </c>
      <c r="F501" s="1541">
        <v>2</v>
      </c>
      <c r="G501" s="1541">
        <v>5</v>
      </c>
      <c r="H501" s="1541">
        <v>2</v>
      </c>
      <c r="I501" s="1541">
        <v>4</v>
      </c>
      <c r="J501" s="1541">
        <v>5</v>
      </c>
      <c r="K501" s="1541">
        <v>8</v>
      </c>
      <c r="L501" s="1541">
        <v>7</v>
      </c>
      <c r="M501" s="1541">
        <v>4</v>
      </c>
      <c r="N501" s="1541">
        <v>9</v>
      </c>
      <c r="O501" s="1541">
        <v>6</v>
      </c>
      <c r="P501" s="1541">
        <v>9</v>
      </c>
      <c r="Q501" s="1541">
        <v>6</v>
      </c>
      <c r="R501" s="1541">
        <v>6</v>
      </c>
      <c r="S501" s="1541">
        <v>9</v>
      </c>
      <c r="T501" s="1541">
        <v>16</v>
      </c>
      <c r="U501" s="1541">
        <v>5</v>
      </c>
      <c r="V501" s="1541">
        <v>7</v>
      </c>
      <c r="W501" s="1541">
        <v>6</v>
      </c>
      <c r="X501" s="1541">
        <v>1</v>
      </c>
      <c r="Y501" s="1541" t="s">
        <v>36</v>
      </c>
      <c r="Z501" s="1541" t="s">
        <v>36</v>
      </c>
      <c r="AA501" s="1540">
        <v>2</v>
      </c>
      <c r="AB501" s="1541">
        <v>9</v>
      </c>
      <c r="AC501" s="1541">
        <v>64</v>
      </c>
      <c r="AD501" s="1540">
        <v>44</v>
      </c>
      <c r="AE501" s="1542">
        <v>7.6923076923076925</v>
      </c>
      <c r="AF501" s="1542">
        <v>54.700854700854705</v>
      </c>
      <c r="AG501" s="1543">
        <v>37.606837606837608</v>
      </c>
    </row>
    <row r="502" spans="2:64" s="1520" customFormat="1" ht="11.45" customHeight="1">
      <c r="B502" s="1544" t="s">
        <v>1596</v>
      </c>
      <c r="C502" s="1508">
        <v>294</v>
      </c>
      <c r="D502" s="1518" t="s">
        <v>1435</v>
      </c>
      <c r="E502" s="1508">
        <v>549</v>
      </c>
      <c r="F502" s="1499">
        <v>9</v>
      </c>
      <c r="G502" s="1499">
        <v>20</v>
      </c>
      <c r="H502" s="1499">
        <v>13</v>
      </c>
      <c r="I502" s="1499">
        <v>20</v>
      </c>
      <c r="J502" s="1499">
        <v>7</v>
      </c>
      <c r="K502" s="1499">
        <v>13</v>
      </c>
      <c r="L502" s="1499">
        <v>20</v>
      </c>
      <c r="M502" s="1499">
        <v>22</v>
      </c>
      <c r="N502" s="1499">
        <v>35</v>
      </c>
      <c r="O502" s="1499">
        <v>31</v>
      </c>
      <c r="P502" s="1499">
        <v>38</v>
      </c>
      <c r="Q502" s="1499">
        <v>41</v>
      </c>
      <c r="R502" s="1499">
        <v>33</v>
      </c>
      <c r="S502" s="1499">
        <v>61</v>
      </c>
      <c r="T502" s="1499">
        <v>60</v>
      </c>
      <c r="U502" s="1499">
        <v>37</v>
      </c>
      <c r="V502" s="1499">
        <v>40</v>
      </c>
      <c r="W502" s="1499">
        <v>25</v>
      </c>
      <c r="X502" s="1499">
        <v>11</v>
      </c>
      <c r="Y502" s="1499">
        <v>2</v>
      </c>
      <c r="Z502" s="1499" t="s">
        <v>36</v>
      </c>
      <c r="AA502" s="1508">
        <v>11</v>
      </c>
      <c r="AB502" s="1499">
        <v>42</v>
      </c>
      <c r="AC502" s="1499">
        <v>260</v>
      </c>
      <c r="AD502" s="1508">
        <v>236</v>
      </c>
      <c r="AE502" s="1500">
        <v>7.8066914498141262</v>
      </c>
      <c r="AF502" s="1500">
        <v>48.3271375464684</v>
      </c>
      <c r="AG502" s="1501">
        <v>43.866171003717476</v>
      </c>
    </row>
    <row r="503" spans="2:64" s="1520" customFormat="1" ht="11.45" customHeight="1">
      <c r="B503" s="1521"/>
      <c r="C503" s="1522"/>
      <c r="D503" s="1523" t="s">
        <v>31</v>
      </c>
      <c r="E503" s="1508">
        <v>250</v>
      </c>
      <c r="F503" s="1499">
        <v>7</v>
      </c>
      <c r="G503" s="1499">
        <v>13</v>
      </c>
      <c r="H503" s="1499">
        <v>7</v>
      </c>
      <c r="I503" s="1499">
        <v>10</v>
      </c>
      <c r="J503" s="1499">
        <v>4</v>
      </c>
      <c r="K503" s="1499">
        <v>7</v>
      </c>
      <c r="L503" s="1499">
        <v>8</v>
      </c>
      <c r="M503" s="1499">
        <v>11</v>
      </c>
      <c r="N503" s="1499">
        <v>13</v>
      </c>
      <c r="O503" s="1499">
        <v>12</v>
      </c>
      <c r="P503" s="1499">
        <v>21</v>
      </c>
      <c r="Q503" s="1499">
        <v>20</v>
      </c>
      <c r="R503" s="1499">
        <v>12</v>
      </c>
      <c r="S503" s="1499">
        <v>32</v>
      </c>
      <c r="T503" s="1499">
        <v>25</v>
      </c>
      <c r="U503" s="1499">
        <v>17</v>
      </c>
      <c r="V503" s="1499">
        <v>14</v>
      </c>
      <c r="W503" s="1499">
        <v>7</v>
      </c>
      <c r="X503" s="1499">
        <v>4</v>
      </c>
      <c r="Y503" s="1499" t="s">
        <v>36</v>
      </c>
      <c r="Z503" s="1499" t="s">
        <v>36</v>
      </c>
      <c r="AA503" s="1508">
        <v>6</v>
      </c>
      <c r="AB503" s="1499">
        <v>27</v>
      </c>
      <c r="AC503" s="1499">
        <v>118</v>
      </c>
      <c r="AD503" s="1508">
        <v>99</v>
      </c>
      <c r="AE503" s="1500">
        <v>11.065573770491802</v>
      </c>
      <c r="AF503" s="1500">
        <v>48.360655737704917</v>
      </c>
      <c r="AG503" s="1501">
        <v>40.57377049180328</v>
      </c>
    </row>
    <row r="504" spans="2:64" s="1520" customFormat="1" ht="11.45" customHeight="1" thickBot="1">
      <c r="B504" s="1551"/>
      <c r="C504" s="1552"/>
      <c r="D504" s="1553" t="s">
        <v>32</v>
      </c>
      <c r="E504" s="1554">
        <v>299</v>
      </c>
      <c r="F504" s="1555">
        <v>2</v>
      </c>
      <c r="G504" s="1555">
        <v>7</v>
      </c>
      <c r="H504" s="1555">
        <v>6</v>
      </c>
      <c r="I504" s="1555">
        <v>10</v>
      </c>
      <c r="J504" s="1555">
        <v>3</v>
      </c>
      <c r="K504" s="1555">
        <v>6</v>
      </c>
      <c r="L504" s="1555">
        <v>12</v>
      </c>
      <c r="M504" s="1555">
        <v>11</v>
      </c>
      <c r="N504" s="1555">
        <v>22</v>
      </c>
      <c r="O504" s="1555">
        <v>19</v>
      </c>
      <c r="P504" s="1555">
        <v>17</v>
      </c>
      <c r="Q504" s="1555">
        <v>21</v>
      </c>
      <c r="R504" s="1555">
        <v>21</v>
      </c>
      <c r="S504" s="1555">
        <v>29</v>
      </c>
      <c r="T504" s="1555">
        <v>35</v>
      </c>
      <c r="U504" s="1555">
        <v>20</v>
      </c>
      <c r="V504" s="1555">
        <v>26</v>
      </c>
      <c r="W504" s="1555">
        <v>18</v>
      </c>
      <c r="X504" s="1555">
        <v>7</v>
      </c>
      <c r="Y504" s="1555">
        <v>2</v>
      </c>
      <c r="Z504" s="1555" t="s">
        <v>36</v>
      </c>
      <c r="AA504" s="1554">
        <v>5</v>
      </c>
      <c r="AB504" s="1555">
        <v>15</v>
      </c>
      <c r="AC504" s="1555">
        <v>142</v>
      </c>
      <c r="AD504" s="1554">
        <v>137</v>
      </c>
      <c r="AE504" s="1556">
        <v>5.1020408163265305</v>
      </c>
      <c r="AF504" s="1556">
        <v>48.299319727891152</v>
      </c>
      <c r="AG504" s="1557">
        <v>46.598639455782312</v>
      </c>
    </row>
    <row r="505" spans="2:64" s="1482" customFormat="1" ht="14.25">
      <c r="B505" s="1479" t="s">
        <v>1399</v>
      </c>
      <c r="C505" s="1480"/>
      <c r="D505" s="1481"/>
      <c r="AA505" s="1558"/>
      <c r="AD505" s="1558"/>
      <c r="AH505" s="1483"/>
      <c r="BL505" s="1484"/>
    </row>
    <row r="506" spans="2:64" s="1482" customFormat="1" ht="6" customHeight="1" thickBot="1">
      <c r="C506" s="1480"/>
      <c r="D506" s="1481"/>
      <c r="AA506" s="1558"/>
      <c r="AD506" s="1558"/>
      <c r="AH506" s="1483"/>
      <c r="BL506" s="1484"/>
    </row>
    <row r="507" spans="2:64" s="1495" customFormat="1" ht="44.25" customHeight="1" thickBot="1">
      <c r="B507" s="1559" t="s">
        <v>1400</v>
      </c>
      <c r="C507" s="1560" t="s">
        <v>1401</v>
      </c>
      <c r="D507" s="1573" t="s">
        <v>283</v>
      </c>
      <c r="E507" s="1574"/>
      <c r="F507" s="1563" t="s">
        <v>1402</v>
      </c>
      <c r="G507" s="1564" t="s">
        <v>1403</v>
      </c>
      <c r="H507" s="1564" t="s">
        <v>1404</v>
      </c>
      <c r="I507" s="1564" t="s">
        <v>1405</v>
      </c>
      <c r="J507" s="1564" t="s">
        <v>1406</v>
      </c>
      <c r="K507" s="1564" t="s">
        <v>1407</v>
      </c>
      <c r="L507" s="1564" t="s">
        <v>1408</v>
      </c>
      <c r="M507" s="1564" t="s">
        <v>1409</v>
      </c>
      <c r="N507" s="1564" t="s">
        <v>1410</v>
      </c>
      <c r="O507" s="1564" t="s">
        <v>1411</v>
      </c>
      <c r="P507" s="1564" t="s">
        <v>1412</v>
      </c>
      <c r="Q507" s="1564" t="s">
        <v>1413</v>
      </c>
      <c r="R507" s="1564" t="s">
        <v>1414</v>
      </c>
      <c r="S507" s="1564" t="s">
        <v>1415</v>
      </c>
      <c r="T507" s="1564" t="s">
        <v>1416</v>
      </c>
      <c r="U507" s="1564" t="s">
        <v>1417</v>
      </c>
      <c r="V507" s="1564" t="s">
        <v>1418</v>
      </c>
      <c r="W507" s="1564" t="s">
        <v>1419</v>
      </c>
      <c r="X507" s="1564" t="s">
        <v>1420</v>
      </c>
      <c r="Y507" s="1564" t="s">
        <v>1421</v>
      </c>
      <c r="Z507" s="1564" t="s">
        <v>1422</v>
      </c>
      <c r="AA507" s="1565" t="s">
        <v>1423</v>
      </c>
      <c r="AB507" s="1566" t="s">
        <v>1424</v>
      </c>
      <c r="AC507" s="1564" t="s">
        <v>1425</v>
      </c>
      <c r="AD507" s="1565" t="s">
        <v>1426</v>
      </c>
      <c r="AE507" s="1566" t="s">
        <v>1427</v>
      </c>
      <c r="AF507" s="1564" t="s">
        <v>1428</v>
      </c>
      <c r="AG507" s="1567" t="s">
        <v>1429</v>
      </c>
    </row>
    <row r="508" spans="2:64" s="1520" customFormat="1" ht="11.45" customHeight="1" thickTop="1">
      <c r="B508" s="1536" t="s">
        <v>1597</v>
      </c>
      <c r="C508" s="1508">
        <v>129</v>
      </c>
      <c r="D508" s="1518" t="s">
        <v>1435</v>
      </c>
      <c r="E508" s="1508">
        <v>244</v>
      </c>
      <c r="F508" s="1499">
        <v>2</v>
      </c>
      <c r="G508" s="1499">
        <v>1</v>
      </c>
      <c r="H508" s="1499">
        <v>4</v>
      </c>
      <c r="I508" s="1499">
        <v>4</v>
      </c>
      <c r="J508" s="1499">
        <v>9</v>
      </c>
      <c r="K508" s="1499">
        <v>4</v>
      </c>
      <c r="L508" s="1499">
        <v>4</v>
      </c>
      <c r="M508" s="1499">
        <v>6</v>
      </c>
      <c r="N508" s="1499">
        <v>11</v>
      </c>
      <c r="O508" s="1499">
        <v>15</v>
      </c>
      <c r="P508" s="1499">
        <v>7</v>
      </c>
      <c r="Q508" s="1499">
        <v>26</v>
      </c>
      <c r="R508" s="1499">
        <v>15</v>
      </c>
      <c r="S508" s="1499">
        <v>31</v>
      </c>
      <c r="T508" s="1499">
        <v>32</v>
      </c>
      <c r="U508" s="1499">
        <v>26</v>
      </c>
      <c r="V508" s="1499">
        <v>24</v>
      </c>
      <c r="W508" s="1499">
        <v>16</v>
      </c>
      <c r="X508" s="1499">
        <v>3</v>
      </c>
      <c r="Y508" s="1499">
        <v>3</v>
      </c>
      <c r="Z508" s="1499" t="s">
        <v>36</v>
      </c>
      <c r="AA508" s="1508">
        <v>1</v>
      </c>
      <c r="AB508" s="1499">
        <v>7</v>
      </c>
      <c r="AC508" s="1499">
        <v>101</v>
      </c>
      <c r="AD508" s="1508">
        <v>135</v>
      </c>
      <c r="AE508" s="1500">
        <v>2.880658436213992</v>
      </c>
      <c r="AF508" s="1500">
        <v>41.563786008230451</v>
      </c>
      <c r="AG508" s="1501">
        <v>55.555555555555557</v>
      </c>
    </row>
    <row r="509" spans="2:64" s="1520" customFormat="1" ht="11.45" customHeight="1">
      <c r="B509" s="1521"/>
      <c r="C509" s="1522"/>
      <c r="D509" s="1523" t="s">
        <v>31</v>
      </c>
      <c r="E509" s="1508">
        <v>113</v>
      </c>
      <c r="F509" s="1499" t="s">
        <v>36</v>
      </c>
      <c r="G509" s="1499" t="s">
        <v>36</v>
      </c>
      <c r="H509" s="1499">
        <v>3</v>
      </c>
      <c r="I509" s="1499">
        <v>3</v>
      </c>
      <c r="J509" s="1499">
        <v>6</v>
      </c>
      <c r="K509" s="1499">
        <v>3</v>
      </c>
      <c r="L509" s="1499">
        <v>2</v>
      </c>
      <c r="M509" s="1499">
        <v>2</v>
      </c>
      <c r="N509" s="1499">
        <v>4</v>
      </c>
      <c r="O509" s="1499">
        <v>10</v>
      </c>
      <c r="P509" s="1499">
        <v>4</v>
      </c>
      <c r="Q509" s="1499">
        <v>13</v>
      </c>
      <c r="R509" s="1499">
        <v>9</v>
      </c>
      <c r="S509" s="1499">
        <v>15</v>
      </c>
      <c r="T509" s="1499">
        <v>13</v>
      </c>
      <c r="U509" s="1499">
        <v>10</v>
      </c>
      <c r="V509" s="1499">
        <v>8</v>
      </c>
      <c r="W509" s="1499">
        <v>7</v>
      </c>
      <c r="X509" s="1499" t="s">
        <v>36</v>
      </c>
      <c r="Y509" s="1499" t="s">
        <v>36</v>
      </c>
      <c r="Z509" s="1499" t="s">
        <v>36</v>
      </c>
      <c r="AA509" s="1508">
        <v>1</v>
      </c>
      <c r="AB509" s="1499">
        <v>3</v>
      </c>
      <c r="AC509" s="1499">
        <v>56</v>
      </c>
      <c r="AD509" s="1508">
        <v>53</v>
      </c>
      <c r="AE509" s="1500">
        <v>2.6785714285714284</v>
      </c>
      <c r="AF509" s="1500">
        <v>50</v>
      </c>
      <c r="AG509" s="1501">
        <v>47.321428571428569</v>
      </c>
    </row>
    <row r="510" spans="2:64" s="1520" customFormat="1" ht="11.45" customHeight="1">
      <c r="B510" s="1536"/>
      <c r="C510" s="1546"/>
      <c r="D510" s="1518" t="s">
        <v>32</v>
      </c>
      <c r="E510" s="1508">
        <v>131</v>
      </c>
      <c r="F510" s="1499">
        <v>2</v>
      </c>
      <c r="G510" s="1499">
        <v>1</v>
      </c>
      <c r="H510" s="1499">
        <v>1</v>
      </c>
      <c r="I510" s="1499">
        <v>1</v>
      </c>
      <c r="J510" s="1499">
        <v>3</v>
      </c>
      <c r="K510" s="1499">
        <v>1</v>
      </c>
      <c r="L510" s="1499">
        <v>2</v>
      </c>
      <c r="M510" s="1499">
        <v>4</v>
      </c>
      <c r="N510" s="1499">
        <v>7</v>
      </c>
      <c r="O510" s="1499">
        <v>5</v>
      </c>
      <c r="P510" s="1499">
        <v>3</v>
      </c>
      <c r="Q510" s="1499">
        <v>13</v>
      </c>
      <c r="R510" s="1499">
        <v>6</v>
      </c>
      <c r="S510" s="1499">
        <v>16</v>
      </c>
      <c r="T510" s="1499">
        <v>19</v>
      </c>
      <c r="U510" s="1499">
        <v>16</v>
      </c>
      <c r="V510" s="1499">
        <v>16</v>
      </c>
      <c r="W510" s="1499">
        <v>9</v>
      </c>
      <c r="X510" s="1499">
        <v>3</v>
      </c>
      <c r="Y510" s="1499">
        <v>3</v>
      </c>
      <c r="Z510" s="1499" t="s">
        <v>36</v>
      </c>
      <c r="AA510" s="1508" t="s">
        <v>36</v>
      </c>
      <c r="AB510" s="1499">
        <v>4</v>
      </c>
      <c r="AC510" s="1499">
        <v>45</v>
      </c>
      <c r="AD510" s="1508">
        <v>82</v>
      </c>
      <c r="AE510" s="1500">
        <v>3.0534351145038165</v>
      </c>
      <c r="AF510" s="1500">
        <v>34.351145038167942</v>
      </c>
      <c r="AG510" s="1501">
        <v>62.595419847328252</v>
      </c>
    </row>
    <row r="511" spans="2:64" s="1520" customFormat="1" ht="11.45" customHeight="1">
      <c r="B511" s="1544" t="s">
        <v>1598</v>
      </c>
      <c r="C511" s="1545">
        <v>370</v>
      </c>
      <c r="D511" s="1547" t="s">
        <v>1435</v>
      </c>
      <c r="E511" s="1545">
        <v>774</v>
      </c>
      <c r="F511" s="1548">
        <v>15</v>
      </c>
      <c r="G511" s="1548">
        <v>23</v>
      </c>
      <c r="H511" s="1548">
        <v>27</v>
      </c>
      <c r="I511" s="1548">
        <v>24</v>
      </c>
      <c r="J511" s="1548">
        <v>20</v>
      </c>
      <c r="K511" s="1548">
        <v>23</v>
      </c>
      <c r="L511" s="1548">
        <v>29</v>
      </c>
      <c r="M511" s="1548">
        <v>27</v>
      </c>
      <c r="N511" s="1548">
        <v>44</v>
      </c>
      <c r="O511" s="1548">
        <v>45</v>
      </c>
      <c r="P511" s="1548">
        <v>63</v>
      </c>
      <c r="Q511" s="1548">
        <v>56</v>
      </c>
      <c r="R511" s="1548">
        <v>42</v>
      </c>
      <c r="S511" s="1548">
        <v>70</v>
      </c>
      <c r="T511" s="1548">
        <v>79</v>
      </c>
      <c r="U511" s="1548">
        <v>57</v>
      </c>
      <c r="V511" s="1548">
        <v>49</v>
      </c>
      <c r="W511" s="1548">
        <v>44</v>
      </c>
      <c r="X511" s="1548">
        <v>24</v>
      </c>
      <c r="Y511" s="1548">
        <v>4</v>
      </c>
      <c r="Z511" s="1548">
        <v>3</v>
      </c>
      <c r="AA511" s="1545">
        <v>6</v>
      </c>
      <c r="AB511" s="1548">
        <v>65</v>
      </c>
      <c r="AC511" s="1548">
        <v>373</v>
      </c>
      <c r="AD511" s="1545">
        <v>330</v>
      </c>
      <c r="AE511" s="1549">
        <v>8.4635416666666679</v>
      </c>
      <c r="AF511" s="1549">
        <v>48.567708333333329</v>
      </c>
      <c r="AG511" s="1550">
        <v>42.96875</v>
      </c>
    </row>
    <row r="512" spans="2:64" s="1520" customFormat="1" ht="11.45" customHeight="1">
      <c r="B512" s="1521"/>
      <c r="C512" s="1522"/>
      <c r="D512" s="1523" t="s">
        <v>31</v>
      </c>
      <c r="E512" s="1508">
        <v>329</v>
      </c>
      <c r="F512" s="1499">
        <v>11</v>
      </c>
      <c r="G512" s="1499">
        <v>9</v>
      </c>
      <c r="H512" s="1499">
        <v>9</v>
      </c>
      <c r="I512" s="1499">
        <v>8</v>
      </c>
      <c r="J512" s="1499">
        <v>10</v>
      </c>
      <c r="K512" s="1499">
        <v>9</v>
      </c>
      <c r="L512" s="1499">
        <v>13</v>
      </c>
      <c r="M512" s="1499">
        <v>14</v>
      </c>
      <c r="N512" s="1499">
        <v>18</v>
      </c>
      <c r="O512" s="1499">
        <v>25</v>
      </c>
      <c r="P512" s="1499">
        <v>32</v>
      </c>
      <c r="Q512" s="1499">
        <v>24</v>
      </c>
      <c r="R512" s="1499">
        <v>18</v>
      </c>
      <c r="S512" s="1499">
        <v>27</v>
      </c>
      <c r="T512" s="1499">
        <v>37</v>
      </c>
      <c r="U512" s="1499">
        <v>22</v>
      </c>
      <c r="V512" s="1499">
        <v>18</v>
      </c>
      <c r="W512" s="1499">
        <v>12</v>
      </c>
      <c r="X512" s="1499">
        <v>7</v>
      </c>
      <c r="Y512" s="1499">
        <v>1</v>
      </c>
      <c r="Z512" s="1499" t="s">
        <v>36</v>
      </c>
      <c r="AA512" s="1508">
        <v>5</v>
      </c>
      <c r="AB512" s="1499">
        <v>29</v>
      </c>
      <c r="AC512" s="1499">
        <v>171</v>
      </c>
      <c r="AD512" s="1508">
        <v>124</v>
      </c>
      <c r="AE512" s="1500">
        <v>8.9506172839506171</v>
      </c>
      <c r="AF512" s="1500">
        <v>52.777777777777779</v>
      </c>
      <c r="AG512" s="1501">
        <v>38.271604938271601</v>
      </c>
    </row>
    <row r="513" spans="2:33" s="1520" customFormat="1" ht="11.45" customHeight="1">
      <c r="B513" s="1537"/>
      <c r="C513" s="1546"/>
      <c r="D513" s="1518" t="s">
        <v>32</v>
      </c>
      <c r="E513" s="1508">
        <v>445</v>
      </c>
      <c r="F513" s="1499">
        <v>4</v>
      </c>
      <c r="G513" s="1499">
        <v>14</v>
      </c>
      <c r="H513" s="1499">
        <v>18</v>
      </c>
      <c r="I513" s="1499">
        <v>16</v>
      </c>
      <c r="J513" s="1499">
        <v>10</v>
      </c>
      <c r="K513" s="1499">
        <v>14</v>
      </c>
      <c r="L513" s="1499">
        <v>16</v>
      </c>
      <c r="M513" s="1499">
        <v>13</v>
      </c>
      <c r="N513" s="1499">
        <v>26</v>
      </c>
      <c r="O513" s="1499">
        <v>20</v>
      </c>
      <c r="P513" s="1499">
        <v>31</v>
      </c>
      <c r="Q513" s="1499">
        <v>32</v>
      </c>
      <c r="R513" s="1499">
        <v>24</v>
      </c>
      <c r="S513" s="1499">
        <v>43</v>
      </c>
      <c r="T513" s="1499">
        <v>42</v>
      </c>
      <c r="U513" s="1499">
        <v>35</v>
      </c>
      <c r="V513" s="1499">
        <v>31</v>
      </c>
      <c r="W513" s="1499">
        <v>32</v>
      </c>
      <c r="X513" s="1499">
        <v>17</v>
      </c>
      <c r="Y513" s="1499">
        <v>3</v>
      </c>
      <c r="Z513" s="1499">
        <v>3</v>
      </c>
      <c r="AA513" s="1508">
        <v>1</v>
      </c>
      <c r="AB513" s="1499">
        <v>36</v>
      </c>
      <c r="AC513" s="1499">
        <v>202</v>
      </c>
      <c r="AD513" s="1508">
        <v>206</v>
      </c>
      <c r="AE513" s="1500">
        <v>8.1081081081081088</v>
      </c>
      <c r="AF513" s="1500">
        <v>45.495495495495497</v>
      </c>
      <c r="AG513" s="1501">
        <v>46.396396396396398</v>
      </c>
    </row>
    <row r="514" spans="2:33" s="1520" customFormat="1" ht="11.45" customHeight="1">
      <c r="B514" s="1536" t="s">
        <v>1599</v>
      </c>
      <c r="C514" s="1545">
        <v>409</v>
      </c>
      <c r="D514" s="1547" t="s">
        <v>1435</v>
      </c>
      <c r="E514" s="1545">
        <v>746</v>
      </c>
      <c r="F514" s="1548">
        <v>10</v>
      </c>
      <c r="G514" s="1548">
        <v>12</v>
      </c>
      <c r="H514" s="1548">
        <v>18</v>
      </c>
      <c r="I514" s="1548">
        <v>27</v>
      </c>
      <c r="J514" s="1548">
        <v>21</v>
      </c>
      <c r="K514" s="1548">
        <v>23</v>
      </c>
      <c r="L514" s="1548">
        <v>24</v>
      </c>
      <c r="M514" s="1548">
        <v>20</v>
      </c>
      <c r="N514" s="1548">
        <v>39</v>
      </c>
      <c r="O514" s="1548">
        <v>50</v>
      </c>
      <c r="P514" s="1548">
        <v>56</v>
      </c>
      <c r="Q514" s="1548">
        <v>45</v>
      </c>
      <c r="R514" s="1548">
        <v>50</v>
      </c>
      <c r="S514" s="1548">
        <v>62</v>
      </c>
      <c r="T514" s="1548">
        <v>74</v>
      </c>
      <c r="U514" s="1548">
        <v>71</v>
      </c>
      <c r="V514" s="1548">
        <v>62</v>
      </c>
      <c r="W514" s="1548">
        <v>43</v>
      </c>
      <c r="X514" s="1548">
        <v>12</v>
      </c>
      <c r="Y514" s="1548">
        <v>10</v>
      </c>
      <c r="Z514" s="1548">
        <v>2</v>
      </c>
      <c r="AA514" s="1545">
        <v>15</v>
      </c>
      <c r="AB514" s="1548">
        <v>40</v>
      </c>
      <c r="AC514" s="1548">
        <v>355</v>
      </c>
      <c r="AD514" s="1545">
        <v>336</v>
      </c>
      <c r="AE514" s="1549">
        <v>5.4719562243502047</v>
      </c>
      <c r="AF514" s="1549">
        <v>48.56361149110807</v>
      </c>
      <c r="AG514" s="1550">
        <v>45.964432284541722</v>
      </c>
    </row>
    <row r="515" spans="2:33" s="1520" customFormat="1" ht="11.45" customHeight="1">
      <c r="B515" s="1521"/>
      <c r="C515" s="1522"/>
      <c r="D515" s="1523" t="s">
        <v>31</v>
      </c>
      <c r="E515" s="1508">
        <v>348</v>
      </c>
      <c r="F515" s="1499">
        <v>3</v>
      </c>
      <c r="G515" s="1499">
        <v>6</v>
      </c>
      <c r="H515" s="1499">
        <v>10</v>
      </c>
      <c r="I515" s="1499">
        <v>8</v>
      </c>
      <c r="J515" s="1499">
        <v>9</v>
      </c>
      <c r="K515" s="1499">
        <v>17</v>
      </c>
      <c r="L515" s="1499">
        <v>17</v>
      </c>
      <c r="M515" s="1499">
        <v>10</v>
      </c>
      <c r="N515" s="1499">
        <v>21</v>
      </c>
      <c r="O515" s="1499">
        <v>28</v>
      </c>
      <c r="P515" s="1499">
        <v>27</v>
      </c>
      <c r="Q515" s="1499">
        <v>22</v>
      </c>
      <c r="R515" s="1499">
        <v>25</v>
      </c>
      <c r="S515" s="1499">
        <v>30</v>
      </c>
      <c r="T515" s="1499">
        <v>34</v>
      </c>
      <c r="U515" s="1499">
        <v>25</v>
      </c>
      <c r="V515" s="1499">
        <v>23</v>
      </c>
      <c r="W515" s="1499">
        <v>17</v>
      </c>
      <c r="X515" s="1499">
        <v>3</v>
      </c>
      <c r="Y515" s="1499">
        <v>2</v>
      </c>
      <c r="Z515" s="1499" t="s">
        <v>36</v>
      </c>
      <c r="AA515" s="1508">
        <v>11</v>
      </c>
      <c r="AB515" s="1499">
        <v>19</v>
      </c>
      <c r="AC515" s="1499">
        <v>184</v>
      </c>
      <c r="AD515" s="1508">
        <v>134</v>
      </c>
      <c r="AE515" s="1500">
        <v>5.637982195845697</v>
      </c>
      <c r="AF515" s="1500">
        <v>54.59940652818991</v>
      </c>
      <c r="AG515" s="1501">
        <v>39.762611275964396</v>
      </c>
    </row>
    <row r="516" spans="2:33" s="1520" customFormat="1" ht="11.45" customHeight="1">
      <c r="B516" s="1536"/>
      <c r="C516" s="1538"/>
      <c r="D516" s="1539" t="s">
        <v>32</v>
      </c>
      <c r="E516" s="1540">
        <v>398</v>
      </c>
      <c r="F516" s="1541">
        <v>7</v>
      </c>
      <c r="G516" s="1541">
        <v>6</v>
      </c>
      <c r="H516" s="1541">
        <v>8</v>
      </c>
      <c r="I516" s="1541">
        <v>19</v>
      </c>
      <c r="J516" s="1541">
        <v>12</v>
      </c>
      <c r="K516" s="1541">
        <v>6</v>
      </c>
      <c r="L516" s="1541">
        <v>7</v>
      </c>
      <c r="M516" s="1541">
        <v>10</v>
      </c>
      <c r="N516" s="1541">
        <v>18</v>
      </c>
      <c r="O516" s="1541">
        <v>22</v>
      </c>
      <c r="P516" s="1541">
        <v>29</v>
      </c>
      <c r="Q516" s="1541">
        <v>23</v>
      </c>
      <c r="R516" s="1541">
        <v>25</v>
      </c>
      <c r="S516" s="1541">
        <v>32</v>
      </c>
      <c r="T516" s="1541">
        <v>40</v>
      </c>
      <c r="U516" s="1541">
        <v>46</v>
      </c>
      <c r="V516" s="1541">
        <v>39</v>
      </c>
      <c r="W516" s="1541">
        <v>26</v>
      </c>
      <c r="X516" s="1541">
        <v>9</v>
      </c>
      <c r="Y516" s="1541">
        <v>8</v>
      </c>
      <c r="Z516" s="1541">
        <v>2</v>
      </c>
      <c r="AA516" s="1540">
        <v>4</v>
      </c>
      <c r="AB516" s="1541">
        <v>21</v>
      </c>
      <c r="AC516" s="1541">
        <v>171</v>
      </c>
      <c r="AD516" s="1540">
        <v>202</v>
      </c>
      <c r="AE516" s="1542">
        <v>5.3299492385786804</v>
      </c>
      <c r="AF516" s="1542">
        <v>43.401015228426395</v>
      </c>
      <c r="AG516" s="1543">
        <v>51.26903553299492</v>
      </c>
    </row>
    <row r="517" spans="2:33" s="1520" customFormat="1" ht="11.45" customHeight="1">
      <c r="B517" s="1544" t="s">
        <v>1600</v>
      </c>
      <c r="C517" s="1508">
        <v>126</v>
      </c>
      <c r="D517" s="1518" t="s">
        <v>1435</v>
      </c>
      <c r="E517" s="1508">
        <v>256</v>
      </c>
      <c r="F517" s="1499">
        <v>6</v>
      </c>
      <c r="G517" s="1499">
        <v>5</v>
      </c>
      <c r="H517" s="1499">
        <v>3</v>
      </c>
      <c r="I517" s="1499">
        <v>4</v>
      </c>
      <c r="J517" s="1499">
        <v>4</v>
      </c>
      <c r="K517" s="1499">
        <v>9</v>
      </c>
      <c r="L517" s="1499">
        <v>13</v>
      </c>
      <c r="M517" s="1499">
        <v>15</v>
      </c>
      <c r="N517" s="1499">
        <v>8</v>
      </c>
      <c r="O517" s="1499">
        <v>15</v>
      </c>
      <c r="P517" s="1499">
        <v>19</v>
      </c>
      <c r="Q517" s="1499">
        <v>14</v>
      </c>
      <c r="R517" s="1499">
        <v>20</v>
      </c>
      <c r="S517" s="1499">
        <v>21</v>
      </c>
      <c r="T517" s="1499">
        <v>30</v>
      </c>
      <c r="U517" s="1499">
        <v>23</v>
      </c>
      <c r="V517" s="1499">
        <v>22</v>
      </c>
      <c r="W517" s="1499">
        <v>17</v>
      </c>
      <c r="X517" s="1499">
        <v>5</v>
      </c>
      <c r="Y517" s="1499" t="s">
        <v>36</v>
      </c>
      <c r="Z517" s="1499">
        <v>1</v>
      </c>
      <c r="AA517" s="1508">
        <v>2</v>
      </c>
      <c r="AB517" s="1499">
        <v>14</v>
      </c>
      <c r="AC517" s="1499">
        <v>121</v>
      </c>
      <c r="AD517" s="1508">
        <v>119</v>
      </c>
      <c r="AE517" s="1500">
        <v>5.5118110236220472</v>
      </c>
      <c r="AF517" s="1500">
        <v>47.637795275590548</v>
      </c>
      <c r="AG517" s="1501">
        <v>46.8503937007874</v>
      </c>
    </row>
    <row r="518" spans="2:33" s="1520" customFormat="1" ht="11.45" customHeight="1">
      <c r="B518" s="1521"/>
      <c r="C518" s="1522"/>
      <c r="D518" s="1523" t="s">
        <v>31</v>
      </c>
      <c r="E518" s="1508">
        <v>110</v>
      </c>
      <c r="F518" s="1499">
        <v>2</v>
      </c>
      <c r="G518" s="1499">
        <v>2</v>
      </c>
      <c r="H518" s="1499">
        <v>2</v>
      </c>
      <c r="I518" s="1499">
        <v>2</v>
      </c>
      <c r="J518" s="1499">
        <v>2</v>
      </c>
      <c r="K518" s="1499">
        <v>4</v>
      </c>
      <c r="L518" s="1499">
        <v>4</v>
      </c>
      <c r="M518" s="1499">
        <v>9</v>
      </c>
      <c r="N518" s="1499">
        <v>5</v>
      </c>
      <c r="O518" s="1499">
        <v>9</v>
      </c>
      <c r="P518" s="1499">
        <v>9</v>
      </c>
      <c r="Q518" s="1499">
        <v>5</v>
      </c>
      <c r="R518" s="1499">
        <v>10</v>
      </c>
      <c r="S518" s="1499">
        <v>6</v>
      </c>
      <c r="T518" s="1499">
        <v>12</v>
      </c>
      <c r="U518" s="1499">
        <v>9</v>
      </c>
      <c r="V518" s="1499">
        <v>7</v>
      </c>
      <c r="W518" s="1499">
        <v>7</v>
      </c>
      <c r="X518" s="1499">
        <v>2</v>
      </c>
      <c r="Y518" s="1499" t="s">
        <v>36</v>
      </c>
      <c r="Z518" s="1499" t="s">
        <v>36</v>
      </c>
      <c r="AA518" s="1508">
        <v>2</v>
      </c>
      <c r="AB518" s="1499">
        <v>6</v>
      </c>
      <c r="AC518" s="1499">
        <v>59</v>
      </c>
      <c r="AD518" s="1508">
        <v>43</v>
      </c>
      <c r="AE518" s="1500">
        <v>5.5555555555555554</v>
      </c>
      <c r="AF518" s="1500">
        <v>54.629629629629626</v>
      </c>
      <c r="AG518" s="1501">
        <v>39.814814814814817</v>
      </c>
    </row>
    <row r="519" spans="2:33" s="1520" customFormat="1" ht="11.45" customHeight="1">
      <c r="B519" s="1537"/>
      <c r="C519" s="1538"/>
      <c r="D519" s="1539" t="s">
        <v>32</v>
      </c>
      <c r="E519" s="1540">
        <v>146</v>
      </c>
      <c r="F519" s="1541">
        <v>4</v>
      </c>
      <c r="G519" s="1541">
        <v>3</v>
      </c>
      <c r="H519" s="1541">
        <v>1</v>
      </c>
      <c r="I519" s="1541">
        <v>2</v>
      </c>
      <c r="J519" s="1541">
        <v>2</v>
      </c>
      <c r="K519" s="1541">
        <v>5</v>
      </c>
      <c r="L519" s="1541">
        <v>9</v>
      </c>
      <c r="M519" s="1541">
        <v>6</v>
      </c>
      <c r="N519" s="1541">
        <v>3</v>
      </c>
      <c r="O519" s="1541">
        <v>6</v>
      </c>
      <c r="P519" s="1541">
        <v>10</v>
      </c>
      <c r="Q519" s="1541">
        <v>9</v>
      </c>
      <c r="R519" s="1541">
        <v>10</v>
      </c>
      <c r="S519" s="1541">
        <v>15</v>
      </c>
      <c r="T519" s="1541">
        <v>18</v>
      </c>
      <c r="U519" s="1541">
        <v>14</v>
      </c>
      <c r="V519" s="1541">
        <v>15</v>
      </c>
      <c r="W519" s="1541">
        <v>10</v>
      </c>
      <c r="X519" s="1541">
        <v>3</v>
      </c>
      <c r="Y519" s="1541" t="s">
        <v>36</v>
      </c>
      <c r="Z519" s="1541">
        <v>1</v>
      </c>
      <c r="AA519" s="1540" t="s">
        <v>36</v>
      </c>
      <c r="AB519" s="1541">
        <v>8</v>
      </c>
      <c r="AC519" s="1541">
        <v>62</v>
      </c>
      <c r="AD519" s="1540">
        <v>76</v>
      </c>
      <c r="AE519" s="1542">
        <v>5.4794520547945202</v>
      </c>
      <c r="AF519" s="1542">
        <v>42.465753424657535</v>
      </c>
      <c r="AG519" s="1543">
        <v>52.054794520547944</v>
      </c>
    </row>
    <row r="520" spans="2:33" s="1520" customFormat="1" ht="11.45" customHeight="1">
      <c r="B520" s="1536" t="s">
        <v>1601</v>
      </c>
      <c r="C520" s="1508">
        <v>177</v>
      </c>
      <c r="D520" s="1518" t="s">
        <v>1435</v>
      </c>
      <c r="E520" s="1508">
        <v>332</v>
      </c>
      <c r="F520" s="1499">
        <v>6</v>
      </c>
      <c r="G520" s="1499">
        <v>5</v>
      </c>
      <c r="H520" s="1499">
        <v>9</v>
      </c>
      <c r="I520" s="1499">
        <v>12</v>
      </c>
      <c r="J520" s="1499">
        <v>17</v>
      </c>
      <c r="K520" s="1499">
        <v>13</v>
      </c>
      <c r="L520" s="1499">
        <v>12</v>
      </c>
      <c r="M520" s="1499">
        <v>17</v>
      </c>
      <c r="N520" s="1499">
        <v>17</v>
      </c>
      <c r="O520" s="1499">
        <v>26</v>
      </c>
      <c r="P520" s="1499">
        <v>21</v>
      </c>
      <c r="Q520" s="1499">
        <v>16</v>
      </c>
      <c r="R520" s="1499">
        <v>24</v>
      </c>
      <c r="S520" s="1499">
        <v>30</v>
      </c>
      <c r="T520" s="1499">
        <v>33</v>
      </c>
      <c r="U520" s="1499">
        <v>24</v>
      </c>
      <c r="V520" s="1499">
        <v>25</v>
      </c>
      <c r="W520" s="1499">
        <v>14</v>
      </c>
      <c r="X520" s="1499">
        <v>4</v>
      </c>
      <c r="Y520" s="1499">
        <v>1</v>
      </c>
      <c r="Z520" s="1499" t="s">
        <v>36</v>
      </c>
      <c r="AA520" s="1508">
        <v>6</v>
      </c>
      <c r="AB520" s="1499">
        <v>20</v>
      </c>
      <c r="AC520" s="1499">
        <v>175</v>
      </c>
      <c r="AD520" s="1508">
        <v>131</v>
      </c>
      <c r="AE520" s="1500">
        <v>6.1349693251533743</v>
      </c>
      <c r="AF520" s="1500">
        <v>53.680981595092028</v>
      </c>
      <c r="AG520" s="1501">
        <v>40.184049079754601</v>
      </c>
    </row>
    <row r="521" spans="2:33" s="1520" customFormat="1" ht="11.45" customHeight="1">
      <c r="B521" s="1521"/>
      <c r="C521" s="1522"/>
      <c r="D521" s="1523" t="s">
        <v>31</v>
      </c>
      <c r="E521" s="1508">
        <v>142</v>
      </c>
      <c r="F521" s="1499">
        <v>4</v>
      </c>
      <c r="G521" s="1499">
        <v>2</v>
      </c>
      <c r="H521" s="1499">
        <v>5</v>
      </c>
      <c r="I521" s="1499">
        <v>6</v>
      </c>
      <c r="J521" s="1499">
        <v>8</v>
      </c>
      <c r="K521" s="1499">
        <v>7</v>
      </c>
      <c r="L521" s="1499">
        <v>4</v>
      </c>
      <c r="M521" s="1499">
        <v>9</v>
      </c>
      <c r="N521" s="1499">
        <v>8</v>
      </c>
      <c r="O521" s="1499">
        <v>12</v>
      </c>
      <c r="P521" s="1499">
        <v>8</v>
      </c>
      <c r="Q521" s="1499">
        <v>8</v>
      </c>
      <c r="R521" s="1499">
        <v>10</v>
      </c>
      <c r="S521" s="1499">
        <v>9</v>
      </c>
      <c r="T521" s="1499">
        <v>13</v>
      </c>
      <c r="U521" s="1499">
        <v>11</v>
      </c>
      <c r="V521" s="1499">
        <v>10</v>
      </c>
      <c r="W521" s="1499">
        <v>3</v>
      </c>
      <c r="X521" s="1499">
        <v>1</v>
      </c>
      <c r="Y521" s="1499" t="s">
        <v>36</v>
      </c>
      <c r="Z521" s="1499" t="s">
        <v>36</v>
      </c>
      <c r="AA521" s="1508">
        <v>4</v>
      </c>
      <c r="AB521" s="1499">
        <v>11</v>
      </c>
      <c r="AC521" s="1499">
        <v>80</v>
      </c>
      <c r="AD521" s="1508">
        <v>47</v>
      </c>
      <c r="AE521" s="1500">
        <v>7.9710144927536222</v>
      </c>
      <c r="AF521" s="1500">
        <v>57.971014492753625</v>
      </c>
      <c r="AG521" s="1501">
        <v>34.057971014492757</v>
      </c>
    </row>
    <row r="522" spans="2:33" s="1520" customFormat="1" ht="11.45" customHeight="1">
      <c r="B522" s="1536"/>
      <c r="C522" s="1538"/>
      <c r="D522" s="1539" t="s">
        <v>32</v>
      </c>
      <c r="E522" s="1540">
        <v>190</v>
      </c>
      <c r="F522" s="1541">
        <v>2</v>
      </c>
      <c r="G522" s="1541">
        <v>3</v>
      </c>
      <c r="H522" s="1541">
        <v>4</v>
      </c>
      <c r="I522" s="1541">
        <v>6</v>
      </c>
      <c r="J522" s="1541">
        <v>9</v>
      </c>
      <c r="K522" s="1541">
        <v>6</v>
      </c>
      <c r="L522" s="1541">
        <v>8</v>
      </c>
      <c r="M522" s="1541">
        <v>8</v>
      </c>
      <c r="N522" s="1541">
        <v>9</v>
      </c>
      <c r="O522" s="1541">
        <v>14</v>
      </c>
      <c r="P522" s="1541">
        <v>13</v>
      </c>
      <c r="Q522" s="1541">
        <v>8</v>
      </c>
      <c r="R522" s="1541">
        <v>14</v>
      </c>
      <c r="S522" s="1541">
        <v>21</v>
      </c>
      <c r="T522" s="1541">
        <v>20</v>
      </c>
      <c r="U522" s="1541">
        <v>13</v>
      </c>
      <c r="V522" s="1541">
        <v>15</v>
      </c>
      <c r="W522" s="1541">
        <v>11</v>
      </c>
      <c r="X522" s="1541">
        <v>3</v>
      </c>
      <c r="Y522" s="1541">
        <v>1</v>
      </c>
      <c r="Z522" s="1541" t="s">
        <v>36</v>
      </c>
      <c r="AA522" s="1540">
        <v>2</v>
      </c>
      <c r="AB522" s="1541">
        <v>9</v>
      </c>
      <c r="AC522" s="1541">
        <v>95</v>
      </c>
      <c r="AD522" s="1540">
        <v>84</v>
      </c>
      <c r="AE522" s="1542">
        <v>4.7872340425531918</v>
      </c>
      <c r="AF522" s="1542">
        <v>50.531914893617028</v>
      </c>
      <c r="AG522" s="1543">
        <v>44.680851063829785</v>
      </c>
    </row>
    <row r="523" spans="2:33" s="1520" customFormat="1" ht="11.45" customHeight="1">
      <c r="B523" s="1544" t="s">
        <v>1602</v>
      </c>
      <c r="C523" s="1508">
        <v>191</v>
      </c>
      <c r="D523" s="1518" t="s">
        <v>1435</v>
      </c>
      <c r="E523" s="1508">
        <v>373</v>
      </c>
      <c r="F523" s="1499">
        <v>7</v>
      </c>
      <c r="G523" s="1499">
        <v>11</v>
      </c>
      <c r="H523" s="1499">
        <v>11</v>
      </c>
      <c r="I523" s="1499">
        <v>8</v>
      </c>
      <c r="J523" s="1499">
        <v>21</v>
      </c>
      <c r="K523" s="1499">
        <v>26</v>
      </c>
      <c r="L523" s="1499">
        <v>26</v>
      </c>
      <c r="M523" s="1499">
        <v>9</v>
      </c>
      <c r="N523" s="1499">
        <v>21</v>
      </c>
      <c r="O523" s="1499">
        <v>22</v>
      </c>
      <c r="P523" s="1499">
        <v>22</v>
      </c>
      <c r="Q523" s="1499">
        <v>24</v>
      </c>
      <c r="R523" s="1499">
        <v>27</v>
      </c>
      <c r="S523" s="1499">
        <v>35</v>
      </c>
      <c r="T523" s="1499">
        <v>33</v>
      </c>
      <c r="U523" s="1499">
        <v>27</v>
      </c>
      <c r="V523" s="1499">
        <v>11</v>
      </c>
      <c r="W523" s="1499">
        <v>14</v>
      </c>
      <c r="X523" s="1499">
        <v>8</v>
      </c>
      <c r="Y523" s="1499" t="s">
        <v>36</v>
      </c>
      <c r="Z523" s="1499" t="s">
        <v>36</v>
      </c>
      <c r="AA523" s="1508">
        <v>10</v>
      </c>
      <c r="AB523" s="1499">
        <v>29</v>
      </c>
      <c r="AC523" s="1499">
        <v>206</v>
      </c>
      <c r="AD523" s="1508">
        <v>128</v>
      </c>
      <c r="AE523" s="1500">
        <v>7.9889807162534439</v>
      </c>
      <c r="AF523" s="1500">
        <v>56.749311294765839</v>
      </c>
      <c r="AG523" s="1501">
        <v>35.261707988980717</v>
      </c>
    </row>
    <row r="524" spans="2:33" s="1520" customFormat="1" ht="11.45" customHeight="1">
      <c r="B524" s="1521"/>
      <c r="C524" s="1522"/>
      <c r="D524" s="1523" t="s">
        <v>31</v>
      </c>
      <c r="E524" s="1508">
        <v>184</v>
      </c>
      <c r="F524" s="1499">
        <v>5</v>
      </c>
      <c r="G524" s="1499">
        <v>7</v>
      </c>
      <c r="H524" s="1499">
        <v>4</v>
      </c>
      <c r="I524" s="1499">
        <v>4</v>
      </c>
      <c r="J524" s="1499">
        <v>15</v>
      </c>
      <c r="K524" s="1499">
        <v>16</v>
      </c>
      <c r="L524" s="1499">
        <v>16</v>
      </c>
      <c r="M524" s="1499">
        <v>7</v>
      </c>
      <c r="N524" s="1499">
        <v>9</v>
      </c>
      <c r="O524" s="1499">
        <v>14</v>
      </c>
      <c r="P524" s="1499">
        <v>12</v>
      </c>
      <c r="Q524" s="1499">
        <v>13</v>
      </c>
      <c r="R524" s="1499">
        <v>10</v>
      </c>
      <c r="S524" s="1499">
        <v>11</v>
      </c>
      <c r="T524" s="1499">
        <v>16</v>
      </c>
      <c r="U524" s="1499">
        <v>11</v>
      </c>
      <c r="V524" s="1499">
        <v>5</v>
      </c>
      <c r="W524" s="1499">
        <v>2</v>
      </c>
      <c r="X524" s="1499">
        <v>2</v>
      </c>
      <c r="Y524" s="1499" t="s">
        <v>36</v>
      </c>
      <c r="Z524" s="1499" t="s">
        <v>36</v>
      </c>
      <c r="AA524" s="1508">
        <v>5</v>
      </c>
      <c r="AB524" s="1499">
        <v>16</v>
      </c>
      <c r="AC524" s="1499">
        <v>116</v>
      </c>
      <c r="AD524" s="1508">
        <v>47</v>
      </c>
      <c r="AE524" s="1500">
        <v>8.938547486033519</v>
      </c>
      <c r="AF524" s="1500">
        <v>64.80446927374301</v>
      </c>
      <c r="AG524" s="1501">
        <v>26.256983240223462</v>
      </c>
    </row>
    <row r="525" spans="2:33" s="1520" customFormat="1" ht="11.45" customHeight="1">
      <c r="B525" s="1537"/>
      <c r="C525" s="1546"/>
      <c r="D525" s="1518" t="s">
        <v>32</v>
      </c>
      <c r="E525" s="1508">
        <v>189</v>
      </c>
      <c r="F525" s="1499">
        <v>2</v>
      </c>
      <c r="G525" s="1499">
        <v>4</v>
      </c>
      <c r="H525" s="1499">
        <v>7</v>
      </c>
      <c r="I525" s="1499">
        <v>4</v>
      </c>
      <c r="J525" s="1499">
        <v>6</v>
      </c>
      <c r="K525" s="1499">
        <v>10</v>
      </c>
      <c r="L525" s="1499">
        <v>10</v>
      </c>
      <c r="M525" s="1499">
        <v>2</v>
      </c>
      <c r="N525" s="1499">
        <v>12</v>
      </c>
      <c r="O525" s="1499">
        <v>8</v>
      </c>
      <c r="P525" s="1499">
        <v>10</v>
      </c>
      <c r="Q525" s="1499">
        <v>11</v>
      </c>
      <c r="R525" s="1499">
        <v>17</v>
      </c>
      <c r="S525" s="1499">
        <v>24</v>
      </c>
      <c r="T525" s="1499">
        <v>17</v>
      </c>
      <c r="U525" s="1499">
        <v>16</v>
      </c>
      <c r="V525" s="1499">
        <v>6</v>
      </c>
      <c r="W525" s="1499">
        <v>12</v>
      </c>
      <c r="X525" s="1499">
        <v>6</v>
      </c>
      <c r="Y525" s="1499" t="s">
        <v>36</v>
      </c>
      <c r="Z525" s="1499" t="s">
        <v>36</v>
      </c>
      <c r="AA525" s="1508">
        <v>5</v>
      </c>
      <c r="AB525" s="1499">
        <v>13</v>
      </c>
      <c r="AC525" s="1499">
        <v>90</v>
      </c>
      <c r="AD525" s="1508">
        <v>81</v>
      </c>
      <c r="AE525" s="1500">
        <v>7.0652173913043477</v>
      </c>
      <c r="AF525" s="1500">
        <v>48.913043478260867</v>
      </c>
      <c r="AG525" s="1501">
        <v>44.021739130434781</v>
      </c>
    </row>
    <row r="526" spans="2:33" s="1520" customFormat="1" ht="11.45" customHeight="1">
      <c r="B526" s="1536" t="s">
        <v>1603</v>
      </c>
      <c r="C526" s="1545">
        <v>242</v>
      </c>
      <c r="D526" s="1547" t="s">
        <v>1435</v>
      </c>
      <c r="E526" s="1545">
        <v>571</v>
      </c>
      <c r="F526" s="1548">
        <v>27</v>
      </c>
      <c r="G526" s="1548">
        <v>20</v>
      </c>
      <c r="H526" s="1548">
        <v>29</v>
      </c>
      <c r="I526" s="1548">
        <v>33</v>
      </c>
      <c r="J526" s="1548">
        <v>22</v>
      </c>
      <c r="K526" s="1548">
        <v>16</v>
      </c>
      <c r="L526" s="1548">
        <v>26</v>
      </c>
      <c r="M526" s="1548">
        <v>17</v>
      </c>
      <c r="N526" s="1548">
        <v>30</v>
      </c>
      <c r="O526" s="1548">
        <v>53</v>
      </c>
      <c r="P526" s="1548">
        <v>46</v>
      </c>
      <c r="Q526" s="1548">
        <v>23</v>
      </c>
      <c r="R526" s="1548">
        <v>47</v>
      </c>
      <c r="S526" s="1548">
        <v>41</v>
      </c>
      <c r="T526" s="1548">
        <v>44</v>
      </c>
      <c r="U526" s="1548">
        <v>34</v>
      </c>
      <c r="V526" s="1548">
        <v>28</v>
      </c>
      <c r="W526" s="1548">
        <v>21</v>
      </c>
      <c r="X526" s="1548">
        <v>10</v>
      </c>
      <c r="Y526" s="1548" t="s">
        <v>36</v>
      </c>
      <c r="Z526" s="1548" t="s">
        <v>36</v>
      </c>
      <c r="AA526" s="1545">
        <v>4</v>
      </c>
      <c r="AB526" s="1548">
        <v>76</v>
      </c>
      <c r="AC526" s="1548">
        <v>313</v>
      </c>
      <c r="AD526" s="1545">
        <v>178</v>
      </c>
      <c r="AE526" s="1549">
        <v>13.403880070546737</v>
      </c>
      <c r="AF526" s="1549">
        <v>55.202821869488538</v>
      </c>
      <c r="AG526" s="1550">
        <v>31.393298059964724</v>
      </c>
    </row>
    <row r="527" spans="2:33" s="1520" customFormat="1" ht="11.45" customHeight="1">
      <c r="B527" s="1521"/>
      <c r="C527" s="1522"/>
      <c r="D527" s="1523" t="s">
        <v>31</v>
      </c>
      <c r="E527" s="1508">
        <v>254</v>
      </c>
      <c r="F527" s="1499">
        <v>10</v>
      </c>
      <c r="G527" s="1499">
        <v>13</v>
      </c>
      <c r="H527" s="1499">
        <v>13</v>
      </c>
      <c r="I527" s="1499">
        <v>17</v>
      </c>
      <c r="J527" s="1499">
        <v>11</v>
      </c>
      <c r="K527" s="1499">
        <v>7</v>
      </c>
      <c r="L527" s="1499">
        <v>11</v>
      </c>
      <c r="M527" s="1499">
        <v>9</v>
      </c>
      <c r="N527" s="1499">
        <v>16</v>
      </c>
      <c r="O527" s="1499">
        <v>21</v>
      </c>
      <c r="P527" s="1499">
        <v>24</v>
      </c>
      <c r="Q527" s="1499">
        <v>10</v>
      </c>
      <c r="R527" s="1499">
        <v>19</v>
      </c>
      <c r="S527" s="1499">
        <v>22</v>
      </c>
      <c r="T527" s="1499">
        <v>18</v>
      </c>
      <c r="U527" s="1499">
        <v>14</v>
      </c>
      <c r="V527" s="1499">
        <v>10</v>
      </c>
      <c r="W527" s="1499">
        <v>4</v>
      </c>
      <c r="X527" s="1499">
        <v>2</v>
      </c>
      <c r="Y527" s="1499" t="s">
        <v>36</v>
      </c>
      <c r="Z527" s="1499" t="s">
        <v>36</v>
      </c>
      <c r="AA527" s="1508">
        <v>3</v>
      </c>
      <c r="AB527" s="1499">
        <v>36</v>
      </c>
      <c r="AC527" s="1499">
        <v>145</v>
      </c>
      <c r="AD527" s="1508">
        <v>70</v>
      </c>
      <c r="AE527" s="1500">
        <v>14.342629482071715</v>
      </c>
      <c r="AF527" s="1500">
        <v>57.768924302788847</v>
      </c>
      <c r="AG527" s="1501">
        <v>27.888446215139439</v>
      </c>
    </row>
    <row r="528" spans="2:33" s="1520" customFormat="1" ht="11.45" customHeight="1">
      <c r="B528" s="1536"/>
      <c r="C528" s="1538"/>
      <c r="D528" s="1539" t="s">
        <v>32</v>
      </c>
      <c r="E528" s="1540">
        <v>317</v>
      </c>
      <c r="F528" s="1541">
        <v>17</v>
      </c>
      <c r="G528" s="1541">
        <v>7</v>
      </c>
      <c r="H528" s="1541">
        <v>16</v>
      </c>
      <c r="I528" s="1541">
        <v>16</v>
      </c>
      <c r="J528" s="1541">
        <v>11</v>
      </c>
      <c r="K528" s="1541">
        <v>9</v>
      </c>
      <c r="L528" s="1541">
        <v>15</v>
      </c>
      <c r="M528" s="1541">
        <v>8</v>
      </c>
      <c r="N528" s="1541">
        <v>14</v>
      </c>
      <c r="O528" s="1541">
        <v>32</v>
      </c>
      <c r="P528" s="1541">
        <v>22</v>
      </c>
      <c r="Q528" s="1541">
        <v>13</v>
      </c>
      <c r="R528" s="1541">
        <v>28</v>
      </c>
      <c r="S528" s="1541">
        <v>19</v>
      </c>
      <c r="T528" s="1541">
        <v>26</v>
      </c>
      <c r="U528" s="1541">
        <v>20</v>
      </c>
      <c r="V528" s="1541">
        <v>18</v>
      </c>
      <c r="W528" s="1541">
        <v>17</v>
      </c>
      <c r="X528" s="1541">
        <v>8</v>
      </c>
      <c r="Y528" s="1541" t="s">
        <v>36</v>
      </c>
      <c r="Z528" s="1541" t="s">
        <v>36</v>
      </c>
      <c r="AA528" s="1540">
        <v>1</v>
      </c>
      <c r="AB528" s="1541">
        <v>40</v>
      </c>
      <c r="AC528" s="1541">
        <v>168</v>
      </c>
      <c r="AD528" s="1540">
        <v>108</v>
      </c>
      <c r="AE528" s="1542">
        <v>12.658227848101266</v>
      </c>
      <c r="AF528" s="1542">
        <v>53.164556962025308</v>
      </c>
      <c r="AG528" s="1543">
        <v>34.177215189873415</v>
      </c>
    </row>
    <row r="529" spans="2:33" s="1520" customFormat="1" ht="11.45" customHeight="1">
      <c r="B529" s="1544" t="s">
        <v>1604</v>
      </c>
      <c r="C529" s="1508">
        <v>306</v>
      </c>
      <c r="D529" s="1518" t="s">
        <v>1435</v>
      </c>
      <c r="E529" s="1508">
        <v>651</v>
      </c>
      <c r="F529" s="1499">
        <v>16</v>
      </c>
      <c r="G529" s="1499">
        <v>16</v>
      </c>
      <c r="H529" s="1499">
        <v>16</v>
      </c>
      <c r="I529" s="1499">
        <v>20</v>
      </c>
      <c r="J529" s="1499">
        <v>18</v>
      </c>
      <c r="K529" s="1499">
        <v>22</v>
      </c>
      <c r="L529" s="1499">
        <v>28</v>
      </c>
      <c r="M529" s="1499">
        <v>18</v>
      </c>
      <c r="N529" s="1499">
        <v>35</v>
      </c>
      <c r="O529" s="1499">
        <v>33</v>
      </c>
      <c r="P529" s="1499">
        <v>48</v>
      </c>
      <c r="Q529" s="1499">
        <v>51</v>
      </c>
      <c r="R529" s="1499">
        <v>55</v>
      </c>
      <c r="S529" s="1499">
        <v>78</v>
      </c>
      <c r="T529" s="1499">
        <v>60</v>
      </c>
      <c r="U529" s="1499">
        <v>43</v>
      </c>
      <c r="V529" s="1499">
        <v>49</v>
      </c>
      <c r="W529" s="1499">
        <v>23</v>
      </c>
      <c r="X529" s="1499">
        <v>14</v>
      </c>
      <c r="Y529" s="1499">
        <v>2</v>
      </c>
      <c r="Z529" s="1499" t="s">
        <v>36</v>
      </c>
      <c r="AA529" s="1508">
        <v>6</v>
      </c>
      <c r="AB529" s="1499">
        <v>48</v>
      </c>
      <c r="AC529" s="1499">
        <v>328</v>
      </c>
      <c r="AD529" s="1508">
        <v>269</v>
      </c>
      <c r="AE529" s="1500">
        <v>7.441860465116279</v>
      </c>
      <c r="AF529" s="1500">
        <v>50.852713178294572</v>
      </c>
      <c r="AG529" s="1501">
        <v>41.70542635658915</v>
      </c>
    </row>
    <row r="530" spans="2:33" s="1520" customFormat="1" ht="11.45" customHeight="1">
      <c r="B530" s="1521"/>
      <c r="C530" s="1522"/>
      <c r="D530" s="1523" t="s">
        <v>31</v>
      </c>
      <c r="E530" s="1508">
        <v>312</v>
      </c>
      <c r="F530" s="1499">
        <v>8</v>
      </c>
      <c r="G530" s="1499">
        <v>10</v>
      </c>
      <c r="H530" s="1499">
        <v>11</v>
      </c>
      <c r="I530" s="1499">
        <v>9</v>
      </c>
      <c r="J530" s="1499">
        <v>6</v>
      </c>
      <c r="K530" s="1499">
        <v>12</v>
      </c>
      <c r="L530" s="1499">
        <v>15</v>
      </c>
      <c r="M530" s="1499">
        <v>7</v>
      </c>
      <c r="N530" s="1499">
        <v>17</v>
      </c>
      <c r="O530" s="1499">
        <v>15</v>
      </c>
      <c r="P530" s="1499">
        <v>24</v>
      </c>
      <c r="Q530" s="1499">
        <v>25</v>
      </c>
      <c r="R530" s="1499">
        <v>29</v>
      </c>
      <c r="S530" s="1499">
        <v>39</v>
      </c>
      <c r="T530" s="1499">
        <v>29</v>
      </c>
      <c r="U530" s="1499">
        <v>16</v>
      </c>
      <c r="V530" s="1499">
        <v>23</v>
      </c>
      <c r="W530" s="1499">
        <v>9</v>
      </c>
      <c r="X530" s="1499">
        <v>4</v>
      </c>
      <c r="Y530" s="1499" t="s">
        <v>36</v>
      </c>
      <c r="Z530" s="1499" t="s">
        <v>36</v>
      </c>
      <c r="AA530" s="1508">
        <v>4</v>
      </c>
      <c r="AB530" s="1499">
        <v>29</v>
      </c>
      <c r="AC530" s="1499">
        <v>159</v>
      </c>
      <c r="AD530" s="1508">
        <v>120</v>
      </c>
      <c r="AE530" s="1500">
        <v>9.4155844155844157</v>
      </c>
      <c r="AF530" s="1500">
        <v>51.623376623376629</v>
      </c>
      <c r="AG530" s="1501">
        <v>38.961038961038966</v>
      </c>
    </row>
    <row r="531" spans="2:33" s="1520" customFormat="1" ht="11.45" customHeight="1">
      <c r="B531" s="1537"/>
      <c r="C531" s="1546"/>
      <c r="D531" s="1518" t="s">
        <v>32</v>
      </c>
      <c r="E531" s="1508">
        <v>339</v>
      </c>
      <c r="F531" s="1499">
        <v>8</v>
      </c>
      <c r="G531" s="1499">
        <v>6</v>
      </c>
      <c r="H531" s="1499">
        <v>5</v>
      </c>
      <c r="I531" s="1499">
        <v>11</v>
      </c>
      <c r="J531" s="1499">
        <v>12</v>
      </c>
      <c r="K531" s="1499">
        <v>10</v>
      </c>
      <c r="L531" s="1499">
        <v>13</v>
      </c>
      <c r="M531" s="1499">
        <v>11</v>
      </c>
      <c r="N531" s="1499">
        <v>18</v>
      </c>
      <c r="O531" s="1499">
        <v>18</v>
      </c>
      <c r="P531" s="1499">
        <v>24</v>
      </c>
      <c r="Q531" s="1499">
        <v>26</v>
      </c>
      <c r="R531" s="1499">
        <v>26</v>
      </c>
      <c r="S531" s="1499">
        <v>39</v>
      </c>
      <c r="T531" s="1499">
        <v>31</v>
      </c>
      <c r="U531" s="1499">
        <v>27</v>
      </c>
      <c r="V531" s="1499">
        <v>26</v>
      </c>
      <c r="W531" s="1499">
        <v>14</v>
      </c>
      <c r="X531" s="1499">
        <v>10</v>
      </c>
      <c r="Y531" s="1499">
        <v>2</v>
      </c>
      <c r="Z531" s="1499" t="s">
        <v>36</v>
      </c>
      <c r="AA531" s="1508">
        <v>2</v>
      </c>
      <c r="AB531" s="1499">
        <v>19</v>
      </c>
      <c r="AC531" s="1499">
        <v>169</v>
      </c>
      <c r="AD531" s="1508">
        <v>149</v>
      </c>
      <c r="AE531" s="1500">
        <v>5.637982195845697</v>
      </c>
      <c r="AF531" s="1500">
        <v>50.148367952522257</v>
      </c>
      <c r="AG531" s="1501">
        <v>44.213649851632049</v>
      </c>
    </row>
    <row r="532" spans="2:33" s="1520" customFormat="1" ht="11.45" customHeight="1">
      <c r="B532" s="1536" t="s">
        <v>1605</v>
      </c>
      <c r="C532" s="1545">
        <v>127</v>
      </c>
      <c r="D532" s="1547" t="s">
        <v>1435</v>
      </c>
      <c r="E532" s="1545">
        <v>277</v>
      </c>
      <c r="F532" s="1548">
        <v>10</v>
      </c>
      <c r="G532" s="1548">
        <v>8</v>
      </c>
      <c r="H532" s="1548">
        <v>7</v>
      </c>
      <c r="I532" s="1548">
        <v>9</v>
      </c>
      <c r="J532" s="1548">
        <v>9</v>
      </c>
      <c r="K532" s="1548">
        <v>7</v>
      </c>
      <c r="L532" s="1548">
        <v>8</v>
      </c>
      <c r="M532" s="1548">
        <v>7</v>
      </c>
      <c r="N532" s="1548">
        <v>18</v>
      </c>
      <c r="O532" s="1548">
        <v>9</v>
      </c>
      <c r="P532" s="1548">
        <v>21</v>
      </c>
      <c r="Q532" s="1548">
        <v>22</v>
      </c>
      <c r="R532" s="1548">
        <v>24</v>
      </c>
      <c r="S532" s="1548">
        <v>23</v>
      </c>
      <c r="T532" s="1548">
        <v>33</v>
      </c>
      <c r="U532" s="1548">
        <v>31</v>
      </c>
      <c r="V532" s="1548">
        <v>18</v>
      </c>
      <c r="W532" s="1548">
        <v>8</v>
      </c>
      <c r="X532" s="1548">
        <v>2</v>
      </c>
      <c r="Y532" s="1548">
        <v>2</v>
      </c>
      <c r="Z532" s="1548" t="s">
        <v>36</v>
      </c>
      <c r="AA532" s="1545">
        <v>1</v>
      </c>
      <c r="AB532" s="1548">
        <v>25</v>
      </c>
      <c r="AC532" s="1548">
        <v>134</v>
      </c>
      <c r="AD532" s="1545">
        <v>117</v>
      </c>
      <c r="AE532" s="1549">
        <v>9.0579710144927539</v>
      </c>
      <c r="AF532" s="1549">
        <v>48.550724637681157</v>
      </c>
      <c r="AG532" s="1550">
        <v>42.391304347826086</v>
      </c>
    </row>
    <row r="533" spans="2:33" s="1520" customFormat="1" ht="11.45" customHeight="1">
      <c r="B533" s="1521"/>
      <c r="C533" s="1522"/>
      <c r="D533" s="1523" t="s">
        <v>31</v>
      </c>
      <c r="E533" s="1508">
        <v>123</v>
      </c>
      <c r="F533" s="1499">
        <v>4</v>
      </c>
      <c r="G533" s="1499">
        <v>5</v>
      </c>
      <c r="H533" s="1499">
        <v>1</v>
      </c>
      <c r="I533" s="1499">
        <v>4</v>
      </c>
      <c r="J533" s="1499">
        <v>4</v>
      </c>
      <c r="K533" s="1499">
        <v>3</v>
      </c>
      <c r="L533" s="1499">
        <v>3</v>
      </c>
      <c r="M533" s="1499">
        <v>3</v>
      </c>
      <c r="N533" s="1499">
        <v>11</v>
      </c>
      <c r="O533" s="1499">
        <v>5</v>
      </c>
      <c r="P533" s="1499">
        <v>8</v>
      </c>
      <c r="Q533" s="1499">
        <v>10</v>
      </c>
      <c r="R533" s="1499">
        <v>15</v>
      </c>
      <c r="S533" s="1499">
        <v>7</v>
      </c>
      <c r="T533" s="1499">
        <v>17</v>
      </c>
      <c r="U533" s="1499">
        <v>12</v>
      </c>
      <c r="V533" s="1499">
        <v>8</v>
      </c>
      <c r="W533" s="1499">
        <v>2</v>
      </c>
      <c r="X533" s="1499" t="s">
        <v>36</v>
      </c>
      <c r="Y533" s="1499" t="s">
        <v>36</v>
      </c>
      <c r="Z533" s="1499" t="s">
        <v>36</v>
      </c>
      <c r="AA533" s="1508">
        <v>1</v>
      </c>
      <c r="AB533" s="1499">
        <v>10</v>
      </c>
      <c r="AC533" s="1499">
        <v>66</v>
      </c>
      <c r="AD533" s="1508">
        <v>46</v>
      </c>
      <c r="AE533" s="1500">
        <v>8.1967213114754092</v>
      </c>
      <c r="AF533" s="1500">
        <v>54.098360655737707</v>
      </c>
      <c r="AG533" s="1501">
        <v>37.704918032786885</v>
      </c>
    </row>
    <row r="534" spans="2:33" s="1520" customFormat="1" ht="11.45" customHeight="1">
      <c r="B534" s="1536"/>
      <c r="C534" s="1538"/>
      <c r="D534" s="1539" t="s">
        <v>32</v>
      </c>
      <c r="E534" s="1540">
        <v>154</v>
      </c>
      <c r="F534" s="1541">
        <v>6</v>
      </c>
      <c r="G534" s="1541">
        <v>3</v>
      </c>
      <c r="H534" s="1541">
        <v>6</v>
      </c>
      <c r="I534" s="1541">
        <v>5</v>
      </c>
      <c r="J534" s="1541">
        <v>5</v>
      </c>
      <c r="K534" s="1541">
        <v>4</v>
      </c>
      <c r="L534" s="1541">
        <v>5</v>
      </c>
      <c r="M534" s="1541">
        <v>4</v>
      </c>
      <c r="N534" s="1541">
        <v>7</v>
      </c>
      <c r="O534" s="1541">
        <v>4</v>
      </c>
      <c r="P534" s="1541">
        <v>13</v>
      </c>
      <c r="Q534" s="1541">
        <v>12</v>
      </c>
      <c r="R534" s="1541">
        <v>9</v>
      </c>
      <c r="S534" s="1541">
        <v>16</v>
      </c>
      <c r="T534" s="1541">
        <v>16</v>
      </c>
      <c r="U534" s="1541">
        <v>19</v>
      </c>
      <c r="V534" s="1541">
        <v>10</v>
      </c>
      <c r="W534" s="1541">
        <v>6</v>
      </c>
      <c r="X534" s="1541">
        <v>2</v>
      </c>
      <c r="Y534" s="1541">
        <v>2</v>
      </c>
      <c r="Z534" s="1541" t="s">
        <v>36</v>
      </c>
      <c r="AA534" s="1540" t="s">
        <v>36</v>
      </c>
      <c r="AB534" s="1541">
        <v>15</v>
      </c>
      <c r="AC534" s="1541">
        <v>68</v>
      </c>
      <c r="AD534" s="1540">
        <v>71</v>
      </c>
      <c r="AE534" s="1542">
        <v>9.7402597402597415</v>
      </c>
      <c r="AF534" s="1542">
        <v>44.155844155844157</v>
      </c>
      <c r="AG534" s="1543">
        <v>46.103896103896105</v>
      </c>
    </row>
    <row r="535" spans="2:33" s="1520" customFormat="1" ht="11.45" customHeight="1">
      <c r="B535" s="1544" t="s">
        <v>1606</v>
      </c>
      <c r="C535" s="1508">
        <v>165</v>
      </c>
      <c r="D535" s="1518" t="s">
        <v>1435</v>
      </c>
      <c r="E535" s="1508">
        <v>395</v>
      </c>
      <c r="F535" s="1499">
        <v>18</v>
      </c>
      <c r="G535" s="1499">
        <v>13</v>
      </c>
      <c r="H535" s="1499">
        <v>13</v>
      </c>
      <c r="I535" s="1499">
        <v>14</v>
      </c>
      <c r="J535" s="1499">
        <v>20</v>
      </c>
      <c r="K535" s="1499">
        <v>17</v>
      </c>
      <c r="L535" s="1499">
        <v>23</v>
      </c>
      <c r="M535" s="1499">
        <v>16</v>
      </c>
      <c r="N535" s="1499">
        <v>10</v>
      </c>
      <c r="O535" s="1499">
        <v>35</v>
      </c>
      <c r="P535" s="1499">
        <v>23</v>
      </c>
      <c r="Q535" s="1499">
        <v>28</v>
      </c>
      <c r="R535" s="1499">
        <v>30</v>
      </c>
      <c r="S535" s="1499">
        <v>25</v>
      </c>
      <c r="T535" s="1499">
        <v>35</v>
      </c>
      <c r="U535" s="1499">
        <v>25</v>
      </c>
      <c r="V535" s="1499">
        <v>20</v>
      </c>
      <c r="W535" s="1499">
        <v>13</v>
      </c>
      <c r="X535" s="1499">
        <v>9</v>
      </c>
      <c r="Y535" s="1499">
        <v>3</v>
      </c>
      <c r="Z535" s="1499">
        <v>1</v>
      </c>
      <c r="AA535" s="1508">
        <v>4</v>
      </c>
      <c r="AB535" s="1499">
        <v>44</v>
      </c>
      <c r="AC535" s="1499">
        <v>216</v>
      </c>
      <c r="AD535" s="1508">
        <v>131</v>
      </c>
      <c r="AE535" s="1500">
        <v>11.253196930946292</v>
      </c>
      <c r="AF535" s="1500">
        <v>55.242966751918154</v>
      </c>
      <c r="AG535" s="1501">
        <v>33.503836317135551</v>
      </c>
    </row>
    <row r="536" spans="2:33" s="1520" customFormat="1" ht="11.45" customHeight="1">
      <c r="B536" s="1521"/>
      <c r="C536" s="1522"/>
      <c r="D536" s="1523" t="s">
        <v>31</v>
      </c>
      <c r="E536" s="1508">
        <v>190</v>
      </c>
      <c r="F536" s="1499">
        <v>13</v>
      </c>
      <c r="G536" s="1499">
        <v>6</v>
      </c>
      <c r="H536" s="1499">
        <v>6</v>
      </c>
      <c r="I536" s="1499">
        <v>10</v>
      </c>
      <c r="J536" s="1499">
        <v>10</v>
      </c>
      <c r="K536" s="1499">
        <v>6</v>
      </c>
      <c r="L536" s="1499">
        <v>13</v>
      </c>
      <c r="M536" s="1499">
        <v>11</v>
      </c>
      <c r="N536" s="1499">
        <v>3</v>
      </c>
      <c r="O536" s="1499">
        <v>14</v>
      </c>
      <c r="P536" s="1499">
        <v>10</v>
      </c>
      <c r="Q536" s="1499">
        <v>16</v>
      </c>
      <c r="R536" s="1499">
        <v>14</v>
      </c>
      <c r="S536" s="1499">
        <v>14</v>
      </c>
      <c r="T536" s="1499">
        <v>12</v>
      </c>
      <c r="U536" s="1499">
        <v>11</v>
      </c>
      <c r="V536" s="1499">
        <v>12</v>
      </c>
      <c r="W536" s="1499">
        <v>2</v>
      </c>
      <c r="X536" s="1499">
        <v>3</v>
      </c>
      <c r="Y536" s="1499" t="s">
        <v>36</v>
      </c>
      <c r="Z536" s="1499" t="s">
        <v>36</v>
      </c>
      <c r="AA536" s="1508">
        <v>4</v>
      </c>
      <c r="AB536" s="1499">
        <v>25</v>
      </c>
      <c r="AC536" s="1499">
        <v>107</v>
      </c>
      <c r="AD536" s="1508">
        <v>54</v>
      </c>
      <c r="AE536" s="1500">
        <v>13.440860215053762</v>
      </c>
      <c r="AF536" s="1500">
        <v>57.526881720430111</v>
      </c>
      <c r="AG536" s="1501">
        <v>29.032258064516132</v>
      </c>
    </row>
    <row r="537" spans="2:33" s="1520" customFormat="1" ht="11.45" customHeight="1">
      <c r="B537" s="1537"/>
      <c r="C537" s="1546"/>
      <c r="D537" s="1518" t="s">
        <v>32</v>
      </c>
      <c r="E537" s="1508">
        <v>205</v>
      </c>
      <c r="F537" s="1499">
        <v>5</v>
      </c>
      <c r="G537" s="1499">
        <v>7</v>
      </c>
      <c r="H537" s="1499">
        <v>7</v>
      </c>
      <c r="I537" s="1499">
        <v>4</v>
      </c>
      <c r="J537" s="1499">
        <v>10</v>
      </c>
      <c r="K537" s="1499">
        <v>11</v>
      </c>
      <c r="L537" s="1499">
        <v>10</v>
      </c>
      <c r="M537" s="1499">
        <v>5</v>
      </c>
      <c r="N537" s="1499">
        <v>7</v>
      </c>
      <c r="O537" s="1499">
        <v>21</v>
      </c>
      <c r="P537" s="1499">
        <v>13</v>
      </c>
      <c r="Q537" s="1499">
        <v>12</v>
      </c>
      <c r="R537" s="1499">
        <v>16</v>
      </c>
      <c r="S537" s="1499">
        <v>11</v>
      </c>
      <c r="T537" s="1499">
        <v>23</v>
      </c>
      <c r="U537" s="1499">
        <v>14</v>
      </c>
      <c r="V537" s="1499">
        <v>8</v>
      </c>
      <c r="W537" s="1499">
        <v>11</v>
      </c>
      <c r="X537" s="1499">
        <v>6</v>
      </c>
      <c r="Y537" s="1499">
        <v>3</v>
      </c>
      <c r="Z537" s="1499">
        <v>1</v>
      </c>
      <c r="AA537" s="1508" t="s">
        <v>36</v>
      </c>
      <c r="AB537" s="1499">
        <v>19</v>
      </c>
      <c r="AC537" s="1499">
        <v>109</v>
      </c>
      <c r="AD537" s="1508">
        <v>77</v>
      </c>
      <c r="AE537" s="1500">
        <v>9.2682926829268286</v>
      </c>
      <c r="AF537" s="1500">
        <v>53.170731707317074</v>
      </c>
      <c r="AG537" s="1501">
        <v>37.560975609756099</v>
      </c>
    </row>
    <row r="538" spans="2:33" s="1520" customFormat="1" ht="11.45" customHeight="1">
      <c r="B538" s="1536" t="s">
        <v>1607</v>
      </c>
      <c r="C538" s="1545">
        <v>391</v>
      </c>
      <c r="D538" s="1547" t="s">
        <v>1435</v>
      </c>
      <c r="E538" s="1545">
        <v>738</v>
      </c>
      <c r="F538" s="1548">
        <v>10</v>
      </c>
      <c r="G538" s="1548">
        <v>20</v>
      </c>
      <c r="H538" s="1548">
        <v>24</v>
      </c>
      <c r="I538" s="1548">
        <v>26</v>
      </c>
      <c r="J538" s="1548">
        <v>33</v>
      </c>
      <c r="K538" s="1548">
        <v>28</v>
      </c>
      <c r="L538" s="1548">
        <v>29</v>
      </c>
      <c r="M538" s="1548">
        <v>41</v>
      </c>
      <c r="N538" s="1548">
        <v>49</v>
      </c>
      <c r="O538" s="1548">
        <v>48</v>
      </c>
      <c r="P538" s="1548">
        <v>64</v>
      </c>
      <c r="Q538" s="1548">
        <v>60</v>
      </c>
      <c r="R538" s="1548">
        <v>56</v>
      </c>
      <c r="S538" s="1548">
        <v>59</v>
      </c>
      <c r="T538" s="1548">
        <v>48</v>
      </c>
      <c r="U538" s="1548">
        <v>46</v>
      </c>
      <c r="V538" s="1548">
        <v>38</v>
      </c>
      <c r="W538" s="1548">
        <v>34</v>
      </c>
      <c r="X538" s="1548">
        <v>14</v>
      </c>
      <c r="Y538" s="1548">
        <v>3</v>
      </c>
      <c r="Z538" s="1548">
        <v>1</v>
      </c>
      <c r="AA538" s="1545">
        <v>7</v>
      </c>
      <c r="AB538" s="1548">
        <v>54</v>
      </c>
      <c r="AC538" s="1548">
        <v>434</v>
      </c>
      <c r="AD538" s="1545">
        <v>243</v>
      </c>
      <c r="AE538" s="1549">
        <v>7.387140902872777</v>
      </c>
      <c r="AF538" s="1549">
        <v>59.370725034199722</v>
      </c>
      <c r="AG538" s="1550">
        <v>33.242134062927498</v>
      </c>
    </row>
    <row r="539" spans="2:33" s="1520" customFormat="1" ht="11.45" customHeight="1">
      <c r="B539" s="1521"/>
      <c r="C539" s="1522"/>
      <c r="D539" s="1523" t="s">
        <v>31</v>
      </c>
      <c r="E539" s="1508">
        <v>330</v>
      </c>
      <c r="F539" s="1499">
        <v>6</v>
      </c>
      <c r="G539" s="1499">
        <v>8</v>
      </c>
      <c r="H539" s="1499">
        <v>15</v>
      </c>
      <c r="I539" s="1499">
        <v>13</v>
      </c>
      <c r="J539" s="1499">
        <v>15</v>
      </c>
      <c r="K539" s="1499">
        <v>12</v>
      </c>
      <c r="L539" s="1499">
        <v>12</v>
      </c>
      <c r="M539" s="1499">
        <v>24</v>
      </c>
      <c r="N539" s="1499">
        <v>23</v>
      </c>
      <c r="O539" s="1499">
        <v>24</v>
      </c>
      <c r="P539" s="1499">
        <v>26</v>
      </c>
      <c r="Q539" s="1499">
        <v>25</v>
      </c>
      <c r="R539" s="1499">
        <v>23</v>
      </c>
      <c r="S539" s="1499">
        <v>30</v>
      </c>
      <c r="T539" s="1499">
        <v>27</v>
      </c>
      <c r="U539" s="1499">
        <v>19</v>
      </c>
      <c r="V539" s="1499">
        <v>13</v>
      </c>
      <c r="W539" s="1499">
        <v>4</v>
      </c>
      <c r="X539" s="1499">
        <v>5</v>
      </c>
      <c r="Y539" s="1499">
        <v>2</v>
      </c>
      <c r="Z539" s="1499" t="s">
        <v>36</v>
      </c>
      <c r="AA539" s="1508">
        <v>4</v>
      </c>
      <c r="AB539" s="1499">
        <v>29</v>
      </c>
      <c r="AC539" s="1499">
        <v>197</v>
      </c>
      <c r="AD539" s="1508">
        <v>100</v>
      </c>
      <c r="AE539" s="1500">
        <v>8.8957055214723919</v>
      </c>
      <c r="AF539" s="1500">
        <v>60.429447852760731</v>
      </c>
      <c r="AG539" s="1501">
        <v>30.674846625766872</v>
      </c>
    </row>
    <row r="540" spans="2:33" s="1520" customFormat="1" ht="11.45" customHeight="1">
      <c r="B540" s="1536"/>
      <c r="C540" s="1538"/>
      <c r="D540" s="1539" t="s">
        <v>32</v>
      </c>
      <c r="E540" s="1540">
        <v>408</v>
      </c>
      <c r="F540" s="1541">
        <v>4</v>
      </c>
      <c r="G540" s="1541">
        <v>12</v>
      </c>
      <c r="H540" s="1541">
        <v>9</v>
      </c>
      <c r="I540" s="1541">
        <v>13</v>
      </c>
      <c r="J540" s="1541">
        <v>18</v>
      </c>
      <c r="K540" s="1541">
        <v>16</v>
      </c>
      <c r="L540" s="1541">
        <v>17</v>
      </c>
      <c r="M540" s="1541">
        <v>17</v>
      </c>
      <c r="N540" s="1541">
        <v>26</v>
      </c>
      <c r="O540" s="1541">
        <v>24</v>
      </c>
      <c r="P540" s="1541">
        <v>38</v>
      </c>
      <c r="Q540" s="1541">
        <v>35</v>
      </c>
      <c r="R540" s="1541">
        <v>33</v>
      </c>
      <c r="S540" s="1541">
        <v>29</v>
      </c>
      <c r="T540" s="1541">
        <v>21</v>
      </c>
      <c r="U540" s="1541">
        <v>27</v>
      </c>
      <c r="V540" s="1541">
        <v>25</v>
      </c>
      <c r="W540" s="1541">
        <v>30</v>
      </c>
      <c r="X540" s="1541">
        <v>9</v>
      </c>
      <c r="Y540" s="1541">
        <v>1</v>
      </c>
      <c r="Z540" s="1541">
        <v>1</v>
      </c>
      <c r="AA540" s="1540">
        <v>3</v>
      </c>
      <c r="AB540" s="1541">
        <v>25</v>
      </c>
      <c r="AC540" s="1541">
        <v>237</v>
      </c>
      <c r="AD540" s="1540">
        <v>143</v>
      </c>
      <c r="AE540" s="1542">
        <v>6.1728395061728394</v>
      </c>
      <c r="AF540" s="1542">
        <v>58.518518518518512</v>
      </c>
      <c r="AG540" s="1543">
        <v>35.308641975308639</v>
      </c>
    </row>
    <row r="541" spans="2:33" s="1520" customFormat="1" ht="11.45" customHeight="1">
      <c r="B541" s="1544" t="s">
        <v>1608</v>
      </c>
      <c r="C541" s="1508">
        <v>195</v>
      </c>
      <c r="D541" s="1518" t="s">
        <v>1435</v>
      </c>
      <c r="E541" s="1508">
        <v>416</v>
      </c>
      <c r="F541" s="1499">
        <v>12</v>
      </c>
      <c r="G541" s="1499">
        <v>15</v>
      </c>
      <c r="H541" s="1499">
        <v>22</v>
      </c>
      <c r="I541" s="1499">
        <v>14</v>
      </c>
      <c r="J541" s="1499">
        <v>7</v>
      </c>
      <c r="K541" s="1499">
        <v>13</v>
      </c>
      <c r="L541" s="1499">
        <v>20</v>
      </c>
      <c r="M541" s="1499">
        <v>24</v>
      </c>
      <c r="N541" s="1499">
        <v>14</v>
      </c>
      <c r="O541" s="1499">
        <v>23</v>
      </c>
      <c r="P541" s="1499">
        <v>22</v>
      </c>
      <c r="Q541" s="1499">
        <v>25</v>
      </c>
      <c r="R541" s="1499">
        <v>29</v>
      </c>
      <c r="S541" s="1499">
        <v>32</v>
      </c>
      <c r="T541" s="1499">
        <v>41</v>
      </c>
      <c r="U541" s="1499">
        <v>34</v>
      </c>
      <c r="V541" s="1499">
        <v>32</v>
      </c>
      <c r="W541" s="1499">
        <v>23</v>
      </c>
      <c r="X541" s="1499">
        <v>6</v>
      </c>
      <c r="Y541" s="1499">
        <v>3</v>
      </c>
      <c r="Z541" s="1499" t="s">
        <v>36</v>
      </c>
      <c r="AA541" s="1508">
        <v>5</v>
      </c>
      <c r="AB541" s="1499">
        <v>49</v>
      </c>
      <c r="AC541" s="1499">
        <v>191</v>
      </c>
      <c r="AD541" s="1508">
        <v>171</v>
      </c>
      <c r="AE541" s="1500">
        <v>11.922141119221411</v>
      </c>
      <c r="AF541" s="1500">
        <v>46.472019464720191</v>
      </c>
      <c r="AG541" s="1501">
        <v>41.605839416058394</v>
      </c>
    </row>
    <row r="542" spans="2:33" s="1520" customFormat="1" ht="11.45" customHeight="1">
      <c r="B542" s="1521"/>
      <c r="C542" s="1522"/>
      <c r="D542" s="1523" t="s">
        <v>31</v>
      </c>
      <c r="E542" s="1508">
        <v>198</v>
      </c>
      <c r="F542" s="1499">
        <v>10</v>
      </c>
      <c r="G542" s="1499">
        <v>6</v>
      </c>
      <c r="H542" s="1499">
        <v>10</v>
      </c>
      <c r="I542" s="1499">
        <v>8</v>
      </c>
      <c r="J542" s="1499">
        <v>2</v>
      </c>
      <c r="K542" s="1499">
        <v>6</v>
      </c>
      <c r="L542" s="1499">
        <v>10</v>
      </c>
      <c r="M542" s="1499">
        <v>10</v>
      </c>
      <c r="N542" s="1499">
        <v>6</v>
      </c>
      <c r="O542" s="1499">
        <v>11</v>
      </c>
      <c r="P542" s="1499">
        <v>15</v>
      </c>
      <c r="Q542" s="1499">
        <v>13</v>
      </c>
      <c r="R542" s="1499">
        <v>12</v>
      </c>
      <c r="S542" s="1499">
        <v>13</v>
      </c>
      <c r="T542" s="1499">
        <v>22</v>
      </c>
      <c r="U542" s="1499">
        <v>14</v>
      </c>
      <c r="V542" s="1499">
        <v>14</v>
      </c>
      <c r="W542" s="1499">
        <v>13</v>
      </c>
      <c r="X542" s="1499" t="s">
        <v>36</v>
      </c>
      <c r="Y542" s="1499" t="s">
        <v>36</v>
      </c>
      <c r="Z542" s="1499" t="s">
        <v>36</v>
      </c>
      <c r="AA542" s="1508">
        <v>3</v>
      </c>
      <c r="AB542" s="1499">
        <v>26</v>
      </c>
      <c r="AC542" s="1499">
        <v>93</v>
      </c>
      <c r="AD542" s="1508">
        <v>76</v>
      </c>
      <c r="AE542" s="1500">
        <v>13.333333333333334</v>
      </c>
      <c r="AF542" s="1500">
        <v>47.692307692307693</v>
      </c>
      <c r="AG542" s="1501">
        <v>38.974358974358978</v>
      </c>
    </row>
    <row r="543" spans="2:33" s="1520" customFormat="1" ht="11.45" customHeight="1">
      <c r="B543" s="1537"/>
      <c r="C543" s="1546"/>
      <c r="D543" s="1518" t="s">
        <v>32</v>
      </c>
      <c r="E543" s="1508">
        <v>218</v>
      </c>
      <c r="F543" s="1499">
        <v>2</v>
      </c>
      <c r="G543" s="1499">
        <v>9</v>
      </c>
      <c r="H543" s="1499">
        <v>12</v>
      </c>
      <c r="I543" s="1499">
        <v>6</v>
      </c>
      <c r="J543" s="1499">
        <v>5</v>
      </c>
      <c r="K543" s="1499">
        <v>7</v>
      </c>
      <c r="L543" s="1499">
        <v>10</v>
      </c>
      <c r="M543" s="1499">
        <v>14</v>
      </c>
      <c r="N543" s="1499">
        <v>8</v>
      </c>
      <c r="O543" s="1499">
        <v>12</v>
      </c>
      <c r="P543" s="1499">
        <v>7</v>
      </c>
      <c r="Q543" s="1499">
        <v>12</v>
      </c>
      <c r="R543" s="1499">
        <v>17</v>
      </c>
      <c r="S543" s="1499">
        <v>19</v>
      </c>
      <c r="T543" s="1499">
        <v>19</v>
      </c>
      <c r="U543" s="1499">
        <v>20</v>
      </c>
      <c r="V543" s="1499">
        <v>18</v>
      </c>
      <c r="W543" s="1499">
        <v>10</v>
      </c>
      <c r="X543" s="1499">
        <v>6</v>
      </c>
      <c r="Y543" s="1499">
        <v>3</v>
      </c>
      <c r="Z543" s="1499" t="s">
        <v>36</v>
      </c>
      <c r="AA543" s="1508">
        <v>2</v>
      </c>
      <c r="AB543" s="1499">
        <v>23</v>
      </c>
      <c r="AC543" s="1499">
        <v>98</v>
      </c>
      <c r="AD543" s="1508">
        <v>95</v>
      </c>
      <c r="AE543" s="1500">
        <v>10.648148148148149</v>
      </c>
      <c r="AF543" s="1500">
        <v>45.370370370370374</v>
      </c>
      <c r="AG543" s="1501">
        <v>43.981481481481481</v>
      </c>
    </row>
    <row r="544" spans="2:33" s="1520" customFormat="1" ht="11.45" customHeight="1">
      <c r="B544" s="1536" t="s">
        <v>1609</v>
      </c>
      <c r="C544" s="1545">
        <v>136</v>
      </c>
      <c r="D544" s="1547" t="s">
        <v>1435</v>
      </c>
      <c r="E544" s="1545">
        <v>304</v>
      </c>
      <c r="F544" s="1548">
        <v>5</v>
      </c>
      <c r="G544" s="1548">
        <v>14</v>
      </c>
      <c r="H544" s="1548">
        <v>11</v>
      </c>
      <c r="I544" s="1548">
        <v>9</v>
      </c>
      <c r="J544" s="1548">
        <v>9</v>
      </c>
      <c r="K544" s="1548">
        <v>6</v>
      </c>
      <c r="L544" s="1548">
        <v>9</v>
      </c>
      <c r="M544" s="1548">
        <v>20</v>
      </c>
      <c r="N544" s="1548">
        <v>13</v>
      </c>
      <c r="O544" s="1548">
        <v>14</v>
      </c>
      <c r="P544" s="1548">
        <v>13</v>
      </c>
      <c r="Q544" s="1548">
        <v>26</v>
      </c>
      <c r="R544" s="1548">
        <v>23</v>
      </c>
      <c r="S544" s="1548">
        <v>32</v>
      </c>
      <c r="T544" s="1548">
        <v>23</v>
      </c>
      <c r="U544" s="1548">
        <v>24</v>
      </c>
      <c r="V544" s="1548">
        <v>21</v>
      </c>
      <c r="W544" s="1548">
        <v>22</v>
      </c>
      <c r="X544" s="1548">
        <v>10</v>
      </c>
      <c r="Y544" s="1548" t="s">
        <v>36</v>
      </c>
      <c r="Z544" s="1548" t="s">
        <v>36</v>
      </c>
      <c r="AA544" s="1545" t="s">
        <v>36</v>
      </c>
      <c r="AB544" s="1548">
        <v>30</v>
      </c>
      <c r="AC544" s="1548">
        <v>142</v>
      </c>
      <c r="AD544" s="1545">
        <v>132</v>
      </c>
      <c r="AE544" s="1549">
        <v>9.8684210526315788</v>
      </c>
      <c r="AF544" s="1549">
        <v>46.710526315789473</v>
      </c>
      <c r="AG544" s="1550">
        <v>43.421052631578952</v>
      </c>
    </row>
    <row r="545" spans="2:33" s="1520" customFormat="1" ht="11.45" customHeight="1">
      <c r="B545" s="1521"/>
      <c r="C545" s="1522"/>
      <c r="D545" s="1523" t="s">
        <v>31</v>
      </c>
      <c r="E545" s="1508">
        <v>146</v>
      </c>
      <c r="F545" s="1499">
        <v>4</v>
      </c>
      <c r="G545" s="1499">
        <v>6</v>
      </c>
      <c r="H545" s="1499">
        <v>10</v>
      </c>
      <c r="I545" s="1499">
        <v>7</v>
      </c>
      <c r="J545" s="1499">
        <v>2</v>
      </c>
      <c r="K545" s="1499">
        <v>5</v>
      </c>
      <c r="L545" s="1499">
        <v>5</v>
      </c>
      <c r="M545" s="1499">
        <v>11</v>
      </c>
      <c r="N545" s="1499">
        <v>5</v>
      </c>
      <c r="O545" s="1499">
        <v>7</v>
      </c>
      <c r="P545" s="1499">
        <v>5</v>
      </c>
      <c r="Q545" s="1499">
        <v>15</v>
      </c>
      <c r="R545" s="1499">
        <v>13</v>
      </c>
      <c r="S545" s="1499">
        <v>13</v>
      </c>
      <c r="T545" s="1499">
        <v>13</v>
      </c>
      <c r="U545" s="1499">
        <v>10</v>
      </c>
      <c r="V545" s="1499">
        <v>4</v>
      </c>
      <c r="W545" s="1499">
        <v>9</v>
      </c>
      <c r="X545" s="1499">
        <v>2</v>
      </c>
      <c r="Y545" s="1499" t="s">
        <v>36</v>
      </c>
      <c r="Z545" s="1499" t="s">
        <v>36</v>
      </c>
      <c r="AA545" s="1508" t="s">
        <v>36</v>
      </c>
      <c r="AB545" s="1499">
        <v>20</v>
      </c>
      <c r="AC545" s="1499">
        <v>75</v>
      </c>
      <c r="AD545" s="1508">
        <v>51</v>
      </c>
      <c r="AE545" s="1500">
        <v>13.698630136986301</v>
      </c>
      <c r="AF545" s="1500">
        <v>51.369863013698634</v>
      </c>
      <c r="AG545" s="1501">
        <v>34.93150684931507</v>
      </c>
    </row>
    <row r="546" spans="2:33" s="1520" customFormat="1" ht="11.45" customHeight="1">
      <c r="B546" s="1536"/>
      <c r="C546" s="1538"/>
      <c r="D546" s="1539" t="s">
        <v>32</v>
      </c>
      <c r="E546" s="1540">
        <v>158</v>
      </c>
      <c r="F546" s="1541">
        <v>1</v>
      </c>
      <c r="G546" s="1541">
        <v>8</v>
      </c>
      <c r="H546" s="1541">
        <v>1</v>
      </c>
      <c r="I546" s="1541">
        <v>2</v>
      </c>
      <c r="J546" s="1541">
        <v>7</v>
      </c>
      <c r="K546" s="1541">
        <v>1</v>
      </c>
      <c r="L546" s="1541">
        <v>4</v>
      </c>
      <c r="M546" s="1541">
        <v>9</v>
      </c>
      <c r="N546" s="1541">
        <v>8</v>
      </c>
      <c r="O546" s="1541">
        <v>7</v>
      </c>
      <c r="P546" s="1541">
        <v>8</v>
      </c>
      <c r="Q546" s="1541">
        <v>11</v>
      </c>
      <c r="R546" s="1541">
        <v>10</v>
      </c>
      <c r="S546" s="1541">
        <v>19</v>
      </c>
      <c r="T546" s="1541">
        <v>10</v>
      </c>
      <c r="U546" s="1541">
        <v>14</v>
      </c>
      <c r="V546" s="1541">
        <v>17</v>
      </c>
      <c r="W546" s="1541">
        <v>13</v>
      </c>
      <c r="X546" s="1541">
        <v>8</v>
      </c>
      <c r="Y546" s="1541" t="s">
        <v>36</v>
      </c>
      <c r="Z546" s="1541" t="s">
        <v>36</v>
      </c>
      <c r="AA546" s="1540" t="s">
        <v>36</v>
      </c>
      <c r="AB546" s="1541">
        <v>10</v>
      </c>
      <c r="AC546" s="1541">
        <v>67</v>
      </c>
      <c r="AD546" s="1540">
        <v>81</v>
      </c>
      <c r="AE546" s="1542">
        <v>6.3291139240506329</v>
      </c>
      <c r="AF546" s="1542">
        <v>42.405063291139236</v>
      </c>
      <c r="AG546" s="1543">
        <v>51.265822784810119</v>
      </c>
    </row>
    <row r="547" spans="2:33" s="1520" customFormat="1" ht="11.45" customHeight="1">
      <c r="B547" s="1544" t="s">
        <v>1610</v>
      </c>
      <c r="C547" s="1508">
        <v>213</v>
      </c>
      <c r="D547" s="1518" t="s">
        <v>1435</v>
      </c>
      <c r="E547" s="1508">
        <v>374</v>
      </c>
      <c r="F547" s="1499">
        <v>3</v>
      </c>
      <c r="G547" s="1499">
        <v>4</v>
      </c>
      <c r="H547" s="1499">
        <v>12</v>
      </c>
      <c r="I547" s="1499">
        <v>10</v>
      </c>
      <c r="J547" s="1499">
        <v>12</v>
      </c>
      <c r="K547" s="1499">
        <v>21</v>
      </c>
      <c r="L547" s="1499">
        <v>13</v>
      </c>
      <c r="M547" s="1499">
        <v>16</v>
      </c>
      <c r="N547" s="1499">
        <v>16</v>
      </c>
      <c r="O547" s="1499">
        <v>23</v>
      </c>
      <c r="P547" s="1499">
        <v>12</v>
      </c>
      <c r="Q547" s="1499">
        <v>32</v>
      </c>
      <c r="R547" s="1499">
        <v>29</v>
      </c>
      <c r="S547" s="1499">
        <v>30</v>
      </c>
      <c r="T547" s="1499">
        <v>27</v>
      </c>
      <c r="U547" s="1499">
        <v>32</v>
      </c>
      <c r="V547" s="1499">
        <v>36</v>
      </c>
      <c r="W547" s="1499">
        <v>32</v>
      </c>
      <c r="X547" s="1499">
        <v>7</v>
      </c>
      <c r="Y547" s="1499">
        <v>1</v>
      </c>
      <c r="Z547" s="1499">
        <v>1</v>
      </c>
      <c r="AA547" s="1508">
        <v>5</v>
      </c>
      <c r="AB547" s="1499">
        <v>19</v>
      </c>
      <c r="AC547" s="1499">
        <v>184</v>
      </c>
      <c r="AD547" s="1508">
        <v>166</v>
      </c>
      <c r="AE547" s="1500">
        <v>5.1490514905149052</v>
      </c>
      <c r="AF547" s="1500">
        <v>49.864498644986448</v>
      </c>
      <c r="AG547" s="1501">
        <v>44.986449864498645</v>
      </c>
    </row>
    <row r="548" spans="2:33" s="1520" customFormat="1" ht="11.45" customHeight="1">
      <c r="B548" s="1521"/>
      <c r="C548" s="1522"/>
      <c r="D548" s="1523" t="s">
        <v>31</v>
      </c>
      <c r="E548" s="1508">
        <v>167</v>
      </c>
      <c r="F548" s="1499">
        <v>2</v>
      </c>
      <c r="G548" s="1499">
        <v>3</v>
      </c>
      <c r="H548" s="1499">
        <v>7</v>
      </c>
      <c r="I548" s="1499">
        <v>6</v>
      </c>
      <c r="J548" s="1499">
        <v>5</v>
      </c>
      <c r="K548" s="1499">
        <v>6</v>
      </c>
      <c r="L548" s="1499">
        <v>6</v>
      </c>
      <c r="M548" s="1499">
        <v>10</v>
      </c>
      <c r="N548" s="1499">
        <v>5</v>
      </c>
      <c r="O548" s="1499">
        <v>11</v>
      </c>
      <c r="P548" s="1499">
        <v>7</v>
      </c>
      <c r="Q548" s="1499">
        <v>13</v>
      </c>
      <c r="R548" s="1499">
        <v>15</v>
      </c>
      <c r="S548" s="1499">
        <v>15</v>
      </c>
      <c r="T548" s="1499">
        <v>12</v>
      </c>
      <c r="U548" s="1499">
        <v>13</v>
      </c>
      <c r="V548" s="1499">
        <v>16</v>
      </c>
      <c r="W548" s="1499">
        <v>7</v>
      </c>
      <c r="X548" s="1499">
        <v>4</v>
      </c>
      <c r="Y548" s="1499">
        <v>1</v>
      </c>
      <c r="Z548" s="1499" t="s">
        <v>36</v>
      </c>
      <c r="AA548" s="1508">
        <v>3</v>
      </c>
      <c r="AB548" s="1499">
        <v>12</v>
      </c>
      <c r="AC548" s="1499">
        <v>84</v>
      </c>
      <c r="AD548" s="1508">
        <v>68</v>
      </c>
      <c r="AE548" s="1500">
        <v>7.3170731707317067</v>
      </c>
      <c r="AF548" s="1500">
        <v>51.219512195121951</v>
      </c>
      <c r="AG548" s="1501">
        <v>41.463414634146339</v>
      </c>
    </row>
    <row r="549" spans="2:33" s="1520" customFormat="1" ht="11.45" customHeight="1">
      <c r="B549" s="1537"/>
      <c r="C549" s="1546"/>
      <c r="D549" s="1518" t="s">
        <v>32</v>
      </c>
      <c r="E549" s="1508">
        <v>207</v>
      </c>
      <c r="F549" s="1499">
        <v>1</v>
      </c>
      <c r="G549" s="1499">
        <v>1</v>
      </c>
      <c r="H549" s="1499">
        <v>5</v>
      </c>
      <c r="I549" s="1499">
        <v>4</v>
      </c>
      <c r="J549" s="1499">
        <v>7</v>
      </c>
      <c r="K549" s="1499">
        <v>15</v>
      </c>
      <c r="L549" s="1499">
        <v>7</v>
      </c>
      <c r="M549" s="1499">
        <v>6</v>
      </c>
      <c r="N549" s="1499">
        <v>11</v>
      </c>
      <c r="O549" s="1499">
        <v>12</v>
      </c>
      <c r="P549" s="1499">
        <v>5</v>
      </c>
      <c r="Q549" s="1499">
        <v>19</v>
      </c>
      <c r="R549" s="1499">
        <v>14</v>
      </c>
      <c r="S549" s="1499">
        <v>15</v>
      </c>
      <c r="T549" s="1499">
        <v>15</v>
      </c>
      <c r="U549" s="1499">
        <v>19</v>
      </c>
      <c r="V549" s="1499">
        <v>20</v>
      </c>
      <c r="W549" s="1499">
        <v>25</v>
      </c>
      <c r="X549" s="1499">
        <v>3</v>
      </c>
      <c r="Y549" s="1499" t="s">
        <v>36</v>
      </c>
      <c r="Z549" s="1499">
        <v>1</v>
      </c>
      <c r="AA549" s="1508">
        <v>2</v>
      </c>
      <c r="AB549" s="1499">
        <v>7</v>
      </c>
      <c r="AC549" s="1499">
        <v>100</v>
      </c>
      <c r="AD549" s="1508">
        <v>98</v>
      </c>
      <c r="AE549" s="1500">
        <v>3.4146341463414638</v>
      </c>
      <c r="AF549" s="1500">
        <v>48.780487804878049</v>
      </c>
      <c r="AG549" s="1501">
        <v>47.804878048780488</v>
      </c>
    </row>
    <row r="550" spans="2:33" s="1520" customFormat="1" ht="11.45" customHeight="1">
      <c r="B550" s="1536" t="s">
        <v>1611</v>
      </c>
      <c r="C550" s="1545">
        <v>274</v>
      </c>
      <c r="D550" s="1547" t="s">
        <v>1435</v>
      </c>
      <c r="E550" s="1545">
        <v>498</v>
      </c>
      <c r="F550" s="1548">
        <v>23</v>
      </c>
      <c r="G550" s="1548">
        <v>22</v>
      </c>
      <c r="H550" s="1548">
        <v>24</v>
      </c>
      <c r="I550" s="1548">
        <v>31</v>
      </c>
      <c r="J550" s="1548">
        <v>14</v>
      </c>
      <c r="K550" s="1548">
        <v>24</v>
      </c>
      <c r="L550" s="1548">
        <v>29</v>
      </c>
      <c r="M550" s="1548">
        <v>28</v>
      </c>
      <c r="N550" s="1548">
        <v>30</v>
      </c>
      <c r="O550" s="1548">
        <v>30</v>
      </c>
      <c r="P550" s="1548">
        <v>32</v>
      </c>
      <c r="Q550" s="1548">
        <v>22</v>
      </c>
      <c r="R550" s="1548">
        <v>23</v>
      </c>
      <c r="S550" s="1548">
        <v>24</v>
      </c>
      <c r="T550" s="1548">
        <v>28</v>
      </c>
      <c r="U550" s="1548">
        <v>20</v>
      </c>
      <c r="V550" s="1548">
        <v>21</v>
      </c>
      <c r="W550" s="1548">
        <v>20</v>
      </c>
      <c r="X550" s="1548">
        <v>9</v>
      </c>
      <c r="Y550" s="1548">
        <v>8</v>
      </c>
      <c r="Z550" s="1548" t="s">
        <v>36</v>
      </c>
      <c r="AA550" s="1545">
        <v>36</v>
      </c>
      <c r="AB550" s="1548">
        <v>69</v>
      </c>
      <c r="AC550" s="1548">
        <v>263</v>
      </c>
      <c r="AD550" s="1545">
        <v>130</v>
      </c>
      <c r="AE550" s="1549">
        <v>14.935064935064934</v>
      </c>
      <c r="AF550" s="1549">
        <v>56.926406926406926</v>
      </c>
      <c r="AG550" s="1550">
        <v>28.138528138528141</v>
      </c>
    </row>
    <row r="551" spans="2:33" s="1520" customFormat="1" ht="11.45" customHeight="1">
      <c r="B551" s="1521"/>
      <c r="C551" s="1522"/>
      <c r="D551" s="1523" t="s">
        <v>31</v>
      </c>
      <c r="E551" s="1508">
        <v>232</v>
      </c>
      <c r="F551" s="1499">
        <v>14</v>
      </c>
      <c r="G551" s="1499">
        <v>14</v>
      </c>
      <c r="H551" s="1499">
        <v>10</v>
      </c>
      <c r="I551" s="1499">
        <v>11</v>
      </c>
      <c r="J551" s="1499">
        <v>8</v>
      </c>
      <c r="K551" s="1499">
        <v>15</v>
      </c>
      <c r="L551" s="1499">
        <v>14</v>
      </c>
      <c r="M551" s="1499">
        <v>13</v>
      </c>
      <c r="N551" s="1499">
        <v>17</v>
      </c>
      <c r="O551" s="1499">
        <v>13</v>
      </c>
      <c r="P551" s="1499">
        <v>17</v>
      </c>
      <c r="Q551" s="1499">
        <v>11</v>
      </c>
      <c r="R551" s="1499">
        <v>12</v>
      </c>
      <c r="S551" s="1499">
        <v>8</v>
      </c>
      <c r="T551" s="1499">
        <v>15</v>
      </c>
      <c r="U551" s="1499">
        <v>6</v>
      </c>
      <c r="V551" s="1499">
        <v>9</v>
      </c>
      <c r="W551" s="1499">
        <v>6</v>
      </c>
      <c r="X551" s="1499" t="s">
        <v>36</v>
      </c>
      <c r="Y551" s="1499">
        <v>1</v>
      </c>
      <c r="Z551" s="1499" t="s">
        <v>36</v>
      </c>
      <c r="AA551" s="1508">
        <v>18</v>
      </c>
      <c r="AB551" s="1499">
        <v>38</v>
      </c>
      <c r="AC551" s="1499">
        <v>131</v>
      </c>
      <c r="AD551" s="1508">
        <v>45</v>
      </c>
      <c r="AE551" s="1500">
        <v>17.75700934579439</v>
      </c>
      <c r="AF551" s="1500">
        <v>61.214953271028037</v>
      </c>
      <c r="AG551" s="1501">
        <v>21.028037383177569</v>
      </c>
    </row>
    <row r="552" spans="2:33" s="1520" customFormat="1" ht="11.45" customHeight="1">
      <c r="B552" s="1536"/>
      <c r="C552" s="1538"/>
      <c r="D552" s="1539" t="s">
        <v>32</v>
      </c>
      <c r="E552" s="1540">
        <v>266</v>
      </c>
      <c r="F552" s="1541">
        <v>9</v>
      </c>
      <c r="G552" s="1541">
        <v>8</v>
      </c>
      <c r="H552" s="1541">
        <v>14</v>
      </c>
      <c r="I552" s="1541">
        <v>20</v>
      </c>
      <c r="J552" s="1541">
        <v>6</v>
      </c>
      <c r="K552" s="1541">
        <v>9</v>
      </c>
      <c r="L552" s="1541">
        <v>15</v>
      </c>
      <c r="M552" s="1541">
        <v>15</v>
      </c>
      <c r="N552" s="1541">
        <v>13</v>
      </c>
      <c r="O552" s="1541">
        <v>17</v>
      </c>
      <c r="P552" s="1541">
        <v>15</v>
      </c>
      <c r="Q552" s="1541">
        <v>11</v>
      </c>
      <c r="R552" s="1541">
        <v>11</v>
      </c>
      <c r="S552" s="1541">
        <v>16</v>
      </c>
      <c r="T552" s="1541">
        <v>13</v>
      </c>
      <c r="U552" s="1541">
        <v>14</v>
      </c>
      <c r="V552" s="1541">
        <v>12</v>
      </c>
      <c r="W552" s="1541">
        <v>14</v>
      </c>
      <c r="X552" s="1541">
        <v>9</v>
      </c>
      <c r="Y552" s="1541">
        <v>7</v>
      </c>
      <c r="Z552" s="1541" t="s">
        <v>36</v>
      </c>
      <c r="AA552" s="1540">
        <v>18</v>
      </c>
      <c r="AB552" s="1541">
        <v>31</v>
      </c>
      <c r="AC552" s="1541">
        <v>132</v>
      </c>
      <c r="AD552" s="1540">
        <v>85</v>
      </c>
      <c r="AE552" s="1542">
        <v>12.5</v>
      </c>
      <c r="AF552" s="1542">
        <v>53.225806451612897</v>
      </c>
      <c r="AG552" s="1543">
        <v>34.274193548387096</v>
      </c>
    </row>
    <row r="553" spans="2:33" s="1520" customFormat="1" ht="11.45" customHeight="1">
      <c r="B553" s="1544" t="s">
        <v>1612</v>
      </c>
      <c r="C553" s="1508">
        <v>147</v>
      </c>
      <c r="D553" s="1518" t="s">
        <v>1435</v>
      </c>
      <c r="E553" s="1508">
        <v>295</v>
      </c>
      <c r="F553" s="1499">
        <v>9</v>
      </c>
      <c r="G553" s="1499">
        <v>11</v>
      </c>
      <c r="H553" s="1499">
        <v>12</v>
      </c>
      <c r="I553" s="1499">
        <v>14</v>
      </c>
      <c r="J553" s="1499">
        <v>7</v>
      </c>
      <c r="K553" s="1499">
        <v>8</v>
      </c>
      <c r="L553" s="1499">
        <v>13</v>
      </c>
      <c r="M553" s="1499">
        <v>17</v>
      </c>
      <c r="N553" s="1499">
        <v>23</v>
      </c>
      <c r="O553" s="1499">
        <v>23</v>
      </c>
      <c r="P553" s="1499">
        <v>19</v>
      </c>
      <c r="Q553" s="1499">
        <v>18</v>
      </c>
      <c r="R553" s="1499">
        <v>20</v>
      </c>
      <c r="S553" s="1499">
        <v>26</v>
      </c>
      <c r="T553" s="1499">
        <v>23</v>
      </c>
      <c r="U553" s="1499">
        <v>14</v>
      </c>
      <c r="V553" s="1499">
        <v>16</v>
      </c>
      <c r="W553" s="1499">
        <v>11</v>
      </c>
      <c r="X553" s="1499">
        <v>4</v>
      </c>
      <c r="Y553" s="1499">
        <v>4</v>
      </c>
      <c r="Z553" s="1499" t="s">
        <v>36</v>
      </c>
      <c r="AA553" s="1508">
        <v>3</v>
      </c>
      <c r="AB553" s="1499">
        <v>32</v>
      </c>
      <c r="AC553" s="1499">
        <v>162</v>
      </c>
      <c r="AD553" s="1508">
        <v>98</v>
      </c>
      <c r="AE553" s="1500">
        <v>10.95890410958904</v>
      </c>
      <c r="AF553" s="1500">
        <v>55.479452054794521</v>
      </c>
      <c r="AG553" s="1501">
        <v>33.561643835616437</v>
      </c>
    </row>
    <row r="554" spans="2:33" s="1520" customFormat="1" ht="11.45" customHeight="1">
      <c r="B554" s="1521"/>
      <c r="C554" s="1522"/>
      <c r="D554" s="1523" t="s">
        <v>31</v>
      </c>
      <c r="E554" s="1508">
        <v>129</v>
      </c>
      <c r="F554" s="1499">
        <v>5</v>
      </c>
      <c r="G554" s="1499">
        <v>4</v>
      </c>
      <c r="H554" s="1499">
        <v>7</v>
      </c>
      <c r="I554" s="1499">
        <v>6</v>
      </c>
      <c r="J554" s="1499">
        <v>4</v>
      </c>
      <c r="K554" s="1499">
        <v>4</v>
      </c>
      <c r="L554" s="1499">
        <v>4</v>
      </c>
      <c r="M554" s="1499">
        <v>7</v>
      </c>
      <c r="N554" s="1499">
        <v>10</v>
      </c>
      <c r="O554" s="1499">
        <v>8</v>
      </c>
      <c r="P554" s="1499">
        <v>9</v>
      </c>
      <c r="Q554" s="1499">
        <v>8</v>
      </c>
      <c r="R554" s="1499">
        <v>8</v>
      </c>
      <c r="S554" s="1499">
        <v>12</v>
      </c>
      <c r="T554" s="1499">
        <v>10</v>
      </c>
      <c r="U554" s="1499">
        <v>7</v>
      </c>
      <c r="V554" s="1499">
        <v>8</v>
      </c>
      <c r="W554" s="1499">
        <v>2</v>
      </c>
      <c r="X554" s="1499">
        <v>2</v>
      </c>
      <c r="Y554" s="1499">
        <v>2</v>
      </c>
      <c r="Z554" s="1499" t="s">
        <v>36</v>
      </c>
      <c r="AA554" s="1508">
        <v>2</v>
      </c>
      <c r="AB554" s="1499">
        <v>16</v>
      </c>
      <c r="AC554" s="1499">
        <v>68</v>
      </c>
      <c r="AD554" s="1508">
        <v>43</v>
      </c>
      <c r="AE554" s="1500">
        <v>12.598425196850393</v>
      </c>
      <c r="AF554" s="1500">
        <v>53.543307086614178</v>
      </c>
      <c r="AG554" s="1501">
        <v>33.858267716535437</v>
      </c>
    </row>
    <row r="555" spans="2:33" s="1520" customFormat="1" ht="11.45" customHeight="1">
      <c r="B555" s="1537"/>
      <c r="C555" s="1546"/>
      <c r="D555" s="1518" t="s">
        <v>32</v>
      </c>
      <c r="E555" s="1508">
        <v>166</v>
      </c>
      <c r="F555" s="1499">
        <v>4</v>
      </c>
      <c r="G555" s="1499">
        <v>7</v>
      </c>
      <c r="H555" s="1499">
        <v>5</v>
      </c>
      <c r="I555" s="1499">
        <v>8</v>
      </c>
      <c r="J555" s="1499">
        <v>3</v>
      </c>
      <c r="K555" s="1499">
        <v>4</v>
      </c>
      <c r="L555" s="1499">
        <v>9</v>
      </c>
      <c r="M555" s="1499">
        <v>10</v>
      </c>
      <c r="N555" s="1499">
        <v>13</v>
      </c>
      <c r="O555" s="1499">
        <v>15</v>
      </c>
      <c r="P555" s="1499">
        <v>10</v>
      </c>
      <c r="Q555" s="1499">
        <v>10</v>
      </c>
      <c r="R555" s="1499">
        <v>12</v>
      </c>
      <c r="S555" s="1499">
        <v>14</v>
      </c>
      <c r="T555" s="1499">
        <v>13</v>
      </c>
      <c r="U555" s="1499">
        <v>7</v>
      </c>
      <c r="V555" s="1499">
        <v>8</v>
      </c>
      <c r="W555" s="1499">
        <v>9</v>
      </c>
      <c r="X555" s="1499">
        <v>2</v>
      </c>
      <c r="Y555" s="1499">
        <v>2</v>
      </c>
      <c r="Z555" s="1499" t="s">
        <v>36</v>
      </c>
      <c r="AA555" s="1508">
        <v>1</v>
      </c>
      <c r="AB555" s="1499">
        <v>16</v>
      </c>
      <c r="AC555" s="1499">
        <v>94</v>
      </c>
      <c r="AD555" s="1508">
        <v>55</v>
      </c>
      <c r="AE555" s="1500">
        <v>9.6969696969696972</v>
      </c>
      <c r="AF555" s="1500">
        <v>56.969696969696969</v>
      </c>
      <c r="AG555" s="1501">
        <v>33.333333333333329</v>
      </c>
    </row>
    <row r="556" spans="2:33" s="1520" customFormat="1" ht="11.45" customHeight="1">
      <c r="B556" s="1536" t="s">
        <v>1613</v>
      </c>
      <c r="C556" s="1545">
        <v>50</v>
      </c>
      <c r="D556" s="1547" t="s">
        <v>1435</v>
      </c>
      <c r="E556" s="1545">
        <v>106</v>
      </c>
      <c r="F556" s="1548">
        <v>3</v>
      </c>
      <c r="G556" s="1548">
        <v>1</v>
      </c>
      <c r="H556" s="1548">
        <v>5</v>
      </c>
      <c r="I556" s="1548">
        <v>3</v>
      </c>
      <c r="J556" s="1548">
        <v>2</v>
      </c>
      <c r="K556" s="1548">
        <v>2</v>
      </c>
      <c r="L556" s="1548">
        <v>2</v>
      </c>
      <c r="M556" s="1548" t="s">
        <v>36</v>
      </c>
      <c r="N556" s="1548">
        <v>7</v>
      </c>
      <c r="O556" s="1548">
        <v>4</v>
      </c>
      <c r="P556" s="1548">
        <v>8</v>
      </c>
      <c r="Q556" s="1548">
        <v>5</v>
      </c>
      <c r="R556" s="1548">
        <v>2</v>
      </c>
      <c r="S556" s="1548">
        <v>7</v>
      </c>
      <c r="T556" s="1548">
        <v>12</v>
      </c>
      <c r="U556" s="1548">
        <v>6</v>
      </c>
      <c r="V556" s="1548">
        <v>13</v>
      </c>
      <c r="W556" s="1548">
        <v>4</v>
      </c>
      <c r="X556" s="1548">
        <v>12</v>
      </c>
      <c r="Y556" s="1548">
        <v>6</v>
      </c>
      <c r="Z556" s="1548" t="s">
        <v>36</v>
      </c>
      <c r="AA556" s="1545">
        <v>2</v>
      </c>
      <c r="AB556" s="1548">
        <v>9</v>
      </c>
      <c r="AC556" s="1548">
        <v>35</v>
      </c>
      <c r="AD556" s="1545">
        <v>60</v>
      </c>
      <c r="AE556" s="1549">
        <v>8.6538461538461533</v>
      </c>
      <c r="AF556" s="1549">
        <v>33.653846153846153</v>
      </c>
      <c r="AG556" s="1550">
        <v>57.692307692307686</v>
      </c>
    </row>
    <row r="557" spans="2:33" s="1520" customFormat="1" ht="11.45" customHeight="1">
      <c r="B557" s="1521"/>
      <c r="C557" s="1522"/>
      <c r="D557" s="1523" t="s">
        <v>31</v>
      </c>
      <c r="E557" s="1508">
        <v>41</v>
      </c>
      <c r="F557" s="1499">
        <v>2</v>
      </c>
      <c r="G557" s="1499">
        <v>1</v>
      </c>
      <c r="H557" s="1499">
        <v>3</v>
      </c>
      <c r="I557" s="1499">
        <v>1</v>
      </c>
      <c r="J557" s="1499" t="s">
        <v>36</v>
      </c>
      <c r="K557" s="1499">
        <v>1</v>
      </c>
      <c r="L557" s="1499">
        <v>1</v>
      </c>
      <c r="M557" s="1499" t="s">
        <v>36</v>
      </c>
      <c r="N557" s="1499">
        <v>3</v>
      </c>
      <c r="O557" s="1499">
        <v>2</v>
      </c>
      <c r="P557" s="1499">
        <v>3</v>
      </c>
      <c r="Q557" s="1499">
        <v>2</v>
      </c>
      <c r="R557" s="1499" t="s">
        <v>36</v>
      </c>
      <c r="S557" s="1499">
        <v>3</v>
      </c>
      <c r="T557" s="1499">
        <v>4</v>
      </c>
      <c r="U557" s="1499">
        <v>3</v>
      </c>
      <c r="V557" s="1499">
        <v>5</v>
      </c>
      <c r="W557" s="1499">
        <v>1</v>
      </c>
      <c r="X557" s="1499">
        <v>3</v>
      </c>
      <c r="Y557" s="1499">
        <v>1</v>
      </c>
      <c r="Z557" s="1499" t="s">
        <v>36</v>
      </c>
      <c r="AA557" s="1508">
        <v>2</v>
      </c>
      <c r="AB557" s="1499">
        <v>6</v>
      </c>
      <c r="AC557" s="1499">
        <v>13</v>
      </c>
      <c r="AD557" s="1508">
        <v>20</v>
      </c>
      <c r="AE557" s="1500">
        <v>15.384615384615385</v>
      </c>
      <c r="AF557" s="1500">
        <v>33.333333333333329</v>
      </c>
      <c r="AG557" s="1501">
        <v>51.282051282051277</v>
      </c>
    </row>
    <row r="558" spans="2:33" s="1520" customFormat="1" ht="11.45" customHeight="1">
      <c r="B558" s="1536"/>
      <c r="C558" s="1538"/>
      <c r="D558" s="1539" t="s">
        <v>32</v>
      </c>
      <c r="E558" s="1540">
        <v>65</v>
      </c>
      <c r="F558" s="1541">
        <v>1</v>
      </c>
      <c r="G558" s="1541" t="s">
        <v>36</v>
      </c>
      <c r="H558" s="1541">
        <v>2</v>
      </c>
      <c r="I558" s="1541">
        <v>2</v>
      </c>
      <c r="J558" s="1541">
        <v>2</v>
      </c>
      <c r="K558" s="1541">
        <v>1</v>
      </c>
      <c r="L558" s="1541">
        <v>1</v>
      </c>
      <c r="M558" s="1541" t="s">
        <v>36</v>
      </c>
      <c r="N558" s="1541">
        <v>4</v>
      </c>
      <c r="O558" s="1541">
        <v>2</v>
      </c>
      <c r="P558" s="1541">
        <v>5</v>
      </c>
      <c r="Q558" s="1541">
        <v>3</v>
      </c>
      <c r="R558" s="1541">
        <v>2</v>
      </c>
      <c r="S558" s="1541">
        <v>4</v>
      </c>
      <c r="T558" s="1541">
        <v>8</v>
      </c>
      <c r="U558" s="1541">
        <v>3</v>
      </c>
      <c r="V558" s="1541">
        <v>8</v>
      </c>
      <c r="W558" s="1541">
        <v>3</v>
      </c>
      <c r="X558" s="1541">
        <v>9</v>
      </c>
      <c r="Y558" s="1541">
        <v>5</v>
      </c>
      <c r="Z558" s="1541" t="s">
        <v>36</v>
      </c>
      <c r="AA558" s="1540" t="s">
        <v>36</v>
      </c>
      <c r="AB558" s="1541">
        <v>3</v>
      </c>
      <c r="AC558" s="1541">
        <v>22</v>
      </c>
      <c r="AD558" s="1540">
        <v>40</v>
      </c>
      <c r="AE558" s="1542">
        <v>4.6153846153846159</v>
      </c>
      <c r="AF558" s="1542">
        <v>33.846153846153847</v>
      </c>
      <c r="AG558" s="1543">
        <v>61.53846153846154</v>
      </c>
    </row>
    <row r="559" spans="2:33" s="1520" customFormat="1" ht="11.45" customHeight="1">
      <c r="B559" s="1544" t="s">
        <v>1614</v>
      </c>
      <c r="C559" s="1508">
        <v>86</v>
      </c>
      <c r="D559" s="1518" t="s">
        <v>1435</v>
      </c>
      <c r="E559" s="1508">
        <v>144</v>
      </c>
      <c r="F559" s="1499">
        <v>6</v>
      </c>
      <c r="G559" s="1499">
        <v>5</v>
      </c>
      <c r="H559" s="1499">
        <v>3</v>
      </c>
      <c r="I559" s="1499">
        <v>2</v>
      </c>
      <c r="J559" s="1499">
        <v>6</v>
      </c>
      <c r="K559" s="1499">
        <v>15</v>
      </c>
      <c r="L559" s="1499">
        <v>8</v>
      </c>
      <c r="M559" s="1499">
        <v>14</v>
      </c>
      <c r="N559" s="1499">
        <v>7</v>
      </c>
      <c r="O559" s="1499">
        <v>7</v>
      </c>
      <c r="P559" s="1499">
        <v>8</v>
      </c>
      <c r="Q559" s="1499">
        <v>9</v>
      </c>
      <c r="R559" s="1499">
        <v>8</v>
      </c>
      <c r="S559" s="1499">
        <v>9</v>
      </c>
      <c r="T559" s="1499">
        <v>10</v>
      </c>
      <c r="U559" s="1499">
        <v>7</v>
      </c>
      <c r="V559" s="1499">
        <v>4</v>
      </c>
      <c r="W559" s="1499">
        <v>8</v>
      </c>
      <c r="X559" s="1499">
        <v>1</v>
      </c>
      <c r="Y559" s="1499">
        <v>1</v>
      </c>
      <c r="Z559" s="1499" t="s">
        <v>36</v>
      </c>
      <c r="AA559" s="1508">
        <v>6</v>
      </c>
      <c r="AB559" s="1499">
        <v>14</v>
      </c>
      <c r="AC559" s="1499">
        <v>84</v>
      </c>
      <c r="AD559" s="1508">
        <v>40</v>
      </c>
      <c r="AE559" s="1500">
        <v>10.144927536231885</v>
      </c>
      <c r="AF559" s="1500">
        <v>60.869565217391312</v>
      </c>
      <c r="AG559" s="1501">
        <v>28.985507246376812</v>
      </c>
    </row>
    <row r="560" spans="2:33" s="1520" customFormat="1" ht="11.45" customHeight="1">
      <c r="B560" s="1521"/>
      <c r="C560" s="1522"/>
      <c r="D560" s="1523" t="s">
        <v>31</v>
      </c>
      <c r="E560" s="1508">
        <v>62</v>
      </c>
      <c r="F560" s="1499">
        <v>4</v>
      </c>
      <c r="G560" s="1499">
        <v>2</v>
      </c>
      <c r="H560" s="1499">
        <v>1</v>
      </c>
      <c r="I560" s="1499">
        <v>2</v>
      </c>
      <c r="J560" s="1499">
        <v>1</v>
      </c>
      <c r="K560" s="1499">
        <v>8</v>
      </c>
      <c r="L560" s="1499">
        <v>4</v>
      </c>
      <c r="M560" s="1499">
        <v>8</v>
      </c>
      <c r="N560" s="1499">
        <v>2</v>
      </c>
      <c r="O560" s="1499">
        <v>1</v>
      </c>
      <c r="P560" s="1499">
        <v>4</v>
      </c>
      <c r="Q560" s="1499">
        <v>5</v>
      </c>
      <c r="R560" s="1499">
        <v>3</v>
      </c>
      <c r="S560" s="1499">
        <v>3</v>
      </c>
      <c r="T560" s="1499">
        <v>4</v>
      </c>
      <c r="U560" s="1499">
        <v>4</v>
      </c>
      <c r="V560" s="1499">
        <v>1</v>
      </c>
      <c r="W560" s="1499">
        <v>3</v>
      </c>
      <c r="X560" s="1499" t="s">
        <v>36</v>
      </c>
      <c r="Y560" s="1499" t="s">
        <v>36</v>
      </c>
      <c r="Z560" s="1499" t="s">
        <v>36</v>
      </c>
      <c r="AA560" s="1508">
        <v>2</v>
      </c>
      <c r="AB560" s="1499">
        <v>7</v>
      </c>
      <c r="AC560" s="1499">
        <v>38</v>
      </c>
      <c r="AD560" s="1508">
        <v>15</v>
      </c>
      <c r="AE560" s="1500">
        <v>11.666666666666666</v>
      </c>
      <c r="AF560" s="1500">
        <v>63.333333333333329</v>
      </c>
      <c r="AG560" s="1501">
        <v>25</v>
      </c>
    </row>
    <row r="561" spans="2:33" s="1520" customFormat="1" ht="11.45" customHeight="1">
      <c r="B561" s="1537"/>
      <c r="C561" s="1546"/>
      <c r="D561" s="1518" t="s">
        <v>32</v>
      </c>
      <c r="E561" s="1508">
        <v>82</v>
      </c>
      <c r="F561" s="1499">
        <v>2</v>
      </c>
      <c r="G561" s="1499">
        <v>3</v>
      </c>
      <c r="H561" s="1499">
        <v>2</v>
      </c>
      <c r="I561" s="1499" t="s">
        <v>36</v>
      </c>
      <c r="J561" s="1499">
        <v>5</v>
      </c>
      <c r="K561" s="1499">
        <v>7</v>
      </c>
      <c r="L561" s="1499">
        <v>4</v>
      </c>
      <c r="M561" s="1499">
        <v>6</v>
      </c>
      <c r="N561" s="1499">
        <v>5</v>
      </c>
      <c r="O561" s="1499">
        <v>6</v>
      </c>
      <c r="P561" s="1499">
        <v>4</v>
      </c>
      <c r="Q561" s="1499">
        <v>4</v>
      </c>
      <c r="R561" s="1499">
        <v>5</v>
      </c>
      <c r="S561" s="1499">
        <v>6</v>
      </c>
      <c r="T561" s="1499">
        <v>6</v>
      </c>
      <c r="U561" s="1499">
        <v>3</v>
      </c>
      <c r="V561" s="1499">
        <v>3</v>
      </c>
      <c r="W561" s="1499">
        <v>5</v>
      </c>
      <c r="X561" s="1499">
        <v>1</v>
      </c>
      <c r="Y561" s="1499">
        <v>1</v>
      </c>
      <c r="Z561" s="1499" t="s">
        <v>36</v>
      </c>
      <c r="AA561" s="1508">
        <v>4</v>
      </c>
      <c r="AB561" s="1499">
        <v>7</v>
      </c>
      <c r="AC561" s="1499">
        <v>46</v>
      </c>
      <c r="AD561" s="1508">
        <v>25</v>
      </c>
      <c r="AE561" s="1500">
        <v>8.9743589743589745</v>
      </c>
      <c r="AF561" s="1500">
        <v>58.974358974358978</v>
      </c>
      <c r="AG561" s="1501">
        <v>32.051282051282051</v>
      </c>
    </row>
    <row r="562" spans="2:33" s="1520" customFormat="1" ht="11.45" customHeight="1">
      <c r="B562" s="1536" t="s">
        <v>1615</v>
      </c>
      <c r="C562" s="1545">
        <v>40</v>
      </c>
      <c r="D562" s="1547" t="s">
        <v>1435</v>
      </c>
      <c r="E562" s="1545">
        <v>81</v>
      </c>
      <c r="F562" s="1548">
        <v>2</v>
      </c>
      <c r="G562" s="1548">
        <v>8</v>
      </c>
      <c r="H562" s="1548">
        <v>2</v>
      </c>
      <c r="I562" s="1548" t="s">
        <v>36</v>
      </c>
      <c r="J562" s="1548">
        <v>1</v>
      </c>
      <c r="K562" s="1548">
        <v>5</v>
      </c>
      <c r="L562" s="1548">
        <v>9</v>
      </c>
      <c r="M562" s="1548">
        <v>6</v>
      </c>
      <c r="N562" s="1548">
        <v>2</v>
      </c>
      <c r="O562" s="1548">
        <v>7</v>
      </c>
      <c r="P562" s="1548">
        <v>4</v>
      </c>
      <c r="Q562" s="1548">
        <v>6</v>
      </c>
      <c r="R562" s="1548">
        <v>6</v>
      </c>
      <c r="S562" s="1548">
        <v>5</v>
      </c>
      <c r="T562" s="1548">
        <v>7</v>
      </c>
      <c r="U562" s="1548">
        <v>3</v>
      </c>
      <c r="V562" s="1548">
        <v>5</v>
      </c>
      <c r="W562" s="1548">
        <v>3</v>
      </c>
      <c r="X562" s="1548" t="s">
        <v>36</v>
      </c>
      <c r="Y562" s="1548" t="s">
        <v>36</v>
      </c>
      <c r="Z562" s="1548" t="s">
        <v>36</v>
      </c>
      <c r="AA562" s="1545" t="s">
        <v>36</v>
      </c>
      <c r="AB562" s="1548">
        <v>12</v>
      </c>
      <c r="AC562" s="1548">
        <v>46</v>
      </c>
      <c r="AD562" s="1545">
        <v>23</v>
      </c>
      <c r="AE562" s="1549">
        <v>14.814814814814813</v>
      </c>
      <c r="AF562" s="1549">
        <v>56.79012345679012</v>
      </c>
      <c r="AG562" s="1550">
        <v>28.39506172839506</v>
      </c>
    </row>
    <row r="563" spans="2:33" s="1520" customFormat="1" ht="11.45" customHeight="1">
      <c r="B563" s="1521"/>
      <c r="C563" s="1522"/>
      <c r="D563" s="1523" t="s">
        <v>31</v>
      </c>
      <c r="E563" s="1508">
        <v>44</v>
      </c>
      <c r="F563" s="1499">
        <v>2</v>
      </c>
      <c r="G563" s="1499">
        <v>7</v>
      </c>
      <c r="H563" s="1499" t="s">
        <v>36</v>
      </c>
      <c r="I563" s="1499" t="s">
        <v>36</v>
      </c>
      <c r="J563" s="1499">
        <v>1</v>
      </c>
      <c r="K563" s="1499">
        <v>3</v>
      </c>
      <c r="L563" s="1499">
        <v>5</v>
      </c>
      <c r="M563" s="1499">
        <v>3</v>
      </c>
      <c r="N563" s="1499">
        <v>1</v>
      </c>
      <c r="O563" s="1499">
        <v>4</v>
      </c>
      <c r="P563" s="1499">
        <v>3</v>
      </c>
      <c r="Q563" s="1499">
        <v>3</v>
      </c>
      <c r="R563" s="1499">
        <v>2</v>
      </c>
      <c r="S563" s="1499">
        <v>4</v>
      </c>
      <c r="T563" s="1499">
        <v>4</v>
      </c>
      <c r="U563" s="1499">
        <v>1</v>
      </c>
      <c r="V563" s="1499">
        <v>1</v>
      </c>
      <c r="W563" s="1499" t="s">
        <v>36</v>
      </c>
      <c r="X563" s="1499" t="s">
        <v>36</v>
      </c>
      <c r="Y563" s="1499" t="s">
        <v>36</v>
      </c>
      <c r="Z563" s="1499" t="s">
        <v>36</v>
      </c>
      <c r="AA563" s="1508" t="s">
        <v>36</v>
      </c>
      <c r="AB563" s="1499">
        <v>9</v>
      </c>
      <c r="AC563" s="1499">
        <v>25</v>
      </c>
      <c r="AD563" s="1508">
        <v>10</v>
      </c>
      <c r="AE563" s="1500">
        <v>20.454545454545457</v>
      </c>
      <c r="AF563" s="1500">
        <v>56.81818181818182</v>
      </c>
      <c r="AG563" s="1501">
        <v>22.727272727272727</v>
      </c>
    </row>
    <row r="564" spans="2:33" s="1520" customFormat="1" ht="11.45" customHeight="1">
      <c r="B564" s="1536"/>
      <c r="C564" s="1538"/>
      <c r="D564" s="1539" t="s">
        <v>32</v>
      </c>
      <c r="E564" s="1540">
        <v>37</v>
      </c>
      <c r="F564" s="1541" t="s">
        <v>36</v>
      </c>
      <c r="G564" s="1541">
        <v>1</v>
      </c>
      <c r="H564" s="1541">
        <v>2</v>
      </c>
      <c r="I564" s="1541" t="s">
        <v>36</v>
      </c>
      <c r="J564" s="1541" t="s">
        <v>36</v>
      </c>
      <c r="K564" s="1541">
        <v>2</v>
      </c>
      <c r="L564" s="1541">
        <v>4</v>
      </c>
      <c r="M564" s="1541">
        <v>3</v>
      </c>
      <c r="N564" s="1541">
        <v>1</v>
      </c>
      <c r="O564" s="1541">
        <v>3</v>
      </c>
      <c r="P564" s="1541">
        <v>1</v>
      </c>
      <c r="Q564" s="1541">
        <v>3</v>
      </c>
      <c r="R564" s="1541">
        <v>4</v>
      </c>
      <c r="S564" s="1541">
        <v>1</v>
      </c>
      <c r="T564" s="1541">
        <v>3</v>
      </c>
      <c r="U564" s="1541">
        <v>2</v>
      </c>
      <c r="V564" s="1541">
        <v>4</v>
      </c>
      <c r="W564" s="1541">
        <v>3</v>
      </c>
      <c r="X564" s="1541" t="s">
        <v>36</v>
      </c>
      <c r="Y564" s="1541" t="s">
        <v>36</v>
      </c>
      <c r="Z564" s="1541" t="s">
        <v>36</v>
      </c>
      <c r="AA564" s="1540" t="s">
        <v>36</v>
      </c>
      <c r="AB564" s="1541">
        <v>3</v>
      </c>
      <c r="AC564" s="1541">
        <v>21</v>
      </c>
      <c r="AD564" s="1540">
        <v>13</v>
      </c>
      <c r="AE564" s="1542">
        <v>8.1081081081081088</v>
      </c>
      <c r="AF564" s="1542">
        <v>56.756756756756758</v>
      </c>
      <c r="AG564" s="1543">
        <v>35.135135135135137</v>
      </c>
    </row>
    <row r="565" spans="2:33" s="1520" customFormat="1" ht="11.45" customHeight="1">
      <c r="B565" s="1544" t="s">
        <v>1616</v>
      </c>
      <c r="C565" s="1508">
        <v>132</v>
      </c>
      <c r="D565" s="1518" t="s">
        <v>1435</v>
      </c>
      <c r="E565" s="1508">
        <v>268</v>
      </c>
      <c r="F565" s="1499">
        <v>2</v>
      </c>
      <c r="G565" s="1499">
        <v>6</v>
      </c>
      <c r="H565" s="1499">
        <v>4</v>
      </c>
      <c r="I565" s="1499">
        <v>5</v>
      </c>
      <c r="J565" s="1499">
        <v>11</v>
      </c>
      <c r="K565" s="1499">
        <v>6</v>
      </c>
      <c r="L565" s="1499">
        <v>9</v>
      </c>
      <c r="M565" s="1499">
        <v>13</v>
      </c>
      <c r="N565" s="1499">
        <v>12</v>
      </c>
      <c r="O565" s="1499">
        <v>18</v>
      </c>
      <c r="P565" s="1499">
        <v>18</v>
      </c>
      <c r="Q565" s="1499">
        <v>21</v>
      </c>
      <c r="R565" s="1499">
        <v>30</v>
      </c>
      <c r="S565" s="1499">
        <v>23</v>
      </c>
      <c r="T565" s="1499">
        <v>26</v>
      </c>
      <c r="U565" s="1499">
        <v>19</v>
      </c>
      <c r="V565" s="1499">
        <v>20</v>
      </c>
      <c r="W565" s="1499">
        <v>14</v>
      </c>
      <c r="X565" s="1499">
        <v>6</v>
      </c>
      <c r="Y565" s="1499">
        <v>3</v>
      </c>
      <c r="Z565" s="1499">
        <v>1</v>
      </c>
      <c r="AA565" s="1508">
        <v>1</v>
      </c>
      <c r="AB565" s="1499">
        <v>12</v>
      </c>
      <c r="AC565" s="1499">
        <v>143</v>
      </c>
      <c r="AD565" s="1508">
        <v>112</v>
      </c>
      <c r="AE565" s="1500">
        <v>4.4943820224719104</v>
      </c>
      <c r="AF565" s="1500">
        <v>53.558052434456926</v>
      </c>
      <c r="AG565" s="1501">
        <v>41.947565543071164</v>
      </c>
    </row>
    <row r="566" spans="2:33" s="1520" customFormat="1" ht="11.45" customHeight="1">
      <c r="B566" s="1521"/>
      <c r="C566" s="1522"/>
      <c r="D566" s="1523" t="s">
        <v>31</v>
      </c>
      <c r="E566" s="1508">
        <v>114</v>
      </c>
      <c r="F566" s="1499">
        <v>1</v>
      </c>
      <c r="G566" s="1499">
        <v>3</v>
      </c>
      <c r="H566" s="1499">
        <v>2</v>
      </c>
      <c r="I566" s="1499">
        <v>2</v>
      </c>
      <c r="J566" s="1499">
        <v>5</v>
      </c>
      <c r="K566" s="1499">
        <v>1</v>
      </c>
      <c r="L566" s="1499">
        <v>2</v>
      </c>
      <c r="M566" s="1499">
        <v>5</v>
      </c>
      <c r="N566" s="1499">
        <v>6</v>
      </c>
      <c r="O566" s="1499">
        <v>9</v>
      </c>
      <c r="P566" s="1499">
        <v>8</v>
      </c>
      <c r="Q566" s="1499">
        <v>12</v>
      </c>
      <c r="R566" s="1499">
        <v>12</v>
      </c>
      <c r="S566" s="1499">
        <v>10</v>
      </c>
      <c r="T566" s="1499">
        <v>11</v>
      </c>
      <c r="U566" s="1499">
        <v>11</v>
      </c>
      <c r="V566" s="1499">
        <v>8</v>
      </c>
      <c r="W566" s="1499">
        <v>3</v>
      </c>
      <c r="X566" s="1499">
        <v>2</v>
      </c>
      <c r="Y566" s="1499">
        <v>1</v>
      </c>
      <c r="Z566" s="1499" t="s">
        <v>36</v>
      </c>
      <c r="AA566" s="1508" t="s">
        <v>36</v>
      </c>
      <c r="AB566" s="1499">
        <v>6</v>
      </c>
      <c r="AC566" s="1499">
        <v>62</v>
      </c>
      <c r="AD566" s="1508">
        <v>46</v>
      </c>
      <c r="AE566" s="1500">
        <v>5.2631578947368416</v>
      </c>
      <c r="AF566" s="1500">
        <v>54.385964912280706</v>
      </c>
      <c r="AG566" s="1501">
        <v>40.350877192982452</v>
      </c>
    </row>
    <row r="567" spans="2:33" s="1520" customFormat="1" ht="11.45" customHeight="1">
      <c r="B567" s="1537"/>
      <c r="C567" s="1538"/>
      <c r="D567" s="1539" t="s">
        <v>32</v>
      </c>
      <c r="E567" s="1540">
        <v>154</v>
      </c>
      <c r="F567" s="1541">
        <v>1</v>
      </c>
      <c r="G567" s="1541">
        <v>3</v>
      </c>
      <c r="H567" s="1541">
        <v>2</v>
      </c>
      <c r="I567" s="1541">
        <v>3</v>
      </c>
      <c r="J567" s="1541">
        <v>6</v>
      </c>
      <c r="K567" s="1541">
        <v>5</v>
      </c>
      <c r="L567" s="1541">
        <v>7</v>
      </c>
      <c r="M567" s="1541">
        <v>8</v>
      </c>
      <c r="N567" s="1541">
        <v>6</v>
      </c>
      <c r="O567" s="1541">
        <v>9</v>
      </c>
      <c r="P567" s="1541">
        <v>10</v>
      </c>
      <c r="Q567" s="1541">
        <v>9</v>
      </c>
      <c r="R567" s="1541">
        <v>18</v>
      </c>
      <c r="S567" s="1541">
        <v>13</v>
      </c>
      <c r="T567" s="1541">
        <v>15</v>
      </c>
      <c r="U567" s="1541">
        <v>8</v>
      </c>
      <c r="V567" s="1541">
        <v>12</v>
      </c>
      <c r="W567" s="1541">
        <v>11</v>
      </c>
      <c r="X567" s="1541">
        <v>4</v>
      </c>
      <c r="Y567" s="1541">
        <v>2</v>
      </c>
      <c r="Z567" s="1541">
        <v>1</v>
      </c>
      <c r="AA567" s="1540">
        <v>1</v>
      </c>
      <c r="AB567" s="1541">
        <v>6</v>
      </c>
      <c r="AC567" s="1541">
        <v>81</v>
      </c>
      <c r="AD567" s="1540">
        <v>66</v>
      </c>
      <c r="AE567" s="1542">
        <v>3.9215686274509802</v>
      </c>
      <c r="AF567" s="1542">
        <v>52.941176470588239</v>
      </c>
      <c r="AG567" s="1543">
        <v>43.137254901960787</v>
      </c>
    </row>
    <row r="568" spans="2:33" s="1520" customFormat="1" ht="11.45" customHeight="1">
      <c r="B568" s="1536" t="s">
        <v>1617</v>
      </c>
      <c r="C568" s="1508">
        <v>85</v>
      </c>
      <c r="D568" s="1518" t="s">
        <v>1435</v>
      </c>
      <c r="E568" s="1508">
        <v>161</v>
      </c>
      <c r="F568" s="1499">
        <v>5</v>
      </c>
      <c r="G568" s="1499">
        <v>4</v>
      </c>
      <c r="H568" s="1499">
        <v>8</v>
      </c>
      <c r="I568" s="1499">
        <v>3</v>
      </c>
      <c r="J568" s="1499">
        <v>3</v>
      </c>
      <c r="K568" s="1499">
        <v>5</v>
      </c>
      <c r="L568" s="1499">
        <v>5</v>
      </c>
      <c r="M568" s="1499">
        <v>6</v>
      </c>
      <c r="N568" s="1499">
        <v>4</v>
      </c>
      <c r="O568" s="1499">
        <v>11</v>
      </c>
      <c r="P568" s="1499">
        <v>5</v>
      </c>
      <c r="Q568" s="1499">
        <v>11</v>
      </c>
      <c r="R568" s="1499">
        <v>17</v>
      </c>
      <c r="S568" s="1499">
        <v>9</v>
      </c>
      <c r="T568" s="1499">
        <v>19</v>
      </c>
      <c r="U568" s="1499">
        <v>12</v>
      </c>
      <c r="V568" s="1499">
        <v>21</v>
      </c>
      <c r="W568" s="1499">
        <v>6</v>
      </c>
      <c r="X568" s="1499">
        <v>6</v>
      </c>
      <c r="Y568" s="1499" t="s">
        <v>36</v>
      </c>
      <c r="Z568" s="1499" t="s">
        <v>36</v>
      </c>
      <c r="AA568" s="1508">
        <v>1</v>
      </c>
      <c r="AB568" s="1499">
        <v>17</v>
      </c>
      <c r="AC568" s="1499">
        <v>70</v>
      </c>
      <c r="AD568" s="1508">
        <v>73</v>
      </c>
      <c r="AE568" s="1500">
        <v>10.625</v>
      </c>
      <c r="AF568" s="1500">
        <v>43.75</v>
      </c>
      <c r="AG568" s="1501">
        <v>45.625</v>
      </c>
    </row>
    <row r="569" spans="2:33" s="1520" customFormat="1" ht="11.45" customHeight="1">
      <c r="B569" s="1521"/>
      <c r="C569" s="1522"/>
      <c r="D569" s="1523" t="s">
        <v>31</v>
      </c>
      <c r="E569" s="1508">
        <v>74</v>
      </c>
      <c r="F569" s="1499">
        <v>4</v>
      </c>
      <c r="G569" s="1499">
        <v>2</v>
      </c>
      <c r="H569" s="1499">
        <v>2</v>
      </c>
      <c r="I569" s="1499">
        <v>3</v>
      </c>
      <c r="J569" s="1499">
        <v>2</v>
      </c>
      <c r="K569" s="1499">
        <v>2</v>
      </c>
      <c r="L569" s="1499">
        <v>2</v>
      </c>
      <c r="M569" s="1499">
        <v>3</v>
      </c>
      <c r="N569" s="1499">
        <v>3</v>
      </c>
      <c r="O569" s="1499">
        <v>6</v>
      </c>
      <c r="P569" s="1499">
        <v>2</v>
      </c>
      <c r="Q569" s="1499">
        <v>4</v>
      </c>
      <c r="R569" s="1499">
        <v>6</v>
      </c>
      <c r="S569" s="1499">
        <v>5</v>
      </c>
      <c r="T569" s="1499">
        <v>8</v>
      </c>
      <c r="U569" s="1499">
        <v>5</v>
      </c>
      <c r="V569" s="1499">
        <v>8</v>
      </c>
      <c r="W569" s="1499">
        <v>3</v>
      </c>
      <c r="X569" s="1499">
        <v>3</v>
      </c>
      <c r="Y569" s="1499" t="s">
        <v>36</v>
      </c>
      <c r="Z569" s="1499" t="s">
        <v>36</v>
      </c>
      <c r="AA569" s="1508">
        <v>1</v>
      </c>
      <c r="AB569" s="1499">
        <v>8</v>
      </c>
      <c r="AC569" s="1499">
        <v>33</v>
      </c>
      <c r="AD569" s="1508">
        <v>32</v>
      </c>
      <c r="AE569" s="1500">
        <v>10.95890410958904</v>
      </c>
      <c r="AF569" s="1500">
        <v>45.205479452054789</v>
      </c>
      <c r="AG569" s="1501">
        <v>43.835616438356162</v>
      </c>
    </row>
    <row r="570" spans="2:33" s="1520" customFormat="1" ht="11.45" customHeight="1">
      <c r="B570" s="1536"/>
      <c r="C570" s="1538"/>
      <c r="D570" s="1539" t="s">
        <v>32</v>
      </c>
      <c r="E570" s="1540">
        <v>87</v>
      </c>
      <c r="F570" s="1541">
        <v>1</v>
      </c>
      <c r="G570" s="1541">
        <v>2</v>
      </c>
      <c r="H570" s="1541">
        <v>6</v>
      </c>
      <c r="I570" s="1541" t="s">
        <v>36</v>
      </c>
      <c r="J570" s="1541">
        <v>1</v>
      </c>
      <c r="K570" s="1541">
        <v>3</v>
      </c>
      <c r="L570" s="1541">
        <v>3</v>
      </c>
      <c r="M570" s="1541">
        <v>3</v>
      </c>
      <c r="N570" s="1541">
        <v>1</v>
      </c>
      <c r="O570" s="1541">
        <v>5</v>
      </c>
      <c r="P570" s="1541">
        <v>3</v>
      </c>
      <c r="Q570" s="1541">
        <v>7</v>
      </c>
      <c r="R570" s="1541">
        <v>11</v>
      </c>
      <c r="S570" s="1541">
        <v>4</v>
      </c>
      <c r="T570" s="1541">
        <v>11</v>
      </c>
      <c r="U570" s="1541">
        <v>7</v>
      </c>
      <c r="V570" s="1541">
        <v>13</v>
      </c>
      <c r="W570" s="1541">
        <v>3</v>
      </c>
      <c r="X570" s="1541">
        <v>3</v>
      </c>
      <c r="Y570" s="1541" t="s">
        <v>36</v>
      </c>
      <c r="Z570" s="1541" t="s">
        <v>36</v>
      </c>
      <c r="AA570" s="1540" t="s">
        <v>36</v>
      </c>
      <c r="AB570" s="1541">
        <v>9</v>
      </c>
      <c r="AC570" s="1541">
        <v>37</v>
      </c>
      <c r="AD570" s="1540">
        <v>41</v>
      </c>
      <c r="AE570" s="1542">
        <v>10.344827586206897</v>
      </c>
      <c r="AF570" s="1542">
        <v>42.528735632183903</v>
      </c>
      <c r="AG570" s="1543">
        <v>47.126436781609193</v>
      </c>
    </row>
    <row r="571" spans="2:33" s="1520" customFormat="1" ht="11.45" customHeight="1">
      <c r="B571" s="1544" t="s">
        <v>1618</v>
      </c>
      <c r="C571" s="1508">
        <v>149</v>
      </c>
      <c r="D571" s="1518" t="s">
        <v>1435</v>
      </c>
      <c r="E571" s="1508">
        <v>286</v>
      </c>
      <c r="F571" s="1499" t="s">
        <v>36</v>
      </c>
      <c r="G571" s="1499">
        <v>4</v>
      </c>
      <c r="H571" s="1499">
        <v>10</v>
      </c>
      <c r="I571" s="1499">
        <v>6</v>
      </c>
      <c r="J571" s="1499">
        <v>7</v>
      </c>
      <c r="K571" s="1499">
        <v>7</v>
      </c>
      <c r="L571" s="1499">
        <v>9</v>
      </c>
      <c r="M571" s="1499">
        <v>7</v>
      </c>
      <c r="N571" s="1499">
        <v>9</v>
      </c>
      <c r="O571" s="1499">
        <v>27</v>
      </c>
      <c r="P571" s="1499">
        <v>14</v>
      </c>
      <c r="Q571" s="1499">
        <v>22</v>
      </c>
      <c r="R571" s="1499">
        <v>27</v>
      </c>
      <c r="S571" s="1499">
        <v>24</v>
      </c>
      <c r="T571" s="1499">
        <v>38</v>
      </c>
      <c r="U571" s="1499">
        <v>27</v>
      </c>
      <c r="V571" s="1499">
        <v>26</v>
      </c>
      <c r="W571" s="1499">
        <v>11</v>
      </c>
      <c r="X571" s="1499">
        <v>4</v>
      </c>
      <c r="Y571" s="1499">
        <v>2</v>
      </c>
      <c r="Z571" s="1499" t="s">
        <v>36</v>
      </c>
      <c r="AA571" s="1508">
        <v>5</v>
      </c>
      <c r="AB571" s="1499">
        <v>14</v>
      </c>
      <c r="AC571" s="1499">
        <v>135</v>
      </c>
      <c r="AD571" s="1508">
        <v>132</v>
      </c>
      <c r="AE571" s="1500">
        <v>4.9822064056939501</v>
      </c>
      <c r="AF571" s="1500">
        <v>48.042704626334519</v>
      </c>
      <c r="AG571" s="1501">
        <v>46.97508896797153</v>
      </c>
    </row>
    <row r="572" spans="2:33" s="1520" customFormat="1" ht="11.45" customHeight="1">
      <c r="B572" s="1521"/>
      <c r="C572" s="1522"/>
      <c r="D572" s="1523" t="s">
        <v>31</v>
      </c>
      <c r="E572" s="1508">
        <v>145</v>
      </c>
      <c r="F572" s="1499" t="s">
        <v>36</v>
      </c>
      <c r="G572" s="1499">
        <v>1</v>
      </c>
      <c r="H572" s="1499">
        <v>9</v>
      </c>
      <c r="I572" s="1499">
        <v>2</v>
      </c>
      <c r="J572" s="1499">
        <v>4</v>
      </c>
      <c r="K572" s="1499">
        <v>2</v>
      </c>
      <c r="L572" s="1499">
        <v>7</v>
      </c>
      <c r="M572" s="1499">
        <v>3</v>
      </c>
      <c r="N572" s="1499">
        <v>4</v>
      </c>
      <c r="O572" s="1499">
        <v>14</v>
      </c>
      <c r="P572" s="1499">
        <v>9</v>
      </c>
      <c r="Q572" s="1499">
        <v>13</v>
      </c>
      <c r="R572" s="1499">
        <v>13</v>
      </c>
      <c r="S572" s="1499">
        <v>10</v>
      </c>
      <c r="T572" s="1499">
        <v>20</v>
      </c>
      <c r="U572" s="1499">
        <v>14</v>
      </c>
      <c r="V572" s="1499">
        <v>10</v>
      </c>
      <c r="W572" s="1499">
        <v>4</v>
      </c>
      <c r="X572" s="1499">
        <v>2</v>
      </c>
      <c r="Y572" s="1499" t="s">
        <v>36</v>
      </c>
      <c r="Z572" s="1499" t="s">
        <v>36</v>
      </c>
      <c r="AA572" s="1508">
        <v>4</v>
      </c>
      <c r="AB572" s="1499">
        <v>10</v>
      </c>
      <c r="AC572" s="1499">
        <v>71</v>
      </c>
      <c r="AD572" s="1508">
        <v>60</v>
      </c>
      <c r="AE572" s="1500">
        <v>7.0921985815602842</v>
      </c>
      <c r="AF572" s="1500">
        <v>50.354609929078009</v>
      </c>
      <c r="AG572" s="1501">
        <v>42.553191489361701</v>
      </c>
    </row>
    <row r="573" spans="2:33" s="1520" customFormat="1" ht="11.45" customHeight="1">
      <c r="B573" s="1537"/>
      <c r="C573" s="1538"/>
      <c r="D573" s="1539" t="s">
        <v>32</v>
      </c>
      <c r="E573" s="1540">
        <v>141</v>
      </c>
      <c r="F573" s="1541" t="s">
        <v>36</v>
      </c>
      <c r="G573" s="1541">
        <v>3</v>
      </c>
      <c r="H573" s="1541">
        <v>1</v>
      </c>
      <c r="I573" s="1541">
        <v>4</v>
      </c>
      <c r="J573" s="1541">
        <v>3</v>
      </c>
      <c r="K573" s="1541">
        <v>5</v>
      </c>
      <c r="L573" s="1541">
        <v>2</v>
      </c>
      <c r="M573" s="1541">
        <v>4</v>
      </c>
      <c r="N573" s="1541">
        <v>5</v>
      </c>
      <c r="O573" s="1541">
        <v>13</v>
      </c>
      <c r="P573" s="1541">
        <v>5</v>
      </c>
      <c r="Q573" s="1541">
        <v>9</v>
      </c>
      <c r="R573" s="1541">
        <v>14</v>
      </c>
      <c r="S573" s="1541">
        <v>14</v>
      </c>
      <c r="T573" s="1541">
        <v>18</v>
      </c>
      <c r="U573" s="1541">
        <v>13</v>
      </c>
      <c r="V573" s="1541">
        <v>16</v>
      </c>
      <c r="W573" s="1541">
        <v>7</v>
      </c>
      <c r="X573" s="1541">
        <v>2</v>
      </c>
      <c r="Y573" s="1541">
        <v>2</v>
      </c>
      <c r="Z573" s="1541" t="s">
        <v>36</v>
      </c>
      <c r="AA573" s="1540">
        <v>1</v>
      </c>
      <c r="AB573" s="1541">
        <v>4</v>
      </c>
      <c r="AC573" s="1541">
        <v>64</v>
      </c>
      <c r="AD573" s="1540">
        <v>72</v>
      </c>
      <c r="AE573" s="1542">
        <v>2.8571428571428572</v>
      </c>
      <c r="AF573" s="1542">
        <v>45.714285714285715</v>
      </c>
      <c r="AG573" s="1543">
        <v>51.428571428571423</v>
      </c>
    </row>
    <row r="574" spans="2:33" s="1520" customFormat="1" ht="11.45" customHeight="1">
      <c r="B574" s="1536" t="s">
        <v>1619</v>
      </c>
      <c r="C574" s="1508">
        <v>132</v>
      </c>
      <c r="D574" s="1518" t="s">
        <v>1435</v>
      </c>
      <c r="E574" s="1508">
        <v>294</v>
      </c>
      <c r="F574" s="1499">
        <v>3</v>
      </c>
      <c r="G574" s="1499">
        <v>11</v>
      </c>
      <c r="H574" s="1499">
        <v>13</v>
      </c>
      <c r="I574" s="1499">
        <v>10</v>
      </c>
      <c r="J574" s="1499">
        <v>7</v>
      </c>
      <c r="K574" s="1499">
        <v>7</v>
      </c>
      <c r="L574" s="1499">
        <v>4</v>
      </c>
      <c r="M574" s="1499">
        <v>10</v>
      </c>
      <c r="N574" s="1499">
        <v>13</v>
      </c>
      <c r="O574" s="1499">
        <v>20</v>
      </c>
      <c r="P574" s="1499">
        <v>20</v>
      </c>
      <c r="Q574" s="1499">
        <v>27</v>
      </c>
      <c r="R574" s="1499">
        <v>20</v>
      </c>
      <c r="S574" s="1499">
        <v>22</v>
      </c>
      <c r="T574" s="1499">
        <v>31</v>
      </c>
      <c r="U574" s="1499">
        <v>23</v>
      </c>
      <c r="V574" s="1499">
        <v>25</v>
      </c>
      <c r="W574" s="1499">
        <v>10</v>
      </c>
      <c r="X574" s="1499">
        <v>7</v>
      </c>
      <c r="Y574" s="1499">
        <v>4</v>
      </c>
      <c r="Z574" s="1499">
        <v>1</v>
      </c>
      <c r="AA574" s="1508">
        <v>6</v>
      </c>
      <c r="AB574" s="1499">
        <v>27</v>
      </c>
      <c r="AC574" s="1499">
        <v>138</v>
      </c>
      <c r="AD574" s="1508">
        <v>123</v>
      </c>
      <c r="AE574" s="1500">
        <v>9.375</v>
      </c>
      <c r="AF574" s="1500">
        <v>47.916666666666671</v>
      </c>
      <c r="AG574" s="1501">
        <v>42.708333333333329</v>
      </c>
    </row>
    <row r="575" spans="2:33" s="1520" customFormat="1" ht="11.45" customHeight="1">
      <c r="B575" s="1521"/>
      <c r="C575" s="1522"/>
      <c r="D575" s="1523" t="s">
        <v>31</v>
      </c>
      <c r="E575" s="1508">
        <v>135</v>
      </c>
      <c r="F575" s="1499">
        <v>2</v>
      </c>
      <c r="G575" s="1499">
        <v>5</v>
      </c>
      <c r="H575" s="1499">
        <v>4</v>
      </c>
      <c r="I575" s="1499">
        <v>3</v>
      </c>
      <c r="J575" s="1499">
        <v>3</v>
      </c>
      <c r="K575" s="1499">
        <v>3</v>
      </c>
      <c r="L575" s="1499">
        <v>2</v>
      </c>
      <c r="M575" s="1499">
        <v>4</v>
      </c>
      <c r="N575" s="1499">
        <v>6</v>
      </c>
      <c r="O575" s="1499">
        <v>8</v>
      </c>
      <c r="P575" s="1499">
        <v>11</v>
      </c>
      <c r="Q575" s="1499">
        <v>16</v>
      </c>
      <c r="R575" s="1499">
        <v>10</v>
      </c>
      <c r="S575" s="1499">
        <v>12</v>
      </c>
      <c r="T575" s="1499">
        <v>14</v>
      </c>
      <c r="U575" s="1499">
        <v>12</v>
      </c>
      <c r="V575" s="1499">
        <v>10</v>
      </c>
      <c r="W575" s="1499">
        <v>3</v>
      </c>
      <c r="X575" s="1499">
        <v>3</v>
      </c>
      <c r="Y575" s="1499">
        <v>1</v>
      </c>
      <c r="Z575" s="1499" t="s">
        <v>36</v>
      </c>
      <c r="AA575" s="1508">
        <v>3</v>
      </c>
      <c r="AB575" s="1499">
        <v>11</v>
      </c>
      <c r="AC575" s="1499">
        <v>66</v>
      </c>
      <c r="AD575" s="1508">
        <v>55</v>
      </c>
      <c r="AE575" s="1500">
        <v>8.3333333333333321</v>
      </c>
      <c r="AF575" s="1500">
        <v>50</v>
      </c>
      <c r="AG575" s="1501">
        <v>41.666666666666671</v>
      </c>
    </row>
    <row r="576" spans="2:33" s="1520" customFormat="1" ht="11.45" customHeight="1">
      <c r="B576" s="1536"/>
      <c r="C576" s="1538"/>
      <c r="D576" s="1539" t="s">
        <v>32</v>
      </c>
      <c r="E576" s="1540">
        <v>159</v>
      </c>
      <c r="F576" s="1541">
        <v>1</v>
      </c>
      <c r="G576" s="1541">
        <v>6</v>
      </c>
      <c r="H576" s="1541">
        <v>9</v>
      </c>
      <c r="I576" s="1541">
        <v>7</v>
      </c>
      <c r="J576" s="1541">
        <v>4</v>
      </c>
      <c r="K576" s="1541">
        <v>4</v>
      </c>
      <c r="L576" s="1541">
        <v>2</v>
      </c>
      <c r="M576" s="1541">
        <v>6</v>
      </c>
      <c r="N576" s="1541">
        <v>7</v>
      </c>
      <c r="O576" s="1541">
        <v>12</v>
      </c>
      <c r="P576" s="1541">
        <v>9</v>
      </c>
      <c r="Q576" s="1541">
        <v>11</v>
      </c>
      <c r="R576" s="1541">
        <v>10</v>
      </c>
      <c r="S576" s="1541">
        <v>10</v>
      </c>
      <c r="T576" s="1541">
        <v>17</v>
      </c>
      <c r="U576" s="1541">
        <v>11</v>
      </c>
      <c r="V576" s="1541">
        <v>15</v>
      </c>
      <c r="W576" s="1541">
        <v>7</v>
      </c>
      <c r="X576" s="1541">
        <v>4</v>
      </c>
      <c r="Y576" s="1541">
        <v>3</v>
      </c>
      <c r="Z576" s="1541">
        <v>1</v>
      </c>
      <c r="AA576" s="1540">
        <v>3</v>
      </c>
      <c r="AB576" s="1541">
        <v>16</v>
      </c>
      <c r="AC576" s="1541">
        <v>72</v>
      </c>
      <c r="AD576" s="1540">
        <v>68</v>
      </c>
      <c r="AE576" s="1542">
        <v>10.256410256410255</v>
      </c>
      <c r="AF576" s="1542">
        <v>46.153846153846153</v>
      </c>
      <c r="AG576" s="1543">
        <v>43.589743589743591</v>
      </c>
    </row>
    <row r="577" spans="2:64" s="1520" customFormat="1" ht="11.45" customHeight="1">
      <c r="B577" s="1544" t="s">
        <v>1620</v>
      </c>
      <c r="C577" s="1508">
        <v>662</v>
      </c>
      <c r="D577" s="1518" t="s">
        <v>1435</v>
      </c>
      <c r="E577" s="1508">
        <v>1494</v>
      </c>
      <c r="F577" s="1499">
        <v>74</v>
      </c>
      <c r="G577" s="1499">
        <v>61</v>
      </c>
      <c r="H577" s="1499">
        <v>82</v>
      </c>
      <c r="I577" s="1499">
        <v>76</v>
      </c>
      <c r="J577" s="1499">
        <v>50</v>
      </c>
      <c r="K577" s="1499">
        <v>67</v>
      </c>
      <c r="L577" s="1499">
        <v>71</v>
      </c>
      <c r="M577" s="1499">
        <v>99</v>
      </c>
      <c r="N577" s="1499">
        <v>119</v>
      </c>
      <c r="O577" s="1499">
        <v>163</v>
      </c>
      <c r="P577" s="1499">
        <v>96</v>
      </c>
      <c r="Q577" s="1499">
        <v>72</v>
      </c>
      <c r="R577" s="1499">
        <v>73</v>
      </c>
      <c r="S577" s="1499">
        <v>109</v>
      </c>
      <c r="T577" s="1499">
        <v>99</v>
      </c>
      <c r="U577" s="1499">
        <v>53</v>
      </c>
      <c r="V577" s="1499">
        <v>49</v>
      </c>
      <c r="W577" s="1499">
        <v>43</v>
      </c>
      <c r="X577" s="1499">
        <v>14</v>
      </c>
      <c r="Y577" s="1499">
        <v>5</v>
      </c>
      <c r="Z577" s="1499">
        <v>1</v>
      </c>
      <c r="AA577" s="1508">
        <v>18</v>
      </c>
      <c r="AB577" s="1499">
        <v>217</v>
      </c>
      <c r="AC577" s="1499">
        <v>886</v>
      </c>
      <c r="AD577" s="1508">
        <v>373</v>
      </c>
      <c r="AE577" s="1500">
        <v>14.70189701897019</v>
      </c>
      <c r="AF577" s="1500">
        <v>60.027100271002709</v>
      </c>
      <c r="AG577" s="1501">
        <v>25.271002710027101</v>
      </c>
    </row>
    <row r="578" spans="2:64" s="1520" customFormat="1" ht="11.45" customHeight="1">
      <c r="B578" s="1521"/>
      <c r="C578" s="1522"/>
      <c r="D578" s="1523" t="s">
        <v>31</v>
      </c>
      <c r="E578" s="1508">
        <v>711</v>
      </c>
      <c r="F578" s="1499">
        <v>49</v>
      </c>
      <c r="G578" s="1499">
        <v>34</v>
      </c>
      <c r="H578" s="1499">
        <v>42</v>
      </c>
      <c r="I578" s="1499">
        <v>29</v>
      </c>
      <c r="J578" s="1499">
        <v>19</v>
      </c>
      <c r="K578" s="1499">
        <v>28</v>
      </c>
      <c r="L578" s="1499">
        <v>36</v>
      </c>
      <c r="M578" s="1499">
        <v>50</v>
      </c>
      <c r="N578" s="1499">
        <v>56</v>
      </c>
      <c r="O578" s="1499">
        <v>82</v>
      </c>
      <c r="P578" s="1499">
        <v>43</v>
      </c>
      <c r="Q578" s="1499">
        <v>35</v>
      </c>
      <c r="R578" s="1499">
        <v>34</v>
      </c>
      <c r="S578" s="1499">
        <v>53</v>
      </c>
      <c r="T578" s="1499">
        <v>44</v>
      </c>
      <c r="U578" s="1499">
        <v>30</v>
      </c>
      <c r="V578" s="1499">
        <v>15</v>
      </c>
      <c r="W578" s="1499">
        <v>18</v>
      </c>
      <c r="X578" s="1499">
        <v>2</v>
      </c>
      <c r="Y578" s="1499" t="s">
        <v>36</v>
      </c>
      <c r="Z578" s="1499" t="s">
        <v>36</v>
      </c>
      <c r="AA578" s="1508">
        <v>12</v>
      </c>
      <c r="AB578" s="1499">
        <v>125</v>
      </c>
      <c r="AC578" s="1499">
        <v>412</v>
      </c>
      <c r="AD578" s="1508">
        <v>162</v>
      </c>
      <c r="AE578" s="1500">
        <v>17.882689556509298</v>
      </c>
      <c r="AF578" s="1500">
        <v>58.941344778254646</v>
      </c>
      <c r="AG578" s="1501">
        <v>23.175965665236049</v>
      </c>
    </row>
    <row r="579" spans="2:64" s="1520" customFormat="1" ht="11.45" customHeight="1">
      <c r="B579" s="1537"/>
      <c r="C579" s="1538"/>
      <c r="D579" s="1539" t="s">
        <v>32</v>
      </c>
      <c r="E579" s="1540">
        <v>783</v>
      </c>
      <c r="F579" s="1541">
        <v>25</v>
      </c>
      <c r="G579" s="1541">
        <v>27</v>
      </c>
      <c r="H579" s="1541">
        <v>40</v>
      </c>
      <c r="I579" s="1541">
        <v>47</v>
      </c>
      <c r="J579" s="1541">
        <v>31</v>
      </c>
      <c r="K579" s="1541">
        <v>39</v>
      </c>
      <c r="L579" s="1541">
        <v>35</v>
      </c>
      <c r="M579" s="1541">
        <v>49</v>
      </c>
      <c r="N579" s="1541">
        <v>63</v>
      </c>
      <c r="O579" s="1541">
        <v>81</v>
      </c>
      <c r="P579" s="1541">
        <v>53</v>
      </c>
      <c r="Q579" s="1541">
        <v>37</v>
      </c>
      <c r="R579" s="1541">
        <v>39</v>
      </c>
      <c r="S579" s="1541">
        <v>56</v>
      </c>
      <c r="T579" s="1541">
        <v>55</v>
      </c>
      <c r="U579" s="1541">
        <v>23</v>
      </c>
      <c r="V579" s="1541">
        <v>34</v>
      </c>
      <c r="W579" s="1541">
        <v>25</v>
      </c>
      <c r="X579" s="1541">
        <v>12</v>
      </c>
      <c r="Y579" s="1541">
        <v>5</v>
      </c>
      <c r="Z579" s="1541">
        <v>1</v>
      </c>
      <c r="AA579" s="1540">
        <v>6</v>
      </c>
      <c r="AB579" s="1541">
        <v>92</v>
      </c>
      <c r="AC579" s="1541">
        <v>474</v>
      </c>
      <c r="AD579" s="1540">
        <v>211</v>
      </c>
      <c r="AE579" s="1542">
        <v>11.840411840411841</v>
      </c>
      <c r="AF579" s="1542">
        <v>61.003861003861005</v>
      </c>
      <c r="AG579" s="1543">
        <v>27.155727155727156</v>
      </c>
    </row>
    <row r="580" spans="2:64" s="1520" customFormat="1" ht="11.45" customHeight="1">
      <c r="B580" s="1536" t="s">
        <v>1621</v>
      </c>
      <c r="C580" s="1508">
        <v>629</v>
      </c>
      <c r="D580" s="1518" t="s">
        <v>1435</v>
      </c>
      <c r="E580" s="1508">
        <v>1719</v>
      </c>
      <c r="F580" s="1499">
        <v>73</v>
      </c>
      <c r="G580" s="1499">
        <v>86</v>
      </c>
      <c r="H580" s="1499">
        <v>145</v>
      </c>
      <c r="I580" s="1499">
        <v>164</v>
      </c>
      <c r="J580" s="1499">
        <v>52</v>
      </c>
      <c r="K580" s="1499">
        <v>55</v>
      </c>
      <c r="L580" s="1499">
        <v>64</v>
      </c>
      <c r="M580" s="1499">
        <v>109</v>
      </c>
      <c r="N580" s="1499">
        <v>167</v>
      </c>
      <c r="O580" s="1499">
        <v>245</v>
      </c>
      <c r="P580" s="1499">
        <v>160</v>
      </c>
      <c r="Q580" s="1499">
        <v>103</v>
      </c>
      <c r="R580" s="1499">
        <v>69</v>
      </c>
      <c r="S580" s="1499">
        <v>78</v>
      </c>
      <c r="T580" s="1499">
        <v>39</v>
      </c>
      <c r="U580" s="1499">
        <v>27</v>
      </c>
      <c r="V580" s="1499">
        <v>25</v>
      </c>
      <c r="W580" s="1499">
        <v>33</v>
      </c>
      <c r="X580" s="1499">
        <v>14</v>
      </c>
      <c r="Y580" s="1499">
        <v>3</v>
      </c>
      <c r="Z580" s="1499" t="s">
        <v>36</v>
      </c>
      <c r="AA580" s="1508">
        <v>8</v>
      </c>
      <c r="AB580" s="1499">
        <v>304</v>
      </c>
      <c r="AC580" s="1499">
        <v>1188</v>
      </c>
      <c r="AD580" s="1508">
        <v>219</v>
      </c>
      <c r="AE580" s="1500">
        <v>17.767387492694333</v>
      </c>
      <c r="AF580" s="1500">
        <v>69.433080070134423</v>
      </c>
      <c r="AG580" s="1501">
        <v>12.799532437171246</v>
      </c>
    </row>
    <row r="581" spans="2:64" s="1520" customFormat="1" ht="11.45" customHeight="1">
      <c r="B581" s="1521"/>
      <c r="C581" s="1522"/>
      <c r="D581" s="1523" t="s">
        <v>31</v>
      </c>
      <c r="E581" s="1508">
        <v>825</v>
      </c>
      <c r="F581" s="1499">
        <v>37</v>
      </c>
      <c r="G581" s="1499">
        <v>43</v>
      </c>
      <c r="H581" s="1499">
        <v>79</v>
      </c>
      <c r="I581" s="1499">
        <v>89</v>
      </c>
      <c r="J581" s="1499">
        <v>22</v>
      </c>
      <c r="K581" s="1499">
        <v>28</v>
      </c>
      <c r="L581" s="1499">
        <v>33</v>
      </c>
      <c r="M581" s="1499">
        <v>48</v>
      </c>
      <c r="N581" s="1499">
        <v>73</v>
      </c>
      <c r="O581" s="1499">
        <v>116</v>
      </c>
      <c r="P581" s="1499">
        <v>85</v>
      </c>
      <c r="Q581" s="1499">
        <v>54</v>
      </c>
      <c r="R581" s="1499">
        <v>28</v>
      </c>
      <c r="S581" s="1499">
        <v>43</v>
      </c>
      <c r="T581" s="1499">
        <v>16</v>
      </c>
      <c r="U581" s="1499">
        <v>8</v>
      </c>
      <c r="V581" s="1499">
        <v>7</v>
      </c>
      <c r="W581" s="1499">
        <v>9</v>
      </c>
      <c r="X581" s="1499">
        <v>3</v>
      </c>
      <c r="Y581" s="1499" t="s">
        <v>36</v>
      </c>
      <c r="Z581" s="1499" t="s">
        <v>36</v>
      </c>
      <c r="AA581" s="1508">
        <v>4</v>
      </c>
      <c r="AB581" s="1499">
        <v>159</v>
      </c>
      <c r="AC581" s="1499">
        <v>576</v>
      </c>
      <c r="AD581" s="1508">
        <v>86</v>
      </c>
      <c r="AE581" s="1500">
        <v>19.366626065773445</v>
      </c>
      <c r="AF581" s="1500">
        <v>70.158343483556635</v>
      </c>
      <c r="AG581" s="1501">
        <v>10.475030450669914</v>
      </c>
    </row>
    <row r="582" spans="2:64" s="1520" customFormat="1" ht="11.45" customHeight="1">
      <c r="B582" s="1536"/>
      <c r="C582" s="1538"/>
      <c r="D582" s="1539" t="s">
        <v>32</v>
      </c>
      <c r="E582" s="1540">
        <v>894</v>
      </c>
      <c r="F582" s="1541">
        <v>36</v>
      </c>
      <c r="G582" s="1541">
        <v>43</v>
      </c>
      <c r="H582" s="1541">
        <v>66</v>
      </c>
      <c r="I582" s="1541">
        <v>75</v>
      </c>
      <c r="J582" s="1541">
        <v>30</v>
      </c>
      <c r="K582" s="1541">
        <v>27</v>
      </c>
      <c r="L582" s="1541">
        <v>31</v>
      </c>
      <c r="M582" s="1541">
        <v>61</v>
      </c>
      <c r="N582" s="1541">
        <v>94</v>
      </c>
      <c r="O582" s="1541">
        <v>129</v>
      </c>
      <c r="P582" s="1541">
        <v>75</v>
      </c>
      <c r="Q582" s="1541">
        <v>49</v>
      </c>
      <c r="R582" s="1541">
        <v>41</v>
      </c>
      <c r="S582" s="1541">
        <v>35</v>
      </c>
      <c r="T582" s="1541">
        <v>23</v>
      </c>
      <c r="U582" s="1541">
        <v>19</v>
      </c>
      <c r="V582" s="1541">
        <v>18</v>
      </c>
      <c r="W582" s="1541">
        <v>24</v>
      </c>
      <c r="X582" s="1541">
        <v>11</v>
      </c>
      <c r="Y582" s="1541">
        <v>3</v>
      </c>
      <c r="Z582" s="1541" t="s">
        <v>36</v>
      </c>
      <c r="AA582" s="1540">
        <v>4</v>
      </c>
      <c r="AB582" s="1541">
        <v>145</v>
      </c>
      <c r="AC582" s="1541">
        <v>612</v>
      </c>
      <c r="AD582" s="1540">
        <v>133</v>
      </c>
      <c r="AE582" s="1542">
        <v>16.292134831460675</v>
      </c>
      <c r="AF582" s="1542">
        <v>68.764044943820224</v>
      </c>
      <c r="AG582" s="1543">
        <v>14.943820224719101</v>
      </c>
    </row>
    <row r="583" spans="2:64" s="1520" customFormat="1" ht="11.45" customHeight="1">
      <c r="B583" s="1544" t="s">
        <v>1622</v>
      </c>
      <c r="C583" s="1508">
        <v>775</v>
      </c>
      <c r="D583" s="1518" t="s">
        <v>1435</v>
      </c>
      <c r="E583" s="1508">
        <v>1755</v>
      </c>
      <c r="F583" s="1499">
        <v>74</v>
      </c>
      <c r="G583" s="1499">
        <v>84</v>
      </c>
      <c r="H583" s="1499">
        <v>85</v>
      </c>
      <c r="I583" s="1499">
        <v>81</v>
      </c>
      <c r="J583" s="1499">
        <v>65</v>
      </c>
      <c r="K583" s="1499">
        <v>59</v>
      </c>
      <c r="L583" s="1499">
        <v>72</v>
      </c>
      <c r="M583" s="1499">
        <v>100</v>
      </c>
      <c r="N583" s="1499">
        <v>86</v>
      </c>
      <c r="O583" s="1499">
        <v>127</v>
      </c>
      <c r="P583" s="1499">
        <v>133</v>
      </c>
      <c r="Q583" s="1499">
        <v>120</v>
      </c>
      <c r="R583" s="1499">
        <v>115</v>
      </c>
      <c r="S583" s="1499">
        <v>134</v>
      </c>
      <c r="T583" s="1499">
        <v>141</v>
      </c>
      <c r="U583" s="1499">
        <v>93</v>
      </c>
      <c r="V583" s="1499">
        <v>76</v>
      </c>
      <c r="W583" s="1499">
        <v>59</v>
      </c>
      <c r="X583" s="1499">
        <v>25</v>
      </c>
      <c r="Y583" s="1499">
        <v>10</v>
      </c>
      <c r="Z583" s="1499" t="s">
        <v>36</v>
      </c>
      <c r="AA583" s="1508">
        <v>16</v>
      </c>
      <c r="AB583" s="1499">
        <v>243</v>
      </c>
      <c r="AC583" s="1499">
        <v>958</v>
      </c>
      <c r="AD583" s="1508">
        <v>538</v>
      </c>
      <c r="AE583" s="1500">
        <v>13.973548016101208</v>
      </c>
      <c r="AF583" s="1500">
        <v>55.089131684876371</v>
      </c>
      <c r="AG583" s="1501">
        <v>30.937320299022424</v>
      </c>
    </row>
    <row r="584" spans="2:64" s="1520" customFormat="1" ht="11.45" customHeight="1">
      <c r="B584" s="1521"/>
      <c r="C584" s="1522"/>
      <c r="D584" s="1523" t="s">
        <v>31</v>
      </c>
      <c r="E584" s="1508">
        <v>778</v>
      </c>
      <c r="F584" s="1499">
        <v>36</v>
      </c>
      <c r="G584" s="1499">
        <v>43</v>
      </c>
      <c r="H584" s="1499">
        <v>43</v>
      </c>
      <c r="I584" s="1499">
        <v>35</v>
      </c>
      <c r="J584" s="1499">
        <v>22</v>
      </c>
      <c r="K584" s="1499">
        <v>21</v>
      </c>
      <c r="L584" s="1499">
        <v>38</v>
      </c>
      <c r="M584" s="1499">
        <v>49</v>
      </c>
      <c r="N584" s="1499">
        <v>35</v>
      </c>
      <c r="O584" s="1499">
        <v>64</v>
      </c>
      <c r="P584" s="1499">
        <v>53</v>
      </c>
      <c r="Q584" s="1499">
        <v>57</v>
      </c>
      <c r="R584" s="1499">
        <v>50</v>
      </c>
      <c r="S584" s="1499">
        <v>59</v>
      </c>
      <c r="T584" s="1499">
        <v>67</v>
      </c>
      <c r="U584" s="1499">
        <v>36</v>
      </c>
      <c r="V584" s="1499">
        <v>35</v>
      </c>
      <c r="W584" s="1499">
        <v>18</v>
      </c>
      <c r="X584" s="1499">
        <v>6</v>
      </c>
      <c r="Y584" s="1499">
        <v>1</v>
      </c>
      <c r="Z584" s="1499" t="s">
        <v>36</v>
      </c>
      <c r="AA584" s="1508">
        <v>10</v>
      </c>
      <c r="AB584" s="1499">
        <v>122</v>
      </c>
      <c r="AC584" s="1499">
        <v>424</v>
      </c>
      <c r="AD584" s="1508">
        <v>222</v>
      </c>
      <c r="AE584" s="1500">
        <v>15.885416666666666</v>
      </c>
      <c r="AF584" s="1500">
        <v>55.208333333333336</v>
      </c>
      <c r="AG584" s="1501">
        <v>28.90625</v>
      </c>
    </row>
    <row r="585" spans="2:64" s="1520" customFormat="1" ht="11.45" customHeight="1">
      <c r="B585" s="1537"/>
      <c r="C585" s="1538"/>
      <c r="D585" s="1539" t="s">
        <v>32</v>
      </c>
      <c r="E585" s="1540">
        <v>977</v>
      </c>
      <c r="F585" s="1541">
        <v>38</v>
      </c>
      <c r="G585" s="1541">
        <v>41</v>
      </c>
      <c r="H585" s="1541">
        <v>42</v>
      </c>
      <c r="I585" s="1541">
        <v>46</v>
      </c>
      <c r="J585" s="1541">
        <v>43</v>
      </c>
      <c r="K585" s="1541">
        <v>38</v>
      </c>
      <c r="L585" s="1541">
        <v>34</v>
      </c>
      <c r="M585" s="1541">
        <v>51</v>
      </c>
      <c r="N585" s="1541">
        <v>51</v>
      </c>
      <c r="O585" s="1541">
        <v>63</v>
      </c>
      <c r="P585" s="1541">
        <v>80</v>
      </c>
      <c r="Q585" s="1541">
        <v>63</v>
      </c>
      <c r="R585" s="1541">
        <v>65</v>
      </c>
      <c r="S585" s="1541">
        <v>75</v>
      </c>
      <c r="T585" s="1541">
        <v>74</v>
      </c>
      <c r="U585" s="1541">
        <v>57</v>
      </c>
      <c r="V585" s="1541">
        <v>41</v>
      </c>
      <c r="W585" s="1541">
        <v>41</v>
      </c>
      <c r="X585" s="1541">
        <v>19</v>
      </c>
      <c r="Y585" s="1541">
        <v>9</v>
      </c>
      <c r="Z585" s="1541" t="s">
        <v>36</v>
      </c>
      <c r="AA585" s="1540">
        <v>6</v>
      </c>
      <c r="AB585" s="1541">
        <v>121</v>
      </c>
      <c r="AC585" s="1541">
        <v>534</v>
      </c>
      <c r="AD585" s="1540">
        <v>316</v>
      </c>
      <c r="AE585" s="1542">
        <v>12.461380020597321</v>
      </c>
      <c r="AF585" s="1542">
        <v>54.994850669412976</v>
      </c>
      <c r="AG585" s="1543">
        <v>32.543769309989699</v>
      </c>
    </row>
    <row r="586" spans="2:64" s="1520" customFormat="1" ht="11.45" customHeight="1">
      <c r="B586" s="1578" t="s">
        <v>1623</v>
      </c>
      <c r="C586" s="1508">
        <v>303</v>
      </c>
      <c r="D586" s="1518" t="s">
        <v>1435</v>
      </c>
      <c r="E586" s="1508">
        <v>657</v>
      </c>
      <c r="F586" s="1499">
        <v>21</v>
      </c>
      <c r="G586" s="1499">
        <v>26</v>
      </c>
      <c r="H586" s="1499">
        <v>24</v>
      </c>
      <c r="I586" s="1499">
        <v>15</v>
      </c>
      <c r="J586" s="1499">
        <v>25</v>
      </c>
      <c r="K586" s="1499">
        <v>30</v>
      </c>
      <c r="L586" s="1499">
        <v>30</v>
      </c>
      <c r="M586" s="1499">
        <v>33</v>
      </c>
      <c r="N586" s="1499">
        <v>30</v>
      </c>
      <c r="O586" s="1499">
        <v>34</v>
      </c>
      <c r="P586" s="1499">
        <v>52</v>
      </c>
      <c r="Q586" s="1499">
        <v>39</v>
      </c>
      <c r="R586" s="1499">
        <v>57</v>
      </c>
      <c r="S586" s="1499">
        <v>68</v>
      </c>
      <c r="T586" s="1499">
        <v>58</v>
      </c>
      <c r="U586" s="1499">
        <v>32</v>
      </c>
      <c r="V586" s="1499">
        <v>35</v>
      </c>
      <c r="W586" s="1499">
        <v>26</v>
      </c>
      <c r="X586" s="1499">
        <v>12</v>
      </c>
      <c r="Y586" s="1499">
        <v>4</v>
      </c>
      <c r="Z586" s="1499">
        <v>2</v>
      </c>
      <c r="AA586" s="1508">
        <v>4</v>
      </c>
      <c r="AB586" s="1499">
        <v>71</v>
      </c>
      <c r="AC586" s="1499">
        <v>345</v>
      </c>
      <c r="AD586" s="1508">
        <v>237</v>
      </c>
      <c r="AE586" s="1500">
        <v>10.872894333843798</v>
      </c>
      <c r="AF586" s="1500">
        <v>52.833078101071976</v>
      </c>
      <c r="AG586" s="1501">
        <v>36.294027565084228</v>
      </c>
    </row>
    <row r="587" spans="2:64" s="1520" customFormat="1" ht="11.45" customHeight="1">
      <c r="B587" s="1521"/>
      <c r="C587" s="1522"/>
      <c r="D587" s="1523" t="s">
        <v>31</v>
      </c>
      <c r="E587" s="1508">
        <v>290</v>
      </c>
      <c r="F587" s="1499">
        <v>10</v>
      </c>
      <c r="G587" s="1499">
        <v>14</v>
      </c>
      <c r="H587" s="1499">
        <v>9</v>
      </c>
      <c r="I587" s="1499">
        <v>7</v>
      </c>
      <c r="J587" s="1499">
        <v>12</v>
      </c>
      <c r="K587" s="1499">
        <v>14</v>
      </c>
      <c r="L587" s="1499">
        <v>17</v>
      </c>
      <c r="M587" s="1499">
        <v>13</v>
      </c>
      <c r="N587" s="1499">
        <v>17</v>
      </c>
      <c r="O587" s="1499">
        <v>16</v>
      </c>
      <c r="P587" s="1499">
        <v>18</v>
      </c>
      <c r="Q587" s="1499">
        <v>16</v>
      </c>
      <c r="R587" s="1499">
        <v>29</v>
      </c>
      <c r="S587" s="1499">
        <v>35</v>
      </c>
      <c r="T587" s="1499">
        <v>27</v>
      </c>
      <c r="U587" s="1499">
        <v>11</v>
      </c>
      <c r="V587" s="1499">
        <v>10</v>
      </c>
      <c r="W587" s="1499">
        <v>6</v>
      </c>
      <c r="X587" s="1499">
        <v>6</v>
      </c>
      <c r="Y587" s="1499" t="s">
        <v>36</v>
      </c>
      <c r="Z587" s="1499" t="s">
        <v>36</v>
      </c>
      <c r="AA587" s="1508">
        <v>3</v>
      </c>
      <c r="AB587" s="1499">
        <v>33</v>
      </c>
      <c r="AC587" s="1499">
        <v>159</v>
      </c>
      <c r="AD587" s="1508">
        <v>95</v>
      </c>
      <c r="AE587" s="1500">
        <v>11.498257839721255</v>
      </c>
      <c r="AF587" s="1500">
        <v>55.400696864111495</v>
      </c>
      <c r="AG587" s="1501">
        <v>33.10104529616725</v>
      </c>
    </row>
    <row r="588" spans="2:64" s="1520" customFormat="1" ht="11.45" customHeight="1" thickBot="1">
      <c r="B588" s="1551"/>
      <c r="C588" s="1552"/>
      <c r="D588" s="1553" t="s">
        <v>32</v>
      </c>
      <c r="E588" s="1554">
        <v>367</v>
      </c>
      <c r="F588" s="1555">
        <v>11</v>
      </c>
      <c r="G588" s="1555">
        <v>12</v>
      </c>
      <c r="H588" s="1555">
        <v>15</v>
      </c>
      <c r="I588" s="1555">
        <v>8</v>
      </c>
      <c r="J588" s="1555">
        <v>13</v>
      </c>
      <c r="K588" s="1555">
        <v>16</v>
      </c>
      <c r="L588" s="1555">
        <v>13</v>
      </c>
      <c r="M588" s="1555">
        <v>20</v>
      </c>
      <c r="N588" s="1555">
        <v>13</v>
      </c>
      <c r="O588" s="1555">
        <v>18</v>
      </c>
      <c r="P588" s="1555">
        <v>34</v>
      </c>
      <c r="Q588" s="1555">
        <v>23</v>
      </c>
      <c r="R588" s="1555">
        <v>28</v>
      </c>
      <c r="S588" s="1555">
        <v>33</v>
      </c>
      <c r="T588" s="1555">
        <v>31</v>
      </c>
      <c r="U588" s="1555">
        <v>21</v>
      </c>
      <c r="V588" s="1555">
        <v>25</v>
      </c>
      <c r="W588" s="1555">
        <v>20</v>
      </c>
      <c r="X588" s="1555">
        <v>6</v>
      </c>
      <c r="Y588" s="1555">
        <v>4</v>
      </c>
      <c r="Z588" s="1555">
        <v>2</v>
      </c>
      <c r="AA588" s="1554">
        <v>1</v>
      </c>
      <c r="AB588" s="1555">
        <v>38</v>
      </c>
      <c r="AC588" s="1555">
        <v>186</v>
      </c>
      <c r="AD588" s="1554">
        <v>142</v>
      </c>
      <c r="AE588" s="1556">
        <v>10.382513661202186</v>
      </c>
      <c r="AF588" s="1556">
        <v>50.819672131147541</v>
      </c>
      <c r="AG588" s="1557">
        <v>38.797814207650269</v>
      </c>
    </row>
    <row r="589" spans="2:64" s="1482" customFormat="1" ht="14.25">
      <c r="B589" s="1479" t="s">
        <v>1399</v>
      </c>
      <c r="C589" s="1480"/>
      <c r="D589" s="1481"/>
      <c r="AA589" s="1558"/>
      <c r="AD589" s="1558"/>
      <c r="AH589" s="1483"/>
      <c r="BL589" s="1484"/>
    </row>
    <row r="590" spans="2:64" s="1482" customFormat="1" ht="6" customHeight="1" thickBot="1">
      <c r="C590" s="1480"/>
      <c r="D590" s="1481"/>
      <c r="AA590" s="1558"/>
      <c r="AD590" s="1558"/>
      <c r="AH590" s="1483"/>
      <c r="BL590" s="1484"/>
    </row>
    <row r="591" spans="2:64" s="1495" customFormat="1" ht="44.25" customHeight="1" thickBot="1">
      <c r="B591" s="1559" t="s">
        <v>1400</v>
      </c>
      <c r="C591" s="1560" t="s">
        <v>1401</v>
      </c>
      <c r="D591" s="1573" t="s">
        <v>283</v>
      </c>
      <c r="E591" s="1574"/>
      <c r="F591" s="1563" t="s">
        <v>1402</v>
      </c>
      <c r="G591" s="1564" t="s">
        <v>1403</v>
      </c>
      <c r="H591" s="1564" t="s">
        <v>1404</v>
      </c>
      <c r="I591" s="1564" t="s">
        <v>1405</v>
      </c>
      <c r="J591" s="1564" t="s">
        <v>1406</v>
      </c>
      <c r="K591" s="1564" t="s">
        <v>1407</v>
      </c>
      <c r="L591" s="1564" t="s">
        <v>1408</v>
      </c>
      <c r="M591" s="1564" t="s">
        <v>1409</v>
      </c>
      <c r="N591" s="1564" t="s">
        <v>1410</v>
      </c>
      <c r="O591" s="1564" t="s">
        <v>1411</v>
      </c>
      <c r="P591" s="1564" t="s">
        <v>1412</v>
      </c>
      <c r="Q591" s="1564" t="s">
        <v>1413</v>
      </c>
      <c r="R591" s="1564" t="s">
        <v>1414</v>
      </c>
      <c r="S591" s="1564" t="s">
        <v>1415</v>
      </c>
      <c r="T591" s="1564" t="s">
        <v>1416</v>
      </c>
      <c r="U591" s="1564" t="s">
        <v>1417</v>
      </c>
      <c r="V591" s="1564" t="s">
        <v>1418</v>
      </c>
      <c r="W591" s="1564" t="s">
        <v>1419</v>
      </c>
      <c r="X591" s="1564" t="s">
        <v>1420</v>
      </c>
      <c r="Y591" s="1564" t="s">
        <v>1421</v>
      </c>
      <c r="Z591" s="1564" t="s">
        <v>1422</v>
      </c>
      <c r="AA591" s="1565" t="s">
        <v>1423</v>
      </c>
      <c r="AB591" s="1566" t="s">
        <v>1424</v>
      </c>
      <c r="AC591" s="1564" t="s">
        <v>1425</v>
      </c>
      <c r="AD591" s="1565" t="s">
        <v>1426</v>
      </c>
      <c r="AE591" s="1566" t="s">
        <v>1427</v>
      </c>
      <c r="AF591" s="1564" t="s">
        <v>1428</v>
      </c>
      <c r="AG591" s="1567" t="s">
        <v>1429</v>
      </c>
    </row>
    <row r="592" spans="2:64" s="1520" customFormat="1" ht="11.45" customHeight="1" thickTop="1">
      <c r="B592" s="1568" t="s">
        <v>1624</v>
      </c>
      <c r="C592" s="1497">
        <v>270</v>
      </c>
      <c r="D592" s="1569" t="s">
        <v>1435</v>
      </c>
      <c r="E592" s="1497">
        <v>653</v>
      </c>
      <c r="F592" s="1570">
        <v>15</v>
      </c>
      <c r="G592" s="1570">
        <v>10</v>
      </c>
      <c r="H592" s="1570">
        <v>24</v>
      </c>
      <c r="I592" s="1570">
        <v>23</v>
      </c>
      <c r="J592" s="1570">
        <v>13</v>
      </c>
      <c r="K592" s="1570">
        <v>15</v>
      </c>
      <c r="L592" s="1570">
        <v>18</v>
      </c>
      <c r="M592" s="1570">
        <v>24</v>
      </c>
      <c r="N592" s="1570">
        <v>33</v>
      </c>
      <c r="O592" s="1570">
        <v>43</v>
      </c>
      <c r="P592" s="1570">
        <v>34</v>
      </c>
      <c r="Q592" s="1570">
        <v>41</v>
      </c>
      <c r="R592" s="1570">
        <v>42</v>
      </c>
      <c r="S592" s="1570">
        <v>47</v>
      </c>
      <c r="T592" s="1570">
        <v>57</v>
      </c>
      <c r="U592" s="1570">
        <v>58</v>
      </c>
      <c r="V592" s="1570">
        <v>45</v>
      </c>
      <c r="W592" s="1570">
        <v>55</v>
      </c>
      <c r="X592" s="1570">
        <v>41</v>
      </c>
      <c r="Y592" s="1570">
        <v>11</v>
      </c>
      <c r="Z592" s="1570">
        <v>4</v>
      </c>
      <c r="AA592" s="1497" t="s">
        <v>36</v>
      </c>
      <c r="AB592" s="1570">
        <v>49</v>
      </c>
      <c r="AC592" s="1570">
        <v>286</v>
      </c>
      <c r="AD592" s="1497">
        <v>318</v>
      </c>
      <c r="AE592" s="1571">
        <v>7.5038284839203673</v>
      </c>
      <c r="AF592" s="1571">
        <v>43.797856049004594</v>
      </c>
      <c r="AG592" s="1572">
        <v>48.698315467075034</v>
      </c>
    </row>
    <row r="593" spans="2:33" s="1520" customFormat="1" ht="11.45" customHeight="1">
      <c r="B593" s="1579"/>
      <c r="C593" s="1522"/>
      <c r="D593" s="1523" t="s">
        <v>31</v>
      </c>
      <c r="E593" s="1508">
        <v>296</v>
      </c>
      <c r="F593" s="1499">
        <v>8</v>
      </c>
      <c r="G593" s="1499">
        <v>8</v>
      </c>
      <c r="H593" s="1499">
        <v>14</v>
      </c>
      <c r="I593" s="1499">
        <v>10</v>
      </c>
      <c r="J593" s="1499">
        <v>6</v>
      </c>
      <c r="K593" s="1499">
        <v>6</v>
      </c>
      <c r="L593" s="1499">
        <v>14</v>
      </c>
      <c r="M593" s="1499">
        <v>7</v>
      </c>
      <c r="N593" s="1499">
        <v>17</v>
      </c>
      <c r="O593" s="1499">
        <v>26</v>
      </c>
      <c r="P593" s="1499">
        <v>19</v>
      </c>
      <c r="Q593" s="1499">
        <v>17</v>
      </c>
      <c r="R593" s="1499">
        <v>22</v>
      </c>
      <c r="S593" s="1499">
        <v>21</v>
      </c>
      <c r="T593" s="1499">
        <v>24</v>
      </c>
      <c r="U593" s="1499">
        <v>28</v>
      </c>
      <c r="V593" s="1499">
        <v>17</v>
      </c>
      <c r="W593" s="1499">
        <v>18</v>
      </c>
      <c r="X593" s="1499">
        <v>14</v>
      </c>
      <c r="Y593" s="1499" t="s">
        <v>36</v>
      </c>
      <c r="Z593" s="1499" t="s">
        <v>36</v>
      </c>
      <c r="AA593" s="1508" t="s">
        <v>36</v>
      </c>
      <c r="AB593" s="1499">
        <v>30</v>
      </c>
      <c r="AC593" s="1499">
        <v>144</v>
      </c>
      <c r="AD593" s="1508">
        <v>122</v>
      </c>
      <c r="AE593" s="1500">
        <v>10.135135135135135</v>
      </c>
      <c r="AF593" s="1500">
        <v>48.648648648648653</v>
      </c>
      <c r="AG593" s="1501">
        <v>41.216216216216218</v>
      </c>
    </row>
    <row r="594" spans="2:33" s="1520" customFormat="1" ht="11.45" customHeight="1">
      <c r="B594" s="1537"/>
      <c r="C594" s="1538"/>
      <c r="D594" s="1539" t="s">
        <v>32</v>
      </c>
      <c r="E594" s="1540">
        <v>357</v>
      </c>
      <c r="F594" s="1541">
        <v>7</v>
      </c>
      <c r="G594" s="1541">
        <v>2</v>
      </c>
      <c r="H594" s="1541">
        <v>10</v>
      </c>
      <c r="I594" s="1541">
        <v>13</v>
      </c>
      <c r="J594" s="1541">
        <v>7</v>
      </c>
      <c r="K594" s="1541">
        <v>9</v>
      </c>
      <c r="L594" s="1541">
        <v>4</v>
      </c>
      <c r="M594" s="1541">
        <v>17</v>
      </c>
      <c r="N594" s="1541">
        <v>16</v>
      </c>
      <c r="O594" s="1541">
        <v>17</v>
      </c>
      <c r="P594" s="1541">
        <v>15</v>
      </c>
      <c r="Q594" s="1541">
        <v>24</v>
      </c>
      <c r="R594" s="1541">
        <v>20</v>
      </c>
      <c r="S594" s="1541">
        <v>26</v>
      </c>
      <c r="T594" s="1541">
        <v>33</v>
      </c>
      <c r="U594" s="1541">
        <v>30</v>
      </c>
      <c r="V594" s="1541">
        <v>28</v>
      </c>
      <c r="W594" s="1541">
        <v>37</v>
      </c>
      <c r="X594" s="1541">
        <v>27</v>
      </c>
      <c r="Y594" s="1541">
        <v>11</v>
      </c>
      <c r="Z594" s="1541">
        <v>4</v>
      </c>
      <c r="AA594" s="1540" t="s">
        <v>36</v>
      </c>
      <c r="AB594" s="1541">
        <v>19</v>
      </c>
      <c r="AC594" s="1541">
        <v>142</v>
      </c>
      <c r="AD594" s="1540">
        <v>196</v>
      </c>
      <c r="AE594" s="1542">
        <v>5.322128851540616</v>
      </c>
      <c r="AF594" s="1542">
        <v>39.775910364145659</v>
      </c>
      <c r="AG594" s="1543">
        <v>54.901960784313729</v>
      </c>
    </row>
    <row r="595" spans="2:33" s="1520" customFormat="1" ht="11.45" customHeight="1">
      <c r="B595" s="1536" t="s">
        <v>1625</v>
      </c>
      <c r="C595" s="1508">
        <v>8</v>
      </c>
      <c r="D595" s="1518" t="s">
        <v>1435</v>
      </c>
      <c r="E595" s="1508">
        <v>15</v>
      </c>
      <c r="F595" s="1499" t="s">
        <v>36</v>
      </c>
      <c r="G595" s="1499" t="s">
        <v>36</v>
      </c>
      <c r="H595" s="1499" t="s">
        <v>36</v>
      </c>
      <c r="I595" s="1499" t="s">
        <v>36</v>
      </c>
      <c r="J595" s="1499" t="s">
        <v>36</v>
      </c>
      <c r="K595" s="1499" t="s">
        <v>36</v>
      </c>
      <c r="L595" s="1499" t="s">
        <v>36</v>
      </c>
      <c r="M595" s="1499" t="s">
        <v>36</v>
      </c>
      <c r="N595" s="1499" t="s">
        <v>36</v>
      </c>
      <c r="O595" s="1499">
        <v>1</v>
      </c>
      <c r="P595" s="1499">
        <v>1</v>
      </c>
      <c r="Q595" s="1499">
        <v>4</v>
      </c>
      <c r="R595" s="1499" t="s">
        <v>36</v>
      </c>
      <c r="S595" s="1499">
        <v>2</v>
      </c>
      <c r="T595" s="1499">
        <v>2</v>
      </c>
      <c r="U595" s="1499">
        <v>1</v>
      </c>
      <c r="V595" s="1499">
        <v>1</v>
      </c>
      <c r="W595" s="1499">
        <v>3</v>
      </c>
      <c r="X595" s="1499" t="s">
        <v>36</v>
      </c>
      <c r="Y595" s="1499" t="s">
        <v>36</v>
      </c>
      <c r="Z595" s="1499" t="s">
        <v>36</v>
      </c>
      <c r="AA595" s="1508" t="s">
        <v>36</v>
      </c>
      <c r="AB595" s="1499" t="s">
        <v>36</v>
      </c>
      <c r="AC595" s="1499">
        <v>6</v>
      </c>
      <c r="AD595" s="1508">
        <v>9</v>
      </c>
      <c r="AE595" s="1500">
        <v>0</v>
      </c>
      <c r="AF595" s="1500">
        <v>40</v>
      </c>
      <c r="AG595" s="1501">
        <v>60</v>
      </c>
    </row>
    <row r="596" spans="2:33" s="1520" customFormat="1" ht="11.45" customHeight="1">
      <c r="B596" s="1521"/>
      <c r="C596" s="1522"/>
      <c r="D596" s="1523" t="s">
        <v>31</v>
      </c>
      <c r="E596" s="1508">
        <v>5</v>
      </c>
      <c r="F596" s="1499" t="s">
        <v>36</v>
      </c>
      <c r="G596" s="1499" t="s">
        <v>36</v>
      </c>
      <c r="H596" s="1499" t="s">
        <v>36</v>
      </c>
      <c r="I596" s="1499" t="s">
        <v>36</v>
      </c>
      <c r="J596" s="1499" t="s">
        <v>36</v>
      </c>
      <c r="K596" s="1499" t="s">
        <v>36</v>
      </c>
      <c r="L596" s="1499" t="s">
        <v>36</v>
      </c>
      <c r="M596" s="1499" t="s">
        <v>36</v>
      </c>
      <c r="N596" s="1499" t="s">
        <v>36</v>
      </c>
      <c r="O596" s="1499" t="s">
        <v>36</v>
      </c>
      <c r="P596" s="1499" t="s">
        <v>36</v>
      </c>
      <c r="Q596" s="1499">
        <v>3</v>
      </c>
      <c r="R596" s="1499" t="s">
        <v>36</v>
      </c>
      <c r="S596" s="1499">
        <v>1</v>
      </c>
      <c r="T596" s="1499">
        <v>1</v>
      </c>
      <c r="U596" s="1499" t="s">
        <v>36</v>
      </c>
      <c r="V596" s="1499" t="s">
        <v>36</v>
      </c>
      <c r="W596" s="1499" t="s">
        <v>36</v>
      </c>
      <c r="X596" s="1499" t="s">
        <v>36</v>
      </c>
      <c r="Y596" s="1499" t="s">
        <v>36</v>
      </c>
      <c r="Z596" s="1499" t="s">
        <v>36</v>
      </c>
      <c r="AA596" s="1508" t="s">
        <v>36</v>
      </c>
      <c r="AB596" s="1499" t="s">
        <v>36</v>
      </c>
      <c r="AC596" s="1499">
        <v>3</v>
      </c>
      <c r="AD596" s="1508">
        <v>2</v>
      </c>
      <c r="AE596" s="1500">
        <v>0</v>
      </c>
      <c r="AF596" s="1500">
        <v>60</v>
      </c>
      <c r="AG596" s="1501">
        <v>40</v>
      </c>
    </row>
    <row r="597" spans="2:33" s="1520" customFormat="1" ht="11.45" customHeight="1">
      <c r="B597" s="1536"/>
      <c r="C597" s="1546"/>
      <c r="D597" s="1518" t="s">
        <v>32</v>
      </c>
      <c r="E597" s="1508">
        <v>10</v>
      </c>
      <c r="F597" s="1499" t="s">
        <v>36</v>
      </c>
      <c r="G597" s="1499" t="s">
        <v>36</v>
      </c>
      <c r="H597" s="1499" t="s">
        <v>36</v>
      </c>
      <c r="I597" s="1499" t="s">
        <v>36</v>
      </c>
      <c r="J597" s="1499" t="s">
        <v>36</v>
      </c>
      <c r="K597" s="1499" t="s">
        <v>36</v>
      </c>
      <c r="L597" s="1499" t="s">
        <v>36</v>
      </c>
      <c r="M597" s="1499" t="s">
        <v>36</v>
      </c>
      <c r="N597" s="1499" t="s">
        <v>36</v>
      </c>
      <c r="O597" s="1499">
        <v>1</v>
      </c>
      <c r="P597" s="1499">
        <v>1</v>
      </c>
      <c r="Q597" s="1499">
        <v>1</v>
      </c>
      <c r="R597" s="1499" t="s">
        <v>36</v>
      </c>
      <c r="S597" s="1499">
        <v>1</v>
      </c>
      <c r="T597" s="1499">
        <v>1</v>
      </c>
      <c r="U597" s="1499">
        <v>1</v>
      </c>
      <c r="V597" s="1499">
        <v>1</v>
      </c>
      <c r="W597" s="1499">
        <v>3</v>
      </c>
      <c r="X597" s="1499" t="s">
        <v>36</v>
      </c>
      <c r="Y597" s="1499" t="s">
        <v>36</v>
      </c>
      <c r="Z597" s="1499" t="s">
        <v>36</v>
      </c>
      <c r="AA597" s="1508" t="s">
        <v>36</v>
      </c>
      <c r="AB597" s="1499" t="s">
        <v>36</v>
      </c>
      <c r="AC597" s="1499">
        <v>3</v>
      </c>
      <c r="AD597" s="1508">
        <v>7</v>
      </c>
      <c r="AE597" s="1500">
        <v>0</v>
      </c>
      <c r="AF597" s="1500">
        <v>30</v>
      </c>
      <c r="AG597" s="1501">
        <v>70</v>
      </c>
    </row>
    <row r="598" spans="2:33" s="1520" customFormat="1" ht="11.45" customHeight="1">
      <c r="B598" s="1544" t="s">
        <v>1626</v>
      </c>
      <c r="C598" s="1545">
        <v>39</v>
      </c>
      <c r="D598" s="1547" t="s">
        <v>1435</v>
      </c>
      <c r="E598" s="1545">
        <v>94</v>
      </c>
      <c r="F598" s="1548">
        <v>3</v>
      </c>
      <c r="G598" s="1548" t="s">
        <v>36</v>
      </c>
      <c r="H598" s="1548">
        <v>6</v>
      </c>
      <c r="I598" s="1548">
        <v>4</v>
      </c>
      <c r="J598" s="1548">
        <v>4</v>
      </c>
      <c r="K598" s="1548" t="s">
        <v>36</v>
      </c>
      <c r="L598" s="1548">
        <v>2</v>
      </c>
      <c r="M598" s="1548">
        <v>5</v>
      </c>
      <c r="N598" s="1548">
        <v>7</v>
      </c>
      <c r="O598" s="1548">
        <v>9</v>
      </c>
      <c r="P598" s="1548">
        <v>9</v>
      </c>
      <c r="Q598" s="1548">
        <v>6</v>
      </c>
      <c r="R598" s="1548">
        <v>5</v>
      </c>
      <c r="S598" s="1548">
        <v>7</v>
      </c>
      <c r="T598" s="1548">
        <v>10</v>
      </c>
      <c r="U598" s="1548">
        <v>7</v>
      </c>
      <c r="V598" s="1548">
        <v>5</v>
      </c>
      <c r="W598" s="1548">
        <v>2</v>
      </c>
      <c r="X598" s="1548">
        <v>2</v>
      </c>
      <c r="Y598" s="1548" t="s">
        <v>36</v>
      </c>
      <c r="Z598" s="1548" t="s">
        <v>36</v>
      </c>
      <c r="AA598" s="1545">
        <v>1</v>
      </c>
      <c r="AB598" s="1548">
        <v>9</v>
      </c>
      <c r="AC598" s="1548">
        <v>51</v>
      </c>
      <c r="AD598" s="1545">
        <v>33</v>
      </c>
      <c r="AE598" s="1549">
        <v>9.67741935483871</v>
      </c>
      <c r="AF598" s="1549">
        <v>54.838709677419352</v>
      </c>
      <c r="AG598" s="1550">
        <v>35.483870967741936</v>
      </c>
    </row>
    <row r="599" spans="2:33" s="1520" customFormat="1" ht="11.45" customHeight="1">
      <c r="B599" s="1521"/>
      <c r="C599" s="1522"/>
      <c r="D599" s="1523" t="s">
        <v>31</v>
      </c>
      <c r="E599" s="1508">
        <v>40</v>
      </c>
      <c r="F599" s="1499">
        <v>3</v>
      </c>
      <c r="G599" s="1499" t="s">
        <v>36</v>
      </c>
      <c r="H599" s="1499">
        <v>3</v>
      </c>
      <c r="I599" s="1499">
        <v>3</v>
      </c>
      <c r="J599" s="1499" t="s">
        <v>36</v>
      </c>
      <c r="K599" s="1499" t="s">
        <v>36</v>
      </c>
      <c r="L599" s="1499" t="s">
        <v>36</v>
      </c>
      <c r="M599" s="1499">
        <v>1</v>
      </c>
      <c r="N599" s="1499">
        <v>4</v>
      </c>
      <c r="O599" s="1499">
        <v>4</v>
      </c>
      <c r="P599" s="1499">
        <v>5</v>
      </c>
      <c r="Q599" s="1499">
        <v>2</v>
      </c>
      <c r="R599" s="1499">
        <v>2</v>
      </c>
      <c r="S599" s="1499">
        <v>3</v>
      </c>
      <c r="T599" s="1499">
        <v>4</v>
      </c>
      <c r="U599" s="1499">
        <v>3</v>
      </c>
      <c r="V599" s="1499">
        <v>1</v>
      </c>
      <c r="W599" s="1499" t="s">
        <v>36</v>
      </c>
      <c r="X599" s="1499">
        <v>1</v>
      </c>
      <c r="Y599" s="1499" t="s">
        <v>36</v>
      </c>
      <c r="Z599" s="1499" t="s">
        <v>36</v>
      </c>
      <c r="AA599" s="1508">
        <v>1</v>
      </c>
      <c r="AB599" s="1499">
        <v>6</v>
      </c>
      <c r="AC599" s="1499">
        <v>21</v>
      </c>
      <c r="AD599" s="1508">
        <v>12</v>
      </c>
      <c r="AE599" s="1500">
        <v>15.384615384615385</v>
      </c>
      <c r="AF599" s="1500">
        <v>53.846153846153847</v>
      </c>
      <c r="AG599" s="1501">
        <v>30.76923076923077</v>
      </c>
    </row>
    <row r="600" spans="2:33" s="1520" customFormat="1" ht="11.45" customHeight="1">
      <c r="B600" s="1537"/>
      <c r="C600" s="1538"/>
      <c r="D600" s="1539" t="s">
        <v>32</v>
      </c>
      <c r="E600" s="1540">
        <v>54</v>
      </c>
      <c r="F600" s="1541" t="s">
        <v>36</v>
      </c>
      <c r="G600" s="1541" t="s">
        <v>36</v>
      </c>
      <c r="H600" s="1541">
        <v>3</v>
      </c>
      <c r="I600" s="1541">
        <v>1</v>
      </c>
      <c r="J600" s="1541">
        <v>4</v>
      </c>
      <c r="K600" s="1541" t="s">
        <v>36</v>
      </c>
      <c r="L600" s="1541">
        <v>2</v>
      </c>
      <c r="M600" s="1541">
        <v>4</v>
      </c>
      <c r="N600" s="1541">
        <v>3</v>
      </c>
      <c r="O600" s="1541">
        <v>5</v>
      </c>
      <c r="P600" s="1541">
        <v>4</v>
      </c>
      <c r="Q600" s="1541">
        <v>4</v>
      </c>
      <c r="R600" s="1541">
        <v>3</v>
      </c>
      <c r="S600" s="1541">
        <v>4</v>
      </c>
      <c r="T600" s="1541">
        <v>6</v>
      </c>
      <c r="U600" s="1541">
        <v>4</v>
      </c>
      <c r="V600" s="1541">
        <v>4</v>
      </c>
      <c r="W600" s="1541">
        <v>2</v>
      </c>
      <c r="X600" s="1541">
        <v>1</v>
      </c>
      <c r="Y600" s="1541" t="s">
        <v>36</v>
      </c>
      <c r="Z600" s="1541" t="s">
        <v>36</v>
      </c>
      <c r="AA600" s="1540" t="s">
        <v>36</v>
      </c>
      <c r="AB600" s="1541">
        <v>3</v>
      </c>
      <c r="AC600" s="1541">
        <v>30</v>
      </c>
      <c r="AD600" s="1540">
        <v>21</v>
      </c>
      <c r="AE600" s="1542">
        <v>5.5555555555555554</v>
      </c>
      <c r="AF600" s="1542">
        <v>55.555555555555557</v>
      </c>
      <c r="AG600" s="1543">
        <v>38.888888888888893</v>
      </c>
    </row>
    <row r="601" spans="2:33" s="1520" customFormat="1" ht="11.45" customHeight="1">
      <c r="B601" s="1536" t="s">
        <v>1627</v>
      </c>
      <c r="C601" s="1508">
        <v>313</v>
      </c>
      <c r="D601" s="1518" t="s">
        <v>1435</v>
      </c>
      <c r="E601" s="1508">
        <v>690</v>
      </c>
      <c r="F601" s="1499">
        <v>29</v>
      </c>
      <c r="G601" s="1499">
        <v>27</v>
      </c>
      <c r="H601" s="1499">
        <v>25</v>
      </c>
      <c r="I601" s="1499">
        <v>30</v>
      </c>
      <c r="J601" s="1499">
        <v>29</v>
      </c>
      <c r="K601" s="1499">
        <v>20</v>
      </c>
      <c r="L601" s="1499">
        <v>38</v>
      </c>
      <c r="M601" s="1499">
        <v>41</v>
      </c>
      <c r="N601" s="1499">
        <v>40</v>
      </c>
      <c r="O601" s="1499">
        <v>51</v>
      </c>
      <c r="P601" s="1499">
        <v>46</v>
      </c>
      <c r="Q601" s="1499">
        <v>53</v>
      </c>
      <c r="R601" s="1499">
        <v>56</v>
      </c>
      <c r="S601" s="1499">
        <v>51</v>
      </c>
      <c r="T601" s="1499">
        <v>56</v>
      </c>
      <c r="U601" s="1499">
        <v>31</v>
      </c>
      <c r="V601" s="1499">
        <v>32</v>
      </c>
      <c r="W601" s="1499">
        <v>26</v>
      </c>
      <c r="X601" s="1499">
        <v>8</v>
      </c>
      <c r="Y601" s="1499" t="s">
        <v>36</v>
      </c>
      <c r="Z601" s="1499" t="s">
        <v>36</v>
      </c>
      <c r="AA601" s="1508">
        <v>1</v>
      </c>
      <c r="AB601" s="1499">
        <v>81</v>
      </c>
      <c r="AC601" s="1499">
        <v>404</v>
      </c>
      <c r="AD601" s="1508">
        <v>204</v>
      </c>
      <c r="AE601" s="1500">
        <v>11.756168359941945</v>
      </c>
      <c r="AF601" s="1500">
        <v>58.635703918722783</v>
      </c>
      <c r="AG601" s="1501">
        <v>29.608127721335268</v>
      </c>
    </row>
    <row r="602" spans="2:33" s="1520" customFormat="1" ht="11.45" customHeight="1">
      <c r="B602" s="1521"/>
      <c r="C602" s="1522"/>
      <c r="D602" s="1523" t="s">
        <v>31</v>
      </c>
      <c r="E602" s="1508">
        <v>321</v>
      </c>
      <c r="F602" s="1499">
        <v>17</v>
      </c>
      <c r="G602" s="1499">
        <v>16</v>
      </c>
      <c r="H602" s="1499">
        <v>10</v>
      </c>
      <c r="I602" s="1499">
        <v>12</v>
      </c>
      <c r="J602" s="1499">
        <v>12</v>
      </c>
      <c r="K602" s="1499">
        <v>8</v>
      </c>
      <c r="L602" s="1499">
        <v>15</v>
      </c>
      <c r="M602" s="1499">
        <v>22</v>
      </c>
      <c r="N602" s="1499">
        <v>24</v>
      </c>
      <c r="O602" s="1499">
        <v>28</v>
      </c>
      <c r="P602" s="1499">
        <v>25</v>
      </c>
      <c r="Q602" s="1499">
        <v>24</v>
      </c>
      <c r="R602" s="1499">
        <v>26</v>
      </c>
      <c r="S602" s="1499">
        <v>22</v>
      </c>
      <c r="T602" s="1499">
        <v>24</v>
      </c>
      <c r="U602" s="1499">
        <v>13</v>
      </c>
      <c r="V602" s="1499">
        <v>13</v>
      </c>
      <c r="W602" s="1499">
        <v>6</v>
      </c>
      <c r="X602" s="1499">
        <v>3</v>
      </c>
      <c r="Y602" s="1499" t="s">
        <v>36</v>
      </c>
      <c r="Z602" s="1499" t="s">
        <v>36</v>
      </c>
      <c r="AA602" s="1508">
        <v>1</v>
      </c>
      <c r="AB602" s="1499">
        <v>43</v>
      </c>
      <c r="AC602" s="1499">
        <v>196</v>
      </c>
      <c r="AD602" s="1508">
        <v>81</v>
      </c>
      <c r="AE602" s="1500">
        <v>13.4375</v>
      </c>
      <c r="AF602" s="1500">
        <v>61.250000000000007</v>
      </c>
      <c r="AG602" s="1501">
        <v>25.3125</v>
      </c>
    </row>
    <row r="603" spans="2:33" s="1520" customFormat="1" ht="11.45" customHeight="1">
      <c r="B603" s="1536"/>
      <c r="C603" s="1546"/>
      <c r="D603" s="1518" t="s">
        <v>32</v>
      </c>
      <c r="E603" s="1508">
        <v>369</v>
      </c>
      <c r="F603" s="1499">
        <v>12</v>
      </c>
      <c r="G603" s="1499">
        <v>11</v>
      </c>
      <c r="H603" s="1499">
        <v>15</v>
      </c>
      <c r="I603" s="1499">
        <v>18</v>
      </c>
      <c r="J603" s="1499">
        <v>17</v>
      </c>
      <c r="K603" s="1499">
        <v>12</v>
      </c>
      <c r="L603" s="1499">
        <v>23</v>
      </c>
      <c r="M603" s="1499">
        <v>19</v>
      </c>
      <c r="N603" s="1499">
        <v>16</v>
      </c>
      <c r="O603" s="1499">
        <v>23</v>
      </c>
      <c r="P603" s="1499">
        <v>21</v>
      </c>
      <c r="Q603" s="1499">
        <v>29</v>
      </c>
      <c r="R603" s="1499">
        <v>30</v>
      </c>
      <c r="S603" s="1499">
        <v>29</v>
      </c>
      <c r="T603" s="1499">
        <v>32</v>
      </c>
      <c r="U603" s="1499">
        <v>18</v>
      </c>
      <c r="V603" s="1499">
        <v>19</v>
      </c>
      <c r="W603" s="1499">
        <v>20</v>
      </c>
      <c r="X603" s="1499">
        <v>5</v>
      </c>
      <c r="Y603" s="1499" t="s">
        <v>36</v>
      </c>
      <c r="Z603" s="1499" t="s">
        <v>36</v>
      </c>
      <c r="AA603" s="1508" t="s">
        <v>36</v>
      </c>
      <c r="AB603" s="1499">
        <v>38</v>
      </c>
      <c r="AC603" s="1499">
        <v>208</v>
      </c>
      <c r="AD603" s="1508">
        <v>123</v>
      </c>
      <c r="AE603" s="1500">
        <v>10.29810298102981</v>
      </c>
      <c r="AF603" s="1500">
        <v>56.36856368563685</v>
      </c>
      <c r="AG603" s="1501">
        <v>33.333333333333329</v>
      </c>
    </row>
    <row r="604" spans="2:33" s="1520" customFormat="1" ht="11.45" customHeight="1">
      <c r="B604" s="1544" t="s">
        <v>1628</v>
      </c>
      <c r="C604" s="1545">
        <v>374</v>
      </c>
      <c r="D604" s="1547" t="s">
        <v>1435</v>
      </c>
      <c r="E604" s="1545">
        <v>806</v>
      </c>
      <c r="F604" s="1548">
        <v>17</v>
      </c>
      <c r="G604" s="1548">
        <v>27</v>
      </c>
      <c r="H604" s="1548">
        <v>38</v>
      </c>
      <c r="I604" s="1548">
        <v>28</v>
      </c>
      <c r="J604" s="1548">
        <v>22</v>
      </c>
      <c r="K604" s="1548">
        <v>20</v>
      </c>
      <c r="L604" s="1548">
        <v>25</v>
      </c>
      <c r="M604" s="1548">
        <v>34</v>
      </c>
      <c r="N604" s="1548">
        <v>49</v>
      </c>
      <c r="O604" s="1548">
        <v>58</v>
      </c>
      <c r="P604" s="1548">
        <v>50</v>
      </c>
      <c r="Q604" s="1548">
        <v>43</v>
      </c>
      <c r="R604" s="1548">
        <v>63</v>
      </c>
      <c r="S604" s="1548">
        <v>84</v>
      </c>
      <c r="T604" s="1548">
        <v>106</v>
      </c>
      <c r="U604" s="1548">
        <v>51</v>
      </c>
      <c r="V604" s="1548">
        <v>52</v>
      </c>
      <c r="W604" s="1548">
        <v>28</v>
      </c>
      <c r="X604" s="1548">
        <v>6</v>
      </c>
      <c r="Y604" s="1548">
        <v>1</v>
      </c>
      <c r="Z604" s="1548" t="s">
        <v>36</v>
      </c>
      <c r="AA604" s="1545">
        <v>4</v>
      </c>
      <c r="AB604" s="1548">
        <v>82</v>
      </c>
      <c r="AC604" s="1548">
        <v>392</v>
      </c>
      <c r="AD604" s="1545">
        <v>328</v>
      </c>
      <c r="AE604" s="1549">
        <v>10.224438902743142</v>
      </c>
      <c r="AF604" s="1549">
        <v>48.877805486284288</v>
      </c>
      <c r="AG604" s="1550">
        <v>40.897755610972567</v>
      </c>
    </row>
    <row r="605" spans="2:33" s="1520" customFormat="1" ht="11.45" customHeight="1">
      <c r="B605" s="1521"/>
      <c r="C605" s="1522"/>
      <c r="D605" s="1523" t="s">
        <v>31</v>
      </c>
      <c r="E605" s="1508">
        <v>381</v>
      </c>
      <c r="F605" s="1499">
        <v>9</v>
      </c>
      <c r="G605" s="1499">
        <v>16</v>
      </c>
      <c r="H605" s="1499">
        <v>24</v>
      </c>
      <c r="I605" s="1499">
        <v>17</v>
      </c>
      <c r="J605" s="1499">
        <v>9</v>
      </c>
      <c r="K605" s="1499">
        <v>12</v>
      </c>
      <c r="L605" s="1499">
        <v>13</v>
      </c>
      <c r="M605" s="1499">
        <v>17</v>
      </c>
      <c r="N605" s="1499">
        <v>23</v>
      </c>
      <c r="O605" s="1499">
        <v>28</v>
      </c>
      <c r="P605" s="1499">
        <v>22</v>
      </c>
      <c r="Q605" s="1499">
        <v>24</v>
      </c>
      <c r="R605" s="1499">
        <v>30</v>
      </c>
      <c r="S605" s="1499">
        <v>32</v>
      </c>
      <c r="T605" s="1499">
        <v>53</v>
      </c>
      <c r="U605" s="1499">
        <v>21</v>
      </c>
      <c r="V605" s="1499">
        <v>20</v>
      </c>
      <c r="W605" s="1499">
        <v>7</v>
      </c>
      <c r="X605" s="1499">
        <v>2</v>
      </c>
      <c r="Y605" s="1499">
        <v>1</v>
      </c>
      <c r="Z605" s="1499" t="s">
        <v>36</v>
      </c>
      <c r="AA605" s="1508">
        <v>1</v>
      </c>
      <c r="AB605" s="1499">
        <v>49</v>
      </c>
      <c r="AC605" s="1499">
        <v>195</v>
      </c>
      <c r="AD605" s="1508">
        <v>136</v>
      </c>
      <c r="AE605" s="1500">
        <v>12.894736842105264</v>
      </c>
      <c r="AF605" s="1500">
        <v>51.315789473684212</v>
      </c>
      <c r="AG605" s="1501">
        <v>35.789473684210527</v>
      </c>
    </row>
    <row r="606" spans="2:33" s="1520" customFormat="1" ht="11.45" customHeight="1">
      <c r="B606" s="1537"/>
      <c r="C606" s="1538"/>
      <c r="D606" s="1539" t="s">
        <v>32</v>
      </c>
      <c r="E606" s="1540">
        <v>425</v>
      </c>
      <c r="F606" s="1541">
        <v>8</v>
      </c>
      <c r="G606" s="1541">
        <v>11</v>
      </c>
      <c r="H606" s="1541">
        <v>14</v>
      </c>
      <c r="I606" s="1541">
        <v>11</v>
      </c>
      <c r="J606" s="1541">
        <v>13</v>
      </c>
      <c r="K606" s="1541">
        <v>8</v>
      </c>
      <c r="L606" s="1541">
        <v>12</v>
      </c>
      <c r="M606" s="1541">
        <v>17</v>
      </c>
      <c r="N606" s="1541">
        <v>26</v>
      </c>
      <c r="O606" s="1541">
        <v>30</v>
      </c>
      <c r="P606" s="1541">
        <v>28</v>
      </c>
      <c r="Q606" s="1541">
        <v>19</v>
      </c>
      <c r="R606" s="1541">
        <v>33</v>
      </c>
      <c r="S606" s="1541">
        <v>52</v>
      </c>
      <c r="T606" s="1541">
        <v>53</v>
      </c>
      <c r="U606" s="1541">
        <v>30</v>
      </c>
      <c r="V606" s="1541">
        <v>32</v>
      </c>
      <c r="W606" s="1541">
        <v>21</v>
      </c>
      <c r="X606" s="1541">
        <v>4</v>
      </c>
      <c r="Y606" s="1541" t="s">
        <v>36</v>
      </c>
      <c r="Z606" s="1541" t="s">
        <v>36</v>
      </c>
      <c r="AA606" s="1540">
        <v>3</v>
      </c>
      <c r="AB606" s="1541">
        <v>33</v>
      </c>
      <c r="AC606" s="1541">
        <v>197</v>
      </c>
      <c r="AD606" s="1540">
        <v>192</v>
      </c>
      <c r="AE606" s="1542">
        <v>7.8199052132701423</v>
      </c>
      <c r="AF606" s="1542">
        <v>46.682464454976305</v>
      </c>
      <c r="AG606" s="1543">
        <v>45.497630331753555</v>
      </c>
    </row>
    <row r="607" spans="2:33" s="1520" customFormat="1" ht="11.45" customHeight="1">
      <c r="B607" s="1536" t="s">
        <v>1629</v>
      </c>
      <c r="C607" s="1508">
        <v>251</v>
      </c>
      <c r="D607" s="1518" t="s">
        <v>1435</v>
      </c>
      <c r="E607" s="1508">
        <v>487</v>
      </c>
      <c r="F607" s="1499">
        <v>19</v>
      </c>
      <c r="G607" s="1499">
        <v>16</v>
      </c>
      <c r="H607" s="1499">
        <v>20</v>
      </c>
      <c r="I607" s="1499">
        <v>15</v>
      </c>
      <c r="J607" s="1499">
        <v>19</v>
      </c>
      <c r="K607" s="1499">
        <v>47</v>
      </c>
      <c r="L607" s="1499">
        <v>39</v>
      </c>
      <c r="M607" s="1499">
        <v>26</v>
      </c>
      <c r="N607" s="1499">
        <v>30</v>
      </c>
      <c r="O607" s="1499">
        <v>28</v>
      </c>
      <c r="P607" s="1499">
        <v>37</v>
      </c>
      <c r="Q607" s="1499">
        <v>25</v>
      </c>
      <c r="R607" s="1499">
        <v>34</v>
      </c>
      <c r="S607" s="1499">
        <v>35</v>
      </c>
      <c r="T607" s="1499">
        <v>35</v>
      </c>
      <c r="U607" s="1499">
        <v>19</v>
      </c>
      <c r="V607" s="1499">
        <v>23</v>
      </c>
      <c r="W607" s="1499">
        <v>12</v>
      </c>
      <c r="X607" s="1499">
        <v>4</v>
      </c>
      <c r="Y607" s="1499">
        <v>1</v>
      </c>
      <c r="Z607" s="1499" t="s">
        <v>36</v>
      </c>
      <c r="AA607" s="1508">
        <v>3</v>
      </c>
      <c r="AB607" s="1499">
        <v>55</v>
      </c>
      <c r="AC607" s="1499">
        <v>300</v>
      </c>
      <c r="AD607" s="1508">
        <v>129</v>
      </c>
      <c r="AE607" s="1500">
        <v>11.363636363636363</v>
      </c>
      <c r="AF607" s="1500">
        <v>61.983471074380169</v>
      </c>
      <c r="AG607" s="1501">
        <v>26.652892561983471</v>
      </c>
    </row>
    <row r="608" spans="2:33" s="1520" customFormat="1" ht="11.45" customHeight="1">
      <c r="B608" s="1521"/>
      <c r="C608" s="1522"/>
      <c r="D608" s="1523" t="s">
        <v>31</v>
      </c>
      <c r="E608" s="1508">
        <v>230</v>
      </c>
      <c r="F608" s="1499">
        <v>14</v>
      </c>
      <c r="G608" s="1499">
        <v>10</v>
      </c>
      <c r="H608" s="1499">
        <v>14</v>
      </c>
      <c r="I608" s="1499">
        <v>9</v>
      </c>
      <c r="J608" s="1499">
        <v>4</v>
      </c>
      <c r="K608" s="1499">
        <v>21</v>
      </c>
      <c r="L608" s="1499">
        <v>21</v>
      </c>
      <c r="M608" s="1499">
        <v>10</v>
      </c>
      <c r="N608" s="1499">
        <v>13</v>
      </c>
      <c r="O608" s="1499">
        <v>16</v>
      </c>
      <c r="P608" s="1499">
        <v>18</v>
      </c>
      <c r="Q608" s="1499">
        <v>12</v>
      </c>
      <c r="R608" s="1499">
        <v>15</v>
      </c>
      <c r="S608" s="1499">
        <v>11</v>
      </c>
      <c r="T608" s="1499">
        <v>17</v>
      </c>
      <c r="U608" s="1499">
        <v>7</v>
      </c>
      <c r="V608" s="1499">
        <v>10</v>
      </c>
      <c r="W608" s="1499">
        <v>6</v>
      </c>
      <c r="X608" s="1499" t="s">
        <v>36</v>
      </c>
      <c r="Y608" s="1499" t="s">
        <v>36</v>
      </c>
      <c r="Z608" s="1499" t="s">
        <v>36</v>
      </c>
      <c r="AA608" s="1508">
        <v>2</v>
      </c>
      <c r="AB608" s="1499">
        <v>38</v>
      </c>
      <c r="AC608" s="1499">
        <v>139</v>
      </c>
      <c r="AD608" s="1508">
        <v>51</v>
      </c>
      <c r="AE608" s="1500">
        <v>16.666666666666664</v>
      </c>
      <c r="AF608" s="1500">
        <v>60.964912280701753</v>
      </c>
      <c r="AG608" s="1501">
        <v>22.368421052631579</v>
      </c>
    </row>
    <row r="609" spans="2:33" s="1520" customFormat="1" ht="11.45" customHeight="1">
      <c r="B609" s="1536"/>
      <c r="C609" s="1546"/>
      <c r="D609" s="1518" t="s">
        <v>32</v>
      </c>
      <c r="E609" s="1508">
        <v>257</v>
      </c>
      <c r="F609" s="1499">
        <v>5</v>
      </c>
      <c r="G609" s="1499">
        <v>6</v>
      </c>
      <c r="H609" s="1499">
        <v>6</v>
      </c>
      <c r="I609" s="1499">
        <v>6</v>
      </c>
      <c r="J609" s="1499">
        <v>15</v>
      </c>
      <c r="K609" s="1499">
        <v>26</v>
      </c>
      <c r="L609" s="1499">
        <v>18</v>
      </c>
      <c r="M609" s="1499">
        <v>16</v>
      </c>
      <c r="N609" s="1499">
        <v>17</v>
      </c>
      <c r="O609" s="1499">
        <v>12</v>
      </c>
      <c r="P609" s="1499">
        <v>19</v>
      </c>
      <c r="Q609" s="1499">
        <v>13</v>
      </c>
      <c r="R609" s="1499">
        <v>19</v>
      </c>
      <c r="S609" s="1499">
        <v>24</v>
      </c>
      <c r="T609" s="1499">
        <v>18</v>
      </c>
      <c r="U609" s="1499">
        <v>12</v>
      </c>
      <c r="V609" s="1499">
        <v>13</v>
      </c>
      <c r="W609" s="1499">
        <v>6</v>
      </c>
      <c r="X609" s="1499">
        <v>4</v>
      </c>
      <c r="Y609" s="1499">
        <v>1</v>
      </c>
      <c r="Z609" s="1499" t="s">
        <v>36</v>
      </c>
      <c r="AA609" s="1508">
        <v>1</v>
      </c>
      <c r="AB609" s="1499">
        <v>17</v>
      </c>
      <c r="AC609" s="1499">
        <v>161</v>
      </c>
      <c r="AD609" s="1508">
        <v>78</v>
      </c>
      <c r="AE609" s="1500">
        <v>6.640625</v>
      </c>
      <c r="AF609" s="1500">
        <v>62.890625</v>
      </c>
      <c r="AG609" s="1501">
        <v>30.46875</v>
      </c>
    </row>
    <row r="610" spans="2:33" s="1520" customFormat="1" ht="11.45" customHeight="1">
      <c r="B610" s="1544" t="s">
        <v>1630</v>
      </c>
      <c r="C610" s="1545">
        <v>215</v>
      </c>
      <c r="D610" s="1547" t="s">
        <v>1435</v>
      </c>
      <c r="E610" s="1545">
        <v>517</v>
      </c>
      <c r="F610" s="1548">
        <v>28</v>
      </c>
      <c r="G610" s="1548">
        <v>18</v>
      </c>
      <c r="H610" s="1548">
        <v>19</v>
      </c>
      <c r="I610" s="1548">
        <v>11</v>
      </c>
      <c r="J610" s="1548">
        <v>22</v>
      </c>
      <c r="K610" s="1548">
        <v>33</v>
      </c>
      <c r="L610" s="1548">
        <v>42</v>
      </c>
      <c r="M610" s="1548">
        <v>29</v>
      </c>
      <c r="N610" s="1548">
        <v>22</v>
      </c>
      <c r="O610" s="1548">
        <v>32</v>
      </c>
      <c r="P610" s="1548">
        <v>25</v>
      </c>
      <c r="Q610" s="1548">
        <v>44</v>
      </c>
      <c r="R610" s="1548">
        <v>32</v>
      </c>
      <c r="S610" s="1548">
        <v>35</v>
      </c>
      <c r="T610" s="1548">
        <v>37</v>
      </c>
      <c r="U610" s="1548">
        <v>35</v>
      </c>
      <c r="V610" s="1548">
        <v>29</v>
      </c>
      <c r="W610" s="1548">
        <v>15</v>
      </c>
      <c r="X610" s="1548">
        <v>5</v>
      </c>
      <c r="Y610" s="1548" t="s">
        <v>36</v>
      </c>
      <c r="Z610" s="1548" t="s">
        <v>36</v>
      </c>
      <c r="AA610" s="1545">
        <v>4</v>
      </c>
      <c r="AB610" s="1548">
        <v>65</v>
      </c>
      <c r="AC610" s="1548">
        <v>292</v>
      </c>
      <c r="AD610" s="1545">
        <v>156</v>
      </c>
      <c r="AE610" s="1549">
        <v>12.670565302144249</v>
      </c>
      <c r="AF610" s="1549">
        <v>56.920077972709549</v>
      </c>
      <c r="AG610" s="1550">
        <v>30.409356725146196</v>
      </c>
    </row>
    <row r="611" spans="2:33" s="1520" customFormat="1" ht="11.45" customHeight="1">
      <c r="B611" s="1521"/>
      <c r="C611" s="1522"/>
      <c r="D611" s="1523" t="s">
        <v>31</v>
      </c>
      <c r="E611" s="1508">
        <v>241</v>
      </c>
      <c r="F611" s="1499">
        <v>15</v>
      </c>
      <c r="G611" s="1499">
        <v>7</v>
      </c>
      <c r="H611" s="1499">
        <v>11</v>
      </c>
      <c r="I611" s="1499">
        <v>8</v>
      </c>
      <c r="J611" s="1499">
        <v>4</v>
      </c>
      <c r="K611" s="1499">
        <v>19</v>
      </c>
      <c r="L611" s="1499">
        <v>21</v>
      </c>
      <c r="M611" s="1499">
        <v>15</v>
      </c>
      <c r="N611" s="1499">
        <v>13</v>
      </c>
      <c r="O611" s="1499">
        <v>18</v>
      </c>
      <c r="P611" s="1499">
        <v>10</v>
      </c>
      <c r="Q611" s="1499">
        <v>22</v>
      </c>
      <c r="R611" s="1499">
        <v>15</v>
      </c>
      <c r="S611" s="1499">
        <v>16</v>
      </c>
      <c r="T611" s="1499">
        <v>12</v>
      </c>
      <c r="U611" s="1499">
        <v>19</v>
      </c>
      <c r="V611" s="1499">
        <v>8</v>
      </c>
      <c r="W611" s="1499">
        <v>5</v>
      </c>
      <c r="X611" s="1499" t="s">
        <v>36</v>
      </c>
      <c r="Y611" s="1499" t="s">
        <v>36</v>
      </c>
      <c r="Z611" s="1499" t="s">
        <v>36</v>
      </c>
      <c r="AA611" s="1508">
        <v>3</v>
      </c>
      <c r="AB611" s="1499">
        <v>33</v>
      </c>
      <c r="AC611" s="1499">
        <v>145</v>
      </c>
      <c r="AD611" s="1508">
        <v>60</v>
      </c>
      <c r="AE611" s="1500">
        <v>13.865546218487395</v>
      </c>
      <c r="AF611" s="1500">
        <v>60.924369747899156</v>
      </c>
      <c r="AG611" s="1501">
        <v>25.210084033613445</v>
      </c>
    </row>
    <row r="612" spans="2:33" s="1520" customFormat="1" ht="11.45" customHeight="1">
      <c r="B612" s="1537"/>
      <c r="C612" s="1538"/>
      <c r="D612" s="1539" t="s">
        <v>32</v>
      </c>
      <c r="E612" s="1540">
        <v>276</v>
      </c>
      <c r="F612" s="1541">
        <v>13</v>
      </c>
      <c r="G612" s="1541">
        <v>11</v>
      </c>
      <c r="H612" s="1541">
        <v>8</v>
      </c>
      <c r="I612" s="1541">
        <v>3</v>
      </c>
      <c r="J612" s="1541">
        <v>18</v>
      </c>
      <c r="K612" s="1541">
        <v>14</v>
      </c>
      <c r="L612" s="1541">
        <v>21</v>
      </c>
      <c r="M612" s="1541">
        <v>14</v>
      </c>
      <c r="N612" s="1541">
        <v>9</v>
      </c>
      <c r="O612" s="1541">
        <v>14</v>
      </c>
      <c r="P612" s="1541">
        <v>15</v>
      </c>
      <c r="Q612" s="1541">
        <v>22</v>
      </c>
      <c r="R612" s="1541">
        <v>17</v>
      </c>
      <c r="S612" s="1541">
        <v>19</v>
      </c>
      <c r="T612" s="1541">
        <v>25</v>
      </c>
      <c r="U612" s="1541">
        <v>16</v>
      </c>
      <c r="V612" s="1541">
        <v>21</v>
      </c>
      <c r="W612" s="1541">
        <v>10</v>
      </c>
      <c r="X612" s="1541">
        <v>5</v>
      </c>
      <c r="Y612" s="1541" t="s">
        <v>36</v>
      </c>
      <c r="Z612" s="1541" t="s">
        <v>36</v>
      </c>
      <c r="AA612" s="1540">
        <v>1</v>
      </c>
      <c r="AB612" s="1541">
        <v>32</v>
      </c>
      <c r="AC612" s="1541">
        <v>147</v>
      </c>
      <c r="AD612" s="1540">
        <v>96</v>
      </c>
      <c r="AE612" s="1542">
        <v>11.636363636363637</v>
      </c>
      <c r="AF612" s="1542">
        <v>53.454545454545453</v>
      </c>
      <c r="AG612" s="1543">
        <v>34.909090909090914</v>
      </c>
    </row>
    <row r="613" spans="2:33" s="1520" customFormat="1" ht="11.45" customHeight="1">
      <c r="B613" s="1536" t="s">
        <v>1631</v>
      </c>
      <c r="C613" s="1508">
        <v>461</v>
      </c>
      <c r="D613" s="1518" t="s">
        <v>1435</v>
      </c>
      <c r="E613" s="1508">
        <v>1049</v>
      </c>
      <c r="F613" s="1499">
        <v>29</v>
      </c>
      <c r="G613" s="1499">
        <v>31</v>
      </c>
      <c r="H613" s="1499">
        <v>30</v>
      </c>
      <c r="I613" s="1499">
        <v>58</v>
      </c>
      <c r="J613" s="1499">
        <v>39</v>
      </c>
      <c r="K613" s="1499">
        <v>20</v>
      </c>
      <c r="L613" s="1499">
        <v>39</v>
      </c>
      <c r="M613" s="1499">
        <v>49</v>
      </c>
      <c r="N613" s="1499">
        <v>60</v>
      </c>
      <c r="O613" s="1499">
        <v>50</v>
      </c>
      <c r="P613" s="1499">
        <v>84</v>
      </c>
      <c r="Q613" s="1499">
        <v>75</v>
      </c>
      <c r="R613" s="1499">
        <v>78</v>
      </c>
      <c r="S613" s="1499">
        <v>94</v>
      </c>
      <c r="T613" s="1499">
        <v>118</v>
      </c>
      <c r="U613" s="1499">
        <v>75</v>
      </c>
      <c r="V613" s="1499">
        <v>61</v>
      </c>
      <c r="W613" s="1499">
        <v>29</v>
      </c>
      <c r="X613" s="1499">
        <v>23</v>
      </c>
      <c r="Y613" s="1499">
        <v>3</v>
      </c>
      <c r="Z613" s="1499" t="s">
        <v>36</v>
      </c>
      <c r="AA613" s="1508">
        <v>4</v>
      </c>
      <c r="AB613" s="1499">
        <v>90</v>
      </c>
      <c r="AC613" s="1499">
        <v>552</v>
      </c>
      <c r="AD613" s="1508">
        <v>403</v>
      </c>
      <c r="AE613" s="1500">
        <v>8.6124401913875595</v>
      </c>
      <c r="AF613" s="1500">
        <v>52.822966507177036</v>
      </c>
      <c r="AG613" s="1501">
        <v>38.564593301435409</v>
      </c>
    </row>
    <row r="614" spans="2:33" s="1520" customFormat="1" ht="11.45" customHeight="1">
      <c r="B614" s="1521"/>
      <c r="C614" s="1522"/>
      <c r="D614" s="1523" t="s">
        <v>31</v>
      </c>
      <c r="E614" s="1508">
        <v>477</v>
      </c>
      <c r="F614" s="1499">
        <v>15</v>
      </c>
      <c r="G614" s="1499">
        <v>19</v>
      </c>
      <c r="H614" s="1499">
        <v>17</v>
      </c>
      <c r="I614" s="1499">
        <v>30</v>
      </c>
      <c r="J614" s="1499">
        <v>18</v>
      </c>
      <c r="K614" s="1499">
        <v>9</v>
      </c>
      <c r="L614" s="1499">
        <v>16</v>
      </c>
      <c r="M614" s="1499">
        <v>24</v>
      </c>
      <c r="N614" s="1499">
        <v>31</v>
      </c>
      <c r="O614" s="1499">
        <v>21</v>
      </c>
      <c r="P614" s="1499">
        <v>37</v>
      </c>
      <c r="Q614" s="1499">
        <v>38</v>
      </c>
      <c r="R614" s="1499">
        <v>33</v>
      </c>
      <c r="S614" s="1499">
        <v>40</v>
      </c>
      <c r="T614" s="1499">
        <v>58</v>
      </c>
      <c r="U614" s="1499">
        <v>33</v>
      </c>
      <c r="V614" s="1499">
        <v>21</v>
      </c>
      <c r="W614" s="1499">
        <v>6</v>
      </c>
      <c r="X614" s="1499">
        <v>8</v>
      </c>
      <c r="Y614" s="1499">
        <v>1</v>
      </c>
      <c r="Z614" s="1499" t="s">
        <v>36</v>
      </c>
      <c r="AA614" s="1508">
        <v>2</v>
      </c>
      <c r="AB614" s="1499">
        <v>51</v>
      </c>
      <c r="AC614" s="1499">
        <v>257</v>
      </c>
      <c r="AD614" s="1508">
        <v>167</v>
      </c>
      <c r="AE614" s="1500">
        <v>10.736842105263159</v>
      </c>
      <c r="AF614" s="1500">
        <v>54.105263157894733</v>
      </c>
      <c r="AG614" s="1501">
        <v>35.157894736842103</v>
      </c>
    </row>
    <row r="615" spans="2:33" s="1520" customFormat="1" ht="11.45" customHeight="1">
      <c r="B615" s="1536"/>
      <c r="C615" s="1546"/>
      <c r="D615" s="1518" t="s">
        <v>32</v>
      </c>
      <c r="E615" s="1508">
        <v>572</v>
      </c>
      <c r="F615" s="1499">
        <v>14</v>
      </c>
      <c r="G615" s="1499">
        <v>12</v>
      </c>
      <c r="H615" s="1499">
        <v>13</v>
      </c>
      <c r="I615" s="1499">
        <v>28</v>
      </c>
      <c r="J615" s="1499">
        <v>21</v>
      </c>
      <c r="K615" s="1499">
        <v>11</v>
      </c>
      <c r="L615" s="1499">
        <v>23</v>
      </c>
      <c r="M615" s="1499">
        <v>25</v>
      </c>
      <c r="N615" s="1499">
        <v>29</v>
      </c>
      <c r="O615" s="1499">
        <v>29</v>
      </c>
      <c r="P615" s="1499">
        <v>47</v>
      </c>
      <c r="Q615" s="1499">
        <v>37</v>
      </c>
      <c r="R615" s="1499">
        <v>45</v>
      </c>
      <c r="S615" s="1499">
        <v>54</v>
      </c>
      <c r="T615" s="1499">
        <v>60</v>
      </c>
      <c r="U615" s="1499">
        <v>42</v>
      </c>
      <c r="V615" s="1499">
        <v>40</v>
      </c>
      <c r="W615" s="1499">
        <v>23</v>
      </c>
      <c r="X615" s="1499">
        <v>15</v>
      </c>
      <c r="Y615" s="1499">
        <v>2</v>
      </c>
      <c r="Z615" s="1499" t="s">
        <v>36</v>
      </c>
      <c r="AA615" s="1508">
        <v>2</v>
      </c>
      <c r="AB615" s="1499">
        <v>39</v>
      </c>
      <c r="AC615" s="1499">
        <v>295</v>
      </c>
      <c r="AD615" s="1508">
        <v>236</v>
      </c>
      <c r="AE615" s="1500">
        <v>6.8421052631578956</v>
      </c>
      <c r="AF615" s="1500">
        <v>51.754385964912288</v>
      </c>
      <c r="AG615" s="1501">
        <v>41.403508771929829</v>
      </c>
    </row>
    <row r="616" spans="2:33" s="1520" customFormat="1" ht="11.45" customHeight="1">
      <c r="B616" s="1544" t="s">
        <v>1632</v>
      </c>
      <c r="C616" s="1545">
        <v>334</v>
      </c>
      <c r="D616" s="1547" t="s">
        <v>1435</v>
      </c>
      <c r="E616" s="1545">
        <v>679</v>
      </c>
      <c r="F616" s="1548">
        <v>22</v>
      </c>
      <c r="G616" s="1548">
        <v>21</v>
      </c>
      <c r="H616" s="1548">
        <v>28</v>
      </c>
      <c r="I616" s="1548">
        <v>27</v>
      </c>
      <c r="J616" s="1548">
        <v>16</v>
      </c>
      <c r="K616" s="1548">
        <v>19</v>
      </c>
      <c r="L616" s="1548">
        <v>28</v>
      </c>
      <c r="M616" s="1548">
        <v>51</v>
      </c>
      <c r="N616" s="1548">
        <v>35</v>
      </c>
      <c r="O616" s="1548">
        <v>41</v>
      </c>
      <c r="P616" s="1548">
        <v>58</v>
      </c>
      <c r="Q616" s="1548">
        <v>51</v>
      </c>
      <c r="R616" s="1548">
        <v>41</v>
      </c>
      <c r="S616" s="1548">
        <v>60</v>
      </c>
      <c r="T616" s="1548">
        <v>59</v>
      </c>
      <c r="U616" s="1548">
        <v>43</v>
      </c>
      <c r="V616" s="1548">
        <v>37</v>
      </c>
      <c r="W616" s="1548">
        <v>27</v>
      </c>
      <c r="X616" s="1548">
        <v>9</v>
      </c>
      <c r="Y616" s="1548">
        <v>4</v>
      </c>
      <c r="Z616" s="1548" t="s">
        <v>36</v>
      </c>
      <c r="AA616" s="1545">
        <v>2</v>
      </c>
      <c r="AB616" s="1548">
        <v>71</v>
      </c>
      <c r="AC616" s="1548">
        <v>367</v>
      </c>
      <c r="AD616" s="1545">
        <v>239</v>
      </c>
      <c r="AE616" s="1549">
        <v>10.487444608567207</v>
      </c>
      <c r="AF616" s="1549">
        <v>54.209748892171341</v>
      </c>
      <c r="AG616" s="1550">
        <v>35.302806499261443</v>
      </c>
    </row>
    <row r="617" spans="2:33" s="1520" customFormat="1" ht="11.45" customHeight="1">
      <c r="B617" s="1521"/>
      <c r="C617" s="1522"/>
      <c r="D617" s="1523" t="s">
        <v>31</v>
      </c>
      <c r="E617" s="1508">
        <v>294</v>
      </c>
      <c r="F617" s="1499">
        <v>12</v>
      </c>
      <c r="G617" s="1499">
        <v>9</v>
      </c>
      <c r="H617" s="1499">
        <v>13</v>
      </c>
      <c r="I617" s="1499">
        <v>10</v>
      </c>
      <c r="J617" s="1499">
        <v>7</v>
      </c>
      <c r="K617" s="1499">
        <v>16</v>
      </c>
      <c r="L617" s="1499">
        <v>12</v>
      </c>
      <c r="M617" s="1499">
        <v>24</v>
      </c>
      <c r="N617" s="1499">
        <v>18</v>
      </c>
      <c r="O617" s="1499">
        <v>18</v>
      </c>
      <c r="P617" s="1499">
        <v>27</v>
      </c>
      <c r="Q617" s="1499">
        <v>25</v>
      </c>
      <c r="R617" s="1499">
        <v>17</v>
      </c>
      <c r="S617" s="1499">
        <v>24</v>
      </c>
      <c r="T617" s="1499">
        <v>26</v>
      </c>
      <c r="U617" s="1499">
        <v>17</v>
      </c>
      <c r="V617" s="1499">
        <v>9</v>
      </c>
      <c r="W617" s="1499">
        <v>5</v>
      </c>
      <c r="X617" s="1499">
        <v>3</v>
      </c>
      <c r="Y617" s="1499" t="s">
        <v>36</v>
      </c>
      <c r="Z617" s="1499" t="s">
        <v>36</v>
      </c>
      <c r="AA617" s="1508">
        <v>2</v>
      </c>
      <c r="AB617" s="1499">
        <v>34</v>
      </c>
      <c r="AC617" s="1499">
        <v>174</v>
      </c>
      <c r="AD617" s="1508">
        <v>84</v>
      </c>
      <c r="AE617" s="1500">
        <v>11.643835616438356</v>
      </c>
      <c r="AF617" s="1500">
        <v>59.589041095890416</v>
      </c>
      <c r="AG617" s="1501">
        <v>28.767123287671232</v>
      </c>
    </row>
    <row r="618" spans="2:33" s="1520" customFormat="1" ht="11.45" customHeight="1">
      <c r="B618" s="1537"/>
      <c r="C618" s="1538"/>
      <c r="D618" s="1539" t="s">
        <v>32</v>
      </c>
      <c r="E618" s="1540">
        <v>385</v>
      </c>
      <c r="F618" s="1541">
        <v>10</v>
      </c>
      <c r="G618" s="1541">
        <v>12</v>
      </c>
      <c r="H618" s="1541">
        <v>15</v>
      </c>
      <c r="I618" s="1541">
        <v>17</v>
      </c>
      <c r="J618" s="1541">
        <v>9</v>
      </c>
      <c r="K618" s="1541">
        <v>3</v>
      </c>
      <c r="L618" s="1541">
        <v>16</v>
      </c>
      <c r="M618" s="1541">
        <v>27</v>
      </c>
      <c r="N618" s="1541">
        <v>17</v>
      </c>
      <c r="O618" s="1541">
        <v>23</v>
      </c>
      <c r="P618" s="1541">
        <v>31</v>
      </c>
      <c r="Q618" s="1541">
        <v>26</v>
      </c>
      <c r="R618" s="1541">
        <v>24</v>
      </c>
      <c r="S618" s="1541">
        <v>36</v>
      </c>
      <c r="T618" s="1541">
        <v>33</v>
      </c>
      <c r="U618" s="1541">
        <v>26</v>
      </c>
      <c r="V618" s="1541">
        <v>28</v>
      </c>
      <c r="W618" s="1541">
        <v>22</v>
      </c>
      <c r="X618" s="1541">
        <v>6</v>
      </c>
      <c r="Y618" s="1541">
        <v>4</v>
      </c>
      <c r="Z618" s="1541" t="s">
        <v>36</v>
      </c>
      <c r="AA618" s="1540" t="s">
        <v>36</v>
      </c>
      <c r="AB618" s="1541">
        <v>37</v>
      </c>
      <c r="AC618" s="1541">
        <v>193</v>
      </c>
      <c r="AD618" s="1540">
        <v>155</v>
      </c>
      <c r="AE618" s="1542">
        <v>9.6103896103896105</v>
      </c>
      <c r="AF618" s="1542">
        <v>50.129870129870127</v>
      </c>
      <c r="AG618" s="1543">
        <v>40.259740259740262</v>
      </c>
    </row>
    <row r="619" spans="2:33" s="1520" customFormat="1" ht="11.45" customHeight="1">
      <c r="B619" s="1536" t="s">
        <v>1633</v>
      </c>
      <c r="C619" s="1508">
        <v>525</v>
      </c>
      <c r="D619" s="1518" t="s">
        <v>1435</v>
      </c>
      <c r="E619" s="1508">
        <v>1226</v>
      </c>
      <c r="F619" s="1499">
        <v>56</v>
      </c>
      <c r="G619" s="1499">
        <v>60</v>
      </c>
      <c r="H619" s="1499">
        <v>47</v>
      </c>
      <c r="I619" s="1499">
        <v>66</v>
      </c>
      <c r="J619" s="1499">
        <v>54</v>
      </c>
      <c r="K619" s="1499">
        <v>59</v>
      </c>
      <c r="L619" s="1499">
        <v>62</v>
      </c>
      <c r="M619" s="1499">
        <v>87</v>
      </c>
      <c r="N619" s="1499">
        <v>78</v>
      </c>
      <c r="O619" s="1499">
        <v>82</v>
      </c>
      <c r="P619" s="1499">
        <v>82</v>
      </c>
      <c r="Q619" s="1499">
        <v>92</v>
      </c>
      <c r="R619" s="1499">
        <v>77</v>
      </c>
      <c r="S619" s="1499">
        <v>98</v>
      </c>
      <c r="T619" s="1499">
        <v>86</v>
      </c>
      <c r="U619" s="1499">
        <v>56</v>
      </c>
      <c r="V619" s="1499">
        <v>38</v>
      </c>
      <c r="W619" s="1499">
        <v>29</v>
      </c>
      <c r="X619" s="1499">
        <v>11</v>
      </c>
      <c r="Y619" s="1499">
        <v>2</v>
      </c>
      <c r="Z619" s="1499" t="s">
        <v>36</v>
      </c>
      <c r="AA619" s="1508">
        <v>4</v>
      </c>
      <c r="AB619" s="1499">
        <v>163</v>
      </c>
      <c r="AC619" s="1499">
        <v>739</v>
      </c>
      <c r="AD619" s="1508">
        <v>320</v>
      </c>
      <c r="AE619" s="1500">
        <v>13.338788870703763</v>
      </c>
      <c r="AF619" s="1500">
        <v>60.474631751227491</v>
      </c>
      <c r="AG619" s="1501">
        <v>26.186579378068743</v>
      </c>
    </row>
    <row r="620" spans="2:33" s="1520" customFormat="1" ht="11.45" customHeight="1">
      <c r="B620" s="1521"/>
      <c r="C620" s="1522"/>
      <c r="D620" s="1523" t="s">
        <v>31</v>
      </c>
      <c r="E620" s="1508">
        <v>565</v>
      </c>
      <c r="F620" s="1499">
        <v>28</v>
      </c>
      <c r="G620" s="1499">
        <v>34</v>
      </c>
      <c r="H620" s="1499">
        <v>24</v>
      </c>
      <c r="I620" s="1499">
        <v>28</v>
      </c>
      <c r="J620" s="1499">
        <v>23</v>
      </c>
      <c r="K620" s="1499">
        <v>31</v>
      </c>
      <c r="L620" s="1499">
        <v>30</v>
      </c>
      <c r="M620" s="1499">
        <v>37</v>
      </c>
      <c r="N620" s="1499">
        <v>40</v>
      </c>
      <c r="O620" s="1499">
        <v>41</v>
      </c>
      <c r="P620" s="1499">
        <v>34</v>
      </c>
      <c r="Q620" s="1499">
        <v>45</v>
      </c>
      <c r="R620" s="1499">
        <v>35</v>
      </c>
      <c r="S620" s="1499">
        <v>39</v>
      </c>
      <c r="T620" s="1499">
        <v>43</v>
      </c>
      <c r="U620" s="1499">
        <v>24</v>
      </c>
      <c r="V620" s="1499">
        <v>18</v>
      </c>
      <c r="W620" s="1499">
        <v>8</v>
      </c>
      <c r="X620" s="1499" t="s">
        <v>36</v>
      </c>
      <c r="Y620" s="1499" t="s">
        <v>36</v>
      </c>
      <c r="Z620" s="1499" t="s">
        <v>36</v>
      </c>
      <c r="AA620" s="1508">
        <v>3</v>
      </c>
      <c r="AB620" s="1499">
        <v>86</v>
      </c>
      <c r="AC620" s="1499">
        <v>344</v>
      </c>
      <c r="AD620" s="1508">
        <v>132</v>
      </c>
      <c r="AE620" s="1500">
        <v>15.302491103202847</v>
      </c>
      <c r="AF620" s="1500">
        <v>61.209964412811388</v>
      </c>
      <c r="AG620" s="1501">
        <v>23.487544483985765</v>
      </c>
    </row>
    <row r="621" spans="2:33" s="1520" customFormat="1" ht="11.45" customHeight="1">
      <c r="B621" s="1536"/>
      <c r="C621" s="1546"/>
      <c r="D621" s="1518" t="s">
        <v>32</v>
      </c>
      <c r="E621" s="1508">
        <v>661</v>
      </c>
      <c r="F621" s="1499">
        <v>28</v>
      </c>
      <c r="G621" s="1499">
        <v>26</v>
      </c>
      <c r="H621" s="1499">
        <v>23</v>
      </c>
      <c r="I621" s="1499">
        <v>38</v>
      </c>
      <c r="J621" s="1499">
        <v>31</v>
      </c>
      <c r="K621" s="1499">
        <v>28</v>
      </c>
      <c r="L621" s="1499">
        <v>32</v>
      </c>
      <c r="M621" s="1499">
        <v>50</v>
      </c>
      <c r="N621" s="1499">
        <v>38</v>
      </c>
      <c r="O621" s="1499">
        <v>41</v>
      </c>
      <c r="P621" s="1499">
        <v>48</v>
      </c>
      <c r="Q621" s="1499">
        <v>47</v>
      </c>
      <c r="R621" s="1499">
        <v>42</v>
      </c>
      <c r="S621" s="1499">
        <v>59</v>
      </c>
      <c r="T621" s="1499">
        <v>43</v>
      </c>
      <c r="U621" s="1499">
        <v>32</v>
      </c>
      <c r="V621" s="1499">
        <v>20</v>
      </c>
      <c r="W621" s="1499">
        <v>21</v>
      </c>
      <c r="X621" s="1499">
        <v>11</v>
      </c>
      <c r="Y621" s="1499">
        <v>2</v>
      </c>
      <c r="Z621" s="1499" t="s">
        <v>36</v>
      </c>
      <c r="AA621" s="1508">
        <v>1</v>
      </c>
      <c r="AB621" s="1499">
        <v>77</v>
      </c>
      <c r="AC621" s="1499">
        <v>395</v>
      </c>
      <c r="AD621" s="1508">
        <v>188</v>
      </c>
      <c r="AE621" s="1500">
        <v>11.666666666666666</v>
      </c>
      <c r="AF621" s="1500">
        <v>59.848484848484851</v>
      </c>
      <c r="AG621" s="1501">
        <v>28.484848484848484</v>
      </c>
    </row>
    <row r="622" spans="2:33" s="1520" customFormat="1" ht="11.45" customHeight="1">
      <c r="B622" s="1544" t="s">
        <v>1634</v>
      </c>
      <c r="C622" s="1545">
        <v>230</v>
      </c>
      <c r="D622" s="1547" t="s">
        <v>1435</v>
      </c>
      <c r="E622" s="1545">
        <v>858</v>
      </c>
      <c r="F622" s="1548">
        <v>111</v>
      </c>
      <c r="G622" s="1548">
        <v>170</v>
      </c>
      <c r="H622" s="1548">
        <v>85</v>
      </c>
      <c r="I622" s="1548">
        <v>27</v>
      </c>
      <c r="J622" s="1548">
        <v>5</v>
      </c>
      <c r="K622" s="1548">
        <v>12</v>
      </c>
      <c r="L622" s="1548">
        <v>60</v>
      </c>
      <c r="M622" s="1548">
        <v>138</v>
      </c>
      <c r="N622" s="1548">
        <v>101</v>
      </c>
      <c r="O622" s="1548">
        <v>60</v>
      </c>
      <c r="P622" s="1548">
        <v>29</v>
      </c>
      <c r="Q622" s="1548">
        <v>13</v>
      </c>
      <c r="R622" s="1548">
        <v>10</v>
      </c>
      <c r="S622" s="1548">
        <v>15</v>
      </c>
      <c r="T622" s="1548">
        <v>8</v>
      </c>
      <c r="U622" s="1548">
        <v>5</v>
      </c>
      <c r="V622" s="1548">
        <v>6</v>
      </c>
      <c r="W622" s="1548">
        <v>1</v>
      </c>
      <c r="X622" s="1548">
        <v>2</v>
      </c>
      <c r="Y622" s="1548" t="s">
        <v>36</v>
      </c>
      <c r="Z622" s="1548" t="s">
        <v>36</v>
      </c>
      <c r="AA622" s="1545" t="s">
        <v>36</v>
      </c>
      <c r="AB622" s="1548">
        <v>366</v>
      </c>
      <c r="AC622" s="1548">
        <v>455</v>
      </c>
      <c r="AD622" s="1545">
        <v>37</v>
      </c>
      <c r="AE622" s="1549">
        <v>42.657342657342653</v>
      </c>
      <c r="AF622" s="1549">
        <v>53.030303030303031</v>
      </c>
      <c r="AG622" s="1550">
        <v>4.3123543123543122</v>
      </c>
    </row>
    <row r="623" spans="2:33" s="1520" customFormat="1" ht="11.45" customHeight="1">
      <c r="B623" s="1521"/>
      <c r="C623" s="1522"/>
      <c r="D623" s="1523" t="s">
        <v>31</v>
      </c>
      <c r="E623" s="1508">
        <v>420</v>
      </c>
      <c r="F623" s="1499">
        <v>56</v>
      </c>
      <c r="G623" s="1499">
        <v>86</v>
      </c>
      <c r="H623" s="1499">
        <v>43</v>
      </c>
      <c r="I623" s="1499">
        <v>18</v>
      </c>
      <c r="J623" s="1499">
        <v>1</v>
      </c>
      <c r="K623" s="1499">
        <v>6</v>
      </c>
      <c r="L623" s="1499">
        <v>27</v>
      </c>
      <c r="M623" s="1499">
        <v>66</v>
      </c>
      <c r="N623" s="1499">
        <v>45</v>
      </c>
      <c r="O623" s="1499">
        <v>32</v>
      </c>
      <c r="P623" s="1499">
        <v>17</v>
      </c>
      <c r="Q623" s="1499">
        <v>6</v>
      </c>
      <c r="R623" s="1499">
        <v>3</v>
      </c>
      <c r="S623" s="1499">
        <v>8</v>
      </c>
      <c r="T623" s="1499">
        <v>3</v>
      </c>
      <c r="U623" s="1499">
        <v>1</v>
      </c>
      <c r="V623" s="1499">
        <v>2</v>
      </c>
      <c r="W623" s="1499" t="s">
        <v>36</v>
      </c>
      <c r="X623" s="1499" t="s">
        <v>36</v>
      </c>
      <c r="Y623" s="1499" t="s">
        <v>36</v>
      </c>
      <c r="Z623" s="1499" t="s">
        <v>36</v>
      </c>
      <c r="AA623" s="1508" t="s">
        <v>36</v>
      </c>
      <c r="AB623" s="1499">
        <v>185</v>
      </c>
      <c r="AC623" s="1499">
        <v>221</v>
      </c>
      <c r="AD623" s="1508">
        <v>14</v>
      </c>
      <c r="AE623" s="1500">
        <v>44.047619047619044</v>
      </c>
      <c r="AF623" s="1500">
        <v>52.61904761904762</v>
      </c>
      <c r="AG623" s="1501">
        <v>3.3333333333333335</v>
      </c>
    </row>
    <row r="624" spans="2:33" s="1520" customFormat="1" ht="11.45" customHeight="1">
      <c r="B624" s="1536"/>
      <c r="C624" s="1538"/>
      <c r="D624" s="1539" t="s">
        <v>32</v>
      </c>
      <c r="E624" s="1540">
        <v>438</v>
      </c>
      <c r="F624" s="1541">
        <v>55</v>
      </c>
      <c r="G624" s="1541">
        <v>84</v>
      </c>
      <c r="H624" s="1541">
        <v>42</v>
      </c>
      <c r="I624" s="1541">
        <v>9</v>
      </c>
      <c r="J624" s="1541">
        <v>4</v>
      </c>
      <c r="K624" s="1541">
        <v>6</v>
      </c>
      <c r="L624" s="1541">
        <v>33</v>
      </c>
      <c r="M624" s="1541">
        <v>72</v>
      </c>
      <c r="N624" s="1541">
        <v>56</v>
      </c>
      <c r="O624" s="1541">
        <v>28</v>
      </c>
      <c r="P624" s="1541">
        <v>12</v>
      </c>
      <c r="Q624" s="1541">
        <v>7</v>
      </c>
      <c r="R624" s="1541">
        <v>7</v>
      </c>
      <c r="S624" s="1541">
        <v>7</v>
      </c>
      <c r="T624" s="1541">
        <v>5</v>
      </c>
      <c r="U624" s="1541">
        <v>4</v>
      </c>
      <c r="V624" s="1541">
        <v>4</v>
      </c>
      <c r="W624" s="1541">
        <v>1</v>
      </c>
      <c r="X624" s="1541">
        <v>2</v>
      </c>
      <c r="Y624" s="1541" t="s">
        <v>36</v>
      </c>
      <c r="Z624" s="1541" t="s">
        <v>36</v>
      </c>
      <c r="AA624" s="1540" t="s">
        <v>36</v>
      </c>
      <c r="AB624" s="1541">
        <v>181</v>
      </c>
      <c r="AC624" s="1541">
        <v>234</v>
      </c>
      <c r="AD624" s="1540">
        <v>23</v>
      </c>
      <c r="AE624" s="1542">
        <v>41.324200913242009</v>
      </c>
      <c r="AF624" s="1542">
        <v>53.424657534246577</v>
      </c>
      <c r="AG624" s="1543">
        <v>5.2511415525114149</v>
      </c>
    </row>
    <row r="625" spans="2:33" s="1520" customFormat="1" ht="11.45" customHeight="1">
      <c r="B625" s="1544" t="s">
        <v>1635</v>
      </c>
      <c r="C625" s="1508">
        <v>432</v>
      </c>
      <c r="D625" s="1518" t="s">
        <v>1435</v>
      </c>
      <c r="E625" s="1508">
        <v>628</v>
      </c>
      <c r="F625" s="1499">
        <v>17</v>
      </c>
      <c r="G625" s="1499">
        <v>10</v>
      </c>
      <c r="H625" s="1499">
        <v>15</v>
      </c>
      <c r="I625" s="1499">
        <v>13</v>
      </c>
      <c r="J625" s="1499">
        <v>55</v>
      </c>
      <c r="K625" s="1499">
        <v>82</v>
      </c>
      <c r="L625" s="1499">
        <v>53</v>
      </c>
      <c r="M625" s="1499">
        <v>37</v>
      </c>
      <c r="N625" s="1499">
        <v>33</v>
      </c>
      <c r="O625" s="1499">
        <v>49</v>
      </c>
      <c r="P625" s="1499">
        <v>35</v>
      </c>
      <c r="Q625" s="1499">
        <v>41</v>
      </c>
      <c r="R625" s="1499">
        <v>46</v>
      </c>
      <c r="S625" s="1499">
        <v>36</v>
      </c>
      <c r="T625" s="1499">
        <v>26</v>
      </c>
      <c r="U625" s="1499">
        <v>14</v>
      </c>
      <c r="V625" s="1499">
        <v>8</v>
      </c>
      <c r="W625" s="1499">
        <v>12</v>
      </c>
      <c r="X625" s="1499">
        <v>4</v>
      </c>
      <c r="Y625" s="1499">
        <v>1</v>
      </c>
      <c r="Z625" s="1499" t="s">
        <v>36</v>
      </c>
      <c r="AA625" s="1508">
        <v>41</v>
      </c>
      <c r="AB625" s="1499">
        <v>42</v>
      </c>
      <c r="AC625" s="1499">
        <v>444</v>
      </c>
      <c r="AD625" s="1508">
        <v>101</v>
      </c>
      <c r="AE625" s="1500">
        <v>7.1550255536626919</v>
      </c>
      <c r="AF625" s="1500">
        <v>75.638841567291308</v>
      </c>
      <c r="AG625" s="1501">
        <v>17.206132879045995</v>
      </c>
    </row>
    <row r="626" spans="2:33" s="1520" customFormat="1" ht="11.45" customHeight="1">
      <c r="B626" s="1521"/>
      <c r="C626" s="1522"/>
      <c r="D626" s="1523" t="s">
        <v>31</v>
      </c>
      <c r="E626" s="1508">
        <v>283</v>
      </c>
      <c r="F626" s="1499">
        <v>13</v>
      </c>
      <c r="G626" s="1499">
        <v>6</v>
      </c>
      <c r="H626" s="1499">
        <v>7</v>
      </c>
      <c r="I626" s="1499">
        <v>4</v>
      </c>
      <c r="J626" s="1499">
        <v>22</v>
      </c>
      <c r="K626" s="1499">
        <v>31</v>
      </c>
      <c r="L626" s="1499">
        <v>27</v>
      </c>
      <c r="M626" s="1499">
        <v>16</v>
      </c>
      <c r="N626" s="1499">
        <v>17</v>
      </c>
      <c r="O626" s="1499">
        <v>22</v>
      </c>
      <c r="P626" s="1499">
        <v>14</v>
      </c>
      <c r="Q626" s="1499">
        <v>18</v>
      </c>
      <c r="R626" s="1499">
        <v>19</v>
      </c>
      <c r="S626" s="1499">
        <v>17</v>
      </c>
      <c r="T626" s="1499">
        <v>11</v>
      </c>
      <c r="U626" s="1499">
        <v>2</v>
      </c>
      <c r="V626" s="1499">
        <v>5</v>
      </c>
      <c r="W626" s="1499">
        <v>4</v>
      </c>
      <c r="X626" s="1499" t="s">
        <v>36</v>
      </c>
      <c r="Y626" s="1499" t="s">
        <v>36</v>
      </c>
      <c r="Z626" s="1499" t="s">
        <v>36</v>
      </c>
      <c r="AA626" s="1508">
        <v>28</v>
      </c>
      <c r="AB626" s="1499">
        <v>26</v>
      </c>
      <c r="AC626" s="1499">
        <v>190</v>
      </c>
      <c r="AD626" s="1508">
        <v>39</v>
      </c>
      <c r="AE626" s="1500">
        <v>10.196078431372548</v>
      </c>
      <c r="AF626" s="1500">
        <v>74.509803921568633</v>
      </c>
      <c r="AG626" s="1501">
        <v>15.294117647058824</v>
      </c>
    </row>
    <row r="627" spans="2:33" s="1520" customFormat="1" ht="11.45" customHeight="1">
      <c r="B627" s="1537"/>
      <c r="C627" s="1538"/>
      <c r="D627" s="1539" t="s">
        <v>32</v>
      </c>
      <c r="E627" s="1540">
        <v>345</v>
      </c>
      <c r="F627" s="1541">
        <v>4</v>
      </c>
      <c r="G627" s="1541">
        <v>4</v>
      </c>
      <c r="H627" s="1541">
        <v>8</v>
      </c>
      <c r="I627" s="1541">
        <v>9</v>
      </c>
      <c r="J627" s="1541">
        <v>33</v>
      </c>
      <c r="K627" s="1541">
        <v>51</v>
      </c>
      <c r="L627" s="1541">
        <v>26</v>
      </c>
      <c r="M627" s="1541">
        <v>21</v>
      </c>
      <c r="N627" s="1541">
        <v>16</v>
      </c>
      <c r="O627" s="1541">
        <v>27</v>
      </c>
      <c r="P627" s="1541">
        <v>21</v>
      </c>
      <c r="Q627" s="1541">
        <v>23</v>
      </c>
      <c r="R627" s="1541">
        <v>27</v>
      </c>
      <c r="S627" s="1541">
        <v>19</v>
      </c>
      <c r="T627" s="1541">
        <v>15</v>
      </c>
      <c r="U627" s="1541">
        <v>12</v>
      </c>
      <c r="V627" s="1541">
        <v>3</v>
      </c>
      <c r="W627" s="1541">
        <v>8</v>
      </c>
      <c r="X627" s="1541">
        <v>4</v>
      </c>
      <c r="Y627" s="1541">
        <v>1</v>
      </c>
      <c r="Z627" s="1541" t="s">
        <v>36</v>
      </c>
      <c r="AA627" s="1540">
        <v>13</v>
      </c>
      <c r="AB627" s="1541">
        <v>16</v>
      </c>
      <c r="AC627" s="1541">
        <v>254</v>
      </c>
      <c r="AD627" s="1540">
        <v>62</v>
      </c>
      <c r="AE627" s="1542">
        <v>4.8192771084337354</v>
      </c>
      <c r="AF627" s="1542">
        <v>76.506024096385545</v>
      </c>
      <c r="AG627" s="1543">
        <v>18.674698795180721</v>
      </c>
    </row>
    <row r="628" spans="2:33" s="1520" customFormat="1" ht="11.45" customHeight="1">
      <c r="B628" s="1536" t="s">
        <v>1636</v>
      </c>
      <c r="C628" s="1508">
        <v>46</v>
      </c>
      <c r="D628" s="1518" t="s">
        <v>1435</v>
      </c>
      <c r="E628" s="1508">
        <v>95</v>
      </c>
      <c r="F628" s="1499">
        <v>9</v>
      </c>
      <c r="G628" s="1499">
        <v>5</v>
      </c>
      <c r="H628" s="1499">
        <v>1</v>
      </c>
      <c r="I628" s="1499">
        <v>2</v>
      </c>
      <c r="J628" s="1499">
        <v>1</v>
      </c>
      <c r="K628" s="1499">
        <v>4</v>
      </c>
      <c r="L628" s="1499">
        <v>11</v>
      </c>
      <c r="M628" s="1499">
        <v>15</v>
      </c>
      <c r="N628" s="1499">
        <v>13</v>
      </c>
      <c r="O628" s="1499">
        <v>8</v>
      </c>
      <c r="P628" s="1499">
        <v>4</v>
      </c>
      <c r="Q628" s="1499">
        <v>3</v>
      </c>
      <c r="R628" s="1499">
        <v>6</v>
      </c>
      <c r="S628" s="1499">
        <v>1</v>
      </c>
      <c r="T628" s="1499">
        <v>2</v>
      </c>
      <c r="U628" s="1499">
        <v>4</v>
      </c>
      <c r="V628" s="1499">
        <v>3</v>
      </c>
      <c r="W628" s="1499">
        <v>3</v>
      </c>
      <c r="X628" s="1499" t="s">
        <v>36</v>
      </c>
      <c r="Y628" s="1499" t="s">
        <v>36</v>
      </c>
      <c r="Z628" s="1499" t="s">
        <v>36</v>
      </c>
      <c r="AA628" s="1508" t="s">
        <v>36</v>
      </c>
      <c r="AB628" s="1499">
        <v>15</v>
      </c>
      <c r="AC628" s="1499">
        <v>67</v>
      </c>
      <c r="AD628" s="1508">
        <v>13</v>
      </c>
      <c r="AE628" s="1500">
        <v>15.789473684210526</v>
      </c>
      <c r="AF628" s="1500">
        <v>70.526315789473685</v>
      </c>
      <c r="AG628" s="1501">
        <v>13.684210526315791</v>
      </c>
    </row>
    <row r="629" spans="2:33" s="1520" customFormat="1" ht="11.45" customHeight="1">
      <c r="B629" s="1521"/>
      <c r="C629" s="1522"/>
      <c r="D629" s="1523" t="s">
        <v>31</v>
      </c>
      <c r="E629" s="1508">
        <v>42</v>
      </c>
      <c r="F629" s="1499">
        <v>6</v>
      </c>
      <c r="G629" s="1499">
        <v>1</v>
      </c>
      <c r="H629" s="1499" t="s">
        <v>36</v>
      </c>
      <c r="I629" s="1499">
        <v>1</v>
      </c>
      <c r="J629" s="1499">
        <v>1</v>
      </c>
      <c r="K629" s="1499" t="s">
        <v>36</v>
      </c>
      <c r="L629" s="1499">
        <v>5</v>
      </c>
      <c r="M629" s="1499">
        <v>9</v>
      </c>
      <c r="N629" s="1499">
        <v>6</v>
      </c>
      <c r="O629" s="1499">
        <v>5</v>
      </c>
      <c r="P629" s="1499">
        <v>1</v>
      </c>
      <c r="Q629" s="1499" t="s">
        <v>36</v>
      </c>
      <c r="R629" s="1499">
        <v>3</v>
      </c>
      <c r="S629" s="1499" t="s">
        <v>36</v>
      </c>
      <c r="T629" s="1499" t="s">
        <v>36</v>
      </c>
      <c r="U629" s="1499">
        <v>3</v>
      </c>
      <c r="V629" s="1499">
        <v>1</v>
      </c>
      <c r="W629" s="1499" t="s">
        <v>36</v>
      </c>
      <c r="X629" s="1499" t="s">
        <v>36</v>
      </c>
      <c r="Y629" s="1499" t="s">
        <v>36</v>
      </c>
      <c r="Z629" s="1499" t="s">
        <v>36</v>
      </c>
      <c r="AA629" s="1508" t="s">
        <v>36</v>
      </c>
      <c r="AB629" s="1499">
        <v>7</v>
      </c>
      <c r="AC629" s="1499">
        <v>31</v>
      </c>
      <c r="AD629" s="1508">
        <v>4</v>
      </c>
      <c r="AE629" s="1500">
        <v>16.666666666666664</v>
      </c>
      <c r="AF629" s="1500">
        <v>73.80952380952381</v>
      </c>
      <c r="AG629" s="1501">
        <v>9.5238095238095237</v>
      </c>
    </row>
    <row r="630" spans="2:33" s="1520" customFormat="1" ht="11.45" customHeight="1">
      <c r="B630" s="1536"/>
      <c r="C630" s="1546"/>
      <c r="D630" s="1518" t="s">
        <v>32</v>
      </c>
      <c r="E630" s="1508">
        <v>53</v>
      </c>
      <c r="F630" s="1499">
        <v>3</v>
      </c>
      <c r="G630" s="1499">
        <v>4</v>
      </c>
      <c r="H630" s="1499">
        <v>1</v>
      </c>
      <c r="I630" s="1499">
        <v>1</v>
      </c>
      <c r="J630" s="1499" t="s">
        <v>36</v>
      </c>
      <c r="K630" s="1499">
        <v>4</v>
      </c>
      <c r="L630" s="1499">
        <v>6</v>
      </c>
      <c r="M630" s="1499">
        <v>6</v>
      </c>
      <c r="N630" s="1499">
        <v>7</v>
      </c>
      <c r="O630" s="1499">
        <v>3</v>
      </c>
      <c r="P630" s="1499">
        <v>3</v>
      </c>
      <c r="Q630" s="1499">
        <v>3</v>
      </c>
      <c r="R630" s="1499">
        <v>3</v>
      </c>
      <c r="S630" s="1499">
        <v>1</v>
      </c>
      <c r="T630" s="1499">
        <v>2</v>
      </c>
      <c r="U630" s="1499">
        <v>1</v>
      </c>
      <c r="V630" s="1499">
        <v>2</v>
      </c>
      <c r="W630" s="1499">
        <v>3</v>
      </c>
      <c r="X630" s="1499" t="s">
        <v>36</v>
      </c>
      <c r="Y630" s="1499" t="s">
        <v>36</v>
      </c>
      <c r="Z630" s="1499" t="s">
        <v>36</v>
      </c>
      <c r="AA630" s="1508" t="s">
        <v>36</v>
      </c>
      <c r="AB630" s="1499">
        <v>8</v>
      </c>
      <c r="AC630" s="1499">
        <v>36</v>
      </c>
      <c r="AD630" s="1508">
        <v>9</v>
      </c>
      <c r="AE630" s="1500">
        <v>15.09433962264151</v>
      </c>
      <c r="AF630" s="1500">
        <v>67.924528301886795</v>
      </c>
      <c r="AG630" s="1501">
        <v>16.981132075471699</v>
      </c>
    </row>
    <row r="631" spans="2:33" s="1520" customFormat="1" ht="11.45" customHeight="1">
      <c r="B631" s="1544" t="s">
        <v>1637</v>
      </c>
      <c r="C631" s="1545">
        <v>282</v>
      </c>
      <c r="D631" s="1547" t="s">
        <v>1435</v>
      </c>
      <c r="E631" s="1545">
        <v>462</v>
      </c>
      <c r="F631" s="1548">
        <v>5</v>
      </c>
      <c r="G631" s="1548">
        <v>13</v>
      </c>
      <c r="H631" s="1548">
        <v>6</v>
      </c>
      <c r="I631" s="1548">
        <v>9</v>
      </c>
      <c r="J631" s="1548">
        <v>18</v>
      </c>
      <c r="K631" s="1548">
        <v>25</v>
      </c>
      <c r="L631" s="1548">
        <v>21</v>
      </c>
      <c r="M631" s="1548">
        <v>21</v>
      </c>
      <c r="N631" s="1548">
        <v>17</v>
      </c>
      <c r="O631" s="1548">
        <v>24</v>
      </c>
      <c r="P631" s="1548">
        <v>28</v>
      </c>
      <c r="Q631" s="1548">
        <v>35</v>
      </c>
      <c r="R631" s="1548">
        <v>37</v>
      </c>
      <c r="S631" s="1548">
        <v>47</v>
      </c>
      <c r="T631" s="1548">
        <v>49</v>
      </c>
      <c r="U631" s="1548">
        <v>38</v>
      </c>
      <c r="V631" s="1548">
        <v>31</v>
      </c>
      <c r="W631" s="1548">
        <v>21</v>
      </c>
      <c r="X631" s="1548">
        <v>7</v>
      </c>
      <c r="Y631" s="1548">
        <v>2</v>
      </c>
      <c r="Z631" s="1548" t="s">
        <v>36</v>
      </c>
      <c r="AA631" s="1545">
        <v>8</v>
      </c>
      <c r="AB631" s="1548">
        <v>24</v>
      </c>
      <c r="AC631" s="1548">
        <v>235</v>
      </c>
      <c r="AD631" s="1545">
        <v>195</v>
      </c>
      <c r="AE631" s="1549">
        <v>5.286343612334802</v>
      </c>
      <c r="AF631" s="1549">
        <v>51.762114537444937</v>
      </c>
      <c r="AG631" s="1550">
        <v>42.951541850220266</v>
      </c>
    </row>
    <row r="632" spans="2:33" s="1520" customFormat="1" ht="11.45" customHeight="1">
      <c r="B632" s="1521"/>
      <c r="C632" s="1522"/>
      <c r="D632" s="1523" t="s">
        <v>31</v>
      </c>
      <c r="E632" s="1508">
        <v>193</v>
      </c>
      <c r="F632" s="1499">
        <v>2</v>
      </c>
      <c r="G632" s="1499">
        <v>7</v>
      </c>
      <c r="H632" s="1499">
        <v>1</v>
      </c>
      <c r="I632" s="1499">
        <v>3</v>
      </c>
      <c r="J632" s="1499">
        <v>9</v>
      </c>
      <c r="K632" s="1499">
        <v>12</v>
      </c>
      <c r="L632" s="1499">
        <v>8</v>
      </c>
      <c r="M632" s="1499">
        <v>7</v>
      </c>
      <c r="N632" s="1499">
        <v>5</v>
      </c>
      <c r="O632" s="1499">
        <v>9</v>
      </c>
      <c r="P632" s="1499">
        <v>16</v>
      </c>
      <c r="Q632" s="1499">
        <v>17</v>
      </c>
      <c r="R632" s="1499">
        <v>18</v>
      </c>
      <c r="S632" s="1499">
        <v>20</v>
      </c>
      <c r="T632" s="1499">
        <v>23</v>
      </c>
      <c r="U632" s="1499">
        <v>15</v>
      </c>
      <c r="V632" s="1499">
        <v>12</v>
      </c>
      <c r="W632" s="1499">
        <v>6</v>
      </c>
      <c r="X632" s="1499" t="s">
        <v>36</v>
      </c>
      <c r="Y632" s="1499" t="s">
        <v>36</v>
      </c>
      <c r="Z632" s="1499" t="s">
        <v>36</v>
      </c>
      <c r="AA632" s="1508">
        <v>3</v>
      </c>
      <c r="AB632" s="1499">
        <v>10</v>
      </c>
      <c r="AC632" s="1499">
        <v>104</v>
      </c>
      <c r="AD632" s="1508">
        <v>76</v>
      </c>
      <c r="AE632" s="1500">
        <v>5.2631578947368416</v>
      </c>
      <c r="AF632" s="1500">
        <v>54.736842105263165</v>
      </c>
      <c r="AG632" s="1501">
        <v>40</v>
      </c>
    </row>
    <row r="633" spans="2:33" s="1520" customFormat="1" ht="11.45" customHeight="1">
      <c r="B633" s="1537"/>
      <c r="C633" s="1538"/>
      <c r="D633" s="1539" t="s">
        <v>32</v>
      </c>
      <c r="E633" s="1540">
        <v>269</v>
      </c>
      <c r="F633" s="1541">
        <v>3</v>
      </c>
      <c r="G633" s="1541">
        <v>6</v>
      </c>
      <c r="H633" s="1541">
        <v>5</v>
      </c>
      <c r="I633" s="1541">
        <v>6</v>
      </c>
      <c r="J633" s="1541">
        <v>9</v>
      </c>
      <c r="K633" s="1541">
        <v>13</v>
      </c>
      <c r="L633" s="1541">
        <v>13</v>
      </c>
      <c r="M633" s="1541">
        <v>14</v>
      </c>
      <c r="N633" s="1541">
        <v>12</v>
      </c>
      <c r="O633" s="1541">
        <v>15</v>
      </c>
      <c r="P633" s="1541">
        <v>12</v>
      </c>
      <c r="Q633" s="1541">
        <v>18</v>
      </c>
      <c r="R633" s="1541">
        <v>19</v>
      </c>
      <c r="S633" s="1541">
        <v>27</v>
      </c>
      <c r="T633" s="1541">
        <v>26</v>
      </c>
      <c r="U633" s="1541">
        <v>23</v>
      </c>
      <c r="V633" s="1541">
        <v>19</v>
      </c>
      <c r="W633" s="1541">
        <v>15</v>
      </c>
      <c r="X633" s="1541">
        <v>7</v>
      </c>
      <c r="Y633" s="1541">
        <v>2</v>
      </c>
      <c r="Z633" s="1541" t="s">
        <v>36</v>
      </c>
      <c r="AA633" s="1540">
        <v>5</v>
      </c>
      <c r="AB633" s="1541">
        <v>14</v>
      </c>
      <c r="AC633" s="1541">
        <v>131</v>
      </c>
      <c r="AD633" s="1540">
        <v>119</v>
      </c>
      <c r="AE633" s="1542">
        <v>5.3030303030303028</v>
      </c>
      <c r="AF633" s="1542">
        <v>49.621212121212125</v>
      </c>
      <c r="AG633" s="1543">
        <v>45.075757575757578</v>
      </c>
    </row>
    <row r="634" spans="2:33" s="1520" customFormat="1" ht="11.45" customHeight="1">
      <c r="B634" s="1536" t="s">
        <v>1638</v>
      </c>
      <c r="C634" s="1508">
        <v>431</v>
      </c>
      <c r="D634" s="1518" t="s">
        <v>1435</v>
      </c>
      <c r="E634" s="1508">
        <v>796</v>
      </c>
      <c r="F634" s="1499">
        <v>24</v>
      </c>
      <c r="G634" s="1499">
        <v>15</v>
      </c>
      <c r="H634" s="1499">
        <v>23</v>
      </c>
      <c r="I634" s="1499">
        <v>17</v>
      </c>
      <c r="J634" s="1499">
        <v>39</v>
      </c>
      <c r="K634" s="1499">
        <v>47</v>
      </c>
      <c r="L634" s="1499">
        <v>43</v>
      </c>
      <c r="M634" s="1499">
        <v>46</v>
      </c>
      <c r="N634" s="1499">
        <v>43</v>
      </c>
      <c r="O634" s="1499">
        <v>47</v>
      </c>
      <c r="P634" s="1499">
        <v>49</v>
      </c>
      <c r="Q634" s="1499">
        <v>57</v>
      </c>
      <c r="R634" s="1499">
        <v>51</v>
      </c>
      <c r="S634" s="1499">
        <v>64</v>
      </c>
      <c r="T634" s="1499">
        <v>88</v>
      </c>
      <c r="U634" s="1499">
        <v>40</v>
      </c>
      <c r="V634" s="1499">
        <v>29</v>
      </c>
      <c r="W634" s="1499">
        <v>38</v>
      </c>
      <c r="X634" s="1499">
        <v>15</v>
      </c>
      <c r="Y634" s="1499">
        <v>4</v>
      </c>
      <c r="Z634" s="1499" t="s">
        <v>36</v>
      </c>
      <c r="AA634" s="1508">
        <v>17</v>
      </c>
      <c r="AB634" s="1499">
        <v>62</v>
      </c>
      <c r="AC634" s="1499">
        <v>439</v>
      </c>
      <c r="AD634" s="1508">
        <v>278</v>
      </c>
      <c r="AE634" s="1500">
        <v>7.9589216944801038</v>
      </c>
      <c r="AF634" s="1500">
        <v>56.354300385109113</v>
      </c>
      <c r="AG634" s="1501">
        <v>35.686777920410783</v>
      </c>
    </row>
    <row r="635" spans="2:33" s="1520" customFormat="1" ht="11.45" customHeight="1">
      <c r="B635" s="1521"/>
      <c r="C635" s="1522"/>
      <c r="D635" s="1523" t="s">
        <v>31</v>
      </c>
      <c r="E635" s="1508">
        <v>372</v>
      </c>
      <c r="F635" s="1499">
        <v>10</v>
      </c>
      <c r="G635" s="1499">
        <v>2</v>
      </c>
      <c r="H635" s="1499">
        <v>13</v>
      </c>
      <c r="I635" s="1499">
        <v>11</v>
      </c>
      <c r="J635" s="1499">
        <v>15</v>
      </c>
      <c r="K635" s="1499">
        <v>26</v>
      </c>
      <c r="L635" s="1499">
        <v>23</v>
      </c>
      <c r="M635" s="1499">
        <v>18</v>
      </c>
      <c r="N635" s="1499">
        <v>27</v>
      </c>
      <c r="O635" s="1499">
        <v>25</v>
      </c>
      <c r="P635" s="1499">
        <v>18</v>
      </c>
      <c r="Q635" s="1499">
        <v>29</v>
      </c>
      <c r="R635" s="1499">
        <v>32</v>
      </c>
      <c r="S635" s="1499">
        <v>24</v>
      </c>
      <c r="T635" s="1499">
        <v>46</v>
      </c>
      <c r="U635" s="1499">
        <v>16</v>
      </c>
      <c r="V635" s="1499">
        <v>10</v>
      </c>
      <c r="W635" s="1499">
        <v>11</v>
      </c>
      <c r="X635" s="1499">
        <v>5</v>
      </c>
      <c r="Y635" s="1499" t="s">
        <v>36</v>
      </c>
      <c r="Z635" s="1499" t="s">
        <v>36</v>
      </c>
      <c r="AA635" s="1508">
        <v>11</v>
      </c>
      <c r="AB635" s="1499">
        <v>25</v>
      </c>
      <c r="AC635" s="1499">
        <v>224</v>
      </c>
      <c r="AD635" s="1508">
        <v>112</v>
      </c>
      <c r="AE635" s="1500">
        <v>6.9252077562326875</v>
      </c>
      <c r="AF635" s="1500">
        <v>62.049861495844873</v>
      </c>
      <c r="AG635" s="1501">
        <v>31.024930747922436</v>
      </c>
    </row>
    <row r="636" spans="2:33" s="1520" customFormat="1" ht="11.45" customHeight="1">
      <c r="B636" s="1536"/>
      <c r="C636" s="1546"/>
      <c r="D636" s="1518" t="s">
        <v>32</v>
      </c>
      <c r="E636" s="1508">
        <v>424</v>
      </c>
      <c r="F636" s="1499">
        <v>14</v>
      </c>
      <c r="G636" s="1499">
        <v>13</v>
      </c>
      <c r="H636" s="1499">
        <v>10</v>
      </c>
      <c r="I636" s="1499">
        <v>6</v>
      </c>
      <c r="J636" s="1499">
        <v>24</v>
      </c>
      <c r="K636" s="1499">
        <v>21</v>
      </c>
      <c r="L636" s="1499">
        <v>20</v>
      </c>
      <c r="M636" s="1499">
        <v>28</v>
      </c>
      <c r="N636" s="1499">
        <v>16</v>
      </c>
      <c r="O636" s="1499">
        <v>22</v>
      </c>
      <c r="P636" s="1499">
        <v>31</v>
      </c>
      <c r="Q636" s="1499">
        <v>28</v>
      </c>
      <c r="R636" s="1499">
        <v>19</v>
      </c>
      <c r="S636" s="1499">
        <v>40</v>
      </c>
      <c r="T636" s="1499">
        <v>42</v>
      </c>
      <c r="U636" s="1499">
        <v>24</v>
      </c>
      <c r="V636" s="1499">
        <v>19</v>
      </c>
      <c r="W636" s="1499">
        <v>27</v>
      </c>
      <c r="X636" s="1499">
        <v>10</v>
      </c>
      <c r="Y636" s="1499">
        <v>4</v>
      </c>
      <c r="Z636" s="1499" t="s">
        <v>36</v>
      </c>
      <c r="AA636" s="1508">
        <v>6</v>
      </c>
      <c r="AB636" s="1499">
        <v>37</v>
      </c>
      <c r="AC636" s="1499">
        <v>215</v>
      </c>
      <c r="AD636" s="1508">
        <v>166</v>
      </c>
      <c r="AE636" s="1500">
        <v>8.8516746411483265</v>
      </c>
      <c r="AF636" s="1500">
        <v>51.435406698564591</v>
      </c>
      <c r="AG636" s="1501">
        <v>39.71291866028708</v>
      </c>
    </row>
    <row r="637" spans="2:33" s="1520" customFormat="1" ht="11.45" customHeight="1">
      <c r="B637" s="1544" t="s">
        <v>1639</v>
      </c>
      <c r="C637" s="1545">
        <v>220</v>
      </c>
      <c r="D637" s="1547" t="s">
        <v>1435</v>
      </c>
      <c r="E637" s="1545">
        <v>471</v>
      </c>
      <c r="F637" s="1548">
        <v>18</v>
      </c>
      <c r="G637" s="1548">
        <v>10</v>
      </c>
      <c r="H637" s="1548">
        <v>19</v>
      </c>
      <c r="I637" s="1548">
        <v>18</v>
      </c>
      <c r="J637" s="1548">
        <v>31</v>
      </c>
      <c r="K637" s="1548">
        <v>14</v>
      </c>
      <c r="L637" s="1548">
        <v>16</v>
      </c>
      <c r="M637" s="1548">
        <v>25</v>
      </c>
      <c r="N637" s="1548">
        <v>21</v>
      </c>
      <c r="O637" s="1548">
        <v>32</v>
      </c>
      <c r="P637" s="1548">
        <v>21</v>
      </c>
      <c r="Q637" s="1548">
        <v>25</v>
      </c>
      <c r="R637" s="1548">
        <v>19</v>
      </c>
      <c r="S637" s="1548">
        <v>43</v>
      </c>
      <c r="T637" s="1548">
        <v>35</v>
      </c>
      <c r="U637" s="1548">
        <v>26</v>
      </c>
      <c r="V637" s="1548">
        <v>25</v>
      </c>
      <c r="W637" s="1548">
        <v>27</v>
      </c>
      <c r="X637" s="1548">
        <v>22</v>
      </c>
      <c r="Y637" s="1548">
        <v>15</v>
      </c>
      <c r="Z637" s="1548">
        <v>1</v>
      </c>
      <c r="AA637" s="1545">
        <v>8</v>
      </c>
      <c r="AB637" s="1548">
        <v>47</v>
      </c>
      <c r="AC637" s="1548">
        <v>222</v>
      </c>
      <c r="AD637" s="1545">
        <v>194</v>
      </c>
      <c r="AE637" s="1549">
        <v>10.151187904967603</v>
      </c>
      <c r="AF637" s="1549">
        <v>47.948164146868251</v>
      </c>
      <c r="AG637" s="1550">
        <v>41.900647948164149</v>
      </c>
    </row>
    <row r="638" spans="2:33" s="1520" customFormat="1" ht="11.45" customHeight="1">
      <c r="B638" s="1521"/>
      <c r="C638" s="1522"/>
      <c r="D638" s="1523" t="s">
        <v>31</v>
      </c>
      <c r="E638" s="1508">
        <v>210</v>
      </c>
      <c r="F638" s="1499">
        <v>10</v>
      </c>
      <c r="G638" s="1499">
        <v>5</v>
      </c>
      <c r="H638" s="1499">
        <v>13</v>
      </c>
      <c r="I638" s="1499">
        <v>7</v>
      </c>
      <c r="J638" s="1499">
        <v>17</v>
      </c>
      <c r="K638" s="1499">
        <v>5</v>
      </c>
      <c r="L638" s="1499">
        <v>8</v>
      </c>
      <c r="M638" s="1499">
        <v>11</v>
      </c>
      <c r="N638" s="1499">
        <v>9</v>
      </c>
      <c r="O638" s="1499">
        <v>14</v>
      </c>
      <c r="P638" s="1499">
        <v>14</v>
      </c>
      <c r="Q638" s="1499">
        <v>11</v>
      </c>
      <c r="R638" s="1499">
        <v>8</v>
      </c>
      <c r="S638" s="1499">
        <v>13</v>
      </c>
      <c r="T638" s="1499">
        <v>17</v>
      </c>
      <c r="U638" s="1499">
        <v>15</v>
      </c>
      <c r="V638" s="1499">
        <v>10</v>
      </c>
      <c r="W638" s="1499">
        <v>9</v>
      </c>
      <c r="X638" s="1499">
        <v>9</v>
      </c>
      <c r="Y638" s="1499" t="s">
        <v>36</v>
      </c>
      <c r="Z638" s="1499" t="s">
        <v>36</v>
      </c>
      <c r="AA638" s="1508">
        <v>5</v>
      </c>
      <c r="AB638" s="1499">
        <v>28</v>
      </c>
      <c r="AC638" s="1499">
        <v>104</v>
      </c>
      <c r="AD638" s="1508">
        <v>73</v>
      </c>
      <c r="AE638" s="1500">
        <v>13.658536585365855</v>
      </c>
      <c r="AF638" s="1500">
        <v>50.731707317073173</v>
      </c>
      <c r="AG638" s="1501">
        <v>35.609756097560975</v>
      </c>
    </row>
    <row r="639" spans="2:33" s="1520" customFormat="1" ht="11.45" customHeight="1">
      <c r="B639" s="1537"/>
      <c r="C639" s="1538"/>
      <c r="D639" s="1539" t="s">
        <v>32</v>
      </c>
      <c r="E639" s="1540">
        <v>261</v>
      </c>
      <c r="F639" s="1541">
        <v>8</v>
      </c>
      <c r="G639" s="1541">
        <v>5</v>
      </c>
      <c r="H639" s="1541">
        <v>6</v>
      </c>
      <c r="I639" s="1541">
        <v>11</v>
      </c>
      <c r="J639" s="1541">
        <v>14</v>
      </c>
      <c r="K639" s="1541">
        <v>9</v>
      </c>
      <c r="L639" s="1541">
        <v>8</v>
      </c>
      <c r="M639" s="1541">
        <v>14</v>
      </c>
      <c r="N639" s="1541">
        <v>12</v>
      </c>
      <c r="O639" s="1541">
        <v>18</v>
      </c>
      <c r="P639" s="1541">
        <v>7</v>
      </c>
      <c r="Q639" s="1541">
        <v>14</v>
      </c>
      <c r="R639" s="1541">
        <v>11</v>
      </c>
      <c r="S639" s="1541">
        <v>30</v>
      </c>
      <c r="T639" s="1541">
        <v>18</v>
      </c>
      <c r="U639" s="1541">
        <v>11</v>
      </c>
      <c r="V639" s="1541">
        <v>15</v>
      </c>
      <c r="W639" s="1541">
        <v>18</v>
      </c>
      <c r="X639" s="1541">
        <v>13</v>
      </c>
      <c r="Y639" s="1541">
        <v>15</v>
      </c>
      <c r="Z639" s="1541">
        <v>1</v>
      </c>
      <c r="AA639" s="1540">
        <v>3</v>
      </c>
      <c r="AB639" s="1541">
        <v>19</v>
      </c>
      <c r="AC639" s="1541">
        <v>118</v>
      </c>
      <c r="AD639" s="1540">
        <v>121</v>
      </c>
      <c r="AE639" s="1542">
        <v>7.3643410852713185</v>
      </c>
      <c r="AF639" s="1542">
        <v>45.736434108527128</v>
      </c>
      <c r="AG639" s="1543">
        <v>46.899224806201552</v>
      </c>
    </row>
    <row r="640" spans="2:33" s="1520" customFormat="1" ht="11.45" customHeight="1">
      <c r="B640" s="1536" t="s">
        <v>1640</v>
      </c>
      <c r="C640" s="1508">
        <v>218</v>
      </c>
      <c r="D640" s="1518" t="s">
        <v>1435</v>
      </c>
      <c r="E640" s="1508">
        <v>393</v>
      </c>
      <c r="F640" s="1499">
        <v>9</v>
      </c>
      <c r="G640" s="1499">
        <v>11</v>
      </c>
      <c r="H640" s="1499">
        <v>6</v>
      </c>
      <c r="I640" s="1499">
        <v>30</v>
      </c>
      <c r="J640" s="1499">
        <v>20</v>
      </c>
      <c r="K640" s="1499">
        <v>24</v>
      </c>
      <c r="L640" s="1499">
        <v>32</v>
      </c>
      <c r="M640" s="1499">
        <v>23</v>
      </c>
      <c r="N640" s="1499">
        <v>20</v>
      </c>
      <c r="O640" s="1499">
        <v>19</v>
      </c>
      <c r="P640" s="1499">
        <v>28</v>
      </c>
      <c r="Q640" s="1499">
        <v>24</v>
      </c>
      <c r="R640" s="1499">
        <v>23</v>
      </c>
      <c r="S640" s="1499">
        <v>24</v>
      </c>
      <c r="T640" s="1499">
        <v>38</v>
      </c>
      <c r="U640" s="1499">
        <v>17</v>
      </c>
      <c r="V640" s="1499">
        <v>11</v>
      </c>
      <c r="W640" s="1499">
        <v>16</v>
      </c>
      <c r="X640" s="1499">
        <v>11</v>
      </c>
      <c r="Y640" s="1499">
        <v>1</v>
      </c>
      <c r="Z640" s="1499" t="s">
        <v>36</v>
      </c>
      <c r="AA640" s="1508">
        <v>6</v>
      </c>
      <c r="AB640" s="1499">
        <v>26</v>
      </c>
      <c r="AC640" s="1499">
        <v>243</v>
      </c>
      <c r="AD640" s="1508">
        <v>118</v>
      </c>
      <c r="AE640" s="1500">
        <v>6.7183462532299743</v>
      </c>
      <c r="AF640" s="1500">
        <v>62.790697674418603</v>
      </c>
      <c r="AG640" s="1501">
        <v>30.490956072351423</v>
      </c>
    </row>
    <row r="641" spans="2:33" s="1520" customFormat="1" ht="11.45" customHeight="1">
      <c r="B641" s="1521"/>
      <c r="C641" s="1522"/>
      <c r="D641" s="1523" t="s">
        <v>31</v>
      </c>
      <c r="E641" s="1508">
        <v>193</v>
      </c>
      <c r="F641" s="1499">
        <v>7</v>
      </c>
      <c r="G641" s="1499">
        <v>6</v>
      </c>
      <c r="H641" s="1499">
        <v>4</v>
      </c>
      <c r="I641" s="1499">
        <v>22</v>
      </c>
      <c r="J641" s="1499">
        <v>9</v>
      </c>
      <c r="K641" s="1499">
        <v>11</v>
      </c>
      <c r="L641" s="1499">
        <v>17</v>
      </c>
      <c r="M641" s="1499">
        <v>12</v>
      </c>
      <c r="N641" s="1499">
        <v>8</v>
      </c>
      <c r="O641" s="1499">
        <v>10</v>
      </c>
      <c r="P641" s="1499">
        <v>15</v>
      </c>
      <c r="Q641" s="1499">
        <v>12</v>
      </c>
      <c r="R641" s="1499">
        <v>12</v>
      </c>
      <c r="S641" s="1499">
        <v>11</v>
      </c>
      <c r="T641" s="1499">
        <v>16</v>
      </c>
      <c r="U641" s="1499">
        <v>8</v>
      </c>
      <c r="V641" s="1499">
        <v>3</v>
      </c>
      <c r="W641" s="1499">
        <v>5</v>
      </c>
      <c r="X641" s="1499">
        <v>1</v>
      </c>
      <c r="Y641" s="1499" t="s">
        <v>36</v>
      </c>
      <c r="Z641" s="1499" t="s">
        <v>36</v>
      </c>
      <c r="AA641" s="1508">
        <v>4</v>
      </c>
      <c r="AB641" s="1499">
        <v>17</v>
      </c>
      <c r="AC641" s="1499">
        <v>128</v>
      </c>
      <c r="AD641" s="1508">
        <v>44</v>
      </c>
      <c r="AE641" s="1500">
        <v>8.9947089947089935</v>
      </c>
      <c r="AF641" s="1500">
        <v>67.724867724867721</v>
      </c>
      <c r="AG641" s="1501">
        <v>23.280423280423278</v>
      </c>
    </row>
    <row r="642" spans="2:33" s="1520" customFormat="1" ht="11.45" customHeight="1">
      <c r="B642" s="1536"/>
      <c r="C642" s="1546"/>
      <c r="D642" s="1518" t="s">
        <v>32</v>
      </c>
      <c r="E642" s="1508">
        <v>200</v>
      </c>
      <c r="F642" s="1499">
        <v>2</v>
      </c>
      <c r="G642" s="1499">
        <v>5</v>
      </c>
      <c r="H642" s="1499">
        <v>2</v>
      </c>
      <c r="I642" s="1499">
        <v>8</v>
      </c>
      <c r="J642" s="1499">
        <v>11</v>
      </c>
      <c r="K642" s="1499">
        <v>13</v>
      </c>
      <c r="L642" s="1499">
        <v>15</v>
      </c>
      <c r="M642" s="1499">
        <v>11</v>
      </c>
      <c r="N642" s="1499">
        <v>12</v>
      </c>
      <c r="O642" s="1499">
        <v>9</v>
      </c>
      <c r="P642" s="1499">
        <v>13</v>
      </c>
      <c r="Q642" s="1499">
        <v>12</v>
      </c>
      <c r="R642" s="1499">
        <v>11</v>
      </c>
      <c r="S642" s="1499">
        <v>13</v>
      </c>
      <c r="T642" s="1499">
        <v>22</v>
      </c>
      <c r="U642" s="1499">
        <v>9</v>
      </c>
      <c r="V642" s="1499">
        <v>8</v>
      </c>
      <c r="W642" s="1499">
        <v>11</v>
      </c>
      <c r="X642" s="1499">
        <v>10</v>
      </c>
      <c r="Y642" s="1499">
        <v>1</v>
      </c>
      <c r="Z642" s="1499" t="s">
        <v>36</v>
      </c>
      <c r="AA642" s="1508">
        <v>2</v>
      </c>
      <c r="AB642" s="1499">
        <v>9</v>
      </c>
      <c r="AC642" s="1499">
        <v>115</v>
      </c>
      <c r="AD642" s="1508">
        <v>74</v>
      </c>
      <c r="AE642" s="1500">
        <v>4.5454545454545459</v>
      </c>
      <c r="AF642" s="1500">
        <v>58.080808080808076</v>
      </c>
      <c r="AG642" s="1501">
        <v>37.373737373737377</v>
      </c>
    </row>
    <row r="643" spans="2:33" s="1520" customFormat="1" ht="11.45" customHeight="1">
      <c r="B643" s="1544" t="s">
        <v>1641</v>
      </c>
      <c r="C643" s="1545">
        <v>177</v>
      </c>
      <c r="D643" s="1547" t="s">
        <v>1435</v>
      </c>
      <c r="E643" s="1545">
        <v>444</v>
      </c>
      <c r="F643" s="1548">
        <v>11</v>
      </c>
      <c r="G643" s="1548">
        <v>19</v>
      </c>
      <c r="H643" s="1548">
        <v>31</v>
      </c>
      <c r="I643" s="1548">
        <v>23</v>
      </c>
      <c r="J643" s="1548">
        <v>12</v>
      </c>
      <c r="K643" s="1548">
        <v>9</v>
      </c>
      <c r="L643" s="1548">
        <v>12</v>
      </c>
      <c r="M643" s="1548">
        <v>14</v>
      </c>
      <c r="N643" s="1548">
        <v>45</v>
      </c>
      <c r="O643" s="1548">
        <v>45</v>
      </c>
      <c r="P643" s="1548">
        <v>31</v>
      </c>
      <c r="Q643" s="1548">
        <v>36</v>
      </c>
      <c r="R643" s="1548">
        <v>38</v>
      </c>
      <c r="S643" s="1548">
        <v>22</v>
      </c>
      <c r="T643" s="1548">
        <v>16</v>
      </c>
      <c r="U643" s="1548">
        <v>16</v>
      </c>
      <c r="V643" s="1548">
        <v>14</v>
      </c>
      <c r="W643" s="1548">
        <v>20</v>
      </c>
      <c r="X643" s="1548">
        <v>15</v>
      </c>
      <c r="Y643" s="1548">
        <v>7</v>
      </c>
      <c r="Z643" s="1548">
        <v>1</v>
      </c>
      <c r="AA643" s="1545">
        <v>7</v>
      </c>
      <c r="AB643" s="1548">
        <v>61</v>
      </c>
      <c r="AC643" s="1548">
        <v>265</v>
      </c>
      <c r="AD643" s="1545">
        <v>111</v>
      </c>
      <c r="AE643" s="1549">
        <v>13.958810068649885</v>
      </c>
      <c r="AF643" s="1549">
        <v>60.640732265446232</v>
      </c>
      <c r="AG643" s="1550">
        <v>25.400457665903893</v>
      </c>
    </row>
    <row r="644" spans="2:33" s="1520" customFormat="1" ht="11.45" customHeight="1">
      <c r="B644" s="1521"/>
      <c r="C644" s="1522"/>
      <c r="D644" s="1523" t="s">
        <v>31</v>
      </c>
      <c r="E644" s="1508">
        <v>196</v>
      </c>
      <c r="F644" s="1499">
        <v>4</v>
      </c>
      <c r="G644" s="1499">
        <v>8</v>
      </c>
      <c r="H644" s="1499">
        <v>15</v>
      </c>
      <c r="I644" s="1499">
        <v>12</v>
      </c>
      <c r="J644" s="1499">
        <v>8</v>
      </c>
      <c r="K644" s="1499">
        <v>2</v>
      </c>
      <c r="L644" s="1499">
        <v>8</v>
      </c>
      <c r="M644" s="1499">
        <v>6</v>
      </c>
      <c r="N644" s="1499">
        <v>18</v>
      </c>
      <c r="O644" s="1499">
        <v>21</v>
      </c>
      <c r="P644" s="1499">
        <v>13</v>
      </c>
      <c r="Q644" s="1499">
        <v>17</v>
      </c>
      <c r="R644" s="1499">
        <v>21</v>
      </c>
      <c r="S644" s="1499">
        <v>12</v>
      </c>
      <c r="T644" s="1499">
        <v>6</v>
      </c>
      <c r="U644" s="1499">
        <v>5</v>
      </c>
      <c r="V644" s="1499">
        <v>5</v>
      </c>
      <c r="W644" s="1499">
        <v>2</v>
      </c>
      <c r="X644" s="1499">
        <v>6</v>
      </c>
      <c r="Y644" s="1499">
        <v>3</v>
      </c>
      <c r="Z644" s="1499" t="s">
        <v>36</v>
      </c>
      <c r="AA644" s="1508">
        <v>4</v>
      </c>
      <c r="AB644" s="1499">
        <v>27</v>
      </c>
      <c r="AC644" s="1499">
        <v>126</v>
      </c>
      <c r="AD644" s="1508">
        <v>39</v>
      </c>
      <c r="AE644" s="1500">
        <v>14.0625</v>
      </c>
      <c r="AF644" s="1500">
        <v>65.625</v>
      </c>
      <c r="AG644" s="1501">
        <v>20.3125</v>
      </c>
    </row>
    <row r="645" spans="2:33" s="1520" customFormat="1" ht="11.45" customHeight="1">
      <c r="B645" s="1537"/>
      <c r="C645" s="1538"/>
      <c r="D645" s="1539" t="s">
        <v>32</v>
      </c>
      <c r="E645" s="1540">
        <v>248</v>
      </c>
      <c r="F645" s="1541">
        <v>7</v>
      </c>
      <c r="G645" s="1541">
        <v>11</v>
      </c>
      <c r="H645" s="1541">
        <v>16</v>
      </c>
      <c r="I645" s="1541">
        <v>11</v>
      </c>
      <c r="J645" s="1541">
        <v>4</v>
      </c>
      <c r="K645" s="1541">
        <v>7</v>
      </c>
      <c r="L645" s="1541">
        <v>4</v>
      </c>
      <c r="M645" s="1541">
        <v>8</v>
      </c>
      <c r="N645" s="1541">
        <v>27</v>
      </c>
      <c r="O645" s="1541">
        <v>24</v>
      </c>
      <c r="P645" s="1541">
        <v>18</v>
      </c>
      <c r="Q645" s="1541">
        <v>19</v>
      </c>
      <c r="R645" s="1541">
        <v>17</v>
      </c>
      <c r="S645" s="1541">
        <v>10</v>
      </c>
      <c r="T645" s="1541">
        <v>10</v>
      </c>
      <c r="U645" s="1541">
        <v>11</v>
      </c>
      <c r="V645" s="1541">
        <v>9</v>
      </c>
      <c r="W645" s="1541">
        <v>18</v>
      </c>
      <c r="X645" s="1541">
        <v>9</v>
      </c>
      <c r="Y645" s="1541">
        <v>4</v>
      </c>
      <c r="Z645" s="1541">
        <v>1</v>
      </c>
      <c r="AA645" s="1540">
        <v>3</v>
      </c>
      <c r="AB645" s="1541">
        <v>34</v>
      </c>
      <c r="AC645" s="1541">
        <v>139</v>
      </c>
      <c r="AD645" s="1540">
        <v>72</v>
      </c>
      <c r="AE645" s="1542">
        <v>13.877551020408163</v>
      </c>
      <c r="AF645" s="1542">
        <v>56.734693877551024</v>
      </c>
      <c r="AG645" s="1543">
        <v>29.387755102040821</v>
      </c>
    </row>
    <row r="646" spans="2:33" s="1520" customFormat="1" ht="11.45" customHeight="1">
      <c r="B646" s="1536" t="s">
        <v>1642</v>
      </c>
      <c r="C646" s="1508">
        <v>699</v>
      </c>
      <c r="D646" s="1518" t="s">
        <v>1435</v>
      </c>
      <c r="E646" s="1508">
        <v>1092</v>
      </c>
      <c r="F646" s="1499">
        <v>42</v>
      </c>
      <c r="G646" s="1499">
        <v>23</v>
      </c>
      <c r="H646" s="1499">
        <v>25</v>
      </c>
      <c r="I646" s="1499">
        <v>32</v>
      </c>
      <c r="J646" s="1499">
        <v>62</v>
      </c>
      <c r="K646" s="1499">
        <v>93</v>
      </c>
      <c r="L646" s="1499">
        <v>99</v>
      </c>
      <c r="M646" s="1499">
        <v>73</v>
      </c>
      <c r="N646" s="1499">
        <v>63</v>
      </c>
      <c r="O646" s="1499">
        <v>63</v>
      </c>
      <c r="P646" s="1499">
        <v>52</v>
      </c>
      <c r="Q646" s="1499">
        <v>67</v>
      </c>
      <c r="R646" s="1499">
        <v>44</v>
      </c>
      <c r="S646" s="1499">
        <v>75</v>
      </c>
      <c r="T646" s="1499">
        <v>62</v>
      </c>
      <c r="U646" s="1499">
        <v>44</v>
      </c>
      <c r="V646" s="1499">
        <v>42</v>
      </c>
      <c r="W646" s="1499">
        <v>24</v>
      </c>
      <c r="X646" s="1499">
        <v>12</v>
      </c>
      <c r="Y646" s="1499">
        <v>5</v>
      </c>
      <c r="Z646" s="1499">
        <v>2</v>
      </c>
      <c r="AA646" s="1508">
        <v>88</v>
      </c>
      <c r="AB646" s="1499">
        <v>90</v>
      </c>
      <c r="AC646" s="1499">
        <v>648</v>
      </c>
      <c r="AD646" s="1508">
        <v>266</v>
      </c>
      <c r="AE646" s="1500">
        <v>8.9641434262948216</v>
      </c>
      <c r="AF646" s="1500">
        <v>64.541832669322702</v>
      </c>
      <c r="AG646" s="1501">
        <v>26.49402390438247</v>
      </c>
    </row>
    <row r="647" spans="2:33" s="1520" customFormat="1" ht="11.45" customHeight="1">
      <c r="B647" s="1521"/>
      <c r="C647" s="1522"/>
      <c r="D647" s="1523" t="s">
        <v>31</v>
      </c>
      <c r="E647" s="1508">
        <v>489</v>
      </c>
      <c r="F647" s="1499">
        <v>24</v>
      </c>
      <c r="G647" s="1499">
        <v>10</v>
      </c>
      <c r="H647" s="1499">
        <v>10</v>
      </c>
      <c r="I647" s="1499">
        <v>9</v>
      </c>
      <c r="J647" s="1499">
        <v>24</v>
      </c>
      <c r="K647" s="1499">
        <v>39</v>
      </c>
      <c r="L647" s="1499">
        <v>50</v>
      </c>
      <c r="M647" s="1499">
        <v>36</v>
      </c>
      <c r="N647" s="1499">
        <v>23</v>
      </c>
      <c r="O647" s="1499">
        <v>31</v>
      </c>
      <c r="P647" s="1499">
        <v>19</v>
      </c>
      <c r="Q647" s="1499">
        <v>29</v>
      </c>
      <c r="R647" s="1499">
        <v>27</v>
      </c>
      <c r="S647" s="1499">
        <v>36</v>
      </c>
      <c r="T647" s="1499">
        <v>27</v>
      </c>
      <c r="U647" s="1499">
        <v>19</v>
      </c>
      <c r="V647" s="1499">
        <v>15</v>
      </c>
      <c r="W647" s="1499">
        <v>11</v>
      </c>
      <c r="X647" s="1499">
        <v>4</v>
      </c>
      <c r="Y647" s="1499">
        <v>1</v>
      </c>
      <c r="Z647" s="1499" t="s">
        <v>36</v>
      </c>
      <c r="AA647" s="1508">
        <v>45</v>
      </c>
      <c r="AB647" s="1499">
        <v>44</v>
      </c>
      <c r="AC647" s="1499">
        <v>287</v>
      </c>
      <c r="AD647" s="1508">
        <v>113</v>
      </c>
      <c r="AE647" s="1500">
        <v>9.9099099099099099</v>
      </c>
      <c r="AF647" s="1500">
        <v>64.63963963963964</v>
      </c>
      <c r="AG647" s="1501">
        <v>25.45045045045045</v>
      </c>
    </row>
    <row r="648" spans="2:33" s="1520" customFormat="1" ht="11.45" customHeight="1">
      <c r="B648" s="1536"/>
      <c r="C648" s="1546"/>
      <c r="D648" s="1518" t="s">
        <v>32</v>
      </c>
      <c r="E648" s="1508">
        <v>603</v>
      </c>
      <c r="F648" s="1499">
        <v>18</v>
      </c>
      <c r="G648" s="1499">
        <v>13</v>
      </c>
      <c r="H648" s="1499">
        <v>15</v>
      </c>
      <c r="I648" s="1499">
        <v>23</v>
      </c>
      <c r="J648" s="1499">
        <v>38</v>
      </c>
      <c r="K648" s="1499">
        <v>54</v>
      </c>
      <c r="L648" s="1499">
        <v>49</v>
      </c>
      <c r="M648" s="1499">
        <v>37</v>
      </c>
      <c r="N648" s="1499">
        <v>40</v>
      </c>
      <c r="O648" s="1499">
        <v>32</v>
      </c>
      <c r="P648" s="1499">
        <v>33</v>
      </c>
      <c r="Q648" s="1499">
        <v>38</v>
      </c>
      <c r="R648" s="1499">
        <v>17</v>
      </c>
      <c r="S648" s="1499">
        <v>39</v>
      </c>
      <c r="T648" s="1499">
        <v>35</v>
      </c>
      <c r="U648" s="1499">
        <v>25</v>
      </c>
      <c r="V648" s="1499">
        <v>27</v>
      </c>
      <c r="W648" s="1499">
        <v>13</v>
      </c>
      <c r="X648" s="1499">
        <v>8</v>
      </c>
      <c r="Y648" s="1499">
        <v>4</v>
      </c>
      <c r="Z648" s="1499">
        <v>2</v>
      </c>
      <c r="AA648" s="1508">
        <v>43</v>
      </c>
      <c r="AB648" s="1499">
        <v>46</v>
      </c>
      <c r="AC648" s="1499">
        <v>361</v>
      </c>
      <c r="AD648" s="1508">
        <v>153</v>
      </c>
      <c r="AE648" s="1500">
        <v>8.2142857142857135</v>
      </c>
      <c r="AF648" s="1500">
        <v>64.464285714285722</v>
      </c>
      <c r="AG648" s="1501">
        <v>27.321428571428569</v>
      </c>
    </row>
    <row r="649" spans="2:33" s="1520" customFormat="1" ht="11.45" customHeight="1">
      <c r="B649" s="1544" t="s">
        <v>1643</v>
      </c>
      <c r="C649" s="1545">
        <v>708</v>
      </c>
      <c r="D649" s="1547" t="s">
        <v>1435</v>
      </c>
      <c r="E649" s="1545">
        <v>1041</v>
      </c>
      <c r="F649" s="1548">
        <v>26</v>
      </c>
      <c r="G649" s="1548">
        <v>18</v>
      </c>
      <c r="H649" s="1548">
        <v>25</v>
      </c>
      <c r="I649" s="1548">
        <v>29</v>
      </c>
      <c r="J649" s="1548">
        <v>71</v>
      </c>
      <c r="K649" s="1548">
        <v>105</v>
      </c>
      <c r="L649" s="1548">
        <v>87</v>
      </c>
      <c r="M649" s="1548">
        <v>62</v>
      </c>
      <c r="N649" s="1548">
        <v>55</v>
      </c>
      <c r="O649" s="1548">
        <v>62</v>
      </c>
      <c r="P649" s="1548">
        <v>44</v>
      </c>
      <c r="Q649" s="1548">
        <v>52</v>
      </c>
      <c r="R649" s="1548">
        <v>41</v>
      </c>
      <c r="S649" s="1548">
        <v>53</v>
      </c>
      <c r="T649" s="1548">
        <v>59</v>
      </c>
      <c r="U649" s="1548">
        <v>48</v>
      </c>
      <c r="V649" s="1548">
        <v>42</v>
      </c>
      <c r="W649" s="1548">
        <v>34</v>
      </c>
      <c r="X649" s="1548">
        <v>8</v>
      </c>
      <c r="Y649" s="1548">
        <v>3</v>
      </c>
      <c r="Z649" s="1548">
        <v>1</v>
      </c>
      <c r="AA649" s="1545">
        <v>116</v>
      </c>
      <c r="AB649" s="1548">
        <v>69</v>
      </c>
      <c r="AC649" s="1548">
        <v>608</v>
      </c>
      <c r="AD649" s="1545">
        <v>248</v>
      </c>
      <c r="AE649" s="1549">
        <v>7.4594594594594597</v>
      </c>
      <c r="AF649" s="1549">
        <v>65.729729729729726</v>
      </c>
      <c r="AG649" s="1550">
        <v>26.810810810810811</v>
      </c>
    </row>
    <row r="650" spans="2:33" s="1520" customFormat="1" ht="11.45" customHeight="1">
      <c r="B650" s="1521"/>
      <c r="C650" s="1522"/>
      <c r="D650" s="1523" t="s">
        <v>31</v>
      </c>
      <c r="E650" s="1508">
        <v>481</v>
      </c>
      <c r="F650" s="1499">
        <v>16</v>
      </c>
      <c r="G650" s="1499">
        <v>7</v>
      </c>
      <c r="H650" s="1499">
        <v>10</v>
      </c>
      <c r="I650" s="1499">
        <v>13</v>
      </c>
      <c r="J650" s="1499">
        <v>35</v>
      </c>
      <c r="K650" s="1499">
        <v>43</v>
      </c>
      <c r="L650" s="1499">
        <v>32</v>
      </c>
      <c r="M650" s="1499">
        <v>29</v>
      </c>
      <c r="N650" s="1499">
        <v>28</v>
      </c>
      <c r="O650" s="1499">
        <v>33</v>
      </c>
      <c r="P650" s="1499">
        <v>26</v>
      </c>
      <c r="Q650" s="1499">
        <v>29</v>
      </c>
      <c r="R650" s="1499">
        <v>18</v>
      </c>
      <c r="S650" s="1499">
        <v>22</v>
      </c>
      <c r="T650" s="1499">
        <v>30</v>
      </c>
      <c r="U650" s="1499">
        <v>19</v>
      </c>
      <c r="V650" s="1499">
        <v>18</v>
      </c>
      <c r="W650" s="1499">
        <v>11</v>
      </c>
      <c r="X650" s="1499">
        <v>2</v>
      </c>
      <c r="Y650" s="1499" t="s">
        <v>36</v>
      </c>
      <c r="Z650" s="1499" t="s">
        <v>36</v>
      </c>
      <c r="AA650" s="1508">
        <v>60</v>
      </c>
      <c r="AB650" s="1499">
        <v>33</v>
      </c>
      <c r="AC650" s="1499">
        <v>286</v>
      </c>
      <c r="AD650" s="1508">
        <v>102</v>
      </c>
      <c r="AE650" s="1500">
        <v>7.8384798099762465</v>
      </c>
      <c r="AF650" s="1500">
        <v>67.933491686460812</v>
      </c>
      <c r="AG650" s="1501">
        <v>24.228028503562946</v>
      </c>
    </row>
    <row r="651" spans="2:33" s="1520" customFormat="1" ht="11.45" customHeight="1">
      <c r="B651" s="1537"/>
      <c r="C651" s="1538"/>
      <c r="D651" s="1539" t="s">
        <v>32</v>
      </c>
      <c r="E651" s="1540">
        <v>560</v>
      </c>
      <c r="F651" s="1541">
        <v>10</v>
      </c>
      <c r="G651" s="1541">
        <v>11</v>
      </c>
      <c r="H651" s="1541">
        <v>15</v>
      </c>
      <c r="I651" s="1541">
        <v>16</v>
      </c>
      <c r="J651" s="1541">
        <v>36</v>
      </c>
      <c r="K651" s="1541">
        <v>62</v>
      </c>
      <c r="L651" s="1541">
        <v>55</v>
      </c>
      <c r="M651" s="1541">
        <v>33</v>
      </c>
      <c r="N651" s="1541">
        <v>27</v>
      </c>
      <c r="O651" s="1541">
        <v>29</v>
      </c>
      <c r="P651" s="1541">
        <v>18</v>
      </c>
      <c r="Q651" s="1541">
        <v>23</v>
      </c>
      <c r="R651" s="1541">
        <v>23</v>
      </c>
      <c r="S651" s="1541">
        <v>31</v>
      </c>
      <c r="T651" s="1541">
        <v>29</v>
      </c>
      <c r="U651" s="1541">
        <v>29</v>
      </c>
      <c r="V651" s="1541">
        <v>24</v>
      </c>
      <c r="W651" s="1541">
        <v>23</v>
      </c>
      <c r="X651" s="1541">
        <v>6</v>
      </c>
      <c r="Y651" s="1541">
        <v>3</v>
      </c>
      <c r="Z651" s="1541">
        <v>1</v>
      </c>
      <c r="AA651" s="1540">
        <v>56</v>
      </c>
      <c r="AB651" s="1541">
        <v>36</v>
      </c>
      <c r="AC651" s="1541">
        <v>322</v>
      </c>
      <c r="AD651" s="1540">
        <v>146</v>
      </c>
      <c r="AE651" s="1542">
        <v>7.1428571428571423</v>
      </c>
      <c r="AF651" s="1542">
        <v>63.888888888888886</v>
      </c>
      <c r="AG651" s="1543">
        <v>28.968253968253972</v>
      </c>
    </row>
    <row r="652" spans="2:33" s="1520" customFormat="1" ht="11.45" customHeight="1">
      <c r="B652" s="1536" t="s">
        <v>1644</v>
      </c>
      <c r="C652" s="1508">
        <v>635</v>
      </c>
      <c r="D652" s="1518" t="s">
        <v>1435</v>
      </c>
      <c r="E652" s="1508">
        <v>1317</v>
      </c>
      <c r="F652" s="1499">
        <v>136</v>
      </c>
      <c r="G652" s="1499">
        <v>113</v>
      </c>
      <c r="H652" s="1499">
        <v>38</v>
      </c>
      <c r="I652" s="1499">
        <v>35</v>
      </c>
      <c r="J652" s="1499">
        <v>66</v>
      </c>
      <c r="K652" s="1499">
        <v>89</v>
      </c>
      <c r="L652" s="1499">
        <v>132</v>
      </c>
      <c r="M652" s="1499">
        <v>128</v>
      </c>
      <c r="N652" s="1499">
        <v>77</v>
      </c>
      <c r="O652" s="1499">
        <v>64</v>
      </c>
      <c r="P652" s="1499">
        <v>67</v>
      </c>
      <c r="Q652" s="1499">
        <v>60</v>
      </c>
      <c r="R652" s="1499">
        <v>49</v>
      </c>
      <c r="S652" s="1499">
        <v>53</v>
      </c>
      <c r="T652" s="1499">
        <v>63</v>
      </c>
      <c r="U652" s="1499">
        <v>47</v>
      </c>
      <c r="V652" s="1499">
        <v>32</v>
      </c>
      <c r="W652" s="1499">
        <v>20</v>
      </c>
      <c r="X652" s="1499">
        <v>7</v>
      </c>
      <c r="Y652" s="1499">
        <v>2</v>
      </c>
      <c r="Z652" s="1499" t="s">
        <v>36</v>
      </c>
      <c r="AA652" s="1508">
        <v>39</v>
      </c>
      <c r="AB652" s="1499">
        <v>287</v>
      </c>
      <c r="AC652" s="1499">
        <v>767</v>
      </c>
      <c r="AD652" s="1508">
        <v>224</v>
      </c>
      <c r="AE652" s="1500">
        <v>22.456964006259781</v>
      </c>
      <c r="AF652" s="1500">
        <v>60.015649452269173</v>
      </c>
      <c r="AG652" s="1501">
        <v>17.527386541471049</v>
      </c>
    </row>
    <row r="653" spans="2:33" s="1520" customFormat="1" ht="11.45" customHeight="1">
      <c r="B653" s="1521"/>
      <c r="C653" s="1522"/>
      <c r="D653" s="1523" t="s">
        <v>31</v>
      </c>
      <c r="E653" s="1508">
        <v>588</v>
      </c>
      <c r="F653" s="1499">
        <v>63</v>
      </c>
      <c r="G653" s="1499">
        <v>59</v>
      </c>
      <c r="H653" s="1499">
        <v>22</v>
      </c>
      <c r="I653" s="1499">
        <v>13</v>
      </c>
      <c r="J653" s="1499">
        <v>23</v>
      </c>
      <c r="K653" s="1499">
        <v>44</v>
      </c>
      <c r="L653" s="1499">
        <v>62</v>
      </c>
      <c r="M653" s="1499">
        <v>64</v>
      </c>
      <c r="N653" s="1499">
        <v>37</v>
      </c>
      <c r="O653" s="1499">
        <v>27</v>
      </c>
      <c r="P653" s="1499">
        <v>32</v>
      </c>
      <c r="Q653" s="1499">
        <v>24</v>
      </c>
      <c r="R653" s="1499">
        <v>20</v>
      </c>
      <c r="S653" s="1499">
        <v>23</v>
      </c>
      <c r="T653" s="1499">
        <v>21</v>
      </c>
      <c r="U653" s="1499">
        <v>19</v>
      </c>
      <c r="V653" s="1499">
        <v>7</v>
      </c>
      <c r="W653" s="1499">
        <v>6</v>
      </c>
      <c r="X653" s="1499">
        <v>1</v>
      </c>
      <c r="Y653" s="1499" t="s">
        <v>36</v>
      </c>
      <c r="Z653" s="1499" t="s">
        <v>36</v>
      </c>
      <c r="AA653" s="1508">
        <v>21</v>
      </c>
      <c r="AB653" s="1499">
        <v>144</v>
      </c>
      <c r="AC653" s="1499">
        <v>346</v>
      </c>
      <c r="AD653" s="1508">
        <v>77</v>
      </c>
      <c r="AE653" s="1500">
        <v>25.396825396825395</v>
      </c>
      <c r="AF653" s="1500">
        <v>61.022927689594354</v>
      </c>
      <c r="AG653" s="1501">
        <v>13.580246913580247</v>
      </c>
    </row>
    <row r="654" spans="2:33" s="1520" customFormat="1" ht="11.45" customHeight="1">
      <c r="B654" s="1536"/>
      <c r="C654" s="1546"/>
      <c r="D654" s="1518" t="s">
        <v>32</v>
      </c>
      <c r="E654" s="1508">
        <v>729</v>
      </c>
      <c r="F654" s="1499">
        <v>73</v>
      </c>
      <c r="G654" s="1499">
        <v>54</v>
      </c>
      <c r="H654" s="1499">
        <v>16</v>
      </c>
      <c r="I654" s="1499">
        <v>22</v>
      </c>
      <c r="J654" s="1499">
        <v>43</v>
      </c>
      <c r="K654" s="1499">
        <v>45</v>
      </c>
      <c r="L654" s="1499">
        <v>70</v>
      </c>
      <c r="M654" s="1499">
        <v>64</v>
      </c>
      <c r="N654" s="1499">
        <v>40</v>
      </c>
      <c r="O654" s="1499">
        <v>37</v>
      </c>
      <c r="P654" s="1499">
        <v>35</v>
      </c>
      <c r="Q654" s="1499">
        <v>36</v>
      </c>
      <c r="R654" s="1499">
        <v>29</v>
      </c>
      <c r="S654" s="1499">
        <v>30</v>
      </c>
      <c r="T654" s="1499">
        <v>42</v>
      </c>
      <c r="U654" s="1499">
        <v>28</v>
      </c>
      <c r="V654" s="1499">
        <v>25</v>
      </c>
      <c r="W654" s="1499">
        <v>14</v>
      </c>
      <c r="X654" s="1499">
        <v>6</v>
      </c>
      <c r="Y654" s="1499">
        <v>2</v>
      </c>
      <c r="Z654" s="1499" t="s">
        <v>36</v>
      </c>
      <c r="AA654" s="1508">
        <v>18</v>
      </c>
      <c r="AB654" s="1499">
        <v>143</v>
      </c>
      <c r="AC654" s="1499">
        <v>421</v>
      </c>
      <c r="AD654" s="1508">
        <v>147</v>
      </c>
      <c r="AE654" s="1500">
        <v>20.112517580872012</v>
      </c>
      <c r="AF654" s="1500">
        <v>59.212376933895918</v>
      </c>
      <c r="AG654" s="1501">
        <v>20.675105485232066</v>
      </c>
    </row>
    <row r="655" spans="2:33" s="1520" customFormat="1" ht="11.45" customHeight="1">
      <c r="B655" s="1544" t="s">
        <v>1645</v>
      </c>
      <c r="C655" s="1545">
        <v>785</v>
      </c>
      <c r="D655" s="1547" t="s">
        <v>1435</v>
      </c>
      <c r="E655" s="1545">
        <v>1073</v>
      </c>
      <c r="F655" s="1548">
        <v>25</v>
      </c>
      <c r="G655" s="1548">
        <v>18</v>
      </c>
      <c r="H655" s="1548">
        <v>17</v>
      </c>
      <c r="I655" s="1548">
        <v>28</v>
      </c>
      <c r="J655" s="1548">
        <v>125</v>
      </c>
      <c r="K655" s="1548">
        <v>145</v>
      </c>
      <c r="L655" s="1548">
        <v>88</v>
      </c>
      <c r="M655" s="1548">
        <v>82</v>
      </c>
      <c r="N655" s="1548">
        <v>54</v>
      </c>
      <c r="O655" s="1548">
        <v>58</v>
      </c>
      <c r="P655" s="1548">
        <v>53</v>
      </c>
      <c r="Q655" s="1548">
        <v>58</v>
      </c>
      <c r="R655" s="1548">
        <v>53</v>
      </c>
      <c r="S655" s="1548">
        <v>47</v>
      </c>
      <c r="T655" s="1548">
        <v>47</v>
      </c>
      <c r="U655" s="1548">
        <v>27</v>
      </c>
      <c r="V655" s="1548">
        <v>20</v>
      </c>
      <c r="W655" s="1548">
        <v>12</v>
      </c>
      <c r="X655" s="1548">
        <v>7</v>
      </c>
      <c r="Y655" s="1548">
        <v>1</v>
      </c>
      <c r="Z655" s="1548" t="s">
        <v>36</v>
      </c>
      <c r="AA655" s="1545">
        <v>108</v>
      </c>
      <c r="AB655" s="1548">
        <v>60</v>
      </c>
      <c r="AC655" s="1548">
        <v>744</v>
      </c>
      <c r="AD655" s="1545">
        <v>161</v>
      </c>
      <c r="AE655" s="1549">
        <v>6.2176165803108807</v>
      </c>
      <c r="AF655" s="1549">
        <v>77.098445595854926</v>
      </c>
      <c r="AG655" s="1550">
        <v>16.683937823834196</v>
      </c>
    </row>
    <row r="656" spans="2:33" s="1520" customFormat="1" ht="11.45" customHeight="1">
      <c r="B656" s="1521"/>
      <c r="C656" s="1522"/>
      <c r="D656" s="1523" t="s">
        <v>31</v>
      </c>
      <c r="E656" s="1508">
        <v>471</v>
      </c>
      <c r="F656" s="1499">
        <v>16</v>
      </c>
      <c r="G656" s="1499">
        <v>9</v>
      </c>
      <c r="H656" s="1499">
        <v>10</v>
      </c>
      <c r="I656" s="1499">
        <v>7</v>
      </c>
      <c r="J656" s="1499">
        <v>43</v>
      </c>
      <c r="K656" s="1499">
        <v>53</v>
      </c>
      <c r="L656" s="1499">
        <v>42</v>
      </c>
      <c r="M656" s="1499">
        <v>41</v>
      </c>
      <c r="N656" s="1499">
        <v>26</v>
      </c>
      <c r="O656" s="1499">
        <v>28</v>
      </c>
      <c r="P656" s="1499">
        <v>25</v>
      </c>
      <c r="Q656" s="1499">
        <v>29</v>
      </c>
      <c r="R656" s="1499">
        <v>22</v>
      </c>
      <c r="S656" s="1499">
        <v>27</v>
      </c>
      <c r="T656" s="1499">
        <v>22</v>
      </c>
      <c r="U656" s="1499">
        <v>6</v>
      </c>
      <c r="V656" s="1499">
        <v>5</v>
      </c>
      <c r="W656" s="1499">
        <v>2</v>
      </c>
      <c r="X656" s="1499">
        <v>2</v>
      </c>
      <c r="Y656" s="1499" t="s">
        <v>36</v>
      </c>
      <c r="Z656" s="1499" t="s">
        <v>36</v>
      </c>
      <c r="AA656" s="1508">
        <v>56</v>
      </c>
      <c r="AB656" s="1499">
        <v>35</v>
      </c>
      <c r="AC656" s="1499">
        <v>316</v>
      </c>
      <c r="AD656" s="1508">
        <v>64</v>
      </c>
      <c r="AE656" s="1500">
        <v>8.4337349397590362</v>
      </c>
      <c r="AF656" s="1500">
        <v>76.144578313253007</v>
      </c>
      <c r="AG656" s="1501">
        <v>15.421686746987953</v>
      </c>
    </row>
    <row r="657" spans="2:33" s="1520" customFormat="1" ht="11.45" customHeight="1">
      <c r="B657" s="1537"/>
      <c r="C657" s="1538"/>
      <c r="D657" s="1539" t="s">
        <v>32</v>
      </c>
      <c r="E657" s="1540">
        <v>602</v>
      </c>
      <c r="F657" s="1541">
        <v>9</v>
      </c>
      <c r="G657" s="1541">
        <v>9</v>
      </c>
      <c r="H657" s="1541">
        <v>7</v>
      </c>
      <c r="I657" s="1541">
        <v>21</v>
      </c>
      <c r="J657" s="1541">
        <v>82</v>
      </c>
      <c r="K657" s="1541">
        <v>92</v>
      </c>
      <c r="L657" s="1541">
        <v>46</v>
      </c>
      <c r="M657" s="1541">
        <v>41</v>
      </c>
      <c r="N657" s="1541">
        <v>28</v>
      </c>
      <c r="O657" s="1541">
        <v>30</v>
      </c>
      <c r="P657" s="1541">
        <v>28</v>
      </c>
      <c r="Q657" s="1541">
        <v>29</v>
      </c>
      <c r="R657" s="1541">
        <v>31</v>
      </c>
      <c r="S657" s="1541">
        <v>20</v>
      </c>
      <c r="T657" s="1541">
        <v>25</v>
      </c>
      <c r="U657" s="1541">
        <v>21</v>
      </c>
      <c r="V657" s="1541">
        <v>15</v>
      </c>
      <c r="W657" s="1541">
        <v>10</v>
      </c>
      <c r="X657" s="1541">
        <v>5</v>
      </c>
      <c r="Y657" s="1541">
        <v>1</v>
      </c>
      <c r="Z657" s="1541" t="s">
        <v>36</v>
      </c>
      <c r="AA657" s="1540">
        <v>52</v>
      </c>
      <c r="AB657" s="1541">
        <v>25</v>
      </c>
      <c r="AC657" s="1541">
        <v>428</v>
      </c>
      <c r="AD657" s="1540">
        <v>97</v>
      </c>
      <c r="AE657" s="1542">
        <v>4.5454545454545459</v>
      </c>
      <c r="AF657" s="1542">
        <v>77.818181818181813</v>
      </c>
      <c r="AG657" s="1543">
        <v>17.636363636363637</v>
      </c>
    </row>
    <row r="658" spans="2:33" s="1520" customFormat="1" ht="11.45" customHeight="1">
      <c r="B658" s="1536" t="s">
        <v>1646</v>
      </c>
      <c r="C658" s="1508">
        <v>986</v>
      </c>
      <c r="D658" s="1518" t="s">
        <v>1435</v>
      </c>
      <c r="E658" s="1508">
        <v>1803</v>
      </c>
      <c r="F658" s="1499">
        <v>71</v>
      </c>
      <c r="G658" s="1499">
        <v>66</v>
      </c>
      <c r="H658" s="1499">
        <v>92</v>
      </c>
      <c r="I658" s="1499">
        <v>124</v>
      </c>
      <c r="J658" s="1499">
        <v>135</v>
      </c>
      <c r="K658" s="1499">
        <v>117</v>
      </c>
      <c r="L658" s="1499">
        <v>89</v>
      </c>
      <c r="M658" s="1499">
        <v>99</v>
      </c>
      <c r="N658" s="1499">
        <v>105</v>
      </c>
      <c r="O658" s="1499">
        <v>166</v>
      </c>
      <c r="P658" s="1499">
        <v>122</v>
      </c>
      <c r="Q658" s="1499">
        <v>131</v>
      </c>
      <c r="R658" s="1499">
        <v>99</v>
      </c>
      <c r="S658" s="1499">
        <v>89</v>
      </c>
      <c r="T658" s="1499">
        <v>81</v>
      </c>
      <c r="U658" s="1499">
        <v>37</v>
      </c>
      <c r="V658" s="1499">
        <v>44</v>
      </c>
      <c r="W658" s="1499">
        <v>25</v>
      </c>
      <c r="X658" s="1499">
        <v>16</v>
      </c>
      <c r="Y658" s="1499">
        <v>1</v>
      </c>
      <c r="Z658" s="1499" t="s">
        <v>36</v>
      </c>
      <c r="AA658" s="1508">
        <v>94</v>
      </c>
      <c r="AB658" s="1499">
        <v>229</v>
      </c>
      <c r="AC658" s="1499">
        <v>1187</v>
      </c>
      <c r="AD658" s="1508">
        <v>293</v>
      </c>
      <c r="AE658" s="1500">
        <v>13.399648917495611</v>
      </c>
      <c r="AF658" s="1500">
        <v>69.455822118197773</v>
      </c>
      <c r="AG658" s="1501">
        <v>17.144528964306613</v>
      </c>
    </row>
    <row r="659" spans="2:33" s="1520" customFormat="1" ht="11.45" customHeight="1">
      <c r="B659" s="1521"/>
      <c r="C659" s="1522"/>
      <c r="D659" s="1523" t="s">
        <v>31</v>
      </c>
      <c r="E659" s="1508">
        <v>841</v>
      </c>
      <c r="F659" s="1499">
        <v>30</v>
      </c>
      <c r="G659" s="1499">
        <v>29</v>
      </c>
      <c r="H659" s="1499">
        <v>49</v>
      </c>
      <c r="I659" s="1499">
        <v>60</v>
      </c>
      <c r="J659" s="1499">
        <v>58</v>
      </c>
      <c r="K659" s="1499">
        <v>59</v>
      </c>
      <c r="L659" s="1499">
        <v>47</v>
      </c>
      <c r="M659" s="1499">
        <v>37</v>
      </c>
      <c r="N659" s="1499">
        <v>59</v>
      </c>
      <c r="O659" s="1499">
        <v>69</v>
      </c>
      <c r="P659" s="1499">
        <v>59</v>
      </c>
      <c r="Q659" s="1499">
        <v>67</v>
      </c>
      <c r="R659" s="1499">
        <v>40</v>
      </c>
      <c r="S659" s="1499">
        <v>42</v>
      </c>
      <c r="T659" s="1499">
        <v>44</v>
      </c>
      <c r="U659" s="1499">
        <v>9</v>
      </c>
      <c r="V659" s="1499">
        <v>14</v>
      </c>
      <c r="W659" s="1499">
        <v>11</v>
      </c>
      <c r="X659" s="1499">
        <v>4</v>
      </c>
      <c r="Y659" s="1499" t="s">
        <v>36</v>
      </c>
      <c r="Z659" s="1499" t="s">
        <v>36</v>
      </c>
      <c r="AA659" s="1508">
        <v>54</v>
      </c>
      <c r="AB659" s="1499">
        <v>108</v>
      </c>
      <c r="AC659" s="1499">
        <v>555</v>
      </c>
      <c r="AD659" s="1508">
        <v>124</v>
      </c>
      <c r="AE659" s="1500">
        <v>13.722998729351971</v>
      </c>
      <c r="AF659" s="1500">
        <v>70.520965692503182</v>
      </c>
      <c r="AG659" s="1501">
        <v>15.756035578144854</v>
      </c>
    </row>
    <row r="660" spans="2:33" s="1520" customFormat="1" ht="11.45" customHeight="1">
      <c r="B660" s="1536"/>
      <c r="C660" s="1546"/>
      <c r="D660" s="1518" t="s">
        <v>32</v>
      </c>
      <c r="E660" s="1508">
        <v>962</v>
      </c>
      <c r="F660" s="1499">
        <v>41</v>
      </c>
      <c r="G660" s="1499">
        <v>37</v>
      </c>
      <c r="H660" s="1499">
        <v>43</v>
      </c>
      <c r="I660" s="1499">
        <v>64</v>
      </c>
      <c r="J660" s="1499">
        <v>77</v>
      </c>
      <c r="K660" s="1499">
        <v>58</v>
      </c>
      <c r="L660" s="1499">
        <v>42</v>
      </c>
      <c r="M660" s="1499">
        <v>62</v>
      </c>
      <c r="N660" s="1499">
        <v>46</v>
      </c>
      <c r="O660" s="1499">
        <v>97</v>
      </c>
      <c r="P660" s="1499">
        <v>63</v>
      </c>
      <c r="Q660" s="1499">
        <v>64</v>
      </c>
      <c r="R660" s="1499">
        <v>59</v>
      </c>
      <c r="S660" s="1499">
        <v>47</v>
      </c>
      <c r="T660" s="1499">
        <v>37</v>
      </c>
      <c r="U660" s="1499">
        <v>28</v>
      </c>
      <c r="V660" s="1499">
        <v>30</v>
      </c>
      <c r="W660" s="1499">
        <v>14</v>
      </c>
      <c r="X660" s="1499">
        <v>12</v>
      </c>
      <c r="Y660" s="1499">
        <v>1</v>
      </c>
      <c r="Z660" s="1499" t="s">
        <v>36</v>
      </c>
      <c r="AA660" s="1508">
        <v>40</v>
      </c>
      <c r="AB660" s="1499">
        <v>121</v>
      </c>
      <c r="AC660" s="1499">
        <v>632</v>
      </c>
      <c r="AD660" s="1508">
        <v>169</v>
      </c>
      <c r="AE660" s="1500">
        <v>13.123644251626898</v>
      </c>
      <c r="AF660" s="1500">
        <v>68.546637744034712</v>
      </c>
      <c r="AG660" s="1501">
        <v>18.329718004338392</v>
      </c>
    </row>
    <row r="661" spans="2:33" s="1520" customFormat="1" ht="11.45" customHeight="1">
      <c r="B661" s="1544" t="s">
        <v>1647</v>
      </c>
      <c r="C661" s="1545">
        <v>1018</v>
      </c>
      <c r="D661" s="1547" t="s">
        <v>1435</v>
      </c>
      <c r="E661" s="1545">
        <v>1825</v>
      </c>
      <c r="F661" s="1548">
        <v>63</v>
      </c>
      <c r="G661" s="1548">
        <v>70</v>
      </c>
      <c r="H661" s="1548">
        <v>79</v>
      </c>
      <c r="I661" s="1548">
        <v>88</v>
      </c>
      <c r="J661" s="1548">
        <v>137</v>
      </c>
      <c r="K661" s="1548">
        <v>157</v>
      </c>
      <c r="L661" s="1548">
        <v>121</v>
      </c>
      <c r="M661" s="1548">
        <v>112</v>
      </c>
      <c r="N661" s="1548">
        <v>107</v>
      </c>
      <c r="O661" s="1548">
        <v>103</v>
      </c>
      <c r="P661" s="1548">
        <v>102</v>
      </c>
      <c r="Q661" s="1548">
        <v>109</v>
      </c>
      <c r="R661" s="1548">
        <v>89</v>
      </c>
      <c r="S661" s="1548">
        <v>93</v>
      </c>
      <c r="T661" s="1548">
        <v>94</v>
      </c>
      <c r="U661" s="1548">
        <v>51</v>
      </c>
      <c r="V661" s="1548">
        <v>54</v>
      </c>
      <c r="W661" s="1548">
        <v>43</v>
      </c>
      <c r="X661" s="1548">
        <v>43</v>
      </c>
      <c r="Y661" s="1548">
        <v>11</v>
      </c>
      <c r="Z661" s="1548">
        <v>5</v>
      </c>
      <c r="AA661" s="1545">
        <v>94</v>
      </c>
      <c r="AB661" s="1548">
        <v>212</v>
      </c>
      <c r="AC661" s="1548">
        <v>1125</v>
      </c>
      <c r="AD661" s="1545">
        <v>394</v>
      </c>
      <c r="AE661" s="1549">
        <v>12.247255921432698</v>
      </c>
      <c r="AF661" s="1549">
        <v>64.991334488734836</v>
      </c>
      <c r="AG661" s="1550">
        <v>22.761409589832468</v>
      </c>
    </row>
    <row r="662" spans="2:33" s="1520" customFormat="1" ht="11.45" customHeight="1">
      <c r="B662" s="1521"/>
      <c r="C662" s="1522"/>
      <c r="D662" s="1523" t="s">
        <v>31</v>
      </c>
      <c r="E662" s="1508">
        <v>849</v>
      </c>
      <c r="F662" s="1499">
        <v>27</v>
      </c>
      <c r="G662" s="1499">
        <v>26</v>
      </c>
      <c r="H662" s="1499">
        <v>43</v>
      </c>
      <c r="I662" s="1499">
        <v>43</v>
      </c>
      <c r="J662" s="1499">
        <v>55</v>
      </c>
      <c r="K662" s="1499">
        <v>86</v>
      </c>
      <c r="L662" s="1499">
        <v>66</v>
      </c>
      <c r="M662" s="1499">
        <v>50</v>
      </c>
      <c r="N662" s="1499">
        <v>46</v>
      </c>
      <c r="O662" s="1499">
        <v>51</v>
      </c>
      <c r="P662" s="1499">
        <v>49</v>
      </c>
      <c r="Q662" s="1499">
        <v>52</v>
      </c>
      <c r="R662" s="1499">
        <v>44</v>
      </c>
      <c r="S662" s="1499">
        <v>49</v>
      </c>
      <c r="T662" s="1499">
        <v>44</v>
      </c>
      <c r="U662" s="1499">
        <v>19</v>
      </c>
      <c r="V662" s="1499">
        <v>20</v>
      </c>
      <c r="W662" s="1499">
        <v>16</v>
      </c>
      <c r="X662" s="1499">
        <v>7</v>
      </c>
      <c r="Y662" s="1499">
        <v>5</v>
      </c>
      <c r="Z662" s="1499" t="s">
        <v>36</v>
      </c>
      <c r="AA662" s="1508">
        <v>51</v>
      </c>
      <c r="AB662" s="1499">
        <v>96</v>
      </c>
      <c r="AC662" s="1499">
        <v>542</v>
      </c>
      <c r="AD662" s="1508">
        <v>160</v>
      </c>
      <c r="AE662" s="1500">
        <v>12.030075187969924</v>
      </c>
      <c r="AF662" s="1500">
        <v>67.919799498746869</v>
      </c>
      <c r="AG662" s="1501">
        <v>20.050125313283207</v>
      </c>
    </row>
    <row r="663" spans="2:33" s="1520" customFormat="1" ht="11.45" customHeight="1">
      <c r="B663" s="1537"/>
      <c r="C663" s="1538"/>
      <c r="D663" s="1539" t="s">
        <v>32</v>
      </c>
      <c r="E663" s="1540">
        <v>976</v>
      </c>
      <c r="F663" s="1541">
        <v>36</v>
      </c>
      <c r="G663" s="1541">
        <v>44</v>
      </c>
      <c r="H663" s="1541">
        <v>36</v>
      </c>
      <c r="I663" s="1541">
        <v>45</v>
      </c>
      <c r="J663" s="1541">
        <v>82</v>
      </c>
      <c r="K663" s="1541">
        <v>71</v>
      </c>
      <c r="L663" s="1541">
        <v>55</v>
      </c>
      <c r="M663" s="1541">
        <v>62</v>
      </c>
      <c r="N663" s="1541">
        <v>61</v>
      </c>
      <c r="O663" s="1541">
        <v>52</v>
      </c>
      <c r="P663" s="1541">
        <v>53</v>
      </c>
      <c r="Q663" s="1541">
        <v>57</v>
      </c>
      <c r="R663" s="1541">
        <v>45</v>
      </c>
      <c r="S663" s="1541">
        <v>44</v>
      </c>
      <c r="T663" s="1541">
        <v>50</v>
      </c>
      <c r="U663" s="1541">
        <v>32</v>
      </c>
      <c r="V663" s="1541">
        <v>34</v>
      </c>
      <c r="W663" s="1541">
        <v>27</v>
      </c>
      <c r="X663" s="1541">
        <v>36</v>
      </c>
      <c r="Y663" s="1541">
        <v>6</v>
      </c>
      <c r="Z663" s="1541">
        <v>5</v>
      </c>
      <c r="AA663" s="1540">
        <v>43</v>
      </c>
      <c r="AB663" s="1541">
        <v>116</v>
      </c>
      <c r="AC663" s="1541">
        <v>583</v>
      </c>
      <c r="AD663" s="1540">
        <v>234</v>
      </c>
      <c r="AE663" s="1542">
        <v>12.433011789924974</v>
      </c>
      <c r="AF663" s="1542">
        <v>62.486602357984999</v>
      </c>
      <c r="AG663" s="1543">
        <v>25.080385852090032</v>
      </c>
    </row>
    <row r="664" spans="2:33" s="1520" customFormat="1" ht="11.45" customHeight="1">
      <c r="B664" s="1536" t="s">
        <v>1648</v>
      </c>
      <c r="C664" s="1508">
        <v>583</v>
      </c>
      <c r="D664" s="1518" t="s">
        <v>1435</v>
      </c>
      <c r="E664" s="1508">
        <v>884</v>
      </c>
      <c r="F664" s="1499">
        <v>28</v>
      </c>
      <c r="G664" s="1499">
        <v>19</v>
      </c>
      <c r="H664" s="1499">
        <v>13</v>
      </c>
      <c r="I664" s="1499">
        <v>35</v>
      </c>
      <c r="J664" s="1499">
        <v>127</v>
      </c>
      <c r="K664" s="1499">
        <v>94</v>
      </c>
      <c r="L664" s="1499">
        <v>81</v>
      </c>
      <c r="M664" s="1499">
        <v>51</v>
      </c>
      <c r="N664" s="1499">
        <v>51</v>
      </c>
      <c r="O664" s="1499">
        <v>43</v>
      </c>
      <c r="P664" s="1499">
        <v>24</v>
      </c>
      <c r="Q664" s="1499">
        <v>37</v>
      </c>
      <c r="R664" s="1499">
        <v>52</v>
      </c>
      <c r="S664" s="1499">
        <v>54</v>
      </c>
      <c r="T664" s="1499">
        <v>62</v>
      </c>
      <c r="U664" s="1499">
        <v>29</v>
      </c>
      <c r="V664" s="1499">
        <v>18</v>
      </c>
      <c r="W664" s="1499">
        <v>17</v>
      </c>
      <c r="X664" s="1499">
        <v>6</v>
      </c>
      <c r="Y664" s="1499">
        <v>1</v>
      </c>
      <c r="Z664" s="1499" t="s">
        <v>36</v>
      </c>
      <c r="AA664" s="1508">
        <v>42</v>
      </c>
      <c r="AB664" s="1499">
        <v>60</v>
      </c>
      <c r="AC664" s="1499">
        <v>595</v>
      </c>
      <c r="AD664" s="1508">
        <v>187</v>
      </c>
      <c r="AE664" s="1500">
        <v>7.1258907363420425</v>
      </c>
      <c r="AF664" s="1500">
        <v>70.665083135391924</v>
      </c>
      <c r="AG664" s="1501">
        <v>22.209026128266032</v>
      </c>
    </row>
    <row r="665" spans="2:33" s="1520" customFormat="1" ht="11.45" customHeight="1">
      <c r="B665" s="1521"/>
      <c r="C665" s="1522"/>
      <c r="D665" s="1523" t="s">
        <v>31</v>
      </c>
      <c r="E665" s="1508">
        <v>393</v>
      </c>
      <c r="F665" s="1499">
        <v>15</v>
      </c>
      <c r="G665" s="1499">
        <v>11</v>
      </c>
      <c r="H665" s="1499">
        <v>8</v>
      </c>
      <c r="I665" s="1499">
        <v>15</v>
      </c>
      <c r="J665" s="1499">
        <v>47</v>
      </c>
      <c r="K665" s="1499">
        <v>39</v>
      </c>
      <c r="L665" s="1499">
        <v>40</v>
      </c>
      <c r="M665" s="1499">
        <v>25</v>
      </c>
      <c r="N665" s="1499">
        <v>25</v>
      </c>
      <c r="O665" s="1499">
        <v>17</v>
      </c>
      <c r="P665" s="1499">
        <v>9</v>
      </c>
      <c r="Q665" s="1499">
        <v>20</v>
      </c>
      <c r="R665" s="1499">
        <v>25</v>
      </c>
      <c r="S665" s="1499">
        <v>24</v>
      </c>
      <c r="T665" s="1499">
        <v>26</v>
      </c>
      <c r="U665" s="1499">
        <v>12</v>
      </c>
      <c r="V665" s="1499">
        <v>9</v>
      </c>
      <c r="W665" s="1499">
        <v>5</v>
      </c>
      <c r="X665" s="1499" t="s">
        <v>36</v>
      </c>
      <c r="Y665" s="1499" t="s">
        <v>36</v>
      </c>
      <c r="Z665" s="1499" t="s">
        <v>36</v>
      </c>
      <c r="AA665" s="1508">
        <v>21</v>
      </c>
      <c r="AB665" s="1499">
        <v>34</v>
      </c>
      <c r="AC665" s="1499">
        <v>262</v>
      </c>
      <c r="AD665" s="1508">
        <v>76</v>
      </c>
      <c r="AE665" s="1500">
        <v>9.1397849462365599</v>
      </c>
      <c r="AF665" s="1500">
        <v>70.430107526881727</v>
      </c>
      <c r="AG665" s="1501">
        <v>20.43010752688172</v>
      </c>
    </row>
    <row r="666" spans="2:33" s="1520" customFormat="1" ht="11.45" customHeight="1">
      <c r="B666" s="1536"/>
      <c r="C666" s="1546"/>
      <c r="D666" s="1518" t="s">
        <v>32</v>
      </c>
      <c r="E666" s="1508">
        <v>491</v>
      </c>
      <c r="F666" s="1499">
        <v>13</v>
      </c>
      <c r="G666" s="1499">
        <v>8</v>
      </c>
      <c r="H666" s="1499">
        <v>5</v>
      </c>
      <c r="I666" s="1499">
        <v>20</v>
      </c>
      <c r="J666" s="1499">
        <v>80</v>
      </c>
      <c r="K666" s="1499">
        <v>55</v>
      </c>
      <c r="L666" s="1499">
        <v>41</v>
      </c>
      <c r="M666" s="1499">
        <v>26</v>
      </c>
      <c r="N666" s="1499">
        <v>26</v>
      </c>
      <c r="O666" s="1499">
        <v>26</v>
      </c>
      <c r="P666" s="1499">
        <v>15</v>
      </c>
      <c r="Q666" s="1499">
        <v>17</v>
      </c>
      <c r="R666" s="1499">
        <v>27</v>
      </c>
      <c r="S666" s="1499">
        <v>30</v>
      </c>
      <c r="T666" s="1499">
        <v>36</v>
      </c>
      <c r="U666" s="1499">
        <v>17</v>
      </c>
      <c r="V666" s="1499">
        <v>9</v>
      </c>
      <c r="W666" s="1499">
        <v>12</v>
      </c>
      <c r="X666" s="1499">
        <v>6</v>
      </c>
      <c r="Y666" s="1499">
        <v>1</v>
      </c>
      <c r="Z666" s="1499" t="s">
        <v>36</v>
      </c>
      <c r="AA666" s="1508">
        <v>21</v>
      </c>
      <c r="AB666" s="1499">
        <v>26</v>
      </c>
      <c r="AC666" s="1499">
        <v>333</v>
      </c>
      <c r="AD666" s="1508">
        <v>111</v>
      </c>
      <c r="AE666" s="1500">
        <v>5.5319148936170208</v>
      </c>
      <c r="AF666" s="1500">
        <v>70.851063829787236</v>
      </c>
      <c r="AG666" s="1501">
        <v>23.617021276595747</v>
      </c>
    </row>
    <row r="667" spans="2:33" s="1520" customFormat="1" ht="11.45" customHeight="1">
      <c r="B667" s="1544" t="s">
        <v>1649</v>
      </c>
      <c r="C667" s="1545">
        <v>436</v>
      </c>
      <c r="D667" s="1547" t="s">
        <v>1435</v>
      </c>
      <c r="E667" s="1545">
        <v>742</v>
      </c>
      <c r="F667" s="1548">
        <v>8</v>
      </c>
      <c r="G667" s="1548">
        <v>16</v>
      </c>
      <c r="H667" s="1548">
        <v>19</v>
      </c>
      <c r="I667" s="1548">
        <v>27</v>
      </c>
      <c r="J667" s="1548">
        <v>52</v>
      </c>
      <c r="K667" s="1548">
        <v>39</v>
      </c>
      <c r="L667" s="1548">
        <v>26</v>
      </c>
      <c r="M667" s="1548">
        <v>45</v>
      </c>
      <c r="N667" s="1548">
        <v>45</v>
      </c>
      <c r="O667" s="1548">
        <v>42</v>
      </c>
      <c r="P667" s="1548">
        <v>35</v>
      </c>
      <c r="Q667" s="1548">
        <v>32</v>
      </c>
      <c r="R667" s="1548">
        <v>56</v>
      </c>
      <c r="S667" s="1548">
        <v>96</v>
      </c>
      <c r="T667" s="1548">
        <v>73</v>
      </c>
      <c r="U667" s="1548">
        <v>41</v>
      </c>
      <c r="V667" s="1548">
        <v>26</v>
      </c>
      <c r="W667" s="1548">
        <v>15</v>
      </c>
      <c r="X667" s="1548">
        <v>11</v>
      </c>
      <c r="Y667" s="1548">
        <v>3</v>
      </c>
      <c r="Z667" s="1548">
        <v>1</v>
      </c>
      <c r="AA667" s="1545">
        <v>34</v>
      </c>
      <c r="AB667" s="1548">
        <v>43</v>
      </c>
      <c r="AC667" s="1548">
        <v>399</v>
      </c>
      <c r="AD667" s="1545">
        <v>266</v>
      </c>
      <c r="AE667" s="1549">
        <v>6.0734463276836159</v>
      </c>
      <c r="AF667" s="1549">
        <v>56.355932203389834</v>
      </c>
      <c r="AG667" s="1550">
        <v>37.570621468926554</v>
      </c>
    </row>
    <row r="668" spans="2:33" s="1520" customFormat="1" ht="11.45" customHeight="1">
      <c r="B668" s="1521"/>
      <c r="C668" s="1522"/>
      <c r="D668" s="1523" t="s">
        <v>31</v>
      </c>
      <c r="E668" s="1508">
        <v>341</v>
      </c>
      <c r="F668" s="1499">
        <v>5</v>
      </c>
      <c r="G668" s="1499">
        <v>5</v>
      </c>
      <c r="H668" s="1499">
        <v>12</v>
      </c>
      <c r="I668" s="1499">
        <v>12</v>
      </c>
      <c r="J668" s="1499">
        <v>24</v>
      </c>
      <c r="K668" s="1499">
        <v>24</v>
      </c>
      <c r="L668" s="1499">
        <v>11</v>
      </c>
      <c r="M668" s="1499">
        <v>27</v>
      </c>
      <c r="N668" s="1499">
        <v>19</v>
      </c>
      <c r="O668" s="1499">
        <v>19</v>
      </c>
      <c r="P668" s="1499">
        <v>18</v>
      </c>
      <c r="Q668" s="1499">
        <v>10</v>
      </c>
      <c r="R668" s="1499">
        <v>27</v>
      </c>
      <c r="S668" s="1499">
        <v>40</v>
      </c>
      <c r="T668" s="1499">
        <v>32</v>
      </c>
      <c r="U668" s="1499">
        <v>16</v>
      </c>
      <c r="V668" s="1499">
        <v>10</v>
      </c>
      <c r="W668" s="1499">
        <v>6</v>
      </c>
      <c r="X668" s="1499">
        <v>5</v>
      </c>
      <c r="Y668" s="1499" t="s">
        <v>36</v>
      </c>
      <c r="Z668" s="1499" t="s">
        <v>36</v>
      </c>
      <c r="AA668" s="1508">
        <v>19</v>
      </c>
      <c r="AB668" s="1499">
        <v>22</v>
      </c>
      <c r="AC668" s="1499">
        <v>191</v>
      </c>
      <c r="AD668" s="1508">
        <v>109</v>
      </c>
      <c r="AE668" s="1500">
        <v>6.8322981366459627</v>
      </c>
      <c r="AF668" s="1500">
        <v>59.316770186335397</v>
      </c>
      <c r="AG668" s="1501">
        <v>33.850931677018629</v>
      </c>
    </row>
    <row r="669" spans="2:33" s="1520" customFormat="1" ht="11.45" customHeight="1">
      <c r="B669" s="1537"/>
      <c r="C669" s="1538"/>
      <c r="D669" s="1539" t="s">
        <v>32</v>
      </c>
      <c r="E669" s="1540">
        <v>401</v>
      </c>
      <c r="F669" s="1541">
        <v>3</v>
      </c>
      <c r="G669" s="1541">
        <v>11</v>
      </c>
      <c r="H669" s="1541">
        <v>7</v>
      </c>
      <c r="I669" s="1541">
        <v>15</v>
      </c>
      <c r="J669" s="1541">
        <v>28</v>
      </c>
      <c r="K669" s="1541">
        <v>15</v>
      </c>
      <c r="L669" s="1541">
        <v>15</v>
      </c>
      <c r="M669" s="1541">
        <v>18</v>
      </c>
      <c r="N669" s="1541">
        <v>26</v>
      </c>
      <c r="O669" s="1541">
        <v>23</v>
      </c>
      <c r="P669" s="1541">
        <v>17</v>
      </c>
      <c r="Q669" s="1541">
        <v>22</v>
      </c>
      <c r="R669" s="1541">
        <v>29</v>
      </c>
      <c r="S669" s="1541">
        <v>56</v>
      </c>
      <c r="T669" s="1541">
        <v>41</v>
      </c>
      <c r="U669" s="1541">
        <v>25</v>
      </c>
      <c r="V669" s="1541">
        <v>16</v>
      </c>
      <c r="W669" s="1541">
        <v>9</v>
      </c>
      <c r="X669" s="1541">
        <v>6</v>
      </c>
      <c r="Y669" s="1541">
        <v>3</v>
      </c>
      <c r="Z669" s="1541">
        <v>1</v>
      </c>
      <c r="AA669" s="1540">
        <v>15</v>
      </c>
      <c r="AB669" s="1541">
        <v>21</v>
      </c>
      <c r="AC669" s="1541">
        <v>208</v>
      </c>
      <c r="AD669" s="1540">
        <v>157</v>
      </c>
      <c r="AE669" s="1542">
        <v>5.4404145077720205</v>
      </c>
      <c r="AF669" s="1542">
        <v>53.8860103626943</v>
      </c>
      <c r="AG669" s="1543">
        <v>40.673575129533681</v>
      </c>
    </row>
    <row r="670" spans="2:33" s="1520" customFormat="1" ht="11.45" customHeight="1">
      <c r="B670" s="1536" t="s">
        <v>1650</v>
      </c>
      <c r="C670" s="1508">
        <v>263</v>
      </c>
      <c r="D670" s="1518" t="s">
        <v>1435</v>
      </c>
      <c r="E670" s="1508">
        <v>441</v>
      </c>
      <c r="F670" s="1499">
        <v>8</v>
      </c>
      <c r="G670" s="1499">
        <v>10</v>
      </c>
      <c r="H670" s="1499">
        <v>14</v>
      </c>
      <c r="I670" s="1499">
        <v>12</v>
      </c>
      <c r="J670" s="1499">
        <v>34</v>
      </c>
      <c r="K670" s="1499">
        <v>18</v>
      </c>
      <c r="L670" s="1499">
        <v>20</v>
      </c>
      <c r="M670" s="1499">
        <v>16</v>
      </c>
      <c r="N670" s="1499">
        <v>15</v>
      </c>
      <c r="O670" s="1499">
        <v>31</v>
      </c>
      <c r="P670" s="1499">
        <v>23</v>
      </c>
      <c r="Q670" s="1499">
        <v>25</v>
      </c>
      <c r="R670" s="1499">
        <v>34</v>
      </c>
      <c r="S670" s="1499">
        <v>41</v>
      </c>
      <c r="T670" s="1499">
        <v>26</v>
      </c>
      <c r="U670" s="1499">
        <v>37</v>
      </c>
      <c r="V670" s="1499">
        <v>24</v>
      </c>
      <c r="W670" s="1499">
        <v>11</v>
      </c>
      <c r="X670" s="1499">
        <v>7</v>
      </c>
      <c r="Y670" s="1499">
        <v>1</v>
      </c>
      <c r="Z670" s="1499" t="s">
        <v>36</v>
      </c>
      <c r="AA670" s="1508">
        <v>34</v>
      </c>
      <c r="AB670" s="1499">
        <v>32</v>
      </c>
      <c r="AC670" s="1499">
        <v>228</v>
      </c>
      <c r="AD670" s="1508">
        <v>147</v>
      </c>
      <c r="AE670" s="1500">
        <v>7.8624078624078626</v>
      </c>
      <c r="AF670" s="1500">
        <v>56.019656019656018</v>
      </c>
      <c r="AG670" s="1501">
        <v>36.117936117936118</v>
      </c>
    </row>
    <row r="671" spans="2:33" s="1520" customFormat="1" ht="11.45" customHeight="1">
      <c r="B671" s="1521"/>
      <c r="C671" s="1522"/>
      <c r="D671" s="1523" t="s">
        <v>31</v>
      </c>
      <c r="E671" s="1508">
        <v>227</v>
      </c>
      <c r="F671" s="1499">
        <v>4</v>
      </c>
      <c r="G671" s="1499">
        <v>6</v>
      </c>
      <c r="H671" s="1499">
        <v>3</v>
      </c>
      <c r="I671" s="1499">
        <v>7</v>
      </c>
      <c r="J671" s="1499">
        <v>18</v>
      </c>
      <c r="K671" s="1499">
        <v>14</v>
      </c>
      <c r="L671" s="1499">
        <v>11</v>
      </c>
      <c r="M671" s="1499">
        <v>9</v>
      </c>
      <c r="N671" s="1499">
        <v>12</v>
      </c>
      <c r="O671" s="1499">
        <v>15</v>
      </c>
      <c r="P671" s="1499">
        <v>12</v>
      </c>
      <c r="Q671" s="1499">
        <v>15</v>
      </c>
      <c r="R671" s="1499">
        <v>15</v>
      </c>
      <c r="S671" s="1499">
        <v>27</v>
      </c>
      <c r="T671" s="1499">
        <v>9</v>
      </c>
      <c r="U671" s="1499">
        <v>18</v>
      </c>
      <c r="V671" s="1499">
        <v>7</v>
      </c>
      <c r="W671" s="1499">
        <v>4</v>
      </c>
      <c r="X671" s="1499">
        <v>3</v>
      </c>
      <c r="Y671" s="1499" t="s">
        <v>36</v>
      </c>
      <c r="Z671" s="1499" t="s">
        <v>36</v>
      </c>
      <c r="AA671" s="1508">
        <v>18</v>
      </c>
      <c r="AB671" s="1499">
        <v>13</v>
      </c>
      <c r="AC671" s="1499">
        <v>128</v>
      </c>
      <c r="AD671" s="1508">
        <v>68</v>
      </c>
      <c r="AE671" s="1500">
        <v>6.2200956937799043</v>
      </c>
      <c r="AF671" s="1500">
        <v>61.244019138755981</v>
      </c>
      <c r="AG671" s="1501">
        <v>32.535885167464116</v>
      </c>
    </row>
    <row r="672" spans="2:33" s="1520" customFormat="1" ht="11.45" customHeight="1" thickBot="1">
      <c r="B672" s="1551"/>
      <c r="C672" s="1552"/>
      <c r="D672" s="1553" t="s">
        <v>32</v>
      </c>
      <c r="E672" s="1554">
        <v>214</v>
      </c>
      <c r="F672" s="1555">
        <v>4</v>
      </c>
      <c r="G672" s="1555">
        <v>4</v>
      </c>
      <c r="H672" s="1555">
        <v>11</v>
      </c>
      <c r="I672" s="1555">
        <v>5</v>
      </c>
      <c r="J672" s="1555">
        <v>16</v>
      </c>
      <c r="K672" s="1555">
        <v>4</v>
      </c>
      <c r="L672" s="1555">
        <v>9</v>
      </c>
      <c r="M672" s="1555">
        <v>7</v>
      </c>
      <c r="N672" s="1555">
        <v>3</v>
      </c>
      <c r="O672" s="1555">
        <v>16</v>
      </c>
      <c r="P672" s="1555">
        <v>11</v>
      </c>
      <c r="Q672" s="1555">
        <v>10</v>
      </c>
      <c r="R672" s="1555">
        <v>19</v>
      </c>
      <c r="S672" s="1555">
        <v>14</v>
      </c>
      <c r="T672" s="1555">
        <v>17</v>
      </c>
      <c r="U672" s="1555">
        <v>19</v>
      </c>
      <c r="V672" s="1555">
        <v>17</v>
      </c>
      <c r="W672" s="1555">
        <v>7</v>
      </c>
      <c r="X672" s="1555">
        <v>4</v>
      </c>
      <c r="Y672" s="1555">
        <v>1</v>
      </c>
      <c r="Z672" s="1555" t="s">
        <v>36</v>
      </c>
      <c r="AA672" s="1554">
        <v>16</v>
      </c>
      <c r="AB672" s="1555">
        <v>19</v>
      </c>
      <c r="AC672" s="1555">
        <v>100</v>
      </c>
      <c r="AD672" s="1554">
        <v>79</v>
      </c>
      <c r="AE672" s="1556">
        <v>9.5959595959595951</v>
      </c>
      <c r="AF672" s="1556">
        <v>50.505050505050505</v>
      </c>
      <c r="AG672" s="1557">
        <v>39.898989898989903</v>
      </c>
    </row>
    <row r="673" spans="2:64" s="1482" customFormat="1" ht="14.25">
      <c r="B673" s="1479" t="s">
        <v>1399</v>
      </c>
      <c r="C673" s="1480"/>
      <c r="D673" s="1481"/>
      <c r="AA673" s="1558"/>
      <c r="AD673" s="1558"/>
      <c r="AH673" s="1483"/>
      <c r="BL673" s="1484"/>
    </row>
    <row r="674" spans="2:64" s="1482" customFormat="1" ht="6" customHeight="1" thickBot="1">
      <c r="C674" s="1480"/>
      <c r="D674" s="1481"/>
      <c r="AA674" s="1558"/>
      <c r="AD674" s="1558"/>
      <c r="AH674" s="1483"/>
      <c r="BL674" s="1484"/>
    </row>
    <row r="675" spans="2:64" s="1495" customFormat="1" ht="44.25" customHeight="1" thickBot="1">
      <c r="B675" s="1559" t="s">
        <v>1400</v>
      </c>
      <c r="C675" s="1560" t="s">
        <v>1401</v>
      </c>
      <c r="D675" s="1573" t="s">
        <v>283</v>
      </c>
      <c r="E675" s="1574"/>
      <c r="F675" s="1563" t="s">
        <v>1402</v>
      </c>
      <c r="G675" s="1564" t="s">
        <v>1403</v>
      </c>
      <c r="H675" s="1564" t="s">
        <v>1404</v>
      </c>
      <c r="I675" s="1564" t="s">
        <v>1405</v>
      </c>
      <c r="J675" s="1564" t="s">
        <v>1406</v>
      </c>
      <c r="K675" s="1564" t="s">
        <v>1407</v>
      </c>
      <c r="L675" s="1564" t="s">
        <v>1408</v>
      </c>
      <c r="M675" s="1564" t="s">
        <v>1409</v>
      </c>
      <c r="N675" s="1564" t="s">
        <v>1410</v>
      </c>
      <c r="O675" s="1564" t="s">
        <v>1411</v>
      </c>
      <c r="P675" s="1564" t="s">
        <v>1412</v>
      </c>
      <c r="Q675" s="1564" t="s">
        <v>1413</v>
      </c>
      <c r="R675" s="1564" t="s">
        <v>1414</v>
      </c>
      <c r="S675" s="1564" t="s">
        <v>1415</v>
      </c>
      <c r="T675" s="1564" t="s">
        <v>1416</v>
      </c>
      <c r="U675" s="1564" t="s">
        <v>1417</v>
      </c>
      <c r="V675" s="1564" t="s">
        <v>1418</v>
      </c>
      <c r="W675" s="1564" t="s">
        <v>1419</v>
      </c>
      <c r="X675" s="1564" t="s">
        <v>1420</v>
      </c>
      <c r="Y675" s="1564" t="s">
        <v>1421</v>
      </c>
      <c r="Z675" s="1564" t="s">
        <v>1422</v>
      </c>
      <c r="AA675" s="1565" t="s">
        <v>1423</v>
      </c>
      <c r="AB675" s="1566" t="s">
        <v>1424</v>
      </c>
      <c r="AC675" s="1564" t="s">
        <v>1425</v>
      </c>
      <c r="AD675" s="1565" t="s">
        <v>1426</v>
      </c>
      <c r="AE675" s="1566" t="s">
        <v>1427</v>
      </c>
      <c r="AF675" s="1564" t="s">
        <v>1428</v>
      </c>
      <c r="AG675" s="1567" t="s">
        <v>1429</v>
      </c>
    </row>
    <row r="676" spans="2:64" s="1520" customFormat="1" ht="11.45" customHeight="1" thickTop="1">
      <c r="B676" s="1536" t="s">
        <v>1651</v>
      </c>
      <c r="C676" s="1508">
        <v>190</v>
      </c>
      <c r="D676" s="1518" t="s">
        <v>1435</v>
      </c>
      <c r="E676" s="1508">
        <v>321</v>
      </c>
      <c r="F676" s="1499">
        <v>12</v>
      </c>
      <c r="G676" s="1499">
        <v>9</v>
      </c>
      <c r="H676" s="1499">
        <v>5</v>
      </c>
      <c r="I676" s="1499">
        <v>21</v>
      </c>
      <c r="J676" s="1499">
        <v>35</v>
      </c>
      <c r="K676" s="1499">
        <v>20</v>
      </c>
      <c r="L676" s="1499">
        <v>14</v>
      </c>
      <c r="M676" s="1499">
        <v>15</v>
      </c>
      <c r="N676" s="1499">
        <v>15</v>
      </c>
      <c r="O676" s="1499">
        <v>26</v>
      </c>
      <c r="P676" s="1499">
        <v>29</v>
      </c>
      <c r="Q676" s="1499">
        <v>16</v>
      </c>
      <c r="R676" s="1499">
        <v>16</v>
      </c>
      <c r="S676" s="1499">
        <v>24</v>
      </c>
      <c r="T676" s="1499">
        <v>18</v>
      </c>
      <c r="U676" s="1499">
        <v>9</v>
      </c>
      <c r="V676" s="1499">
        <v>8</v>
      </c>
      <c r="W676" s="1499">
        <v>3</v>
      </c>
      <c r="X676" s="1499">
        <v>4</v>
      </c>
      <c r="Y676" s="1499" t="s">
        <v>36</v>
      </c>
      <c r="Z676" s="1499" t="s">
        <v>36</v>
      </c>
      <c r="AA676" s="1508">
        <v>22</v>
      </c>
      <c r="AB676" s="1499">
        <v>26</v>
      </c>
      <c r="AC676" s="1499">
        <v>207</v>
      </c>
      <c r="AD676" s="1508">
        <v>66</v>
      </c>
      <c r="AE676" s="1500">
        <v>8.695652173913043</v>
      </c>
      <c r="AF676" s="1500">
        <v>69.230769230769226</v>
      </c>
      <c r="AG676" s="1501">
        <v>22.073578595317723</v>
      </c>
    </row>
    <row r="677" spans="2:64" s="1520" customFormat="1" ht="11.45" customHeight="1">
      <c r="B677" s="1521"/>
      <c r="C677" s="1522"/>
      <c r="D677" s="1523" t="s">
        <v>31</v>
      </c>
      <c r="E677" s="1508">
        <v>139</v>
      </c>
      <c r="F677" s="1499">
        <v>4</v>
      </c>
      <c r="G677" s="1499">
        <v>4</v>
      </c>
      <c r="H677" s="1499">
        <v>3</v>
      </c>
      <c r="I677" s="1499">
        <v>7</v>
      </c>
      <c r="J677" s="1499">
        <v>17</v>
      </c>
      <c r="K677" s="1499">
        <v>9</v>
      </c>
      <c r="L677" s="1499">
        <v>5</v>
      </c>
      <c r="M677" s="1499">
        <v>9</v>
      </c>
      <c r="N677" s="1499">
        <v>4</v>
      </c>
      <c r="O677" s="1499">
        <v>12</v>
      </c>
      <c r="P677" s="1499">
        <v>10</v>
      </c>
      <c r="Q677" s="1499">
        <v>9</v>
      </c>
      <c r="R677" s="1499">
        <v>7</v>
      </c>
      <c r="S677" s="1499">
        <v>9</v>
      </c>
      <c r="T677" s="1499">
        <v>11</v>
      </c>
      <c r="U677" s="1499">
        <v>3</v>
      </c>
      <c r="V677" s="1499">
        <v>4</v>
      </c>
      <c r="W677" s="1499" t="s">
        <v>36</v>
      </c>
      <c r="X677" s="1499">
        <v>1</v>
      </c>
      <c r="Y677" s="1499" t="s">
        <v>36</v>
      </c>
      <c r="Z677" s="1499" t="s">
        <v>36</v>
      </c>
      <c r="AA677" s="1508">
        <v>11</v>
      </c>
      <c r="AB677" s="1499">
        <v>11</v>
      </c>
      <c r="AC677" s="1499">
        <v>89</v>
      </c>
      <c r="AD677" s="1508">
        <v>28</v>
      </c>
      <c r="AE677" s="1500">
        <v>8.59375</v>
      </c>
      <c r="AF677" s="1500">
        <v>69.53125</v>
      </c>
      <c r="AG677" s="1501">
        <v>21.875</v>
      </c>
    </row>
    <row r="678" spans="2:64" s="1520" customFormat="1" ht="11.45" customHeight="1">
      <c r="B678" s="1537"/>
      <c r="C678" s="1546"/>
      <c r="D678" s="1518" t="s">
        <v>32</v>
      </c>
      <c r="E678" s="1508">
        <v>182</v>
      </c>
      <c r="F678" s="1499">
        <v>8</v>
      </c>
      <c r="G678" s="1499">
        <v>5</v>
      </c>
      <c r="H678" s="1499">
        <v>2</v>
      </c>
      <c r="I678" s="1499">
        <v>14</v>
      </c>
      <c r="J678" s="1499">
        <v>18</v>
      </c>
      <c r="K678" s="1499">
        <v>11</v>
      </c>
      <c r="L678" s="1499">
        <v>9</v>
      </c>
      <c r="M678" s="1499">
        <v>6</v>
      </c>
      <c r="N678" s="1499">
        <v>11</v>
      </c>
      <c r="O678" s="1499">
        <v>14</v>
      </c>
      <c r="P678" s="1499">
        <v>19</v>
      </c>
      <c r="Q678" s="1499">
        <v>7</v>
      </c>
      <c r="R678" s="1499">
        <v>9</v>
      </c>
      <c r="S678" s="1499">
        <v>15</v>
      </c>
      <c r="T678" s="1499">
        <v>7</v>
      </c>
      <c r="U678" s="1499">
        <v>6</v>
      </c>
      <c r="V678" s="1499">
        <v>4</v>
      </c>
      <c r="W678" s="1499">
        <v>3</v>
      </c>
      <c r="X678" s="1499">
        <v>3</v>
      </c>
      <c r="Y678" s="1499" t="s">
        <v>36</v>
      </c>
      <c r="Z678" s="1499" t="s">
        <v>36</v>
      </c>
      <c r="AA678" s="1508">
        <v>11</v>
      </c>
      <c r="AB678" s="1499">
        <v>15</v>
      </c>
      <c r="AC678" s="1499">
        <v>118</v>
      </c>
      <c r="AD678" s="1508">
        <v>38</v>
      </c>
      <c r="AE678" s="1500">
        <v>8.7719298245614024</v>
      </c>
      <c r="AF678" s="1500">
        <v>69.005847953216374</v>
      </c>
      <c r="AG678" s="1501">
        <v>22.222222222222221</v>
      </c>
    </row>
    <row r="679" spans="2:64" s="1520" customFormat="1" ht="11.45" customHeight="1">
      <c r="B679" s="1536" t="s">
        <v>1652</v>
      </c>
      <c r="C679" s="1545">
        <v>367</v>
      </c>
      <c r="D679" s="1547" t="s">
        <v>1435</v>
      </c>
      <c r="E679" s="1545">
        <v>605</v>
      </c>
      <c r="F679" s="1548">
        <v>15</v>
      </c>
      <c r="G679" s="1548">
        <v>24</v>
      </c>
      <c r="H679" s="1548">
        <v>18</v>
      </c>
      <c r="I679" s="1548">
        <v>33</v>
      </c>
      <c r="J679" s="1548">
        <v>72</v>
      </c>
      <c r="K679" s="1548">
        <v>50</v>
      </c>
      <c r="L679" s="1548">
        <v>43</v>
      </c>
      <c r="M679" s="1548">
        <v>31</v>
      </c>
      <c r="N679" s="1548">
        <v>37</v>
      </c>
      <c r="O679" s="1548">
        <v>35</v>
      </c>
      <c r="P679" s="1548">
        <v>32</v>
      </c>
      <c r="Q679" s="1548">
        <v>32</v>
      </c>
      <c r="R679" s="1548">
        <v>43</v>
      </c>
      <c r="S679" s="1548">
        <v>27</v>
      </c>
      <c r="T679" s="1548">
        <v>27</v>
      </c>
      <c r="U679" s="1548">
        <v>23</v>
      </c>
      <c r="V679" s="1548">
        <v>9</v>
      </c>
      <c r="W679" s="1548">
        <v>13</v>
      </c>
      <c r="X679" s="1548">
        <v>6</v>
      </c>
      <c r="Y679" s="1548">
        <v>3</v>
      </c>
      <c r="Z679" s="1548" t="s">
        <v>36</v>
      </c>
      <c r="AA679" s="1545">
        <v>32</v>
      </c>
      <c r="AB679" s="1548">
        <v>57</v>
      </c>
      <c r="AC679" s="1548">
        <v>408</v>
      </c>
      <c r="AD679" s="1545">
        <v>108</v>
      </c>
      <c r="AE679" s="1549">
        <v>9.9476439790575917</v>
      </c>
      <c r="AF679" s="1549">
        <v>71.204188481675388</v>
      </c>
      <c r="AG679" s="1550">
        <v>18.848167539267017</v>
      </c>
    </row>
    <row r="680" spans="2:64" s="1520" customFormat="1" ht="11.45" customHeight="1">
      <c r="B680" s="1521"/>
      <c r="C680" s="1522"/>
      <c r="D680" s="1523" t="s">
        <v>31</v>
      </c>
      <c r="E680" s="1508">
        <v>289</v>
      </c>
      <c r="F680" s="1499">
        <v>8</v>
      </c>
      <c r="G680" s="1499">
        <v>15</v>
      </c>
      <c r="H680" s="1499">
        <v>9</v>
      </c>
      <c r="I680" s="1499">
        <v>14</v>
      </c>
      <c r="J680" s="1499">
        <v>35</v>
      </c>
      <c r="K680" s="1499">
        <v>20</v>
      </c>
      <c r="L680" s="1499">
        <v>19</v>
      </c>
      <c r="M680" s="1499">
        <v>15</v>
      </c>
      <c r="N680" s="1499">
        <v>18</v>
      </c>
      <c r="O680" s="1499">
        <v>17</v>
      </c>
      <c r="P680" s="1499">
        <v>17</v>
      </c>
      <c r="Q680" s="1499">
        <v>19</v>
      </c>
      <c r="R680" s="1499">
        <v>18</v>
      </c>
      <c r="S680" s="1499">
        <v>13</v>
      </c>
      <c r="T680" s="1499">
        <v>10</v>
      </c>
      <c r="U680" s="1499">
        <v>12</v>
      </c>
      <c r="V680" s="1499">
        <v>6</v>
      </c>
      <c r="W680" s="1499">
        <v>4</v>
      </c>
      <c r="X680" s="1499">
        <v>1</v>
      </c>
      <c r="Y680" s="1499" t="s">
        <v>36</v>
      </c>
      <c r="Z680" s="1499" t="s">
        <v>36</v>
      </c>
      <c r="AA680" s="1508">
        <v>19</v>
      </c>
      <c r="AB680" s="1499">
        <v>32</v>
      </c>
      <c r="AC680" s="1499">
        <v>192</v>
      </c>
      <c r="AD680" s="1508">
        <v>46</v>
      </c>
      <c r="AE680" s="1500">
        <v>11.851851851851853</v>
      </c>
      <c r="AF680" s="1500">
        <v>71.111111111111114</v>
      </c>
      <c r="AG680" s="1501">
        <v>17.037037037037038</v>
      </c>
    </row>
    <row r="681" spans="2:64" s="1520" customFormat="1" ht="11.45" customHeight="1">
      <c r="B681" s="1536"/>
      <c r="C681" s="1538"/>
      <c r="D681" s="1539" t="s">
        <v>32</v>
      </c>
      <c r="E681" s="1540">
        <v>316</v>
      </c>
      <c r="F681" s="1541">
        <v>7</v>
      </c>
      <c r="G681" s="1541">
        <v>9</v>
      </c>
      <c r="H681" s="1541">
        <v>9</v>
      </c>
      <c r="I681" s="1541">
        <v>19</v>
      </c>
      <c r="J681" s="1541">
        <v>37</v>
      </c>
      <c r="K681" s="1541">
        <v>30</v>
      </c>
      <c r="L681" s="1541">
        <v>24</v>
      </c>
      <c r="M681" s="1541">
        <v>16</v>
      </c>
      <c r="N681" s="1541">
        <v>19</v>
      </c>
      <c r="O681" s="1541">
        <v>18</v>
      </c>
      <c r="P681" s="1541">
        <v>15</v>
      </c>
      <c r="Q681" s="1541">
        <v>13</v>
      </c>
      <c r="R681" s="1541">
        <v>25</v>
      </c>
      <c r="S681" s="1541">
        <v>14</v>
      </c>
      <c r="T681" s="1541">
        <v>17</v>
      </c>
      <c r="U681" s="1541">
        <v>11</v>
      </c>
      <c r="V681" s="1541">
        <v>3</v>
      </c>
      <c r="W681" s="1541">
        <v>9</v>
      </c>
      <c r="X681" s="1541">
        <v>5</v>
      </c>
      <c r="Y681" s="1541">
        <v>3</v>
      </c>
      <c r="Z681" s="1541" t="s">
        <v>36</v>
      </c>
      <c r="AA681" s="1540">
        <v>13</v>
      </c>
      <c r="AB681" s="1541">
        <v>25</v>
      </c>
      <c r="AC681" s="1541">
        <v>216</v>
      </c>
      <c r="AD681" s="1540">
        <v>62</v>
      </c>
      <c r="AE681" s="1542">
        <v>8.2508250825082499</v>
      </c>
      <c r="AF681" s="1542">
        <v>71.287128712871279</v>
      </c>
      <c r="AG681" s="1543">
        <v>20.462046204620464</v>
      </c>
    </row>
    <row r="682" spans="2:64" s="1520" customFormat="1" ht="11.45" customHeight="1">
      <c r="B682" s="1544" t="s">
        <v>1653</v>
      </c>
      <c r="C682" s="1508">
        <v>666</v>
      </c>
      <c r="D682" s="1518" t="s">
        <v>1435</v>
      </c>
      <c r="E682" s="1508">
        <v>1185</v>
      </c>
      <c r="F682" s="1499">
        <v>51</v>
      </c>
      <c r="G682" s="1499">
        <v>54</v>
      </c>
      <c r="H682" s="1499">
        <v>59</v>
      </c>
      <c r="I682" s="1499">
        <v>73</v>
      </c>
      <c r="J682" s="1499">
        <v>110</v>
      </c>
      <c r="K682" s="1499">
        <v>53</v>
      </c>
      <c r="L682" s="1499">
        <v>64</v>
      </c>
      <c r="M682" s="1499">
        <v>57</v>
      </c>
      <c r="N682" s="1499">
        <v>81</v>
      </c>
      <c r="O682" s="1499">
        <v>62</v>
      </c>
      <c r="P682" s="1499">
        <v>74</v>
      </c>
      <c r="Q682" s="1499">
        <v>54</v>
      </c>
      <c r="R682" s="1499">
        <v>79</v>
      </c>
      <c r="S682" s="1499">
        <v>77</v>
      </c>
      <c r="T682" s="1499">
        <v>75</v>
      </c>
      <c r="U682" s="1499">
        <v>36</v>
      </c>
      <c r="V682" s="1499">
        <v>32</v>
      </c>
      <c r="W682" s="1499">
        <v>21</v>
      </c>
      <c r="X682" s="1499">
        <v>10</v>
      </c>
      <c r="Y682" s="1499">
        <v>3</v>
      </c>
      <c r="Z682" s="1499" t="s">
        <v>36</v>
      </c>
      <c r="AA682" s="1508">
        <v>60</v>
      </c>
      <c r="AB682" s="1499">
        <v>164</v>
      </c>
      <c r="AC682" s="1499">
        <v>707</v>
      </c>
      <c r="AD682" s="1508">
        <v>254</v>
      </c>
      <c r="AE682" s="1500">
        <v>14.577777777777779</v>
      </c>
      <c r="AF682" s="1500">
        <v>62.844444444444449</v>
      </c>
      <c r="AG682" s="1501">
        <v>22.577777777777776</v>
      </c>
    </row>
    <row r="683" spans="2:64" s="1520" customFormat="1" ht="11.45" customHeight="1">
      <c r="B683" s="1521"/>
      <c r="C683" s="1522"/>
      <c r="D683" s="1523" t="s">
        <v>31</v>
      </c>
      <c r="E683" s="1508">
        <v>597</v>
      </c>
      <c r="F683" s="1499">
        <v>29</v>
      </c>
      <c r="G683" s="1499">
        <v>29</v>
      </c>
      <c r="H683" s="1499">
        <v>28</v>
      </c>
      <c r="I683" s="1499">
        <v>52</v>
      </c>
      <c r="J683" s="1499">
        <v>73</v>
      </c>
      <c r="K683" s="1499">
        <v>29</v>
      </c>
      <c r="L683" s="1499">
        <v>32</v>
      </c>
      <c r="M683" s="1499">
        <v>27</v>
      </c>
      <c r="N683" s="1499">
        <v>43</v>
      </c>
      <c r="O683" s="1499">
        <v>20</v>
      </c>
      <c r="P683" s="1499">
        <v>37</v>
      </c>
      <c r="Q683" s="1499">
        <v>24</v>
      </c>
      <c r="R683" s="1499">
        <v>38</v>
      </c>
      <c r="S683" s="1499">
        <v>32</v>
      </c>
      <c r="T683" s="1499">
        <v>31</v>
      </c>
      <c r="U683" s="1499">
        <v>15</v>
      </c>
      <c r="V683" s="1499">
        <v>12</v>
      </c>
      <c r="W683" s="1499">
        <v>6</v>
      </c>
      <c r="X683" s="1499">
        <v>2</v>
      </c>
      <c r="Y683" s="1499" t="s">
        <v>36</v>
      </c>
      <c r="Z683" s="1499" t="s">
        <v>36</v>
      </c>
      <c r="AA683" s="1508">
        <v>38</v>
      </c>
      <c r="AB683" s="1499">
        <v>86</v>
      </c>
      <c r="AC683" s="1499">
        <v>375</v>
      </c>
      <c r="AD683" s="1508">
        <v>98</v>
      </c>
      <c r="AE683" s="1500">
        <v>15.384615384615385</v>
      </c>
      <c r="AF683" s="1500">
        <v>67.084078711985683</v>
      </c>
      <c r="AG683" s="1501">
        <v>17.531305903398927</v>
      </c>
    </row>
    <row r="684" spans="2:64" s="1520" customFormat="1" ht="11.45" customHeight="1">
      <c r="B684" s="1537"/>
      <c r="C684" s="1546"/>
      <c r="D684" s="1518" t="s">
        <v>32</v>
      </c>
      <c r="E684" s="1508">
        <v>588</v>
      </c>
      <c r="F684" s="1499">
        <v>22</v>
      </c>
      <c r="G684" s="1499">
        <v>25</v>
      </c>
      <c r="H684" s="1499">
        <v>31</v>
      </c>
      <c r="I684" s="1499">
        <v>21</v>
      </c>
      <c r="J684" s="1499">
        <v>37</v>
      </c>
      <c r="K684" s="1499">
        <v>24</v>
      </c>
      <c r="L684" s="1499">
        <v>32</v>
      </c>
      <c r="M684" s="1499">
        <v>30</v>
      </c>
      <c r="N684" s="1499">
        <v>38</v>
      </c>
      <c r="O684" s="1499">
        <v>42</v>
      </c>
      <c r="P684" s="1499">
        <v>37</v>
      </c>
      <c r="Q684" s="1499">
        <v>30</v>
      </c>
      <c r="R684" s="1499">
        <v>41</v>
      </c>
      <c r="S684" s="1499">
        <v>45</v>
      </c>
      <c r="T684" s="1499">
        <v>44</v>
      </c>
      <c r="U684" s="1499">
        <v>21</v>
      </c>
      <c r="V684" s="1499">
        <v>20</v>
      </c>
      <c r="W684" s="1499">
        <v>15</v>
      </c>
      <c r="X684" s="1499">
        <v>8</v>
      </c>
      <c r="Y684" s="1499">
        <v>3</v>
      </c>
      <c r="Z684" s="1499" t="s">
        <v>36</v>
      </c>
      <c r="AA684" s="1508">
        <v>22</v>
      </c>
      <c r="AB684" s="1499">
        <v>78</v>
      </c>
      <c r="AC684" s="1499">
        <v>332</v>
      </c>
      <c r="AD684" s="1508">
        <v>156</v>
      </c>
      <c r="AE684" s="1500">
        <v>13.780918727915195</v>
      </c>
      <c r="AF684" s="1500">
        <v>58.657243816254415</v>
      </c>
      <c r="AG684" s="1501">
        <v>27.561837455830389</v>
      </c>
    </row>
    <row r="685" spans="2:64" s="1520" customFormat="1" ht="11.45" customHeight="1">
      <c r="B685" s="1536" t="s">
        <v>1654</v>
      </c>
      <c r="C685" s="1545">
        <v>479</v>
      </c>
      <c r="D685" s="1547" t="s">
        <v>1435</v>
      </c>
      <c r="E685" s="1545">
        <v>1088</v>
      </c>
      <c r="F685" s="1548">
        <v>48</v>
      </c>
      <c r="G685" s="1548">
        <v>53</v>
      </c>
      <c r="H685" s="1548">
        <v>57</v>
      </c>
      <c r="I685" s="1548">
        <v>116</v>
      </c>
      <c r="J685" s="1548">
        <v>52</v>
      </c>
      <c r="K685" s="1548">
        <v>51</v>
      </c>
      <c r="L685" s="1548">
        <v>61</v>
      </c>
      <c r="M685" s="1548">
        <v>70</v>
      </c>
      <c r="N685" s="1548">
        <v>57</v>
      </c>
      <c r="O685" s="1548">
        <v>66</v>
      </c>
      <c r="P685" s="1548">
        <v>68</v>
      </c>
      <c r="Q685" s="1548">
        <v>55</v>
      </c>
      <c r="R685" s="1548">
        <v>70</v>
      </c>
      <c r="S685" s="1548">
        <v>64</v>
      </c>
      <c r="T685" s="1548">
        <v>56</v>
      </c>
      <c r="U685" s="1548">
        <v>42</v>
      </c>
      <c r="V685" s="1548">
        <v>28</v>
      </c>
      <c r="W685" s="1548">
        <v>31</v>
      </c>
      <c r="X685" s="1548">
        <v>16</v>
      </c>
      <c r="Y685" s="1548">
        <v>7</v>
      </c>
      <c r="Z685" s="1548" t="s">
        <v>36</v>
      </c>
      <c r="AA685" s="1545">
        <v>20</v>
      </c>
      <c r="AB685" s="1548">
        <v>158</v>
      </c>
      <c r="AC685" s="1548">
        <v>666</v>
      </c>
      <c r="AD685" s="1545">
        <v>244</v>
      </c>
      <c r="AE685" s="1549">
        <v>14.794007490636703</v>
      </c>
      <c r="AF685" s="1549">
        <v>62.359550561797747</v>
      </c>
      <c r="AG685" s="1550">
        <v>22.846441947565545</v>
      </c>
    </row>
    <row r="686" spans="2:64" s="1520" customFormat="1" ht="11.45" customHeight="1">
      <c r="B686" s="1521"/>
      <c r="C686" s="1522"/>
      <c r="D686" s="1523" t="s">
        <v>31</v>
      </c>
      <c r="E686" s="1508">
        <v>554</v>
      </c>
      <c r="F686" s="1499">
        <v>31</v>
      </c>
      <c r="G686" s="1499">
        <v>26</v>
      </c>
      <c r="H686" s="1499">
        <v>34</v>
      </c>
      <c r="I686" s="1499">
        <v>94</v>
      </c>
      <c r="J686" s="1499">
        <v>32</v>
      </c>
      <c r="K686" s="1499">
        <v>28</v>
      </c>
      <c r="L686" s="1499">
        <v>30</v>
      </c>
      <c r="M686" s="1499">
        <v>26</v>
      </c>
      <c r="N686" s="1499">
        <v>28</v>
      </c>
      <c r="O686" s="1499">
        <v>26</v>
      </c>
      <c r="P686" s="1499">
        <v>38</v>
      </c>
      <c r="Q686" s="1499">
        <v>27</v>
      </c>
      <c r="R686" s="1499">
        <v>36</v>
      </c>
      <c r="S686" s="1499">
        <v>25</v>
      </c>
      <c r="T686" s="1499">
        <v>28</v>
      </c>
      <c r="U686" s="1499">
        <v>14</v>
      </c>
      <c r="V686" s="1499">
        <v>6</v>
      </c>
      <c r="W686" s="1499">
        <v>10</v>
      </c>
      <c r="X686" s="1499">
        <v>2</v>
      </c>
      <c r="Y686" s="1499" t="s">
        <v>36</v>
      </c>
      <c r="Z686" s="1499" t="s">
        <v>36</v>
      </c>
      <c r="AA686" s="1508">
        <v>13</v>
      </c>
      <c r="AB686" s="1499">
        <v>91</v>
      </c>
      <c r="AC686" s="1499">
        <v>365</v>
      </c>
      <c r="AD686" s="1508">
        <v>85</v>
      </c>
      <c r="AE686" s="1500">
        <v>16.820702402957487</v>
      </c>
      <c r="AF686" s="1500">
        <v>67.467652495378928</v>
      </c>
      <c r="AG686" s="1501">
        <v>15.711645101663585</v>
      </c>
    </row>
    <row r="687" spans="2:64" s="1520" customFormat="1" ht="11.45" customHeight="1">
      <c r="B687" s="1536"/>
      <c r="C687" s="1538"/>
      <c r="D687" s="1539" t="s">
        <v>32</v>
      </c>
      <c r="E687" s="1540">
        <v>534</v>
      </c>
      <c r="F687" s="1541">
        <v>17</v>
      </c>
      <c r="G687" s="1541">
        <v>27</v>
      </c>
      <c r="H687" s="1541">
        <v>23</v>
      </c>
      <c r="I687" s="1541">
        <v>22</v>
      </c>
      <c r="J687" s="1541">
        <v>20</v>
      </c>
      <c r="K687" s="1541">
        <v>23</v>
      </c>
      <c r="L687" s="1541">
        <v>31</v>
      </c>
      <c r="M687" s="1541">
        <v>44</v>
      </c>
      <c r="N687" s="1541">
        <v>29</v>
      </c>
      <c r="O687" s="1541">
        <v>40</v>
      </c>
      <c r="P687" s="1541">
        <v>30</v>
      </c>
      <c r="Q687" s="1541">
        <v>28</v>
      </c>
      <c r="R687" s="1541">
        <v>34</v>
      </c>
      <c r="S687" s="1541">
        <v>39</v>
      </c>
      <c r="T687" s="1541">
        <v>28</v>
      </c>
      <c r="U687" s="1541">
        <v>28</v>
      </c>
      <c r="V687" s="1541">
        <v>22</v>
      </c>
      <c r="W687" s="1541">
        <v>21</v>
      </c>
      <c r="X687" s="1541">
        <v>14</v>
      </c>
      <c r="Y687" s="1541">
        <v>7</v>
      </c>
      <c r="Z687" s="1541" t="s">
        <v>36</v>
      </c>
      <c r="AA687" s="1540">
        <v>7</v>
      </c>
      <c r="AB687" s="1541">
        <v>67</v>
      </c>
      <c r="AC687" s="1541">
        <v>301</v>
      </c>
      <c r="AD687" s="1540">
        <v>159</v>
      </c>
      <c r="AE687" s="1542">
        <v>12.7134724857685</v>
      </c>
      <c r="AF687" s="1542">
        <v>57.1157495256167</v>
      </c>
      <c r="AG687" s="1543">
        <v>30.170777988614798</v>
      </c>
    </row>
    <row r="688" spans="2:64" s="1520" customFormat="1" ht="11.45" customHeight="1">
      <c r="B688" s="1544" t="s">
        <v>1655</v>
      </c>
      <c r="C688" s="1508">
        <v>1137</v>
      </c>
      <c r="D688" s="1518" t="s">
        <v>1435</v>
      </c>
      <c r="E688" s="1508">
        <v>2226</v>
      </c>
      <c r="F688" s="1499">
        <v>87</v>
      </c>
      <c r="G688" s="1499">
        <v>128</v>
      </c>
      <c r="H688" s="1499">
        <v>119</v>
      </c>
      <c r="I688" s="1499">
        <v>153</v>
      </c>
      <c r="J688" s="1499">
        <v>200</v>
      </c>
      <c r="K688" s="1499">
        <v>91</v>
      </c>
      <c r="L688" s="1499">
        <v>94</v>
      </c>
      <c r="M688" s="1499">
        <v>134</v>
      </c>
      <c r="N688" s="1499">
        <v>145</v>
      </c>
      <c r="O688" s="1499">
        <v>199</v>
      </c>
      <c r="P688" s="1499">
        <v>123</v>
      </c>
      <c r="Q688" s="1499">
        <v>112</v>
      </c>
      <c r="R688" s="1499">
        <v>102</v>
      </c>
      <c r="S688" s="1499">
        <v>132</v>
      </c>
      <c r="T688" s="1499">
        <v>130</v>
      </c>
      <c r="U688" s="1499">
        <v>70</v>
      </c>
      <c r="V688" s="1499">
        <v>49</v>
      </c>
      <c r="W688" s="1499">
        <v>35</v>
      </c>
      <c r="X688" s="1499">
        <v>23</v>
      </c>
      <c r="Y688" s="1499">
        <v>8</v>
      </c>
      <c r="Z688" s="1499">
        <v>3</v>
      </c>
      <c r="AA688" s="1508">
        <v>89</v>
      </c>
      <c r="AB688" s="1499">
        <v>334</v>
      </c>
      <c r="AC688" s="1499">
        <v>1353</v>
      </c>
      <c r="AD688" s="1508">
        <v>450</v>
      </c>
      <c r="AE688" s="1500">
        <v>15.629386991109032</v>
      </c>
      <c r="AF688" s="1500">
        <v>63.313055685540476</v>
      </c>
      <c r="AG688" s="1501">
        <v>21.057557323350494</v>
      </c>
    </row>
    <row r="689" spans="2:33" s="1520" customFormat="1" ht="11.45" customHeight="1">
      <c r="B689" s="1521"/>
      <c r="C689" s="1522"/>
      <c r="D689" s="1523" t="s">
        <v>31</v>
      </c>
      <c r="E689" s="1508">
        <v>1075</v>
      </c>
      <c r="F689" s="1499">
        <v>43</v>
      </c>
      <c r="G689" s="1499">
        <v>61</v>
      </c>
      <c r="H689" s="1499">
        <v>63</v>
      </c>
      <c r="I689" s="1499">
        <v>85</v>
      </c>
      <c r="J689" s="1499">
        <v>124</v>
      </c>
      <c r="K689" s="1499">
        <v>51</v>
      </c>
      <c r="L689" s="1499">
        <v>42</v>
      </c>
      <c r="M689" s="1499">
        <v>57</v>
      </c>
      <c r="N689" s="1499">
        <v>68</v>
      </c>
      <c r="O689" s="1499">
        <v>91</v>
      </c>
      <c r="P689" s="1499">
        <v>49</v>
      </c>
      <c r="Q689" s="1499">
        <v>53</v>
      </c>
      <c r="R689" s="1499">
        <v>50</v>
      </c>
      <c r="S689" s="1499">
        <v>52</v>
      </c>
      <c r="T689" s="1499">
        <v>59</v>
      </c>
      <c r="U689" s="1499">
        <v>28</v>
      </c>
      <c r="V689" s="1499">
        <v>17</v>
      </c>
      <c r="W689" s="1499">
        <v>14</v>
      </c>
      <c r="X689" s="1499">
        <v>9</v>
      </c>
      <c r="Y689" s="1499">
        <v>1</v>
      </c>
      <c r="Z689" s="1499">
        <v>1</v>
      </c>
      <c r="AA689" s="1508">
        <v>57</v>
      </c>
      <c r="AB689" s="1499">
        <v>167</v>
      </c>
      <c r="AC689" s="1499">
        <v>670</v>
      </c>
      <c r="AD689" s="1508">
        <v>181</v>
      </c>
      <c r="AE689" s="1500">
        <v>16.404715127701376</v>
      </c>
      <c r="AF689" s="1500">
        <v>65.815324165029466</v>
      </c>
      <c r="AG689" s="1501">
        <v>17.779960707269154</v>
      </c>
    </row>
    <row r="690" spans="2:33" s="1520" customFormat="1" ht="11.45" customHeight="1">
      <c r="B690" s="1537"/>
      <c r="C690" s="1546"/>
      <c r="D690" s="1518" t="s">
        <v>32</v>
      </c>
      <c r="E690" s="1508">
        <v>1151</v>
      </c>
      <c r="F690" s="1499">
        <v>44</v>
      </c>
      <c r="G690" s="1499">
        <v>67</v>
      </c>
      <c r="H690" s="1499">
        <v>56</v>
      </c>
      <c r="I690" s="1499">
        <v>68</v>
      </c>
      <c r="J690" s="1499">
        <v>76</v>
      </c>
      <c r="K690" s="1499">
        <v>40</v>
      </c>
      <c r="L690" s="1499">
        <v>52</v>
      </c>
      <c r="M690" s="1499">
        <v>77</v>
      </c>
      <c r="N690" s="1499">
        <v>77</v>
      </c>
      <c r="O690" s="1499">
        <v>108</v>
      </c>
      <c r="P690" s="1499">
        <v>74</v>
      </c>
      <c r="Q690" s="1499">
        <v>59</v>
      </c>
      <c r="R690" s="1499">
        <v>52</v>
      </c>
      <c r="S690" s="1499">
        <v>80</v>
      </c>
      <c r="T690" s="1499">
        <v>71</v>
      </c>
      <c r="U690" s="1499">
        <v>42</v>
      </c>
      <c r="V690" s="1499">
        <v>32</v>
      </c>
      <c r="W690" s="1499">
        <v>21</v>
      </c>
      <c r="X690" s="1499">
        <v>14</v>
      </c>
      <c r="Y690" s="1499">
        <v>7</v>
      </c>
      <c r="Z690" s="1499">
        <v>2</v>
      </c>
      <c r="AA690" s="1508">
        <v>32</v>
      </c>
      <c r="AB690" s="1499">
        <v>167</v>
      </c>
      <c r="AC690" s="1499">
        <v>683</v>
      </c>
      <c r="AD690" s="1508">
        <v>269</v>
      </c>
      <c r="AE690" s="1500">
        <v>14.924039320822164</v>
      </c>
      <c r="AF690" s="1500">
        <v>61.036639857015196</v>
      </c>
      <c r="AG690" s="1501">
        <v>24.039320822162647</v>
      </c>
    </row>
    <row r="691" spans="2:33" s="1520" customFormat="1" ht="11.45" customHeight="1">
      <c r="B691" s="1536" t="s">
        <v>1656</v>
      </c>
      <c r="C691" s="1545">
        <v>981</v>
      </c>
      <c r="D691" s="1547" t="s">
        <v>1435</v>
      </c>
      <c r="E691" s="1545">
        <v>1722</v>
      </c>
      <c r="F691" s="1548">
        <v>65</v>
      </c>
      <c r="G691" s="1548">
        <v>69</v>
      </c>
      <c r="H691" s="1548">
        <v>71</v>
      </c>
      <c r="I691" s="1548">
        <v>132</v>
      </c>
      <c r="J691" s="1548">
        <v>238</v>
      </c>
      <c r="K691" s="1548">
        <v>89</v>
      </c>
      <c r="L691" s="1548">
        <v>74</v>
      </c>
      <c r="M691" s="1548">
        <v>88</v>
      </c>
      <c r="N691" s="1548">
        <v>86</v>
      </c>
      <c r="O691" s="1548">
        <v>119</v>
      </c>
      <c r="P691" s="1548">
        <v>94</v>
      </c>
      <c r="Q691" s="1548">
        <v>86</v>
      </c>
      <c r="R691" s="1548">
        <v>89</v>
      </c>
      <c r="S691" s="1548">
        <v>85</v>
      </c>
      <c r="T691" s="1548">
        <v>86</v>
      </c>
      <c r="U691" s="1548">
        <v>56</v>
      </c>
      <c r="V691" s="1548">
        <v>40</v>
      </c>
      <c r="W691" s="1548">
        <v>27</v>
      </c>
      <c r="X691" s="1548">
        <v>14</v>
      </c>
      <c r="Y691" s="1548">
        <v>3</v>
      </c>
      <c r="Z691" s="1548" t="s">
        <v>36</v>
      </c>
      <c r="AA691" s="1545">
        <v>111</v>
      </c>
      <c r="AB691" s="1548">
        <v>205</v>
      </c>
      <c r="AC691" s="1548">
        <v>1095</v>
      </c>
      <c r="AD691" s="1545">
        <v>311</v>
      </c>
      <c r="AE691" s="1549">
        <v>12.725015518311608</v>
      </c>
      <c r="AF691" s="1549">
        <v>67.970204841713226</v>
      </c>
      <c r="AG691" s="1550">
        <v>19.30477963997517</v>
      </c>
    </row>
    <row r="692" spans="2:33" s="1520" customFormat="1" ht="11.45" customHeight="1">
      <c r="B692" s="1521"/>
      <c r="C692" s="1522"/>
      <c r="D692" s="1523" t="s">
        <v>31</v>
      </c>
      <c r="E692" s="1508">
        <v>822</v>
      </c>
      <c r="F692" s="1499">
        <v>29</v>
      </c>
      <c r="G692" s="1499">
        <v>38</v>
      </c>
      <c r="H692" s="1499">
        <v>42</v>
      </c>
      <c r="I692" s="1499">
        <v>58</v>
      </c>
      <c r="J692" s="1499">
        <v>118</v>
      </c>
      <c r="K692" s="1499">
        <v>42</v>
      </c>
      <c r="L692" s="1499">
        <v>34</v>
      </c>
      <c r="M692" s="1499">
        <v>39</v>
      </c>
      <c r="N692" s="1499">
        <v>38</v>
      </c>
      <c r="O692" s="1499">
        <v>53</v>
      </c>
      <c r="P692" s="1499">
        <v>42</v>
      </c>
      <c r="Q692" s="1499">
        <v>46</v>
      </c>
      <c r="R692" s="1499">
        <v>51</v>
      </c>
      <c r="S692" s="1499">
        <v>34</v>
      </c>
      <c r="T692" s="1499">
        <v>44</v>
      </c>
      <c r="U692" s="1499">
        <v>26</v>
      </c>
      <c r="V692" s="1499">
        <v>16</v>
      </c>
      <c r="W692" s="1499">
        <v>9</v>
      </c>
      <c r="X692" s="1499">
        <v>1</v>
      </c>
      <c r="Y692" s="1499">
        <v>2</v>
      </c>
      <c r="Z692" s="1499" t="s">
        <v>36</v>
      </c>
      <c r="AA692" s="1508">
        <v>60</v>
      </c>
      <c r="AB692" s="1499">
        <v>109</v>
      </c>
      <c r="AC692" s="1499">
        <v>521</v>
      </c>
      <c r="AD692" s="1508">
        <v>132</v>
      </c>
      <c r="AE692" s="1500">
        <v>14.304461942257218</v>
      </c>
      <c r="AF692" s="1500">
        <v>68.372703412073491</v>
      </c>
      <c r="AG692" s="1501">
        <v>17.322834645669293</v>
      </c>
    </row>
    <row r="693" spans="2:33" s="1520" customFormat="1" ht="11.45" customHeight="1">
      <c r="B693" s="1536"/>
      <c r="C693" s="1538"/>
      <c r="D693" s="1539" t="s">
        <v>32</v>
      </c>
      <c r="E693" s="1540">
        <v>900</v>
      </c>
      <c r="F693" s="1541">
        <v>36</v>
      </c>
      <c r="G693" s="1541">
        <v>31</v>
      </c>
      <c r="H693" s="1541">
        <v>29</v>
      </c>
      <c r="I693" s="1541">
        <v>74</v>
      </c>
      <c r="J693" s="1541">
        <v>120</v>
      </c>
      <c r="K693" s="1541">
        <v>47</v>
      </c>
      <c r="L693" s="1541">
        <v>40</v>
      </c>
      <c r="M693" s="1541">
        <v>49</v>
      </c>
      <c r="N693" s="1541">
        <v>48</v>
      </c>
      <c r="O693" s="1541">
        <v>66</v>
      </c>
      <c r="P693" s="1541">
        <v>52</v>
      </c>
      <c r="Q693" s="1541">
        <v>40</v>
      </c>
      <c r="R693" s="1541">
        <v>38</v>
      </c>
      <c r="S693" s="1541">
        <v>51</v>
      </c>
      <c r="T693" s="1541">
        <v>42</v>
      </c>
      <c r="U693" s="1541">
        <v>30</v>
      </c>
      <c r="V693" s="1541">
        <v>24</v>
      </c>
      <c r="W693" s="1541">
        <v>18</v>
      </c>
      <c r="X693" s="1541">
        <v>13</v>
      </c>
      <c r="Y693" s="1541">
        <v>1</v>
      </c>
      <c r="Z693" s="1541" t="s">
        <v>36</v>
      </c>
      <c r="AA693" s="1540">
        <v>51</v>
      </c>
      <c r="AB693" s="1541">
        <v>96</v>
      </c>
      <c r="AC693" s="1541">
        <v>574</v>
      </c>
      <c r="AD693" s="1540">
        <v>179</v>
      </c>
      <c r="AE693" s="1542">
        <v>11.307420494699647</v>
      </c>
      <c r="AF693" s="1542">
        <v>67.608951707891634</v>
      </c>
      <c r="AG693" s="1543">
        <v>21.083627797408717</v>
      </c>
    </row>
    <row r="694" spans="2:33" s="1520" customFormat="1" ht="11.45" customHeight="1">
      <c r="B694" s="1544" t="s">
        <v>1657</v>
      </c>
      <c r="C694" s="1508">
        <v>1079</v>
      </c>
      <c r="D694" s="1518" t="s">
        <v>1435</v>
      </c>
      <c r="E694" s="1508">
        <v>2082</v>
      </c>
      <c r="F694" s="1499">
        <v>72</v>
      </c>
      <c r="G694" s="1499">
        <v>89</v>
      </c>
      <c r="H694" s="1499">
        <v>99</v>
      </c>
      <c r="I694" s="1499">
        <v>124</v>
      </c>
      <c r="J694" s="1499">
        <v>187</v>
      </c>
      <c r="K694" s="1499">
        <v>76</v>
      </c>
      <c r="L694" s="1499">
        <v>71</v>
      </c>
      <c r="M694" s="1499">
        <v>96</v>
      </c>
      <c r="N694" s="1499">
        <v>120</v>
      </c>
      <c r="O694" s="1499">
        <v>122</v>
      </c>
      <c r="P694" s="1499">
        <v>144</v>
      </c>
      <c r="Q694" s="1499">
        <v>128</v>
      </c>
      <c r="R694" s="1499">
        <v>127</v>
      </c>
      <c r="S694" s="1499">
        <v>126</v>
      </c>
      <c r="T694" s="1499">
        <v>107</v>
      </c>
      <c r="U694" s="1499">
        <v>114</v>
      </c>
      <c r="V694" s="1499">
        <v>95</v>
      </c>
      <c r="W694" s="1499">
        <v>58</v>
      </c>
      <c r="X694" s="1499">
        <v>28</v>
      </c>
      <c r="Y694" s="1499">
        <v>12</v>
      </c>
      <c r="Z694" s="1499" t="s">
        <v>36</v>
      </c>
      <c r="AA694" s="1508">
        <v>87</v>
      </c>
      <c r="AB694" s="1499">
        <v>260</v>
      </c>
      <c r="AC694" s="1499">
        <v>1195</v>
      </c>
      <c r="AD694" s="1508">
        <v>540</v>
      </c>
      <c r="AE694" s="1500">
        <v>13.032581453634084</v>
      </c>
      <c r="AF694" s="1500">
        <v>59.899749373433586</v>
      </c>
      <c r="AG694" s="1501">
        <v>27.06766917293233</v>
      </c>
    </row>
    <row r="695" spans="2:33" s="1520" customFormat="1" ht="11.45" customHeight="1">
      <c r="B695" s="1521"/>
      <c r="C695" s="1522"/>
      <c r="D695" s="1523" t="s">
        <v>31</v>
      </c>
      <c r="E695" s="1508">
        <v>1007</v>
      </c>
      <c r="F695" s="1499">
        <v>33</v>
      </c>
      <c r="G695" s="1499">
        <v>39</v>
      </c>
      <c r="H695" s="1499">
        <v>52</v>
      </c>
      <c r="I695" s="1499">
        <v>72</v>
      </c>
      <c r="J695" s="1499">
        <v>110</v>
      </c>
      <c r="K695" s="1499">
        <v>44</v>
      </c>
      <c r="L695" s="1499">
        <v>34</v>
      </c>
      <c r="M695" s="1499">
        <v>49</v>
      </c>
      <c r="N695" s="1499">
        <v>63</v>
      </c>
      <c r="O695" s="1499">
        <v>60</v>
      </c>
      <c r="P695" s="1499">
        <v>64</v>
      </c>
      <c r="Q695" s="1499">
        <v>58</v>
      </c>
      <c r="R695" s="1499">
        <v>61</v>
      </c>
      <c r="S695" s="1499">
        <v>59</v>
      </c>
      <c r="T695" s="1499">
        <v>43</v>
      </c>
      <c r="U695" s="1499">
        <v>42</v>
      </c>
      <c r="V695" s="1499">
        <v>41</v>
      </c>
      <c r="W695" s="1499">
        <v>16</v>
      </c>
      <c r="X695" s="1499">
        <v>11</v>
      </c>
      <c r="Y695" s="1499">
        <v>4</v>
      </c>
      <c r="Z695" s="1499" t="s">
        <v>36</v>
      </c>
      <c r="AA695" s="1508">
        <v>52</v>
      </c>
      <c r="AB695" s="1499">
        <v>124</v>
      </c>
      <c r="AC695" s="1499">
        <v>615</v>
      </c>
      <c r="AD695" s="1508">
        <v>216</v>
      </c>
      <c r="AE695" s="1500">
        <v>12.984293193717278</v>
      </c>
      <c r="AF695" s="1500">
        <v>64.397905759162299</v>
      </c>
      <c r="AG695" s="1501">
        <v>22.61780104712042</v>
      </c>
    </row>
    <row r="696" spans="2:33" s="1520" customFormat="1" ht="11.45" customHeight="1">
      <c r="B696" s="1537"/>
      <c r="C696" s="1546"/>
      <c r="D696" s="1518" t="s">
        <v>32</v>
      </c>
      <c r="E696" s="1508">
        <v>1075</v>
      </c>
      <c r="F696" s="1499">
        <v>39</v>
      </c>
      <c r="G696" s="1499">
        <v>50</v>
      </c>
      <c r="H696" s="1499">
        <v>47</v>
      </c>
      <c r="I696" s="1499">
        <v>52</v>
      </c>
      <c r="J696" s="1499">
        <v>77</v>
      </c>
      <c r="K696" s="1499">
        <v>32</v>
      </c>
      <c r="L696" s="1499">
        <v>37</v>
      </c>
      <c r="M696" s="1499">
        <v>47</v>
      </c>
      <c r="N696" s="1499">
        <v>57</v>
      </c>
      <c r="O696" s="1499">
        <v>62</v>
      </c>
      <c r="P696" s="1499">
        <v>80</v>
      </c>
      <c r="Q696" s="1499">
        <v>70</v>
      </c>
      <c r="R696" s="1499">
        <v>66</v>
      </c>
      <c r="S696" s="1499">
        <v>67</v>
      </c>
      <c r="T696" s="1499">
        <v>64</v>
      </c>
      <c r="U696" s="1499">
        <v>72</v>
      </c>
      <c r="V696" s="1499">
        <v>54</v>
      </c>
      <c r="W696" s="1499">
        <v>42</v>
      </c>
      <c r="X696" s="1499">
        <v>17</v>
      </c>
      <c r="Y696" s="1499">
        <v>8</v>
      </c>
      <c r="Z696" s="1499" t="s">
        <v>36</v>
      </c>
      <c r="AA696" s="1508">
        <v>35</v>
      </c>
      <c r="AB696" s="1499">
        <v>136</v>
      </c>
      <c r="AC696" s="1499">
        <v>580</v>
      </c>
      <c r="AD696" s="1508">
        <v>324</v>
      </c>
      <c r="AE696" s="1500">
        <v>13.076923076923078</v>
      </c>
      <c r="AF696" s="1500">
        <v>55.769230769230774</v>
      </c>
      <c r="AG696" s="1501">
        <v>31.153846153846153</v>
      </c>
    </row>
    <row r="697" spans="2:33" s="1520" customFormat="1" ht="11.45" customHeight="1">
      <c r="B697" s="1536" t="s">
        <v>1658</v>
      </c>
      <c r="C697" s="1545">
        <v>684</v>
      </c>
      <c r="D697" s="1547" t="s">
        <v>1435</v>
      </c>
      <c r="E697" s="1545">
        <v>1396</v>
      </c>
      <c r="F697" s="1548">
        <v>34</v>
      </c>
      <c r="G697" s="1548">
        <v>51</v>
      </c>
      <c r="H697" s="1548">
        <v>53</v>
      </c>
      <c r="I697" s="1548">
        <v>81</v>
      </c>
      <c r="J697" s="1548">
        <v>56</v>
      </c>
      <c r="K697" s="1548">
        <v>55</v>
      </c>
      <c r="L697" s="1548">
        <v>74</v>
      </c>
      <c r="M697" s="1548">
        <v>81</v>
      </c>
      <c r="N697" s="1548">
        <v>87</v>
      </c>
      <c r="O697" s="1548">
        <v>96</v>
      </c>
      <c r="P697" s="1548">
        <v>108</v>
      </c>
      <c r="Q697" s="1548">
        <v>87</v>
      </c>
      <c r="R697" s="1548">
        <v>98</v>
      </c>
      <c r="S697" s="1548">
        <v>110</v>
      </c>
      <c r="T697" s="1548">
        <v>106</v>
      </c>
      <c r="U697" s="1548">
        <v>79</v>
      </c>
      <c r="V697" s="1548">
        <v>73</v>
      </c>
      <c r="W697" s="1548">
        <v>37</v>
      </c>
      <c r="X697" s="1548">
        <v>9</v>
      </c>
      <c r="Y697" s="1548" t="s">
        <v>36</v>
      </c>
      <c r="Z697" s="1548" t="s">
        <v>36</v>
      </c>
      <c r="AA697" s="1545">
        <v>21</v>
      </c>
      <c r="AB697" s="1548">
        <v>138</v>
      </c>
      <c r="AC697" s="1548">
        <v>823</v>
      </c>
      <c r="AD697" s="1545">
        <v>414</v>
      </c>
      <c r="AE697" s="1549">
        <v>10.036363636363637</v>
      </c>
      <c r="AF697" s="1549">
        <v>59.854545454545452</v>
      </c>
      <c r="AG697" s="1550">
        <v>30.109090909090909</v>
      </c>
    </row>
    <row r="698" spans="2:33" s="1520" customFormat="1" ht="11.45" customHeight="1">
      <c r="B698" s="1521"/>
      <c r="C698" s="1522"/>
      <c r="D698" s="1523" t="s">
        <v>31</v>
      </c>
      <c r="E698" s="1508">
        <v>666</v>
      </c>
      <c r="F698" s="1499">
        <v>16</v>
      </c>
      <c r="G698" s="1499">
        <v>33</v>
      </c>
      <c r="H698" s="1499">
        <v>29</v>
      </c>
      <c r="I698" s="1499">
        <v>47</v>
      </c>
      <c r="J698" s="1499">
        <v>26</v>
      </c>
      <c r="K698" s="1499">
        <v>24</v>
      </c>
      <c r="L698" s="1499">
        <v>40</v>
      </c>
      <c r="M698" s="1499">
        <v>43</v>
      </c>
      <c r="N698" s="1499">
        <v>33</v>
      </c>
      <c r="O698" s="1499">
        <v>51</v>
      </c>
      <c r="P698" s="1499">
        <v>58</v>
      </c>
      <c r="Q698" s="1499">
        <v>34</v>
      </c>
      <c r="R698" s="1499">
        <v>37</v>
      </c>
      <c r="S698" s="1499">
        <v>54</v>
      </c>
      <c r="T698" s="1499">
        <v>50</v>
      </c>
      <c r="U698" s="1499">
        <v>29</v>
      </c>
      <c r="V698" s="1499">
        <v>29</v>
      </c>
      <c r="W698" s="1499">
        <v>16</v>
      </c>
      <c r="X698" s="1499">
        <v>3</v>
      </c>
      <c r="Y698" s="1499" t="s">
        <v>36</v>
      </c>
      <c r="Z698" s="1499" t="s">
        <v>36</v>
      </c>
      <c r="AA698" s="1508">
        <v>14</v>
      </c>
      <c r="AB698" s="1499">
        <v>78</v>
      </c>
      <c r="AC698" s="1499">
        <v>393</v>
      </c>
      <c r="AD698" s="1508">
        <v>181</v>
      </c>
      <c r="AE698" s="1500">
        <v>11.963190184049081</v>
      </c>
      <c r="AF698" s="1500">
        <v>60.276073619631902</v>
      </c>
      <c r="AG698" s="1501">
        <v>27.760736196319019</v>
      </c>
    </row>
    <row r="699" spans="2:33" s="1520" customFormat="1" ht="11.45" customHeight="1">
      <c r="B699" s="1536"/>
      <c r="C699" s="1538"/>
      <c r="D699" s="1539" t="s">
        <v>32</v>
      </c>
      <c r="E699" s="1540">
        <v>730</v>
      </c>
      <c r="F699" s="1541">
        <v>18</v>
      </c>
      <c r="G699" s="1541">
        <v>18</v>
      </c>
      <c r="H699" s="1541">
        <v>24</v>
      </c>
      <c r="I699" s="1541">
        <v>34</v>
      </c>
      <c r="J699" s="1541">
        <v>30</v>
      </c>
      <c r="K699" s="1541">
        <v>31</v>
      </c>
      <c r="L699" s="1541">
        <v>34</v>
      </c>
      <c r="M699" s="1541">
        <v>38</v>
      </c>
      <c r="N699" s="1541">
        <v>54</v>
      </c>
      <c r="O699" s="1541">
        <v>45</v>
      </c>
      <c r="P699" s="1541">
        <v>50</v>
      </c>
      <c r="Q699" s="1541">
        <v>53</v>
      </c>
      <c r="R699" s="1541">
        <v>61</v>
      </c>
      <c r="S699" s="1541">
        <v>56</v>
      </c>
      <c r="T699" s="1541">
        <v>56</v>
      </c>
      <c r="U699" s="1541">
        <v>50</v>
      </c>
      <c r="V699" s="1541">
        <v>44</v>
      </c>
      <c r="W699" s="1541">
        <v>21</v>
      </c>
      <c r="X699" s="1541">
        <v>6</v>
      </c>
      <c r="Y699" s="1541" t="s">
        <v>36</v>
      </c>
      <c r="Z699" s="1541" t="s">
        <v>36</v>
      </c>
      <c r="AA699" s="1540">
        <v>7</v>
      </c>
      <c r="AB699" s="1541">
        <v>60</v>
      </c>
      <c r="AC699" s="1541">
        <v>430</v>
      </c>
      <c r="AD699" s="1540">
        <v>233</v>
      </c>
      <c r="AE699" s="1542">
        <v>8.2987551867219906</v>
      </c>
      <c r="AF699" s="1542">
        <v>59.474412171507609</v>
      </c>
      <c r="AG699" s="1543">
        <v>32.2268326417704</v>
      </c>
    </row>
    <row r="700" spans="2:33" s="1520" customFormat="1" ht="11.45" customHeight="1">
      <c r="B700" s="1544" t="s">
        <v>1659</v>
      </c>
      <c r="C700" s="1508">
        <v>933</v>
      </c>
      <c r="D700" s="1518" t="s">
        <v>1435</v>
      </c>
      <c r="E700" s="1508">
        <v>1948</v>
      </c>
      <c r="F700" s="1499">
        <v>67</v>
      </c>
      <c r="G700" s="1499">
        <v>101</v>
      </c>
      <c r="H700" s="1499">
        <v>127</v>
      </c>
      <c r="I700" s="1499">
        <v>112</v>
      </c>
      <c r="J700" s="1499">
        <v>86</v>
      </c>
      <c r="K700" s="1499">
        <v>47</v>
      </c>
      <c r="L700" s="1499">
        <v>62</v>
      </c>
      <c r="M700" s="1499">
        <v>102</v>
      </c>
      <c r="N700" s="1499">
        <v>103</v>
      </c>
      <c r="O700" s="1499">
        <v>159</v>
      </c>
      <c r="P700" s="1499">
        <v>133</v>
      </c>
      <c r="Q700" s="1499">
        <v>130</v>
      </c>
      <c r="R700" s="1499">
        <v>100</v>
      </c>
      <c r="S700" s="1499">
        <v>138</v>
      </c>
      <c r="T700" s="1499">
        <v>153</v>
      </c>
      <c r="U700" s="1499">
        <v>113</v>
      </c>
      <c r="V700" s="1499">
        <v>91</v>
      </c>
      <c r="W700" s="1499">
        <v>62</v>
      </c>
      <c r="X700" s="1499">
        <v>27</v>
      </c>
      <c r="Y700" s="1499">
        <v>4</v>
      </c>
      <c r="Z700" s="1499" t="s">
        <v>36</v>
      </c>
      <c r="AA700" s="1508">
        <v>31</v>
      </c>
      <c r="AB700" s="1499">
        <v>295</v>
      </c>
      <c r="AC700" s="1499">
        <v>1034</v>
      </c>
      <c r="AD700" s="1508">
        <v>588</v>
      </c>
      <c r="AE700" s="1500">
        <v>15.388628064684404</v>
      </c>
      <c r="AF700" s="1500">
        <v>53.938445487741262</v>
      </c>
      <c r="AG700" s="1501">
        <v>30.672926447574334</v>
      </c>
    </row>
    <row r="701" spans="2:33" s="1520" customFormat="1" ht="11.45" customHeight="1">
      <c r="B701" s="1521"/>
      <c r="C701" s="1522"/>
      <c r="D701" s="1523" t="s">
        <v>31</v>
      </c>
      <c r="E701" s="1508">
        <v>788</v>
      </c>
      <c r="F701" s="1499">
        <v>33</v>
      </c>
      <c r="G701" s="1499">
        <v>47</v>
      </c>
      <c r="H701" s="1499">
        <v>70</v>
      </c>
      <c r="I701" s="1499">
        <v>54</v>
      </c>
      <c r="J701" s="1499">
        <v>34</v>
      </c>
      <c r="K701" s="1499">
        <v>18</v>
      </c>
      <c r="L701" s="1499">
        <v>27</v>
      </c>
      <c r="M701" s="1499">
        <v>41</v>
      </c>
      <c r="N701" s="1499">
        <v>46</v>
      </c>
      <c r="O701" s="1499">
        <v>59</v>
      </c>
      <c r="P701" s="1499">
        <v>50</v>
      </c>
      <c r="Q701" s="1499">
        <v>51</v>
      </c>
      <c r="R701" s="1499">
        <v>46</v>
      </c>
      <c r="S701" s="1499">
        <v>54</v>
      </c>
      <c r="T701" s="1499">
        <v>58</v>
      </c>
      <c r="U701" s="1499">
        <v>33</v>
      </c>
      <c r="V701" s="1499">
        <v>32</v>
      </c>
      <c r="W701" s="1499">
        <v>15</v>
      </c>
      <c r="X701" s="1499">
        <v>4</v>
      </c>
      <c r="Y701" s="1499">
        <v>1</v>
      </c>
      <c r="Z701" s="1499" t="s">
        <v>36</v>
      </c>
      <c r="AA701" s="1508">
        <v>15</v>
      </c>
      <c r="AB701" s="1499">
        <v>150</v>
      </c>
      <c r="AC701" s="1499">
        <v>426</v>
      </c>
      <c r="AD701" s="1508">
        <v>197</v>
      </c>
      <c r="AE701" s="1500">
        <v>19.404915912031047</v>
      </c>
      <c r="AF701" s="1500">
        <v>55.109961190168178</v>
      </c>
      <c r="AG701" s="1501">
        <v>25.485122897800778</v>
      </c>
    </row>
    <row r="702" spans="2:33" s="1520" customFormat="1" ht="11.45" customHeight="1">
      <c r="B702" s="1537"/>
      <c r="C702" s="1546"/>
      <c r="D702" s="1518" t="s">
        <v>32</v>
      </c>
      <c r="E702" s="1508">
        <v>1160</v>
      </c>
      <c r="F702" s="1499">
        <v>34</v>
      </c>
      <c r="G702" s="1499">
        <v>54</v>
      </c>
      <c r="H702" s="1499">
        <v>57</v>
      </c>
      <c r="I702" s="1499">
        <v>58</v>
      </c>
      <c r="J702" s="1499">
        <v>52</v>
      </c>
      <c r="K702" s="1499">
        <v>29</v>
      </c>
      <c r="L702" s="1499">
        <v>35</v>
      </c>
      <c r="M702" s="1499">
        <v>61</v>
      </c>
      <c r="N702" s="1499">
        <v>57</v>
      </c>
      <c r="O702" s="1499">
        <v>100</v>
      </c>
      <c r="P702" s="1499">
        <v>83</v>
      </c>
      <c r="Q702" s="1499">
        <v>79</v>
      </c>
      <c r="R702" s="1499">
        <v>54</v>
      </c>
      <c r="S702" s="1499">
        <v>84</v>
      </c>
      <c r="T702" s="1499">
        <v>95</v>
      </c>
      <c r="U702" s="1499">
        <v>80</v>
      </c>
      <c r="V702" s="1499">
        <v>59</v>
      </c>
      <c r="W702" s="1499">
        <v>47</v>
      </c>
      <c r="X702" s="1499">
        <v>23</v>
      </c>
      <c r="Y702" s="1499">
        <v>3</v>
      </c>
      <c r="Z702" s="1499" t="s">
        <v>36</v>
      </c>
      <c r="AA702" s="1508">
        <v>16</v>
      </c>
      <c r="AB702" s="1499">
        <v>145</v>
      </c>
      <c r="AC702" s="1499">
        <v>608</v>
      </c>
      <c r="AD702" s="1508">
        <v>391</v>
      </c>
      <c r="AE702" s="1500">
        <v>12.674825174825175</v>
      </c>
      <c r="AF702" s="1500">
        <v>53.146853146853147</v>
      </c>
      <c r="AG702" s="1501">
        <v>34.17832167832168</v>
      </c>
    </row>
    <row r="703" spans="2:33" s="1520" customFormat="1" ht="11.45" customHeight="1">
      <c r="B703" s="1536" t="s">
        <v>1660</v>
      </c>
      <c r="C703" s="1545">
        <v>1207</v>
      </c>
      <c r="D703" s="1547" t="s">
        <v>1435</v>
      </c>
      <c r="E703" s="1545">
        <v>2794</v>
      </c>
      <c r="F703" s="1548">
        <v>117</v>
      </c>
      <c r="G703" s="1548">
        <v>82</v>
      </c>
      <c r="H703" s="1548">
        <v>79</v>
      </c>
      <c r="I703" s="1548">
        <v>96</v>
      </c>
      <c r="J703" s="1548">
        <v>116</v>
      </c>
      <c r="K703" s="1548">
        <v>126</v>
      </c>
      <c r="L703" s="1548">
        <v>143</v>
      </c>
      <c r="M703" s="1548">
        <v>143</v>
      </c>
      <c r="N703" s="1548">
        <v>153</v>
      </c>
      <c r="O703" s="1548">
        <v>138</v>
      </c>
      <c r="P703" s="1548">
        <v>188</v>
      </c>
      <c r="Q703" s="1548">
        <v>191</v>
      </c>
      <c r="R703" s="1548">
        <v>198</v>
      </c>
      <c r="S703" s="1548">
        <v>230</v>
      </c>
      <c r="T703" s="1548">
        <v>189</v>
      </c>
      <c r="U703" s="1548">
        <v>136</v>
      </c>
      <c r="V703" s="1548">
        <v>163</v>
      </c>
      <c r="W703" s="1548">
        <v>152</v>
      </c>
      <c r="X703" s="1548">
        <v>72</v>
      </c>
      <c r="Y703" s="1548">
        <v>24</v>
      </c>
      <c r="Z703" s="1548">
        <v>6</v>
      </c>
      <c r="AA703" s="1545">
        <v>52</v>
      </c>
      <c r="AB703" s="1548">
        <v>278</v>
      </c>
      <c r="AC703" s="1548">
        <v>1492</v>
      </c>
      <c r="AD703" s="1545">
        <v>972</v>
      </c>
      <c r="AE703" s="1549">
        <v>10.13858497447119</v>
      </c>
      <c r="AF703" s="1549">
        <v>54.412837345003652</v>
      </c>
      <c r="AG703" s="1550">
        <v>35.448577680525162</v>
      </c>
    </row>
    <row r="704" spans="2:33" s="1520" customFormat="1" ht="11.45" customHeight="1">
      <c r="B704" s="1521"/>
      <c r="C704" s="1522"/>
      <c r="D704" s="1523" t="s">
        <v>31</v>
      </c>
      <c r="E704" s="1508">
        <v>1321</v>
      </c>
      <c r="F704" s="1499">
        <v>57</v>
      </c>
      <c r="G704" s="1499">
        <v>42</v>
      </c>
      <c r="H704" s="1499">
        <v>37</v>
      </c>
      <c r="I704" s="1499">
        <v>54</v>
      </c>
      <c r="J704" s="1499">
        <v>67</v>
      </c>
      <c r="K704" s="1499">
        <v>66</v>
      </c>
      <c r="L704" s="1499">
        <v>75</v>
      </c>
      <c r="M704" s="1499">
        <v>71</v>
      </c>
      <c r="N704" s="1499">
        <v>72</v>
      </c>
      <c r="O704" s="1499">
        <v>65</v>
      </c>
      <c r="P704" s="1499">
        <v>92</v>
      </c>
      <c r="Q704" s="1499">
        <v>92</v>
      </c>
      <c r="R704" s="1499">
        <v>91</v>
      </c>
      <c r="S704" s="1499">
        <v>116</v>
      </c>
      <c r="T704" s="1499">
        <v>100</v>
      </c>
      <c r="U704" s="1499">
        <v>54</v>
      </c>
      <c r="V704" s="1499">
        <v>64</v>
      </c>
      <c r="W704" s="1499">
        <v>55</v>
      </c>
      <c r="X704" s="1499">
        <v>15</v>
      </c>
      <c r="Y704" s="1499">
        <v>4</v>
      </c>
      <c r="Z704" s="1499" t="s">
        <v>36</v>
      </c>
      <c r="AA704" s="1508">
        <v>32</v>
      </c>
      <c r="AB704" s="1499">
        <v>136</v>
      </c>
      <c r="AC704" s="1499">
        <v>745</v>
      </c>
      <c r="AD704" s="1508">
        <v>408</v>
      </c>
      <c r="AE704" s="1500">
        <v>10.550814584949574</v>
      </c>
      <c r="AF704" s="1500">
        <v>57.796741660201711</v>
      </c>
      <c r="AG704" s="1501">
        <v>31.652443754848719</v>
      </c>
    </row>
    <row r="705" spans="2:33" s="1520" customFormat="1" ht="11.45" customHeight="1">
      <c r="B705" s="1536"/>
      <c r="C705" s="1538"/>
      <c r="D705" s="1539" t="s">
        <v>32</v>
      </c>
      <c r="E705" s="1540">
        <v>1473</v>
      </c>
      <c r="F705" s="1541">
        <v>60</v>
      </c>
      <c r="G705" s="1541">
        <v>40</v>
      </c>
      <c r="H705" s="1541">
        <v>42</v>
      </c>
      <c r="I705" s="1541">
        <v>42</v>
      </c>
      <c r="J705" s="1541">
        <v>49</v>
      </c>
      <c r="K705" s="1541">
        <v>60</v>
      </c>
      <c r="L705" s="1541">
        <v>68</v>
      </c>
      <c r="M705" s="1541">
        <v>72</v>
      </c>
      <c r="N705" s="1541">
        <v>81</v>
      </c>
      <c r="O705" s="1541">
        <v>73</v>
      </c>
      <c r="P705" s="1541">
        <v>96</v>
      </c>
      <c r="Q705" s="1541">
        <v>99</v>
      </c>
      <c r="R705" s="1541">
        <v>107</v>
      </c>
      <c r="S705" s="1541">
        <v>114</v>
      </c>
      <c r="T705" s="1541">
        <v>89</v>
      </c>
      <c r="U705" s="1541">
        <v>82</v>
      </c>
      <c r="V705" s="1541">
        <v>99</v>
      </c>
      <c r="W705" s="1541">
        <v>97</v>
      </c>
      <c r="X705" s="1541">
        <v>57</v>
      </c>
      <c r="Y705" s="1541">
        <v>20</v>
      </c>
      <c r="Z705" s="1541">
        <v>6</v>
      </c>
      <c r="AA705" s="1540">
        <v>20</v>
      </c>
      <c r="AB705" s="1541">
        <v>142</v>
      </c>
      <c r="AC705" s="1541">
        <v>747</v>
      </c>
      <c r="AD705" s="1540">
        <v>564</v>
      </c>
      <c r="AE705" s="1542">
        <v>9.7728836889194781</v>
      </c>
      <c r="AF705" s="1542">
        <v>51.410874053682029</v>
      </c>
      <c r="AG705" s="1543">
        <v>38.816242257398486</v>
      </c>
    </row>
    <row r="706" spans="2:33" s="1520" customFormat="1" ht="11.45" customHeight="1">
      <c r="B706" s="1544" t="s">
        <v>1661</v>
      </c>
      <c r="C706" s="1508">
        <v>1041</v>
      </c>
      <c r="D706" s="1518" t="s">
        <v>1435</v>
      </c>
      <c r="E706" s="1508">
        <v>2214</v>
      </c>
      <c r="F706" s="1499">
        <v>56</v>
      </c>
      <c r="G706" s="1499">
        <v>87</v>
      </c>
      <c r="H706" s="1499">
        <v>77</v>
      </c>
      <c r="I706" s="1499">
        <v>83</v>
      </c>
      <c r="J706" s="1499">
        <v>73</v>
      </c>
      <c r="K706" s="1499">
        <v>70</v>
      </c>
      <c r="L706" s="1499">
        <v>78</v>
      </c>
      <c r="M706" s="1499">
        <v>107</v>
      </c>
      <c r="N706" s="1499">
        <v>121</v>
      </c>
      <c r="O706" s="1499">
        <v>146</v>
      </c>
      <c r="P706" s="1499">
        <v>156</v>
      </c>
      <c r="Q706" s="1499">
        <v>144</v>
      </c>
      <c r="R706" s="1499">
        <v>163</v>
      </c>
      <c r="S706" s="1499">
        <v>195</v>
      </c>
      <c r="T706" s="1499">
        <v>229</v>
      </c>
      <c r="U706" s="1499">
        <v>171</v>
      </c>
      <c r="V706" s="1499">
        <v>130</v>
      </c>
      <c r="W706" s="1499">
        <v>69</v>
      </c>
      <c r="X706" s="1499">
        <v>30</v>
      </c>
      <c r="Y706" s="1499">
        <v>7</v>
      </c>
      <c r="Z706" s="1499">
        <v>1</v>
      </c>
      <c r="AA706" s="1508">
        <v>21</v>
      </c>
      <c r="AB706" s="1499">
        <v>220</v>
      </c>
      <c r="AC706" s="1499">
        <v>1141</v>
      </c>
      <c r="AD706" s="1508">
        <v>832</v>
      </c>
      <c r="AE706" s="1500">
        <v>10.031919744642043</v>
      </c>
      <c r="AF706" s="1500">
        <v>52.029183766529862</v>
      </c>
      <c r="AG706" s="1501">
        <v>37.938896488828092</v>
      </c>
    </row>
    <row r="707" spans="2:33" s="1520" customFormat="1" ht="11.45" customHeight="1">
      <c r="B707" s="1521"/>
      <c r="C707" s="1522"/>
      <c r="D707" s="1523" t="s">
        <v>31</v>
      </c>
      <c r="E707" s="1508">
        <v>1043</v>
      </c>
      <c r="F707" s="1499">
        <v>34</v>
      </c>
      <c r="G707" s="1499">
        <v>47</v>
      </c>
      <c r="H707" s="1499">
        <v>39</v>
      </c>
      <c r="I707" s="1499">
        <v>45</v>
      </c>
      <c r="J707" s="1499">
        <v>37</v>
      </c>
      <c r="K707" s="1499">
        <v>34</v>
      </c>
      <c r="L707" s="1499">
        <v>42</v>
      </c>
      <c r="M707" s="1499">
        <v>49</v>
      </c>
      <c r="N707" s="1499">
        <v>67</v>
      </c>
      <c r="O707" s="1499">
        <v>70</v>
      </c>
      <c r="P707" s="1499">
        <v>71</v>
      </c>
      <c r="Q707" s="1499">
        <v>63</v>
      </c>
      <c r="R707" s="1499">
        <v>70</v>
      </c>
      <c r="S707" s="1499">
        <v>89</v>
      </c>
      <c r="T707" s="1499">
        <v>111</v>
      </c>
      <c r="U707" s="1499">
        <v>73</v>
      </c>
      <c r="V707" s="1499">
        <v>45</v>
      </c>
      <c r="W707" s="1499">
        <v>30</v>
      </c>
      <c r="X707" s="1499">
        <v>12</v>
      </c>
      <c r="Y707" s="1499">
        <v>1</v>
      </c>
      <c r="Z707" s="1499" t="s">
        <v>36</v>
      </c>
      <c r="AA707" s="1508">
        <v>14</v>
      </c>
      <c r="AB707" s="1499">
        <v>120</v>
      </c>
      <c r="AC707" s="1499">
        <v>548</v>
      </c>
      <c r="AD707" s="1508">
        <v>361</v>
      </c>
      <c r="AE707" s="1500">
        <v>11.661807580174926</v>
      </c>
      <c r="AF707" s="1500">
        <v>53.2555879494655</v>
      </c>
      <c r="AG707" s="1501">
        <v>35.082604470359577</v>
      </c>
    </row>
    <row r="708" spans="2:33" s="1520" customFormat="1" ht="11.45" customHeight="1">
      <c r="B708" s="1537"/>
      <c r="C708" s="1546"/>
      <c r="D708" s="1518" t="s">
        <v>32</v>
      </c>
      <c r="E708" s="1508">
        <v>1171</v>
      </c>
      <c r="F708" s="1499">
        <v>22</v>
      </c>
      <c r="G708" s="1499">
        <v>40</v>
      </c>
      <c r="H708" s="1499">
        <v>38</v>
      </c>
      <c r="I708" s="1499">
        <v>38</v>
      </c>
      <c r="J708" s="1499">
        <v>36</v>
      </c>
      <c r="K708" s="1499">
        <v>36</v>
      </c>
      <c r="L708" s="1499">
        <v>36</v>
      </c>
      <c r="M708" s="1499">
        <v>58</v>
      </c>
      <c r="N708" s="1499">
        <v>54</v>
      </c>
      <c r="O708" s="1499">
        <v>76</v>
      </c>
      <c r="P708" s="1499">
        <v>85</v>
      </c>
      <c r="Q708" s="1499">
        <v>81</v>
      </c>
      <c r="R708" s="1499">
        <v>93</v>
      </c>
      <c r="S708" s="1499">
        <v>106</v>
      </c>
      <c r="T708" s="1499">
        <v>118</v>
      </c>
      <c r="U708" s="1499">
        <v>98</v>
      </c>
      <c r="V708" s="1499">
        <v>85</v>
      </c>
      <c r="W708" s="1499">
        <v>39</v>
      </c>
      <c r="X708" s="1499">
        <v>18</v>
      </c>
      <c r="Y708" s="1499">
        <v>6</v>
      </c>
      <c r="Z708" s="1499">
        <v>1</v>
      </c>
      <c r="AA708" s="1508">
        <v>7</v>
      </c>
      <c r="AB708" s="1499">
        <v>100</v>
      </c>
      <c r="AC708" s="1499">
        <v>593</v>
      </c>
      <c r="AD708" s="1508">
        <v>471</v>
      </c>
      <c r="AE708" s="1500">
        <v>8.5910652920962196</v>
      </c>
      <c r="AF708" s="1500">
        <v>50.945017182130584</v>
      </c>
      <c r="AG708" s="1501">
        <v>40.463917525773198</v>
      </c>
    </row>
    <row r="709" spans="2:33" s="1520" customFormat="1" ht="11.45" customHeight="1">
      <c r="B709" s="1536" t="s">
        <v>1662</v>
      </c>
      <c r="C709" s="1545">
        <v>88</v>
      </c>
      <c r="D709" s="1547" t="s">
        <v>1435</v>
      </c>
      <c r="E709" s="1545">
        <v>590</v>
      </c>
      <c r="F709" s="1548">
        <v>4</v>
      </c>
      <c r="G709" s="1548">
        <v>11</v>
      </c>
      <c r="H709" s="1548">
        <v>25</v>
      </c>
      <c r="I709" s="1548">
        <v>26</v>
      </c>
      <c r="J709" s="1548">
        <v>9</v>
      </c>
      <c r="K709" s="1548">
        <v>2</v>
      </c>
      <c r="L709" s="1548">
        <v>8</v>
      </c>
      <c r="M709" s="1548">
        <v>12</v>
      </c>
      <c r="N709" s="1548">
        <v>30</v>
      </c>
      <c r="O709" s="1548">
        <v>45</v>
      </c>
      <c r="P709" s="1548">
        <v>43</v>
      </c>
      <c r="Q709" s="1548">
        <v>46</v>
      </c>
      <c r="R709" s="1548">
        <v>50</v>
      </c>
      <c r="S709" s="1548">
        <v>60</v>
      </c>
      <c r="T709" s="1548">
        <v>73</v>
      </c>
      <c r="U709" s="1548">
        <v>52</v>
      </c>
      <c r="V709" s="1548">
        <v>45</v>
      </c>
      <c r="W709" s="1548">
        <v>26</v>
      </c>
      <c r="X709" s="1548">
        <v>13</v>
      </c>
      <c r="Y709" s="1548">
        <v>5</v>
      </c>
      <c r="Z709" s="1548" t="s">
        <v>36</v>
      </c>
      <c r="AA709" s="1545">
        <v>5</v>
      </c>
      <c r="AB709" s="1548">
        <v>40</v>
      </c>
      <c r="AC709" s="1548">
        <v>271</v>
      </c>
      <c r="AD709" s="1545">
        <v>274</v>
      </c>
      <c r="AE709" s="1549">
        <v>6.8376068376068382</v>
      </c>
      <c r="AF709" s="1549">
        <v>46.324786324786324</v>
      </c>
      <c r="AG709" s="1550">
        <v>46.837606837606835</v>
      </c>
    </row>
    <row r="710" spans="2:33" s="1520" customFormat="1" ht="11.45" customHeight="1">
      <c r="B710" s="1521"/>
      <c r="C710" s="1522"/>
      <c r="D710" s="1523" t="s">
        <v>31</v>
      </c>
      <c r="E710" s="1508">
        <v>337</v>
      </c>
      <c r="F710" s="1499">
        <v>4</v>
      </c>
      <c r="G710" s="1499">
        <v>4</v>
      </c>
      <c r="H710" s="1499">
        <v>16</v>
      </c>
      <c r="I710" s="1499">
        <v>17</v>
      </c>
      <c r="J710" s="1499">
        <v>3</v>
      </c>
      <c r="K710" s="1499">
        <v>1</v>
      </c>
      <c r="L710" s="1499">
        <v>4</v>
      </c>
      <c r="M710" s="1499">
        <v>8</v>
      </c>
      <c r="N710" s="1499">
        <v>16</v>
      </c>
      <c r="O710" s="1499">
        <v>26</v>
      </c>
      <c r="P710" s="1499">
        <v>23</v>
      </c>
      <c r="Q710" s="1499">
        <v>35</v>
      </c>
      <c r="R710" s="1499">
        <v>31</v>
      </c>
      <c r="S710" s="1499">
        <v>43</v>
      </c>
      <c r="T710" s="1499">
        <v>40</v>
      </c>
      <c r="U710" s="1499">
        <v>32</v>
      </c>
      <c r="V710" s="1499">
        <v>21</v>
      </c>
      <c r="W710" s="1499">
        <v>7</v>
      </c>
      <c r="X710" s="1499">
        <v>3</v>
      </c>
      <c r="Y710" s="1499" t="s">
        <v>36</v>
      </c>
      <c r="Z710" s="1499" t="s">
        <v>36</v>
      </c>
      <c r="AA710" s="1508">
        <v>3</v>
      </c>
      <c r="AB710" s="1499">
        <v>24</v>
      </c>
      <c r="AC710" s="1499">
        <v>164</v>
      </c>
      <c r="AD710" s="1508">
        <v>146</v>
      </c>
      <c r="AE710" s="1500">
        <v>7.1856287425149699</v>
      </c>
      <c r="AF710" s="1500">
        <v>49.101796407185624</v>
      </c>
      <c r="AG710" s="1501">
        <v>43.712574850299404</v>
      </c>
    </row>
    <row r="711" spans="2:33" s="1520" customFormat="1" ht="11.45" customHeight="1">
      <c r="B711" s="1536"/>
      <c r="C711" s="1538"/>
      <c r="D711" s="1539" t="s">
        <v>32</v>
      </c>
      <c r="E711" s="1540">
        <v>253</v>
      </c>
      <c r="F711" s="1541" t="s">
        <v>36</v>
      </c>
      <c r="G711" s="1541">
        <v>7</v>
      </c>
      <c r="H711" s="1541">
        <v>9</v>
      </c>
      <c r="I711" s="1541">
        <v>9</v>
      </c>
      <c r="J711" s="1541">
        <v>6</v>
      </c>
      <c r="K711" s="1541">
        <v>1</v>
      </c>
      <c r="L711" s="1541">
        <v>4</v>
      </c>
      <c r="M711" s="1541">
        <v>4</v>
      </c>
      <c r="N711" s="1541">
        <v>14</v>
      </c>
      <c r="O711" s="1541">
        <v>19</v>
      </c>
      <c r="P711" s="1541">
        <v>20</v>
      </c>
      <c r="Q711" s="1541">
        <v>11</v>
      </c>
      <c r="R711" s="1541">
        <v>19</v>
      </c>
      <c r="S711" s="1541">
        <v>17</v>
      </c>
      <c r="T711" s="1541">
        <v>33</v>
      </c>
      <c r="U711" s="1541">
        <v>20</v>
      </c>
      <c r="V711" s="1541">
        <v>24</v>
      </c>
      <c r="W711" s="1541">
        <v>19</v>
      </c>
      <c r="X711" s="1541">
        <v>10</v>
      </c>
      <c r="Y711" s="1541">
        <v>5</v>
      </c>
      <c r="Z711" s="1541" t="s">
        <v>36</v>
      </c>
      <c r="AA711" s="1540">
        <v>2</v>
      </c>
      <c r="AB711" s="1541">
        <v>16</v>
      </c>
      <c r="AC711" s="1541">
        <v>107</v>
      </c>
      <c r="AD711" s="1540">
        <v>128</v>
      </c>
      <c r="AE711" s="1542">
        <v>6.3745019920318722</v>
      </c>
      <c r="AF711" s="1542">
        <v>42.629482071713149</v>
      </c>
      <c r="AG711" s="1543">
        <v>50.996015936254977</v>
      </c>
    </row>
    <row r="712" spans="2:33" s="1520" customFormat="1" ht="11.45" customHeight="1">
      <c r="B712" s="1544" t="s">
        <v>1663</v>
      </c>
      <c r="C712" s="1508">
        <v>718</v>
      </c>
      <c r="D712" s="1518" t="s">
        <v>1435</v>
      </c>
      <c r="E712" s="1508">
        <v>1506</v>
      </c>
      <c r="F712" s="1499">
        <v>47</v>
      </c>
      <c r="G712" s="1499">
        <v>51</v>
      </c>
      <c r="H712" s="1499">
        <v>59</v>
      </c>
      <c r="I712" s="1499">
        <v>46</v>
      </c>
      <c r="J712" s="1499">
        <v>61</v>
      </c>
      <c r="K712" s="1499">
        <v>72</v>
      </c>
      <c r="L712" s="1499">
        <v>78</v>
      </c>
      <c r="M712" s="1499">
        <v>79</v>
      </c>
      <c r="N712" s="1499">
        <v>77</v>
      </c>
      <c r="O712" s="1499">
        <v>97</v>
      </c>
      <c r="P712" s="1499">
        <v>68</v>
      </c>
      <c r="Q712" s="1499">
        <v>96</v>
      </c>
      <c r="R712" s="1499">
        <v>102</v>
      </c>
      <c r="S712" s="1499">
        <v>130</v>
      </c>
      <c r="T712" s="1499">
        <v>142</v>
      </c>
      <c r="U712" s="1499">
        <v>86</v>
      </c>
      <c r="V712" s="1499">
        <v>98</v>
      </c>
      <c r="W712" s="1499">
        <v>48</v>
      </c>
      <c r="X712" s="1499">
        <v>24</v>
      </c>
      <c r="Y712" s="1499">
        <v>9</v>
      </c>
      <c r="Z712" s="1499">
        <v>2</v>
      </c>
      <c r="AA712" s="1508">
        <v>34</v>
      </c>
      <c r="AB712" s="1499">
        <v>157</v>
      </c>
      <c r="AC712" s="1499">
        <v>776</v>
      </c>
      <c r="AD712" s="1508">
        <v>539</v>
      </c>
      <c r="AE712" s="1500">
        <v>10.665760869565217</v>
      </c>
      <c r="AF712" s="1500">
        <v>52.717391304347828</v>
      </c>
      <c r="AG712" s="1501">
        <v>36.616847826086953</v>
      </c>
    </row>
    <row r="713" spans="2:33" s="1520" customFormat="1" ht="11.45" customHeight="1">
      <c r="B713" s="1521"/>
      <c r="C713" s="1522"/>
      <c r="D713" s="1523" t="s">
        <v>31</v>
      </c>
      <c r="E713" s="1508">
        <v>697</v>
      </c>
      <c r="F713" s="1499">
        <v>24</v>
      </c>
      <c r="G713" s="1499">
        <v>19</v>
      </c>
      <c r="H713" s="1499">
        <v>27</v>
      </c>
      <c r="I713" s="1499">
        <v>20</v>
      </c>
      <c r="J713" s="1499">
        <v>39</v>
      </c>
      <c r="K713" s="1499">
        <v>40</v>
      </c>
      <c r="L713" s="1499">
        <v>37</v>
      </c>
      <c r="M713" s="1499">
        <v>35</v>
      </c>
      <c r="N713" s="1499">
        <v>41</v>
      </c>
      <c r="O713" s="1499">
        <v>41</v>
      </c>
      <c r="P713" s="1499">
        <v>34</v>
      </c>
      <c r="Q713" s="1499">
        <v>44</v>
      </c>
      <c r="R713" s="1499">
        <v>51</v>
      </c>
      <c r="S713" s="1499">
        <v>51</v>
      </c>
      <c r="T713" s="1499">
        <v>69</v>
      </c>
      <c r="U713" s="1499">
        <v>40</v>
      </c>
      <c r="V713" s="1499">
        <v>36</v>
      </c>
      <c r="W713" s="1499">
        <v>17</v>
      </c>
      <c r="X713" s="1499">
        <v>7</v>
      </c>
      <c r="Y713" s="1499">
        <v>1</v>
      </c>
      <c r="Z713" s="1499">
        <v>1</v>
      </c>
      <c r="AA713" s="1508">
        <v>23</v>
      </c>
      <c r="AB713" s="1499">
        <v>70</v>
      </c>
      <c r="AC713" s="1499">
        <v>382</v>
      </c>
      <c r="AD713" s="1508">
        <v>222</v>
      </c>
      <c r="AE713" s="1500">
        <v>10.385756676557865</v>
      </c>
      <c r="AF713" s="1500">
        <v>56.676557863501486</v>
      </c>
      <c r="AG713" s="1501">
        <v>32.937685459940653</v>
      </c>
    </row>
    <row r="714" spans="2:33" s="1520" customFormat="1" ht="11.45" customHeight="1">
      <c r="B714" s="1537"/>
      <c r="C714" s="1546"/>
      <c r="D714" s="1518" t="s">
        <v>32</v>
      </c>
      <c r="E714" s="1508">
        <v>809</v>
      </c>
      <c r="F714" s="1499">
        <v>23</v>
      </c>
      <c r="G714" s="1499">
        <v>32</v>
      </c>
      <c r="H714" s="1499">
        <v>32</v>
      </c>
      <c r="I714" s="1499">
        <v>26</v>
      </c>
      <c r="J714" s="1499">
        <v>22</v>
      </c>
      <c r="K714" s="1499">
        <v>32</v>
      </c>
      <c r="L714" s="1499">
        <v>41</v>
      </c>
      <c r="M714" s="1499">
        <v>44</v>
      </c>
      <c r="N714" s="1499">
        <v>36</v>
      </c>
      <c r="O714" s="1499">
        <v>56</v>
      </c>
      <c r="P714" s="1499">
        <v>34</v>
      </c>
      <c r="Q714" s="1499">
        <v>52</v>
      </c>
      <c r="R714" s="1499">
        <v>51</v>
      </c>
      <c r="S714" s="1499">
        <v>79</v>
      </c>
      <c r="T714" s="1499">
        <v>73</v>
      </c>
      <c r="U714" s="1499">
        <v>46</v>
      </c>
      <c r="V714" s="1499">
        <v>62</v>
      </c>
      <c r="W714" s="1499">
        <v>31</v>
      </c>
      <c r="X714" s="1499">
        <v>17</v>
      </c>
      <c r="Y714" s="1499">
        <v>8</v>
      </c>
      <c r="Z714" s="1499">
        <v>1</v>
      </c>
      <c r="AA714" s="1508">
        <v>11</v>
      </c>
      <c r="AB714" s="1499">
        <v>87</v>
      </c>
      <c r="AC714" s="1499">
        <v>394</v>
      </c>
      <c r="AD714" s="1508">
        <v>317</v>
      </c>
      <c r="AE714" s="1500">
        <v>10.902255639097744</v>
      </c>
      <c r="AF714" s="1500">
        <v>49.373433583959894</v>
      </c>
      <c r="AG714" s="1501">
        <v>39.724310776942353</v>
      </c>
    </row>
    <row r="715" spans="2:33" s="1520" customFormat="1" ht="11.45" customHeight="1">
      <c r="B715" s="1536" t="s">
        <v>1664</v>
      </c>
      <c r="C715" s="1545">
        <v>714</v>
      </c>
      <c r="D715" s="1547" t="s">
        <v>1435</v>
      </c>
      <c r="E715" s="1545">
        <v>1267</v>
      </c>
      <c r="F715" s="1548">
        <v>38</v>
      </c>
      <c r="G715" s="1548">
        <v>47</v>
      </c>
      <c r="H715" s="1548">
        <v>31</v>
      </c>
      <c r="I715" s="1548">
        <v>48</v>
      </c>
      <c r="J715" s="1548">
        <v>93</v>
      </c>
      <c r="K715" s="1548">
        <v>48</v>
      </c>
      <c r="L715" s="1548">
        <v>57</v>
      </c>
      <c r="M715" s="1548">
        <v>73</v>
      </c>
      <c r="N715" s="1548">
        <v>49</v>
      </c>
      <c r="O715" s="1548">
        <v>73</v>
      </c>
      <c r="P715" s="1548">
        <v>70</v>
      </c>
      <c r="Q715" s="1548">
        <v>61</v>
      </c>
      <c r="R715" s="1548">
        <v>97</v>
      </c>
      <c r="S715" s="1548">
        <v>110</v>
      </c>
      <c r="T715" s="1548">
        <v>128</v>
      </c>
      <c r="U715" s="1548">
        <v>67</v>
      </c>
      <c r="V715" s="1548">
        <v>63</v>
      </c>
      <c r="W715" s="1548">
        <v>39</v>
      </c>
      <c r="X715" s="1548">
        <v>20</v>
      </c>
      <c r="Y715" s="1548">
        <v>7</v>
      </c>
      <c r="Z715" s="1548" t="s">
        <v>36</v>
      </c>
      <c r="AA715" s="1545">
        <v>48</v>
      </c>
      <c r="AB715" s="1548">
        <v>116</v>
      </c>
      <c r="AC715" s="1548">
        <v>669</v>
      </c>
      <c r="AD715" s="1545">
        <v>434</v>
      </c>
      <c r="AE715" s="1549">
        <v>9.5159967186218211</v>
      </c>
      <c r="AF715" s="1549">
        <v>54.881050041017232</v>
      </c>
      <c r="AG715" s="1550">
        <v>35.602953240360954</v>
      </c>
    </row>
    <row r="716" spans="2:33" s="1520" customFormat="1" ht="11.45" customHeight="1">
      <c r="B716" s="1521"/>
      <c r="C716" s="1522"/>
      <c r="D716" s="1523" t="s">
        <v>31</v>
      </c>
      <c r="E716" s="1508">
        <v>609</v>
      </c>
      <c r="F716" s="1499">
        <v>22</v>
      </c>
      <c r="G716" s="1499">
        <v>24</v>
      </c>
      <c r="H716" s="1499">
        <v>13</v>
      </c>
      <c r="I716" s="1499">
        <v>20</v>
      </c>
      <c r="J716" s="1499">
        <v>58</v>
      </c>
      <c r="K716" s="1499">
        <v>26</v>
      </c>
      <c r="L716" s="1499">
        <v>33</v>
      </c>
      <c r="M716" s="1499">
        <v>34</v>
      </c>
      <c r="N716" s="1499">
        <v>21</v>
      </c>
      <c r="O716" s="1499">
        <v>38</v>
      </c>
      <c r="P716" s="1499">
        <v>28</v>
      </c>
      <c r="Q716" s="1499">
        <v>30</v>
      </c>
      <c r="R716" s="1499">
        <v>46</v>
      </c>
      <c r="S716" s="1499">
        <v>53</v>
      </c>
      <c r="T716" s="1499">
        <v>56</v>
      </c>
      <c r="U716" s="1499">
        <v>30</v>
      </c>
      <c r="V716" s="1499">
        <v>28</v>
      </c>
      <c r="W716" s="1499">
        <v>16</v>
      </c>
      <c r="X716" s="1499">
        <v>4</v>
      </c>
      <c r="Y716" s="1499">
        <v>1</v>
      </c>
      <c r="Z716" s="1499" t="s">
        <v>36</v>
      </c>
      <c r="AA716" s="1508">
        <v>28</v>
      </c>
      <c r="AB716" s="1499">
        <v>59</v>
      </c>
      <c r="AC716" s="1499">
        <v>334</v>
      </c>
      <c r="AD716" s="1508">
        <v>188</v>
      </c>
      <c r="AE716" s="1500">
        <v>10.154905335628227</v>
      </c>
      <c r="AF716" s="1500">
        <v>57.487091222030983</v>
      </c>
      <c r="AG716" s="1501">
        <v>32.358003442340795</v>
      </c>
    </row>
    <row r="717" spans="2:33" s="1520" customFormat="1" ht="11.45" customHeight="1">
      <c r="B717" s="1536"/>
      <c r="C717" s="1538"/>
      <c r="D717" s="1539" t="s">
        <v>32</v>
      </c>
      <c r="E717" s="1540">
        <v>658</v>
      </c>
      <c r="F717" s="1541">
        <v>16</v>
      </c>
      <c r="G717" s="1541">
        <v>23</v>
      </c>
      <c r="H717" s="1541">
        <v>18</v>
      </c>
      <c r="I717" s="1541">
        <v>28</v>
      </c>
      <c r="J717" s="1541">
        <v>35</v>
      </c>
      <c r="K717" s="1541">
        <v>22</v>
      </c>
      <c r="L717" s="1541">
        <v>24</v>
      </c>
      <c r="M717" s="1541">
        <v>39</v>
      </c>
      <c r="N717" s="1541">
        <v>28</v>
      </c>
      <c r="O717" s="1541">
        <v>35</v>
      </c>
      <c r="P717" s="1541">
        <v>42</v>
      </c>
      <c r="Q717" s="1541">
        <v>31</v>
      </c>
      <c r="R717" s="1541">
        <v>51</v>
      </c>
      <c r="S717" s="1541">
        <v>57</v>
      </c>
      <c r="T717" s="1541">
        <v>72</v>
      </c>
      <c r="U717" s="1541">
        <v>37</v>
      </c>
      <c r="V717" s="1541">
        <v>35</v>
      </c>
      <c r="W717" s="1541">
        <v>23</v>
      </c>
      <c r="X717" s="1541">
        <v>16</v>
      </c>
      <c r="Y717" s="1541">
        <v>6</v>
      </c>
      <c r="Z717" s="1541" t="s">
        <v>36</v>
      </c>
      <c r="AA717" s="1540">
        <v>20</v>
      </c>
      <c r="AB717" s="1541">
        <v>57</v>
      </c>
      <c r="AC717" s="1541">
        <v>335</v>
      </c>
      <c r="AD717" s="1540">
        <v>246</v>
      </c>
      <c r="AE717" s="1542">
        <v>8.9341692789968654</v>
      </c>
      <c r="AF717" s="1542">
        <v>52.507836990595614</v>
      </c>
      <c r="AG717" s="1543">
        <v>38.557993730407524</v>
      </c>
    </row>
    <row r="718" spans="2:33" s="1520" customFormat="1" ht="11.45" customHeight="1">
      <c r="B718" s="1544" t="s">
        <v>1665</v>
      </c>
      <c r="C718" s="1508">
        <v>400</v>
      </c>
      <c r="D718" s="1518" t="s">
        <v>1435</v>
      </c>
      <c r="E718" s="1508">
        <v>798</v>
      </c>
      <c r="F718" s="1499">
        <v>20</v>
      </c>
      <c r="G718" s="1499">
        <v>24</v>
      </c>
      <c r="H718" s="1499">
        <v>21</v>
      </c>
      <c r="I718" s="1499">
        <v>29</v>
      </c>
      <c r="J718" s="1499">
        <v>24</v>
      </c>
      <c r="K718" s="1499">
        <v>22</v>
      </c>
      <c r="L718" s="1499">
        <v>34</v>
      </c>
      <c r="M718" s="1499">
        <v>42</v>
      </c>
      <c r="N718" s="1499">
        <v>48</v>
      </c>
      <c r="O718" s="1499">
        <v>47</v>
      </c>
      <c r="P718" s="1499">
        <v>39</v>
      </c>
      <c r="Q718" s="1499">
        <v>47</v>
      </c>
      <c r="R718" s="1499">
        <v>63</v>
      </c>
      <c r="S718" s="1499">
        <v>93</v>
      </c>
      <c r="T718" s="1499">
        <v>82</v>
      </c>
      <c r="U718" s="1499">
        <v>44</v>
      </c>
      <c r="V718" s="1499">
        <v>47</v>
      </c>
      <c r="W718" s="1499">
        <v>36</v>
      </c>
      <c r="X718" s="1499">
        <v>14</v>
      </c>
      <c r="Y718" s="1499">
        <v>4</v>
      </c>
      <c r="Z718" s="1499" t="s">
        <v>36</v>
      </c>
      <c r="AA718" s="1508">
        <v>18</v>
      </c>
      <c r="AB718" s="1499">
        <v>65</v>
      </c>
      <c r="AC718" s="1499">
        <v>395</v>
      </c>
      <c r="AD718" s="1508">
        <v>320</v>
      </c>
      <c r="AE718" s="1500">
        <v>8.3333333333333321</v>
      </c>
      <c r="AF718" s="1500">
        <v>50.641025641025635</v>
      </c>
      <c r="AG718" s="1501">
        <v>41.025641025641022</v>
      </c>
    </row>
    <row r="719" spans="2:33" s="1520" customFormat="1" ht="11.45" customHeight="1">
      <c r="B719" s="1521"/>
      <c r="C719" s="1522"/>
      <c r="D719" s="1523" t="s">
        <v>31</v>
      </c>
      <c r="E719" s="1508">
        <v>360</v>
      </c>
      <c r="F719" s="1499">
        <v>12</v>
      </c>
      <c r="G719" s="1499">
        <v>12</v>
      </c>
      <c r="H719" s="1499">
        <v>7</v>
      </c>
      <c r="I719" s="1499">
        <v>15</v>
      </c>
      <c r="J719" s="1499">
        <v>10</v>
      </c>
      <c r="K719" s="1499">
        <v>8</v>
      </c>
      <c r="L719" s="1499">
        <v>20</v>
      </c>
      <c r="M719" s="1499">
        <v>27</v>
      </c>
      <c r="N719" s="1499">
        <v>22</v>
      </c>
      <c r="O719" s="1499">
        <v>23</v>
      </c>
      <c r="P719" s="1499">
        <v>20</v>
      </c>
      <c r="Q719" s="1499">
        <v>19</v>
      </c>
      <c r="R719" s="1499">
        <v>23</v>
      </c>
      <c r="S719" s="1499">
        <v>45</v>
      </c>
      <c r="T719" s="1499">
        <v>39</v>
      </c>
      <c r="U719" s="1499">
        <v>20</v>
      </c>
      <c r="V719" s="1499">
        <v>13</v>
      </c>
      <c r="W719" s="1499">
        <v>9</v>
      </c>
      <c r="X719" s="1499">
        <v>3</v>
      </c>
      <c r="Y719" s="1499">
        <v>1</v>
      </c>
      <c r="Z719" s="1499" t="s">
        <v>36</v>
      </c>
      <c r="AA719" s="1508">
        <v>12</v>
      </c>
      <c r="AB719" s="1499">
        <v>31</v>
      </c>
      <c r="AC719" s="1499">
        <v>187</v>
      </c>
      <c r="AD719" s="1508">
        <v>130</v>
      </c>
      <c r="AE719" s="1500">
        <v>8.9080459770114953</v>
      </c>
      <c r="AF719" s="1500">
        <v>53.735632183908045</v>
      </c>
      <c r="AG719" s="1501">
        <v>37.356321839080458</v>
      </c>
    </row>
    <row r="720" spans="2:33" s="1520" customFormat="1" ht="11.45" customHeight="1">
      <c r="B720" s="1537"/>
      <c r="C720" s="1546"/>
      <c r="D720" s="1518" t="s">
        <v>32</v>
      </c>
      <c r="E720" s="1508">
        <v>438</v>
      </c>
      <c r="F720" s="1499">
        <v>8</v>
      </c>
      <c r="G720" s="1499">
        <v>12</v>
      </c>
      <c r="H720" s="1499">
        <v>14</v>
      </c>
      <c r="I720" s="1499">
        <v>14</v>
      </c>
      <c r="J720" s="1499">
        <v>14</v>
      </c>
      <c r="K720" s="1499">
        <v>14</v>
      </c>
      <c r="L720" s="1499">
        <v>14</v>
      </c>
      <c r="M720" s="1499">
        <v>15</v>
      </c>
      <c r="N720" s="1499">
        <v>26</v>
      </c>
      <c r="O720" s="1499">
        <v>24</v>
      </c>
      <c r="P720" s="1499">
        <v>19</v>
      </c>
      <c r="Q720" s="1499">
        <v>28</v>
      </c>
      <c r="R720" s="1499">
        <v>40</v>
      </c>
      <c r="S720" s="1499">
        <v>48</v>
      </c>
      <c r="T720" s="1499">
        <v>43</v>
      </c>
      <c r="U720" s="1499">
        <v>24</v>
      </c>
      <c r="V720" s="1499">
        <v>34</v>
      </c>
      <c r="W720" s="1499">
        <v>27</v>
      </c>
      <c r="X720" s="1499">
        <v>11</v>
      </c>
      <c r="Y720" s="1499">
        <v>3</v>
      </c>
      <c r="Z720" s="1499" t="s">
        <v>36</v>
      </c>
      <c r="AA720" s="1508">
        <v>6</v>
      </c>
      <c r="AB720" s="1499">
        <v>34</v>
      </c>
      <c r="AC720" s="1499">
        <v>208</v>
      </c>
      <c r="AD720" s="1508">
        <v>190</v>
      </c>
      <c r="AE720" s="1500">
        <v>7.8703703703703702</v>
      </c>
      <c r="AF720" s="1500">
        <v>48.148148148148145</v>
      </c>
      <c r="AG720" s="1501">
        <v>43.981481481481481</v>
      </c>
    </row>
    <row r="721" spans="2:33" s="1520" customFormat="1" ht="11.45" customHeight="1">
      <c r="B721" s="1536" t="s">
        <v>1666</v>
      </c>
      <c r="C721" s="1545">
        <v>254</v>
      </c>
      <c r="D721" s="1547" t="s">
        <v>1435</v>
      </c>
      <c r="E721" s="1545">
        <v>478</v>
      </c>
      <c r="F721" s="1548">
        <v>6</v>
      </c>
      <c r="G721" s="1548">
        <v>8</v>
      </c>
      <c r="H721" s="1548">
        <v>9</v>
      </c>
      <c r="I721" s="1548">
        <v>6</v>
      </c>
      <c r="J721" s="1548">
        <v>8</v>
      </c>
      <c r="K721" s="1548">
        <v>14</v>
      </c>
      <c r="L721" s="1548">
        <v>10</v>
      </c>
      <c r="M721" s="1548">
        <v>23</v>
      </c>
      <c r="N721" s="1548">
        <v>21</v>
      </c>
      <c r="O721" s="1548">
        <v>29</v>
      </c>
      <c r="P721" s="1548">
        <v>46</v>
      </c>
      <c r="Q721" s="1548">
        <v>35</v>
      </c>
      <c r="R721" s="1548">
        <v>38</v>
      </c>
      <c r="S721" s="1548">
        <v>46</v>
      </c>
      <c r="T721" s="1548">
        <v>39</v>
      </c>
      <c r="U721" s="1548">
        <v>39</v>
      </c>
      <c r="V721" s="1548">
        <v>40</v>
      </c>
      <c r="W721" s="1548">
        <v>27</v>
      </c>
      <c r="X721" s="1548">
        <v>11</v>
      </c>
      <c r="Y721" s="1548">
        <v>2</v>
      </c>
      <c r="Z721" s="1548" t="s">
        <v>36</v>
      </c>
      <c r="AA721" s="1545">
        <v>21</v>
      </c>
      <c r="AB721" s="1548">
        <v>23</v>
      </c>
      <c r="AC721" s="1548">
        <v>230</v>
      </c>
      <c r="AD721" s="1545">
        <v>204</v>
      </c>
      <c r="AE721" s="1549">
        <v>5.0328227571115978</v>
      </c>
      <c r="AF721" s="1549">
        <v>50.328227571115967</v>
      </c>
      <c r="AG721" s="1550">
        <v>44.63894967177243</v>
      </c>
    </row>
    <row r="722" spans="2:33" s="1520" customFormat="1" ht="11.45" customHeight="1">
      <c r="B722" s="1521"/>
      <c r="C722" s="1522"/>
      <c r="D722" s="1523" t="s">
        <v>31</v>
      </c>
      <c r="E722" s="1508">
        <v>241</v>
      </c>
      <c r="F722" s="1499">
        <v>3</v>
      </c>
      <c r="G722" s="1499">
        <v>7</v>
      </c>
      <c r="H722" s="1499">
        <v>3</v>
      </c>
      <c r="I722" s="1499">
        <v>3</v>
      </c>
      <c r="J722" s="1499">
        <v>4</v>
      </c>
      <c r="K722" s="1499">
        <v>5</v>
      </c>
      <c r="L722" s="1499">
        <v>7</v>
      </c>
      <c r="M722" s="1499">
        <v>12</v>
      </c>
      <c r="N722" s="1499">
        <v>14</v>
      </c>
      <c r="O722" s="1499">
        <v>15</v>
      </c>
      <c r="P722" s="1499">
        <v>28</v>
      </c>
      <c r="Q722" s="1499">
        <v>18</v>
      </c>
      <c r="R722" s="1499">
        <v>13</v>
      </c>
      <c r="S722" s="1499">
        <v>25</v>
      </c>
      <c r="T722" s="1499">
        <v>20</v>
      </c>
      <c r="U722" s="1499">
        <v>14</v>
      </c>
      <c r="V722" s="1499">
        <v>17</v>
      </c>
      <c r="W722" s="1499">
        <v>9</v>
      </c>
      <c r="X722" s="1499">
        <v>5</v>
      </c>
      <c r="Y722" s="1499">
        <v>1</v>
      </c>
      <c r="Z722" s="1499" t="s">
        <v>36</v>
      </c>
      <c r="AA722" s="1508">
        <v>18</v>
      </c>
      <c r="AB722" s="1499">
        <v>13</v>
      </c>
      <c r="AC722" s="1499">
        <v>119</v>
      </c>
      <c r="AD722" s="1508">
        <v>91</v>
      </c>
      <c r="AE722" s="1500">
        <v>5.8295964125560538</v>
      </c>
      <c r="AF722" s="1500">
        <v>53.36322869955157</v>
      </c>
      <c r="AG722" s="1501">
        <v>40.80717488789238</v>
      </c>
    </row>
    <row r="723" spans="2:33" s="1520" customFormat="1" ht="11.45" customHeight="1">
      <c r="B723" s="1536"/>
      <c r="C723" s="1538"/>
      <c r="D723" s="1539" t="s">
        <v>32</v>
      </c>
      <c r="E723" s="1540">
        <v>237</v>
      </c>
      <c r="F723" s="1541">
        <v>3</v>
      </c>
      <c r="G723" s="1541">
        <v>1</v>
      </c>
      <c r="H723" s="1541">
        <v>6</v>
      </c>
      <c r="I723" s="1541">
        <v>3</v>
      </c>
      <c r="J723" s="1541">
        <v>4</v>
      </c>
      <c r="K723" s="1541">
        <v>9</v>
      </c>
      <c r="L723" s="1541">
        <v>3</v>
      </c>
      <c r="M723" s="1541">
        <v>11</v>
      </c>
      <c r="N723" s="1541">
        <v>7</v>
      </c>
      <c r="O723" s="1541">
        <v>14</v>
      </c>
      <c r="P723" s="1541">
        <v>18</v>
      </c>
      <c r="Q723" s="1541">
        <v>17</v>
      </c>
      <c r="R723" s="1541">
        <v>25</v>
      </c>
      <c r="S723" s="1541">
        <v>21</v>
      </c>
      <c r="T723" s="1541">
        <v>19</v>
      </c>
      <c r="U723" s="1541">
        <v>25</v>
      </c>
      <c r="V723" s="1541">
        <v>23</v>
      </c>
      <c r="W723" s="1541">
        <v>18</v>
      </c>
      <c r="X723" s="1541">
        <v>6</v>
      </c>
      <c r="Y723" s="1541">
        <v>1</v>
      </c>
      <c r="Z723" s="1541" t="s">
        <v>36</v>
      </c>
      <c r="AA723" s="1540">
        <v>3</v>
      </c>
      <c r="AB723" s="1541">
        <v>10</v>
      </c>
      <c r="AC723" s="1541">
        <v>111</v>
      </c>
      <c r="AD723" s="1540">
        <v>113</v>
      </c>
      <c r="AE723" s="1542">
        <v>4.2735042735042734</v>
      </c>
      <c r="AF723" s="1542">
        <v>47.435897435897431</v>
      </c>
      <c r="AG723" s="1543">
        <v>48.29059829059829</v>
      </c>
    </row>
    <row r="724" spans="2:33" s="1520" customFormat="1" ht="11.45" customHeight="1">
      <c r="B724" s="1544" t="s">
        <v>1667</v>
      </c>
      <c r="C724" s="1508">
        <v>272</v>
      </c>
      <c r="D724" s="1518" t="s">
        <v>1435</v>
      </c>
      <c r="E724" s="1508">
        <v>484</v>
      </c>
      <c r="F724" s="1499">
        <v>9</v>
      </c>
      <c r="G724" s="1499">
        <v>9</v>
      </c>
      <c r="H724" s="1499">
        <v>12</v>
      </c>
      <c r="I724" s="1499">
        <v>13</v>
      </c>
      <c r="J724" s="1499">
        <v>10</v>
      </c>
      <c r="K724" s="1499">
        <v>24</v>
      </c>
      <c r="L724" s="1499">
        <v>24</v>
      </c>
      <c r="M724" s="1499">
        <v>21</v>
      </c>
      <c r="N724" s="1499">
        <v>20</v>
      </c>
      <c r="O724" s="1499">
        <v>36</v>
      </c>
      <c r="P724" s="1499">
        <v>27</v>
      </c>
      <c r="Q724" s="1499">
        <v>36</v>
      </c>
      <c r="R724" s="1499">
        <v>43</v>
      </c>
      <c r="S724" s="1499">
        <v>47</v>
      </c>
      <c r="T724" s="1499">
        <v>45</v>
      </c>
      <c r="U724" s="1499">
        <v>37</v>
      </c>
      <c r="V724" s="1499">
        <v>20</v>
      </c>
      <c r="W724" s="1499">
        <v>17</v>
      </c>
      <c r="X724" s="1499">
        <v>5</v>
      </c>
      <c r="Y724" s="1499">
        <v>3</v>
      </c>
      <c r="Z724" s="1499" t="s">
        <v>36</v>
      </c>
      <c r="AA724" s="1508">
        <v>26</v>
      </c>
      <c r="AB724" s="1499">
        <v>30</v>
      </c>
      <c r="AC724" s="1499">
        <v>254</v>
      </c>
      <c r="AD724" s="1508">
        <v>174</v>
      </c>
      <c r="AE724" s="1500">
        <v>6.5502183406113534</v>
      </c>
      <c r="AF724" s="1500">
        <v>55.458515283842793</v>
      </c>
      <c r="AG724" s="1501">
        <v>37.991266375545848</v>
      </c>
    </row>
    <row r="725" spans="2:33" s="1520" customFormat="1" ht="11.45" customHeight="1">
      <c r="B725" s="1521"/>
      <c r="C725" s="1522"/>
      <c r="D725" s="1523" t="s">
        <v>31</v>
      </c>
      <c r="E725" s="1508">
        <v>259</v>
      </c>
      <c r="F725" s="1499">
        <v>6</v>
      </c>
      <c r="G725" s="1499">
        <v>5</v>
      </c>
      <c r="H725" s="1499">
        <v>4</v>
      </c>
      <c r="I725" s="1499">
        <v>6</v>
      </c>
      <c r="J725" s="1499">
        <v>7</v>
      </c>
      <c r="K725" s="1499">
        <v>11</v>
      </c>
      <c r="L725" s="1499">
        <v>13</v>
      </c>
      <c r="M725" s="1499">
        <v>14</v>
      </c>
      <c r="N725" s="1499">
        <v>9</v>
      </c>
      <c r="O725" s="1499">
        <v>18</v>
      </c>
      <c r="P725" s="1499">
        <v>16</v>
      </c>
      <c r="Q725" s="1499">
        <v>21</v>
      </c>
      <c r="R725" s="1499">
        <v>26</v>
      </c>
      <c r="S725" s="1499">
        <v>28</v>
      </c>
      <c r="T725" s="1499">
        <v>21</v>
      </c>
      <c r="U725" s="1499">
        <v>19</v>
      </c>
      <c r="V725" s="1499">
        <v>8</v>
      </c>
      <c r="W725" s="1499">
        <v>5</v>
      </c>
      <c r="X725" s="1499">
        <v>3</v>
      </c>
      <c r="Y725" s="1499" t="s">
        <v>36</v>
      </c>
      <c r="Z725" s="1499" t="s">
        <v>36</v>
      </c>
      <c r="AA725" s="1508">
        <v>19</v>
      </c>
      <c r="AB725" s="1499">
        <v>15</v>
      </c>
      <c r="AC725" s="1499">
        <v>141</v>
      </c>
      <c r="AD725" s="1508">
        <v>84</v>
      </c>
      <c r="AE725" s="1500">
        <v>6.25</v>
      </c>
      <c r="AF725" s="1500">
        <v>58.75</v>
      </c>
      <c r="AG725" s="1501">
        <v>35</v>
      </c>
    </row>
    <row r="726" spans="2:33" s="1520" customFormat="1" ht="11.45" customHeight="1">
      <c r="B726" s="1537"/>
      <c r="C726" s="1546"/>
      <c r="D726" s="1518" t="s">
        <v>32</v>
      </c>
      <c r="E726" s="1508">
        <v>225</v>
      </c>
      <c r="F726" s="1499">
        <v>3</v>
      </c>
      <c r="G726" s="1499">
        <v>4</v>
      </c>
      <c r="H726" s="1499">
        <v>8</v>
      </c>
      <c r="I726" s="1499">
        <v>7</v>
      </c>
      <c r="J726" s="1499">
        <v>3</v>
      </c>
      <c r="K726" s="1499">
        <v>13</v>
      </c>
      <c r="L726" s="1499">
        <v>11</v>
      </c>
      <c r="M726" s="1499">
        <v>7</v>
      </c>
      <c r="N726" s="1499">
        <v>11</v>
      </c>
      <c r="O726" s="1499">
        <v>18</v>
      </c>
      <c r="P726" s="1499">
        <v>11</v>
      </c>
      <c r="Q726" s="1499">
        <v>15</v>
      </c>
      <c r="R726" s="1499">
        <v>17</v>
      </c>
      <c r="S726" s="1499">
        <v>19</v>
      </c>
      <c r="T726" s="1499">
        <v>24</v>
      </c>
      <c r="U726" s="1499">
        <v>18</v>
      </c>
      <c r="V726" s="1499">
        <v>12</v>
      </c>
      <c r="W726" s="1499">
        <v>12</v>
      </c>
      <c r="X726" s="1499">
        <v>2</v>
      </c>
      <c r="Y726" s="1499">
        <v>3</v>
      </c>
      <c r="Z726" s="1499" t="s">
        <v>36</v>
      </c>
      <c r="AA726" s="1508">
        <v>7</v>
      </c>
      <c r="AB726" s="1499">
        <v>15</v>
      </c>
      <c r="AC726" s="1499">
        <v>113</v>
      </c>
      <c r="AD726" s="1508">
        <v>90</v>
      </c>
      <c r="AE726" s="1500">
        <v>6.8807339449541285</v>
      </c>
      <c r="AF726" s="1500">
        <v>51.834862385321102</v>
      </c>
      <c r="AG726" s="1501">
        <v>41.284403669724774</v>
      </c>
    </row>
    <row r="727" spans="2:33" s="1520" customFormat="1" ht="11.45" customHeight="1">
      <c r="B727" s="1536" t="s">
        <v>1668</v>
      </c>
      <c r="C727" s="1545">
        <v>1338</v>
      </c>
      <c r="D727" s="1547" t="s">
        <v>1435</v>
      </c>
      <c r="E727" s="1545">
        <v>2042</v>
      </c>
      <c r="F727" s="1548">
        <v>39</v>
      </c>
      <c r="G727" s="1548">
        <v>52</v>
      </c>
      <c r="H727" s="1548">
        <v>66</v>
      </c>
      <c r="I727" s="1548">
        <v>118</v>
      </c>
      <c r="J727" s="1548">
        <v>275</v>
      </c>
      <c r="K727" s="1548">
        <v>142</v>
      </c>
      <c r="L727" s="1548">
        <v>98</v>
      </c>
      <c r="M727" s="1548">
        <v>90</v>
      </c>
      <c r="N727" s="1548">
        <v>106</v>
      </c>
      <c r="O727" s="1548">
        <v>118</v>
      </c>
      <c r="P727" s="1548">
        <v>125</v>
      </c>
      <c r="Q727" s="1548">
        <v>114</v>
      </c>
      <c r="R727" s="1548">
        <v>112</v>
      </c>
      <c r="S727" s="1548">
        <v>119</v>
      </c>
      <c r="T727" s="1548">
        <v>115</v>
      </c>
      <c r="U727" s="1548">
        <v>76</v>
      </c>
      <c r="V727" s="1548">
        <v>78</v>
      </c>
      <c r="W727" s="1548">
        <v>37</v>
      </c>
      <c r="X727" s="1548">
        <v>18</v>
      </c>
      <c r="Y727" s="1548">
        <v>3</v>
      </c>
      <c r="Z727" s="1548" t="s">
        <v>36</v>
      </c>
      <c r="AA727" s="1545">
        <v>141</v>
      </c>
      <c r="AB727" s="1548">
        <v>157</v>
      </c>
      <c r="AC727" s="1548">
        <v>1298</v>
      </c>
      <c r="AD727" s="1545">
        <v>446</v>
      </c>
      <c r="AE727" s="1549">
        <v>8.2588111520252507</v>
      </c>
      <c r="AF727" s="1549">
        <v>68.279852709100481</v>
      </c>
      <c r="AG727" s="1550">
        <v>23.461336138874277</v>
      </c>
    </row>
    <row r="728" spans="2:33" s="1520" customFormat="1" ht="11.45" customHeight="1">
      <c r="B728" s="1521"/>
      <c r="C728" s="1522"/>
      <c r="D728" s="1523" t="s">
        <v>31</v>
      </c>
      <c r="E728" s="1508">
        <v>965</v>
      </c>
      <c r="F728" s="1499">
        <v>18</v>
      </c>
      <c r="G728" s="1499">
        <v>25</v>
      </c>
      <c r="H728" s="1499">
        <v>37</v>
      </c>
      <c r="I728" s="1499">
        <v>52</v>
      </c>
      <c r="J728" s="1499">
        <v>139</v>
      </c>
      <c r="K728" s="1499">
        <v>87</v>
      </c>
      <c r="L728" s="1499">
        <v>46</v>
      </c>
      <c r="M728" s="1499">
        <v>48</v>
      </c>
      <c r="N728" s="1499">
        <v>49</v>
      </c>
      <c r="O728" s="1499">
        <v>56</v>
      </c>
      <c r="P728" s="1499">
        <v>52</v>
      </c>
      <c r="Q728" s="1499">
        <v>50</v>
      </c>
      <c r="R728" s="1499">
        <v>53</v>
      </c>
      <c r="S728" s="1499">
        <v>53</v>
      </c>
      <c r="T728" s="1499">
        <v>45</v>
      </c>
      <c r="U728" s="1499">
        <v>26</v>
      </c>
      <c r="V728" s="1499">
        <v>35</v>
      </c>
      <c r="W728" s="1499">
        <v>14</v>
      </c>
      <c r="X728" s="1499">
        <v>3</v>
      </c>
      <c r="Y728" s="1499" t="s">
        <v>36</v>
      </c>
      <c r="Z728" s="1499" t="s">
        <v>36</v>
      </c>
      <c r="AA728" s="1508">
        <v>77</v>
      </c>
      <c r="AB728" s="1499">
        <v>80</v>
      </c>
      <c r="AC728" s="1499">
        <v>632</v>
      </c>
      <c r="AD728" s="1508">
        <v>176</v>
      </c>
      <c r="AE728" s="1500">
        <v>9.0090090090090094</v>
      </c>
      <c r="AF728" s="1500">
        <v>71.171171171171167</v>
      </c>
      <c r="AG728" s="1501">
        <v>19.81981981981982</v>
      </c>
    </row>
    <row r="729" spans="2:33" s="1520" customFormat="1" ht="11.45" customHeight="1">
      <c r="B729" s="1536"/>
      <c r="C729" s="1538"/>
      <c r="D729" s="1539" t="s">
        <v>32</v>
      </c>
      <c r="E729" s="1540">
        <v>1077</v>
      </c>
      <c r="F729" s="1541">
        <v>21</v>
      </c>
      <c r="G729" s="1541">
        <v>27</v>
      </c>
      <c r="H729" s="1541">
        <v>29</v>
      </c>
      <c r="I729" s="1541">
        <v>66</v>
      </c>
      <c r="J729" s="1541">
        <v>136</v>
      </c>
      <c r="K729" s="1541">
        <v>55</v>
      </c>
      <c r="L729" s="1541">
        <v>52</v>
      </c>
      <c r="M729" s="1541">
        <v>42</v>
      </c>
      <c r="N729" s="1541">
        <v>57</v>
      </c>
      <c r="O729" s="1541">
        <v>62</v>
      </c>
      <c r="P729" s="1541">
        <v>73</v>
      </c>
      <c r="Q729" s="1541">
        <v>64</v>
      </c>
      <c r="R729" s="1541">
        <v>59</v>
      </c>
      <c r="S729" s="1541">
        <v>66</v>
      </c>
      <c r="T729" s="1541">
        <v>70</v>
      </c>
      <c r="U729" s="1541">
        <v>50</v>
      </c>
      <c r="V729" s="1541">
        <v>43</v>
      </c>
      <c r="W729" s="1541">
        <v>23</v>
      </c>
      <c r="X729" s="1541">
        <v>15</v>
      </c>
      <c r="Y729" s="1541">
        <v>3</v>
      </c>
      <c r="Z729" s="1541" t="s">
        <v>36</v>
      </c>
      <c r="AA729" s="1540">
        <v>64</v>
      </c>
      <c r="AB729" s="1541">
        <v>77</v>
      </c>
      <c r="AC729" s="1541">
        <v>666</v>
      </c>
      <c r="AD729" s="1540">
        <v>270</v>
      </c>
      <c r="AE729" s="1542">
        <v>7.601184600197433</v>
      </c>
      <c r="AF729" s="1542">
        <v>65.745310957551823</v>
      </c>
      <c r="AG729" s="1543">
        <v>26.653504442250743</v>
      </c>
    </row>
    <row r="730" spans="2:33" s="1520" customFormat="1" ht="11.45" customHeight="1">
      <c r="B730" s="1544" t="s">
        <v>1669</v>
      </c>
      <c r="C730" s="1508">
        <v>759</v>
      </c>
      <c r="D730" s="1518" t="s">
        <v>1435</v>
      </c>
      <c r="E730" s="1508">
        <v>1617</v>
      </c>
      <c r="F730" s="1499">
        <v>70</v>
      </c>
      <c r="G730" s="1499">
        <v>63</v>
      </c>
      <c r="H730" s="1499">
        <v>53</v>
      </c>
      <c r="I730" s="1499">
        <v>59</v>
      </c>
      <c r="J730" s="1499">
        <v>48</v>
      </c>
      <c r="K730" s="1499">
        <v>77</v>
      </c>
      <c r="L730" s="1499">
        <v>97</v>
      </c>
      <c r="M730" s="1499">
        <v>100</v>
      </c>
      <c r="N730" s="1499">
        <v>90</v>
      </c>
      <c r="O730" s="1499">
        <v>101</v>
      </c>
      <c r="P730" s="1499">
        <v>105</v>
      </c>
      <c r="Q730" s="1499">
        <v>113</v>
      </c>
      <c r="R730" s="1499">
        <v>109</v>
      </c>
      <c r="S730" s="1499">
        <v>109</v>
      </c>
      <c r="T730" s="1499">
        <v>111</v>
      </c>
      <c r="U730" s="1499">
        <v>101</v>
      </c>
      <c r="V730" s="1499">
        <v>79</v>
      </c>
      <c r="W730" s="1499">
        <v>60</v>
      </c>
      <c r="X730" s="1499">
        <v>40</v>
      </c>
      <c r="Y730" s="1499">
        <v>10</v>
      </c>
      <c r="Z730" s="1499">
        <v>1</v>
      </c>
      <c r="AA730" s="1508">
        <v>21</v>
      </c>
      <c r="AB730" s="1499">
        <v>186</v>
      </c>
      <c r="AC730" s="1499">
        <v>899</v>
      </c>
      <c r="AD730" s="1508">
        <v>511</v>
      </c>
      <c r="AE730" s="1500">
        <v>11.654135338345863</v>
      </c>
      <c r="AF730" s="1500">
        <v>56.328320802005017</v>
      </c>
      <c r="AG730" s="1501">
        <v>32.017543859649123</v>
      </c>
    </row>
    <row r="731" spans="2:33" s="1520" customFormat="1" ht="11.45" customHeight="1">
      <c r="B731" s="1521"/>
      <c r="C731" s="1522"/>
      <c r="D731" s="1523" t="s">
        <v>31</v>
      </c>
      <c r="E731" s="1508">
        <v>738</v>
      </c>
      <c r="F731" s="1499">
        <v>42</v>
      </c>
      <c r="G731" s="1499">
        <v>40</v>
      </c>
      <c r="H731" s="1499">
        <v>29</v>
      </c>
      <c r="I731" s="1499">
        <v>23</v>
      </c>
      <c r="J731" s="1499">
        <v>28</v>
      </c>
      <c r="K731" s="1499">
        <v>35</v>
      </c>
      <c r="L731" s="1499">
        <v>49</v>
      </c>
      <c r="M731" s="1499">
        <v>48</v>
      </c>
      <c r="N731" s="1499">
        <v>47</v>
      </c>
      <c r="O731" s="1499">
        <v>38</v>
      </c>
      <c r="P731" s="1499">
        <v>46</v>
      </c>
      <c r="Q731" s="1499">
        <v>58</v>
      </c>
      <c r="R731" s="1499">
        <v>44</v>
      </c>
      <c r="S731" s="1499">
        <v>53</v>
      </c>
      <c r="T731" s="1499">
        <v>49</v>
      </c>
      <c r="U731" s="1499">
        <v>33</v>
      </c>
      <c r="V731" s="1499">
        <v>30</v>
      </c>
      <c r="W731" s="1499">
        <v>24</v>
      </c>
      <c r="X731" s="1499">
        <v>7</v>
      </c>
      <c r="Y731" s="1499">
        <v>1</v>
      </c>
      <c r="Z731" s="1499" t="s">
        <v>36</v>
      </c>
      <c r="AA731" s="1508">
        <v>14</v>
      </c>
      <c r="AB731" s="1499">
        <v>111</v>
      </c>
      <c r="AC731" s="1499">
        <v>416</v>
      </c>
      <c r="AD731" s="1508">
        <v>197</v>
      </c>
      <c r="AE731" s="1500">
        <v>15.331491712707182</v>
      </c>
      <c r="AF731" s="1500">
        <v>57.458563535911601</v>
      </c>
      <c r="AG731" s="1501">
        <v>27.209944751381215</v>
      </c>
    </row>
    <row r="732" spans="2:33" s="1520" customFormat="1" ht="11.45" customHeight="1">
      <c r="B732" s="1537"/>
      <c r="C732" s="1546"/>
      <c r="D732" s="1518" t="s">
        <v>32</v>
      </c>
      <c r="E732" s="1508">
        <v>879</v>
      </c>
      <c r="F732" s="1499">
        <v>28</v>
      </c>
      <c r="G732" s="1499">
        <v>23</v>
      </c>
      <c r="H732" s="1499">
        <v>24</v>
      </c>
      <c r="I732" s="1499">
        <v>36</v>
      </c>
      <c r="J732" s="1499">
        <v>20</v>
      </c>
      <c r="K732" s="1499">
        <v>42</v>
      </c>
      <c r="L732" s="1499">
        <v>48</v>
      </c>
      <c r="M732" s="1499">
        <v>52</v>
      </c>
      <c r="N732" s="1499">
        <v>43</v>
      </c>
      <c r="O732" s="1499">
        <v>63</v>
      </c>
      <c r="P732" s="1499">
        <v>59</v>
      </c>
      <c r="Q732" s="1499">
        <v>55</v>
      </c>
      <c r="R732" s="1499">
        <v>65</v>
      </c>
      <c r="S732" s="1499">
        <v>56</v>
      </c>
      <c r="T732" s="1499">
        <v>62</v>
      </c>
      <c r="U732" s="1499">
        <v>68</v>
      </c>
      <c r="V732" s="1499">
        <v>49</v>
      </c>
      <c r="W732" s="1499">
        <v>36</v>
      </c>
      <c r="X732" s="1499">
        <v>33</v>
      </c>
      <c r="Y732" s="1499">
        <v>9</v>
      </c>
      <c r="Z732" s="1499">
        <v>1</v>
      </c>
      <c r="AA732" s="1508">
        <v>7</v>
      </c>
      <c r="AB732" s="1499">
        <v>75</v>
      </c>
      <c r="AC732" s="1499">
        <v>483</v>
      </c>
      <c r="AD732" s="1508">
        <v>314</v>
      </c>
      <c r="AE732" s="1500">
        <v>8.6009174311926611</v>
      </c>
      <c r="AF732" s="1500">
        <v>55.389908256880737</v>
      </c>
      <c r="AG732" s="1501">
        <v>36.009174311926607</v>
      </c>
    </row>
    <row r="733" spans="2:33" s="1520" customFormat="1" ht="11.45" customHeight="1">
      <c r="B733" s="1536" t="s">
        <v>1670</v>
      </c>
      <c r="C733" s="1545">
        <v>985</v>
      </c>
      <c r="D733" s="1547" t="s">
        <v>1435</v>
      </c>
      <c r="E733" s="1545">
        <v>2037</v>
      </c>
      <c r="F733" s="1548">
        <v>58</v>
      </c>
      <c r="G733" s="1548">
        <v>55</v>
      </c>
      <c r="H733" s="1548">
        <v>81</v>
      </c>
      <c r="I733" s="1548">
        <v>64</v>
      </c>
      <c r="J733" s="1548">
        <v>61</v>
      </c>
      <c r="K733" s="1548">
        <v>82</v>
      </c>
      <c r="L733" s="1548">
        <v>90</v>
      </c>
      <c r="M733" s="1548">
        <v>94</v>
      </c>
      <c r="N733" s="1548">
        <v>97</v>
      </c>
      <c r="O733" s="1548">
        <v>119</v>
      </c>
      <c r="P733" s="1548">
        <v>128</v>
      </c>
      <c r="Q733" s="1548">
        <v>146</v>
      </c>
      <c r="R733" s="1548">
        <v>166</v>
      </c>
      <c r="S733" s="1548">
        <v>202</v>
      </c>
      <c r="T733" s="1548">
        <v>207</v>
      </c>
      <c r="U733" s="1548">
        <v>114</v>
      </c>
      <c r="V733" s="1548">
        <v>115</v>
      </c>
      <c r="W733" s="1548">
        <v>87</v>
      </c>
      <c r="X733" s="1548">
        <v>49</v>
      </c>
      <c r="Y733" s="1548">
        <v>10</v>
      </c>
      <c r="Z733" s="1548">
        <v>2</v>
      </c>
      <c r="AA733" s="1545">
        <v>10</v>
      </c>
      <c r="AB733" s="1548">
        <v>194</v>
      </c>
      <c r="AC733" s="1548">
        <v>1047</v>
      </c>
      <c r="AD733" s="1545">
        <v>786</v>
      </c>
      <c r="AE733" s="1549">
        <v>9.5707942772570309</v>
      </c>
      <c r="AF733" s="1549">
        <v>51.652688702516038</v>
      </c>
      <c r="AG733" s="1550">
        <v>38.776517020226933</v>
      </c>
    </row>
    <row r="734" spans="2:33" s="1520" customFormat="1" ht="11.45" customHeight="1">
      <c r="B734" s="1521"/>
      <c r="C734" s="1522"/>
      <c r="D734" s="1523" t="s">
        <v>31</v>
      </c>
      <c r="E734" s="1508">
        <v>939</v>
      </c>
      <c r="F734" s="1499">
        <v>30</v>
      </c>
      <c r="G734" s="1499">
        <v>31</v>
      </c>
      <c r="H734" s="1499">
        <v>38</v>
      </c>
      <c r="I734" s="1499">
        <v>40</v>
      </c>
      <c r="J734" s="1499">
        <v>34</v>
      </c>
      <c r="K734" s="1499">
        <v>32</v>
      </c>
      <c r="L734" s="1499">
        <v>45</v>
      </c>
      <c r="M734" s="1499">
        <v>51</v>
      </c>
      <c r="N734" s="1499">
        <v>48</v>
      </c>
      <c r="O734" s="1499">
        <v>52</v>
      </c>
      <c r="P734" s="1499">
        <v>59</v>
      </c>
      <c r="Q734" s="1499">
        <v>77</v>
      </c>
      <c r="R734" s="1499">
        <v>79</v>
      </c>
      <c r="S734" s="1499">
        <v>93</v>
      </c>
      <c r="T734" s="1499">
        <v>87</v>
      </c>
      <c r="U734" s="1499">
        <v>44</v>
      </c>
      <c r="V734" s="1499">
        <v>46</v>
      </c>
      <c r="W734" s="1499">
        <v>30</v>
      </c>
      <c r="X734" s="1499">
        <v>12</v>
      </c>
      <c r="Y734" s="1499">
        <v>1</v>
      </c>
      <c r="Z734" s="1499" t="s">
        <v>36</v>
      </c>
      <c r="AA734" s="1508">
        <v>10</v>
      </c>
      <c r="AB734" s="1499">
        <v>99</v>
      </c>
      <c r="AC734" s="1499">
        <v>517</v>
      </c>
      <c r="AD734" s="1508">
        <v>313</v>
      </c>
      <c r="AE734" s="1500">
        <v>10.656620021528525</v>
      </c>
      <c r="AF734" s="1500">
        <v>55.65123789020452</v>
      </c>
      <c r="AG734" s="1501">
        <v>33.692142088266955</v>
      </c>
    </row>
    <row r="735" spans="2:33" s="1520" customFormat="1" ht="11.45" customHeight="1">
      <c r="B735" s="1536"/>
      <c r="C735" s="1538"/>
      <c r="D735" s="1539" t="s">
        <v>32</v>
      </c>
      <c r="E735" s="1540">
        <v>1098</v>
      </c>
      <c r="F735" s="1541">
        <v>28</v>
      </c>
      <c r="G735" s="1541">
        <v>24</v>
      </c>
      <c r="H735" s="1541">
        <v>43</v>
      </c>
      <c r="I735" s="1541">
        <v>24</v>
      </c>
      <c r="J735" s="1541">
        <v>27</v>
      </c>
      <c r="K735" s="1541">
        <v>50</v>
      </c>
      <c r="L735" s="1541">
        <v>45</v>
      </c>
      <c r="M735" s="1541">
        <v>43</v>
      </c>
      <c r="N735" s="1541">
        <v>49</v>
      </c>
      <c r="O735" s="1541">
        <v>67</v>
      </c>
      <c r="P735" s="1541">
        <v>69</v>
      </c>
      <c r="Q735" s="1541">
        <v>69</v>
      </c>
      <c r="R735" s="1541">
        <v>87</v>
      </c>
      <c r="S735" s="1541">
        <v>109</v>
      </c>
      <c r="T735" s="1541">
        <v>120</v>
      </c>
      <c r="U735" s="1541">
        <v>70</v>
      </c>
      <c r="V735" s="1541">
        <v>69</v>
      </c>
      <c r="W735" s="1541">
        <v>57</v>
      </c>
      <c r="X735" s="1541">
        <v>37</v>
      </c>
      <c r="Y735" s="1541">
        <v>9</v>
      </c>
      <c r="Z735" s="1541">
        <v>2</v>
      </c>
      <c r="AA735" s="1540" t="s">
        <v>36</v>
      </c>
      <c r="AB735" s="1541">
        <v>95</v>
      </c>
      <c r="AC735" s="1541">
        <v>530</v>
      </c>
      <c r="AD735" s="1540">
        <v>473</v>
      </c>
      <c r="AE735" s="1542">
        <v>8.6520947176684881</v>
      </c>
      <c r="AF735" s="1542">
        <v>48.269581056466308</v>
      </c>
      <c r="AG735" s="1543">
        <v>43.078324225865209</v>
      </c>
    </row>
    <row r="736" spans="2:33" s="1520" customFormat="1" ht="11.45" customHeight="1">
      <c r="B736" s="1544" t="s">
        <v>1671</v>
      </c>
      <c r="C736" s="1508">
        <v>495</v>
      </c>
      <c r="D736" s="1518" t="s">
        <v>1435</v>
      </c>
      <c r="E736" s="1508">
        <v>1091</v>
      </c>
      <c r="F736" s="1499">
        <v>79</v>
      </c>
      <c r="G736" s="1499">
        <v>53</v>
      </c>
      <c r="H736" s="1499">
        <v>36</v>
      </c>
      <c r="I736" s="1499">
        <v>38</v>
      </c>
      <c r="J736" s="1499">
        <v>34</v>
      </c>
      <c r="K736" s="1499">
        <v>50</v>
      </c>
      <c r="L736" s="1499">
        <v>76</v>
      </c>
      <c r="M736" s="1499">
        <v>69</v>
      </c>
      <c r="N736" s="1499">
        <v>88</v>
      </c>
      <c r="O736" s="1499">
        <v>56</v>
      </c>
      <c r="P736" s="1499">
        <v>62</v>
      </c>
      <c r="Q736" s="1499">
        <v>70</v>
      </c>
      <c r="R736" s="1499">
        <v>89</v>
      </c>
      <c r="S736" s="1499">
        <v>77</v>
      </c>
      <c r="T736" s="1499">
        <v>76</v>
      </c>
      <c r="U736" s="1499">
        <v>40</v>
      </c>
      <c r="V736" s="1499">
        <v>44</v>
      </c>
      <c r="W736" s="1499">
        <v>23</v>
      </c>
      <c r="X736" s="1499">
        <v>16</v>
      </c>
      <c r="Y736" s="1499">
        <v>7</v>
      </c>
      <c r="Z736" s="1499">
        <v>1</v>
      </c>
      <c r="AA736" s="1508">
        <v>7</v>
      </c>
      <c r="AB736" s="1499">
        <v>168</v>
      </c>
      <c r="AC736" s="1499">
        <v>632</v>
      </c>
      <c r="AD736" s="1508">
        <v>284</v>
      </c>
      <c r="AE736" s="1500">
        <v>15.498154981549817</v>
      </c>
      <c r="AF736" s="1500">
        <v>58.302583025830259</v>
      </c>
      <c r="AG736" s="1501">
        <v>26.199261992619927</v>
      </c>
    </row>
    <row r="737" spans="2:33" s="1520" customFormat="1" ht="11.45" customHeight="1">
      <c r="B737" s="1521"/>
      <c r="C737" s="1522"/>
      <c r="D737" s="1523" t="s">
        <v>31</v>
      </c>
      <c r="E737" s="1508">
        <v>506</v>
      </c>
      <c r="F737" s="1499">
        <v>41</v>
      </c>
      <c r="G737" s="1499">
        <v>30</v>
      </c>
      <c r="H737" s="1499">
        <v>23</v>
      </c>
      <c r="I737" s="1499">
        <v>20</v>
      </c>
      <c r="J737" s="1499">
        <v>13</v>
      </c>
      <c r="K737" s="1499">
        <v>24</v>
      </c>
      <c r="L737" s="1499">
        <v>33</v>
      </c>
      <c r="M737" s="1499">
        <v>31</v>
      </c>
      <c r="N737" s="1499">
        <v>37</v>
      </c>
      <c r="O737" s="1499">
        <v>23</v>
      </c>
      <c r="P737" s="1499">
        <v>32</v>
      </c>
      <c r="Q737" s="1499">
        <v>39</v>
      </c>
      <c r="R737" s="1499">
        <v>39</v>
      </c>
      <c r="S737" s="1499">
        <v>34</v>
      </c>
      <c r="T737" s="1499">
        <v>33</v>
      </c>
      <c r="U737" s="1499">
        <v>18</v>
      </c>
      <c r="V737" s="1499">
        <v>14</v>
      </c>
      <c r="W737" s="1499">
        <v>9</v>
      </c>
      <c r="X737" s="1499">
        <v>6</v>
      </c>
      <c r="Y737" s="1499">
        <v>1</v>
      </c>
      <c r="Z737" s="1499" t="s">
        <v>36</v>
      </c>
      <c r="AA737" s="1508">
        <v>6</v>
      </c>
      <c r="AB737" s="1499">
        <v>94</v>
      </c>
      <c r="AC737" s="1499">
        <v>291</v>
      </c>
      <c r="AD737" s="1508">
        <v>115</v>
      </c>
      <c r="AE737" s="1500">
        <v>18.8</v>
      </c>
      <c r="AF737" s="1500">
        <v>58.199999999999996</v>
      </c>
      <c r="AG737" s="1501">
        <v>23</v>
      </c>
    </row>
    <row r="738" spans="2:33" s="1520" customFormat="1" ht="11.45" customHeight="1">
      <c r="B738" s="1537"/>
      <c r="C738" s="1546"/>
      <c r="D738" s="1518" t="s">
        <v>32</v>
      </c>
      <c r="E738" s="1508">
        <v>585</v>
      </c>
      <c r="F738" s="1499">
        <v>38</v>
      </c>
      <c r="G738" s="1499">
        <v>23</v>
      </c>
      <c r="H738" s="1499">
        <v>13</v>
      </c>
      <c r="I738" s="1499">
        <v>18</v>
      </c>
      <c r="J738" s="1499">
        <v>21</v>
      </c>
      <c r="K738" s="1499">
        <v>26</v>
      </c>
      <c r="L738" s="1499">
        <v>43</v>
      </c>
      <c r="M738" s="1499">
        <v>38</v>
      </c>
      <c r="N738" s="1499">
        <v>51</v>
      </c>
      <c r="O738" s="1499">
        <v>33</v>
      </c>
      <c r="P738" s="1499">
        <v>30</v>
      </c>
      <c r="Q738" s="1499">
        <v>31</v>
      </c>
      <c r="R738" s="1499">
        <v>50</v>
      </c>
      <c r="S738" s="1499">
        <v>43</v>
      </c>
      <c r="T738" s="1499">
        <v>43</v>
      </c>
      <c r="U738" s="1499">
        <v>22</v>
      </c>
      <c r="V738" s="1499">
        <v>30</v>
      </c>
      <c r="W738" s="1499">
        <v>14</v>
      </c>
      <c r="X738" s="1499">
        <v>10</v>
      </c>
      <c r="Y738" s="1499">
        <v>6</v>
      </c>
      <c r="Z738" s="1499">
        <v>1</v>
      </c>
      <c r="AA738" s="1508">
        <v>1</v>
      </c>
      <c r="AB738" s="1499">
        <v>74</v>
      </c>
      <c r="AC738" s="1499">
        <v>341</v>
      </c>
      <c r="AD738" s="1508">
        <v>169</v>
      </c>
      <c r="AE738" s="1500">
        <v>12.671232876712329</v>
      </c>
      <c r="AF738" s="1500">
        <v>58.390410958904106</v>
      </c>
      <c r="AG738" s="1501">
        <v>28.93835616438356</v>
      </c>
    </row>
    <row r="739" spans="2:33" s="1520" customFormat="1" ht="11.45" customHeight="1">
      <c r="B739" s="1536" t="s">
        <v>1672</v>
      </c>
      <c r="C739" s="1545">
        <v>664</v>
      </c>
      <c r="D739" s="1547" t="s">
        <v>1435</v>
      </c>
      <c r="E739" s="1545">
        <v>1500</v>
      </c>
      <c r="F739" s="1548">
        <v>59</v>
      </c>
      <c r="G739" s="1548">
        <v>51</v>
      </c>
      <c r="H739" s="1548">
        <v>58</v>
      </c>
      <c r="I739" s="1548">
        <v>49</v>
      </c>
      <c r="J739" s="1548">
        <v>38</v>
      </c>
      <c r="K739" s="1548">
        <v>47</v>
      </c>
      <c r="L739" s="1548">
        <v>49</v>
      </c>
      <c r="M739" s="1548">
        <v>82</v>
      </c>
      <c r="N739" s="1548">
        <v>84</v>
      </c>
      <c r="O739" s="1548">
        <v>104</v>
      </c>
      <c r="P739" s="1548">
        <v>94</v>
      </c>
      <c r="Q739" s="1548">
        <v>95</v>
      </c>
      <c r="R739" s="1548">
        <v>98</v>
      </c>
      <c r="S739" s="1548">
        <v>126</v>
      </c>
      <c r="T739" s="1548">
        <v>153</v>
      </c>
      <c r="U739" s="1548">
        <v>117</v>
      </c>
      <c r="V739" s="1548">
        <v>102</v>
      </c>
      <c r="W739" s="1548">
        <v>57</v>
      </c>
      <c r="X739" s="1548">
        <v>27</v>
      </c>
      <c r="Y739" s="1548">
        <v>4</v>
      </c>
      <c r="Z739" s="1548">
        <v>1</v>
      </c>
      <c r="AA739" s="1545">
        <v>5</v>
      </c>
      <c r="AB739" s="1548">
        <v>168</v>
      </c>
      <c r="AC739" s="1548">
        <v>740</v>
      </c>
      <c r="AD739" s="1545">
        <v>587</v>
      </c>
      <c r="AE739" s="1549">
        <v>11.237458193979935</v>
      </c>
      <c r="AF739" s="1549">
        <v>49.498327759197323</v>
      </c>
      <c r="AG739" s="1550">
        <v>39.264214046822744</v>
      </c>
    </row>
    <row r="740" spans="2:33" s="1520" customFormat="1" ht="11.45" customHeight="1">
      <c r="B740" s="1521"/>
      <c r="C740" s="1522"/>
      <c r="D740" s="1523" t="s">
        <v>31</v>
      </c>
      <c r="E740" s="1508">
        <v>683</v>
      </c>
      <c r="F740" s="1499">
        <v>31</v>
      </c>
      <c r="G740" s="1499">
        <v>28</v>
      </c>
      <c r="H740" s="1499">
        <v>29</v>
      </c>
      <c r="I740" s="1499">
        <v>25</v>
      </c>
      <c r="J740" s="1499">
        <v>18</v>
      </c>
      <c r="K740" s="1499">
        <v>24</v>
      </c>
      <c r="L740" s="1499">
        <v>24</v>
      </c>
      <c r="M740" s="1499">
        <v>37</v>
      </c>
      <c r="N740" s="1499">
        <v>39</v>
      </c>
      <c r="O740" s="1499">
        <v>48</v>
      </c>
      <c r="P740" s="1499">
        <v>36</v>
      </c>
      <c r="Q740" s="1499">
        <v>49</v>
      </c>
      <c r="R740" s="1499">
        <v>40</v>
      </c>
      <c r="S740" s="1499">
        <v>56</v>
      </c>
      <c r="T740" s="1499">
        <v>71</v>
      </c>
      <c r="U740" s="1499">
        <v>53</v>
      </c>
      <c r="V740" s="1499">
        <v>36</v>
      </c>
      <c r="W740" s="1499">
        <v>24</v>
      </c>
      <c r="X740" s="1499">
        <v>9</v>
      </c>
      <c r="Y740" s="1499">
        <v>1</v>
      </c>
      <c r="Z740" s="1499" t="s">
        <v>36</v>
      </c>
      <c r="AA740" s="1508">
        <v>5</v>
      </c>
      <c r="AB740" s="1499">
        <v>88</v>
      </c>
      <c r="AC740" s="1499">
        <v>340</v>
      </c>
      <c r="AD740" s="1508">
        <v>250</v>
      </c>
      <c r="AE740" s="1500">
        <v>12.979351032448378</v>
      </c>
      <c r="AF740" s="1500">
        <v>50.147492625368727</v>
      </c>
      <c r="AG740" s="1501">
        <v>36.873156342182888</v>
      </c>
    </row>
    <row r="741" spans="2:33" s="1520" customFormat="1" ht="11.45" customHeight="1">
      <c r="B741" s="1536"/>
      <c r="C741" s="1538"/>
      <c r="D741" s="1539" t="s">
        <v>32</v>
      </c>
      <c r="E741" s="1540">
        <v>817</v>
      </c>
      <c r="F741" s="1541">
        <v>28</v>
      </c>
      <c r="G741" s="1541">
        <v>23</v>
      </c>
      <c r="H741" s="1541">
        <v>29</v>
      </c>
      <c r="I741" s="1541">
        <v>24</v>
      </c>
      <c r="J741" s="1541">
        <v>20</v>
      </c>
      <c r="K741" s="1541">
        <v>23</v>
      </c>
      <c r="L741" s="1541">
        <v>25</v>
      </c>
      <c r="M741" s="1541">
        <v>45</v>
      </c>
      <c r="N741" s="1541">
        <v>45</v>
      </c>
      <c r="O741" s="1541">
        <v>56</v>
      </c>
      <c r="P741" s="1541">
        <v>58</v>
      </c>
      <c r="Q741" s="1541">
        <v>46</v>
      </c>
      <c r="R741" s="1541">
        <v>58</v>
      </c>
      <c r="S741" s="1541">
        <v>70</v>
      </c>
      <c r="T741" s="1541">
        <v>82</v>
      </c>
      <c r="U741" s="1541">
        <v>64</v>
      </c>
      <c r="V741" s="1541">
        <v>66</v>
      </c>
      <c r="W741" s="1541">
        <v>33</v>
      </c>
      <c r="X741" s="1541">
        <v>18</v>
      </c>
      <c r="Y741" s="1541">
        <v>3</v>
      </c>
      <c r="Z741" s="1541">
        <v>1</v>
      </c>
      <c r="AA741" s="1540" t="s">
        <v>36</v>
      </c>
      <c r="AB741" s="1541">
        <v>80</v>
      </c>
      <c r="AC741" s="1541">
        <v>400</v>
      </c>
      <c r="AD741" s="1540">
        <v>337</v>
      </c>
      <c r="AE741" s="1542">
        <v>9.7919216646266829</v>
      </c>
      <c r="AF741" s="1542">
        <v>48.959608323133416</v>
      </c>
      <c r="AG741" s="1543">
        <v>41.248470012239899</v>
      </c>
    </row>
    <row r="742" spans="2:33" s="1520" customFormat="1" ht="11.45" customHeight="1">
      <c r="B742" s="1544" t="s">
        <v>1673</v>
      </c>
      <c r="C742" s="1508">
        <v>678</v>
      </c>
      <c r="D742" s="1518" t="s">
        <v>1435</v>
      </c>
      <c r="E742" s="1508">
        <v>1661</v>
      </c>
      <c r="F742" s="1499">
        <v>46</v>
      </c>
      <c r="G742" s="1499">
        <v>66</v>
      </c>
      <c r="H742" s="1499">
        <v>69</v>
      </c>
      <c r="I742" s="1499">
        <v>61</v>
      </c>
      <c r="J742" s="1499">
        <v>53</v>
      </c>
      <c r="K742" s="1499">
        <v>57</v>
      </c>
      <c r="L742" s="1499">
        <v>48</v>
      </c>
      <c r="M742" s="1499">
        <v>75</v>
      </c>
      <c r="N742" s="1499">
        <v>101</v>
      </c>
      <c r="O742" s="1499">
        <v>99</v>
      </c>
      <c r="P742" s="1499">
        <v>121</v>
      </c>
      <c r="Q742" s="1499">
        <v>142</v>
      </c>
      <c r="R742" s="1499">
        <v>136</v>
      </c>
      <c r="S742" s="1499">
        <v>186</v>
      </c>
      <c r="T742" s="1499">
        <v>199</v>
      </c>
      <c r="U742" s="1499">
        <v>91</v>
      </c>
      <c r="V742" s="1499">
        <v>49</v>
      </c>
      <c r="W742" s="1499">
        <v>42</v>
      </c>
      <c r="X742" s="1499">
        <v>10</v>
      </c>
      <c r="Y742" s="1499">
        <v>4</v>
      </c>
      <c r="Z742" s="1499">
        <v>1</v>
      </c>
      <c r="AA742" s="1508">
        <v>5</v>
      </c>
      <c r="AB742" s="1499">
        <v>181</v>
      </c>
      <c r="AC742" s="1499">
        <v>893</v>
      </c>
      <c r="AD742" s="1508">
        <v>582</v>
      </c>
      <c r="AE742" s="1500">
        <v>10.929951690821255</v>
      </c>
      <c r="AF742" s="1500">
        <v>53.925120772946855</v>
      </c>
      <c r="AG742" s="1501">
        <v>35.144927536231883</v>
      </c>
    </row>
    <row r="743" spans="2:33" s="1520" customFormat="1" ht="11.45" customHeight="1">
      <c r="B743" s="1521"/>
      <c r="C743" s="1522"/>
      <c r="D743" s="1523" t="s">
        <v>31</v>
      </c>
      <c r="E743" s="1508">
        <v>778</v>
      </c>
      <c r="F743" s="1499">
        <v>22</v>
      </c>
      <c r="G743" s="1499">
        <v>28</v>
      </c>
      <c r="H743" s="1499">
        <v>38</v>
      </c>
      <c r="I743" s="1499">
        <v>25</v>
      </c>
      <c r="J743" s="1499">
        <v>26</v>
      </c>
      <c r="K743" s="1499">
        <v>23</v>
      </c>
      <c r="L743" s="1499">
        <v>18</v>
      </c>
      <c r="M743" s="1499">
        <v>42</v>
      </c>
      <c r="N743" s="1499">
        <v>47</v>
      </c>
      <c r="O743" s="1499">
        <v>54</v>
      </c>
      <c r="P743" s="1499">
        <v>52</v>
      </c>
      <c r="Q743" s="1499">
        <v>64</v>
      </c>
      <c r="R743" s="1499">
        <v>62</v>
      </c>
      <c r="S743" s="1499">
        <v>83</v>
      </c>
      <c r="T743" s="1499">
        <v>91</v>
      </c>
      <c r="U743" s="1499">
        <v>55</v>
      </c>
      <c r="V743" s="1499">
        <v>21</v>
      </c>
      <c r="W743" s="1499">
        <v>20</v>
      </c>
      <c r="X743" s="1499">
        <v>2</v>
      </c>
      <c r="Y743" s="1499">
        <v>1</v>
      </c>
      <c r="Z743" s="1499" t="s">
        <v>36</v>
      </c>
      <c r="AA743" s="1508">
        <v>4</v>
      </c>
      <c r="AB743" s="1499">
        <v>88</v>
      </c>
      <c r="AC743" s="1499">
        <v>413</v>
      </c>
      <c r="AD743" s="1508">
        <v>273</v>
      </c>
      <c r="AE743" s="1500">
        <v>11.369509043927648</v>
      </c>
      <c r="AF743" s="1500">
        <v>53.359173126614991</v>
      </c>
      <c r="AG743" s="1501">
        <v>35.271317829457367</v>
      </c>
    </row>
    <row r="744" spans="2:33" s="1520" customFormat="1" ht="11.45" customHeight="1">
      <c r="B744" s="1537"/>
      <c r="C744" s="1546"/>
      <c r="D744" s="1518" t="s">
        <v>32</v>
      </c>
      <c r="E744" s="1508">
        <v>883</v>
      </c>
      <c r="F744" s="1499">
        <v>24</v>
      </c>
      <c r="G744" s="1499">
        <v>38</v>
      </c>
      <c r="H744" s="1499">
        <v>31</v>
      </c>
      <c r="I744" s="1499">
        <v>36</v>
      </c>
      <c r="J744" s="1499">
        <v>27</v>
      </c>
      <c r="K744" s="1499">
        <v>34</v>
      </c>
      <c r="L744" s="1499">
        <v>30</v>
      </c>
      <c r="M744" s="1499">
        <v>33</v>
      </c>
      <c r="N744" s="1499">
        <v>54</v>
      </c>
      <c r="O744" s="1499">
        <v>45</v>
      </c>
      <c r="P744" s="1499">
        <v>69</v>
      </c>
      <c r="Q744" s="1499">
        <v>78</v>
      </c>
      <c r="R744" s="1499">
        <v>74</v>
      </c>
      <c r="S744" s="1499">
        <v>103</v>
      </c>
      <c r="T744" s="1499">
        <v>108</v>
      </c>
      <c r="U744" s="1499">
        <v>36</v>
      </c>
      <c r="V744" s="1499">
        <v>28</v>
      </c>
      <c r="W744" s="1499">
        <v>22</v>
      </c>
      <c r="X744" s="1499">
        <v>8</v>
      </c>
      <c r="Y744" s="1499">
        <v>3</v>
      </c>
      <c r="Z744" s="1499">
        <v>1</v>
      </c>
      <c r="AA744" s="1508">
        <v>1</v>
      </c>
      <c r="AB744" s="1499">
        <v>93</v>
      </c>
      <c r="AC744" s="1499">
        <v>480</v>
      </c>
      <c r="AD744" s="1508">
        <v>309</v>
      </c>
      <c r="AE744" s="1500">
        <v>10.544217687074831</v>
      </c>
      <c r="AF744" s="1500">
        <v>54.421768707482997</v>
      </c>
      <c r="AG744" s="1501">
        <v>35.034013605442176</v>
      </c>
    </row>
    <row r="745" spans="2:33" s="1520" customFormat="1" ht="11.45" customHeight="1">
      <c r="B745" s="1536" t="s">
        <v>1674</v>
      </c>
      <c r="C745" s="1545">
        <v>396</v>
      </c>
      <c r="D745" s="1547" t="s">
        <v>1435</v>
      </c>
      <c r="E745" s="1545">
        <v>949</v>
      </c>
      <c r="F745" s="1548">
        <v>27</v>
      </c>
      <c r="G745" s="1548">
        <v>31</v>
      </c>
      <c r="H745" s="1548">
        <v>34</v>
      </c>
      <c r="I745" s="1548">
        <v>25</v>
      </c>
      <c r="J745" s="1548">
        <v>15</v>
      </c>
      <c r="K745" s="1548">
        <v>12</v>
      </c>
      <c r="L745" s="1548">
        <v>33</v>
      </c>
      <c r="M745" s="1548">
        <v>45</v>
      </c>
      <c r="N745" s="1548">
        <v>49</v>
      </c>
      <c r="O745" s="1548">
        <v>65</v>
      </c>
      <c r="P745" s="1548">
        <v>45</v>
      </c>
      <c r="Q745" s="1548">
        <v>59</v>
      </c>
      <c r="R745" s="1548">
        <v>79</v>
      </c>
      <c r="S745" s="1548">
        <v>113</v>
      </c>
      <c r="T745" s="1548">
        <v>127</v>
      </c>
      <c r="U745" s="1548">
        <v>83</v>
      </c>
      <c r="V745" s="1548">
        <v>51</v>
      </c>
      <c r="W745" s="1548">
        <v>39</v>
      </c>
      <c r="X745" s="1548">
        <v>15</v>
      </c>
      <c r="Y745" s="1548">
        <v>2</v>
      </c>
      <c r="Z745" s="1548" t="s">
        <v>36</v>
      </c>
      <c r="AA745" s="1545" t="s">
        <v>36</v>
      </c>
      <c r="AB745" s="1548">
        <v>92</v>
      </c>
      <c r="AC745" s="1548">
        <v>427</v>
      </c>
      <c r="AD745" s="1545">
        <v>430</v>
      </c>
      <c r="AE745" s="1549">
        <v>9.6944151738672275</v>
      </c>
      <c r="AF745" s="1549">
        <v>44.994731296101158</v>
      </c>
      <c r="AG745" s="1550">
        <v>45.310853530031615</v>
      </c>
    </row>
    <row r="746" spans="2:33" s="1520" customFormat="1" ht="11.45" customHeight="1">
      <c r="B746" s="1521"/>
      <c r="C746" s="1522"/>
      <c r="D746" s="1523" t="s">
        <v>31</v>
      </c>
      <c r="E746" s="1508">
        <v>431</v>
      </c>
      <c r="F746" s="1499">
        <v>12</v>
      </c>
      <c r="G746" s="1499">
        <v>16</v>
      </c>
      <c r="H746" s="1499">
        <v>15</v>
      </c>
      <c r="I746" s="1499">
        <v>12</v>
      </c>
      <c r="J746" s="1499">
        <v>8</v>
      </c>
      <c r="K746" s="1499">
        <v>6</v>
      </c>
      <c r="L746" s="1499">
        <v>14</v>
      </c>
      <c r="M746" s="1499">
        <v>22</v>
      </c>
      <c r="N746" s="1499">
        <v>21</v>
      </c>
      <c r="O746" s="1499">
        <v>26</v>
      </c>
      <c r="P746" s="1499">
        <v>20</v>
      </c>
      <c r="Q746" s="1499">
        <v>28</v>
      </c>
      <c r="R746" s="1499">
        <v>37</v>
      </c>
      <c r="S746" s="1499">
        <v>46</v>
      </c>
      <c r="T746" s="1499">
        <v>66</v>
      </c>
      <c r="U746" s="1499">
        <v>38</v>
      </c>
      <c r="V746" s="1499">
        <v>25</v>
      </c>
      <c r="W746" s="1499">
        <v>16</v>
      </c>
      <c r="X746" s="1499">
        <v>3</v>
      </c>
      <c r="Y746" s="1499" t="s">
        <v>36</v>
      </c>
      <c r="Z746" s="1499" t="s">
        <v>36</v>
      </c>
      <c r="AA746" s="1508" t="s">
        <v>36</v>
      </c>
      <c r="AB746" s="1499">
        <v>43</v>
      </c>
      <c r="AC746" s="1499">
        <v>194</v>
      </c>
      <c r="AD746" s="1508">
        <v>194</v>
      </c>
      <c r="AE746" s="1500">
        <v>9.9767981438515072</v>
      </c>
      <c r="AF746" s="1500">
        <v>45.011600928074245</v>
      </c>
      <c r="AG746" s="1501">
        <v>45.011600928074245</v>
      </c>
    </row>
    <row r="747" spans="2:33" s="1520" customFormat="1" ht="11.45" customHeight="1">
      <c r="B747" s="1536"/>
      <c r="C747" s="1538"/>
      <c r="D747" s="1539" t="s">
        <v>32</v>
      </c>
      <c r="E747" s="1540">
        <v>518</v>
      </c>
      <c r="F747" s="1541">
        <v>15</v>
      </c>
      <c r="G747" s="1541">
        <v>15</v>
      </c>
      <c r="H747" s="1541">
        <v>19</v>
      </c>
      <c r="I747" s="1541">
        <v>13</v>
      </c>
      <c r="J747" s="1541">
        <v>7</v>
      </c>
      <c r="K747" s="1541">
        <v>6</v>
      </c>
      <c r="L747" s="1541">
        <v>19</v>
      </c>
      <c r="M747" s="1541">
        <v>23</v>
      </c>
      <c r="N747" s="1541">
        <v>28</v>
      </c>
      <c r="O747" s="1541">
        <v>39</v>
      </c>
      <c r="P747" s="1541">
        <v>25</v>
      </c>
      <c r="Q747" s="1541">
        <v>31</v>
      </c>
      <c r="R747" s="1541">
        <v>42</v>
      </c>
      <c r="S747" s="1541">
        <v>67</v>
      </c>
      <c r="T747" s="1541">
        <v>61</v>
      </c>
      <c r="U747" s="1541">
        <v>45</v>
      </c>
      <c r="V747" s="1541">
        <v>26</v>
      </c>
      <c r="W747" s="1541">
        <v>23</v>
      </c>
      <c r="X747" s="1541">
        <v>12</v>
      </c>
      <c r="Y747" s="1541">
        <v>2</v>
      </c>
      <c r="Z747" s="1541" t="s">
        <v>36</v>
      </c>
      <c r="AA747" s="1540" t="s">
        <v>36</v>
      </c>
      <c r="AB747" s="1541">
        <v>49</v>
      </c>
      <c r="AC747" s="1541">
        <v>233</v>
      </c>
      <c r="AD747" s="1540">
        <v>236</v>
      </c>
      <c r="AE747" s="1542">
        <v>9.4594594594594597</v>
      </c>
      <c r="AF747" s="1542">
        <v>44.980694980694977</v>
      </c>
      <c r="AG747" s="1543">
        <v>45.559845559845556</v>
      </c>
    </row>
    <row r="748" spans="2:33" s="1520" customFormat="1" ht="11.45" customHeight="1">
      <c r="B748" s="1544" t="s">
        <v>1675</v>
      </c>
      <c r="C748" s="1508">
        <v>458</v>
      </c>
      <c r="D748" s="1518" t="s">
        <v>1435</v>
      </c>
      <c r="E748" s="1508">
        <v>1066</v>
      </c>
      <c r="F748" s="1499">
        <v>75</v>
      </c>
      <c r="G748" s="1499">
        <v>59</v>
      </c>
      <c r="H748" s="1499">
        <v>59</v>
      </c>
      <c r="I748" s="1499">
        <v>33</v>
      </c>
      <c r="J748" s="1499">
        <v>28</v>
      </c>
      <c r="K748" s="1499">
        <v>46</v>
      </c>
      <c r="L748" s="1499">
        <v>79</v>
      </c>
      <c r="M748" s="1499">
        <v>82</v>
      </c>
      <c r="N748" s="1499">
        <v>67</v>
      </c>
      <c r="O748" s="1499">
        <v>78</v>
      </c>
      <c r="P748" s="1499">
        <v>45</v>
      </c>
      <c r="Q748" s="1499">
        <v>77</v>
      </c>
      <c r="R748" s="1499">
        <v>58</v>
      </c>
      <c r="S748" s="1499">
        <v>68</v>
      </c>
      <c r="T748" s="1499">
        <v>73</v>
      </c>
      <c r="U748" s="1499">
        <v>31</v>
      </c>
      <c r="V748" s="1499">
        <v>43</v>
      </c>
      <c r="W748" s="1499">
        <v>30</v>
      </c>
      <c r="X748" s="1499">
        <v>19</v>
      </c>
      <c r="Y748" s="1499">
        <v>2</v>
      </c>
      <c r="Z748" s="1499">
        <v>1</v>
      </c>
      <c r="AA748" s="1508">
        <v>13</v>
      </c>
      <c r="AB748" s="1499">
        <v>193</v>
      </c>
      <c r="AC748" s="1499">
        <v>593</v>
      </c>
      <c r="AD748" s="1508">
        <v>267</v>
      </c>
      <c r="AE748" s="1500">
        <v>18.328584995251664</v>
      </c>
      <c r="AF748" s="1500">
        <v>56.315289648622979</v>
      </c>
      <c r="AG748" s="1501">
        <v>25.356125356125357</v>
      </c>
    </row>
    <row r="749" spans="2:33" s="1520" customFormat="1" ht="11.45" customHeight="1">
      <c r="B749" s="1521"/>
      <c r="C749" s="1522"/>
      <c r="D749" s="1523" t="s">
        <v>31</v>
      </c>
      <c r="E749" s="1508">
        <v>503</v>
      </c>
      <c r="F749" s="1499">
        <v>43</v>
      </c>
      <c r="G749" s="1499">
        <v>35</v>
      </c>
      <c r="H749" s="1499">
        <v>23</v>
      </c>
      <c r="I749" s="1499">
        <v>17</v>
      </c>
      <c r="J749" s="1499">
        <v>8</v>
      </c>
      <c r="K749" s="1499">
        <v>25</v>
      </c>
      <c r="L749" s="1499">
        <v>37</v>
      </c>
      <c r="M749" s="1499">
        <v>39</v>
      </c>
      <c r="N749" s="1499">
        <v>33</v>
      </c>
      <c r="O749" s="1499">
        <v>37</v>
      </c>
      <c r="P749" s="1499">
        <v>23</v>
      </c>
      <c r="Q749" s="1499">
        <v>32</v>
      </c>
      <c r="R749" s="1499">
        <v>24</v>
      </c>
      <c r="S749" s="1499">
        <v>34</v>
      </c>
      <c r="T749" s="1499">
        <v>32</v>
      </c>
      <c r="U749" s="1499">
        <v>16</v>
      </c>
      <c r="V749" s="1499">
        <v>18</v>
      </c>
      <c r="W749" s="1499">
        <v>11</v>
      </c>
      <c r="X749" s="1499">
        <v>5</v>
      </c>
      <c r="Y749" s="1499">
        <v>1</v>
      </c>
      <c r="Z749" s="1499">
        <v>1</v>
      </c>
      <c r="AA749" s="1508">
        <v>9</v>
      </c>
      <c r="AB749" s="1499">
        <v>101</v>
      </c>
      <c r="AC749" s="1499">
        <v>275</v>
      </c>
      <c r="AD749" s="1508">
        <v>118</v>
      </c>
      <c r="AE749" s="1500">
        <v>20.445344129554655</v>
      </c>
      <c r="AF749" s="1500">
        <v>55.668016194331983</v>
      </c>
      <c r="AG749" s="1501">
        <v>23.886639676113361</v>
      </c>
    </row>
    <row r="750" spans="2:33" s="1520" customFormat="1" ht="11.45" customHeight="1">
      <c r="B750" s="1537"/>
      <c r="C750" s="1546"/>
      <c r="D750" s="1518" t="s">
        <v>32</v>
      </c>
      <c r="E750" s="1508">
        <v>563</v>
      </c>
      <c r="F750" s="1499">
        <v>32</v>
      </c>
      <c r="G750" s="1499">
        <v>24</v>
      </c>
      <c r="H750" s="1499">
        <v>36</v>
      </c>
      <c r="I750" s="1499">
        <v>16</v>
      </c>
      <c r="J750" s="1499">
        <v>20</v>
      </c>
      <c r="K750" s="1499">
        <v>21</v>
      </c>
      <c r="L750" s="1499">
        <v>42</v>
      </c>
      <c r="M750" s="1499">
        <v>43</v>
      </c>
      <c r="N750" s="1499">
        <v>34</v>
      </c>
      <c r="O750" s="1499">
        <v>41</v>
      </c>
      <c r="P750" s="1499">
        <v>22</v>
      </c>
      <c r="Q750" s="1499">
        <v>45</v>
      </c>
      <c r="R750" s="1499">
        <v>34</v>
      </c>
      <c r="S750" s="1499">
        <v>34</v>
      </c>
      <c r="T750" s="1499">
        <v>41</v>
      </c>
      <c r="U750" s="1499">
        <v>15</v>
      </c>
      <c r="V750" s="1499">
        <v>25</v>
      </c>
      <c r="W750" s="1499">
        <v>19</v>
      </c>
      <c r="X750" s="1499">
        <v>14</v>
      </c>
      <c r="Y750" s="1499">
        <v>1</v>
      </c>
      <c r="Z750" s="1499" t="s">
        <v>36</v>
      </c>
      <c r="AA750" s="1508">
        <v>4</v>
      </c>
      <c r="AB750" s="1499">
        <v>92</v>
      </c>
      <c r="AC750" s="1499">
        <v>318</v>
      </c>
      <c r="AD750" s="1508">
        <v>149</v>
      </c>
      <c r="AE750" s="1500">
        <v>16.457960644007155</v>
      </c>
      <c r="AF750" s="1500">
        <v>56.887298747763857</v>
      </c>
      <c r="AG750" s="1501">
        <v>26.654740608228984</v>
      </c>
    </row>
    <row r="751" spans="2:33" s="1520" customFormat="1" ht="11.45" customHeight="1">
      <c r="B751" s="1536" t="s">
        <v>1676</v>
      </c>
      <c r="C751" s="1545">
        <v>594</v>
      </c>
      <c r="D751" s="1547" t="s">
        <v>1435</v>
      </c>
      <c r="E751" s="1545">
        <v>1319</v>
      </c>
      <c r="F751" s="1548">
        <v>48</v>
      </c>
      <c r="G751" s="1548">
        <v>41</v>
      </c>
      <c r="H751" s="1548">
        <v>55</v>
      </c>
      <c r="I751" s="1548">
        <v>36</v>
      </c>
      <c r="J751" s="1548">
        <v>27</v>
      </c>
      <c r="K751" s="1548">
        <v>42</v>
      </c>
      <c r="L751" s="1548">
        <v>73</v>
      </c>
      <c r="M751" s="1548">
        <v>81</v>
      </c>
      <c r="N751" s="1548">
        <v>75</v>
      </c>
      <c r="O751" s="1548">
        <v>73</v>
      </c>
      <c r="P751" s="1548">
        <v>77</v>
      </c>
      <c r="Q751" s="1548">
        <v>81</v>
      </c>
      <c r="R751" s="1548">
        <v>92</v>
      </c>
      <c r="S751" s="1548">
        <v>99</v>
      </c>
      <c r="T751" s="1548">
        <v>109</v>
      </c>
      <c r="U751" s="1548">
        <v>78</v>
      </c>
      <c r="V751" s="1548">
        <v>88</v>
      </c>
      <c r="W751" s="1548">
        <v>73</v>
      </c>
      <c r="X751" s="1548">
        <v>47</v>
      </c>
      <c r="Y751" s="1548">
        <v>17</v>
      </c>
      <c r="Z751" s="1548">
        <v>1</v>
      </c>
      <c r="AA751" s="1545">
        <v>6</v>
      </c>
      <c r="AB751" s="1548">
        <v>144</v>
      </c>
      <c r="AC751" s="1548">
        <v>657</v>
      </c>
      <c r="AD751" s="1545">
        <v>512</v>
      </c>
      <c r="AE751" s="1549">
        <v>10.967250571210966</v>
      </c>
      <c r="AF751" s="1549">
        <v>50.038080731150039</v>
      </c>
      <c r="AG751" s="1550">
        <v>38.994668697638993</v>
      </c>
    </row>
    <row r="752" spans="2:33" s="1520" customFormat="1" ht="11.45" customHeight="1">
      <c r="B752" s="1521"/>
      <c r="C752" s="1522"/>
      <c r="D752" s="1523" t="s">
        <v>31</v>
      </c>
      <c r="E752" s="1508">
        <v>595</v>
      </c>
      <c r="F752" s="1499">
        <v>23</v>
      </c>
      <c r="G752" s="1499">
        <v>22</v>
      </c>
      <c r="H752" s="1499">
        <v>25</v>
      </c>
      <c r="I752" s="1499">
        <v>13</v>
      </c>
      <c r="J752" s="1499">
        <v>11</v>
      </c>
      <c r="K752" s="1499">
        <v>22</v>
      </c>
      <c r="L752" s="1499">
        <v>34</v>
      </c>
      <c r="M752" s="1499">
        <v>41</v>
      </c>
      <c r="N752" s="1499">
        <v>36</v>
      </c>
      <c r="O752" s="1499">
        <v>43</v>
      </c>
      <c r="P752" s="1499">
        <v>40</v>
      </c>
      <c r="Q752" s="1499">
        <v>37</v>
      </c>
      <c r="R752" s="1499">
        <v>47</v>
      </c>
      <c r="S752" s="1499">
        <v>40</v>
      </c>
      <c r="T752" s="1499">
        <v>52</v>
      </c>
      <c r="U752" s="1499">
        <v>37</v>
      </c>
      <c r="V752" s="1499">
        <v>29</v>
      </c>
      <c r="W752" s="1499">
        <v>22</v>
      </c>
      <c r="X752" s="1499">
        <v>9</v>
      </c>
      <c r="Y752" s="1499">
        <v>7</v>
      </c>
      <c r="Z752" s="1499">
        <v>1</v>
      </c>
      <c r="AA752" s="1508">
        <v>4</v>
      </c>
      <c r="AB752" s="1499">
        <v>70</v>
      </c>
      <c r="AC752" s="1499">
        <v>324</v>
      </c>
      <c r="AD752" s="1508">
        <v>197</v>
      </c>
      <c r="AE752" s="1500">
        <v>11.844331641285956</v>
      </c>
      <c r="AF752" s="1500">
        <v>54.82233502538071</v>
      </c>
      <c r="AG752" s="1501">
        <v>33.333333333333329</v>
      </c>
    </row>
    <row r="753" spans="2:64" s="1520" customFormat="1" ht="11.45" customHeight="1">
      <c r="B753" s="1536"/>
      <c r="C753" s="1538"/>
      <c r="D753" s="1539" t="s">
        <v>32</v>
      </c>
      <c r="E753" s="1540">
        <v>724</v>
      </c>
      <c r="F753" s="1541">
        <v>25</v>
      </c>
      <c r="G753" s="1541">
        <v>19</v>
      </c>
      <c r="H753" s="1541">
        <v>30</v>
      </c>
      <c r="I753" s="1541">
        <v>23</v>
      </c>
      <c r="J753" s="1541">
        <v>16</v>
      </c>
      <c r="K753" s="1541">
        <v>20</v>
      </c>
      <c r="L753" s="1541">
        <v>39</v>
      </c>
      <c r="M753" s="1541">
        <v>40</v>
      </c>
      <c r="N753" s="1541">
        <v>39</v>
      </c>
      <c r="O753" s="1541">
        <v>30</v>
      </c>
      <c r="P753" s="1541">
        <v>37</v>
      </c>
      <c r="Q753" s="1541">
        <v>44</v>
      </c>
      <c r="R753" s="1541">
        <v>45</v>
      </c>
      <c r="S753" s="1541">
        <v>59</v>
      </c>
      <c r="T753" s="1541">
        <v>57</v>
      </c>
      <c r="U753" s="1541">
        <v>41</v>
      </c>
      <c r="V753" s="1541">
        <v>59</v>
      </c>
      <c r="W753" s="1541">
        <v>51</v>
      </c>
      <c r="X753" s="1541">
        <v>38</v>
      </c>
      <c r="Y753" s="1541">
        <v>10</v>
      </c>
      <c r="Z753" s="1541" t="s">
        <v>36</v>
      </c>
      <c r="AA753" s="1540">
        <v>2</v>
      </c>
      <c r="AB753" s="1541">
        <v>74</v>
      </c>
      <c r="AC753" s="1541">
        <v>333</v>
      </c>
      <c r="AD753" s="1540">
        <v>315</v>
      </c>
      <c r="AE753" s="1542">
        <v>10.249307479224377</v>
      </c>
      <c r="AF753" s="1542">
        <v>46.121883656509695</v>
      </c>
      <c r="AG753" s="1543">
        <v>43.628808864265928</v>
      </c>
    </row>
    <row r="754" spans="2:64" s="1520" customFormat="1" ht="11.45" customHeight="1">
      <c r="B754" s="1544" t="s">
        <v>1677</v>
      </c>
      <c r="C754" s="1508">
        <v>718</v>
      </c>
      <c r="D754" s="1518" t="s">
        <v>1435</v>
      </c>
      <c r="E754" s="1508">
        <v>1702</v>
      </c>
      <c r="F754" s="1499">
        <v>75</v>
      </c>
      <c r="G754" s="1499">
        <v>81</v>
      </c>
      <c r="H754" s="1499">
        <v>72</v>
      </c>
      <c r="I754" s="1499">
        <v>82</v>
      </c>
      <c r="J754" s="1499">
        <v>67</v>
      </c>
      <c r="K754" s="1499">
        <v>75</v>
      </c>
      <c r="L754" s="1499">
        <v>87</v>
      </c>
      <c r="M754" s="1499">
        <v>99</v>
      </c>
      <c r="N754" s="1499">
        <v>122</v>
      </c>
      <c r="O754" s="1499">
        <v>142</v>
      </c>
      <c r="P754" s="1499">
        <v>103</v>
      </c>
      <c r="Q754" s="1499">
        <v>105</v>
      </c>
      <c r="R754" s="1499">
        <v>94</v>
      </c>
      <c r="S754" s="1499">
        <v>103</v>
      </c>
      <c r="T754" s="1499">
        <v>97</v>
      </c>
      <c r="U754" s="1499">
        <v>50</v>
      </c>
      <c r="V754" s="1499">
        <v>65</v>
      </c>
      <c r="W754" s="1499">
        <v>75</v>
      </c>
      <c r="X754" s="1499">
        <v>66</v>
      </c>
      <c r="Y754" s="1499">
        <v>28</v>
      </c>
      <c r="Z754" s="1499">
        <v>4</v>
      </c>
      <c r="AA754" s="1508">
        <v>10</v>
      </c>
      <c r="AB754" s="1499">
        <v>228</v>
      </c>
      <c r="AC754" s="1499">
        <v>976</v>
      </c>
      <c r="AD754" s="1508">
        <v>488</v>
      </c>
      <c r="AE754" s="1500">
        <v>13.475177304964539</v>
      </c>
      <c r="AF754" s="1500">
        <v>57.683215130023648</v>
      </c>
      <c r="AG754" s="1501">
        <v>28.841607565011824</v>
      </c>
    </row>
    <row r="755" spans="2:64" s="1520" customFormat="1" ht="11.45" customHeight="1">
      <c r="B755" s="1521"/>
      <c r="C755" s="1522"/>
      <c r="D755" s="1523" t="s">
        <v>31</v>
      </c>
      <c r="E755" s="1508">
        <v>755</v>
      </c>
      <c r="F755" s="1499">
        <v>36</v>
      </c>
      <c r="G755" s="1499">
        <v>44</v>
      </c>
      <c r="H755" s="1499">
        <v>40</v>
      </c>
      <c r="I755" s="1499">
        <v>41</v>
      </c>
      <c r="J755" s="1499">
        <v>29</v>
      </c>
      <c r="K755" s="1499">
        <v>40</v>
      </c>
      <c r="L755" s="1499">
        <v>45</v>
      </c>
      <c r="M755" s="1499">
        <v>41</v>
      </c>
      <c r="N755" s="1499">
        <v>59</v>
      </c>
      <c r="O755" s="1499">
        <v>71</v>
      </c>
      <c r="P755" s="1499">
        <v>42</v>
      </c>
      <c r="Q755" s="1499">
        <v>54</v>
      </c>
      <c r="R755" s="1499">
        <v>41</v>
      </c>
      <c r="S755" s="1499">
        <v>47</v>
      </c>
      <c r="T755" s="1499">
        <v>45</v>
      </c>
      <c r="U755" s="1499">
        <v>24</v>
      </c>
      <c r="V755" s="1499">
        <v>18</v>
      </c>
      <c r="W755" s="1499">
        <v>18</v>
      </c>
      <c r="X755" s="1499">
        <v>8</v>
      </c>
      <c r="Y755" s="1499">
        <v>3</v>
      </c>
      <c r="Z755" s="1499">
        <v>1</v>
      </c>
      <c r="AA755" s="1508">
        <v>8</v>
      </c>
      <c r="AB755" s="1499">
        <v>120</v>
      </c>
      <c r="AC755" s="1499">
        <v>463</v>
      </c>
      <c r="AD755" s="1508">
        <v>164</v>
      </c>
      <c r="AE755" s="1500">
        <v>16.064257028112451</v>
      </c>
      <c r="AF755" s="1500">
        <v>61.981258366800539</v>
      </c>
      <c r="AG755" s="1501">
        <v>21.954484605087014</v>
      </c>
    </row>
    <row r="756" spans="2:64" s="1520" customFormat="1" ht="11.45" customHeight="1" thickBot="1">
      <c r="B756" s="1551"/>
      <c r="C756" s="1552"/>
      <c r="D756" s="1553" t="s">
        <v>32</v>
      </c>
      <c r="E756" s="1554">
        <v>947</v>
      </c>
      <c r="F756" s="1555">
        <v>39</v>
      </c>
      <c r="G756" s="1555">
        <v>37</v>
      </c>
      <c r="H756" s="1555">
        <v>32</v>
      </c>
      <c r="I756" s="1555">
        <v>41</v>
      </c>
      <c r="J756" s="1555">
        <v>38</v>
      </c>
      <c r="K756" s="1555">
        <v>35</v>
      </c>
      <c r="L756" s="1555">
        <v>42</v>
      </c>
      <c r="M756" s="1555">
        <v>58</v>
      </c>
      <c r="N756" s="1555">
        <v>63</v>
      </c>
      <c r="O756" s="1555">
        <v>71</v>
      </c>
      <c r="P756" s="1555">
        <v>61</v>
      </c>
      <c r="Q756" s="1555">
        <v>51</v>
      </c>
      <c r="R756" s="1555">
        <v>53</v>
      </c>
      <c r="S756" s="1555">
        <v>56</v>
      </c>
      <c r="T756" s="1555">
        <v>52</v>
      </c>
      <c r="U756" s="1555">
        <v>26</v>
      </c>
      <c r="V756" s="1555">
        <v>47</v>
      </c>
      <c r="W756" s="1555">
        <v>57</v>
      </c>
      <c r="X756" s="1555">
        <v>58</v>
      </c>
      <c r="Y756" s="1555">
        <v>25</v>
      </c>
      <c r="Z756" s="1555">
        <v>3</v>
      </c>
      <c r="AA756" s="1554">
        <v>2</v>
      </c>
      <c r="AB756" s="1555">
        <v>108</v>
      </c>
      <c r="AC756" s="1555">
        <v>513</v>
      </c>
      <c r="AD756" s="1554">
        <v>324</v>
      </c>
      <c r="AE756" s="1556">
        <v>11.428571428571429</v>
      </c>
      <c r="AF756" s="1556">
        <v>54.285714285714285</v>
      </c>
      <c r="AG756" s="1557">
        <v>34.285714285714285</v>
      </c>
    </row>
    <row r="757" spans="2:64" s="1482" customFormat="1" ht="14.25">
      <c r="B757" s="1479" t="s">
        <v>1399</v>
      </c>
      <c r="C757" s="1480"/>
      <c r="D757" s="1481"/>
      <c r="AA757" s="1558"/>
      <c r="AD757" s="1558"/>
      <c r="AH757" s="1483"/>
      <c r="BL757" s="1484"/>
    </row>
    <row r="758" spans="2:64" s="1482" customFormat="1" ht="6" customHeight="1" thickBot="1">
      <c r="C758" s="1480"/>
      <c r="D758" s="1481"/>
      <c r="AA758" s="1558"/>
      <c r="AD758" s="1558"/>
      <c r="AH758" s="1483"/>
      <c r="BL758" s="1484"/>
    </row>
    <row r="759" spans="2:64" s="1495" customFormat="1" ht="44.25" customHeight="1" thickBot="1">
      <c r="B759" s="1559" t="s">
        <v>1400</v>
      </c>
      <c r="C759" s="1560" t="s">
        <v>1401</v>
      </c>
      <c r="D759" s="1573" t="s">
        <v>283</v>
      </c>
      <c r="E759" s="1574"/>
      <c r="F759" s="1563" t="s">
        <v>1402</v>
      </c>
      <c r="G759" s="1564" t="s">
        <v>1403</v>
      </c>
      <c r="H759" s="1564" t="s">
        <v>1404</v>
      </c>
      <c r="I759" s="1564" t="s">
        <v>1405</v>
      </c>
      <c r="J759" s="1564" t="s">
        <v>1406</v>
      </c>
      <c r="K759" s="1564" t="s">
        <v>1407</v>
      </c>
      <c r="L759" s="1564" t="s">
        <v>1408</v>
      </c>
      <c r="M759" s="1564" t="s">
        <v>1409</v>
      </c>
      <c r="N759" s="1564" t="s">
        <v>1410</v>
      </c>
      <c r="O759" s="1564" t="s">
        <v>1411</v>
      </c>
      <c r="P759" s="1564" t="s">
        <v>1412</v>
      </c>
      <c r="Q759" s="1564" t="s">
        <v>1413</v>
      </c>
      <c r="R759" s="1564" t="s">
        <v>1414</v>
      </c>
      <c r="S759" s="1564" t="s">
        <v>1415</v>
      </c>
      <c r="T759" s="1564" t="s">
        <v>1416</v>
      </c>
      <c r="U759" s="1564" t="s">
        <v>1417</v>
      </c>
      <c r="V759" s="1564" t="s">
        <v>1418</v>
      </c>
      <c r="W759" s="1564" t="s">
        <v>1419</v>
      </c>
      <c r="X759" s="1564" t="s">
        <v>1420</v>
      </c>
      <c r="Y759" s="1564" t="s">
        <v>1421</v>
      </c>
      <c r="Z759" s="1564" t="s">
        <v>1422</v>
      </c>
      <c r="AA759" s="1565" t="s">
        <v>1423</v>
      </c>
      <c r="AB759" s="1566" t="s">
        <v>1424</v>
      </c>
      <c r="AC759" s="1564" t="s">
        <v>1425</v>
      </c>
      <c r="AD759" s="1565" t="s">
        <v>1426</v>
      </c>
      <c r="AE759" s="1566" t="s">
        <v>1427</v>
      </c>
      <c r="AF759" s="1564" t="s">
        <v>1428</v>
      </c>
      <c r="AG759" s="1567" t="s">
        <v>1429</v>
      </c>
    </row>
    <row r="760" spans="2:64" s="1520" customFormat="1" ht="11.45" customHeight="1" thickTop="1">
      <c r="B760" s="1568" t="s">
        <v>1678</v>
      </c>
      <c r="C760" s="1497">
        <v>694</v>
      </c>
      <c r="D760" s="1569" t="s">
        <v>1435</v>
      </c>
      <c r="E760" s="1497">
        <v>1573</v>
      </c>
      <c r="F760" s="1570">
        <v>75</v>
      </c>
      <c r="G760" s="1570">
        <v>89</v>
      </c>
      <c r="H760" s="1570">
        <v>93</v>
      </c>
      <c r="I760" s="1570">
        <v>70</v>
      </c>
      <c r="J760" s="1570">
        <v>55</v>
      </c>
      <c r="K760" s="1570">
        <v>46</v>
      </c>
      <c r="L760" s="1570">
        <v>78</v>
      </c>
      <c r="M760" s="1570">
        <v>123</v>
      </c>
      <c r="N760" s="1570">
        <v>95</v>
      </c>
      <c r="O760" s="1570">
        <v>130</v>
      </c>
      <c r="P760" s="1570">
        <v>79</v>
      </c>
      <c r="Q760" s="1570">
        <v>95</v>
      </c>
      <c r="R760" s="1570">
        <v>96</v>
      </c>
      <c r="S760" s="1570">
        <v>123</v>
      </c>
      <c r="T760" s="1570">
        <v>114</v>
      </c>
      <c r="U760" s="1570">
        <v>83</v>
      </c>
      <c r="V760" s="1570">
        <v>58</v>
      </c>
      <c r="W760" s="1570">
        <v>40</v>
      </c>
      <c r="X760" s="1570">
        <v>14</v>
      </c>
      <c r="Y760" s="1570">
        <v>5</v>
      </c>
      <c r="Z760" s="1570">
        <v>2</v>
      </c>
      <c r="AA760" s="1497">
        <v>10</v>
      </c>
      <c r="AB760" s="1570">
        <v>257</v>
      </c>
      <c r="AC760" s="1570">
        <v>867</v>
      </c>
      <c r="AD760" s="1497">
        <v>439</v>
      </c>
      <c r="AE760" s="1571">
        <v>16.442738323736407</v>
      </c>
      <c r="AF760" s="1571">
        <v>55.470249520153544</v>
      </c>
      <c r="AG760" s="1572">
        <v>28.087012156110049</v>
      </c>
    </row>
    <row r="761" spans="2:64" s="1520" customFormat="1" ht="11.45" customHeight="1">
      <c r="B761" s="1521"/>
      <c r="C761" s="1522"/>
      <c r="D761" s="1523" t="s">
        <v>31</v>
      </c>
      <c r="E761" s="1508">
        <v>697</v>
      </c>
      <c r="F761" s="1499">
        <v>34</v>
      </c>
      <c r="G761" s="1499">
        <v>44</v>
      </c>
      <c r="H761" s="1499">
        <v>41</v>
      </c>
      <c r="I761" s="1499">
        <v>36</v>
      </c>
      <c r="J761" s="1499">
        <v>25</v>
      </c>
      <c r="K761" s="1499">
        <v>22</v>
      </c>
      <c r="L761" s="1499">
        <v>33</v>
      </c>
      <c r="M761" s="1499">
        <v>51</v>
      </c>
      <c r="N761" s="1499">
        <v>46</v>
      </c>
      <c r="O761" s="1499">
        <v>56</v>
      </c>
      <c r="P761" s="1499">
        <v>36</v>
      </c>
      <c r="Q761" s="1499">
        <v>39</v>
      </c>
      <c r="R761" s="1499">
        <v>45</v>
      </c>
      <c r="S761" s="1499">
        <v>50</v>
      </c>
      <c r="T761" s="1499">
        <v>54</v>
      </c>
      <c r="U761" s="1499">
        <v>38</v>
      </c>
      <c r="V761" s="1499">
        <v>23</v>
      </c>
      <c r="W761" s="1499">
        <v>13</v>
      </c>
      <c r="X761" s="1499">
        <v>3</v>
      </c>
      <c r="Y761" s="1499" t="s">
        <v>36</v>
      </c>
      <c r="Z761" s="1499">
        <v>1</v>
      </c>
      <c r="AA761" s="1508">
        <v>7</v>
      </c>
      <c r="AB761" s="1499">
        <v>119</v>
      </c>
      <c r="AC761" s="1499">
        <v>389</v>
      </c>
      <c r="AD761" s="1508">
        <v>182</v>
      </c>
      <c r="AE761" s="1500">
        <v>17.246376811594203</v>
      </c>
      <c r="AF761" s="1500">
        <v>56.376811594202906</v>
      </c>
      <c r="AG761" s="1501">
        <v>26.376811594202898</v>
      </c>
    </row>
    <row r="762" spans="2:64" s="1520" customFormat="1" ht="11.45" customHeight="1">
      <c r="B762" s="1536"/>
      <c r="C762" s="1580"/>
      <c r="D762" s="1531" t="s">
        <v>32</v>
      </c>
      <c r="E762" s="1581">
        <v>876</v>
      </c>
      <c r="F762" s="1582">
        <v>41</v>
      </c>
      <c r="G762" s="1582">
        <v>45</v>
      </c>
      <c r="H762" s="1582">
        <v>52</v>
      </c>
      <c r="I762" s="1582">
        <v>34</v>
      </c>
      <c r="J762" s="1582">
        <v>30</v>
      </c>
      <c r="K762" s="1582">
        <v>24</v>
      </c>
      <c r="L762" s="1582">
        <v>45</v>
      </c>
      <c r="M762" s="1582">
        <v>72</v>
      </c>
      <c r="N762" s="1582">
        <v>49</v>
      </c>
      <c r="O762" s="1582">
        <v>74</v>
      </c>
      <c r="P762" s="1582">
        <v>43</v>
      </c>
      <c r="Q762" s="1582">
        <v>56</v>
      </c>
      <c r="R762" s="1582">
        <v>51</v>
      </c>
      <c r="S762" s="1582">
        <v>73</v>
      </c>
      <c r="T762" s="1582">
        <v>60</v>
      </c>
      <c r="U762" s="1582">
        <v>45</v>
      </c>
      <c r="V762" s="1582">
        <v>35</v>
      </c>
      <c r="W762" s="1582">
        <v>27</v>
      </c>
      <c r="X762" s="1582">
        <v>11</v>
      </c>
      <c r="Y762" s="1582">
        <v>5</v>
      </c>
      <c r="Z762" s="1582">
        <v>1</v>
      </c>
      <c r="AA762" s="1581">
        <v>3</v>
      </c>
      <c r="AB762" s="1582">
        <v>138</v>
      </c>
      <c r="AC762" s="1582">
        <v>478</v>
      </c>
      <c r="AD762" s="1581">
        <v>257</v>
      </c>
      <c r="AE762" s="1534">
        <v>15.807560137457044</v>
      </c>
      <c r="AF762" s="1534">
        <v>54.753722794959913</v>
      </c>
      <c r="AG762" s="1535">
        <v>29.438717067583049</v>
      </c>
    </row>
    <row r="763" spans="2:64" s="1520" customFormat="1" ht="11.45" customHeight="1">
      <c r="B763" s="1583" t="s">
        <v>1679</v>
      </c>
      <c r="C763" s="1508">
        <v>3393</v>
      </c>
      <c r="D763" s="1518" t="s">
        <v>1435</v>
      </c>
      <c r="E763" s="1508">
        <v>8341</v>
      </c>
      <c r="F763" s="1499">
        <v>312</v>
      </c>
      <c r="G763" s="1499">
        <v>335</v>
      </c>
      <c r="H763" s="1499">
        <v>305</v>
      </c>
      <c r="I763" s="1499">
        <v>326</v>
      </c>
      <c r="J763" s="1499">
        <v>267</v>
      </c>
      <c r="K763" s="1499">
        <v>276</v>
      </c>
      <c r="L763" s="1499">
        <v>395</v>
      </c>
      <c r="M763" s="1499">
        <v>429</v>
      </c>
      <c r="N763" s="1499">
        <v>407</v>
      </c>
      <c r="O763" s="1499">
        <v>517</v>
      </c>
      <c r="P763" s="1499">
        <v>488</v>
      </c>
      <c r="Q763" s="1499">
        <v>600</v>
      </c>
      <c r="R763" s="1499">
        <v>679</v>
      </c>
      <c r="S763" s="1499">
        <v>841</v>
      </c>
      <c r="T763" s="1499">
        <v>774</v>
      </c>
      <c r="U763" s="1499">
        <v>424</v>
      </c>
      <c r="V763" s="1499">
        <v>397</v>
      </c>
      <c r="W763" s="1499">
        <v>287</v>
      </c>
      <c r="X763" s="1499">
        <v>148</v>
      </c>
      <c r="Y763" s="1499">
        <v>48</v>
      </c>
      <c r="Z763" s="1499">
        <v>8</v>
      </c>
      <c r="AA763" s="1508">
        <v>78</v>
      </c>
      <c r="AB763" s="1499">
        <v>952</v>
      </c>
      <c r="AC763" s="1499">
        <v>4384</v>
      </c>
      <c r="AD763" s="1508">
        <v>2927</v>
      </c>
      <c r="AE763" s="1500">
        <v>11.521239259348905</v>
      </c>
      <c r="AF763" s="1500">
        <v>53.055790874984879</v>
      </c>
      <c r="AG763" s="1501">
        <v>35.422969865666218</v>
      </c>
    </row>
    <row r="764" spans="2:64" s="1520" customFormat="1" ht="11.45" customHeight="1">
      <c r="B764" s="1521"/>
      <c r="C764" s="1522"/>
      <c r="D764" s="1523" t="s">
        <v>31</v>
      </c>
      <c r="E764" s="1508">
        <v>3835</v>
      </c>
      <c r="F764" s="1499">
        <v>169</v>
      </c>
      <c r="G764" s="1499">
        <v>168</v>
      </c>
      <c r="H764" s="1499">
        <v>162</v>
      </c>
      <c r="I764" s="1499">
        <v>158</v>
      </c>
      <c r="J764" s="1499">
        <v>119</v>
      </c>
      <c r="K764" s="1499">
        <v>132</v>
      </c>
      <c r="L764" s="1499">
        <v>194</v>
      </c>
      <c r="M764" s="1499">
        <v>193</v>
      </c>
      <c r="N764" s="1499">
        <v>187</v>
      </c>
      <c r="O764" s="1499">
        <v>253</v>
      </c>
      <c r="P764" s="1499">
        <v>218</v>
      </c>
      <c r="Q764" s="1499">
        <v>253</v>
      </c>
      <c r="R764" s="1499">
        <v>300</v>
      </c>
      <c r="S764" s="1499">
        <v>381</v>
      </c>
      <c r="T764" s="1499">
        <v>398</v>
      </c>
      <c r="U764" s="1499">
        <v>189</v>
      </c>
      <c r="V764" s="1499">
        <v>156</v>
      </c>
      <c r="W764" s="1499">
        <v>100</v>
      </c>
      <c r="X764" s="1499">
        <v>51</v>
      </c>
      <c r="Y764" s="1499">
        <v>6</v>
      </c>
      <c r="Z764" s="1499">
        <v>0</v>
      </c>
      <c r="AA764" s="1508">
        <v>48</v>
      </c>
      <c r="AB764" s="1499">
        <v>499</v>
      </c>
      <c r="AC764" s="1499">
        <v>2007</v>
      </c>
      <c r="AD764" s="1508">
        <v>1281</v>
      </c>
      <c r="AE764" s="1500">
        <v>13.176656984420385</v>
      </c>
      <c r="AF764" s="1500">
        <v>52.997095326115662</v>
      </c>
      <c r="AG764" s="1501">
        <v>33.826247689463955</v>
      </c>
    </row>
    <row r="765" spans="2:64" s="1520" customFormat="1" ht="11.45" customHeight="1">
      <c r="B765" s="1529"/>
      <c r="C765" s="1580"/>
      <c r="D765" s="1531" t="s">
        <v>32</v>
      </c>
      <c r="E765" s="1581">
        <v>4506</v>
      </c>
      <c r="F765" s="1582">
        <v>143</v>
      </c>
      <c r="G765" s="1582">
        <v>167</v>
      </c>
      <c r="H765" s="1582">
        <v>143</v>
      </c>
      <c r="I765" s="1582">
        <v>168</v>
      </c>
      <c r="J765" s="1582">
        <v>148</v>
      </c>
      <c r="K765" s="1582">
        <v>144</v>
      </c>
      <c r="L765" s="1582">
        <v>201</v>
      </c>
      <c r="M765" s="1582">
        <v>236</v>
      </c>
      <c r="N765" s="1582">
        <v>220</v>
      </c>
      <c r="O765" s="1582">
        <v>264</v>
      </c>
      <c r="P765" s="1582">
        <v>270</v>
      </c>
      <c r="Q765" s="1582">
        <v>347</v>
      </c>
      <c r="R765" s="1582">
        <v>379</v>
      </c>
      <c r="S765" s="1582">
        <v>460</v>
      </c>
      <c r="T765" s="1582">
        <v>376</v>
      </c>
      <c r="U765" s="1582">
        <v>235</v>
      </c>
      <c r="V765" s="1582">
        <v>241</v>
      </c>
      <c r="W765" s="1582">
        <v>187</v>
      </c>
      <c r="X765" s="1582">
        <v>97</v>
      </c>
      <c r="Y765" s="1582">
        <v>42</v>
      </c>
      <c r="Z765" s="1582">
        <v>8</v>
      </c>
      <c r="AA765" s="1581">
        <v>30</v>
      </c>
      <c r="AB765" s="1582">
        <v>453</v>
      </c>
      <c r="AC765" s="1582">
        <v>2377</v>
      </c>
      <c r="AD765" s="1581">
        <v>1646</v>
      </c>
      <c r="AE765" s="1534">
        <v>10.120643431635388</v>
      </c>
      <c r="AF765" s="1534">
        <v>53.105451295799824</v>
      </c>
      <c r="AG765" s="1535">
        <v>36.773905272564789</v>
      </c>
    </row>
    <row r="766" spans="2:64" s="1520" customFormat="1" ht="11.45" customHeight="1">
      <c r="B766" s="1536" t="s">
        <v>1680</v>
      </c>
      <c r="C766" s="1508">
        <v>174</v>
      </c>
      <c r="D766" s="1518" t="s">
        <v>1435</v>
      </c>
      <c r="E766" s="1508">
        <v>408</v>
      </c>
      <c r="F766" s="1499">
        <v>18</v>
      </c>
      <c r="G766" s="1499">
        <v>20</v>
      </c>
      <c r="H766" s="1499">
        <v>18</v>
      </c>
      <c r="I766" s="1499">
        <v>9</v>
      </c>
      <c r="J766" s="1499">
        <v>14</v>
      </c>
      <c r="K766" s="1499">
        <v>19</v>
      </c>
      <c r="L766" s="1499">
        <v>11</v>
      </c>
      <c r="M766" s="1499">
        <v>24</v>
      </c>
      <c r="N766" s="1499">
        <v>27</v>
      </c>
      <c r="O766" s="1499">
        <v>40</v>
      </c>
      <c r="P766" s="1499">
        <v>24</v>
      </c>
      <c r="Q766" s="1499">
        <v>31</v>
      </c>
      <c r="R766" s="1499">
        <v>24</v>
      </c>
      <c r="S766" s="1499">
        <v>22</v>
      </c>
      <c r="T766" s="1499">
        <v>28</v>
      </c>
      <c r="U766" s="1499">
        <v>30</v>
      </c>
      <c r="V766" s="1499">
        <v>19</v>
      </c>
      <c r="W766" s="1499">
        <v>21</v>
      </c>
      <c r="X766" s="1499">
        <v>4</v>
      </c>
      <c r="Y766" s="1499">
        <v>1</v>
      </c>
      <c r="Z766" s="1499">
        <v>1</v>
      </c>
      <c r="AA766" s="1508">
        <v>3</v>
      </c>
      <c r="AB766" s="1499">
        <v>56</v>
      </c>
      <c r="AC766" s="1499">
        <v>223</v>
      </c>
      <c r="AD766" s="1508">
        <v>126</v>
      </c>
      <c r="AE766" s="1500">
        <v>13.82716049382716</v>
      </c>
      <c r="AF766" s="1500">
        <v>55.061728395061728</v>
      </c>
      <c r="AG766" s="1501">
        <v>31.111111111111111</v>
      </c>
    </row>
    <row r="767" spans="2:64" s="1520" customFormat="1" ht="11.45" customHeight="1">
      <c r="B767" s="1521"/>
      <c r="C767" s="1522"/>
      <c r="D767" s="1523" t="s">
        <v>31</v>
      </c>
      <c r="E767" s="1508">
        <v>195</v>
      </c>
      <c r="F767" s="1499">
        <v>7</v>
      </c>
      <c r="G767" s="1499">
        <v>12</v>
      </c>
      <c r="H767" s="1499">
        <v>8</v>
      </c>
      <c r="I767" s="1499">
        <v>4</v>
      </c>
      <c r="J767" s="1499">
        <v>7</v>
      </c>
      <c r="K767" s="1499">
        <v>8</v>
      </c>
      <c r="L767" s="1499">
        <v>6</v>
      </c>
      <c r="M767" s="1499">
        <v>14</v>
      </c>
      <c r="N767" s="1499">
        <v>11</v>
      </c>
      <c r="O767" s="1499">
        <v>22</v>
      </c>
      <c r="P767" s="1499">
        <v>15</v>
      </c>
      <c r="Q767" s="1499">
        <v>14</v>
      </c>
      <c r="R767" s="1499">
        <v>12</v>
      </c>
      <c r="S767" s="1499">
        <v>10</v>
      </c>
      <c r="T767" s="1499">
        <v>17</v>
      </c>
      <c r="U767" s="1499">
        <v>8</v>
      </c>
      <c r="V767" s="1499">
        <v>11</v>
      </c>
      <c r="W767" s="1499">
        <v>6</v>
      </c>
      <c r="X767" s="1499">
        <v>1</v>
      </c>
      <c r="Y767" s="1499" t="s">
        <v>36</v>
      </c>
      <c r="Z767" s="1499" t="s">
        <v>36</v>
      </c>
      <c r="AA767" s="1508">
        <v>2</v>
      </c>
      <c r="AB767" s="1499">
        <v>27</v>
      </c>
      <c r="AC767" s="1499">
        <v>113</v>
      </c>
      <c r="AD767" s="1508">
        <v>53</v>
      </c>
      <c r="AE767" s="1500">
        <v>13.989637305699482</v>
      </c>
      <c r="AF767" s="1500">
        <v>58.549222797927456</v>
      </c>
      <c r="AG767" s="1501">
        <v>27.461139896373055</v>
      </c>
    </row>
    <row r="768" spans="2:64" s="1520" customFormat="1" ht="11.45" customHeight="1">
      <c r="B768" s="1537"/>
      <c r="C768" s="1546"/>
      <c r="D768" s="1518" t="s">
        <v>32</v>
      </c>
      <c r="E768" s="1508">
        <v>213</v>
      </c>
      <c r="F768" s="1499">
        <v>11</v>
      </c>
      <c r="G768" s="1499">
        <v>8</v>
      </c>
      <c r="H768" s="1499">
        <v>10</v>
      </c>
      <c r="I768" s="1499">
        <v>5</v>
      </c>
      <c r="J768" s="1499">
        <v>7</v>
      </c>
      <c r="K768" s="1499">
        <v>11</v>
      </c>
      <c r="L768" s="1499">
        <v>5</v>
      </c>
      <c r="M768" s="1499">
        <v>10</v>
      </c>
      <c r="N768" s="1499">
        <v>16</v>
      </c>
      <c r="O768" s="1499">
        <v>18</v>
      </c>
      <c r="P768" s="1499">
        <v>9</v>
      </c>
      <c r="Q768" s="1499">
        <v>17</v>
      </c>
      <c r="R768" s="1499">
        <v>12</v>
      </c>
      <c r="S768" s="1499">
        <v>12</v>
      </c>
      <c r="T768" s="1499">
        <v>11</v>
      </c>
      <c r="U768" s="1499">
        <v>22</v>
      </c>
      <c r="V768" s="1499">
        <v>8</v>
      </c>
      <c r="W768" s="1499">
        <v>15</v>
      </c>
      <c r="X768" s="1499">
        <v>3</v>
      </c>
      <c r="Y768" s="1499">
        <v>1</v>
      </c>
      <c r="Z768" s="1499">
        <v>1</v>
      </c>
      <c r="AA768" s="1508">
        <v>1</v>
      </c>
      <c r="AB768" s="1499">
        <v>29</v>
      </c>
      <c r="AC768" s="1499">
        <v>110</v>
      </c>
      <c r="AD768" s="1508">
        <v>73</v>
      </c>
      <c r="AE768" s="1500">
        <v>13.679245283018867</v>
      </c>
      <c r="AF768" s="1500">
        <v>51.886792452830186</v>
      </c>
      <c r="AG768" s="1501">
        <v>34.433962264150942</v>
      </c>
    </row>
    <row r="769" spans="2:33" s="1520" customFormat="1" ht="11.45" customHeight="1">
      <c r="B769" s="1536" t="s">
        <v>1681</v>
      </c>
      <c r="C769" s="1545">
        <v>187</v>
      </c>
      <c r="D769" s="1547" t="s">
        <v>1435</v>
      </c>
      <c r="E769" s="1545">
        <v>389</v>
      </c>
      <c r="F769" s="1548">
        <v>7</v>
      </c>
      <c r="G769" s="1548">
        <v>14</v>
      </c>
      <c r="H769" s="1548">
        <v>7</v>
      </c>
      <c r="I769" s="1548">
        <v>13</v>
      </c>
      <c r="J769" s="1548">
        <v>11</v>
      </c>
      <c r="K769" s="1548">
        <v>13</v>
      </c>
      <c r="L769" s="1548">
        <v>18</v>
      </c>
      <c r="M769" s="1548">
        <v>19</v>
      </c>
      <c r="N769" s="1548">
        <v>10</v>
      </c>
      <c r="O769" s="1548">
        <v>27</v>
      </c>
      <c r="P769" s="1548">
        <v>34</v>
      </c>
      <c r="Q769" s="1548">
        <v>37</v>
      </c>
      <c r="R769" s="1548">
        <v>26</v>
      </c>
      <c r="S769" s="1548">
        <v>17</v>
      </c>
      <c r="T769" s="1548">
        <v>23</v>
      </c>
      <c r="U769" s="1548">
        <v>33</v>
      </c>
      <c r="V769" s="1548">
        <v>35</v>
      </c>
      <c r="W769" s="1548">
        <v>17</v>
      </c>
      <c r="X769" s="1548">
        <v>2</v>
      </c>
      <c r="Y769" s="1548" t="s">
        <v>36</v>
      </c>
      <c r="Z769" s="1548" t="s">
        <v>36</v>
      </c>
      <c r="AA769" s="1545">
        <v>26</v>
      </c>
      <c r="AB769" s="1548">
        <v>28</v>
      </c>
      <c r="AC769" s="1548">
        <v>208</v>
      </c>
      <c r="AD769" s="1545">
        <v>127</v>
      </c>
      <c r="AE769" s="1549">
        <v>7.7134986225895315</v>
      </c>
      <c r="AF769" s="1549">
        <v>57.300275482093667</v>
      </c>
      <c r="AG769" s="1550">
        <v>34.986225895316799</v>
      </c>
    </row>
    <row r="770" spans="2:33" s="1520" customFormat="1" ht="11.45" customHeight="1">
      <c r="B770" s="1521"/>
      <c r="C770" s="1522"/>
      <c r="D770" s="1523" t="s">
        <v>31</v>
      </c>
      <c r="E770" s="1508">
        <v>195</v>
      </c>
      <c r="F770" s="1499">
        <v>5</v>
      </c>
      <c r="G770" s="1499">
        <v>9</v>
      </c>
      <c r="H770" s="1499">
        <v>1</v>
      </c>
      <c r="I770" s="1499">
        <v>5</v>
      </c>
      <c r="J770" s="1499">
        <v>4</v>
      </c>
      <c r="K770" s="1499">
        <v>9</v>
      </c>
      <c r="L770" s="1499">
        <v>9</v>
      </c>
      <c r="M770" s="1499">
        <v>10</v>
      </c>
      <c r="N770" s="1499">
        <v>9</v>
      </c>
      <c r="O770" s="1499">
        <v>10</v>
      </c>
      <c r="P770" s="1499">
        <v>16</v>
      </c>
      <c r="Q770" s="1499">
        <v>21</v>
      </c>
      <c r="R770" s="1499">
        <v>13</v>
      </c>
      <c r="S770" s="1499">
        <v>9</v>
      </c>
      <c r="T770" s="1499">
        <v>7</v>
      </c>
      <c r="U770" s="1499">
        <v>11</v>
      </c>
      <c r="V770" s="1499">
        <v>18</v>
      </c>
      <c r="W770" s="1499">
        <v>8</v>
      </c>
      <c r="X770" s="1499">
        <v>1</v>
      </c>
      <c r="Y770" s="1499" t="s">
        <v>36</v>
      </c>
      <c r="Z770" s="1499" t="s">
        <v>36</v>
      </c>
      <c r="AA770" s="1508">
        <v>20</v>
      </c>
      <c r="AB770" s="1499">
        <v>15</v>
      </c>
      <c r="AC770" s="1499">
        <v>106</v>
      </c>
      <c r="AD770" s="1508">
        <v>54</v>
      </c>
      <c r="AE770" s="1500">
        <v>8.5714285714285712</v>
      </c>
      <c r="AF770" s="1500">
        <v>60.571428571428577</v>
      </c>
      <c r="AG770" s="1501">
        <v>30.857142857142854</v>
      </c>
    </row>
    <row r="771" spans="2:33" s="1520" customFormat="1" ht="11.45" customHeight="1">
      <c r="B771" s="1536"/>
      <c r="C771" s="1538"/>
      <c r="D771" s="1539" t="s">
        <v>32</v>
      </c>
      <c r="E771" s="1540">
        <v>194</v>
      </c>
      <c r="F771" s="1541">
        <v>2</v>
      </c>
      <c r="G771" s="1541">
        <v>5</v>
      </c>
      <c r="H771" s="1541">
        <v>6</v>
      </c>
      <c r="I771" s="1541">
        <v>8</v>
      </c>
      <c r="J771" s="1541">
        <v>7</v>
      </c>
      <c r="K771" s="1541">
        <v>4</v>
      </c>
      <c r="L771" s="1541">
        <v>9</v>
      </c>
      <c r="M771" s="1541">
        <v>9</v>
      </c>
      <c r="N771" s="1541">
        <v>1</v>
      </c>
      <c r="O771" s="1541">
        <v>17</v>
      </c>
      <c r="P771" s="1541">
        <v>18</v>
      </c>
      <c r="Q771" s="1541">
        <v>16</v>
      </c>
      <c r="R771" s="1541">
        <v>13</v>
      </c>
      <c r="S771" s="1541">
        <v>8</v>
      </c>
      <c r="T771" s="1541">
        <v>16</v>
      </c>
      <c r="U771" s="1541">
        <v>22</v>
      </c>
      <c r="V771" s="1541">
        <v>17</v>
      </c>
      <c r="W771" s="1541">
        <v>9</v>
      </c>
      <c r="X771" s="1541">
        <v>1</v>
      </c>
      <c r="Y771" s="1541" t="s">
        <v>36</v>
      </c>
      <c r="Z771" s="1541" t="s">
        <v>36</v>
      </c>
      <c r="AA771" s="1540">
        <v>6</v>
      </c>
      <c r="AB771" s="1541">
        <v>13</v>
      </c>
      <c r="AC771" s="1541">
        <v>102</v>
      </c>
      <c r="AD771" s="1540">
        <v>73</v>
      </c>
      <c r="AE771" s="1542">
        <v>6.9148936170212769</v>
      </c>
      <c r="AF771" s="1542">
        <v>54.255319148936167</v>
      </c>
      <c r="AG771" s="1543">
        <v>38.829787234042549</v>
      </c>
    </row>
    <row r="772" spans="2:33" s="1520" customFormat="1" ht="11.45" customHeight="1">
      <c r="B772" s="1544" t="s">
        <v>1682</v>
      </c>
      <c r="C772" s="1508">
        <v>183</v>
      </c>
      <c r="D772" s="1518" t="s">
        <v>1435</v>
      </c>
      <c r="E772" s="1508">
        <v>421</v>
      </c>
      <c r="F772" s="1499">
        <v>9</v>
      </c>
      <c r="G772" s="1499">
        <v>7</v>
      </c>
      <c r="H772" s="1499">
        <v>11</v>
      </c>
      <c r="I772" s="1499">
        <v>13</v>
      </c>
      <c r="J772" s="1499">
        <v>12</v>
      </c>
      <c r="K772" s="1499">
        <v>13</v>
      </c>
      <c r="L772" s="1499">
        <v>20</v>
      </c>
      <c r="M772" s="1499">
        <v>17</v>
      </c>
      <c r="N772" s="1499">
        <v>19</v>
      </c>
      <c r="O772" s="1499">
        <v>37</v>
      </c>
      <c r="P772" s="1499">
        <v>24</v>
      </c>
      <c r="Q772" s="1499">
        <v>28</v>
      </c>
      <c r="R772" s="1499">
        <v>29</v>
      </c>
      <c r="S772" s="1499">
        <v>45</v>
      </c>
      <c r="T772" s="1499">
        <v>35</v>
      </c>
      <c r="U772" s="1499">
        <v>26</v>
      </c>
      <c r="V772" s="1499">
        <v>31</v>
      </c>
      <c r="W772" s="1499">
        <v>25</v>
      </c>
      <c r="X772" s="1499">
        <v>13</v>
      </c>
      <c r="Y772" s="1499">
        <v>6</v>
      </c>
      <c r="Z772" s="1499" t="s">
        <v>36</v>
      </c>
      <c r="AA772" s="1508">
        <v>1</v>
      </c>
      <c r="AB772" s="1499">
        <v>27</v>
      </c>
      <c r="AC772" s="1499">
        <v>212</v>
      </c>
      <c r="AD772" s="1508">
        <v>181</v>
      </c>
      <c r="AE772" s="1500">
        <v>6.4285714285714279</v>
      </c>
      <c r="AF772" s="1500">
        <v>50.476190476190474</v>
      </c>
      <c r="AG772" s="1501">
        <v>43.095238095238095</v>
      </c>
    </row>
    <row r="773" spans="2:33" s="1520" customFormat="1" ht="11.45" customHeight="1">
      <c r="B773" s="1521"/>
      <c r="C773" s="1522"/>
      <c r="D773" s="1523" t="s">
        <v>31</v>
      </c>
      <c r="E773" s="1508">
        <v>186</v>
      </c>
      <c r="F773" s="1499">
        <v>5</v>
      </c>
      <c r="G773" s="1499">
        <v>2</v>
      </c>
      <c r="H773" s="1499">
        <v>2</v>
      </c>
      <c r="I773" s="1499">
        <v>9</v>
      </c>
      <c r="J773" s="1499">
        <v>6</v>
      </c>
      <c r="K773" s="1499">
        <v>7</v>
      </c>
      <c r="L773" s="1499">
        <v>12</v>
      </c>
      <c r="M773" s="1499">
        <v>8</v>
      </c>
      <c r="N773" s="1499">
        <v>10</v>
      </c>
      <c r="O773" s="1499">
        <v>17</v>
      </c>
      <c r="P773" s="1499">
        <v>15</v>
      </c>
      <c r="Q773" s="1499">
        <v>12</v>
      </c>
      <c r="R773" s="1499">
        <v>10</v>
      </c>
      <c r="S773" s="1499">
        <v>18</v>
      </c>
      <c r="T773" s="1499">
        <v>18</v>
      </c>
      <c r="U773" s="1499">
        <v>11</v>
      </c>
      <c r="V773" s="1499">
        <v>10</v>
      </c>
      <c r="W773" s="1499">
        <v>9</v>
      </c>
      <c r="X773" s="1499">
        <v>4</v>
      </c>
      <c r="Y773" s="1499">
        <v>1</v>
      </c>
      <c r="Z773" s="1499" t="s">
        <v>36</v>
      </c>
      <c r="AA773" s="1508" t="s">
        <v>36</v>
      </c>
      <c r="AB773" s="1499">
        <v>9</v>
      </c>
      <c r="AC773" s="1499">
        <v>106</v>
      </c>
      <c r="AD773" s="1508">
        <v>71</v>
      </c>
      <c r="AE773" s="1500">
        <v>4.838709677419355</v>
      </c>
      <c r="AF773" s="1500">
        <v>56.98924731182796</v>
      </c>
      <c r="AG773" s="1501">
        <v>38.172043010752688</v>
      </c>
    </row>
    <row r="774" spans="2:33" s="1520" customFormat="1" ht="11.45" customHeight="1">
      <c r="B774" s="1537"/>
      <c r="C774" s="1546"/>
      <c r="D774" s="1518" t="s">
        <v>32</v>
      </c>
      <c r="E774" s="1508">
        <v>235</v>
      </c>
      <c r="F774" s="1499">
        <v>4</v>
      </c>
      <c r="G774" s="1499">
        <v>5</v>
      </c>
      <c r="H774" s="1499">
        <v>9</v>
      </c>
      <c r="I774" s="1499">
        <v>4</v>
      </c>
      <c r="J774" s="1499">
        <v>6</v>
      </c>
      <c r="K774" s="1499">
        <v>6</v>
      </c>
      <c r="L774" s="1499">
        <v>8</v>
      </c>
      <c r="M774" s="1499">
        <v>9</v>
      </c>
      <c r="N774" s="1499">
        <v>9</v>
      </c>
      <c r="O774" s="1499">
        <v>20</v>
      </c>
      <c r="P774" s="1499">
        <v>9</v>
      </c>
      <c r="Q774" s="1499">
        <v>16</v>
      </c>
      <c r="R774" s="1499">
        <v>19</v>
      </c>
      <c r="S774" s="1499">
        <v>27</v>
      </c>
      <c r="T774" s="1499">
        <v>17</v>
      </c>
      <c r="U774" s="1499">
        <v>15</v>
      </c>
      <c r="V774" s="1499">
        <v>21</v>
      </c>
      <c r="W774" s="1499">
        <v>16</v>
      </c>
      <c r="X774" s="1499">
        <v>9</v>
      </c>
      <c r="Y774" s="1499">
        <v>5</v>
      </c>
      <c r="Z774" s="1499" t="s">
        <v>36</v>
      </c>
      <c r="AA774" s="1508">
        <v>1</v>
      </c>
      <c r="AB774" s="1499">
        <v>18</v>
      </c>
      <c r="AC774" s="1499">
        <v>106</v>
      </c>
      <c r="AD774" s="1508">
        <v>110</v>
      </c>
      <c r="AE774" s="1500">
        <v>7.6923076923076925</v>
      </c>
      <c r="AF774" s="1500">
        <v>45.299145299145302</v>
      </c>
      <c r="AG774" s="1501">
        <v>47.008547008547005</v>
      </c>
    </row>
    <row r="775" spans="2:33" s="1520" customFormat="1" ht="11.45" customHeight="1">
      <c r="B775" s="1536" t="s">
        <v>1683</v>
      </c>
      <c r="C775" s="1545">
        <v>691</v>
      </c>
      <c r="D775" s="1547" t="s">
        <v>1435</v>
      </c>
      <c r="E775" s="1545">
        <v>1753</v>
      </c>
      <c r="F775" s="1548">
        <v>121</v>
      </c>
      <c r="G775" s="1548">
        <v>117</v>
      </c>
      <c r="H775" s="1548">
        <v>64</v>
      </c>
      <c r="I775" s="1548">
        <v>81</v>
      </c>
      <c r="J775" s="1548">
        <v>67</v>
      </c>
      <c r="K775" s="1548">
        <v>86</v>
      </c>
      <c r="L775" s="1548">
        <v>139</v>
      </c>
      <c r="M775" s="1548">
        <v>123</v>
      </c>
      <c r="N775" s="1548">
        <v>104</v>
      </c>
      <c r="O775" s="1548">
        <v>129</v>
      </c>
      <c r="P775" s="1548">
        <v>114</v>
      </c>
      <c r="Q775" s="1548">
        <v>129</v>
      </c>
      <c r="R775" s="1548">
        <v>112</v>
      </c>
      <c r="S775" s="1548">
        <v>99</v>
      </c>
      <c r="T775" s="1548">
        <v>88</v>
      </c>
      <c r="U775" s="1548">
        <v>56</v>
      </c>
      <c r="V775" s="1548">
        <v>48</v>
      </c>
      <c r="W775" s="1548">
        <v>25</v>
      </c>
      <c r="X775" s="1548">
        <v>9</v>
      </c>
      <c r="Y775" s="1548">
        <v>4</v>
      </c>
      <c r="Z775" s="1548" t="s">
        <v>36</v>
      </c>
      <c r="AA775" s="1545">
        <v>38</v>
      </c>
      <c r="AB775" s="1548">
        <v>302</v>
      </c>
      <c r="AC775" s="1548">
        <v>1084</v>
      </c>
      <c r="AD775" s="1545">
        <v>329</v>
      </c>
      <c r="AE775" s="1549">
        <v>17.609329446064141</v>
      </c>
      <c r="AF775" s="1549">
        <v>63.2069970845481</v>
      </c>
      <c r="AG775" s="1550">
        <v>19.183673469387756</v>
      </c>
    </row>
    <row r="776" spans="2:33" s="1520" customFormat="1" ht="11.45" customHeight="1">
      <c r="B776" s="1521"/>
      <c r="C776" s="1522"/>
      <c r="D776" s="1523" t="s">
        <v>31</v>
      </c>
      <c r="E776" s="1508">
        <v>848</v>
      </c>
      <c r="F776" s="1499">
        <v>62</v>
      </c>
      <c r="G776" s="1499">
        <v>61</v>
      </c>
      <c r="H776" s="1499">
        <v>36</v>
      </c>
      <c r="I776" s="1499">
        <v>38</v>
      </c>
      <c r="J776" s="1499">
        <v>33</v>
      </c>
      <c r="K776" s="1499">
        <v>44</v>
      </c>
      <c r="L776" s="1499">
        <v>68</v>
      </c>
      <c r="M776" s="1499">
        <v>67</v>
      </c>
      <c r="N776" s="1499">
        <v>43</v>
      </c>
      <c r="O776" s="1499">
        <v>69</v>
      </c>
      <c r="P776" s="1499">
        <v>45</v>
      </c>
      <c r="Q776" s="1499">
        <v>60</v>
      </c>
      <c r="R776" s="1499">
        <v>56</v>
      </c>
      <c r="S776" s="1499">
        <v>47</v>
      </c>
      <c r="T776" s="1499">
        <v>38</v>
      </c>
      <c r="U776" s="1499">
        <v>27</v>
      </c>
      <c r="V776" s="1499">
        <v>20</v>
      </c>
      <c r="W776" s="1499">
        <v>6</v>
      </c>
      <c r="X776" s="1499">
        <v>5</v>
      </c>
      <c r="Y776" s="1499">
        <v>3</v>
      </c>
      <c r="Z776" s="1499" t="s">
        <v>36</v>
      </c>
      <c r="AA776" s="1508">
        <v>20</v>
      </c>
      <c r="AB776" s="1499">
        <v>159</v>
      </c>
      <c r="AC776" s="1499">
        <v>523</v>
      </c>
      <c r="AD776" s="1508">
        <v>146</v>
      </c>
      <c r="AE776" s="1500">
        <v>19.202898550724637</v>
      </c>
      <c r="AF776" s="1500">
        <v>63.164251207729471</v>
      </c>
      <c r="AG776" s="1501">
        <v>17.632850241545896</v>
      </c>
    </row>
    <row r="777" spans="2:33" s="1520" customFormat="1" ht="11.45" customHeight="1">
      <c r="B777" s="1536"/>
      <c r="C777" s="1538"/>
      <c r="D777" s="1539" t="s">
        <v>32</v>
      </c>
      <c r="E777" s="1540">
        <v>905</v>
      </c>
      <c r="F777" s="1541">
        <v>59</v>
      </c>
      <c r="G777" s="1541">
        <v>56</v>
      </c>
      <c r="H777" s="1541">
        <v>28</v>
      </c>
      <c r="I777" s="1541">
        <v>43</v>
      </c>
      <c r="J777" s="1541">
        <v>34</v>
      </c>
      <c r="K777" s="1541">
        <v>42</v>
      </c>
      <c r="L777" s="1541">
        <v>71</v>
      </c>
      <c r="M777" s="1541">
        <v>56</v>
      </c>
      <c r="N777" s="1541">
        <v>61</v>
      </c>
      <c r="O777" s="1541">
        <v>60</v>
      </c>
      <c r="P777" s="1541">
        <v>69</v>
      </c>
      <c r="Q777" s="1541">
        <v>69</v>
      </c>
      <c r="R777" s="1541">
        <v>56</v>
      </c>
      <c r="S777" s="1541">
        <v>52</v>
      </c>
      <c r="T777" s="1541">
        <v>50</v>
      </c>
      <c r="U777" s="1541">
        <v>29</v>
      </c>
      <c r="V777" s="1541">
        <v>28</v>
      </c>
      <c r="W777" s="1541">
        <v>19</v>
      </c>
      <c r="X777" s="1541">
        <v>4</v>
      </c>
      <c r="Y777" s="1541">
        <v>1</v>
      </c>
      <c r="Z777" s="1541" t="s">
        <v>36</v>
      </c>
      <c r="AA777" s="1540">
        <v>18</v>
      </c>
      <c r="AB777" s="1541">
        <v>143</v>
      </c>
      <c r="AC777" s="1541">
        <v>561</v>
      </c>
      <c r="AD777" s="1540">
        <v>183</v>
      </c>
      <c r="AE777" s="1542">
        <v>16.121758737316799</v>
      </c>
      <c r="AF777" s="1542">
        <v>63.246899661781285</v>
      </c>
      <c r="AG777" s="1543">
        <v>20.631341600901916</v>
      </c>
    </row>
    <row r="778" spans="2:33" s="1520" customFormat="1" ht="11.45" customHeight="1">
      <c r="B778" s="1544" t="s">
        <v>1684</v>
      </c>
      <c r="C778" s="1508">
        <v>225</v>
      </c>
      <c r="D778" s="1518" t="s">
        <v>1435</v>
      </c>
      <c r="E778" s="1508">
        <v>537</v>
      </c>
      <c r="F778" s="1499">
        <v>15</v>
      </c>
      <c r="G778" s="1499">
        <v>15</v>
      </c>
      <c r="H778" s="1499">
        <v>15</v>
      </c>
      <c r="I778" s="1499">
        <v>15</v>
      </c>
      <c r="J778" s="1499">
        <v>28</v>
      </c>
      <c r="K778" s="1499">
        <v>32</v>
      </c>
      <c r="L778" s="1499">
        <v>19</v>
      </c>
      <c r="M778" s="1499">
        <v>29</v>
      </c>
      <c r="N778" s="1499">
        <v>30</v>
      </c>
      <c r="O778" s="1499">
        <v>23</v>
      </c>
      <c r="P778" s="1499">
        <v>33</v>
      </c>
      <c r="Q778" s="1499">
        <v>33</v>
      </c>
      <c r="R778" s="1499">
        <v>38</v>
      </c>
      <c r="S778" s="1499">
        <v>46</v>
      </c>
      <c r="T778" s="1499">
        <v>62</v>
      </c>
      <c r="U778" s="1499">
        <v>28</v>
      </c>
      <c r="V778" s="1499">
        <v>33</v>
      </c>
      <c r="W778" s="1499">
        <v>19</v>
      </c>
      <c r="X778" s="1499">
        <v>15</v>
      </c>
      <c r="Y778" s="1499">
        <v>7</v>
      </c>
      <c r="Z778" s="1499" t="s">
        <v>36</v>
      </c>
      <c r="AA778" s="1508">
        <v>2</v>
      </c>
      <c r="AB778" s="1499">
        <v>45</v>
      </c>
      <c r="AC778" s="1499">
        <v>280</v>
      </c>
      <c r="AD778" s="1508">
        <v>210</v>
      </c>
      <c r="AE778" s="1500">
        <v>8.4112149532710276</v>
      </c>
      <c r="AF778" s="1500">
        <v>52.336448598130836</v>
      </c>
      <c r="AG778" s="1501">
        <v>39.252336448598129</v>
      </c>
    </row>
    <row r="779" spans="2:33" s="1520" customFormat="1" ht="11.45" customHeight="1">
      <c r="B779" s="1521"/>
      <c r="C779" s="1522"/>
      <c r="D779" s="1523" t="s">
        <v>31</v>
      </c>
      <c r="E779" s="1508">
        <v>242</v>
      </c>
      <c r="F779" s="1499">
        <v>10</v>
      </c>
      <c r="G779" s="1499">
        <v>6</v>
      </c>
      <c r="H779" s="1499">
        <v>8</v>
      </c>
      <c r="I779" s="1499">
        <v>7</v>
      </c>
      <c r="J779" s="1499">
        <v>11</v>
      </c>
      <c r="K779" s="1499">
        <v>14</v>
      </c>
      <c r="L779" s="1499">
        <v>12</v>
      </c>
      <c r="M779" s="1499">
        <v>10</v>
      </c>
      <c r="N779" s="1499">
        <v>14</v>
      </c>
      <c r="O779" s="1499">
        <v>13</v>
      </c>
      <c r="P779" s="1499">
        <v>17</v>
      </c>
      <c r="Q779" s="1499">
        <v>14</v>
      </c>
      <c r="R779" s="1499">
        <v>21</v>
      </c>
      <c r="S779" s="1499">
        <v>20</v>
      </c>
      <c r="T779" s="1499">
        <v>30</v>
      </c>
      <c r="U779" s="1499">
        <v>11</v>
      </c>
      <c r="V779" s="1499">
        <v>13</v>
      </c>
      <c r="W779" s="1499">
        <v>7</v>
      </c>
      <c r="X779" s="1499">
        <v>2</v>
      </c>
      <c r="Y779" s="1499">
        <v>1</v>
      </c>
      <c r="Z779" s="1499" t="s">
        <v>36</v>
      </c>
      <c r="AA779" s="1508">
        <v>1</v>
      </c>
      <c r="AB779" s="1499">
        <v>24</v>
      </c>
      <c r="AC779" s="1499">
        <v>133</v>
      </c>
      <c r="AD779" s="1508">
        <v>84</v>
      </c>
      <c r="AE779" s="1500">
        <v>9.9585062240663902</v>
      </c>
      <c r="AF779" s="1500">
        <v>55.186721991701248</v>
      </c>
      <c r="AG779" s="1501">
        <v>34.854771784232362</v>
      </c>
    </row>
    <row r="780" spans="2:33" s="1520" customFormat="1" ht="11.45" customHeight="1">
      <c r="B780" s="1537"/>
      <c r="C780" s="1546"/>
      <c r="D780" s="1518" t="s">
        <v>32</v>
      </c>
      <c r="E780" s="1508">
        <v>295</v>
      </c>
      <c r="F780" s="1499">
        <v>5</v>
      </c>
      <c r="G780" s="1499">
        <v>9</v>
      </c>
      <c r="H780" s="1499">
        <v>7</v>
      </c>
      <c r="I780" s="1499">
        <v>8</v>
      </c>
      <c r="J780" s="1499">
        <v>17</v>
      </c>
      <c r="K780" s="1499">
        <v>18</v>
      </c>
      <c r="L780" s="1499">
        <v>7</v>
      </c>
      <c r="M780" s="1499">
        <v>19</v>
      </c>
      <c r="N780" s="1499">
        <v>16</v>
      </c>
      <c r="O780" s="1499">
        <v>10</v>
      </c>
      <c r="P780" s="1499">
        <v>16</v>
      </c>
      <c r="Q780" s="1499">
        <v>19</v>
      </c>
      <c r="R780" s="1499">
        <v>17</v>
      </c>
      <c r="S780" s="1499">
        <v>26</v>
      </c>
      <c r="T780" s="1499">
        <v>32</v>
      </c>
      <c r="U780" s="1499">
        <v>17</v>
      </c>
      <c r="V780" s="1499">
        <v>20</v>
      </c>
      <c r="W780" s="1499">
        <v>12</v>
      </c>
      <c r="X780" s="1499">
        <v>13</v>
      </c>
      <c r="Y780" s="1499">
        <v>6</v>
      </c>
      <c r="Z780" s="1499" t="s">
        <v>36</v>
      </c>
      <c r="AA780" s="1508">
        <v>1</v>
      </c>
      <c r="AB780" s="1499">
        <v>21</v>
      </c>
      <c r="AC780" s="1499">
        <v>147</v>
      </c>
      <c r="AD780" s="1508">
        <v>126</v>
      </c>
      <c r="AE780" s="1500">
        <v>7.1428571428571423</v>
      </c>
      <c r="AF780" s="1500">
        <v>50</v>
      </c>
      <c r="AG780" s="1501">
        <v>42.857142857142854</v>
      </c>
    </row>
    <row r="781" spans="2:33" s="1520" customFormat="1" ht="11.45" customHeight="1">
      <c r="B781" s="1536" t="s">
        <v>1685</v>
      </c>
      <c r="C781" s="1545">
        <v>394</v>
      </c>
      <c r="D781" s="1547" t="s">
        <v>1435</v>
      </c>
      <c r="E781" s="1545">
        <v>960</v>
      </c>
      <c r="F781" s="1548">
        <v>30</v>
      </c>
      <c r="G781" s="1548">
        <v>32</v>
      </c>
      <c r="H781" s="1548">
        <v>37</v>
      </c>
      <c r="I781" s="1548">
        <v>37</v>
      </c>
      <c r="J781" s="1548">
        <v>21</v>
      </c>
      <c r="K781" s="1548">
        <v>12</v>
      </c>
      <c r="L781" s="1548">
        <v>44</v>
      </c>
      <c r="M781" s="1548">
        <v>39</v>
      </c>
      <c r="N781" s="1548">
        <v>39</v>
      </c>
      <c r="O781" s="1548">
        <v>63</v>
      </c>
      <c r="P781" s="1548">
        <v>34</v>
      </c>
      <c r="Q781" s="1548">
        <v>66</v>
      </c>
      <c r="R781" s="1548">
        <v>78</v>
      </c>
      <c r="S781" s="1548">
        <v>122</v>
      </c>
      <c r="T781" s="1548">
        <v>144</v>
      </c>
      <c r="U781" s="1548">
        <v>51</v>
      </c>
      <c r="V781" s="1548">
        <v>47</v>
      </c>
      <c r="W781" s="1548">
        <v>38</v>
      </c>
      <c r="X781" s="1548">
        <v>19</v>
      </c>
      <c r="Y781" s="1548">
        <v>7</v>
      </c>
      <c r="Z781" s="1548" t="s">
        <v>36</v>
      </c>
      <c r="AA781" s="1545" t="s">
        <v>36</v>
      </c>
      <c r="AB781" s="1548">
        <v>99</v>
      </c>
      <c r="AC781" s="1548">
        <v>433</v>
      </c>
      <c r="AD781" s="1545">
        <v>428</v>
      </c>
      <c r="AE781" s="1549">
        <v>10.3125</v>
      </c>
      <c r="AF781" s="1549">
        <v>45.104166666666664</v>
      </c>
      <c r="AG781" s="1550">
        <v>44.583333333333336</v>
      </c>
    </row>
    <row r="782" spans="2:33" s="1520" customFormat="1" ht="11.45" customHeight="1">
      <c r="B782" s="1521"/>
      <c r="C782" s="1522"/>
      <c r="D782" s="1523" t="s">
        <v>31</v>
      </c>
      <c r="E782" s="1508">
        <v>432</v>
      </c>
      <c r="F782" s="1499">
        <v>19</v>
      </c>
      <c r="G782" s="1499">
        <v>13</v>
      </c>
      <c r="H782" s="1499">
        <v>20</v>
      </c>
      <c r="I782" s="1499">
        <v>15</v>
      </c>
      <c r="J782" s="1499">
        <v>7</v>
      </c>
      <c r="K782" s="1499">
        <v>4</v>
      </c>
      <c r="L782" s="1499">
        <v>22</v>
      </c>
      <c r="M782" s="1499">
        <v>14</v>
      </c>
      <c r="N782" s="1499">
        <v>20</v>
      </c>
      <c r="O782" s="1499">
        <v>30</v>
      </c>
      <c r="P782" s="1499">
        <v>18</v>
      </c>
      <c r="Q782" s="1499">
        <v>24</v>
      </c>
      <c r="R782" s="1499">
        <v>31</v>
      </c>
      <c r="S782" s="1499">
        <v>51</v>
      </c>
      <c r="T782" s="1499">
        <v>79</v>
      </c>
      <c r="U782" s="1499">
        <v>25</v>
      </c>
      <c r="V782" s="1499">
        <v>18</v>
      </c>
      <c r="W782" s="1499">
        <v>11</v>
      </c>
      <c r="X782" s="1499">
        <v>11</v>
      </c>
      <c r="Y782" s="1499" t="s">
        <v>36</v>
      </c>
      <c r="Z782" s="1499" t="s">
        <v>36</v>
      </c>
      <c r="AA782" s="1508" t="s">
        <v>36</v>
      </c>
      <c r="AB782" s="1499">
        <v>52</v>
      </c>
      <c r="AC782" s="1499">
        <v>185</v>
      </c>
      <c r="AD782" s="1508">
        <v>195</v>
      </c>
      <c r="AE782" s="1500">
        <v>12.037037037037036</v>
      </c>
      <c r="AF782" s="1500">
        <v>42.824074074074076</v>
      </c>
      <c r="AG782" s="1501">
        <v>45.138888888888893</v>
      </c>
    </row>
    <row r="783" spans="2:33" s="1520" customFormat="1" ht="11.45" customHeight="1">
      <c r="B783" s="1536"/>
      <c r="C783" s="1538"/>
      <c r="D783" s="1539" t="s">
        <v>32</v>
      </c>
      <c r="E783" s="1540">
        <v>528</v>
      </c>
      <c r="F783" s="1541">
        <v>11</v>
      </c>
      <c r="G783" s="1541">
        <v>19</v>
      </c>
      <c r="H783" s="1541">
        <v>17</v>
      </c>
      <c r="I783" s="1541">
        <v>22</v>
      </c>
      <c r="J783" s="1541">
        <v>14</v>
      </c>
      <c r="K783" s="1541">
        <v>8</v>
      </c>
      <c r="L783" s="1541">
        <v>22</v>
      </c>
      <c r="M783" s="1541">
        <v>25</v>
      </c>
      <c r="N783" s="1541">
        <v>19</v>
      </c>
      <c r="O783" s="1541">
        <v>33</v>
      </c>
      <c r="P783" s="1541">
        <v>16</v>
      </c>
      <c r="Q783" s="1541">
        <v>42</v>
      </c>
      <c r="R783" s="1541">
        <v>47</v>
      </c>
      <c r="S783" s="1541">
        <v>71</v>
      </c>
      <c r="T783" s="1541">
        <v>65</v>
      </c>
      <c r="U783" s="1541">
        <v>26</v>
      </c>
      <c r="V783" s="1541">
        <v>29</v>
      </c>
      <c r="W783" s="1541">
        <v>27</v>
      </c>
      <c r="X783" s="1541">
        <v>8</v>
      </c>
      <c r="Y783" s="1541">
        <v>7</v>
      </c>
      <c r="Z783" s="1541" t="s">
        <v>36</v>
      </c>
      <c r="AA783" s="1540" t="s">
        <v>36</v>
      </c>
      <c r="AB783" s="1541">
        <v>47</v>
      </c>
      <c r="AC783" s="1541">
        <v>248</v>
      </c>
      <c r="AD783" s="1540">
        <v>233</v>
      </c>
      <c r="AE783" s="1542">
        <v>8.9015151515151523</v>
      </c>
      <c r="AF783" s="1542">
        <v>46.969696969696969</v>
      </c>
      <c r="AG783" s="1543">
        <v>44.128787878787875</v>
      </c>
    </row>
    <row r="784" spans="2:33" s="1520" customFormat="1" ht="11.45" customHeight="1">
      <c r="B784" s="1544" t="s">
        <v>1686</v>
      </c>
      <c r="C784" s="1508">
        <v>511</v>
      </c>
      <c r="D784" s="1518" t="s">
        <v>1435</v>
      </c>
      <c r="E784" s="1508">
        <v>1268</v>
      </c>
      <c r="F784" s="1499">
        <v>35</v>
      </c>
      <c r="G784" s="1499">
        <v>43</v>
      </c>
      <c r="H784" s="1499">
        <v>37</v>
      </c>
      <c r="I784" s="1499">
        <v>46</v>
      </c>
      <c r="J784" s="1499">
        <v>33</v>
      </c>
      <c r="K784" s="1499">
        <v>26</v>
      </c>
      <c r="L784" s="1499">
        <v>35</v>
      </c>
      <c r="M784" s="1499">
        <v>60</v>
      </c>
      <c r="N784" s="1499">
        <v>63</v>
      </c>
      <c r="O784" s="1499">
        <v>65</v>
      </c>
      <c r="P784" s="1499">
        <v>72</v>
      </c>
      <c r="Q784" s="1499">
        <v>76</v>
      </c>
      <c r="R784" s="1499">
        <v>111</v>
      </c>
      <c r="S784" s="1499">
        <v>158</v>
      </c>
      <c r="T784" s="1499">
        <v>158</v>
      </c>
      <c r="U784" s="1499">
        <v>82</v>
      </c>
      <c r="V784" s="1499">
        <v>65</v>
      </c>
      <c r="W784" s="1499">
        <v>62</v>
      </c>
      <c r="X784" s="1499">
        <v>36</v>
      </c>
      <c r="Y784" s="1499">
        <v>4</v>
      </c>
      <c r="Z784" s="1499">
        <v>1</v>
      </c>
      <c r="AA784" s="1508" t="s">
        <v>36</v>
      </c>
      <c r="AB784" s="1499">
        <v>115</v>
      </c>
      <c r="AC784" s="1499">
        <v>587</v>
      </c>
      <c r="AD784" s="1508">
        <v>566</v>
      </c>
      <c r="AE784" s="1500">
        <v>9.0694006309148278</v>
      </c>
      <c r="AF784" s="1500">
        <v>46.293375394321771</v>
      </c>
      <c r="AG784" s="1501">
        <v>44.637223974763408</v>
      </c>
    </row>
    <row r="785" spans="2:33" s="1520" customFormat="1" ht="11.45" customHeight="1">
      <c r="B785" s="1521"/>
      <c r="C785" s="1522"/>
      <c r="D785" s="1523" t="s">
        <v>31</v>
      </c>
      <c r="E785" s="1508">
        <v>565</v>
      </c>
      <c r="F785" s="1499">
        <v>17</v>
      </c>
      <c r="G785" s="1499">
        <v>24</v>
      </c>
      <c r="H785" s="1499">
        <v>22</v>
      </c>
      <c r="I785" s="1499">
        <v>22</v>
      </c>
      <c r="J785" s="1499">
        <v>14</v>
      </c>
      <c r="K785" s="1499">
        <v>8</v>
      </c>
      <c r="L785" s="1499">
        <v>18</v>
      </c>
      <c r="M785" s="1499">
        <v>25</v>
      </c>
      <c r="N785" s="1499">
        <v>29</v>
      </c>
      <c r="O785" s="1499">
        <v>30</v>
      </c>
      <c r="P785" s="1499">
        <v>31</v>
      </c>
      <c r="Q785" s="1499">
        <v>25</v>
      </c>
      <c r="R785" s="1499">
        <v>49</v>
      </c>
      <c r="S785" s="1499">
        <v>62</v>
      </c>
      <c r="T785" s="1499">
        <v>84</v>
      </c>
      <c r="U785" s="1499">
        <v>38</v>
      </c>
      <c r="V785" s="1499">
        <v>29</v>
      </c>
      <c r="W785" s="1499">
        <v>26</v>
      </c>
      <c r="X785" s="1499">
        <v>11</v>
      </c>
      <c r="Y785" s="1499">
        <v>1</v>
      </c>
      <c r="Z785" s="1499" t="s">
        <v>36</v>
      </c>
      <c r="AA785" s="1508" t="s">
        <v>36</v>
      </c>
      <c r="AB785" s="1499">
        <v>63</v>
      </c>
      <c r="AC785" s="1499">
        <v>251</v>
      </c>
      <c r="AD785" s="1508">
        <v>251</v>
      </c>
      <c r="AE785" s="1500">
        <v>11.150442477876107</v>
      </c>
      <c r="AF785" s="1500">
        <v>44.424778761061944</v>
      </c>
      <c r="AG785" s="1501">
        <v>44.424778761061944</v>
      </c>
    </row>
    <row r="786" spans="2:33" s="1520" customFormat="1" ht="11.45" customHeight="1">
      <c r="B786" s="1537"/>
      <c r="C786" s="1546"/>
      <c r="D786" s="1518" t="s">
        <v>32</v>
      </c>
      <c r="E786" s="1508">
        <v>703</v>
      </c>
      <c r="F786" s="1499">
        <v>18</v>
      </c>
      <c r="G786" s="1499">
        <v>19</v>
      </c>
      <c r="H786" s="1499">
        <v>15</v>
      </c>
      <c r="I786" s="1499">
        <v>24</v>
      </c>
      <c r="J786" s="1499">
        <v>19</v>
      </c>
      <c r="K786" s="1499">
        <v>18</v>
      </c>
      <c r="L786" s="1499">
        <v>17</v>
      </c>
      <c r="M786" s="1499">
        <v>35</v>
      </c>
      <c r="N786" s="1499">
        <v>34</v>
      </c>
      <c r="O786" s="1499">
        <v>35</v>
      </c>
      <c r="P786" s="1499">
        <v>41</v>
      </c>
      <c r="Q786" s="1499">
        <v>51</v>
      </c>
      <c r="R786" s="1499">
        <v>62</v>
      </c>
      <c r="S786" s="1499">
        <v>96</v>
      </c>
      <c r="T786" s="1499">
        <v>74</v>
      </c>
      <c r="U786" s="1499">
        <v>44</v>
      </c>
      <c r="V786" s="1499">
        <v>36</v>
      </c>
      <c r="W786" s="1499">
        <v>36</v>
      </c>
      <c r="X786" s="1499">
        <v>25</v>
      </c>
      <c r="Y786" s="1499">
        <v>3</v>
      </c>
      <c r="Z786" s="1499">
        <v>1</v>
      </c>
      <c r="AA786" s="1508" t="s">
        <v>36</v>
      </c>
      <c r="AB786" s="1499">
        <v>52</v>
      </c>
      <c r="AC786" s="1499">
        <v>336</v>
      </c>
      <c r="AD786" s="1508">
        <v>315</v>
      </c>
      <c r="AE786" s="1500">
        <v>7.3968705547652922</v>
      </c>
      <c r="AF786" s="1500">
        <v>47.795163584637265</v>
      </c>
      <c r="AG786" s="1501">
        <v>44.807965860597434</v>
      </c>
    </row>
    <row r="787" spans="2:33" s="1520" customFormat="1" ht="11.45" customHeight="1">
      <c r="B787" s="1536" t="s">
        <v>1687</v>
      </c>
      <c r="C787" s="1545">
        <v>519</v>
      </c>
      <c r="D787" s="1547" t="s">
        <v>1435</v>
      </c>
      <c r="E787" s="1545">
        <v>1428</v>
      </c>
      <c r="F787" s="1548">
        <v>32</v>
      </c>
      <c r="G787" s="1548">
        <v>44</v>
      </c>
      <c r="H787" s="1548">
        <v>42</v>
      </c>
      <c r="I787" s="1548">
        <v>48</v>
      </c>
      <c r="J787" s="1548">
        <v>34</v>
      </c>
      <c r="K787" s="1548">
        <v>34</v>
      </c>
      <c r="L787" s="1548">
        <v>69</v>
      </c>
      <c r="M787" s="1548">
        <v>62</v>
      </c>
      <c r="N787" s="1548">
        <v>45</v>
      </c>
      <c r="O787" s="1548">
        <v>67</v>
      </c>
      <c r="P787" s="1548">
        <v>67</v>
      </c>
      <c r="Q787" s="1548">
        <v>114</v>
      </c>
      <c r="R787" s="1548">
        <v>156</v>
      </c>
      <c r="S787" s="1548">
        <v>211</v>
      </c>
      <c r="T787" s="1548">
        <v>147</v>
      </c>
      <c r="U787" s="1548">
        <v>62</v>
      </c>
      <c r="V787" s="1548">
        <v>72</v>
      </c>
      <c r="W787" s="1548">
        <v>57</v>
      </c>
      <c r="X787" s="1548">
        <v>38</v>
      </c>
      <c r="Y787" s="1548">
        <v>17</v>
      </c>
      <c r="Z787" s="1548">
        <v>5</v>
      </c>
      <c r="AA787" s="1545">
        <v>5</v>
      </c>
      <c r="AB787" s="1548">
        <v>118</v>
      </c>
      <c r="AC787" s="1548">
        <v>696</v>
      </c>
      <c r="AD787" s="1545">
        <v>609</v>
      </c>
      <c r="AE787" s="1549">
        <v>8.2923401264933236</v>
      </c>
      <c r="AF787" s="1549">
        <v>48.910751932536897</v>
      </c>
      <c r="AG787" s="1550">
        <v>42.796907940969781</v>
      </c>
    </row>
    <row r="788" spans="2:33" s="1520" customFormat="1" ht="11.45" customHeight="1">
      <c r="B788" s="1521"/>
      <c r="C788" s="1522"/>
      <c r="D788" s="1523" t="s">
        <v>31</v>
      </c>
      <c r="E788" s="1508">
        <v>644</v>
      </c>
      <c r="F788" s="1499">
        <v>18</v>
      </c>
      <c r="G788" s="1499">
        <v>25</v>
      </c>
      <c r="H788" s="1499">
        <v>28</v>
      </c>
      <c r="I788" s="1499">
        <v>27</v>
      </c>
      <c r="J788" s="1499">
        <v>17</v>
      </c>
      <c r="K788" s="1499">
        <v>14</v>
      </c>
      <c r="L788" s="1499">
        <v>33</v>
      </c>
      <c r="M788" s="1499">
        <v>25</v>
      </c>
      <c r="N788" s="1499">
        <v>22</v>
      </c>
      <c r="O788" s="1499">
        <v>29</v>
      </c>
      <c r="P788" s="1499">
        <v>28</v>
      </c>
      <c r="Q788" s="1499">
        <v>42</v>
      </c>
      <c r="R788" s="1499">
        <v>73</v>
      </c>
      <c r="S788" s="1499">
        <v>99</v>
      </c>
      <c r="T788" s="1499">
        <v>81</v>
      </c>
      <c r="U788" s="1499">
        <v>36</v>
      </c>
      <c r="V788" s="1499">
        <v>19</v>
      </c>
      <c r="W788" s="1499">
        <v>16</v>
      </c>
      <c r="X788" s="1499">
        <v>9</v>
      </c>
      <c r="Y788" s="1499" t="s">
        <v>36</v>
      </c>
      <c r="Z788" s="1499" t="s">
        <v>36</v>
      </c>
      <c r="AA788" s="1508">
        <v>3</v>
      </c>
      <c r="AB788" s="1499">
        <v>71</v>
      </c>
      <c r="AC788" s="1499">
        <v>310</v>
      </c>
      <c r="AD788" s="1508">
        <v>260</v>
      </c>
      <c r="AE788" s="1500">
        <v>11.076443057722308</v>
      </c>
      <c r="AF788" s="1500">
        <v>48.361934477379094</v>
      </c>
      <c r="AG788" s="1501">
        <v>40.561622464898598</v>
      </c>
    </row>
    <row r="789" spans="2:33" s="1520" customFormat="1" ht="11.45" customHeight="1">
      <c r="B789" s="1536"/>
      <c r="C789" s="1538"/>
      <c r="D789" s="1539" t="s">
        <v>32</v>
      </c>
      <c r="E789" s="1540">
        <v>784</v>
      </c>
      <c r="F789" s="1541">
        <v>14</v>
      </c>
      <c r="G789" s="1541">
        <v>19</v>
      </c>
      <c r="H789" s="1541">
        <v>14</v>
      </c>
      <c r="I789" s="1541">
        <v>21</v>
      </c>
      <c r="J789" s="1541">
        <v>17</v>
      </c>
      <c r="K789" s="1541">
        <v>20</v>
      </c>
      <c r="L789" s="1541">
        <v>36</v>
      </c>
      <c r="M789" s="1541">
        <v>37</v>
      </c>
      <c r="N789" s="1541">
        <v>23</v>
      </c>
      <c r="O789" s="1541">
        <v>38</v>
      </c>
      <c r="P789" s="1541">
        <v>39</v>
      </c>
      <c r="Q789" s="1541">
        <v>72</v>
      </c>
      <c r="R789" s="1541">
        <v>83</v>
      </c>
      <c r="S789" s="1541">
        <v>112</v>
      </c>
      <c r="T789" s="1541">
        <v>66</v>
      </c>
      <c r="U789" s="1541">
        <v>26</v>
      </c>
      <c r="V789" s="1541">
        <v>53</v>
      </c>
      <c r="W789" s="1541">
        <v>41</v>
      </c>
      <c r="X789" s="1541">
        <v>29</v>
      </c>
      <c r="Y789" s="1541">
        <v>17</v>
      </c>
      <c r="Z789" s="1541">
        <v>5</v>
      </c>
      <c r="AA789" s="1540">
        <v>2</v>
      </c>
      <c r="AB789" s="1541">
        <v>47</v>
      </c>
      <c r="AC789" s="1541">
        <v>386</v>
      </c>
      <c r="AD789" s="1540">
        <v>349</v>
      </c>
      <c r="AE789" s="1542">
        <v>6.0102301790281327</v>
      </c>
      <c r="AF789" s="1542">
        <v>49.36061381074169</v>
      </c>
      <c r="AG789" s="1543">
        <v>44.629156010230183</v>
      </c>
    </row>
    <row r="790" spans="2:33" s="1520" customFormat="1" ht="11.45" customHeight="1">
      <c r="B790" s="1544" t="s">
        <v>1688</v>
      </c>
      <c r="C790" s="1508">
        <v>436</v>
      </c>
      <c r="D790" s="1518" t="s">
        <v>1435</v>
      </c>
      <c r="E790" s="1508">
        <v>1003</v>
      </c>
      <c r="F790" s="1499">
        <v>44</v>
      </c>
      <c r="G790" s="1499">
        <v>38</v>
      </c>
      <c r="H790" s="1499">
        <v>71</v>
      </c>
      <c r="I790" s="1499">
        <v>60</v>
      </c>
      <c r="J790" s="1499">
        <v>45</v>
      </c>
      <c r="K790" s="1499">
        <v>37</v>
      </c>
      <c r="L790" s="1499">
        <v>35</v>
      </c>
      <c r="M790" s="1499">
        <v>47</v>
      </c>
      <c r="N790" s="1499">
        <v>58</v>
      </c>
      <c r="O790" s="1499">
        <v>60</v>
      </c>
      <c r="P790" s="1499">
        <v>64</v>
      </c>
      <c r="Q790" s="1499">
        <v>65</v>
      </c>
      <c r="R790" s="1499">
        <v>86</v>
      </c>
      <c r="S790" s="1499">
        <v>104</v>
      </c>
      <c r="T790" s="1499">
        <v>73</v>
      </c>
      <c r="U790" s="1499">
        <v>46</v>
      </c>
      <c r="V790" s="1499">
        <v>38</v>
      </c>
      <c r="W790" s="1499">
        <v>18</v>
      </c>
      <c r="X790" s="1499">
        <v>9</v>
      </c>
      <c r="Y790" s="1499">
        <v>1</v>
      </c>
      <c r="Z790" s="1499">
        <v>1</v>
      </c>
      <c r="AA790" s="1508">
        <v>3</v>
      </c>
      <c r="AB790" s="1499">
        <v>153</v>
      </c>
      <c r="AC790" s="1499">
        <v>557</v>
      </c>
      <c r="AD790" s="1508">
        <v>290</v>
      </c>
      <c r="AE790" s="1500">
        <v>15.299999999999999</v>
      </c>
      <c r="AF790" s="1500">
        <v>55.7</v>
      </c>
      <c r="AG790" s="1501">
        <v>28.999999999999996</v>
      </c>
    </row>
    <row r="791" spans="2:33" s="1520" customFormat="1" ht="11.45" customHeight="1">
      <c r="B791" s="1521"/>
      <c r="C791" s="1522"/>
      <c r="D791" s="1523" t="s">
        <v>31</v>
      </c>
      <c r="E791" s="1508">
        <v>450</v>
      </c>
      <c r="F791" s="1499">
        <v>25</v>
      </c>
      <c r="G791" s="1499">
        <v>14</v>
      </c>
      <c r="H791" s="1499">
        <v>36</v>
      </c>
      <c r="I791" s="1499">
        <v>29</v>
      </c>
      <c r="J791" s="1499">
        <v>19</v>
      </c>
      <c r="K791" s="1499">
        <v>22</v>
      </c>
      <c r="L791" s="1499">
        <v>13</v>
      </c>
      <c r="M791" s="1499">
        <v>17</v>
      </c>
      <c r="N791" s="1499">
        <v>23</v>
      </c>
      <c r="O791" s="1499">
        <v>30</v>
      </c>
      <c r="P791" s="1499">
        <v>22</v>
      </c>
      <c r="Q791" s="1499">
        <v>28</v>
      </c>
      <c r="R791" s="1499">
        <v>27</v>
      </c>
      <c r="S791" s="1499">
        <v>55</v>
      </c>
      <c r="T791" s="1499">
        <v>37</v>
      </c>
      <c r="U791" s="1499">
        <v>19</v>
      </c>
      <c r="V791" s="1499">
        <v>17</v>
      </c>
      <c r="W791" s="1499">
        <v>9</v>
      </c>
      <c r="X791" s="1499">
        <v>6</v>
      </c>
      <c r="Y791" s="1499" t="s">
        <v>36</v>
      </c>
      <c r="Z791" s="1499" t="s">
        <v>36</v>
      </c>
      <c r="AA791" s="1508">
        <v>2</v>
      </c>
      <c r="AB791" s="1499">
        <v>75</v>
      </c>
      <c r="AC791" s="1499">
        <v>230</v>
      </c>
      <c r="AD791" s="1508">
        <v>143</v>
      </c>
      <c r="AE791" s="1500">
        <v>16.741071428571427</v>
      </c>
      <c r="AF791" s="1500">
        <v>51.339285714285708</v>
      </c>
      <c r="AG791" s="1501">
        <v>31.919642857142854</v>
      </c>
    </row>
    <row r="792" spans="2:33" s="1520" customFormat="1" ht="11.45" customHeight="1">
      <c r="B792" s="1537"/>
      <c r="C792" s="1546"/>
      <c r="D792" s="1518" t="s">
        <v>32</v>
      </c>
      <c r="E792" s="1508">
        <v>553</v>
      </c>
      <c r="F792" s="1499">
        <v>19</v>
      </c>
      <c r="G792" s="1499">
        <v>24</v>
      </c>
      <c r="H792" s="1499">
        <v>35</v>
      </c>
      <c r="I792" s="1499">
        <v>31</v>
      </c>
      <c r="J792" s="1499">
        <v>26</v>
      </c>
      <c r="K792" s="1499">
        <v>15</v>
      </c>
      <c r="L792" s="1499">
        <v>22</v>
      </c>
      <c r="M792" s="1499">
        <v>30</v>
      </c>
      <c r="N792" s="1499">
        <v>35</v>
      </c>
      <c r="O792" s="1499">
        <v>30</v>
      </c>
      <c r="P792" s="1499">
        <v>42</v>
      </c>
      <c r="Q792" s="1499">
        <v>37</v>
      </c>
      <c r="R792" s="1499">
        <v>59</v>
      </c>
      <c r="S792" s="1499">
        <v>49</v>
      </c>
      <c r="T792" s="1499">
        <v>36</v>
      </c>
      <c r="U792" s="1499">
        <v>27</v>
      </c>
      <c r="V792" s="1499">
        <v>21</v>
      </c>
      <c r="W792" s="1499">
        <v>9</v>
      </c>
      <c r="X792" s="1499">
        <v>3</v>
      </c>
      <c r="Y792" s="1499">
        <v>1</v>
      </c>
      <c r="Z792" s="1499">
        <v>1</v>
      </c>
      <c r="AA792" s="1508">
        <v>1</v>
      </c>
      <c r="AB792" s="1499">
        <v>78</v>
      </c>
      <c r="AC792" s="1499">
        <v>327</v>
      </c>
      <c r="AD792" s="1508">
        <v>147</v>
      </c>
      <c r="AE792" s="1500">
        <v>14.130434782608695</v>
      </c>
      <c r="AF792" s="1500">
        <v>59.239130434782602</v>
      </c>
      <c r="AG792" s="1501">
        <v>26.630434782608699</v>
      </c>
    </row>
    <row r="793" spans="2:33" s="1520" customFormat="1" ht="11.45" customHeight="1">
      <c r="B793" s="1536" t="s">
        <v>1689</v>
      </c>
      <c r="C793" s="1545">
        <v>73</v>
      </c>
      <c r="D793" s="1547" t="s">
        <v>1435</v>
      </c>
      <c r="E793" s="1545">
        <v>174</v>
      </c>
      <c r="F793" s="1548">
        <v>1</v>
      </c>
      <c r="G793" s="1548">
        <v>5</v>
      </c>
      <c r="H793" s="1548">
        <v>3</v>
      </c>
      <c r="I793" s="1548">
        <v>4</v>
      </c>
      <c r="J793" s="1548">
        <v>2</v>
      </c>
      <c r="K793" s="1548">
        <v>4</v>
      </c>
      <c r="L793" s="1548">
        <v>5</v>
      </c>
      <c r="M793" s="1548">
        <v>9</v>
      </c>
      <c r="N793" s="1548">
        <v>12</v>
      </c>
      <c r="O793" s="1548">
        <v>6</v>
      </c>
      <c r="P793" s="1548">
        <v>22</v>
      </c>
      <c r="Q793" s="1548">
        <v>21</v>
      </c>
      <c r="R793" s="1548">
        <v>19</v>
      </c>
      <c r="S793" s="1548">
        <v>17</v>
      </c>
      <c r="T793" s="1548">
        <v>16</v>
      </c>
      <c r="U793" s="1548">
        <v>10</v>
      </c>
      <c r="V793" s="1548">
        <v>9</v>
      </c>
      <c r="W793" s="1548">
        <v>5</v>
      </c>
      <c r="X793" s="1548">
        <v>3</v>
      </c>
      <c r="Y793" s="1548">
        <v>1</v>
      </c>
      <c r="Z793" s="1548" t="s">
        <v>36</v>
      </c>
      <c r="AA793" s="1545" t="s">
        <v>36</v>
      </c>
      <c r="AB793" s="1548">
        <v>9</v>
      </c>
      <c r="AC793" s="1548">
        <v>104</v>
      </c>
      <c r="AD793" s="1545">
        <v>61</v>
      </c>
      <c r="AE793" s="1549">
        <v>5.1724137931034484</v>
      </c>
      <c r="AF793" s="1549">
        <v>59.770114942528743</v>
      </c>
      <c r="AG793" s="1550">
        <v>35.05747126436782</v>
      </c>
    </row>
    <row r="794" spans="2:33" s="1520" customFormat="1" ht="11.45" customHeight="1">
      <c r="B794" s="1521"/>
      <c r="C794" s="1522"/>
      <c r="D794" s="1523" t="s">
        <v>31</v>
      </c>
      <c r="E794" s="1508">
        <v>78</v>
      </c>
      <c r="F794" s="1499">
        <v>1</v>
      </c>
      <c r="G794" s="1499">
        <v>2</v>
      </c>
      <c r="H794" s="1499">
        <v>1</v>
      </c>
      <c r="I794" s="1499">
        <v>2</v>
      </c>
      <c r="J794" s="1499">
        <v>1</v>
      </c>
      <c r="K794" s="1499">
        <v>2</v>
      </c>
      <c r="L794" s="1499">
        <v>1</v>
      </c>
      <c r="M794" s="1499">
        <v>3</v>
      </c>
      <c r="N794" s="1499">
        <v>6</v>
      </c>
      <c r="O794" s="1499">
        <v>3</v>
      </c>
      <c r="P794" s="1499">
        <v>11</v>
      </c>
      <c r="Q794" s="1499">
        <v>13</v>
      </c>
      <c r="R794" s="1499">
        <v>8</v>
      </c>
      <c r="S794" s="1499">
        <v>10</v>
      </c>
      <c r="T794" s="1499">
        <v>7</v>
      </c>
      <c r="U794" s="1499">
        <v>3</v>
      </c>
      <c r="V794" s="1499">
        <v>1</v>
      </c>
      <c r="W794" s="1499">
        <v>2</v>
      </c>
      <c r="X794" s="1499">
        <v>1</v>
      </c>
      <c r="Y794" s="1499" t="s">
        <v>36</v>
      </c>
      <c r="Z794" s="1499" t="s">
        <v>36</v>
      </c>
      <c r="AA794" s="1508" t="s">
        <v>36</v>
      </c>
      <c r="AB794" s="1499">
        <v>4</v>
      </c>
      <c r="AC794" s="1499">
        <v>50</v>
      </c>
      <c r="AD794" s="1508">
        <v>24</v>
      </c>
      <c r="AE794" s="1500">
        <v>5.1282051282051277</v>
      </c>
      <c r="AF794" s="1500">
        <v>64.102564102564102</v>
      </c>
      <c r="AG794" s="1501">
        <v>30.76923076923077</v>
      </c>
    </row>
    <row r="795" spans="2:33" s="1520" customFormat="1" ht="11.45" customHeight="1">
      <c r="B795" s="1536"/>
      <c r="C795" s="1580"/>
      <c r="D795" s="1531" t="s">
        <v>32</v>
      </c>
      <c r="E795" s="1581">
        <v>96</v>
      </c>
      <c r="F795" s="1582" t="s">
        <v>36</v>
      </c>
      <c r="G795" s="1582">
        <v>3</v>
      </c>
      <c r="H795" s="1582">
        <v>2</v>
      </c>
      <c r="I795" s="1582">
        <v>2</v>
      </c>
      <c r="J795" s="1582">
        <v>1</v>
      </c>
      <c r="K795" s="1582">
        <v>2</v>
      </c>
      <c r="L795" s="1582">
        <v>4</v>
      </c>
      <c r="M795" s="1582">
        <v>6</v>
      </c>
      <c r="N795" s="1582">
        <v>6</v>
      </c>
      <c r="O795" s="1582">
        <v>3</v>
      </c>
      <c r="P795" s="1582">
        <v>11</v>
      </c>
      <c r="Q795" s="1582">
        <v>8</v>
      </c>
      <c r="R795" s="1582">
        <v>11</v>
      </c>
      <c r="S795" s="1582">
        <v>7</v>
      </c>
      <c r="T795" s="1582">
        <v>9</v>
      </c>
      <c r="U795" s="1582">
        <v>7</v>
      </c>
      <c r="V795" s="1582">
        <v>8</v>
      </c>
      <c r="W795" s="1582">
        <v>3</v>
      </c>
      <c r="X795" s="1582">
        <v>2</v>
      </c>
      <c r="Y795" s="1582">
        <v>1</v>
      </c>
      <c r="Z795" s="1582" t="s">
        <v>36</v>
      </c>
      <c r="AA795" s="1581" t="s">
        <v>36</v>
      </c>
      <c r="AB795" s="1582">
        <v>5</v>
      </c>
      <c r="AC795" s="1582">
        <v>54</v>
      </c>
      <c r="AD795" s="1581">
        <v>37</v>
      </c>
      <c r="AE795" s="1534">
        <v>5.2083333333333339</v>
      </c>
      <c r="AF795" s="1534">
        <v>56.25</v>
      </c>
      <c r="AG795" s="1535">
        <v>38.541666666666671</v>
      </c>
    </row>
    <row r="796" spans="2:33" s="1520" customFormat="1" ht="11.45" customHeight="1">
      <c r="B796" s="1583" t="s">
        <v>1690</v>
      </c>
      <c r="C796" s="1508">
        <v>2361</v>
      </c>
      <c r="D796" s="1518" t="s">
        <v>1435</v>
      </c>
      <c r="E796" s="1508">
        <v>6623</v>
      </c>
      <c r="F796" s="1499">
        <v>523</v>
      </c>
      <c r="G796" s="1499">
        <v>555</v>
      </c>
      <c r="H796" s="1499">
        <v>445</v>
      </c>
      <c r="I796" s="1499">
        <v>326</v>
      </c>
      <c r="J796" s="1499">
        <v>192</v>
      </c>
      <c r="K796" s="1499">
        <v>257</v>
      </c>
      <c r="L796" s="1499">
        <v>493</v>
      </c>
      <c r="M796" s="1499">
        <v>469</v>
      </c>
      <c r="N796" s="1499">
        <v>516</v>
      </c>
      <c r="O796" s="1499">
        <v>550</v>
      </c>
      <c r="P796" s="1499">
        <v>336</v>
      </c>
      <c r="Q796" s="1499">
        <v>327</v>
      </c>
      <c r="R796" s="1499">
        <v>337</v>
      </c>
      <c r="S796" s="1499">
        <v>379</v>
      </c>
      <c r="T796" s="1499">
        <v>322</v>
      </c>
      <c r="U796" s="1499">
        <v>207</v>
      </c>
      <c r="V796" s="1499">
        <v>152</v>
      </c>
      <c r="W796" s="1499">
        <v>118</v>
      </c>
      <c r="X796" s="1499">
        <v>62</v>
      </c>
      <c r="Y796" s="1499">
        <v>30</v>
      </c>
      <c r="Z796" s="1499">
        <v>3</v>
      </c>
      <c r="AA796" s="1508">
        <v>24</v>
      </c>
      <c r="AB796" s="1499">
        <v>1523</v>
      </c>
      <c r="AC796" s="1499">
        <v>3803</v>
      </c>
      <c r="AD796" s="1508">
        <v>1273</v>
      </c>
      <c r="AE796" s="1500">
        <v>23.079254432489769</v>
      </c>
      <c r="AF796" s="1500">
        <v>57.629943930898619</v>
      </c>
      <c r="AG796" s="1501">
        <v>19.290801636611608</v>
      </c>
    </row>
    <row r="797" spans="2:33" s="1520" customFormat="1" ht="11.45" customHeight="1">
      <c r="B797" s="1521"/>
      <c r="C797" s="1522"/>
      <c r="D797" s="1523" t="s">
        <v>31</v>
      </c>
      <c r="E797" s="1508">
        <v>3146</v>
      </c>
      <c r="F797" s="1499">
        <v>260</v>
      </c>
      <c r="G797" s="1499">
        <v>280</v>
      </c>
      <c r="H797" s="1499">
        <v>247</v>
      </c>
      <c r="I797" s="1499">
        <v>154</v>
      </c>
      <c r="J797" s="1499">
        <v>78</v>
      </c>
      <c r="K797" s="1499">
        <v>118</v>
      </c>
      <c r="L797" s="1499">
        <v>232</v>
      </c>
      <c r="M797" s="1499">
        <v>215</v>
      </c>
      <c r="N797" s="1499">
        <v>264</v>
      </c>
      <c r="O797" s="1499">
        <v>272</v>
      </c>
      <c r="P797" s="1499">
        <v>160</v>
      </c>
      <c r="Q797" s="1499">
        <v>159</v>
      </c>
      <c r="R797" s="1499">
        <v>159</v>
      </c>
      <c r="S797" s="1499">
        <v>188</v>
      </c>
      <c r="T797" s="1499">
        <v>152</v>
      </c>
      <c r="U797" s="1499">
        <v>89</v>
      </c>
      <c r="V797" s="1499">
        <v>52</v>
      </c>
      <c r="W797" s="1499">
        <v>29</v>
      </c>
      <c r="X797" s="1499">
        <v>15</v>
      </c>
      <c r="Y797" s="1499">
        <v>6</v>
      </c>
      <c r="Z797" s="1499">
        <v>0</v>
      </c>
      <c r="AA797" s="1508">
        <v>17</v>
      </c>
      <c r="AB797" s="1499">
        <v>787</v>
      </c>
      <c r="AC797" s="1499">
        <v>1811</v>
      </c>
      <c r="AD797" s="1508">
        <v>531</v>
      </c>
      <c r="AE797" s="1500">
        <v>25.151805688718444</v>
      </c>
      <c r="AF797" s="1500">
        <v>57.877916267178009</v>
      </c>
      <c r="AG797" s="1501">
        <v>16.970278044103548</v>
      </c>
    </row>
    <row r="798" spans="2:33" s="1520" customFormat="1" ht="11.45" customHeight="1">
      <c r="B798" s="1529"/>
      <c r="C798" s="1580"/>
      <c r="D798" s="1531" t="s">
        <v>32</v>
      </c>
      <c r="E798" s="1581">
        <v>3477</v>
      </c>
      <c r="F798" s="1582">
        <v>263</v>
      </c>
      <c r="G798" s="1582">
        <v>275</v>
      </c>
      <c r="H798" s="1582">
        <v>198</v>
      </c>
      <c r="I798" s="1582">
        <v>172</v>
      </c>
      <c r="J798" s="1582">
        <v>114</v>
      </c>
      <c r="K798" s="1582">
        <v>139</v>
      </c>
      <c r="L798" s="1582">
        <v>261</v>
      </c>
      <c r="M798" s="1582">
        <v>254</v>
      </c>
      <c r="N798" s="1582">
        <v>252</v>
      </c>
      <c r="O798" s="1582">
        <v>278</v>
      </c>
      <c r="P798" s="1582">
        <v>176</v>
      </c>
      <c r="Q798" s="1582">
        <v>168</v>
      </c>
      <c r="R798" s="1582">
        <v>178</v>
      </c>
      <c r="S798" s="1582">
        <v>191</v>
      </c>
      <c r="T798" s="1582">
        <v>170</v>
      </c>
      <c r="U798" s="1582">
        <v>118</v>
      </c>
      <c r="V798" s="1582">
        <v>100</v>
      </c>
      <c r="W798" s="1582">
        <v>89</v>
      </c>
      <c r="X798" s="1582">
        <v>47</v>
      </c>
      <c r="Y798" s="1582">
        <v>24</v>
      </c>
      <c r="Z798" s="1582">
        <v>3</v>
      </c>
      <c r="AA798" s="1581">
        <v>7</v>
      </c>
      <c r="AB798" s="1582">
        <v>736</v>
      </c>
      <c r="AC798" s="1582">
        <v>1992</v>
      </c>
      <c r="AD798" s="1581">
        <v>742</v>
      </c>
      <c r="AE798" s="1534">
        <v>21.210374639769451</v>
      </c>
      <c r="AF798" s="1534">
        <v>57.406340057636882</v>
      </c>
      <c r="AG798" s="1535">
        <v>21.383285302593659</v>
      </c>
    </row>
    <row r="799" spans="2:33" s="1520" customFormat="1" ht="11.45" customHeight="1">
      <c r="B799" s="1536" t="s">
        <v>1691</v>
      </c>
      <c r="C799" s="1508">
        <v>171</v>
      </c>
      <c r="D799" s="1518" t="s">
        <v>1435</v>
      </c>
      <c r="E799" s="1508">
        <v>425</v>
      </c>
      <c r="F799" s="1499">
        <v>16</v>
      </c>
      <c r="G799" s="1499">
        <v>16</v>
      </c>
      <c r="H799" s="1499">
        <v>9</v>
      </c>
      <c r="I799" s="1499">
        <v>12</v>
      </c>
      <c r="J799" s="1499">
        <v>15</v>
      </c>
      <c r="K799" s="1499">
        <v>21</v>
      </c>
      <c r="L799" s="1499">
        <v>16</v>
      </c>
      <c r="M799" s="1499">
        <v>10</v>
      </c>
      <c r="N799" s="1499">
        <v>18</v>
      </c>
      <c r="O799" s="1499">
        <v>23</v>
      </c>
      <c r="P799" s="1499">
        <v>21</v>
      </c>
      <c r="Q799" s="1499">
        <v>29</v>
      </c>
      <c r="R799" s="1499">
        <v>25</v>
      </c>
      <c r="S799" s="1499">
        <v>52</v>
      </c>
      <c r="T799" s="1499">
        <v>56</v>
      </c>
      <c r="U799" s="1499">
        <v>29</v>
      </c>
      <c r="V799" s="1499">
        <v>22</v>
      </c>
      <c r="W799" s="1499">
        <v>15</v>
      </c>
      <c r="X799" s="1499">
        <v>11</v>
      </c>
      <c r="Y799" s="1499">
        <v>8</v>
      </c>
      <c r="Z799" s="1499">
        <v>1</v>
      </c>
      <c r="AA799" s="1508" t="s">
        <v>36</v>
      </c>
      <c r="AB799" s="1499">
        <v>41</v>
      </c>
      <c r="AC799" s="1499">
        <v>190</v>
      </c>
      <c r="AD799" s="1508">
        <v>194</v>
      </c>
      <c r="AE799" s="1500">
        <v>9.6470588235294112</v>
      </c>
      <c r="AF799" s="1500">
        <v>44.705882352941181</v>
      </c>
      <c r="AG799" s="1501">
        <v>45.647058823529413</v>
      </c>
    </row>
    <row r="800" spans="2:33" s="1520" customFormat="1" ht="11.45" customHeight="1">
      <c r="B800" s="1521"/>
      <c r="C800" s="1522"/>
      <c r="D800" s="1523" t="s">
        <v>31</v>
      </c>
      <c r="E800" s="1508">
        <v>190</v>
      </c>
      <c r="F800" s="1499">
        <v>10</v>
      </c>
      <c r="G800" s="1499">
        <v>7</v>
      </c>
      <c r="H800" s="1499">
        <v>5</v>
      </c>
      <c r="I800" s="1499">
        <v>6</v>
      </c>
      <c r="J800" s="1499">
        <v>8</v>
      </c>
      <c r="K800" s="1499">
        <v>9</v>
      </c>
      <c r="L800" s="1499">
        <v>10</v>
      </c>
      <c r="M800" s="1499">
        <v>5</v>
      </c>
      <c r="N800" s="1499">
        <v>8</v>
      </c>
      <c r="O800" s="1499">
        <v>10</v>
      </c>
      <c r="P800" s="1499">
        <v>9</v>
      </c>
      <c r="Q800" s="1499">
        <v>14</v>
      </c>
      <c r="R800" s="1499">
        <v>9</v>
      </c>
      <c r="S800" s="1499">
        <v>23</v>
      </c>
      <c r="T800" s="1499">
        <v>25</v>
      </c>
      <c r="U800" s="1499">
        <v>15</v>
      </c>
      <c r="V800" s="1499">
        <v>8</v>
      </c>
      <c r="W800" s="1499">
        <v>4</v>
      </c>
      <c r="X800" s="1499">
        <v>2</v>
      </c>
      <c r="Y800" s="1499">
        <v>3</v>
      </c>
      <c r="Z800" s="1499" t="s">
        <v>36</v>
      </c>
      <c r="AA800" s="1508" t="s">
        <v>36</v>
      </c>
      <c r="AB800" s="1499">
        <v>22</v>
      </c>
      <c r="AC800" s="1499">
        <v>88</v>
      </c>
      <c r="AD800" s="1508">
        <v>80</v>
      </c>
      <c r="AE800" s="1500">
        <v>11.578947368421053</v>
      </c>
      <c r="AF800" s="1500">
        <v>46.315789473684212</v>
      </c>
      <c r="AG800" s="1501">
        <v>42.105263157894733</v>
      </c>
    </row>
    <row r="801" spans="2:33" s="1520" customFormat="1" ht="11.45" customHeight="1">
      <c r="B801" s="1537"/>
      <c r="C801" s="1538"/>
      <c r="D801" s="1539" t="s">
        <v>32</v>
      </c>
      <c r="E801" s="1540">
        <v>235</v>
      </c>
      <c r="F801" s="1541">
        <v>6</v>
      </c>
      <c r="G801" s="1541">
        <v>9</v>
      </c>
      <c r="H801" s="1541">
        <v>4</v>
      </c>
      <c r="I801" s="1541">
        <v>6</v>
      </c>
      <c r="J801" s="1541">
        <v>7</v>
      </c>
      <c r="K801" s="1541">
        <v>12</v>
      </c>
      <c r="L801" s="1541">
        <v>6</v>
      </c>
      <c r="M801" s="1541">
        <v>5</v>
      </c>
      <c r="N801" s="1541">
        <v>10</v>
      </c>
      <c r="O801" s="1541">
        <v>13</v>
      </c>
      <c r="P801" s="1541">
        <v>12</v>
      </c>
      <c r="Q801" s="1541">
        <v>15</v>
      </c>
      <c r="R801" s="1541">
        <v>16</v>
      </c>
      <c r="S801" s="1541">
        <v>29</v>
      </c>
      <c r="T801" s="1541">
        <v>31</v>
      </c>
      <c r="U801" s="1541">
        <v>14</v>
      </c>
      <c r="V801" s="1541">
        <v>14</v>
      </c>
      <c r="W801" s="1541">
        <v>11</v>
      </c>
      <c r="X801" s="1541">
        <v>9</v>
      </c>
      <c r="Y801" s="1541">
        <v>5</v>
      </c>
      <c r="Z801" s="1541">
        <v>1</v>
      </c>
      <c r="AA801" s="1540" t="s">
        <v>36</v>
      </c>
      <c r="AB801" s="1541">
        <v>19</v>
      </c>
      <c r="AC801" s="1541">
        <v>102</v>
      </c>
      <c r="AD801" s="1540">
        <v>114</v>
      </c>
      <c r="AE801" s="1542">
        <v>8.085106382978724</v>
      </c>
      <c r="AF801" s="1542">
        <v>43.404255319148938</v>
      </c>
      <c r="AG801" s="1543">
        <v>48.51063829787234</v>
      </c>
    </row>
    <row r="802" spans="2:33" s="1520" customFormat="1" ht="11.45" customHeight="1">
      <c r="B802" s="1536" t="s">
        <v>1692</v>
      </c>
      <c r="C802" s="1508">
        <v>421</v>
      </c>
      <c r="D802" s="1518" t="s">
        <v>1435</v>
      </c>
      <c r="E802" s="1508">
        <v>1041</v>
      </c>
      <c r="F802" s="1499">
        <v>48</v>
      </c>
      <c r="G802" s="1499">
        <v>65</v>
      </c>
      <c r="H802" s="1499">
        <v>46</v>
      </c>
      <c r="I802" s="1499">
        <v>44</v>
      </c>
      <c r="J802" s="1499">
        <v>46</v>
      </c>
      <c r="K802" s="1499">
        <v>39</v>
      </c>
      <c r="L802" s="1499">
        <v>59</v>
      </c>
      <c r="M802" s="1499">
        <v>61</v>
      </c>
      <c r="N802" s="1499">
        <v>74</v>
      </c>
      <c r="O802" s="1499">
        <v>80</v>
      </c>
      <c r="P802" s="1499">
        <v>57</v>
      </c>
      <c r="Q802" s="1499">
        <v>75</v>
      </c>
      <c r="R802" s="1499">
        <v>84</v>
      </c>
      <c r="S802" s="1499">
        <v>82</v>
      </c>
      <c r="T802" s="1499">
        <v>50</v>
      </c>
      <c r="U802" s="1499">
        <v>39</v>
      </c>
      <c r="V802" s="1499">
        <v>31</v>
      </c>
      <c r="W802" s="1499">
        <v>34</v>
      </c>
      <c r="X802" s="1499">
        <v>16</v>
      </c>
      <c r="Y802" s="1499">
        <v>6</v>
      </c>
      <c r="Z802" s="1499">
        <v>1</v>
      </c>
      <c r="AA802" s="1508">
        <v>4</v>
      </c>
      <c r="AB802" s="1499">
        <v>159</v>
      </c>
      <c r="AC802" s="1499">
        <v>619</v>
      </c>
      <c r="AD802" s="1508">
        <v>259</v>
      </c>
      <c r="AE802" s="1500">
        <v>15.332690453230471</v>
      </c>
      <c r="AF802" s="1500">
        <v>59.691417550626809</v>
      </c>
      <c r="AG802" s="1501">
        <v>24.975891996142717</v>
      </c>
    </row>
    <row r="803" spans="2:33" s="1520" customFormat="1" ht="11.45" customHeight="1">
      <c r="B803" s="1521"/>
      <c r="C803" s="1522"/>
      <c r="D803" s="1523" t="s">
        <v>31</v>
      </c>
      <c r="E803" s="1508">
        <v>471</v>
      </c>
      <c r="F803" s="1499">
        <v>20</v>
      </c>
      <c r="G803" s="1499">
        <v>35</v>
      </c>
      <c r="H803" s="1499">
        <v>24</v>
      </c>
      <c r="I803" s="1499">
        <v>27</v>
      </c>
      <c r="J803" s="1499">
        <v>15</v>
      </c>
      <c r="K803" s="1499">
        <v>19</v>
      </c>
      <c r="L803" s="1499">
        <v>26</v>
      </c>
      <c r="M803" s="1499">
        <v>27</v>
      </c>
      <c r="N803" s="1499">
        <v>37</v>
      </c>
      <c r="O803" s="1499">
        <v>38</v>
      </c>
      <c r="P803" s="1499">
        <v>25</v>
      </c>
      <c r="Q803" s="1499">
        <v>31</v>
      </c>
      <c r="R803" s="1499">
        <v>43</v>
      </c>
      <c r="S803" s="1499">
        <v>39</v>
      </c>
      <c r="T803" s="1499">
        <v>23</v>
      </c>
      <c r="U803" s="1499">
        <v>18</v>
      </c>
      <c r="V803" s="1499">
        <v>9</v>
      </c>
      <c r="W803" s="1499">
        <v>7</v>
      </c>
      <c r="X803" s="1499">
        <v>4</v>
      </c>
      <c r="Y803" s="1499">
        <v>2</v>
      </c>
      <c r="Z803" s="1499" t="s">
        <v>36</v>
      </c>
      <c r="AA803" s="1508">
        <v>2</v>
      </c>
      <c r="AB803" s="1499">
        <v>79</v>
      </c>
      <c r="AC803" s="1499">
        <v>288</v>
      </c>
      <c r="AD803" s="1508">
        <v>102</v>
      </c>
      <c r="AE803" s="1500">
        <v>16.844349680170577</v>
      </c>
      <c r="AF803" s="1500">
        <v>61.407249466950965</v>
      </c>
      <c r="AG803" s="1501">
        <v>21.748400852878465</v>
      </c>
    </row>
    <row r="804" spans="2:33" s="1520" customFormat="1" ht="11.45" customHeight="1">
      <c r="B804" s="1536"/>
      <c r="C804" s="1546"/>
      <c r="D804" s="1518" t="s">
        <v>32</v>
      </c>
      <c r="E804" s="1508">
        <v>570</v>
      </c>
      <c r="F804" s="1499">
        <v>28</v>
      </c>
      <c r="G804" s="1499">
        <v>30</v>
      </c>
      <c r="H804" s="1499">
        <v>22</v>
      </c>
      <c r="I804" s="1499">
        <v>17</v>
      </c>
      <c r="J804" s="1499">
        <v>31</v>
      </c>
      <c r="K804" s="1499">
        <v>20</v>
      </c>
      <c r="L804" s="1499">
        <v>33</v>
      </c>
      <c r="M804" s="1499">
        <v>34</v>
      </c>
      <c r="N804" s="1499">
        <v>37</v>
      </c>
      <c r="O804" s="1499">
        <v>42</v>
      </c>
      <c r="P804" s="1499">
        <v>32</v>
      </c>
      <c r="Q804" s="1499">
        <v>44</v>
      </c>
      <c r="R804" s="1499">
        <v>41</v>
      </c>
      <c r="S804" s="1499">
        <v>43</v>
      </c>
      <c r="T804" s="1499">
        <v>27</v>
      </c>
      <c r="U804" s="1499">
        <v>21</v>
      </c>
      <c r="V804" s="1499">
        <v>22</v>
      </c>
      <c r="W804" s="1499">
        <v>27</v>
      </c>
      <c r="X804" s="1499">
        <v>12</v>
      </c>
      <c r="Y804" s="1499">
        <v>4</v>
      </c>
      <c r="Z804" s="1499">
        <v>1</v>
      </c>
      <c r="AA804" s="1508">
        <v>2</v>
      </c>
      <c r="AB804" s="1499">
        <v>80</v>
      </c>
      <c r="AC804" s="1499">
        <v>331</v>
      </c>
      <c r="AD804" s="1508">
        <v>157</v>
      </c>
      <c r="AE804" s="1500">
        <v>14.084507042253522</v>
      </c>
      <c r="AF804" s="1500">
        <v>58.274647887323937</v>
      </c>
      <c r="AG804" s="1501">
        <v>27.640845070422536</v>
      </c>
    </row>
    <row r="805" spans="2:33" s="1520" customFormat="1" ht="11.45" customHeight="1">
      <c r="B805" s="1544" t="s">
        <v>1693</v>
      </c>
      <c r="C805" s="1545">
        <v>501</v>
      </c>
      <c r="D805" s="1547" t="s">
        <v>1435</v>
      </c>
      <c r="E805" s="1545">
        <v>1144</v>
      </c>
      <c r="F805" s="1548">
        <v>42</v>
      </c>
      <c r="G805" s="1548">
        <v>33</v>
      </c>
      <c r="H805" s="1548">
        <v>49</v>
      </c>
      <c r="I805" s="1548">
        <v>49</v>
      </c>
      <c r="J805" s="1548">
        <v>47</v>
      </c>
      <c r="K805" s="1548">
        <v>64</v>
      </c>
      <c r="L805" s="1548">
        <v>52</v>
      </c>
      <c r="M805" s="1548">
        <v>54</v>
      </c>
      <c r="N805" s="1548">
        <v>66</v>
      </c>
      <c r="O805" s="1548">
        <v>82</v>
      </c>
      <c r="P805" s="1548">
        <v>69</v>
      </c>
      <c r="Q805" s="1548">
        <v>79</v>
      </c>
      <c r="R805" s="1548">
        <v>97</v>
      </c>
      <c r="S805" s="1548">
        <v>100</v>
      </c>
      <c r="T805" s="1548">
        <v>87</v>
      </c>
      <c r="U805" s="1548">
        <v>73</v>
      </c>
      <c r="V805" s="1548">
        <v>35</v>
      </c>
      <c r="W805" s="1548">
        <v>32</v>
      </c>
      <c r="X805" s="1548">
        <v>15</v>
      </c>
      <c r="Y805" s="1548">
        <v>4</v>
      </c>
      <c r="Z805" s="1548">
        <v>1</v>
      </c>
      <c r="AA805" s="1545">
        <v>14</v>
      </c>
      <c r="AB805" s="1548">
        <v>124</v>
      </c>
      <c r="AC805" s="1548">
        <v>659</v>
      </c>
      <c r="AD805" s="1545">
        <v>347</v>
      </c>
      <c r="AE805" s="1549">
        <v>10.973451327433628</v>
      </c>
      <c r="AF805" s="1549">
        <v>58.318584070796462</v>
      </c>
      <c r="AG805" s="1550">
        <v>30.707964601769909</v>
      </c>
    </row>
    <row r="806" spans="2:33" s="1520" customFormat="1" ht="11.45" customHeight="1">
      <c r="B806" s="1521"/>
      <c r="C806" s="1522"/>
      <c r="D806" s="1523" t="s">
        <v>31</v>
      </c>
      <c r="E806" s="1508">
        <v>547</v>
      </c>
      <c r="F806" s="1499">
        <v>24</v>
      </c>
      <c r="G806" s="1499">
        <v>18</v>
      </c>
      <c r="H806" s="1499">
        <v>24</v>
      </c>
      <c r="I806" s="1499">
        <v>23</v>
      </c>
      <c r="J806" s="1499">
        <v>20</v>
      </c>
      <c r="K806" s="1499">
        <v>31</v>
      </c>
      <c r="L806" s="1499">
        <v>23</v>
      </c>
      <c r="M806" s="1499">
        <v>28</v>
      </c>
      <c r="N806" s="1499">
        <v>37</v>
      </c>
      <c r="O806" s="1499">
        <v>42</v>
      </c>
      <c r="P806" s="1499">
        <v>32</v>
      </c>
      <c r="Q806" s="1499">
        <v>36</v>
      </c>
      <c r="R806" s="1499">
        <v>49</v>
      </c>
      <c r="S806" s="1499">
        <v>55</v>
      </c>
      <c r="T806" s="1499">
        <v>40</v>
      </c>
      <c r="U806" s="1499">
        <v>29</v>
      </c>
      <c r="V806" s="1499">
        <v>11</v>
      </c>
      <c r="W806" s="1499">
        <v>8</v>
      </c>
      <c r="X806" s="1499">
        <v>5</v>
      </c>
      <c r="Y806" s="1499" t="s">
        <v>36</v>
      </c>
      <c r="Z806" s="1499" t="s">
        <v>36</v>
      </c>
      <c r="AA806" s="1508">
        <v>12</v>
      </c>
      <c r="AB806" s="1499">
        <v>66</v>
      </c>
      <c r="AC806" s="1499">
        <v>321</v>
      </c>
      <c r="AD806" s="1508">
        <v>148</v>
      </c>
      <c r="AE806" s="1500">
        <v>12.33644859813084</v>
      </c>
      <c r="AF806" s="1500">
        <v>60</v>
      </c>
      <c r="AG806" s="1501">
        <v>27.663551401869157</v>
      </c>
    </row>
    <row r="807" spans="2:33" s="1520" customFormat="1" ht="11.45" customHeight="1">
      <c r="B807" s="1537"/>
      <c r="C807" s="1538"/>
      <c r="D807" s="1539" t="s">
        <v>32</v>
      </c>
      <c r="E807" s="1540">
        <v>597</v>
      </c>
      <c r="F807" s="1541">
        <v>18</v>
      </c>
      <c r="G807" s="1541">
        <v>15</v>
      </c>
      <c r="H807" s="1541">
        <v>25</v>
      </c>
      <c r="I807" s="1541">
        <v>26</v>
      </c>
      <c r="J807" s="1541">
        <v>27</v>
      </c>
      <c r="K807" s="1541">
        <v>33</v>
      </c>
      <c r="L807" s="1541">
        <v>29</v>
      </c>
      <c r="M807" s="1541">
        <v>26</v>
      </c>
      <c r="N807" s="1541">
        <v>29</v>
      </c>
      <c r="O807" s="1541">
        <v>40</v>
      </c>
      <c r="P807" s="1541">
        <v>37</v>
      </c>
      <c r="Q807" s="1541">
        <v>43</v>
      </c>
      <c r="R807" s="1541">
        <v>48</v>
      </c>
      <c r="S807" s="1541">
        <v>45</v>
      </c>
      <c r="T807" s="1541">
        <v>47</v>
      </c>
      <c r="U807" s="1541">
        <v>44</v>
      </c>
      <c r="V807" s="1541">
        <v>24</v>
      </c>
      <c r="W807" s="1541">
        <v>24</v>
      </c>
      <c r="X807" s="1541">
        <v>10</v>
      </c>
      <c r="Y807" s="1541">
        <v>4</v>
      </c>
      <c r="Z807" s="1541">
        <v>1</v>
      </c>
      <c r="AA807" s="1540">
        <v>2</v>
      </c>
      <c r="AB807" s="1541">
        <v>58</v>
      </c>
      <c r="AC807" s="1541">
        <v>338</v>
      </c>
      <c r="AD807" s="1540">
        <v>199</v>
      </c>
      <c r="AE807" s="1542">
        <v>9.7478991596638664</v>
      </c>
      <c r="AF807" s="1542">
        <v>56.806722689075627</v>
      </c>
      <c r="AG807" s="1543">
        <v>33.445378151260499</v>
      </c>
    </row>
    <row r="808" spans="2:33" s="1520" customFormat="1" ht="11.45" customHeight="1">
      <c r="B808" s="1536" t="s">
        <v>1694</v>
      </c>
      <c r="C808" s="1508">
        <v>217</v>
      </c>
      <c r="D808" s="1518" t="s">
        <v>1435</v>
      </c>
      <c r="E808" s="1508">
        <v>511</v>
      </c>
      <c r="F808" s="1499">
        <v>17</v>
      </c>
      <c r="G808" s="1499">
        <v>24</v>
      </c>
      <c r="H808" s="1499">
        <v>20</v>
      </c>
      <c r="I808" s="1499">
        <v>13</v>
      </c>
      <c r="J808" s="1499">
        <v>17</v>
      </c>
      <c r="K808" s="1499">
        <v>13</v>
      </c>
      <c r="L808" s="1499">
        <v>15</v>
      </c>
      <c r="M808" s="1499">
        <v>33</v>
      </c>
      <c r="N808" s="1499">
        <v>32</v>
      </c>
      <c r="O808" s="1499">
        <v>42</v>
      </c>
      <c r="P808" s="1499">
        <v>23</v>
      </c>
      <c r="Q808" s="1499">
        <v>26</v>
      </c>
      <c r="R808" s="1499">
        <v>45</v>
      </c>
      <c r="S808" s="1499">
        <v>55</v>
      </c>
      <c r="T808" s="1499">
        <v>65</v>
      </c>
      <c r="U808" s="1499">
        <v>21</v>
      </c>
      <c r="V808" s="1499">
        <v>24</v>
      </c>
      <c r="W808" s="1499">
        <v>16</v>
      </c>
      <c r="X808" s="1499">
        <v>5</v>
      </c>
      <c r="Y808" s="1499">
        <v>3</v>
      </c>
      <c r="Z808" s="1499" t="s">
        <v>36</v>
      </c>
      <c r="AA808" s="1508">
        <v>2</v>
      </c>
      <c r="AB808" s="1499">
        <v>61</v>
      </c>
      <c r="AC808" s="1499">
        <v>259</v>
      </c>
      <c r="AD808" s="1508">
        <v>189</v>
      </c>
      <c r="AE808" s="1500">
        <v>11.984282907662083</v>
      </c>
      <c r="AF808" s="1500">
        <v>50.884086444007856</v>
      </c>
      <c r="AG808" s="1501">
        <v>37.131630648330059</v>
      </c>
    </row>
    <row r="809" spans="2:33" s="1520" customFormat="1" ht="11.45" customHeight="1">
      <c r="B809" s="1521"/>
      <c r="C809" s="1522"/>
      <c r="D809" s="1523" t="s">
        <v>31</v>
      </c>
      <c r="E809" s="1508">
        <v>244</v>
      </c>
      <c r="F809" s="1499">
        <v>9</v>
      </c>
      <c r="G809" s="1499">
        <v>11</v>
      </c>
      <c r="H809" s="1499">
        <v>13</v>
      </c>
      <c r="I809" s="1499">
        <v>5</v>
      </c>
      <c r="J809" s="1499">
        <v>6</v>
      </c>
      <c r="K809" s="1499">
        <v>4</v>
      </c>
      <c r="L809" s="1499">
        <v>6</v>
      </c>
      <c r="M809" s="1499">
        <v>15</v>
      </c>
      <c r="N809" s="1499">
        <v>20</v>
      </c>
      <c r="O809" s="1499">
        <v>20</v>
      </c>
      <c r="P809" s="1499">
        <v>11</v>
      </c>
      <c r="Q809" s="1499">
        <v>14</v>
      </c>
      <c r="R809" s="1499">
        <v>21</v>
      </c>
      <c r="S809" s="1499">
        <v>25</v>
      </c>
      <c r="T809" s="1499">
        <v>35</v>
      </c>
      <c r="U809" s="1499">
        <v>12</v>
      </c>
      <c r="V809" s="1499">
        <v>8</v>
      </c>
      <c r="W809" s="1499">
        <v>6</v>
      </c>
      <c r="X809" s="1499">
        <v>1</v>
      </c>
      <c r="Y809" s="1499">
        <v>1</v>
      </c>
      <c r="Z809" s="1499" t="s">
        <v>36</v>
      </c>
      <c r="AA809" s="1508">
        <v>1</v>
      </c>
      <c r="AB809" s="1499">
        <v>33</v>
      </c>
      <c r="AC809" s="1499">
        <v>122</v>
      </c>
      <c r="AD809" s="1508">
        <v>88</v>
      </c>
      <c r="AE809" s="1500">
        <v>13.580246913580247</v>
      </c>
      <c r="AF809" s="1500">
        <v>50.205761316872433</v>
      </c>
      <c r="AG809" s="1501">
        <v>36.213991769547327</v>
      </c>
    </row>
    <row r="810" spans="2:33" s="1520" customFormat="1" ht="11.45" customHeight="1">
      <c r="B810" s="1536"/>
      <c r="C810" s="1546"/>
      <c r="D810" s="1518" t="s">
        <v>32</v>
      </c>
      <c r="E810" s="1508">
        <v>267</v>
      </c>
      <c r="F810" s="1499">
        <v>8</v>
      </c>
      <c r="G810" s="1499">
        <v>13</v>
      </c>
      <c r="H810" s="1499">
        <v>7</v>
      </c>
      <c r="I810" s="1499">
        <v>8</v>
      </c>
      <c r="J810" s="1499">
        <v>11</v>
      </c>
      <c r="K810" s="1499">
        <v>9</v>
      </c>
      <c r="L810" s="1499">
        <v>9</v>
      </c>
      <c r="M810" s="1499">
        <v>18</v>
      </c>
      <c r="N810" s="1499">
        <v>12</v>
      </c>
      <c r="O810" s="1499">
        <v>22</v>
      </c>
      <c r="P810" s="1499">
        <v>12</v>
      </c>
      <c r="Q810" s="1499">
        <v>12</v>
      </c>
      <c r="R810" s="1499">
        <v>24</v>
      </c>
      <c r="S810" s="1499">
        <v>30</v>
      </c>
      <c r="T810" s="1499">
        <v>30</v>
      </c>
      <c r="U810" s="1499">
        <v>9</v>
      </c>
      <c r="V810" s="1499">
        <v>16</v>
      </c>
      <c r="W810" s="1499">
        <v>10</v>
      </c>
      <c r="X810" s="1499">
        <v>4</v>
      </c>
      <c r="Y810" s="1499">
        <v>2</v>
      </c>
      <c r="Z810" s="1499" t="s">
        <v>36</v>
      </c>
      <c r="AA810" s="1508">
        <v>1</v>
      </c>
      <c r="AB810" s="1499">
        <v>28</v>
      </c>
      <c r="AC810" s="1499">
        <v>137</v>
      </c>
      <c r="AD810" s="1508">
        <v>101</v>
      </c>
      <c r="AE810" s="1500">
        <v>10.526315789473683</v>
      </c>
      <c r="AF810" s="1500">
        <v>51.503759398496243</v>
      </c>
      <c r="AG810" s="1501">
        <v>37.969924812030072</v>
      </c>
    </row>
    <row r="811" spans="2:33" s="1520" customFormat="1" ht="11.45" customHeight="1">
      <c r="B811" s="1544" t="s">
        <v>1695</v>
      </c>
      <c r="C811" s="1545">
        <v>104</v>
      </c>
      <c r="D811" s="1547" t="s">
        <v>1435</v>
      </c>
      <c r="E811" s="1545">
        <v>244</v>
      </c>
      <c r="F811" s="1548">
        <v>8</v>
      </c>
      <c r="G811" s="1548">
        <v>9</v>
      </c>
      <c r="H811" s="1548">
        <v>11</v>
      </c>
      <c r="I811" s="1548">
        <v>16</v>
      </c>
      <c r="J811" s="1548">
        <v>8</v>
      </c>
      <c r="K811" s="1548">
        <v>17</v>
      </c>
      <c r="L811" s="1548">
        <v>7</v>
      </c>
      <c r="M811" s="1548">
        <v>15</v>
      </c>
      <c r="N811" s="1548">
        <v>14</v>
      </c>
      <c r="O811" s="1548">
        <v>20</v>
      </c>
      <c r="P811" s="1548">
        <v>12</v>
      </c>
      <c r="Q811" s="1548">
        <v>20</v>
      </c>
      <c r="R811" s="1548">
        <v>14</v>
      </c>
      <c r="S811" s="1548">
        <v>23</v>
      </c>
      <c r="T811" s="1548">
        <v>12</v>
      </c>
      <c r="U811" s="1548">
        <v>9</v>
      </c>
      <c r="V811" s="1548">
        <v>17</v>
      </c>
      <c r="W811" s="1548">
        <v>7</v>
      </c>
      <c r="X811" s="1548">
        <v>3</v>
      </c>
      <c r="Y811" s="1548">
        <v>2</v>
      </c>
      <c r="Z811" s="1548" t="s">
        <v>36</v>
      </c>
      <c r="AA811" s="1545" t="s">
        <v>36</v>
      </c>
      <c r="AB811" s="1548">
        <v>28</v>
      </c>
      <c r="AC811" s="1548">
        <v>143</v>
      </c>
      <c r="AD811" s="1545">
        <v>73</v>
      </c>
      <c r="AE811" s="1549">
        <v>11.475409836065573</v>
      </c>
      <c r="AF811" s="1549">
        <v>58.606557377049185</v>
      </c>
      <c r="AG811" s="1550">
        <v>29.918032786885245</v>
      </c>
    </row>
    <row r="812" spans="2:33" s="1520" customFormat="1" ht="11.45" customHeight="1">
      <c r="B812" s="1521"/>
      <c r="C812" s="1522"/>
      <c r="D812" s="1523" t="s">
        <v>31</v>
      </c>
      <c r="E812" s="1508">
        <v>105</v>
      </c>
      <c r="F812" s="1499">
        <v>4</v>
      </c>
      <c r="G812" s="1499">
        <v>4</v>
      </c>
      <c r="H812" s="1499">
        <v>7</v>
      </c>
      <c r="I812" s="1499">
        <v>11</v>
      </c>
      <c r="J812" s="1499">
        <v>2</v>
      </c>
      <c r="K812" s="1499">
        <v>8</v>
      </c>
      <c r="L812" s="1499">
        <v>2</v>
      </c>
      <c r="M812" s="1499">
        <v>5</v>
      </c>
      <c r="N812" s="1499">
        <v>7</v>
      </c>
      <c r="O812" s="1499">
        <v>11</v>
      </c>
      <c r="P812" s="1499">
        <v>4</v>
      </c>
      <c r="Q812" s="1499">
        <v>8</v>
      </c>
      <c r="R812" s="1499">
        <v>5</v>
      </c>
      <c r="S812" s="1499">
        <v>12</v>
      </c>
      <c r="T812" s="1499">
        <v>3</v>
      </c>
      <c r="U812" s="1499">
        <v>1</v>
      </c>
      <c r="V812" s="1499">
        <v>7</v>
      </c>
      <c r="W812" s="1499">
        <v>3</v>
      </c>
      <c r="X812" s="1499">
        <v>1</v>
      </c>
      <c r="Y812" s="1499" t="s">
        <v>36</v>
      </c>
      <c r="Z812" s="1499" t="s">
        <v>36</v>
      </c>
      <c r="AA812" s="1508" t="s">
        <v>36</v>
      </c>
      <c r="AB812" s="1499">
        <v>15</v>
      </c>
      <c r="AC812" s="1499">
        <v>63</v>
      </c>
      <c r="AD812" s="1508">
        <v>27</v>
      </c>
      <c r="AE812" s="1500">
        <v>14.285714285714285</v>
      </c>
      <c r="AF812" s="1500">
        <v>60</v>
      </c>
      <c r="AG812" s="1501">
        <v>25.714285714285712</v>
      </c>
    </row>
    <row r="813" spans="2:33" s="1520" customFormat="1" ht="11.45" customHeight="1">
      <c r="B813" s="1537"/>
      <c r="C813" s="1538"/>
      <c r="D813" s="1539" t="s">
        <v>32</v>
      </c>
      <c r="E813" s="1540">
        <v>139</v>
      </c>
      <c r="F813" s="1541">
        <v>4</v>
      </c>
      <c r="G813" s="1541">
        <v>5</v>
      </c>
      <c r="H813" s="1541">
        <v>4</v>
      </c>
      <c r="I813" s="1541">
        <v>5</v>
      </c>
      <c r="J813" s="1541">
        <v>6</v>
      </c>
      <c r="K813" s="1541">
        <v>9</v>
      </c>
      <c r="L813" s="1541">
        <v>5</v>
      </c>
      <c r="M813" s="1541">
        <v>10</v>
      </c>
      <c r="N813" s="1541">
        <v>7</v>
      </c>
      <c r="O813" s="1541">
        <v>9</v>
      </c>
      <c r="P813" s="1541">
        <v>8</v>
      </c>
      <c r="Q813" s="1541">
        <v>12</v>
      </c>
      <c r="R813" s="1541">
        <v>9</v>
      </c>
      <c r="S813" s="1541">
        <v>11</v>
      </c>
      <c r="T813" s="1541">
        <v>9</v>
      </c>
      <c r="U813" s="1541">
        <v>8</v>
      </c>
      <c r="V813" s="1541">
        <v>10</v>
      </c>
      <c r="W813" s="1541">
        <v>4</v>
      </c>
      <c r="X813" s="1541">
        <v>2</v>
      </c>
      <c r="Y813" s="1541">
        <v>2</v>
      </c>
      <c r="Z813" s="1541" t="s">
        <v>36</v>
      </c>
      <c r="AA813" s="1540" t="s">
        <v>36</v>
      </c>
      <c r="AB813" s="1541">
        <v>13</v>
      </c>
      <c r="AC813" s="1541">
        <v>80</v>
      </c>
      <c r="AD813" s="1540">
        <v>46</v>
      </c>
      <c r="AE813" s="1542">
        <v>9.3525179856115113</v>
      </c>
      <c r="AF813" s="1542">
        <v>57.553956834532372</v>
      </c>
      <c r="AG813" s="1543">
        <v>33.093525179856115</v>
      </c>
    </row>
    <row r="814" spans="2:33" s="1520" customFormat="1" ht="11.45" customHeight="1">
      <c r="B814" s="1536" t="s">
        <v>1696</v>
      </c>
      <c r="C814" s="1508">
        <v>44</v>
      </c>
      <c r="D814" s="1518" t="s">
        <v>1435</v>
      </c>
      <c r="E814" s="1508">
        <v>103</v>
      </c>
      <c r="F814" s="1499">
        <v>1</v>
      </c>
      <c r="G814" s="1499">
        <v>4</v>
      </c>
      <c r="H814" s="1499">
        <v>4</v>
      </c>
      <c r="I814" s="1499">
        <v>4</v>
      </c>
      <c r="J814" s="1499">
        <v>9</v>
      </c>
      <c r="K814" s="1499">
        <v>2</v>
      </c>
      <c r="L814" s="1499">
        <v>4</v>
      </c>
      <c r="M814" s="1499">
        <v>4</v>
      </c>
      <c r="N814" s="1499">
        <v>3</v>
      </c>
      <c r="O814" s="1499">
        <v>6</v>
      </c>
      <c r="P814" s="1499">
        <v>6</v>
      </c>
      <c r="Q814" s="1499">
        <v>11</v>
      </c>
      <c r="R814" s="1499">
        <v>10</v>
      </c>
      <c r="S814" s="1499">
        <v>9</v>
      </c>
      <c r="T814" s="1499">
        <v>7</v>
      </c>
      <c r="U814" s="1499">
        <v>4</v>
      </c>
      <c r="V814" s="1499">
        <v>6</v>
      </c>
      <c r="W814" s="1499">
        <v>6</v>
      </c>
      <c r="X814" s="1499" t="s">
        <v>36</v>
      </c>
      <c r="Y814" s="1499" t="s">
        <v>36</v>
      </c>
      <c r="Z814" s="1499" t="s">
        <v>36</v>
      </c>
      <c r="AA814" s="1508">
        <v>3</v>
      </c>
      <c r="AB814" s="1499">
        <v>9</v>
      </c>
      <c r="AC814" s="1499">
        <v>59</v>
      </c>
      <c r="AD814" s="1508">
        <v>32</v>
      </c>
      <c r="AE814" s="1500">
        <v>9</v>
      </c>
      <c r="AF814" s="1500">
        <v>59</v>
      </c>
      <c r="AG814" s="1501">
        <v>32</v>
      </c>
    </row>
    <row r="815" spans="2:33" s="1520" customFormat="1" ht="11.45" customHeight="1">
      <c r="B815" s="1521"/>
      <c r="C815" s="1522"/>
      <c r="D815" s="1523" t="s">
        <v>31</v>
      </c>
      <c r="E815" s="1508">
        <v>51</v>
      </c>
      <c r="F815" s="1499">
        <v>1</v>
      </c>
      <c r="G815" s="1499">
        <v>3</v>
      </c>
      <c r="H815" s="1499">
        <v>2</v>
      </c>
      <c r="I815" s="1499" t="s">
        <v>36</v>
      </c>
      <c r="J815" s="1499">
        <v>7</v>
      </c>
      <c r="K815" s="1499">
        <v>2</v>
      </c>
      <c r="L815" s="1499">
        <v>2</v>
      </c>
      <c r="M815" s="1499">
        <v>1</v>
      </c>
      <c r="N815" s="1499">
        <v>1</v>
      </c>
      <c r="O815" s="1499">
        <v>2</v>
      </c>
      <c r="P815" s="1499">
        <v>5</v>
      </c>
      <c r="Q815" s="1499">
        <v>6</v>
      </c>
      <c r="R815" s="1499">
        <v>4</v>
      </c>
      <c r="S815" s="1499">
        <v>5</v>
      </c>
      <c r="T815" s="1499">
        <v>5</v>
      </c>
      <c r="U815" s="1499">
        <v>1</v>
      </c>
      <c r="V815" s="1499">
        <v>3</v>
      </c>
      <c r="W815" s="1499" t="s">
        <v>36</v>
      </c>
      <c r="X815" s="1499" t="s">
        <v>36</v>
      </c>
      <c r="Y815" s="1499" t="s">
        <v>36</v>
      </c>
      <c r="Z815" s="1499" t="s">
        <v>36</v>
      </c>
      <c r="AA815" s="1508">
        <v>1</v>
      </c>
      <c r="AB815" s="1499">
        <v>6</v>
      </c>
      <c r="AC815" s="1499">
        <v>30</v>
      </c>
      <c r="AD815" s="1508">
        <v>14</v>
      </c>
      <c r="AE815" s="1500">
        <v>12</v>
      </c>
      <c r="AF815" s="1500">
        <v>60</v>
      </c>
      <c r="AG815" s="1501">
        <v>28.000000000000004</v>
      </c>
    </row>
    <row r="816" spans="2:33" s="1520" customFormat="1" ht="11.45" customHeight="1">
      <c r="B816" s="1536"/>
      <c r="C816" s="1546"/>
      <c r="D816" s="1518" t="s">
        <v>32</v>
      </c>
      <c r="E816" s="1508">
        <v>52</v>
      </c>
      <c r="F816" s="1499" t="s">
        <v>36</v>
      </c>
      <c r="G816" s="1499">
        <v>1</v>
      </c>
      <c r="H816" s="1499">
        <v>2</v>
      </c>
      <c r="I816" s="1499">
        <v>4</v>
      </c>
      <c r="J816" s="1499">
        <v>2</v>
      </c>
      <c r="K816" s="1499" t="s">
        <v>36</v>
      </c>
      <c r="L816" s="1499">
        <v>2</v>
      </c>
      <c r="M816" s="1499">
        <v>3</v>
      </c>
      <c r="N816" s="1499">
        <v>2</v>
      </c>
      <c r="O816" s="1499">
        <v>4</v>
      </c>
      <c r="P816" s="1499">
        <v>1</v>
      </c>
      <c r="Q816" s="1499">
        <v>5</v>
      </c>
      <c r="R816" s="1499">
        <v>6</v>
      </c>
      <c r="S816" s="1499">
        <v>4</v>
      </c>
      <c r="T816" s="1499">
        <v>2</v>
      </c>
      <c r="U816" s="1499">
        <v>3</v>
      </c>
      <c r="V816" s="1499">
        <v>3</v>
      </c>
      <c r="W816" s="1499">
        <v>6</v>
      </c>
      <c r="X816" s="1499" t="s">
        <v>36</v>
      </c>
      <c r="Y816" s="1499" t="s">
        <v>36</v>
      </c>
      <c r="Z816" s="1499" t="s">
        <v>36</v>
      </c>
      <c r="AA816" s="1508">
        <v>2</v>
      </c>
      <c r="AB816" s="1499">
        <v>3</v>
      </c>
      <c r="AC816" s="1499">
        <v>29</v>
      </c>
      <c r="AD816" s="1508">
        <v>18</v>
      </c>
      <c r="AE816" s="1500">
        <v>6</v>
      </c>
      <c r="AF816" s="1500">
        <v>57.999999999999993</v>
      </c>
      <c r="AG816" s="1501">
        <v>36</v>
      </c>
    </row>
    <row r="817" spans="2:33" s="1520" customFormat="1" ht="11.45" customHeight="1">
      <c r="B817" s="1544" t="s">
        <v>1697</v>
      </c>
      <c r="C817" s="1545">
        <v>468</v>
      </c>
      <c r="D817" s="1547" t="s">
        <v>1435</v>
      </c>
      <c r="E817" s="1545">
        <v>1584</v>
      </c>
      <c r="F817" s="1548">
        <v>215</v>
      </c>
      <c r="G817" s="1548">
        <v>145</v>
      </c>
      <c r="H817" s="1548">
        <v>120</v>
      </c>
      <c r="I817" s="1548">
        <v>112</v>
      </c>
      <c r="J817" s="1548">
        <v>30</v>
      </c>
      <c r="K817" s="1548">
        <v>69</v>
      </c>
      <c r="L817" s="1548">
        <v>194</v>
      </c>
      <c r="M817" s="1548">
        <v>113</v>
      </c>
      <c r="N817" s="1548">
        <v>123</v>
      </c>
      <c r="O817" s="1548">
        <v>146</v>
      </c>
      <c r="P817" s="1548">
        <v>105</v>
      </c>
      <c r="Q817" s="1548">
        <v>52</v>
      </c>
      <c r="R817" s="1548">
        <v>34</v>
      </c>
      <c r="S817" s="1548">
        <v>28</v>
      </c>
      <c r="T817" s="1548">
        <v>34</v>
      </c>
      <c r="U817" s="1548">
        <v>25</v>
      </c>
      <c r="V817" s="1548">
        <v>15</v>
      </c>
      <c r="W817" s="1548">
        <v>8</v>
      </c>
      <c r="X817" s="1548">
        <v>9</v>
      </c>
      <c r="Y817" s="1548">
        <v>6</v>
      </c>
      <c r="Z817" s="1548" t="s">
        <v>36</v>
      </c>
      <c r="AA817" s="1545">
        <v>1</v>
      </c>
      <c r="AB817" s="1548">
        <v>480</v>
      </c>
      <c r="AC817" s="1548">
        <v>978</v>
      </c>
      <c r="AD817" s="1545">
        <v>125</v>
      </c>
      <c r="AE817" s="1549">
        <v>30.322173089071384</v>
      </c>
      <c r="AF817" s="1549">
        <v>61.78142766898295</v>
      </c>
      <c r="AG817" s="1550">
        <v>7.896399241945673</v>
      </c>
    </row>
    <row r="818" spans="2:33" s="1520" customFormat="1" ht="11.45" customHeight="1">
      <c r="B818" s="1521"/>
      <c r="C818" s="1522"/>
      <c r="D818" s="1523" t="s">
        <v>31</v>
      </c>
      <c r="E818" s="1508">
        <v>757</v>
      </c>
      <c r="F818" s="1499">
        <v>101</v>
      </c>
      <c r="G818" s="1499">
        <v>72</v>
      </c>
      <c r="H818" s="1499">
        <v>64</v>
      </c>
      <c r="I818" s="1499">
        <v>47</v>
      </c>
      <c r="J818" s="1499">
        <v>15</v>
      </c>
      <c r="K818" s="1499">
        <v>32</v>
      </c>
      <c r="L818" s="1499">
        <v>98</v>
      </c>
      <c r="M818" s="1499">
        <v>47</v>
      </c>
      <c r="N818" s="1499">
        <v>65</v>
      </c>
      <c r="O818" s="1499">
        <v>70</v>
      </c>
      <c r="P818" s="1499">
        <v>52</v>
      </c>
      <c r="Q818" s="1499">
        <v>29</v>
      </c>
      <c r="R818" s="1499">
        <v>17</v>
      </c>
      <c r="S818" s="1499">
        <v>14</v>
      </c>
      <c r="T818" s="1499">
        <v>16</v>
      </c>
      <c r="U818" s="1499">
        <v>10</v>
      </c>
      <c r="V818" s="1499">
        <v>5</v>
      </c>
      <c r="W818" s="1499">
        <v>1</v>
      </c>
      <c r="X818" s="1499">
        <v>1</v>
      </c>
      <c r="Y818" s="1499" t="s">
        <v>36</v>
      </c>
      <c r="Z818" s="1499" t="s">
        <v>36</v>
      </c>
      <c r="AA818" s="1508">
        <v>1</v>
      </c>
      <c r="AB818" s="1499">
        <v>237</v>
      </c>
      <c r="AC818" s="1499">
        <v>472</v>
      </c>
      <c r="AD818" s="1508">
        <v>47</v>
      </c>
      <c r="AE818" s="1500">
        <v>31.349206349206348</v>
      </c>
      <c r="AF818" s="1500">
        <v>62.43386243386243</v>
      </c>
      <c r="AG818" s="1501">
        <v>6.2169312169312168</v>
      </c>
    </row>
    <row r="819" spans="2:33" s="1520" customFormat="1" ht="11.45" customHeight="1">
      <c r="B819" s="1537"/>
      <c r="C819" s="1575"/>
      <c r="D819" s="1539" t="s">
        <v>32</v>
      </c>
      <c r="E819" s="1540">
        <v>827</v>
      </c>
      <c r="F819" s="1541">
        <v>114</v>
      </c>
      <c r="G819" s="1541">
        <v>73</v>
      </c>
      <c r="H819" s="1541">
        <v>56</v>
      </c>
      <c r="I819" s="1541">
        <v>65</v>
      </c>
      <c r="J819" s="1541">
        <v>15</v>
      </c>
      <c r="K819" s="1541">
        <v>37</v>
      </c>
      <c r="L819" s="1541">
        <v>96</v>
      </c>
      <c r="M819" s="1541">
        <v>66</v>
      </c>
      <c r="N819" s="1541">
        <v>58</v>
      </c>
      <c r="O819" s="1541">
        <v>76</v>
      </c>
      <c r="P819" s="1541">
        <v>53</v>
      </c>
      <c r="Q819" s="1541">
        <v>23</v>
      </c>
      <c r="R819" s="1541">
        <v>17</v>
      </c>
      <c r="S819" s="1541">
        <v>14</v>
      </c>
      <c r="T819" s="1541">
        <v>18</v>
      </c>
      <c r="U819" s="1541">
        <v>15</v>
      </c>
      <c r="V819" s="1541">
        <v>10</v>
      </c>
      <c r="W819" s="1541">
        <v>7</v>
      </c>
      <c r="X819" s="1541">
        <v>8</v>
      </c>
      <c r="Y819" s="1541">
        <v>6</v>
      </c>
      <c r="Z819" s="1541" t="s">
        <v>36</v>
      </c>
      <c r="AA819" s="1540" t="s">
        <v>36</v>
      </c>
      <c r="AB819" s="1541">
        <v>243</v>
      </c>
      <c r="AC819" s="1541">
        <v>506</v>
      </c>
      <c r="AD819" s="1540">
        <v>78</v>
      </c>
      <c r="AE819" s="1542">
        <v>29.383313180169285</v>
      </c>
      <c r="AF819" s="1542">
        <v>61.185006045949223</v>
      </c>
      <c r="AG819" s="1543">
        <v>9.4316807738814994</v>
      </c>
    </row>
    <row r="820" spans="2:33" s="1520" customFormat="1" ht="11.45" customHeight="1">
      <c r="B820" s="1536" t="s">
        <v>1698</v>
      </c>
      <c r="C820" s="1584">
        <v>435</v>
      </c>
      <c r="D820" s="1518" t="s">
        <v>1435</v>
      </c>
      <c r="E820" s="1508">
        <v>1571</v>
      </c>
      <c r="F820" s="1499">
        <v>176</v>
      </c>
      <c r="G820" s="1499">
        <v>259</v>
      </c>
      <c r="H820" s="1499">
        <v>186</v>
      </c>
      <c r="I820" s="1499">
        <v>76</v>
      </c>
      <c r="J820" s="1499">
        <v>20</v>
      </c>
      <c r="K820" s="1499">
        <v>32</v>
      </c>
      <c r="L820" s="1499">
        <v>146</v>
      </c>
      <c r="M820" s="1499">
        <v>179</v>
      </c>
      <c r="N820" s="1499">
        <v>186</v>
      </c>
      <c r="O820" s="1499">
        <v>151</v>
      </c>
      <c r="P820" s="1499">
        <v>43</v>
      </c>
      <c r="Q820" s="1499">
        <v>35</v>
      </c>
      <c r="R820" s="1499">
        <v>28</v>
      </c>
      <c r="S820" s="1499">
        <v>30</v>
      </c>
      <c r="T820" s="1499">
        <v>11</v>
      </c>
      <c r="U820" s="1499">
        <v>7</v>
      </c>
      <c r="V820" s="1499">
        <v>2</v>
      </c>
      <c r="W820" s="1499" t="s">
        <v>36</v>
      </c>
      <c r="X820" s="1499">
        <v>3</v>
      </c>
      <c r="Y820" s="1499">
        <v>1</v>
      </c>
      <c r="Z820" s="1499" t="s">
        <v>36</v>
      </c>
      <c r="AA820" s="1508" t="s">
        <v>36</v>
      </c>
      <c r="AB820" s="1499">
        <v>621</v>
      </c>
      <c r="AC820" s="1499">
        <v>896</v>
      </c>
      <c r="AD820" s="1508">
        <v>54</v>
      </c>
      <c r="AE820" s="1500">
        <v>39.528962444302991</v>
      </c>
      <c r="AF820" s="1500">
        <v>57.033736473583708</v>
      </c>
      <c r="AG820" s="1501">
        <v>3.4373010821133039</v>
      </c>
    </row>
    <row r="821" spans="2:33" s="1520" customFormat="1" ht="11.45" customHeight="1">
      <c r="B821" s="1521"/>
      <c r="C821" s="1577"/>
      <c r="D821" s="1523" t="s">
        <v>31</v>
      </c>
      <c r="E821" s="1508">
        <v>781</v>
      </c>
      <c r="F821" s="1499">
        <v>91</v>
      </c>
      <c r="G821" s="1499">
        <v>130</v>
      </c>
      <c r="H821" s="1499">
        <v>108</v>
      </c>
      <c r="I821" s="1499">
        <v>35</v>
      </c>
      <c r="J821" s="1499">
        <v>5</v>
      </c>
      <c r="K821" s="1499">
        <v>13</v>
      </c>
      <c r="L821" s="1499">
        <v>65</v>
      </c>
      <c r="M821" s="1499">
        <v>87</v>
      </c>
      <c r="N821" s="1499">
        <v>89</v>
      </c>
      <c r="O821" s="1499">
        <v>79</v>
      </c>
      <c r="P821" s="1499">
        <v>22</v>
      </c>
      <c r="Q821" s="1499">
        <v>21</v>
      </c>
      <c r="R821" s="1499">
        <v>11</v>
      </c>
      <c r="S821" s="1499">
        <v>15</v>
      </c>
      <c r="T821" s="1499">
        <v>5</v>
      </c>
      <c r="U821" s="1499">
        <v>3</v>
      </c>
      <c r="V821" s="1499">
        <v>1</v>
      </c>
      <c r="W821" s="1499" t="s">
        <v>36</v>
      </c>
      <c r="X821" s="1499">
        <v>1</v>
      </c>
      <c r="Y821" s="1499" t="s">
        <v>36</v>
      </c>
      <c r="Z821" s="1499" t="s">
        <v>36</v>
      </c>
      <c r="AA821" s="1508" t="s">
        <v>36</v>
      </c>
      <c r="AB821" s="1499">
        <v>329</v>
      </c>
      <c r="AC821" s="1499">
        <v>427</v>
      </c>
      <c r="AD821" s="1508">
        <v>25</v>
      </c>
      <c r="AE821" s="1500">
        <v>42.125480153649171</v>
      </c>
      <c r="AF821" s="1500">
        <v>54.673495518565943</v>
      </c>
      <c r="AG821" s="1501">
        <v>3.2010243277848911</v>
      </c>
    </row>
    <row r="822" spans="2:33" s="1520" customFormat="1" ht="11.45" customHeight="1">
      <c r="B822" s="1536"/>
      <c r="C822" s="1580"/>
      <c r="D822" s="1531" t="s">
        <v>32</v>
      </c>
      <c r="E822" s="1581">
        <v>790</v>
      </c>
      <c r="F822" s="1582">
        <v>85</v>
      </c>
      <c r="G822" s="1582">
        <v>129</v>
      </c>
      <c r="H822" s="1582">
        <v>78</v>
      </c>
      <c r="I822" s="1582">
        <v>41</v>
      </c>
      <c r="J822" s="1582">
        <v>15</v>
      </c>
      <c r="K822" s="1582">
        <v>19</v>
      </c>
      <c r="L822" s="1582">
        <v>81</v>
      </c>
      <c r="M822" s="1582">
        <v>92</v>
      </c>
      <c r="N822" s="1582">
        <v>97</v>
      </c>
      <c r="O822" s="1582">
        <v>72</v>
      </c>
      <c r="P822" s="1582">
        <v>21</v>
      </c>
      <c r="Q822" s="1582">
        <v>14</v>
      </c>
      <c r="R822" s="1582">
        <v>17</v>
      </c>
      <c r="S822" s="1582">
        <v>15</v>
      </c>
      <c r="T822" s="1582">
        <v>6</v>
      </c>
      <c r="U822" s="1582">
        <v>4</v>
      </c>
      <c r="V822" s="1582">
        <v>1</v>
      </c>
      <c r="W822" s="1582" t="s">
        <v>36</v>
      </c>
      <c r="X822" s="1582">
        <v>2</v>
      </c>
      <c r="Y822" s="1582">
        <v>1</v>
      </c>
      <c r="Z822" s="1582" t="s">
        <v>36</v>
      </c>
      <c r="AA822" s="1581" t="s">
        <v>36</v>
      </c>
      <c r="AB822" s="1582">
        <v>292</v>
      </c>
      <c r="AC822" s="1582">
        <v>469</v>
      </c>
      <c r="AD822" s="1581">
        <v>29</v>
      </c>
      <c r="AE822" s="1534">
        <v>36.962025316455701</v>
      </c>
      <c r="AF822" s="1534">
        <v>59.367088607594944</v>
      </c>
      <c r="AG822" s="1535">
        <v>3.6708860759493671</v>
      </c>
    </row>
    <row r="823" spans="2:33" s="1520" customFormat="1" ht="11.45" customHeight="1">
      <c r="B823" s="1583" t="s">
        <v>1699</v>
      </c>
      <c r="C823" s="1508">
        <v>26920</v>
      </c>
      <c r="D823" s="1518" t="s">
        <v>1435</v>
      </c>
      <c r="E823" s="1508">
        <v>53787</v>
      </c>
      <c r="F823" s="1499">
        <v>1698</v>
      </c>
      <c r="G823" s="1499">
        <v>1845</v>
      </c>
      <c r="H823" s="1499">
        <v>2093</v>
      </c>
      <c r="I823" s="1499">
        <v>2705</v>
      </c>
      <c r="J823" s="1499">
        <v>3581</v>
      </c>
      <c r="K823" s="1499">
        <v>2313</v>
      </c>
      <c r="L823" s="1499">
        <v>2515</v>
      </c>
      <c r="M823" s="1499">
        <v>2633</v>
      </c>
      <c r="N823" s="1499">
        <v>2999</v>
      </c>
      <c r="O823" s="1499">
        <v>3711</v>
      </c>
      <c r="P823" s="1499">
        <v>3371</v>
      </c>
      <c r="Q823" s="1499">
        <v>3438</v>
      </c>
      <c r="R823" s="1499">
        <v>3443</v>
      </c>
      <c r="S823" s="1499">
        <v>3910</v>
      </c>
      <c r="T823" s="1499">
        <v>3864</v>
      </c>
      <c r="U823" s="1499">
        <v>2716</v>
      </c>
      <c r="V823" s="1499">
        <v>2472</v>
      </c>
      <c r="W823" s="1499">
        <v>1872</v>
      </c>
      <c r="X823" s="1499">
        <v>946</v>
      </c>
      <c r="Y823" s="1499">
        <v>272</v>
      </c>
      <c r="Z823" s="1499">
        <v>42</v>
      </c>
      <c r="AA823" s="1508">
        <v>1348</v>
      </c>
      <c r="AB823" s="1499">
        <v>5636</v>
      </c>
      <c r="AC823" s="1499">
        <v>30709</v>
      </c>
      <c r="AD823" s="1508">
        <v>16094</v>
      </c>
      <c r="AE823" s="1500">
        <v>10.74772592917485</v>
      </c>
      <c r="AF823" s="1500">
        <v>58.561376075058632</v>
      </c>
      <c r="AG823" s="1501">
        <v>30.690897995766509</v>
      </c>
    </row>
    <row r="824" spans="2:33" s="1520" customFormat="1" ht="11.45" customHeight="1">
      <c r="B824" s="1521"/>
      <c r="C824" s="1577"/>
      <c r="D824" s="1523" t="s">
        <v>31</v>
      </c>
      <c r="E824" s="1508">
        <v>25213</v>
      </c>
      <c r="F824" s="1499">
        <v>896</v>
      </c>
      <c r="G824" s="1499">
        <v>945</v>
      </c>
      <c r="H824" s="1499">
        <v>1038</v>
      </c>
      <c r="I824" s="1499">
        <v>1362</v>
      </c>
      <c r="J824" s="1499">
        <v>1974</v>
      </c>
      <c r="K824" s="1499">
        <v>1173</v>
      </c>
      <c r="L824" s="1499">
        <v>1292</v>
      </c>
      <c r="M824" s="1499">
        <v>1257</v>
      </c>
      <c r="N824" s="1499">
        <v>1412</v>
      </c>
      <c r="O824" s="1499">
        <v>1801</v>
      </c>
      <c r="P824" s="1499">
        <v>1564</v>
      </c>
      <c r="Q824" s="1499">
        <v>1634</v>
      </c>
      <c r="R824" s="1499">
        <v>1596</v>
      </c>
      <c r="S824" s="1499">
        <v>1839</v>
      </c>
      <c r="T824" s="1499">
        <v>1715</v>
      </c>
      <c r="U824" s="1499">
        <v>1116</v>
      </c>
      <c r="V824" s="1499">
        <v>900</v>
      </c>
      <c r="W824" s="1499">
        <v>613</v>
      </c>
      <c r="X824" s="1499">
        <v>232</v>
      </c>
      <c r="Y824" s="1499">
        <v>45</v>
      </c>
      <c r="Z824" s="1499">
        <v>1</v>
      </c>
      <c r="AA824" s="1508">
        <v>808</v>
      </c>
      <c r="AB824" s="1499">
        <v>2879</v>
      </c>
      <c r="AC824" s="1499">
        <v>15065</v>
      </c>
      <c r="AD824" s="1508">
        <v>6461</v>
      </c>
      <c r="AE824" s="1500">
        <v>11.796762958410161</v>
      </c>
      <c r="AF824" s="1500">
        <v>61.729153861913545</v>
      </c>
      <c r="AG824" s="1501">
        <v>26.474083179676295</v>
      </c>
    </row>
    <row r="825" spans="2:33" s="1520" customFormat="1" ht="11.45" customHeight="1">
      <c r="B825" s="1529"/>
      <c r="C825" s="1580"/>
      <c r="D825" s="1531" t="s">
        <v>32</v>
      </c>
      <c r="E825" s="1581">
        <v>28574</v>
      </c>
      <c r="F825" s="1582">
        <v>802</v>
      </c>
      <c r="G825" s="1582">
        <v>900</v>
      </c>
      <c r="H825" s="1582">
        <v>1055</v>
      </c>
      <c r="I825" s="1582">
        <v>1343</v>
      </c>
      <c r="J825" s="1582">
        <v>1607</v>
      </c>
      <c r="K825" s="1582">
        <v>1140</v>
      </c>
      <c r="L825" s="1582">
        <v>1223</v>
      </c>
      <c r="M825" s="1582">
        <v>1376</v>
      </c>
      <c r="N825" s="1582">
        <v>1587</v>
      </c>
      <c r="O825" s="1582">
        <v>1910</v>
      </c>
      <c r="P825" s="1582">
        <v>1807</v>
      </c>
      <c r="Q825" s="1582">
        <v>1804</v>
      </c>
      <c r="R825" s="1582">
        <v>1847</v>
      </c>
      <c r="S825" s="1582">
        <v>2071</v>
      </c>
      <c r="T825" s="1582">
        <v>2149</v>
      </c>
      <c r="U825" s="1582">
        <v>1600</v>
      </c>
      <c r="V825" s="1582">
        <v>1572</v>
      </c>
      <c r="W825" s="1582">
        <v>1259</v>
      </c>
      <c r="X825" s="1582">
        <v>714</v>
      </c>
      <c r="Y825" s="1582">
        <v>227</v>
      </c>
      <c r="Z825" s="1582">
        <v>41</v>
      </c>
      <c r="AA825" s="1581">
        <v>540</v>
      </c>
      <c r="AB825" s="1582">
        <v>2757</v>
      </c>
      <c r="AC825" s="1582">
        <v>15644</v>
      </c>
      <c r="AD825" s="1581">
        <v>9633</v>
      </c>
      <c r="AE825" s="1534">
        <v>9.8344866947278309</v>
      </c>
      <c r="AF825" s="1534">
        <v>55.803666975815084</v>
      </c>
      <c r="AG825" s="1535">
        <v>34.361846329457087</v>
      </c>
    </row>
    <row r="826" spans="2:33" s="1520" customFormat="1" ht="11.45" customHeight="1">
      <c r="B826" s="1536" t="s">
        <v>1700</v>
      </c>
      <c r="C826" s="1508">
        <v>1013</v>
      </c>
      <c r="D826" s="1518" t="s">
        <v>1435</v>
      </c>
      <c r="E826" s="1508">
        <v>1578</v>
      </c>
      <c r="F826" s="1499">
        <v>35</v>
      </c>
      <c r="G826" s="1499">
        <v>36</v>
      </c>
      <c r="H826" s="1499">
        <v>43</v>
      </c>
      <c r="I826" s="1499">
        <v>130</v>
      </c>
      <c r="J826" s="1499">
        <v>327</v>
      </c>
      <c r="K826" s="1499">
        <v>56</v>
      </c>
      <c r="L826" s="1499">
        <v>64</v>
      </c>
      <c r="M826" s="1499">
        <v>49</v>
      </c>
      <c r="N826" s="1499">
        <v>53</v>
      </c>
      <c r="O826" s="1499">
        <v>86</v>
      </c>
      <c r="P826" s="1499">
        <v>99</v>
      </c>
      <c r="Q826" s="1499">
        <v>81</v>
      </c>
      <c r="R826" s="1499">
        <v>97</v>
      </c>
      <c r="S826" s="1499">
        <v>89</v>
      </c>
      <c r="T826" s="1499">
        <v>73</v>
      </c>
      <c r="U826" s="1499">
        <v>43</v>
      </c>
      <c r="V826" s="1499">
        <v>34</v>
      </c>
      <c r="W826" s="1499">
        <v>33</v>
      </c>
      <c r="X826" s="1499">
        <v>15</v>
      </c>
      <c r="Y826" s="1499">
        <v>2</v>
      </c>
      <c r="Z826" s="1499" t="s">
        <v>36</v>
      </c>
      <c r="AA826" s="1508">
        <v>133</v>
      </c>
      <c r="AB826" s="1499">
        <v>114</v>
      </c>
      <c r="AC826" s="1499">
        <v>1042</v>
      </c>
      <c r="AD826" s="1508">
        <v>289</v>
      </c>
      <c r="AE826" s="1500">
        <v>7.8892733564013842</v>
      </c>
      <c r="AF826" s="1500">
        <v>72.110726643598611</v>
      </c>
      <c r="AG826" s="1501">
        <v>20</v>
      </c>
    </row>
    <row r="827" spans="2:33" s="1520" customFormat="1" ht="11.45" customHeight="1">
      <c r="B827" s="1521"/>
      <c r="C827" s="1522"/>
      <c r="D827" s="1523" t="s">
        <v>31</v>
      </c>
      <c r="E827" s="1508">
        <v>808</v>
      </c>
      <c r="F827" s="1499">
        <v>18</v>
      </c>
      <c r="G827" s="1499">
        <v>22</v>
      </c>
      <c r="H827" s="1499">
        <v>20</v>
      </c>
      <c r="I827" s="1499">
        <v>72</v>
      </c>
      <c r="J827" s="1499">
        <v>198</v>
      </c>
      <c r="K827" s="1499">
        <v>29</v>
      </c>
      <c r="L827" s="1499">
        <v>34</v>
      </c>
      <c r="M827" s="1499">
        <v>28</v>
      </c>
      <c r="N827" s="1499">
        <v>22</v>
      </c>
      <c r="O827" s="1499">
        <v>41</v>
      </c>
      <c r="P827" s="1499">
        <v>43</v>
      </c>
      <c r="Q827" s="1499">
        <v>36</v>
      </c>
      <c r="R827" s="1499">
        <v>48</v>
      </c>
      <c r="S827" s="1499">
        <v>41</v>
      </c>
      <c r="T827" s="1499">
        <v>28</v>
      </c>
      <c r="U827" s="1499">
        <v>23</v>
      </c>
      <c r="V827" s="1499">
        <v>11</v>
      </c>
      <c r="W827" s="1499">
        <v>11</v>
      </c>
      <c r="X827" s="1499">
        <v>1</v>
      </c>
      <c r="Y827" s="1499">
        <v>1</v>
      </c>
      <c r="Z827" s="1499" t="s">
        <v>36</v>
      </c>
      <c r="AA827" s="1508">
        <v>81</v>
      </c>
      <c r="AB827" s="1499">
        <v>60</v>
      </c>
      <c r="AC827" s="1499">
        <v>551</v>
      </c>
      <c r="AD827" s="1508">
        <v>116</v>
      </c>
      <c r="AE827" s="1500">
        <v>8.2530949105914715</v>
      </c>
      <c r="AF827" s="1500">
        <v>75.790921595598348</v>
      </c>
      <c r="AG827" s="1501">
        <v>15.955983493810177</v>
      </c>
    </row>
    <row r="828" spans="2:33" s="1520" customFormat="1" ht="11.45" customHeight="1">
      <c r="B828" s="1537"/>
      <c r="C828" s="1546"/>
      <c r="D828" s="1518" t="s">
        <v>32</v>
      </c>
      <c r="E828" s="1508">
        <v>770</v>
      </c>
      <c r="F828" s="1499">
        <v>17</v>
      </c>
      <c r="G828" s="1499">
        <v>14</v>
      </c>
      <c r="H828" s="1499">
        <v>23</v>
      </c>
      <c r="I828" s="1499">
        <v>58</v>
      </c>
      <c r="J828" s="1499">
        <v>129</v>
      </c>
      <c r="K828" s="1499">
        <v>27</v>
      </c>
      <c r="L828" s="1499">
        <v>30</v>
      </c>
      <c r="M828" s="1499">
        <v>21</v>
      </c>
      <c r="N828" s="1499">
        <v>31</v>
      </c>
      <c r="O828" s="1499">
        <v>45</v>
      </c>
      <c r="P828" s="1499">
        <v>56</v>
      </c>
      <c r="Q828" s="1499">
        <v>45</v>
      </c>
      <c r="R828" s="1499">
        <v>49</v>
      </c>
      <c r="S828" s="1499">
        <v>48</v>
      </c>
      <c r="T828" s="1499">
        <v>45</v>
      </c>
      <c r="U828" s="1499">
        <v>20</v>
      </c>
      <c r="V828" s="1499">
        <v>23</v>
      </c>
      <c r="W828" s="1499">
        <v>22</v>
      </c>
      <c r="X828" s="1499">
        <v>14</v>
      </c>
      <c r="Y828" s="1499">
        <v>1</v>
      </c>
      <c r="Z828" s="1499" t="s">
        <v>36</v>
      </c>
      <c r="AA828" s="1508">
        <v>52</v>
      </c>
      <c r="AB828" s="1499">
        <v>54</v>
      </c>
      <c r="AC828" s="1499">
        <v>491</v>
      </c>
      <c r="AD828" s="1508">
        <v>173</v>
      </c>
      <c r="AE828" s="1500">
        <v>7.5208913649025071</v>
      </c>
      <c r="AF828" s="1500">
        <v>68.384401114206128</v>
      </c>
      <c r="AG828" s="1501">
        <v>24.094707520891365</v>
      </c>
    </row>
    <row r="829" spans="2:33" s="1520" customFormat="1" ht="11.45" customHeight="1">
      <c r="B829" s="1536" t="s">
        <v>1701</v>
      </c>
      <c r="C829" s="1545">
        <v>986</v>
      </c>
      <c r="D829" s="1547" t="s">
        <v>1435</v>
      </c>
      <c r="E829" s="1545">
        <v>1486</v>
      </c>
      <c r="F829" s="1548">
        <v>55</v>
      </c>
      <c r="G829" s="1548">
        <v>50</v>
      </c>
      <c r="H829" s="1548">
        <v>44</v>
      </c>
      <c r="I829" s="1548">
        <v>112</v>
      </c>
      <c r="J829" s="1548">
        <v>202</v>
      </c>
      <c r="K829" s="1548">
        <v>186</v>
      </c>
      <c r="L829" s="1548">
        <v>110</v>
      </c>
      <c r="M829" s="1548">
        <v>64</v>
      </c>
      <c r="N829" s="1548">
        <v>82</v>
      </c>
      <c r="O829" s="1548">
        <v>103</v>
      </c>
      <c r="P829" s="1548">
        <v>106</v>
      </c>
      <c r="Q829" s="1548">
        <v>70</v>
      </c>
      <c r="R829" s="1548">
        <v>40</v>
      </c>
      <c r="S829" s="1548">
        <v>68</v>
      </c>
      <c r="T829" s="1548">
        <v>46</v>
      </c>
      <c r="U829" s="1548">
        <v>43</v>
      </c>
      <c r="V829" s="1548">
        <v>35</v>
      </c>
      <c r="W829" s="1548">
        <v>24</v>
      </c>
      <c r="X829" s="1548">
        <v>12</v>
      </c>
      <c r="Y829" s="1548" t="s">
        <v>36</v>
      </c>
      <c r="Z829" s="1548" t="s">
        <v>36</v>
      </c>
      <c r="AA829" s="1545">
        <v>34</v>
      </c>
      <c r="AB829" s="1548">
        <v>149</v>
      </c>
      <c r="AC829" s="1548">
        <v>1075</v>
      </c>
      <c r="AD829" s="1545">
        <v>228</v>
      </c>
      <c r="AE829" s="1549">
        <v>10.261707988980715</v>
      </c>
      <c r="AF829" s="1549">
        <v>74.035812672176306</v>
      </c>
      <c r="AG829" s="1550">
        <v>15.702479338842975</v>
      </c>
    </row>
    <row r="830" spans="2:33" s="1520" customFormat="1" ht="11.45" customHeight="1">
      <c r="B830" s="1521"/>
      <c r="C830" s="1522"/>
      <c r="D830" s="1523" t="s">
        <v>31</v>
      </c>
      <c r="E830" s="1508">
        <v>822</v>
      </c>
      <c r="F830" s="1499">
        <v>34</v>
      </c>
      <c r="G830" s="1499">
        <v>25</v>
      </c>
      <c r="H830" s="1499">
        <v>21</v>
      </c>
      <c r="I830" s="1499">
        <v>48</v>
      </c>
      <c r="J830" s="1499">
        <v>120</v>
      </c>
      <c r="K830" s="1499">
        <v>150</v>
      </c>
      <c r="L830" s="1499">
        <v>87</v>
      </c>
      <c r="M830" s="1499">
        <v>32</v>
      </c>
      <c r="N830" s="1499">
        <v>42</v>
      </c>
      <c r="O830" s="1499">
        <v>59</v>
      </c>
      <c r="P830" s="1499">
        <v>60</v>
      </c>
      <c r="Q830" s="1499">
        <v>34</v>
      </c>
      <c r="R830" s="1499">
        <v>17</v>
      </c>
      <c r="S830" s="1499">
        <v>28</v>
      </c>
      <c r="T830" s="1499">
        <v>11</v>
      </c>
      <c r="U830" s="1499">
        <v>16</v>
      </c>
      <c r="V830" s="1499">
        <v>15</v>
      </c>
      <c r="W830" s="1499">
        <v>3</v>
      </c>
      <c r="X830" s="1499">
        <v>3</v>
      </c>
      <c r="Y830" s="1499" t="s">
        <v>36</v>
      </c>
      <c r="Z830" s="1499" t="s">
        <v>36</v>
      </c>
      <c r="AA830" s="1508">
        <v>17</v>
      </c>
      <c r="AB830" s="1499">
        <v>80</v>
      </c>
      <c r="AC830" s="1499">
        <v>649</v>
      </c>
      <c r="AD830" s="1508">
        <v>76</v>
      </c>
      <c r="AE830" s="1500">
        <v>9.9378881987577632</v>
      </c>
      <c r="AF830" s="1500">
        <v>80.621118012422357</v>
      </c>
      <c r="AG830" s="1501">
        <v>9.4409937888198758</v>
      </c>
    </row>
    <row r="831" spans="2:33" s="1520" customFormat="1" ht="11.45" customHeight="1">
      <c r="B831" s="1536"/>
      <c r="C831" s="1538"/>
      <c r="D831" s="1539" t="s">
        <v>32</v>
      </c>
      <c r="E831" s="1540">
        <v>664</v>
      </c>
      <c r="F831" s="1541">
        <v>21</v>
      </c>
      <c r="G831" s="1541">
        <v>25</v>
      </c>
      <c r="H831" s="1541">
        <v>23</v>
      </c>
      <c r="I831" s="1541">
        <v>64</v>
      </c>
      <c r="J831" s="1541">
        <v>82</v>
      </c>
      <c r="K831" s="1541">
        <v>36</v>
      </c>
      <c r="L831" s="1541">
        <v>23</v>
      </c>
      <c r="M831" s="1541">
        <v>32</v>
      </c>
      <c r="N831" s="1541">
        <v>40</v>
      </c>
      <c r="O831" s="1541">
        <v>44</v>
      </c>
      <c r="P831" s="1541">
        <v>46</v>
      </c>
      <c r="Q831" s="1541">
        <v>36</v>
      </c>
      <c r="R831" s="1541">
        <v>23</v>
      </c>
      <c r="S831" s="1541">
        <v>40</v>
      </c>
      <c r="T831" s="1541">
        <v>35</v>
      </c>
      <c r="U831" s="1541">
        <v>27</v>
      </c>
      <c r="V831" s="1541">
        <v>20</v>
      </c>
      <c r="W831" s="1541">
        <v>21</v>
      </c>
      <c r="X831" s="1541">
        <v>9</v>
      </c>
      <c r="Y831" s="1541" t="s">
        <v>36</v>
      </c>
      <c r="Z831" s="1541" t="s">
        <v>36</v>
      </c>
      <c r="AA831" s="1540">
        <v>17</v>
      </c>
      <c r="AB831" s="1541">
        <v>69</v>
      </c>
      <c r="AC831" s="1541">
        <v>426</v>
      </c>
      <c r="AD831" s="1540">
        <v>152</v>
      </c>
      <c r="AE831" s="1542">
        <v>10.664605873261205</v>
      </c>
      <c r="AF831" s="1542">
        <v>65.842349304482227</v>
      </c>
      <c r="AG831" s="1543">
        <v>23.493044822256568</v>
      </c>
    </row>
    <row r="832" spans="2:33" s="1520" customFormat="1" ht="11.45" customHeight="1">
      <c r="B832" s="1544" t="s">
        <v>1702</v>
      </c>
      <c r="C832" s="1508">
        <v>1052</v>
      </c>
      <c r="D832" s="1518" t="s">
        <v>1435</v>
      </c>
      <c r="E832" s="1508">
        <v>1760</v>
      </c>
      <c r="F832" s="1499">
        <v>51</v>
      </c>
      <c r="G832" s="1499">
        <v>56</v>
      </c>
      <c r="H832" s="1499">
        <v>30</v>
      </c>
      <c r="I832" s="1499">
        <v>96</v>
      </c>
      <c r="J832" s="1499">
        <v>176</v>
      </c>
      <c r="K832" s="1499">
        <v>91</v>
      </c>
      <c r="L832" s="1499">
        <v>101</v>
      </c>
      <c r="M832" s="1499">
        <v>85</v>
      </c>
      <c r="N832" s="1499">
        <v>86</v>
      </c>
      <c r="O832" s="1499">
        <v>109</v>
      </c>
      <c r="P832" s="1499">
        <v>99</v>
      </c>
      <c r="Q832" s="1499">
        <v>125</v>
      </c>
      <c r="R832" s="1499">
        <v>106</v>
      </c>
      <c r="S832" s="1499">
        <v>125</v>
      </c>
      <c r="T832" s="1499">
        <v>117</v>
      </c>
      <c r="U832" s="1499">
        <v>84</v>
      </c>
      <c r="V832" s="1499">
        <v>99</v>
      </c>
      <c r="W832" s="1499">
        <v>57</v>
      </c>
      <c r="X832" s="1499">
        <v>20</v>
      </c>
      <c r="Y832" s="1499">
        <v>7</v>
      </c>
      <c r="Z832" s="1499" t="s">
        <v>36</v>
      </c>
      <c r="AA832" s="1508">
        <v>40</v>
      </c>
      <c r="AB832" s="1499">
        <v>137</v>
      </c>
      <c r="AC832" s="1499">
        <v>1074</v>
      </c>
      <c r="AD832" s="1508">
        <v>509</v>
      </c>
      <c r="AE832" s="1500">
        <v>7.9651162790697674</v>
      </c>
      <c r="AF832" s="1500">
        <v>62.441860465116285</v>
      </c>
      <c r="AG832" s="1501">
        <v>29.593023255813954</v>
      </c>
    </row>
    <row r="833" spans="2:64" s="1520" customFormat="1" ht="11.45" customHeight="1">
      <c r="B833" s="1521"/>
      <c r="C833" s="1522"/>
      <c r="D833" s="1523" t="s">
        <v>31</v>
      </c>
      <c r="E833" s="1508">
        <v>772</v>
      </c>
      <c r="F833" s="1499">
        <v>20</v>
      </c>
      <c r="G833" s="1499">
        <v>30</v>
      </c>
      <c r="H833" s="1499">
        <v>14</v>
      </c>
      <c r="I833" s="1499">
        <v>53</v>
      </c>
      <c r="J833" s="1499">
        <v>91</v>
      </c>
      <c r="K833" s="1499">
        <v>47</v>
      </c>
      <c r="L833" s="1499">
        <v>52</v>
      </c>
      <c r="M833" s="1499">
        <v>38</v>
      </c>
      <c r="N833" s="1499">
        <v>46</v>
      </c>
      <c r="O833" s="1499">
        <v>46</v>
      </c>
      <c r="P833" s="1499">
        <v>37</v>
      </c>
      <c r="Q833" s="1499">
        <v>54</v>
      </c>
      <c r="R833" s="1499">
        <v>43</v>
      </c>
      <c r="S833" s="1499">
        <v>51</v>
      </c>
      <c r="T833" s="1499">
        <v>51</v>
      </c>
      <c r="U833" s="1499">
        <v>29</v>
      </c>
      <c r="V833" s="1499">
        <v>29</v>
      </c>
      <c r="W833" s="1499">
        <v>14</v>
      </c>
      <c r="X833" s="1499">
        <v>5</v>
      </c>
      <c r="Y833" s="1499">
        <v>2</v>
      </c>
      <c r="Z833" s="1499" t="s">
        <v>36</v>
      </c>
      <c r="AA833" s="1508">
        <v>20</v>
      </c>
      <c r="AB833" s="1499">
        <v>64</v>
      </c>
      <c r="AC833" s="1499">
        <v>507</v>
      </c>
      <c r="AD833" s="1508">
        <v>181</v>
      </c>
      <c r="AE833" s="1500">
        <v>8.5106382978723403</v>
      </c>
      <c r="AF833" s="1500">
        <v>67.420212765957444</v>
      </c>
      <c r="AG833" s="1501">
        <v>24.069148936170212</v>
      </c>
    </row>
    <row r="834" spans="2:64" s="1520" customFormat="1" ht="11.45" customHeight="1">
      <c r="B834" s="1537"/>
      <c r="C834" s="1546"/>
      <c r="D834" s="1518" t="s">
        <v>32</v>
      </c>
      <c r="E834" s="1508">
        <v>988</v>
      </c>
      <c r="F834" s="1499">
        <v>31</v>
      </c>
      <c r="G834" s="1499">
        <v>26</v>
      </c>
      <c r="H834" s="1499">
        <v>16</v>
      </c>
      <c r="I834" s="1499">
        <v>43</v>
      </c>
      <c r="J834" s="1499">
        <v>85</v>
      </c>
      <c r="K834" s="1499">
        <v>44</v>
      </c>
      <c r="L834" s="1499">
        <v>49</v>
      </c>
      <c r="M834" s="1499">
        <v>47</v>
      </c>
      <c r="N834" s="1499">
        <v>40</v>
      </c>
      <c r="O834" s="1499">
        <v>63</v>
      </c>
      <c r="P834" s="1499">
        <v>62</v>
      </c>
      <c r="Q834" s="1499">
        <v>71</v>
      </c>
      <c r="R834" s="1499">
        <v>63</v>
      </c>
      <c r="S834" s="1499">
        <v>74</v>
      </c>
      <c r="T834" s="1499">
        <v>66</v>
      </c>
      <c r="U834" s="1499">
        <v>55</v>
      </c>
      <c r="V834" s="1499">
        <v>70</v>
      </c>
      <c r="W834" s="1499">
        <v>43</v>
      </c>
      <c r="X834" s="1499">
        <v>15</v>
      </c>
      <c r="Y834" s="1499">
        <v>5</v>
      </c>
      <c r="Z834" s="1499" t="s">
        <v>36</v>
      </c>
      <c r="AA834" s="1508">
        <v>20</v>
      </c>
      <c r="AB834" s="1499">
        <v>73</v>
      </c>
      <c r="AC834" s="1499">
        <v>567</v>
      </c>
      <c r="AD834" s="1508">
        <v>328</v>
      </c>
      <c r="AE834" s="1500">
        <v>7.5413223140495864</v>
      </c>
      <c r="AF834" s="1500">
        <v>58.574380165289256</v>
      </c>
      <c r="AG834" s="1501">
        <v>33.884297520661157</v>
      </c>
    </row>
    <row r="835" spans="2:64" s="1520" customFormat="1" ht="11.45" customHeight="1">
      <c r="B835" s="1536" t="s">
        <v>1703</v>
      </c>
      <c r="C835" s="1545">
        <v>445</v>
      </c>
      <c r="D835" s="1547" t="s">
        <v>1435</v>
      </c>
      <c r="E835" s="1545">
        <v>626</v>
      </c>
      <c r="F835" s="1548">
        <v>10</v>
      </c>
      <c r="G835" s="1548">
        <v>6</v>
      </c>
      <c r="H835" s="1548">
        <v>10</v>
      </c>
      <c r="I835" s="1548">
        <v>44</v>
      </c>
      <c r="J835" s="1548">
        <v>123</v>
      </c>
      <c r="K835" s="1548">
        <v>34</v>
      </c>
      <c r="L835" s="1548">
        <v>19</v>
      </c>
      <c r="M835" s="1548">
        <v>17</v>
      </c>
      <c r="N835" s="1548">
        <v>23</v>
      </c>
      <c r="O835" s="1548">
        <v>29</v>
      </c>
      <c r="P835" s="1548">
        <v>33</v>
      </c>
      <c r="Q835" s="1548">
        <v>37</v>
      </c>
      <c r="R835" s="1548">
        <v>30</v>
      </c>
      <c r="S835" s="1548">
        <v>36</v>
      </c>
      <c r="T835" s="1548">
        <v>40</v>
      </c>
      <c r="U835" s="1548">
        <v>26</v>
      </c>
      <c r="V835" s="1548">
        <v>27</v>
      </c>
      <c r="W835" s="1548">
        <v>17</v>
      </c>
      <c r="X835" s="1548">
        <v>9</v>
      </c>
      <c r="Y835" s="1548">
        <v>1</v>
      </c>
      <c r="Z835" s="1548" t="s">
        <v>36</v>
      </c>
      <c r="AA835" s="1545">
        <v>55</v>
      </c>
      <c r="AB835" s="1548">
        <v>26</v>
      </c>
      <c r="AC835" s="1548">
        <v>389</v>
      </c>
      <c r="AD835" s="1545">
        <v>156</v>
      </c>
      <c r="AE835" s="1549">
        <v>4.5534150612959721</v>
      </c>
      <c r="AF835" s="1549">
        <v>68.126094570928203</v>
      </c>
      <c r="AG835" s="1550">
        <v>27.320490367775829</v>
      </c>
    </row>
    <row r="836" spans="2:64" s="1520" customFormat="1" ht="11.45" customHeight="1">
      <c r="B836" s="1521"/>
      <c r="C836" s="1522"/>
      <c r="D836" s="1523" t="s">
        <v>31</v>
      </c>
      <c r="E836" s="1508">
        <v>272</v>
      </c>
      <c r="F836" s="1499">
        <v>6</v>
      </c>
      <c r="G836" s="1499">
        <v>5</v>
      </c>
      <c r="H836" s="1499">
        <v>3</v>
      </c>
      <c r="I836" s="1499">
        <v>19</v>
      </c>
      <c r="J836" s="1499">
        <v>52</v>
      </c>
      <c r="K836" s="1499">
        <v>17</v>
      </c>
      <c r="L836" s="1499">
        <v>10</v>
      </c>
      <c r="M836" s="1499">
        <v>9</v>
      </c>
      <c r="N836" s="1499">
        <v>7</v>
      </c>
      <c r="O836" s="1499">
        <v>13</v>
      </c>
      <c r="P836" s="1499">
        <v>18</v>
      </c>
      <c r="Q836" s="1499">
        <v>15</v>
      </c>
      <c r="R836" s="1499">
        <v>15</v>
      </c>
      <c r="S836" s="1499">
        <v>19</v>
      </c>
      <c r="T836" s="1499">
        <v>14</v>
      </c>
      <c r="U836" s="1499">
        <v>6</v>
      </c>
      <c r="V836" s="1499">
        <v>8</v>
      </c>
      <c r="W836" s="1499">
        <v>6</v>
      </c>
      <c r="X836" s="1499" t="s">
        <v>36</v>
      </c>
      <c r="Y836" s="1499">
        <v>1</v>
      </c>
      <c r="Z836" s="1499" t="s">
        <v>36</v>
      </c>
      <c r="AA836" s="1508">
        <v>29</v>
      </c>
      <c r="AB836" s="1499">
        <v>14</v>
      </c>
      <c r="AC836" s="1499">
        <v>175</v>
      </c>
      <c r="AD836" s="1508">
        <v>54</v>
      </c>
      <c r="AE836" s="1500">
        <v>5.761316872427984</v>
      </c>
      <c r="AF836" s="1500">
        <v>72.016460905349803</v>
      </c>
      <c r="AG836" s="1501">
        <v>22.222222222222221</v>
      </c>
    </row>
    <row r="837" spans="2:64" s="1520" customFormat="1" ht="11.45" customHeight="1">
      <c r="B837" s="1536"/>
      <c r="C837" s="1538"/>
      <c r="D837" s="1539" t="s">
        <v>32</v>
      </c>
      <c r="E837" s="1540">
        <v>354</v>
      </c>
      <c r="F837" s="1541">
        <v>4</v>
      </c>
      <c r="G837" s="1541">
        <v>1</v>
      </c>
      <c r="H837" s="1541">
        <v>7</v>
      </c>
      <c r="I837" s="1541">
        <v>25</v>
      </c>
      <c r="J837" s="1541">
        <v>71</v>
      </c>
      <c r="K837" s="1541">
        <v>17</v>
      </c>
      <c r="L837" s="1541">
        <v>9</v>
      </c>
      <c r="M837" s="1541">
        <v>8</v>
      </c>
      <c r="N837" s="1541">
        <v>16</v>
      </c>
      <c r="O837" s="1541">
        <v>16</v>
      </c>
      <c r="P837" s="1541">
        <v>15</v>
      </c>
      <c r="Q837" s="1541">
        <v>22</v>
      </c>
      <c r="R837" s="1541">
        <v>15</v>
      </c>
      <c r="S837" s="1541">
        <v>17</v>
      </c>
      <c r="T837" s="1541">
        <v>26</v>
      </c>
      <c r="U837" s="1541">
        <v>20</v>
      </c>
      <c r="V837" s="1541">
        <v>19</v>
      </c>
      <c r="W837" s="1541">
        <v>11</v>
      </c>
      <c r="X837" s="1541">
        <v>9</v>
      </c>
      <c r="Y837" s="1541" t="s">
        <v>36</v>
      </c>
      <c r="Z837" s="1541" t="s">
        <v>36</v>
      </c>
      <c r="AA837" s="1540">
        <v>26</v>
      </c>
      <c r="AB837" s="1541">
        <v>12</v>
      </c>
      <c r="AC837" s="1541">
        <v>214</v>
      </c>
      <c r="AD837" s="1540">
        <v>102</v>
      </c>
      <c r="AE837" s="1542">
        <v>3.6585365853658534</v>
      </c>
      <c r="AF837" s="1542">
        <v>65.243902439024396</v>
      </c>
      <c r="AG837" s="1543">
        <v>31.097560975609756</v>
      </c>
    </row>
    <row r="838" spans="2:64" s="1520" customFormat="1" ht="11.45" customHeight="1">
      <c r="B838" s="1544" t="s">
        <v>1704</v>
      </c>
      <c r="C838" s="1508">
        <v>640</v>
      </c>
      <c r="D838" s="1518" t="s">
        <v>1435</v>
      </c>
      <c r="E838" s="1508">
        <v>1038</v>
      </c>
      <c r="F838" s="1499">
        <v>45</v>
      </c>
      <c r="G838" s="1499">
        <v>37</v>
      </c>
      <c r="H838" s="1499">
        <v>29</v>
      </c>
      <c r="I838" s="1499">
        <v>38</v>
      </c>
      <c r="J838" s="1499">
        <v>88</v>
      </c>
      <c r="K838" s="1499">
        <v>53</v>
      </c>
      <c r="L838" s="1499">
        <v>67</v>
      </c>
      <c r="M838" s="1499">
        <v>73</v>
      </c>
      <c r="N838" s="1499">
        <v>84</v>
      </c>
      <c r="O838" s="1499">
        <v>57</v>
      </c>
      <c r="P838" s="1499">
        <v>66</v>
      </c>
      <c r="Q838" s="1499">
        <v>59</v>
      </c>
      <c r="R838" s="1499">
        <v>54</v>
      </c>
      <c r="S838" s="1499">
        <v>65</v>
      </c>
      <c r="T838" s="1499">
        <v>57</v>
      </c>
      <c r="U838" s="1499">
        <v>32</v>
      </c>
      <c r="V838" s="1499">
        <v>21</v>
      </c>
      <c r="W838" s="1499">
        <v>24</v>
      </c>
      <c r="X838" s="1499">
        <v>17</v>
      </c>
      <c r="Y838" s="1499">
        <v>2</v>
      </c>
      <c r="Z838" s="1499" t="s">
        <v>36</v>
      </c>
      <c r="AA838" s="1508">
        <v>70</v>
      </c>
      <c r="AB838" s="1499">
        <v>111</v>
      </c>
      <c r="AC838" s="1499">
        <v>639</v>
      </c>
      <c r="AD838" s="1508">
        <v>218</v>
      </c>
      <c r="AE838" s="1500">
        <v>11.466942148760332</v>
      </c>
      <c r="AF838" s="1500">
        <v>66.012396694214885</v>
      </c>
      <c r="AG838" s="1501">
        <v>22.520661157024794</v>
      </c>
    </row>
    <row r="839" spans="2:64" s="1520" customFormat="1" ht="11.45" customHeight="1">
      <c r="B839" s="1521"/>
      <c r="C839" s="1522"/>
      <c r="D839" s="1523" t="s">
        <v>31</v>
      </c>
      <c r="E839" s="1508">
        <v>451</v>
      </c>
      <c r="F839" s="1499">
        <v>21</v>
      </c>
      <c r="G839" s="1499">
        <v>18</v>
      </c>
      <c r="H839" s="1499">
        <v>16</v>
      </c>
      <c r="I839" s="1499">
        <v>17</v>
      </c>
      <c r="J839" s="1499">
        <v>40</v>
      </c>
      <c r="K839" s="1499">
        <v>27</v>
      </c>
      <c r="L839" s="1499">
        <v>27</v>
      </c>
      <c r="M839" s="1499">
        <v>33</v>
      </c>
      <c r="N839" s="1499">
        <v>28</v>
      </c>
      <c r="O839" s="1499">
        <v>29</v>
      </c>
      <c r="P839" s="1499">
        <v>23</v>
      </c>
      <c r="Q839" s="1499">
        <v>26</v>
      </c>
      <c r="R839" s="1499">
        <v>26</v>
      </c>
      <c r="S839" s="1499">
        <v>27</v>
      </c>
      <c r="T839" s="1499">
        <v>23</v>
      </c>
      <c r="U839" s="1499">
        <v>13</v>
      </c>
      <c r="V839" s="1499">
        <v>7</v>
      </c>
      <c r="W839" s="1499">
        <v>7</v>
      </c>
      <c r="X839" s="1499">
        <v>5</v>
      </c>
      <c r="Y839" s="1499">
        <v>1</v>
      </c>
      <c r="Z839" s="1499" t="s">
        <v>36</v>
      </c>
      <c r="AA839" s="1508">
        <v>37</v>
      </c>
      <c r="AB839" s="1499">
        <v>55</v>
      </c>
      <c r="AC839" s="1499">
        <v>276</v>
      </c>
      <c r="AD839" s="1508">
        <v>83</v>
      </c>
      <c r="AE839" s="1500">
        <v>13.285024154589372</v>
      </c>
      <c r="AF839" s="1500">
        <v>66.666666666666657</v>
      </c>
      <c r="AG839" s="1501">
        <v>20.048309178743963</v>
      </c>
    </row>
    <row r="840" spans="2:64" s="1520" customFormat="1" ht="11.45" customHeight="1" thickBot="1">
      <c r="B840" s="1551"/>
      <c r="C840" s="1552"/>
      <c r="D840" s="1553" t="s">
        <v>32</v>
      </c>
      <c r="E840" s="1554">
        <v>587</v>
      </c>
      <c r="F840" s="1555">
        <v>24</v>
      </c>
      <c r="G840" s="1555">
        <v>19</v>
      </c>
      <c r="H840" s="1555">
        <v>13</v>
      </c>
      <c r="I840" s="1555">
        <v>21</v>
      </c>
      <c r="J840" s="1555">
        <v>48</v>
      </c>
      <c r="K840" s="1555">
        <v>26</v>
      </c>
      <c r="L840" s="1555">
        <v>40</v>
      </c>
      <c r="M840" s="1555">
        <v>40</v>
      </c>
      <c r="N840" s="1555">
        <v>56</v>
      </c>
      <c r="O840" s="1555">
        <v>28</v>
      </c>
      <c r="P840" s="1555">
        <v>43</v>
      </c>
      <c r="Q840" s="1555">
        <v>33</v>
      </c>
      <c r="R840" s="1555">
        <v>28</v>
      </c>
      <c r="S840" s="1555">
        <v>38</v>
      </c>
      <c r="T840" s="1555">
        <v>34</v>
      </c>
      <c r="U840" s="1555">
        <v>19</v>
      </c>
      <c r="V840" s="1555">
        <v>14</v>
      </c>
      <c r="W840" s="1555">
        <v>17</v>
      </c>
      <c r="X840" s="1555">
        <v>12</v>
      </c>
      <c r="Y840" s="1555">
        <v>1</v>
      </c>
      <c r="Z840" s="1555" t="s">
        <v>36</v>
      </c>
      <c r="AA840" s="1554">
        <v>33</v>
      </c>
      <c r="AB840" s="1555">
        <v>56</v>
      </c>
      <c r="AC840" s="1555">
        <v>363</v>
      </c>
      <c r="AD840" s="1554">
        <v>135</v>
      </c>
      <c r="AE840" s="1556">
        <v>10.108303249097473</v>
      </c>
      <c r="AF840" s="1556">
        <v>65.523465703971112</v>
      </c>
      <c r="AG840" s="1557">
        <v>24.368231046931406</v>
      </c>
    </row>
    <row r="841" spans="2:64" s="1482" customFormat="1" ht="14.25">
      <c r="B841" s="1479" t="s">
        <v>1399</v>
      </c>
      <c r="C841" s="1480"/>
      <c r="D841" s="1481"/>
      <c r="AA841" s="1558"/>
      <c r="AD841" s="1558"/>
      <c r="AH841" s="1483"/>
      <c r="BL841" s="1484"/>
    </row>
    <row r="842" spans="2:64" s="1482" customFormat="1" ht="6" customHeight="1" thickBot="1">
      <c r="C842" s="1480"/>
      <c r="D842" s="1481"/>
      <c r="AA842" s="1558"/>
      <c r="AD842" s="1558"/>
      <c r="AH842" s="1483"/>
      <c r="BL842" s="1484"/>
    </row>
    <row r="843" spans="2:64" s="1495" customFormat="1" ht="44.25" customHeight="1" thickBot="1">
      <c r="B843" s="1559" t="s">
        <v>1400</v>
      </c>
      <c r="C843" s="1560" t="s">
        <v>1401</v>
      </c>
      <c r="D843" s="1573" t="s">
        <v>283</v>
      </c>
      <c r="E843" s="1574"/>
      <c r="F843" s="1563" t="s">
        <v>1402</v>
      </c>
      <c r="G843" s="1564" t="s">
        <v>1403</v>
      </c>
      <c r="H843" s="1564" t="s">
        <v>1404</v>
      </c>
      <c r="I843" s="1564" t="s">
        <v>1405</v>
      </c>
      <c r="J843" s="1564" t="s">
        <v>1406</v>
      </c>
      <c r="K843" s="1564" t="s">
        <v>1407</v>
      </c>
      <c r="L843" s="1564" t="s">
        <v>1408</v>
      </c>
      <c r="M843" s="1564" t="s">
        <v>1409</v>
      </c>
      <c r="N843" s="1564" t="s">
        <v>1410</v>
      </c>
      <c r="O843" s="1564" t="s">
        <v>1411</v>
      </c>
      <c r="P843" s="1564" t="s">
        <v>1412</v>
      </c>
      <c r="Q843" s="1564" t="s">
        <v>1413</v>
      </c>
      <c r="R843" s="1564" t="s">
        <v>1414</v>
      </c>
      <c r="S843" s="1564" t="s">
        <v>1415</v>
      </c>
      <c r="T843" s="1564" t="s">
        <v>1416</v>
      </c>
      <c r="U843" s="1564" t="s">
        <v>1417</v>
      </c>
      <c r="V843" s="1564" t="s">
        <v>1418</v>
      </c>
      <c r="W843" s="1564" t="s">
        <v>1419</v>
      </c>
      <c r="X843" s="1564" t="s">
        <v>1420</v>
      </c>
      <c r="Y843" s="1564" t="s">
        <v>1421</v>
      </c>
      <c r="Z843" s="1564" t="s">
        <v>1422</v>
      </c>
      <c r="AA843" s="1565" t="s">
        <v>1423</v>
      </c>
      <c r="AB843" s="1566" t="s">
        <v>1424</v>
      </c>
      <c r="AC843" s="1564" t="s">
        <v>1425</v>
      </c>
      <c r="AD843" s="1565" t="s">
        <v>1426</v>
      </c>
      <c r="AE843" s="1566" t="s">
        <v>1427</v>
      </c>
      <c r="AF843" s="1564" t="s">
        <v>1428</v>
      </c>
      <c r="AG843" s="1567" t="s">
        <v>1429</v>
      </c>
    </row>
    <row r="844" spans="2:64" s="1520" customFormat="1" ht="11.45" customHeight="1" thickTop="1">
      <c r="B844" s="1536" t="s">
        <v>1705</v>
      </c>
      <c r="C844" s="1508">
        <v>788</v>
      </c>
      <c r="D844" s="1518" t="s">
        <v>1435</v>
      </c>
      <c r="E844" s="1508">
        <v>1478</v>
      </c>
      <c r="F844" s="1499">
        <v>68</v>
      </c>
      <c r="G844" s="1499">
        <v>50</v>
      </c>
      <c r="H844" s="1499">
        <v>45</v>
      </c>
      <c r="I844" s="1499">
        <v>45</v>
      </c>
      <c r="J844" s="1499">
        <v>68</v>
      </c>
      <c r="K844" s="1499">
        <v>67</v>
      </c>
      <c r="L844" s="1499">
        <v>110</v>
      </c>
      <c r="M844" s="1499">
        <v>77</v>
      </c>
      <c r="N844" s="1499">
        <v>54</v>
      </c>
      <c r="O844" s="1499">
        <v>103</v>
      </c>
      <c r="P844" s="1499">
        <v>113</v>
      </c>
      <c r="Q844" s="1499">
        <v>107</v>
      </c>
      <c r="R844" s="1499">
        <v>81</v>
      </c>
      <c r="S844" s="1499">
        <v>98</v>
      </c>
      <c r="T844" s="1499">
        <v>107</v>
      </c>
      <c r="U844" s="1499">
        <v>82</v>
      </c>
      <c r="V844" s="1499">
        <v>66</v>
      </c>
      <c r="W844" s="1499">
        <v>45</v>
      </c>
      <c r="X844" s="1499">
        <v>24</v>
      </c>
      <c r="Y844" s="1499">
        <v>6</v>
      </c>
      <c r="Z844" s="1499">
        <v>1</v>
      </c>
      <c r="AA844" s="1508">
        <v>61</v>
      </c>
      <c r="AB844" s="1499">
        <v>163</v>
      </c>
      <c r="AC844" s="1499">
        <v>825</v>
      </c>
      <c r="AD844" s="1508">
        <v>429</v>
      </c>
      <c r="AE844" s="1500">
        <v>11.50317572335921</v>
      </c>
      <c r="AF844" s="1500">
        <v>58.221594918842626</v>
      </c>
      <c r="AG844" s="1501">
        <v>30.275229357798167</v>
      </c>
    </row>
    <row r="845" spans="2:64" s="1520" customFormat="1" ht="11.45" customHeight="1">
      <c r="B845" s="1521"/>
      <c r="C845" s="1522"/>
      <c r="D845" s="1523" t="s">
        <v>31</v>
      </c>
      <c r="E845" s="1508">
        <v>629</v>
      </c>
      <c r="F845" s="1499">
        <v>33</v>
      </c>
      <c r="G845" s="1499">
        <v>29</v>
      </c>
      <c r="H845" s="1499">
        <v>21</v>
      </c>
      <c r="I845" s="1499">
        <v>17</v>
      </c>
      <c r="J845" s="1499">
        <v>20</v>
      </c>
      <c r="K845" s="1499">
        <v>30</v>
      </c>
      <c r="L845" s="1499">
        <v>55</v>
      </c>
      <c r="M845" s="1499">
        <v>26</v>
      </c>
      <c r="N845" s="1499">
        <v>26</v>
      </c>
      <c r="O845" s="1499">
        <v>51</v>
      </c>
      <c r="P845" s="1499">
        <v>38</v>
      </c>
      <c r="Q845" s="1499">
        <v>44</v>
      </c>
      <c r="R845" s="1499">
        <v>44</v>
      </c>
      <c r="S845" s="1499">
        <v>47</v>
      </c>
      <c r="T845" s="1499">
        <v>45</v>
      </c>
      <c r="U845" s="1499">
        <v>27</v>
      </c>
      <c r="V845" s="1499">
        <v>20</v>
      </c>
      <c r="W845" s="1499">
        <v>14</v>
      </c>
      <c r="X845" s="1499">
        <v>7</v>
      </c>
      <c r="Y845" s="1499">
        <v>1</v>
      </c>
      <c r="Z845" s="1499" t="s">
        <v>36</v>
      </c>
      <c r="AA845" s="1508">
        <v>34</v>
      </c>
      <c r="AB845" s="1499">
        <v>83</v>
      </c>
      <c r="AC845" s="1499">
        <v>351</v>
      </c>
      <c r="AD845" s="1508">
        <v>161</v>
      </c>
      <c r="AE845" s="1500">
        <v>13.949579831932773</v>
      </c>
      <c r="AF845" s="1500">
        <v>58.991596638655466</v>
      </c>
      <c r="AG845" s="1501">
        <v>27.058823529411764</v>
      </c>
    </row>
    <row r="846" spans="2:64" s="1520" customFormat="1" ht="11.45" customHeight="1">
      <c r="B846" s="1536"/>
      <c r="C846" s="1538"/>
      <c r="D846" s="1539" t="s">
        <v>32</v>
      </c>
      <c r="E846" s="1540">
        <v>849</v>
      </c>
      <c r="F846" s="1541">
        <v>35</v>
      </c>
      <c r="G846" s="1541">
        <v>21</v>
      </c>
      <c r="H846" s="1541">
        <v>24</v>
      </c>
      <c r="I846" s="1541">
        <v>28</v>
      </c>
      <c r="J846" s="1541">
        <v>48</v>
      </c>
      <c r="K846" s="1541">
        <v>37</v>
      </c>
      <c r="L846" s="1541">
        <v>55</v>
      </c>
      <c r="M846" s="1541">
        <v>51</v>
      </c>
      <c r="N846" s="1541">
        <v>28</v>
      </c>
      <c r="O846" s="1541">
        <v>52</v>
      </c>
      <c r="P846" s="1541">
        <v>75</v>
      </c>
      <c r="Q846" s="1541">
        <v>63</v>
      </c>
      <c r="R846" s="1541">
        <v>37</v>
      </c>
      <c r="S846" s="1541">
        <v>51</v>
      </c>
      <c r="T846" s="1541">
        <v>62</v>
      </c>
      <c r="U846" s="1541">
        <v>55</v>
      </c>
      <c r="V846" s="1541">
        <v>46</v>
      </c>
      <c r="W846" s="1541">
        <v>31</v>
      </c>
      <c r="X846" s="1541">
        <v>17</v>
      </c>
      <c r="Y846" s="1541">
        <v>5</v>
      </c>
      <c r="Z846" s="1541">
        <v>1</v>
      </c>
      <c r="AA846" s="1540">
        <v>27</v>
      </c>
      <c r="AB846" s="1541">
        <v>80</v>
      </c>
      <c r="AC846" s="1541">
        <v>474</v>
      </c>
      <c r="AD846" s="1540">
        <v>268</v>
      </c>
      <c r="AE846" s="1542">
        <v>9.7323600973236015</v>
      </c>
      <c r="AF846" s="1542">
        <v>57.664233576642332</v>
      </c>
      <c r="AG846" s="1543">
        <v>32.603406326034062</v>
      </c>
    </row>
    <row r="847" spans="2:64" s="1520" customFormat="1" ht="11.45" customHeight="1">
      <c r="B847" s="1544" t="s">
        <v>1706</v>
      </c>
      <c r="C847" s="1508">
        <v>166</v>
      </c>
      <c r="D847" s="1518" t="s">
        <v>1435</v>
      </c>
      <c r="E847" s="1508">
        <v>340</v>
      </c>
      <c r="F847" s="1499">
        <v>8</v>
      </c>
      <c r="G847" s="1499">
        <v>11</v>
      </c>
      <c r="H847" s="1499">
        <v>12</v>
      </c>
      <c r="I847" s="1499">
        <v>14</v>
      </c>
      <c r="J847" s="1499">
        <v>10</v>
      </c>
      <c r="K847" s="1499">
        <v>7</v>
      </c>
      <c r="L847" s="1499">
        <v>12</v>
      </c>
      <c r="M847" s="1499">
        <v>24</v>
      </c>
      <c r="N847" s="1499">
        <v>18</v>
      </c>
      <c r="O847" s="1499">
        <v>23</v>
      </c>
      <c r="P847" s="1499">
        <v>24</v>
      </c>
      <c r="Q847" s="1499">
        <v>14</v>
      </c>
      <c r="R847" s="1499">
        <v>30</v>
      </c>
      <c r="S847" s="1499">
        <v>43</v>
      </c>
      <c r="T847" s="1499">
        <v>38</v>
      </c>
      <c r="U847" s="1499">
        <v>15</v>
      </c>
      <c r="V847" s="1499">
        <v>20</v>
      </c>
      <c r="W847" s="1499">
        <v>12</v>
      </c>
      <c r="X847" s="1499">
        <v>1</v>
      </c>
      <c r="Y847" s="1499">
        <v>1</v>
      </c>
      <c r="Z847" s="1499" t="s">
        <v>36</v>
      </c>
      <c r="AA847" s="1508">
        <v>3</v>
      </c>
      <c r="AB847" s="1499">
        <v>31</v>
      </c>
      <c r="AC847" s="1499">
        <v>176</v>
      </c>
      <c r="AD847" s="1508">
        <v>130</v>
      </c>
      <c r="AE847" s="1500">
        <v>9.1988130563798212</v>
      </c>
      <c r="AF847" s="1500">
        <v>52.225519287833833</v>
      </c>
      <c r="AG847" s="1501">
        <v>38.575667655786347</v>
      </c>
    </row>
    <row r="848" spans="2:64" s="1520" customFormat="1" ht="11.45" customHeight="1">
      <c r="B848" s="1521"/>
      <c r="C848" s="1522"/>
      <c r="D848" s="1523" t="s">
        <v>31</v>
      </c>
      <c r="E848" s="1508">
        <v>149</v>
      </c>
      <c r="F848" s="1499">
        <v>6</v>
      </c>
      <c r="G848" s="1499">
        <v>6</v>
      </c>
      <c r="H848" s="1499">
        <v>9</v>
      </c>
      <c r="I848" s="1499">
        <v>2</v>
      </c>
      <c r="J848" s="1499">
        <v>5</v>
      </c>
      <c r="K848" s="1499">
        <v>2</v>
      </c>
      <c r="L848" s="1499">
        <v>3</v>
      </c>
      <c r="M848" s="1499">
        <v>12</v>
      </c>
      <c r="N848" s="1499">
        <v>5</v>
      </c>
      <c r="O848" s="1499">
        <v>10</v>
      </c>
      <c r="P848" s="1499">
        <v>11</v>
      </c>
      <c r="Q848" s="1499">
        <v>7</v>
      </c>
      <c r="R848" s="1499">
        <v>12</v>
      </c>
      <c r="S848" s="1499">
        <v>16</v>
      </c>
      <c r="T848" s="1499">
        <v>21</v>
      </c>
      <c r="U848" s="1499">
        <v>8</v>
      </c>
      <c r="V848" s="1499">
        <v>5</v>
      </c>
      <c r="W848" s="1499">
        <v>7</v>
      </c>
      <c r="X848" s="1499" t="s">
        <v>36</v>
      </c>
      <c r="Y848" s="1499" t="s">
        <v>36</v>
      </c>
      <c r="Z848" s="1499" t="s">
        <v>36</v>
      </c>
      <c r="AA848" s="1508">
        <v>2</v>
      </c>
      <c r="AB848" s="1499">
        <v>21</v>
      </c>
      <c r="AC848" s="1499">
        <v>69</v>
      </c>
      <c r="AD848" s="1508">
        <v>57</v>
      </c>
      <c r="AE848" s="1500">
        <v>14.285714285714285</v>
      </c>
      <c r="AF848" s="1500">
        <v>46.938775510204081</v>
      </c>
      <c r="AG848" s="1501">
        <v>38.775510204081634</v>
      </c>
    </row>
    <row r="849" spans="2:33" s="1520" customFormat="1" ht="11.45" customHeight="1">
      <c r="B849" s="1537"/>
      <c r="C849" s="1546"/>
      <c r="D849" s="1518" t="s">
        <v>32</v>
      </c>
      <c r="E849" s="1508">
        <v>191</v>
      </c>
      <c r="F849" s="1499">
        <v>2</v>
      </c>
      <c r="G849" s="1499">
        <v>5</v>
      </c>
      <c r="H849" s="1499">
        <v>3</v>
      </c>
      <c r="I849" s="1499">
        <v>12</v>
      </c>
      <c r="J849" s="1499">
        <v>5</v>
      </c>
      <c r="K849" s="1499">
        <v>5</v>
      </c>
      <c r="L849" s="1499">
        <v>9</v>
      </c>
      <c r="M849" s="1499">
        <v>12</v>
      </c>
      <c r="N849" s="1499">
        <v>13</v>
      </c>
      <c r="O849" s="1499">
        <v>13</v>
      </c>
      <c r="P849" s="1499">
        <v>13</v>
      </c>
      <c r="Q849" s="1499">
        <v>7</v>
      </c>
      <c r="R849" s="1499">
        <v>18</v>
      </c>
      <c r="S849" s="1499">
        <v>27</v>
      </c>
      <c r="T849" s="1499">
        <v>17</v>
      </c>
      <c r="U849" s="1499">
        <v>7</v>
      </c>
      <c r="V849" s="1499">
        <v>15</v>
      </c>
      <c r="W849" s="1499">
        <v>5</v>
      </c>
      <c r="X849" s="1499">
        <v>1</v>
      </c>
      <c r="Y849" s="1499">
        <v>1</v>
      </c>
      <c r="Z849" s="1499" t="s">
        <v>36</v>
      </c>
      <c r="AA849" s="1508">
        <v>1</v>
      </c>
      <c r="AB849" s="1499">
        <v>10</v>
      </c>
      <c r="AC849" s="1499">
        <v>107</v>
      </c>
      <c r="AD849" s="1508">
        <v>73</v>
      </c>
      <c r="AE849" s="1500">
        <v>5.2631578947368416</v>
      </c>
      <c r="AF849" s="1500">
        <v>56.315789473684205</v>
      </c>
      <c r="AG849" s="1501">
        <v>38.421052631578945</v>
      </c>
    </row>
    <row r="850" spans="2:33" s="1520" customFormat="1" ht="11.45" customHeight="1">
      <c r="B850" s="1536" t="s">
        <v>1707</v>
      </c>
      <c r="C850" s="1545">
        <v>16</v>
      </c>
      <c r="D850" s="1547" t="s">
        <v>1435</v>
      </c>
      <c r="E850" s="1545">
        <v>35</v>
      </c>
      <c r="F850" s="1548" t="s">
        <v>36</v>
      </c>
      <c r="G850" s="1548" t="s">
        <v>36</v>
      </c>
      <c r="H850" s="1548">
        <v>1</v>
      </c>
      <c r="I850" s="1548">
        <v>1</v>
      </c>
      <c r="J850" s="1548">
        <v>1</v>
      </c>
      <c r="K850" s="1548">
        <v>1</v>
      </c>
      <c r="L850" s="1548" t="s">
        <v>36</v>
      </c>
      <c r="M850" s="1548" t="s">
        <v>36</v>
      </c>
      <c r="N850" s="1548">
        <v>2</v>
      </c>
      <c r="O850" s="1548">
        <v>1</v>
      </c>
      <c r="P850" s="1548">
        <v>5</v>
      </c>
      <c r="Q850" s="1548">
        <v>6</v>
      </c>
      <c r="R850" s="1548">
        <v>2</v>
      </c>
      <c r="S850" s="1548" t="s">
        <v>36</v>
      </c>
      <c r="T850" s="1548">
        <v>5</v>
      </c>
      <c r="U850" s="1548">
        <v>5</v>
      </c>
      <c r="V850" s="1548">
        <v>2</v>
      </c>
      <c r="W850" s="1548">
        <v>2</v>
      </c>
      <c r="X850" s="1548">
        <v>1</v>
      </c>
      <c r="Y850" s="1548" t="s">
        <v>36</v>
      </c>
      <c r="Z850" s="1548" t="s">
        <v>36</v>
      </c>
      <c r="AA850" s="1545" t="s">
        <v>36</v>
      </c>
      <c r="AB850" s="1548">
        <v>1</v>
      </c>
      <c r="AC850" s="1548">
        <v>19</v>
      </c>
      <c r="AD850" s="1545">
        <v>15</v>
      </c>
      <c r="AE850" s="1549">
        <v>2.8571428571428572</v>
      </c>
      <c r="AF850" s="1549">
        <v>54.285714285714285</v>
      </c>
      <c r="AG850" s="1550">
        <v>42.857142857142854</v>
      </c>
    </row>
    <row r="851" spans="2:33" s="1520" customFormat="1" ht="11.45" customHeight="1">
      <c r="B851" s="1521"/>
      <c r="C851" s="1522"/>
      <c r="D851" s="1523" t="s">
        <v>31</v>
      </c>
      <c r="E851" s="1508">
        <v>16</v>
      </c>
      <c r="F851" s="1499" t="s">
        <v>36</v>
      </c>
      <c r="G851" s="1499" t="s">
        <v>36</v>
      </c>
      <c r="H851" s="1499">
        <v>1</v>
      </c>
      <c r="I851" s="1499">
        <v>1</v>
      </c>
      <c r="J851" s="1499" t="s">
        <v>36</v>
      </c>
      <c r="K851" s="1499">
        <v>1</v>
      </c>
      <c r="L851" s="1499" t="s">
        <v>36</v>
      </c>
      <c r="M851" s="1499" t="s">
        <v>36</v>
      </c>
      <c r="N851" s="1499">
        <v>1</v>
      </c>
      <c r="O851" s="1499" t="s">
        <v>36</v>
      </c>
      <c r="P851" s="1499">
        <v>3</v>
      </c>
      <c r="Q851" s="1499">
        <v>2</v>
      </c>
      <c r="R851" s="1499">
        <v>2</v>
      </c>
      <c r="S851" s="1499" t="s">
        <v>36</v>
      </c>
      <c r="T851" s="1499">
        <v>2</v>
      </c>
      <c r="U851" s="1499">
        <v>1</v>
      </c>
      <c r="V851" s="1499">
        <v>1</v>
      </c>
      <c r="W851" s="1499" t="s">
        <v>36</v>
      </c>
      <c r="X851" s="1499">
        <v>1</v>
      </c>
      <c r="Y851" s="1499" t="s">
        <v>36</v>
      </c>
      <c r="Z851" s="1499" t="s">
        <v>36</v>
      </c>
      <c r="AA851" s="1508" t="s">
        <v>36</v>
      </c>
      <c r="AB851" s="1499">
        <v>1</v>
      </c>
      <c r="AC851" s="1499">
        <v>10</v>
      </c>
      <c r="AD851" s="1508">
        <v>5</v>
      </c>
      <c r="AE851" s="1500">
        <v>6.25</v>
      </c>
      <c r="AF851" s="1500">
        <v>62.5</v>
      </c>
      <c r="AG851" s="1501">
        <v>31.25</v>
      </c>
    </row>
    <row r="852" spans="2:33" s="1520" customFormat="1" ht="11.45" customHeight="1">
      <c r="B852" s="1536"/>
      <c r="C852" s="1538"/>
      <c r="D852" s="1539" t="s">
        <v>32</v>
      </c>
      <c r="E852" s="1540">
        <v>19</v>
      </c>
      <c r="F852" s="1541" t="s">
        <v>36</v>
      </c>
      <c r="G852" s="1541" t="s">
        <v>36</v>
      </c>
      <c r="H852" s="1541" t="s">
        <v>36</v>
      </c>
      <c r="I852" s="1541" t="s">
        <v>36</v>
      </c>
      <c r="J852" s="1541">
        <v>1</v>
      </c>
      <c r="K852" s="1541" t="s">
        <v>36</v>
      </c>
      <c r="L852" s="1541" t="s">
        <v>36</v>
      </c>
      <c r="M852" s="1541" t="s">
        <v>36</v>
      </c>
      <c r="N852" s="1541">
        <v>1</v>
      </c>
      <c r="O852" s="1541">
        <v>1</v>
      </c>
      <c r="P852" s="1541">
        <v>2</v>
      </c>
      <c r="Q852" s="1541">
        <v>4</v>
      </c>
      <c r="R852" s="1541" t="s">
        <v>36</v>
      </c>
      <c r="S852" s="1541" t="s">
        <v>36</v>
      </c>
      <c r="T852" s="1541">
        <v>3</v>
      </c>
      <c r="U852" s="1541">
        <v>4</v>
      </c>
      <c r="V852" s="1541">
        <v>1</v>
      </c>
      <c r="W852" s="1541">
        <v>2</v>
      </c>
      <c r="X852" s="1541" t="s">
        <v>36</v>
      </c>
      <c r="Y852" s="1541" t="s">
        <v>36</v>
      </c>
      <c r="Z852" s="1541" t="s">
        <v>36</v>
      </c>
      <c r="AA852" s="1540" t="s">
        <v>36</v>
      </c>
      <c r="AB852" s="1541" t="s">
        <v>36</v>
      </c>
      <c r="AC852" s="1541">
        <v>9</v>
      </c>
      <c r="AD852" s="1540">
        <v>10</v>
      </c>
      <c r="AE852" s="1542">
        <v>0</v>
      </c>
      <c r="AF852" s="1542">
        <v>47.368421052631575</v>
      </c>
      <c r="AG852" s="1543">
        <v>52.631578947368418</v>
      </c>
    </row>
    <row r="853" spans="2:33" s="1520" customFormat="1" ht="11.45" customHeight="1">
      <c r="B853" s="1544" t="s">
        <v>1708</v>
      </c>
      <c r="C853" s="1508">
        <v>791</v>
      </c>
      <c r="D853" s="1518" t="s">
        <v>1435</v>
      </c>
      <c r="E853" s="1508">
        <v>1570</v>
      </c>
      <c r="F853" s="1499">
        <v>81</v>
      </c>
      <c r="G853" s="1499">
        <v>80</v>
      </c>
      <c r="H853" s="1499">
        <v>61</v>
      </c>
      <c r="I853" s="1499">
        <v>56</v>
      </c>
      <c r="J853" s="1499">
        <v>104</v>
      </c>
      <c r="K853" s="1499">
        <v>85</v>
      </c>
      <c r="L853" s="1499">
        <v>88</v>
      </c>
      <c r="M853" s="1499">
        <v>105</v>
      </c>
      <c r="N853" s="1499">
        <v>124</v>
      </c>
      <c r="O853" s="1499">
        <v>123</v>
      </c>
      <c r="P853" s="1499">
        <v>93</v>
      </c>
      <c r="Q853" s="1499">
        <v>112</v>
      </c>
      <c r="R853" s="1499">
        <v>115</v>
      </c>
      <c r="S853" s="1499">
        <v>107</v>
      </c>
      <c r="T853" s="1499">
        <v>99</v>
      </c>
      <c r="U853" s="1499">
        <v>51</v>
      </c>
      <c r="V853" s="1499">
        <v>36</v>
      </c>
      <c r="W853" s="1499">
        <v>13</v>
      </c>
      <c r="X853" s="1499">
        <v>7</v>
      </c>
      <c r="Y853" s="1499" t="s">
        <v>36</v>
      </c>
      <c r="Z853" s="1499" t="s">
        <v>36</v>
      </c>
      <c r="AA853" s="1508">
        <v>30</v>
      </c>
      <c r="AB853" s="1499">
        <v>222</v>
      </c>
      <c r="AC853" s="1499">
        <v>1005</v>
      </c>
      <c r="AD853" s="1508">
        <v>313</v>
      </c>
      <c r="AE853" s="1500">
        <v>14.415584415584416</v>
      </c>
      <c r="AF853" s="1500">
        <v>65.259740259740255</v>
      </c>
      <c r="AG853" s="1501">
        <v>20.324675324675326</v>
      </c>
    </row>
    <row r="854" spans="2:33" s="1520" customFormat="1" ht="11.45" customHeight="1">
      <c r="B854" s="1521"/>
      <c r="C854" s="1522"/>
      <c r="D854" s="1523" t="s">
        <v>31</v>
      </c>
      <c r="E854" s="1508">
        <v>722</v>
      </c>
      <c r="F854" s="1499">
        <v>48</v>
      </c>
      <c r="G854" s="1499">
        <v>38</v>
      </c>
      <c r="H854" s="1499">
        <v>33</v>
      </c>
      <c r="I854" s="1499">
        <v>24</v>
      </c>
      <c r="J854" s="1499">
        <v>46</v>
      </c>
      <c r="K854" s="1499">
        <v>36</v>
      </c>
      <c r="L854" s="1499">
        <v>36</v>
      </c>
      <c r="M854" s="1499">
        <v>55</v>
      </c>
      <c r="N854" s="1499">
        <v>54</v>
      </c>
      <c r="O854" s="1499">
        <v>61</v>
      </c>
      <c r="P854" s="1499">
        <v>41</v>
      </c>
      <c r="Q854" s="1499">
        <v>56</v>
      </c>
      <c r="R854" s="1499">
        <v>50</v>
      </c>
      <c r="S854" s="1499">
        <v>49</v>
      </c>
      <c r="T854" s="1499">
        <v>40</v>
      </c>
      <c r="U854" s="1499">
        <v>13</v>
      </c>
      <c r="V854" s="1499">
        <v>15</v>
      </c>
      <c r="W854" s="1499">
        <v>6</v>
      </c>
      <c r="X854" s="1499">
        <v>3</v>
      </c>
      <c r="Y854" s="1499" t="s">
        <v>36</v>
      </c>
      <c r="Z854" s="1499" t="s">
        <v>36</v>
      </c>
      <c r="AA854" s="1508">
        <v>18</v>
      </c>
      <c r="AB854" s="1499">
        <v>119</v>
      </c>
      <c r="AC854" s="1499">
        <v>459</v>
      </c>
      <c r="AD854" s="1508">
        <v>126</v>
      </c>
      <c r="AE854" s="1500">
        <v>16.90340909090909</v>
      </c>
      <c r="AF854" s="1500">
        <v>65.19886363636364</v>
      </c>
      <c r="AG854" s="1501">
        <v>17.897727272727273</v>
      </c>
    </row>
    <row r="855" spans="2:33" s="1520" customFormat="1" ht="11.45" customHeight="1">
      <c r="B855" s="1537"/>
      <c r="C855" s="1546"/>
      <c r="D855" s="1518" t="s">
        <v>32</v>
      </c>
      <c r="E855" s="1508">
        <v>848</v>
      </c>
      <c r="F855" s="1499">
        <v>33</v>
      </c>
      <c r="G855" s="1499">
        <v>42</v>
      </c>
      <c r="H855" s="1499">
        <v>28</v>
      </c>
      <c r="I855" s="1499">
        <v>32</v>
      </c>
      <c r="J855" s="1499">
        <v>58</v>
      </c>
      <c r="K855" s="1499">
        <v>49</v>
      </c>
      <c r="L855" s="1499">
        <v>52</v>
      </c>
      <c r="M855" s="1499">
        <v>50</v>
      </c>
      <c r="N855" s="1499">
        <v>70</v>
      </c>
      <c r="O855" s="1499">
        <v>62</v>
      </c>
      <c r="P855" s="1499">
        <v>52</v>
      </c>
      <c r="Q855" s="1499">
        <v>56</v>
      </c>
      <c r="R855" s="1499">
        <v>65</v>
      </c>
      <c r="S855" s="1499">
        <v>58</v>
      </c>
      <c r="T855" s="1499">
        <v>59</v>
      </c>
      <c r="U855" s="1499">
        <v>38</v>
      </c>
      <c r="V855" s="1499">
        <v>21</v>
      </c>
      <c r="W855" s="1499">
        <v>7</v>
      </c>
      <c r="X855" s="1499">
        <v>4</v>
      </c>
      <c r="Y855" s="1499" t="s">
        <v>36</v>
      </c>
      <c r="Z855" s="1499" t="s">
        <v>36</v>
      </c>
      <c r="AA855" s="1508">
        <v>12</v>
      </c>
      <c r="AB855" s="1499">
        <v>103</v>
      </c>
      <c r="AC855" s="1499">
        <v>546</v>
      </c>
      <c r="AD855" s="1508">
        <v>187</v>
      </c>
      <c r="AE855" s="1500">
        <v>12.320574162679426</v>
      </c>
      <c r="AF855" s="1500">
        <v>65.311004784689004</v>
      </c>
      <c r="AG855" s="1501">
        <v>22.368421052631579</v>
      </c>
    </row>
    <row r="856" spans="2:33" s="1520" customFormat="1" ht="11.45" customHeight="1">
      <c r="B856" s="1536" t="s">
        <v>1709</v>
      </c>
      <c r="C856" s="1545">
        <v>549</v>
      </c>
      <c r="D856" s="1547" t="s">
        <v>1435</v>
      </c>
      <c r="E856" s="1545">
        <v>1168</v>
      </c>
      <c r="F856" s="1548">
        <v>47</v>
      </c>
      <c r="G856" s="1548">
        <v>46</v>
      </c>
      <c r="H856" s="1548">
        <v>47</v>
      </c>
      <c r="I856" s="1548">
        <v>63</v>
      </c>
      <c r="J856" s="1548">
        <v>51</v>
      </c>
      <c r="K856" s="1548">
        <v>64</v>
      </c>
      <c r="L856" s="1548">
        <v>60</v>
      </c>
      <c r="M856" s="1548">
        <v>81</v>
      </c>
      <c r="N856" s="1548">
        <v>71</v>
      </c>
      <c r="O856" s="1548">
        <v>95</v>
      </c>
      <c r="P856" s="1548">
        <v>78</v>
      </c>
      <c r="Q856" s="1548">
        <v>70</v>
      </c>
      <c r="R856" s="1548">
        <v>73</v>
      </c>
      <c r="S856" s="1548">
        <v>86</v>
      </c>
      <c r="T856" s="1548">
        <v>80</v>
      </c>
      <c r="U856" s="1548">
        <v>48</v>
      </c>
      <c r="V856" s="1548">
        <v>46</v>
      </c>
      <c r="W856" s="1548">
        <v>27</v>
      </c>
      <c r="X856" s="1548">
        <v>10</v>
      </c>
      <c r="Y856" s="1548">
        <v>7</v>
      </c>
      <c r="Z856" s="1548" t="s">
        <v>36</v>
      </c>
      <c r="AA856" s="1545">
        <v>18</v>
      </c>
      <c r="AB856" s="1548">
        <v>140</v>
      </c>
      <c r="AC856" s="1548">
        <v>706</v>
      </c>
      <c r="AD856" s="1545">
        <v>304</v>
      </c>
      <c r="AE856" s="1549">
        <v>12.173913043478262</v>
      </c>
      <c r="AF856" s="1549">
        <v>61.391304347826093</v>
      </c>
      <c r="AG856" s="1550">
        <v>26.434782608695649</v>
      </c>
    </row>
    <row r="857" spans="2:33" s="1520" customFormat="1" ht="11.45" customHeight="1">
      <c r="B857" s="1521"/>
      <c r="C857" s="1522"/>
      <c r="D857" s="1523" t="s">
        <v>31</v>
      </c>
      <c r="E857" s="1508">
        <v>549</v>
      </c>
      <c r="F857" s="1499">
        <v>29</v>
      </c>
      <c r="G857" s="1499">
        <v>26</v>
      </c>
      <c r="H857" s="1499">
        <v>27</v>
      </c>
      <c r="I857" s="1499">
        <v>30</v>
      </c>
      <c r="J857" s="1499">
        <v>28</v>
      </c>
      <c r="K857" s="1499">
        <v>30</v>
      </c>
      <c r="L857" s="1499">
        <v>33</v>
      </c>
      <c r="M857" s="1499">
        <v>38</v>
      </c>
      <c r="N857" s="1499">
        <v>36</v>
      </c>
      <c r="O857" s="1499">
        <v>37</v>
      </c>
      <c r="P857" s="1499">
        <v>29</v>
      </c>
      <c r="Q857" s="1499">
        <v>39</v>
      </c>
      <c r="R857" s="1499">
        <v>29</v>
      </c>
      <c r="S857" s="1499">
        <v>40</v>
      </c>
      <c r="T857" s="1499">
        <v>36</v>
      </c>
      <c r="U857" s="1499">
        <v>20</v>
      </c>
      <c r="V857" s="1499">
        <v>16</v>
      </c>
      <c r="W857" s="1499">
        <v>11</v>
      </c>
      <c r="X857" s="1499">
        <v>3</v>
      </c>
      <c r="Y857" s="1499">
        <v>1</v>
      </c>
      <c r="Z857" s="1499" t="s">
        <v>36</v>
      </c>
      <c r="AA857" s="1508">
        <v>11</v>
      </c>
      <c r="AB857" s="1499">
        <v>82</v>
      </c>
      <c r="AC857" s="1499">
        <v>329</v>
      </c>
      <c r="AD857" s="1508">
        <v>127</v>
      </c>
      <c r="AE857" s="1500">
        <v>15.241635687732341</v>
      </c>
      <c r="AF857" s="1500">
        <v>61.152416356877325</v>
      </c>
      <c r="AG857" s="1501">
        <v>23.605947955390334</v>
      </c>
    </row>
    <row r="858" spans="2:33" s="1520" customFormat="1" ht="11.45" customHeight="1">
      <c r="B858" s="1536"/>
      <c r="C858" s="1538"/>
      <c r="D858" s="1539" t="s">
        <v>32</v>
      </c>
      <c r="E858" s="1540">
        <v>619</v>
      </c>
      <c r="F858" s="1541">
        <v>18</v>
      </c>
      <c r="G858" s="1541">
        <v>20</v>
      </c>
      <c r="H858" s="1541">
        <v>20</v>
      </c>
      <c r="I858" s="1541">
        <v>33</v>
      </c>
      <c r="J858" s="1541">
        <v>23</v>
      </c>
      <c r="K858" s="1541">
        <v>34</v>
      </c>
      <c r="L858" s="1541">
        <v>27</v>
      </c>
      <c r="M858" s="1541">
        <v>43</v>
      </c>
      <c r="N858" s="1541">
        <v>35</v>
      </c>
      <c r="O858" s="1541">
        <v>58</v>
      </c>
      <c r="P858" s="1541">
        <v>49</v>
      </c>
      <c r="Q858" s="1541">
        <v>31</v>
      </c>
      <c r="R858" s="1541">
        <v>44</v>
      </c>
      <c r="S858" s="1541">
        <v>46</v>
      </c>
      <c r="T858" s="1541">
        <v>44</v>
      </c>
      <c r="U858" s="1541">
        <v>28</v>
      </c>
      <c r="V858" s="1541">
        <v>30</v>
      </c>
      <c r="W858" s="1541">
        <v>16</v>
      </c>
      <c r="X858" s="1541">
        <v>7</v>
      </c>
      <c r="Y858" s="1541">
        <v>6</v>
      </c>
      <c r="Z858" s="1541" t="s">
        <v>36</v>
      </c>
      <c r="AA858" s="1540">
        <v>7</v>
      </c>
      <c r="AB858" s="1541">
        <v>58</v>
      </c>
      <c r="AC858" s="1541">
        <v>377</v>
      </c>
      <c r="AD858" s="1540">
        <v>177</v>
      </c>
      <c r="AE858" s="1542">
        <v>9.477124183006536</v>
      </c>
      <c r="AF858" s="1542">
        <v>61.601307189542489</v>
      </c>
      <c r="AG858" s="1543">
        <v>28.921568627450984</v>
      </c>
    </row>
    <row r="859" spans="2:33" s="1520" customFormat="1" ht="11.45" customHeight="1">
      <c r="B859" s="1544" t="s">
        <v>1710</v>
      </c>
      <c r="C859" s="1508">
        <v>474</v>
      </c>
      <c r="D859" s="1518" t="s">
        <v>1435</v>
      </c>
      <c r="E859" s="1508">
        <v>1108</v>
      </c>
      <c r="F859" s="1499">
        <v>48</v>
      </c>
      <c r="G859" s="1499">
        <v>63</v>
      </c>
      <c r="H859" s="1499">
        <v>60</v>
      </c>
      <c r="I859" s="1499">
        <v>47</v>
      </c>
      <c r="J859" s="1499">
        <v>41</v>
      </c>
      <c r="K859" s="1499">
        <v>42</v>
      </c>
      <c r="L859" s="1499">
        <v>68</v>
      </c>
      <c r="M859" s="1499">
        <v>74</v>
      </c>
      <c r="N859" s="1499">
        <v>82</v>
      </c>
      <c r="O859" s="1499">
        <v>92</v>
      </c>
      <c r="P859" s="1499">
        <v>71</v>
      </c>
      <c r="Q859" s="1499">
        <v>54</v>
      </c>
      <c r="R859" s="1499">
        <v>61</v>
      </c>
      <c r="S859" s="1499">
        <v>51</v>
      </c>
      <c r="T859" s="1499">
        <v>44</v>
      </c>
      <c r="U859" s="1499">
        <v>39</v>
      </c>
      <c r="V859" s="1499">
        <v>39</v>
      </c>
      <c r="W859" s="1499">
        <v>49</v>
      </c>
      <c r="X859" s="1499">
        <v>37</v>
      </c>
      <c r="Y859" s="1499">
        <v>17</v>
      </c>
      <c r="Z859" s="1499" t="s">
        <v>36</v>
      </c>
      <c r="AA859" s="1508">
        <v>29</v>
      </c>
      <c r="AB859" s="1499">
        <v>171</v>
      </c>
      <c r="AC859" s="1499">
        <v>632</v>
      </c>
      <c r="AD859" s="1508">
        <v>276</v>
      </c>
      <c r="AE859" s="1500">
        <v>15.848007414272475</v>
      </c>
      <c r="AF859" s="1500">
        <v>58.572752548656162</v>
      </c>
      <c r="AG859" s="1501">
        <v>25.579240037071362</v>
      </c>
    </row>
    <row r="860" spans="2:33" s="1520" customFormat="1" ht="11.45" customHeight="1">
      <c r="B860" s="1521"/>
      <c r="C860" s="1522"/>
      <c r="D860" s="1523" t="s">
        <v>31</v>
      </c>
      <c r="E860" s="1508">
        <v>524</v>
      </c>
      <c r="F860" s="1499">
        <v>24</v>
      </c>
      <c r="G860" s="1499">
        <v>41</v>
      </c>
      <c r="H860" s="1499">
        <v>32</v>
      </c>
      <c r="I860" s="1499">
        <v>27</v>
      </c>
      <c r="J860" s="1499">
        <v>26</v>
      </c>
      <c r="K860" s="1499">
        <v>18</v>
      </c>
      <c r="L860" s="1499">
        <v>33</v>
      </c>
      <c r="M860" s="1499">
        <v>35</v>
      </c>
      <c r="N860" s="1499">
        <v>33</v>
      </c>
      <c r="O860" s="1499">
        <v>46</v>
      </c>
      <c r="P860" s="1499">
        <v>41</v>
      </c>
      <c r="Q860" s="1499">
        <v>25</v>
      </c>
      <c r="R860" s="1499">
        <v>32</v>
      </c>
      <c r="S860" s="1499">
        <v>25</v>
      </c>
      <c r="T860" s="1499">
        <v>21</v>
      </c>
      <c r="U860" s="1499">
        <v>12</v>
      </c>
      <c r="V860" s="1499">
        <v>13</v>
      </c>
      <c r="W860" s="1499">
        <v>14</v>
      </c>
      <c r="X860" s="1499">
        <v>9</v>
      </c>
      <c r="Y860" s="1499">
        <v>3</v>
      </c>
      <c r="Z860" s="1499" t="s">
        <v>36</v>
      </c>
      <c r="AA860" s="1508">
        <v>14</v>
      </c>
      <c r="AB860" s="1499">
        <v>97</v>
      </c>
      <c r="AC860" s="1499">
        <v>316</v>
      </c>
      <c r="AD860" s="1508">
        <v>97</v>
      </c>
      <c r="AE860" s="1500">
        <v>19.019607843137255</v>
      </c>
      <c r="AF860" s="1500">
        <v>61.96078431372549</v>
      </c>
      <c r="AG860" s="1501">
        <v>19.019607843137255</v>
      </c>
    </row>
    <row r="861" spans="2:33" s="1520" customFormat="1" ht="11.45" customHeight="1">
      <c r="B861" s="1537"/>
      <c r="C861" s="1546"/>
      <c r="D861" s="1518" t="s">
        <v>32</v>
      </c>
      <c r="E861" s="1508">
        <v>584</v>
      </c>
      <c r="F861" s="1499">
        <v>24</v>
      </c>
      <c r="G861" s="1499">
        <v>22</v>
      </c>
      <c r="H861" s="1499">
        <v>28</v>
      </c>
      <c r="I861" s="1499">
        <v>20</v>
      </c>
      <c r="J861" s="1499">
        <v>15</v>
      </c>
      <c r="K861" s="1499">
        <v>24</v>
      </c>
      <c r="L861" s="1499">
        <v>35</v>
      </c>
      <c r="M861" s="1499">
        <v>39</v>
      </c>
      <c r="N861" s="1499">
        <v>49</v>
      </c>
      <c r="O861" s="1499">
        <v>46</v>
      </c>
      <c r="P861" s="1499">
        <v>30</v>
      </c>
      <c r="Q861" s="1499">
        <v>29</v>
      </c>
      <c r="R861" s="1499">
        <v>29</v>
      </c>
      <c r="S861" s="1499">
        <v>26</v>
      </c>
      <c r="T861" s="1499">
        <v>23</v>
      </c>
      <c r="U861" s="1499">
        <v>27</v>
      </c>
      <c r="V861" s="1499">
        <v>26</v>
      </c>
      <c r="W861" s="1499">
        <v>35</v>
      </c>
      <c r="X861" s="1499">
        <v>28</v>
      </c>
      <c r="Y861" s="1499">
        <v>14</v>
      </c>
      <c r="Z861" s="1499" t="s">
        <v>36</v>
      </c>
      <c r="AA861" s="1508">
        <v>15</v>
      </c>
      <c r="AB861" s="1499">
        <v>74</v>
      </c>
      <c r="AC861" s="1499">
        <v>316</v>
      </c>
      <c r="AD861" s="1508">
        <v>179</v>
      </c>
      <c r="AE861" s="1500">
        <v>13.005272407732866</v>
      </c>
      <c r="AF861" s="1500">
        <v>55.536028119507904</v>
      </c>
      <c r="AG861" s="1501">
        <v>31.458699472759228</v>
      </c>
    </row>
    <row r="862" spans="2:33" s="1520" customFormat="1" ht="11.45" customHeight="1">
      <c r="B862" s="1536" t="s">
        <v>1711</v>
      </c>
      <c r="C862" s="1545">
        <v>650</v>
      </c>
      <c r="D862" s="1547" t="s">
        <v>1435</v>
      </c>
      <c r="E862" s="1545">
        <v>1593</v>
      </c>
      <c r="F862" s="1548">
        <v>58</v>
      </c>
      <c r="G862" s="1548">
        <v>133</v>
      </c>
      <c r="H862" s="1548">
        <v>194</v>
      </c>
      <c r="I862" s="1548">
        <v>137</v>
      </c>
      <c r="J862" s="1548">
        <v>69</v>
      </c>
      <c r="K862" s="1548">
        <v>32</v>
      </c>
      <c r="L862" s="1548">
        <v>42</v>
      </c>
      <c r="M862" s="1548">
        <v>90</v>
      </c>
      <c r="N862" s="1548">
        <v>155</v>
      </c>
      <c r="O862" s="1548">
        <v>208</v>
      </c>
      <c r="P862" s="1548">
        <v>87</v>
      </c>
      <c r="Q862" s="1548">
        <v>89</v>
      </c>
      <c r="R862" s="1548">
        <v>66</v>
      </c>
      <c r="S862" s="1548">
        <v>61</v>
      </c>
      <c r="T862" s="1548">
        <v>49</v>
      </c>
      <c r="U862" s="1548">
        <v>21</v>
      </c>
      <c r="V862" s="1548">
        <v>29</v>
      </c>
      <c r="W862" s="1548">
        <v>12</v>
      </c>
      <c r="X862" s="1548">
        <v>14</v>
      </c>
      <c r="Y862" s="1548">
        <v>2</v>
      </c>
      <c r="Z862" s="1548">
        <v>1</v>
      </c>
      <c r="AA862" s="1545">
        <v>44</v>
      </c>
      <c r="AB862" s="1548">
        <v>385</v>
      </c>
      <c r="AC862" s="1548">
        <v>975</v>
      </c>
      <c r="AD862" s="1545">
        <v>189</v>
      </c>
      <c r="AE862" s="1549">
        <v>24.854744996772109</v>
      </c>
      <c r="AF862" s="1549">
        <v>62.943834732085215</v>
      </c>
      <c r="AG862" s="1550">
        <v>12.201420271142673</v>
      </c>
    </row>
    <row r="863" spans="2:33" s="1520" customFormat="1" ht="11.45" customHeight="1">
      <c r="B863" s="1521"/>
      <c r="C863" s="1522"/>
      <c r="D863" s="1523" t="s">
        <v>31</v>
      </c>
      <c r="E863" s="1508">
        <v>806</v>
      </c>
      <c r="F863" s="1499">
        <v>29</v>
      </c>
      <c r="G863" s="1499">
        <v>65</v>
      </c>
      <c r="H863" s="1499">
        <v>100</v>
      </c>
      <c r="I863" s="1499">
        <v>84</v>
      </c>
      <c r="J863" s="1499">
        <v>39</v>
      </c>
      <c r="K863" s="1499">
        <v>14</v>
      </c>
      <c r="L863" s="1499">
        <v>20</v>
      </c>
      <c r="M863" s="1499">
        <v>39</v>
      </c>
      <c r="N863" s="1499">
        <v>70</v>
      </c>
      <c r="O863" s="1499">
        <v>100</v>
      </c>
      <c r="P863" s="1499">
        <v>41</v>
      </c>
      <c r="Q863" s="1499">
        <v>49</v>
      </c>
      <c r="R863" s="1499">
        <v>34</v>
      </c>
      <c r="S863" s="1499">
        <v>31</v>
      </c>
      <c r="T863" s="1499">
        <v>25</v>
      </c>
      <c r="U863" s="1499">
        <v>7</v>
      </c>
      <c r="V863" s="1499">
        <v>11</v>
      </c>
      <c r="W863" s="1499">
        <v>5</v>
      </c>
      <c r="X863" s="1499">
        <v>8</v>
      </c>
      <c r="Y863" s="1499">
        <v>1</v>
      </c>
      <c r="Z863" s="1499" t="s">
        <v>36</v>
      </c>
      <c r="AA863" s="1508">
        <v>34</v>
      </c>
      <c r="AB863" s="1499">
        <v>194</v>
      </c>
      <c r="AC863" s="1499">
        <v>490</v>
      </c>
      <c r="AD863" s="1508">
        <v>88</v>
      </c>
      <c r="AE863" s="1500">
        <v>25.129533678756477</v>
      </c>
      <c r="AF863" s="1500">
        <v>63.47150259067358</v>
      </c>
      <c r="AG863" s="1501">
        <v>11.398963730569948</v>
      </c>
    </row>
    <row r="864" spans="2:33" s="1520" customFormat="1" ht="11.45" customHeight="1">
      <c r="B864" s="1536"/>
      <c r="C864" s="1538"/>
      <c r="D864" s="1539" t="s">
        <v>32</v>
      </c>
      <c r="E864" s="1540">
        <v>787</v>
      </c>
      <c r="F864" s="1541">
        <v>29</v>
      </c>
      <c r="G864" s="1541">
        <v>68</v>
      </c>
      <c r="H864" s="1541">
        <v>94</v>
      </c>
      <c r="I864" s="1541">
        <v>53</v>
      </c>
      <c r="J864" s="1541">
        <v>30</v>
      </c>
      <c r="K864" s="1541">
        <v>18</v>
      </c>
      <c r="L864" s="1541">
        <v>22</v>
      </c>
      <c r="M864" s="1541">
        <v>51</v>
      </c>
      <c r="N864" s="1541">
        <v>85</v>
      </c>
      <c r="O864" s="1541">
        <v>108</v>
      </c>
      <c r="P864" s="1541">
        <v>46</v>
      </c>
      <c r="Q864" s="1541">
        <v>40</v>
      </c>
      <c r="R864" s="1541">
        <v>32</v>
      </c>
      <c r="S864" s="1541">
        <v>30</v>
      </c>
      <c r="T864" s="1541">
        <v>24</v>
      </c>
      <c r="U864" s="1541">
        <v>14</v>
      </c>
      <c r="V864" s="1541">
        <v>18</v>
      </c>
      <c r="W864" s="1541">
        <v>7</v>
      </c>
      <c r="X864" s="1541">
        <v>6</v>
      </c>
      <c r="Y864" s="1541">
        <v>1</v>
      </c>
      <c r="Z864" s="1541">
        <v>1</v>
      </c>
      <c r="AA864" s="1540">
        <v>10</v>
      </c>
      <c r="AB864" s="1541">
        <v>191</v>
      </c>
      <c r="AC864" s="1541">
        <v>485</v>
      </c>
      <c r="AD864" s="1540">
        <v>101</v>
      </c>
      <c r="AE864" s="1542">
        <v>24.581724581724583</v>
      </c>
      <c r="AF864" s="1542">
        <v>62.419562419562425</v>
      </c>
      <c r="AG864" s="1543">
        <v>12.998712998713</v>
      </c>
    </row>
    <row r="865" spans="2:33" s="1520" customFormat="1" ht="11.45" customHeight="1">
      <c r="B865" s="1544" t="s">
        <v>1712</v>
      </c>
      <c r="C865" s="1508">
        <v>799</v>
      </c>
      <c r="D865" s="1518" t="s">
        <v>1435</v>
      </c>
      <c r="E865" s="1508">
        <v>1789</v>
      </c>
      <c r="F865" s="1499">
        <v>71</v>
      </c>
      <c r="G865" s="1499">
        <v>80</v>
      </c>
      <c r="H865" s="1499">
        <v>117</v>
      </c>
      <c r="I865" s="1499">
        <v>81</v>
      </c>
      <c r="J865" s="1499">
        <v>84</v>
      </c>
      <c r="K865" s="1499">
        <v>95</v>
      </c>
      <c r="L865" s="1499">
        <v>77</v>
      </c>
      <c r="M865" s="1499">
        <v>98</v>
      </c>
      <c r="N865" s="1499">
        <v>125</v>
      </c>
      <c r="O865" s="1499">
        <v>152</v>
      </c>
      <c r="P865" s="1499">
        <v>139</v>
      </c>
      <c r="Q865" s="1499">
        <v>117</v>
      </c>
      <c r="R865" s="1499">
        <v>124</v>
      </c>
      <c r="S865" s="1499">
        <v>105</v>
      </c>
      <c r="T865" s="1499">
        <v>112</v>
      </c>
      <c r="U865" s="1499">
        <v>75</v>
      </c>
      <c r="V865" s="1499">
        <v>52</v>
      </c>
      <c r="W865" s="1499">
        <v>40</v>
      </c>
      <c r="X865" s="1499">
        <v>16</v>
      </c>
      <c r="Y865" s="1499">
        <v>4</v>
      </c>
      <c r="Z865" s="1499" t="s">
        <v>36</v>
      </c>
      <c r="AA865" s="1508">
        <v>25</v>
      </c>
      <c r="AB865" s="1499">
        <v>268</v>
      </c>
      <c r="AC865" s="1499">
        <v>1092</v>
      </c>
      <c r="AD865" s="1508">
        <v>404</v>
      </c>
      <c r="AE865" s="1500">
        <v>15.192743764172336</v>
      </c>
      <c r="AF865" s="1500">
        <v>61.904761904761905</v>
      </c>
      <c r="AG865" s="1501">
        <v>22.90249433106576</v>
      </c>
    </row>
    <row r="866" spans="2:33" s="1520" customFormat="1" ht="11.45" customHeight="1">
      <c r="B866" s="1521"/>
      <c r="C866" s="1522"/>
      <c r="D866" s="1523" t="s">
        <v>31</v>
      </c>
      <c r="E866" s="1508">
        <v>842</v>
      </c>
      <c r="F866" s="1499">
        <v>33</v>
      </c>
      <c r="G866" s="1499">
        <v>37</v>
      </c>
      <c r="H866" s="1499">
        <v>58</v>
      </c>
      <c r="I866" s="1499">
        <v>35</v>
      </c>
      <c r="J866" s="1499">
        <v>50</v>
      </c>
      <c r="K866" s="1499">
        <v>46</v>
      </c>
      <c r="L866" s="1499">
        <v>37</v>
      </c>
      <c r="M866" s="1499">
        <v>48</v>
      </c>
      <c r="N866" s="1499">
        <v>50</v>
      </c>
      <c r="O866" s="1499">
        <v>76</v>
      </c>
      <c r="P866" s="1499">
        <v>65</v>
      </c>
      <c r="Q866" s="1499">
        <v>54</v>
      </c>
      <c r="R866" s="1499">
        <v>58</v>
      </c>
      <c r="S866" s="1499">
        <v>53</v>
      </c>
      <c r="T866" s="1499">
        <v>49</v>
      </c>
      <c r="U866" s="1499">
        <v>32</v>
      </c>
      <c r="V866" s="1499">
        <v>21</v>
      </c>
      <c r="W866" s="1499">
        <v>14</v>
      </c>
      <c r="X866" s="1499">
        <v>7</v>
      </c>
      <c r="Y866" s="1499">
        <v>1</v>
      </c>
      <c r="Z866" s="1499" t="s">
        <v>36</v>
      </c>
      <c r="AA866" s="1508">
        <v>18</v>
      </c>
      <c r="AB866" s="1499">
        <v>128</v>
      </c>
      <c r="AC866" s="1499">
        <v>519</v>
      </c>
      <c r="AD866" s="1508">
        <v>177</v>
      </c>
      <c r="AE866" s="1500">
        <v>15.53398058252427</v>
      </c>
      <c r="AF866" s="1500">
        <v>62.985436893203882</v>
      </c>
      <c r="AG866" s="1501">
        <v>21.480582524271842</v>
      </c>
    </row>
    <row r="867" spans="2:33" s="1520" customFormat="1" ht="11.45" customHeight="1">
      <c r="B867" s="1537"/>
      <c r="C867" s="1546"/>
      <c r="D867" s="1518" t="s">
        <v>32</v>
      </c>
      <c r="E867" s="1508">
        <v>947</v>
      </c>
      <c r="F867" s="1499">
        <v>38</v>
      </c>
      <c r="G867" s="1499">
        <v>43</v>
      </c>
      <c r="H867" s="1499">
        <v>59</v>
      </c>
      <c r="I867" s="1499">
        <v>46</v>
      </c>
      <c r="J867" s="1499">
        <v>34</v>
      </c>
      <c r="K867" s="1499">
        <v>49</v>
      </c>
      <c r="L867" s="1499">
        <v>40</v>
      </c>
      <c r="M867" s="1499">
        <v>50</v>
      </c>
      <c r="N867" s="1499">
        <v>75</v>
      </c>
      <c r="O867" s="1499">
        <v>76</v>
      </c>
      <c r="P867" s="1499">
        <v>74</v>
      </c>
      <c r="Q867" s="1499">
        <v>63</v>
      </c>
      <c r="R867" s="1499">
        <v>66</v>
      </c>
      <c r="S867" s="1499">
        <v>52</v>
      </c>
      <c r="T867" s="1499">
        <v>63</v>
      </c>
      <c r="U867" s="1499">
        <v>43</v>
      </c>
      <c r="V867" s="1499">
        <v>31</v>
      </c>
      <c r="W867" s="1499">
        <v>26</v>
      </c>
      <c r="X867" s="1499">
        <v>9</v>
      </c>
      <c r="Y867" s="1499">
        <v>3</v>
      </c>
      <c r="Z867" s="1499" t="s">
        <v>36</v>
      </c>
      <c r="AA867" s="1508">
        <v>7</v>
      </c>
      <c r="AB867" s="1499">
        <v>140</v>
      </c>
      <c r="AC867" s="1499">
        <v>573</v>
      </c>
      <c r="AD867" s="1508">
        <v>227</v>
      </c>
      <c r="AE867" s="1500">
        <v>14.893617021276595</v>
      </c>
      <c r="AF867" s="1500">
        <v>60.957446808510639</v>
      </c>
      <c r="AG867" s="1501">
        <v>24.148936170212764</v>
      </c>
    </row>
    <row r="868" spans="2:33" s="1520" customFormat="1" ht="11.45" customHeight="1">
      <c r="B868" s="1536" t="s">
        <v>1713</v>
      </c>
      <c r="C868" s="1545">
        <v>412</v>
      </c>
      <c r="D868" s="1547" t="s">
        <v>1435</v>
      </c>
      <c r="E868" s="1545">
        <v>746</v>
      </c>
      <c r="F868" s="1548">
        <v>17</v>
      </c>
      <c r="G868" s="1548">
        <v>25</v>
      </c>
      <c r="H868" s="1548">
        <v>33</v>
      </c>
      <c r="I868" s="1548">
        <v>42</v>
      </c>
      <c r="J868" s="1548">
        <v>75</v>
      </c>
      <c r="K868" s="1548">
        <v>29</v>
      </c>
      <c r="L868" s="1548">
        <v>39</v>
      </c>
      <c r="M868" s="1548">
        <v>46</v>
      </c>
      <c r="N868" s="1548">
        <v>45</v>
      </c>
      <c r="O868" s="1548">
        <v>56</v>
      </c>
      <c r="P868" s="1548">
        <v>54</v>
      </c>
      <c r="Q868" s="1548">
        <v>45</v>
      </c>
      <c r="R868" s="1548">
        <v>41</v>
      </c>
      <c r="S868" s="1548">
        <v>50</v>
      </c>
      <c r="T868" s="1548">
        <v>54</v>
      </c>
      <c r="U868" s="1548">
        <v>24</v>
      </c>
      <c r="V868" s="1548">
        <v>33</v>
      </c>
      <c r="W868" s="1548">
        <v>19</v>
      </c>
      <c r="X868" s="1548">
        <v>7</v>
      </c>
      <c r="Y868" s="1548">
        <v>3</v>
      </c>
      <c r="Z868" s="1548">
        <v>1</v>
      </c>
      <c r="AA868" s="1545">
        <v>8</v>
      </c>
      <c r="AB868" s="1548">
        <v>75</v>
      </c>
      <c r="AC868" s="1548">
        <v>472</v>
      </c>
      <c r="AD868" s="1545">
        <v>191</v>
      </c>
      <c r="AE868" s="1549">
        <v>10.16260162601626</v>
      </c>
      <c r="AF868" s="1549">
        <v>63.956639566395665</v>
      </c>
      <c r="AG868" s="1550">
        <v>25.880758807588077</v>
      </c>
    </row>
    <row r="869" spans="2:33" s="1520" customFormat="1" ht="11.45" customHeight="1">
      <c r="B869" s="1521"/>
      <c r="C869" s="1522"/>
      <c r="D869" s="1523" t="s">
        <v>31</v>
      </c>
      <c r="E869" s="1508">
        <v>379</v>
      </c>
      <c r="F869" s="1499">
        <v>11</v>
      </c>
      <c r="G869" s="1499">
        <v>15</v>
      </c>
      <c r="H869" s="1499">
        <v>12</v>
      </c>
      <c r="I869" s="1499">
        <v>30</v>
      </c>
      <c r="J869" s="1499">
        <v>44</v>
      </c>
      <c r="K869" s="1499">
        <v>17</v>
      </c>
      <c r="L869" s="1499">
        <v>16</v>
      </c>
      <c r="M869" s="1499">
        <v>27</v>
      </c>
      <c r="N869" s="1499">
        <v>19</v>
      </c>
      <c r="O869" s="1499">
        <v>29</v>
      </c>
      <c r="P869" s="1499">
        <v>26</v>
      </c>
      <c r="Q869" s="1499">
        <v>20</v>
      </c>
      <c r="R869" s="1499">
        <v>20</v>
      </c>
      <c r="S869" s="1499">
        <v>27</v>
      </c>
      <c r="T869" s="1499">
        <v>25</v>
      </c>
      <c r="U869" s="1499">
        <v>11</v>
      </c>
      <c r="V869" s="1499">
        <v>12</v>
      </c>
      <c r="W869" s="1499">
        <v>9</v>
      </c>
      <c r="X869" s="1499">
        <v>1</v>
      </c>
      <c r="Y869" s="1499" t="s">
        <v>36</v>
      </c>
      <c r="Z869" s="1499">
        <v>1</v>
      </c>
      <c r="AA869" s="1508">
        <v>7</v>
      </c>
      <c r="AB869" s="1499">
        <v>38</v>
      </c>
      <c r="AC869" s="1499">
        <v>248</v>
      </c>
      <c r="AD869" s="1508">
        <v>86</v>
      </c>
      <c r="AE869" s="1500">
        <v>10.21505376344086</v>
      </c>
      <c r="AF869" s="1500">
        <v>66.666666666666657</v>
      </c>
      <c r="AG869" s="1501">
        <v>23.118279569892472</v>
      </c>
    </row>
    <row r="870" spans="2:33" s="1520" customFormat="1" ht="11.45" customHeight="1">
      <c r="B870" s="1536"/>
      <c r="C870" s="1538"/>
      <c r="D870" s="1539" t="s">
        <v>32</v>
      </c>
      <c r="E870" s="1540">
        <v>367</v>
      </c>
      <c r="F870" s="1541">
        <v>6</v>
      </c>
      <c r="G870" s="1541">
        <v>10</v>
      </c>
      <c r="H870" s="1541">
        <v>21</v>
      </c>
      <c r="I870" s="1541">
        <v>12</v>
      </c>
      <c r="J870" s="1541">
        <v>31</v>
      </c>
      <c r="K870" s="1541">
        <v>12</v>
      </c>
      <c r="L870" s="1541">
        <v>23</v>
      </c>
      <c r="M870" s="1541">
        <v>19</v>
      </c>
      <c r="N870" s="1541">
        <v>26</v>
      </c>
      <c r="O870" s="1541">
        <v>27</v>
      </c>
      <c r="P870" s="1541">
        <v>28</v>
      </c>
      <c r="Q870" s="1541">
        <v>25</v>
      </c>
      <c r="R870" s="1541">
        <v>21</v>
      </c>
      <c r="S870" s="1541">
        <v>23</v>
      </c>
      <c r="T870" s="1541">
        <v>29</v>
      </c>
      <c r="U870" s="1541">
        <v>13</v>
      </c>
      <c r="V870" s="1541">
        <v>21</v>
      </c>
      <c r="W870" s="1541">
        <v>10</v>
      </c>
      <c r="X870" s="1541">
        <v>6</v>
      </c>
      <c r="Y870" s="1541">
        <v>3</v>
      </c>
      <c r="Z870" s="1541" t="s">
        <v>36</v>
      </c>
      <c r="AA870" s="1540">
        <v>1</v>
      </c>
      <c r="AB870" s="1541">
        <v>37</v>
      </c>
      <c r="AC870" s="1541">
        <v>224</v>
      </c>
      <c r="AD870" s="1540">
        <v>105</v>
      </c>
      <c r="AE870" s="1542">
        <v>10.10928961748634</v>
      </c>
      <c r="AF870" s="1542">
        <v>61.202185792349731</v>
      </c>
      <c r="AG870" s="1543">
        <v>28.688524590163933</v>
      </c>
    </row>
    <row r="871" spans="2:33" s="1520" customFormat="1" ht="11.45" customHeight="1">
      <c r="B871" s="1544" t="s">
        <v>1714</v>
      </c>
      <c r="C871" s="1508">
        <v>924</v>
      </c>
      <c r="D871" s="1518" t="s">
        <v>1435</v>
      </c>
      <c r="E871" s="1508">
        <v>1528</v>
      </c>
      <c r="F871" s="1499">
        <v>59</v>
      </c>
      <c r="G871" s="1499">
        <v>55</v>
      </c>
      <c r="H871" s="1499">
        <v>50</v>
      </c>
      <c r="I871" s="1499">
        <v>72</v>
      </c>
      <c r="J871" s="1499">
        <v>143</v>
      </c>
      <c r="K871" s="1499">
        <v>94</v>
      </c>
      <c r="L871" s="1499">
        <v>110</v>
      </c>
      <c r="M871" s="1499">
        <v>99</v>
      </c>
      <c r="N871" s="1499">
        <v>78</v>
      </c>
      <c r="O871" s="1499">
        <v>90</v>
      </c>
      <c r="P871" s="1499">
        <v>112</v>
      </c>
      <c r="Q871" s="1499">
        <v>58</v>
      </c>
      <c r="R871" s="1499">
        <v>67</v>
      </c>
      <c r="S871" s="1499">
        <v>81</v>
      </c>
      <c r="T871" s="1499">
        <v>76</v>
      </c>
      <c r="U871" s="1499">
        <v>55</v>
      </c>
      <c r="V871" s="1499">
        <v>51</v>
      </c>
      <c r="W871" s="1499">
        <v>29</v>
      </c>
      <c r="X871" s="1499">
        <v>14</v>
      </c>
      <c r="Y871" s="1499">
        <v>2</v>
      </c>
      <c r="Z871" s="1499" t="s">
        <v>36</v>
      </c>
      <c r="AA871" s="1508">
        <v>133</v>
      </c>
      <c r="AB871" s="1499">
        <v>164</v>
      </c>
      <c r="AC871" s="1499">
        <v>923</v>
      </c>
      <c r="AD871" s="1508">
        <v>308</v>
      </c>
      <c r="AE871" s="1500">
        <v>11.756272401433691</v>
      </c>
      <c r="AF871" s="1500">
        <v>66.164874551971337</v>
      </c>
      <c r="AG871" s="1501">
        <v>22.078853046594983</v>
      </c>
    </row>
    <row r="872" spans="2:33" s="1520" customFormat="1" ht="11.45" customHeight="1">
      <c r="B872" s="1521"/>
      <c r="C872" s="1522"/>
      <c r="D872" s="1523" t="s">
        <v>31</v>
      </c>
      <c r="E872" s="1508">
        <v>723</v>
      </c>
      <c r="F872" s="1499">
        <v>32</v>
      </c>
      <c r="G872" s="1499">
        <v>28</v>
      </c>
      <c r="H872" s="1499">
        <v>28</v>
      </c>
      <c r="I872" s="1499">
        <v>43</v>
      </c>
      <c r="J872" s="1499">
        <v>60</v>
      </c>
      <c r="K872" s="1499">
        <v>42</v>
      </c>
      <c r="L872" s="1499">
        <v>53</v>
      </c>
      <c r="M872" s="1499">
        <v>46</v>
      </c>
      <c r="N872" s="1499">
        <v>37</v>
      </c>
      <c r="O872" s="1499">
        <v>42</v>
      </c>
      <c r="P872" s="1499">
        <v>50</v>
      </c>
      <c r="Q872" s="1499">
        <v>34</v>
      </c>
      <c r="R872" s="1499">
        <v>28</v>
      </c>
      <c r="S872" s="1499">
        <v>33</v>
      </c>
      <c r="T872" s="1499">
        <v>42</v>
      </c>
      <c r="U872" s="1499">
        <v>18</v>
      </c>
      <c r="V872" s="1499">
        <v>19</v>
      </c>
      <c r="W872" s="1499">
        <v>9</v>
      </c>
      <c r="X872" s="1499">
        <v>6</v>
      </c>
      <c r="Y872" s="1499" t="s">
        <v>36</v>
      </c>
      <c r="Z872" s="1499" t="s">
        <v>36</v>
      </c>
      <c r="AA872" s="1508">
        <v>73</v>
      </c>
      <c r="AB872" s="1499">
        <v>88</v>
      </c>
      <c r="AC872" s="1499">
        <v>435</v>
      </c>
      <c r="AD872" s="1508">
        <v>127</v>
      </c>
      <c r="AE872" s="1500">
        <v>13.538461538461538</v>
      </c>
      <c r="AF872" s="1500">
        <v>66.92307692307692</v>
      </c>
      <c r="AG872" s="1501">
        <v>19.538461538461537</v>
      </c>
    </row>
    <row r="873" spans="2:33" s="1520" customFormat="1" ht="11.45" customHeight="1">
      <c r="B873" s="1537"/>
      <c r="C873" s="1546"/>
      <c r="D873" s="1518" t="s">
        <v>32</v>
      </c>
      <c r="E873" s="1508">
        <v>805</v>
      </c>
      <c r="F873" s="1499">
        <v>27</v>
      </c>
      <c r="G873" s="1499">
        <v>27</v>
      </c>
      <c r="H873" s="1499">
        <v>22</v>
      </c>
      <c r="I873" s="1499">
        <v>29</v>
      </c>
      <c r="J873" s="1499">
        <v>83</v>
      </c>
      <c r="K873" s="1499">
        <v>52</v>
      </c>
      <c r="L873" s="1499">
        <v>57</v>
      </c>
      <c r="M873" s="1499">
        <v>53</v>
      </c>
      <c r="N873" s="1499">
        <v>41</v>
      </c>
      <c r="O873" s="1499">
        <v>48</v>
      </c>
      <c r="P873" s="1499">
        <v>62</v>
      </c>
      <c r="Q873" s="1499">
        <v>24</v>
      </c>
      <c r="R873" s="1499">
        <v>39</v>
      </c>
      <c r="S873" s="1499">
        <v>48</v>
      </c>
      <c r="T873" s="1499">
        <v>34</v>
      </c>
      <c r="U873" s="1499">
        <v>37</v>
      </c>
      <c r="V873" s="1499">
        <v>32</v>
      </c>
      <c r="W873" s="1499">
        <v>20</v>
      </c>
      <c r="X873" s="1499">
        <v>8</v>
      </c>
      <c r="Y873" s="1499">
        <v>2</v>
      </c>
      <c r="Z873" s="1499" t="s">
        <v>36</v>
      </c>
      <c r="AA873" s="1508">
        <v>60</v>
      </c>
      <c r="AB873" s="1499">
        <v>76</v>
      </c>
      <c r="AC873" s="1499">
        <v>488</v>
      </c>
      <c r="AD873" s="1508">
        <v>181</v>
      </c>
      <c r="AE873" s="1500">
        <v>10.201342281879194</v>
      </c>
      <c r="AF873" s="1500">
        <v>65.503355704697981</v>
      </c>
      <c r="AG873" s="1501">
        <v>24.295302013422816</v>
      </c>
    </row>
    <row r="874" spans="2:33" s="1520" customFormat="1" ht="11.45" customHeight="1">
      <c r="B874" s="1536" t="s">
        <v>1715</v>
      </c>
      <c r="C874" s="1545">
        <v>398</v>
      </c>
      <c r="D874" s="1547" t="s">
        <v>1435</v>
      </c>
      <c r="E874" s="1545">
        <v>688</v>
      </c>
      <c r="F874" s="1548">
        <v>15</v>
      </c>
      <c r="G874" s="1548">
        <v>22</v>
      </c>
      <c r="H874" s="1548">
        <v>36</v>
      </c>
      <c r="I874" s="1548">
        <v>49</v>
      </c>
      <c r="J874" s="1548">
        <v>110</v>
      </c>
      <c r="K874" s="1548">
        <v>23</v>
      </c>
      <c r="L874" s="1548">
        <v>21</v>
      </c>
      <c r="M874" s="1548">
        <v>29</v>
      </c>
      <c r="N874" s="1548">
        <v>38</v>
      </c>
      <c r="O874" s="1548">
        <v>51</v>
      </c>
      <c r="P874" s="1548">
        <v>37</v>
      </c>
      <c r="Q874" s="1548">
        <v>50</v>
      </c>
      <c r="R874" s="1548">
        <v>33</v>
      </c>
      <c r="S874" s="1548">
        <v>29</v>
      </c>
      <c r="T874" s="1548">
        <v>43</v>
      </c>
      <c r="U874" s="1548">
        <v>28</v>
      </c>
      <c r="V874" s="1548">
        <v>19</v>
      </c>
      <c r="W874" s="1548">
        <v>15</v>
      </c>
      <c r="X874" s="1548">
        <v>5</v>
      </c>
      <c r="Y874" s="1548">
        <v>1</v>
      </c>
      <c r="Z874" s="1548" t="s">
        <v>36</v>
      </c>
      <c r="AA874" s="1545">
        <v>34</v>
      </c>
      <c r="AB874" s="1548">
        <v>73</v>
      </c>
      <c r="AC874" s="1548">
        <v>441</v>
      </c>
      <c r="AD874" s="1545">
        <v>140</v>
      </c>
      <c r="AE874" s="1549">
        <v>11.162079510703364</v>
      </c>
      <c r="AF874" s="1549">
        <v>67.431192660550451</v>
      </c>
      <c r="AG874" s="1550">
        <v>21.406727828746178</v>
      </c>
    </row>
    <row r="875" spans="2:33" s="1520" customFormat="1" ht="11.45" customHeight="1">
      <c r="B875" s="1521"/>
      <c r="C875" s="1522"/>
      <c r="D875" s="1523" t="s">
        <v>31</v>
      </c>
      <c r="E875" s="1508">
        <v>310</v>
      </c>
      <c r="F875" s="1499">
        <v>8</v>
      </c>
      <c r="G875" s="1499">
        <v>13</v>
      </c>
      <c r="H875" s="1499">
        <v>17</v>
      </c>
      <c r="I875" s="1499">
        <v>19</v>
      </c>
      <c r="J875" s="1499">
        <v>45</v>
      </c>
      <c r="K875" s="1499">
        <v>9</v>
      </c>
      <c r="L875" s="1499">
        <v>13</v>
      </c>
      <c r="M875" s="1499">
        <v>12</v>
      </c>
      <c r="N875" s="1499">
        <v>19</v>
      </c>
      <c r="O875" s="1499">
        <v>27</v>
      </c>
      <c r="P875" s="1499">
        <v>14</v>
      </c>
      <c r="Q875" s="1499">
        <v>23</v>
      </c>
      <c r="R875" s="1499">
        <v>16</v>
      </c>
      <c r="S875" s="1499">
        <v>13</v>
      </c>
      <c r="T875" s="1499">
        <v>19</v>
      </c>
      <c r="U875" s="1499">
        <v>13</v>
      </c>
      <c r="V875" s="1499">
        <v>7</v>
      </c>
      <c r="W875" s="1499">
        <v>5</v>
      </c>
      <c r="X875" s="1499">
        <v>2</v>
      </c>
      <c r="Y875" s="1499" t="s">
        <v>36</v>
      </c>
      <c r="Z875" s="1499" t="s">
        <v>36</v>
      </c>
      <c r="AA875" s="1508">
        <v>16</v>
      </c>
      <c r="AB875" s="1499">
        <v>38</v>
      </c>
      <c r="AC875" s="1499">
        <v>197</v>
      </c>
      <c r="AD875" s="1508">
        <v>59</v>
      </c>
      <c r="AE875" s="1500">
        <v>12.925170068027212</v>
      </c>
      <c r="AF875" s="1500">
        <v>67.006802721088434</v>
      </c>
      <c r="AG875" s="1501">
        <v>20.068027210884352</v>
      </c>
    </row>
    <row r="876" spans="2:33" s="1520" customFormat="1" ht="11.45" customHeight="1">
      <c r="B876" s="1536"/>
      <c r="C876" s="1538"/>
      <c r="D876" s="1539" t="s">
        <v>32</v>
      </c>
      <c r="E876" s="1540">
        <v>378</v>
      </c>
      <c r="F876" s="1541">
        <v>7</v>
      </c>
      <c r="G876" s="1541">
        <v>9</v>
      </c>
      <c r="H876" s="1541">
        <v>19</v>
      </c>
      <c r="I876" s="1541">
        <v>30</v>
      </c>
      <c r="J876" s="1541">
        <v>65</v>
      </c>
      <c r="K876" s="1541">
        <v>14</v>
      </c>
      <c r="L876" s="1541">
        <v>8</v>
      </c>
      <c r="M876" s="1541">
        <v>17</v>
      </c>
      <c r="N876" s="1541">
        <v>19</v>
      </c>
      <c r="O876" s="1541">
        <v>24</v>
      </c>
      <c r="P876" s="1541">
        <v>23</v>
      </c>
      <c r="Q876" s="1541">
        <v>27</v>
      </c>
      <c r="R876" s="1541">
        <v>17</v>
      </c>
      <c r="S876" s="1541">
        <v>16</v>
      </c>
      <c r="T876" s="1541">
        <v>24</v>
      </c>
      <c r="U876" s="1541">
        <v>15</v>
      </c>
      <c r="V876" s="1541">
        <v>12</v>
      </c>
      <c r="W876" s="1541">
        <v>10</v>
      </c>
      <c r="X876" s="1541">
        <v>3</v>
      </c>
      <c r="Y876" s="1541">
        <v>1</v>
      </c>
      <c r="Z876" s="1541" t="s">
        <v>36</v>
      </c>
      <c r="AA876" s="1540">
        <v>18</v>
      </c>
      <c r="AB876" s="1541">
        <v>35</v>
      </c>
      <c r="AC876" s="1541">
        <v>244</v>
      </c>
      <c r="AD876" s="1540">
        <v>81</v>
      </c>
      <c r="AE876" s="1542">
        <v>9.7222222222222232</v>
      </c>
      <c r="AF876" s="1542">
        <v>67.777777777777786</v>
      </c>
      <c r="AG876" s="1543">
        <v>22.5</v>
      </c>
    </row>
    <row r="877" spans="2:33" s="1520" customFormat="1" ht="11.45" customHeight="1">
      <c r="B877" s="1544" t="s">
        <v>1716</v>
      </c>
      <c r="C877" s="1508">
        <v>404</v>
      </c>
      <c r="D877" s="1518" t="s">
        <v>1435</v>
      </c>
      <c r="E877" s="1508">
        <v>751</v>
      </c>
      <c r="F877" s="1499">
        <v>17</v>
      </c>
      <c r="G877" s="1499">
        <v>21</v>
      </c>
      <c r="H877" s="1499">
        <v>27</v>
      </c>
      <c r="I877" s="1499">
        <v>35</v>
      </c>
      <c r="J877" s="1499">
        <v>65</v>
      </c>
      <c r="K877" s="1499">
        <v>22</v>
      </c>
      <c r="L877" s="1499">
        <v>39</v>
      </c>
      <c r="M877" s="1499">
        <v>29</v>
      </c>
      <c r="N877" s="1499">
        <v>45</v>
      </c>
      <c r="O877" s="1499">
        <v>44</v>
      </c>
      <c r="P877" s="1499">
        <v>36</v>
      </c>
      <c r="Q877" s="1499">
        <v>65</v>
      </c>
      <c r="R877" s="1499">
        <v>60</v>
      </c>
      <c r="S877" s="1499">
        <v>66</v>
      </c>
      <c r="T877" s="1499">
        <v>61</v>
      </c>
      <c r="U877" s="1499">
        <v>38</v>
      </c>
      <c r="V877" s="1499">
        <v>26</v>
      </c>
      <c r="W877" s="1499">
        <v>30</v>
      </c>
      <c r="X877" s="1499">
        <v>15</v>
      </c>
      <c r="Y877" s="1499">
        <v>4</v>
      </c>
      <c r="Z877" s="1499" t="s">
        <v>36</v>
      </c>
      <c r="AA877" s="1508">
        <v>6</v>
      </c>
      <c r="AB877" s="1499">
        <v>65</v>
      </c>
      <c r="AC877" s="1499">
        <v>440</v>
      </c>
      <c r="AD877" s="1508">
        <v>240</v>
      </c>
      <c r="AE877" s="1500">
        <v>8.724832214765101</v>
      </c>
      <c r="AF877" s="1500">
        <v>59.060402684563762</v>
      </c>
      <c r="AG877" s="1501">
        <v>32.214765100671137</v>
      </c>
    </row>
    <row r="878" spans="2:33" s="1520" customFormat="1" ht="11.45" customHeight="1">
      <c r="B878" s="1521"/>
      <c r="C878" s="1522"/>
      <c r="D878" s="1523" t="s">
        <v>31</v>
      </c>
      <c r="E878" s="1508">
        <v>327</v>
      </c>
      <c r="F878" s="1499">
        <v>9</v>
      </c>
      <c r="G878" s="1499">
        <v>11</v>
      </c>
      <c r="H878" s="1499">
        <v>10</v>
      </c>
      <c r="I878" s="1499">
        <v>15</v>
      </c>
      <c r="J878" s="1499">
        <v>40</v>
      </c>
      <c r="K878" s="1499">
        <v>10</v>
      </c>
      <c r="L878" s="1499">
        <v>19</v>
      </c>
      <c r="M878" s="1499">
        <v>13</v>
      </c>
      <c r="N878" s="1499">
        <v>16</v>
      </c>
      <c r="O878" s="1499">
        <v>19</v>
      </c>
      <c r="P878" s="1499">
        <v>17</v>
      </c>
      <c r="Q878" s="1499">
        <v>22</v>
      </c>
      <c r="R878" s="1499">
        <v>29</v>
      </c>
      <c r="S878" s="1499">
        <v>32</v>
      </c>
      <c r="T878" s="1499">
        <v>23</v>
      </c>
      <c r="U878" s="1499">
        <v>16</v>
      </c>
      <c r="V878" s="1499">
        <v>9</v>
      </c>
      <c r="W878" s="1499">
        <v>9</v>
      </c>
      <c r="X878" s="1499">
        <v>4</v>
      </c>
      <c r="Y878" s="1499" t="s">
        <v>36</v>
      </c>
      <c r="Z878" s="1499" t="s">
        <v>36</v>
      </c>
      <c r="AA878" s="1508">
        <v>4</v>
      </c>
      <c r="AB878" s="1499">
        <v>30</v>
      </c>
      <c r="AC878" s="1499">
        <v>200</v>
      </c>
      <c r="AD878" s="1508">
        <v>93</v>
      </c>
      <c r="AE878" s="1500">
        <v>9.2879256965944279</v>
      </c>
      <c r="AF878" s="1500">
        <v>61.919504643962853</v>
      </c>
      <c r="AG878" s="1501">
        <v>28.792569659442723</v>
      </c>
    </row>
    <row r="879" spans="2:33" s="1520" customFormat="1" ht="11.45" customHeight="1">
      <c r="B879" s="1537"/>
      <c r="C879" s="1546"/>
      <c r="D879" s="1518" t="s">
        <v>32</v>
      </c>
      <c r="E879" s="1508">
        <v>424</v>
      </c>
      <c r="F879" s="1499">
        <v>8</v>
      </c>
      <c r="G879" s="1499">
        <v>10</v>
      </c>
      <c r="H879" s="1499">
        <v>17</v>
      </c>
      <c r="I879" s="1499">
        <v>20</v>
      </c>
      <c r="J879" s="1499">
        <v>25</v>
      </c>
      <c r="K879" s="1499">
        <v>12</v>
      </c>
      <c r="L879" s="1499">
        <v>20</v>
      </c>
      <c r="M879" s="1499">
        <v>16</v>
      </c>
      <c r="N879" s="1499">
        <v>29</v>
      </c>
      <c r="O879" s="1499">
        <v>25</v>
      </c>
      <c r="P879" s="1499">
        <v>19</v>
      </c>
      <c r="Q879" s="1499">
        <v>43</v>
      </c>
      <c r="R879" s="1499">
        <v>31</v>
      </c>
      <c r="S879" s="1499">
        <v>34</v>
      </c>
      <c r="T879" s="1499">
        <v>38</v>
      </c>
      <c r="U879" s="1499">
        <v>22</v>
      </c>
      <c r="V879" s="1499">
        <v>17</v>
      </c>
      <c r="W879" s="1499">
        <v>21</v>
      </c>
      <c r="X879" s="1499">
        <v>11</v>
      </c>
      <c r="Y879" s="1499">
        <v>4</v>
      </c>
      <c r="Z879" s="1499" t="s">
        <v>36</v>
      </c>
      <c r="AA879" s="1508">
        <v>2</v>
      </c>
      <c r="AB879" s="1499">
        <v>35</v>
      </c>
      <c r="AC879" s="1499">
        <v>240</v>
      </c>
      <c r="AD879" s="1508">
        <v>147</v>
      </c>
      <c r="AE879" s="1500">
        <v>8.293838862559241</v>
      </c>
      <c r="AF879" s="1500">
        <v>56.872037914691944</v>
      </c>
      <c r="AG879" s="1501">
        <v>34.834123222748815</v>
      </c>
    </row>
    <row r="880" spans="2:33" s="1520" customFormat="1" ht="11.45" customHeight="1">
      <c r="B880" s="1536" t="s">
        <v>1717</v>
      </c>
      <c r="C880" s="1545">
        <v>475</v>
      </c>
      <c r="D880" s="1547" t="s">
        <v>1435</v>
      </c>
      <c r="E880" s="1545">
        <v>927</v>
      </c>
      <c r="F880" s="1548">
        <v>32</v>
      </c>
      <c r="G880" s="1548">
        <v>36</v>
      </c>
      <c r="H880" s="1548">
        <v>34</v>
      </c>
      <c r="I880" s="1548">
        <v>46</v>
      </c>
      <c r="J880" s="1548">
        <v>50</v>
      </c>
      <c r="K880" s="1548">
        <v>51</v>
      </c>
      <c r="L880" s="1548">
        <v>51</v>
      </c>
      <c r="M880" s="1548">
        <v>50</v>
      </c>
      <c r="N880" s="1548">
        <v>63</v>
      </c>
      <c r="O880" s="1548">
        <v>62</v>
      </c>
      <c r="P880" s="1548">
        <v>47</v>
      </c>
      <c r="Q880" s="1548">
        <v>51</v>
      </c>
      <c r="R880" s="1548">
        <v>63</v>
      </c>
      <c r="S880" s="1548">
        <v>56</v>
      </c>
      <c r="T880" s="1548">
        <v>60</v>
      </c>
      <c r="U880" s="1548">
        <v>67</v>
      </c>
      <c r="V880" s="1548">
        <v>45</v>
      </c>
      <c r="W880" s="1548">
        <v>22</v>
      </c>
      <c r="X880" s="1548">
        <v>7</v>
      </c>
      <c r="Y880" s="1548">
        <v>2</v>
      </c>
      <c r="Z880" s="1548" t="s">
        <v>36</v>
      </c>
      <c r="AA880" s="1545">
        <v>32</v>
      </c>
      <c r="AB880" s="1548">
        <v>102</v>
      </c>
      <c r="AC880" s="1548">
        <v>534</v>
      </c>
      <c r="AD880" s="1545">
        <v>259</v>
      </c>
      <c r="AE880" s="1549">
        <v>11.396648044692737</v>
      </c>
      <c r="AF880" s="1549">
        <v>59.664804469273747</v>
      </c>
      <c r="AG880" s="1550">
        <v>28.938547486033517</v>
      </c>
    </row>
    <row r="881" spans="2:33" s="1520" customFormat="1" ht="11.45" customHeight="1">
      <c r="B881" s="1521"/>
      <c r="C881" s="1522"/>
      <c r="D881" s="1523" t="s">
        <v>31</v>
      </c>
      <c r="E881" s="1508">
        <v>420</v>
      </c>
      <c r="F881" s="1499">
        <v>11</v>
      </c>
      <c r="G881" s="1499">
        <v>21</v>
      </c>
      <c r="H881" s="1499">
        <v>13</v>
      </c>
      <c r="I881" s="1499">
        <v>20</v>
      </c>
      <c r="J881" s="1499">
        <v>32</v>
      </c>
      <c r="K881" s="1499">
        <v>18</v>
      </c>
      <c r="L881" s="1499">
        <v>26</v>
      </c>
      <c r="M881" s="1499">
        <v>20</v>
      </c>
      <c r="N881" s="1499">
        <v>29</v>
      </c>
      <c r="O881" s="1499">
        <v>29</v>
      </c>
      <c r="P881" s="1499">
        <v>23</v>
      </c>
      <c r="Q881" s="1499">
        <v>28</v>
      </c>
      <c r="R881" s="1499">
        <v>24</v>
      </c>
      <c r="S881" s="1499">
        <v>22</v>
      </c>
      <c r="T881" s="1499">
        <v>25</v>
      </c>
      <c r="U881" s="1499">
        <v>26</v>
      </c>
      <c r="V881" s="1499">
        <v>22</v>
      </c>
      <c r="W881" s="1499">
        <v>7</v>
      </c>
      <c r="X881" s="1499">
        <v>2</v>
      </c>
      <c r="Y881" s="1499">
        <v>1</v>
      </c>
      <c r="Z881" s="1499" t="s">
        <v>36</v>
      </c>
      <c r="AA881" s="1508">
        <v>21</v>
      </c>
      <c r="AB881" s="1499">
        <v>45</v>
      </c>
      <c r="AC881" s="1499">
        <v>249</v>
      </c>
      <c r="AD881" s="1508">
        <v>105</v>
      </c>
      <c r="AE881" s="1500">
        <v>11.278195488721805</v>
      </c>
      <c r="AF881" s="1500">
        <v>62.406015037593988</v>
      </c>
      <c r="AG881" s="1501">
        <v>26.315789473684209</v>
      </c>
    </row>
    <row r="882" spans="2:33" s="1520" customFormat="1" ht="11.45" customHeight="1">
      <c r="B882" s="1536"/>
      <c r="C882" s="1538"/>
      <c r="D882" s="1539" t="s">
        <v>32</v>
      </c>
      <c r="E882" s="1540">
        <v>507</v>
      </c>
      <c r="F882" s="1541">
        <v>21</v>
      </c>
      <c r="G882" s="1541">
        <v>15</v>
      </c>
      <c r="H882" s="1541">
        <v>21</v>
      </c>
      <c r="I882" s="1541">
        <v>26</v>
      </c>
      <c r="J882" s="1541">
        <v>18</v>
      </c>
      <c r="K882" s="1541">
        <v>33</v>
      </c>
      <c r="L882" s="1541">
        <v>25</v>
      </c>
      <c r="M882" s="1541">
        <v>30</v>
      </c>
      <c r="N882" s="1541">
        <v>34</v>
      </c>
      <c r="O882" s="1541">
        <v>33</v>
      </c>
      <c r="P882" s="1541">
        <v>24</v>
      </c>
      <c r="Q882" s="1541">
        <v>23</v>
      </c>
      <c r="R882" s="1541">
        <v>39</v>
      </c>
      <c r="S882" s="1541">
        <v>34</v>
      </c>
      <c r="T882" s="1541">
        <v>35</v>
      </c>
      <c r="U882" s="1541">
        <v>41</v>
      </c>
      <c r="V882" s="1541">
        <v>23</v>
      </c>
      <c r="W882" s="1541">
        <v>15</v>
      </c>
      <c r="X882" s="1541">
        <v>5</v>
      </c>
      <c r="Y882" s="1541">
        <v>1</v>
      </c>
      <c r="Z882" s="1541" t="s">
        <v>36</v>
      </c>
      <c r="AA882" s="1540">
        <v>11</v>
      </c>
      <c r="AB882" s="1541">
        <v>57</v>
      </c>
      <c r="AC882" s="1541">
        <v>285</v>
      </c>
      <c r="AD882" s="1540">
        <v>154</v>
      </c>
      <c r="AE882" s="1542">
        <v>11.491935483870968</v>
      </c>
      <c r="AF882" s="1542">
        <v>57.45967741935484</v>
      </c>
      <c r="AG882" s="1543">
        <v>31.048387096774192</v>
      </c>
    </row>
    <row r="883" spans="2:33" s="1520" customFormat="1" ht="11.45" customHeight="1">
      <c r="B883" s="1544" t="s">
        <v>1718</v>
      </c>
      <c r="C883" s="1508">
        <v>222</v>
      </c>
      <c r="D883" s="1518" t="s">
        <v>1435</v>
      </c>
      <c r="E883" s="1508">
        <v>580</v>
      </c>
      <c r="F883" s="1499">
        <v>16</v>
      </c>
      <c r="G883" s="1499">
        <v>6</v>
      </c>
      <c r="H883" s="1499">
        <v>27</v>
      </c>
      <c r="I883" s="1499">
        <v>23</v>
      </c>
      <c r="J883" s="1499">
        <v>19</v>
      </c>
      <c r="K883" s="1499">
        <v>17</v>
      </c>
      <c r="L883" s="1499">
        <v>15</v>
      </c>
      <c r="M883" s="1499">
        <v>22</v>
      </c>
      <c r="N883" s="1499">
        <v>26</v>
      </c>
      <c r="O883" s="1499">
        <v>31</v>
      </c>
      <c r="P883" s="1499">
        <v>21</v>
      </c>
      <c r="Q883" s="1499">
        <v>28</v>
      </c>
      <c r="R883" s="1499">
        <v>40</v>
      </c>
      <c r="S883" s="1499">
        <v>55</v>
      </c>
      <c r="T883" s="1499">
        <v>54</v>
      </c>
      <c r="U883" s="1499">
        <v>54</v>
      </c>
      <c r="V883" s="1499">
        <v>57</v>
      </c>
      <c r="W883" s="1499">
        <v>30</v>
      </c>
      <c r="X883" s="1499">
        <v>27</v>
      </c>
      <c r="Y883" s="1499">
        <v>8</v>
      </c>
      <c r="Z883" s="1499">
        <v>2</v>
      </c>
      <c r="AA883" s="1508">
        <v>2</v>
      </c>
      <c r="AB883" s="1499">
        <v>49</v>
      </c>
      <c r="AC883" s="1499">
        <v>242</v>
      </c>
      <c r="AD883" s="1508">
        <v>287</v>
      </c>
      <c r="AE883" s="1500">
        <v>8.4775086505190309</v>
      </c>
      <c r="AF883" s="1500">
        <v>41.868512110726641</v>
      </c>
      <c r="AG883" s="1501">
        <v>49.653979238754324</v>
      </c>
    </row>
    <row r="884" spans="2:33" s="1520" customFormat="1" ht="11.45" customHeight="1">
      <c r="B884" s="1521"/>
      <c r="C884" s="1522"/>
      <c r="D884" s="1523" t="s">
        <v>31</v>
      </c>
      <c r="E884" s="1508">
        <v>259</v>
      </c>
      <c r="F884" s="1499">
        <v>9</v>
      </c>
      <c r="G884" s="1499">
        <v>4</v>
      </c>
      <c r="H884" s="1499">
        <v>18</v>
      </c>
      <c r="I884" s="1499">
        <v>11</v>
      </c>
      <c r="J884" s="1499">
        <v>13</v>
      </c>
      <c r="K884" s="1499">
        <v>7</v>
      </c>
      <c r="L884" s="1499">
        <v>8</v>
      </c>
      <c r="M884" s="1499">
        <v>12</v>
      </c>
      <c r="N884" s="1499">
        <v>14</v>
      </c>
      <c r="O884" s="1499">
        <v>16</v>
      </c>
      <c r="P884" s="1499">
        <v>10</v>
      </c>
      <c r="Q884" s="1499">
        <v>16</v>
      </c>
      <c r="R884" s="1499">
        <v>22</v>
      </c>
      <c r="S884" s="1499">
        <v>21</v>
      </c>
      <c r="T884" s="1499">
        <v>22</v>
      </c>
      <c r="U884" s="1499">
        <v>25</v>
      </c>
      <c r="V884" s="1499">
        <v>18</v>
      </c>
      <c r="W884" s="1499">
        <v>7</v>
      </c>
      <c r="X884" s="1499">
        <v>3</v>
      </c>
      <c r="Y884" s="1499">
        <v>2</v>
      </c>
      <c r="Z884" s="1499" t="s">
        <v>36</v>
      </c>
      <c r="AA884" s="1508">
        <v>1</v>
      </c>
      <c r="AB884" s="1499">
        <v>31</v>
      </c>
      <c r="AC884" s="1499">
        <v>129</v>
      </c>
      <c r="AD884" s="1508">
        <v>98</v>
      </c>
      <c r="AE884" s="1500">
        <v>12.015503875968992</v>
      </c>
      <c r="AF884" s="1500">
        <v>50</v>
      </c>
      <c r="AG884" s="1501">
        <v>37.984496124031011</v>
      </c>
    </row>
    <row r="885" spans="2:33" s="1520" customFormat="1" ht="11.45" customHeight="1">
      <c r="B885" s="1537"/>
      <c r="C885" s="1546"/>
      <c r="D885" s="1518" t="s">
        <v>32</v>
      </c>
      <c r="E885" s="1508">
        <v>321</v>
      </c>
      <c r="F885" s="1499">
        <v>7</v>
      </c>
      <c r="G885" s="1499">
        <v>2</v>
      </c>
      <c r="H885" s="1499">
        <v>9</v>
      </c>
      <c r="I885" s="1499">
        <v>12</v>
      </c>
      <c r="J885" s="1499">
        <v>6</v>
      </c>
      <c r="K885" s="1499">
        <v>10</v>
      </c>
      <c r="L885" s="1499">
        <v>7</v>
      </c>
      <c r="M885" s="1499">
        <v>10</v>
      </c>
      <c r="N885" s="1499">
        <v>12</v>
      </c>
      <c r="O885" s="1499">
        <v>15</v>
      </c>
      <c r="P885" s="1499">
        <v>11</v>
      </c>
      <c r="Q885" s="1499">
        <v>12</v>
      </c>
      <c r="R885" s="1499">
        <v>18</v>
      </c>
      <c r="S885" s="1499">
        <v>34</v>
      </c>
      <c r="T885" s="1499">
        <v>32</v>
      </c>
      <c r="U885" s="1499">
        <v>29</v>
      </c>
      <c r="V885" s="1499">
        <v>39</v>
      </c>
      <c r="W885" s="1499">
        <v>23</v>
      </c>
      <c r="X885" s="1499">
        <v>24</v>
      </c>
      <c r="Y885" s="1499">
        <v>6</v>
      </c>
      <c r="Z885" s="1499">
        <v>2</v>
      </c>
      <c r="AA885" s="1508">
        <v>1</v>
      </c>
      <c r="AB885" s="1499">
        <v>18</v>
      </c>
      <c r="AC885" s="1499">
        <v>113</v>
      </c>
      <c r="AD885" s="1508">
        <v>189</v>
      </c>
      <c r="AE885" s="1500">
        <v>5.625</v>
      </c>
      <c r="AF885" s="1500">
        <v>35.3125</v>
      </c>
      <c r="AG885" s="1501">
        <v>59.062499999999993</v>
      </c>
    </row>
    <row r="886" spans="2:33" s="1520" customFormat="1" ht="11.45" customHeight="1">
      <c r="B886" s="1536" t="s">
        <v>1719</v>
      </c>
      <c r="C886" s="1545">
        <v>498</v>
      </c>
      <c r="D886" s="1547" t="s">
        <v>1435</v>
      </c>
      <c r="E886" s="1545">
        <v>1221</v>
      </c>
      <c r="F886" s="1548">
        <v>33</v>
      </c>
      <c r="G886" s="1548">
        <v>32</v>
      </c>
      <c r="H886" s="1548">
        <v>46</v>
      </c>
      <c r="I886" s="1548">
        <v>56</v>
      </c>
      <c r="J886" s="1548">
        <v>52</v>
      </c>
      <c r="K886" s="1548">
        <v>43</v>
      </c>
      <c r="L886" s="1548">
        <v>46</v>
      </c>
      <c r="M886" s="1548">
        <v>40</v>
      </c>
      <c r="N886" s="1548">
        <v>56</v>
      </c>
      <c r="O886" s="1548">
        <v>63</v>
      </c>
      <c r="P886" s="1548">
        <v>93</v>
      </c>
      <c r="Q886" s="1548">
        <v>109</v>
      </c>
      <c r="R886" s="1548">
        <v>93</v>
      </c>
      <c r="S886" s="1548">
        <v>98</v>
      </c>
      <c r="T886" s="1548">
        <v>109</v>
      </c>
      <c r="U886" s="1548">
        <v>82</v>
      </c>
      <c r="V886" s="1548">
        <v>87</v>
      </c>
      <c r="W886" s="1548">
        <v>61</v>
      </c>
      <c r="X886" s="1548">
        <v>15</v>
      </c>
      <c r="Y886" s="1548">
        <v>1</v>
      </c>
      <c r="Z886" s="1548" t="s">
        <v>36</v>
      </c>
      <c r="AA886" s="1545">
        <v>6</v>
      </c>
      <c r="AB886" s="1548">
        <v>111</v>
      </c>
      <c r="AC886" s="1548">
        <v>651</v>
      </c>
      <c r="AD886" s="1545">
        <v>453</v>
      </c>
      <c r="AE886" s="1549">
        <v>9.1358024691358022</v>
      </c>
      <c r="AF886" s="1549">
        <v>53.58024691358024</v>
      </c>
      <c r="AG886" s="1550">
        <v>37.283950617283949</v>
      </c>
    </row>
    <row r="887" spans="2:33" s="1520" customFormat="1" ht="11.45" customHeight="1">
      <c r="B887" s="1521"/>
      <c r="C887" s="1522"/>
      <c r="D887" s="1523" t="s">
        <v>31</v>
      </c>
      <c r="E887" s="1508">
        <v>562</v>
      </c>
      <c r="F887" s="1499">
        <v>16</v>
      </c>
      <c r="G887" s="1499">
        <v>12</v>
      </c>
      <c r="H887" s="1499">
        <v>26</v>
      </c>
      <c r="I887" s="1499">
        <v>27</v>
      </c>
      <c r="J887" s="1499">
        <v>13</v>
      </c>
      <c r="K887" s="1499">
        <v>20</v>
      </c>
      <c r="L887" s="1499">
        <v>23</v>
      </c>
      <c r="M887" s="1499">
        <v>19</v>
      </c>
      <c r="N887" s="1499">
        <v>21</v>
      </c>
      <c r="O887" s="1499">
        <v>30</v>
      </c>
      <c r="P887" s="1499">
        <v>42</v>
      </c>
      <c r="Q887" s="1499">
        <v>59</v>
      </c>
      <c r="R887" s="1499">
        <v>50</v>
      </c>
      <c r="S887" s="1499">
        <v>39</v>
      </c>
      <c r="T887" s="1499">
        <v>53</v>
      </c>
      <c r="U887" s="1499">
        <v>36</v>
      </c>
      <c r="V887" s="1499">
        <v>40</v>
      </c>
      <c r="W887" s="1499">
        <v>33</v>
      </c>
      <c r="X887" s="1499">
        <v>1</v>
      </c>
      <c r="Y887" s="1499">
        <v>1</v>
      </c>
      <c r="Z887" s="1499" t="s">
        <v>36</v>
      </c>
      <c r="AA887" s="1508">
        <v>1</v>
      </c>
      <c r="AB887" s="1499">
        <v>54</v>
      </c>
      <c r="AC887" s="1499">
        <v>304</v>
      </c>
      <c r="AD887" s="1508">
        <v>203</v>
      </c>
      <c r="AE887" s="1500">
        <v>9.6256684491978604</v>
      </c>
      <c r="AF887" s="1500">
        <v>54.188948306595364</v>
      </c>
      <c r="AG887" s="1501">
        <v>36.185383244206776</v>
      </c>
    </row>
    <row r="888" spans="2:33" s="1520" customFormat="1" ht="11.45" customHeight="1">
      <c r="B888" s="1536"/>
      <c r="C888" s="1538"/>
      <c r="D888" s="1539" t="s">
        <v>32</v>
      </c>
      <c r="E888" s="1540">
        <v>659</v>
      </c>
      <c r="F888" s="1541">
        <v>17</v>
      </c>
      <c r="G888" s="1541">
        <v>20</v>
      </c>
      <c r="H888" s="1541">
        <v>20</v>
      </c>
      <c r="I888" s="1541">
        <v>29</v>
      </c>
      <c r="J888" s="1541">
        <v>39</v>
      </c>
      <c r="K888" s="1541">
        <v>23</v>
      </c>
      <c r="L888" s="1541">
        <v>23</v>
      </c>
      <c r="M888" s="1541">
        <v>21</v>
      </c>
      <c r="N888" s="1541">
        <v>35</v>
      </c>
      <c r="O888" s="1541">
        <v>33</v>
      </c>
      <c r="P888" s="1541">
        <v>51</v>
      </c>
      <c r="Q888" s="1541">
        <v>50</v>
      </c>
      <c r="R888" s="1541">
        <v>43</v>
      </c>
      <c r="S888" s="1541">
        <v>59</v>
      </c>
      <c r="T888" s="1541">
        <v>56</v>
      </c>
      <c r="U888" s="1541">
        <v>46</v>
      </c>
      <c r="V888" s="1541">
        <v>47</v>
      </c>
      <c r="W888" s="1541">
        <v>28</v>
      </c>
      <c r="X888" s="1541">
        <v>14</v>
      </c>
      <c r="Y888" s="1541" t="s">
        <v>36</v>
      </c>
      <c r="Z888" s="1541" t="s">
        <v>36</v>
      </c>
      <c r="AA888" s="1540">
        <v>5</v>
      </c>
      <c r="AB888" s="1541">
        <v>57</v>
      </c>
      <c r="AC888" s="1541">
        <v>347</v>
      </c>
      <c r="AD888" s="1540">
        <v>250</v>
      </c>
      <c r="AE888" s="1542">
        <v>8.7155963302752291</v>
      </c>
      <c r="AF888" s="1542">
        <v>53.058103975535161</v>
      </c>
      <c r="AG888" s="1543">
        <v>38.226299694189606</v>
      </c>
    </row>
    <row r="889" spans="2:33" s="1520" customFormat="1" ht="11.45" customHeight="1">
      <c r="B889" s="1544" t="s">
        <v>1720</v>
      </c>
      <c r="C889" s="1508">
        <v>452</v>
      </c>
      <c r="D889" s="1518" t="s">
        <v>1435</v>
      </c>
      <c r="E889" s="1508">
        <v>954</v>
      </c>
      <c r="F889" s="1499">
        <v>24</v>
      </c>
      <c r="G889" s="1499">
        <v>32</v>
      </c>
      <c r="H889" s="1499">
        <v>34</v>
      </c>
      <c r="I889" s="1499">
        <v>45</v>
      </c>
      <c r="J889" s="1499">
        <v>32</v>
      </c>
      <c r="K889" s="1499">
        <v>13</v>
      </c>
      <c r="L889" s="1499">
        <v>24</v>
      </c>
      <c r="M889" s="1499">
        <v>36</v>
      </c>
      <c r="N889" s="1499">
        <v>57</v>
      </c>
      <c r="O889" s="1499">
        <v>67</v>
      </c>
      <c r="P889" s="1499">
        <v>75</v>
      </c>
      <c r="Q889" s="1499">
        <v>54</v>
      </c>
      <c r="R889" s="1499">
        <v>42</v>
      </c>
      <c r="S889" s="1499">
        <v>81</v>
      </c>
      <c r="T889" s="1499">
        <v>107</v>
      </c>
      <c r="U889" s="1499">
        <v>94</v>
      </c>
      <c r="V889" s="1499">
        <v>67</v>
      </c>
      <c r="W889" s="1499">
        <v>53</v>
      </c>
      <c r="X889" s="1499">
        <v>6</v>
      </c>
      <c r="Y889" s="1499">
        <v>3</v>
      </c>
      <c r="Z889" s="1499" t="s">
        <v>36</v>
      </c>
      <c r="AA889" s="1508">
        <v>8</v>
      </c>
      <c r="AB889" s="1499">
        <v>90</v>
      </c>
      <c r="AC889" s="1499">
        <v>445</v>
      </c>
      <c r="AD889" s="1508">
        <v>411</v>
      </c>
      <c r="AE889" s="1500">
        <v>9.513742071881607</v>
      </c>
      <c r="AF889" s="1500">
        <v>47.040169133192386</v>
      </c>
      <c r="AG889" s="1501">
        <v>43.446088794926006</v>
      </c>
    </row>
    <row r="890" spans="2:33" s="1520" customFormat="1" ht="11.45" customHeight="1">
      <c r="B890" s="1521"/>
      <c r="C890" s="1522"/>
      <c r="D890" s="1523" t="s">
        <v>31</v>
      </c>
      <c r="E890" s="1508">
        <v>408</v>
      </c>
      <c r="F890" s="1499">
        <v>10</v>
      </c>
      <c r="G890" s="1499">
        <v>14</v>
      </c>
      <c r="H890" s="1499">
        <v>17</v>
      </c>
      <c r="I890" s="1499">
        <v>20</v>
      </c>
      <c r="J890" s="1499">
        <v>13</v>
      </c>
      <c r="K890" s="1499">
        <v>8</v>
      </c>
      <c r="L890" s="1499">
        <v>11</v>
      </c>
      <c r="M890" s="1499">
        <v>12</v>
      </c>
      <c r="N890" s="1499">
        <v>25</v>
      </c>
      <c r="O890" s="1499">
        <v>30</v>
      </c>
      <c r="P890" s="1499">
        <v>36</v>
      </c>
      <c r="Q890" s="1499">
        <v>23</v>
      </c>
      <c r="R890" s="1499">
        <v>15</v>
      </c>
      <c r="S890" s="1499">
        <v>38</v>
      </c>
      <c r="T890" s="1499">
        <v>45</v>
      </c>
      <c r="U890" s="1499">
        <v>43</v>
      </c>
      <c r="V890" s="1499">
        <v>26</v>
      </c>
      <c r="W890" s="1499">
        <v>19</v>
      </c>
      <c r="X890" s="1499">
        <v>2</v>
      </c>
      <c r="Y890" s="1499" t="s">
        <v>36</v>
      </c>
      <c r="Z890" s="1499" t="s">
        <v>36</v>
      </c>
      <c r="AA890" s="1508">
        <v>1</v>
      </c>
      <c r="AB890" s="1499">
        <v>41</v>
      </c>
      <c r="AC890" s="1499">
        <v>193</v>
      </c>
      <c r="AD890" s="1508">
        <v>173</v>
      </c>
      <c r="AE890" s="1500">
        <v>10.073710073710075</v>
      </c>
      <c r="AF890" s="1500">
        <v>47.420147420147416</v>
      </c>
      <c r="AG890" s="1501">
        <v>42.50614250614251</v>
      </c>
    </row>
    <row r="891" spans="2:33" s="1520" customFormat="1" ht="11.45" customHeight="1">
      <c r="B891" s="1537"/>
      <c r="C891" s="1538"/>
      <c r="D891" s="1539" t="s">
        <v>32</v>
      </c>
      <c r="E891" s="1540">
        <v>546</v>
      </c>
      <c r="F891" s="1541">
        <v>14</v>
      </c>
      <c r="G891" s="1541">
        <v>18</v>
      </c>
      <c r="H891" s="1541">
        <v>17</v>
      </c>
      <c r="I891" s="1541">
        <v>25</v>
      </c>
      <c r="J891" s="1541">
        <v>19</v>
      </c>
      <c r="K891" s="1541">
        <v>5</v>
      </c>
      <c r="L891" s="1541">
        <v>13</v>
      </c>
      <c r="M891" s="1541">
        <v>24</v>
      </c>
      <c r="N891" s="1541">
        <v>32</v>
      </c>
      <c r="O891" s="1541">
        <v>37</v>
      </c>
      <c r="P891" s="1541">
        <v>39</v>
      </c>
      <c r="Q891" s="1541">
        <v>31</v>
      </c>
      <c r="R891" s="1541">
        <v>27</v>
      </c>
      <c r="S891" s="1541">
        <v>43</v>
      </c>
      <c r="T891" s="1541">
        <v>62</v>
      </c>
      <c r="U891" s="1541">
        <v>51</v>
      </c>
      <c r="V891" s="1541">
        <v>41</v>
      </c>
      <c r="W891" s="1541">
        <v>34</v>
      </c>
      <c r="X891" s="1541">
        <v>4</v>
      </c>
      <c r="Y891" s="1541">
        <v>3</v>
      </c>
      <c r="Z891" s="1541" t="s">
        <v>36</v>
      </c>
      <c r="AA891" s="1540">
        <v>7</v>
      </c>
      <c r="AB891" s="1541">
        <v>49</v>
      </c>
      <c r="AC891" s="1541">
        <v>252</v>
      </c>
      <c r="AD891" s="1540">
        <v>238</v>
      </c>
      <c r="AE891" s="1542">
        <v>9.0909090909090917</v>
      </c>
      <c r="AF891" s="1542">
        <v>46.753246753246749</v>
      </c>
      <c r="AG891" s="1543">
        <v>44.155844155844157</v>
      </c>
    </row>
    <row r="892" spans="2:33" s="1520" customFormat="1" ht="11.45" customHeight="1">
      <c r="B892" s="1536" t="s">
        <v>1721</v>
      </c>
      <c r="C892" s="1508">
        <v>613</v>
      </c>
      <c r="D892" s="1518" t="s">
        <v>1435</v>
      </c>
      <c r="E892" s="1508">
        <v>1371</v>
      </c>
      <c r="F892" s="1499">
        <v>49</v>
      </c>
      <c r="G892" s="1499">
        <v>34</v>
      </c>
      <c r="H892" s="1499">
        <v>69</v>
      </c>
      <c r="I892" s="1499">
        <v>61</v>
      </c>
      <c r="J892" s="1499">
        <v>60</v>
      </c>
      <c r="K892" s="1499">
        <v>39</v>
      </c>
      <c r="L892" s="1499">
        <v>39</v>
      </c>
      <c r="M892" s="1499">
        <v>61</v>
      </c>
      <c r="N892" s="1499">
        <v>76</v>
      </c>
      <c r="O892" s="1499">
        <v>98</v>
      </c>
      <c r="P892" s="1499">
        <v>92</v>
      </c>
      <c r="Q892" s="1499">
        <v>73</v>
      </c>
      <c r="R892" s="1499">
        <v>82</v>
      </c>
      <c r="S892" s="1499">
        <v>139</v>
      </c>
      <c r="T892" s="1499">
        <v>162</v>
      </c>
      <c r="U892" s="1499">
        <v>109</v>
      </c>
      <c r="V892" s="1499">
        <v>71</v>
      </c>
      <c r="W892" s="1499">
        <v>36</v>
      </c>
      <c r="X892" s="1499">
        <v>12</v>
      </c>
      <c r="Y892" s="1499">
        <v>2</v>
      </c>
      <c r="Z892" s="1499" t="s">
        <v>36</v>
      </c>
      <c r="AA892" s="1508">
        <v>7</v>
      </c>
      <c r="AB892" s="1499">
        <v>152</v>
      </c>
      <c r="AC892" s="1499">
        <v>681</v>
      </c>
      <c r="AD892" s="1508">
        <v>531</v>
      </c>
      <c r="AE892" s="1500">
        <v>11.143695014662756</v>
      </c>
      <c r="AF892" s="1500">
        <v>49.9266862170088</v>
      </c>
      <c r="AG892" s="1501">
        <v>38.929618768328446</v>
      </c>
    </row>
    <row r="893" spans="2:33" s="1520" customFormat="1" ht="11.45" customHeight="1">
      <c r="B893" s="1521"/>
      <c r="C893" s="1522"/>
      <c r="D893" s="1523" t="s">
        <v>31</v>
      </c>
      <c r="E893" s="1508">
        <v>645</v>
      </c>
      <c r="F893" s="1499">
        <v>21</v>
      </c>
      <c r="G893" s="1499">
        <v>19</v>
      </c>
      <c r="H893" s="1499">
        <v>36</v>
      </c>
      <c r="I893" s="1499">
        <v>37</v>
      </c>
      <c r="J893" s="1499">
        <v>29</v>
      </c>
      <c r="K893" s="1499">
        <v>15</v>
      </c>
      <c r="L893" s="1499">
        <v>23</v>
      </c>
      <c r="M893" s="1499">
        <v>28</v>
      </c>
      <c r="N893" s="1499">
        <v>36</v>
      </c>
      <c r="O893" s="1499">
        <v>45</v>
      </c>
      <c r="P893" s="1499">
        <v>33</v>
      </c>
      <c r="Q893" s="1499">
        <v>37</v>
      </c>
      <c r="R893" s="1499">
        <v>33</v>
      </c>
      <c r="S893" s="1499">
        <v>70</v>
      </c>
      <c r="T893" s="1499">
        <v>70</v>
      </c>
      <c r="U893" s="1499">
        <v>60</v>
      </c>
      <c r="V893" s="1499">
        <v>30</v>
      </c>
      <c r="W893" s="1499">
        <v>15</v>
      </c>
      <c r="X893" s="1499">
        <v>4</v>
      </c>
      <c r="Y893" s="1499" t="s">
        <v>36</v>
      </c>
      <c r="Z893" s="1499" t="s">
        <v>36</v>
      </c>
      <c r="AA893" s="1508">
        <v>4</v>
      </c>
      <c r="AB893" s="1499">
        <v>76</v>
      </c>
      <c r="AC893" s="1499">
        <v>316</v>
      </c>
      <c r="AD893" s="1508">
        <v>249</v>
      </c>
      <c r="AE893" s="1500">
        <v>11.856474258970358</v>
      </c>
      <c r="AF893" s="1500">
        <v>49.297971918876755</v>
      </c>
      <c r="AG893" s="1501">
        <v>38.845553822152887</v>
      </c>
    </row>
    <row r="894" spans="2:33" s="1520" customFormat="1" ht="11.45" customHeight="1">
      <c r="B894" s="1536"/>
      <c r="C894" s="1546"/>
      <c r="D894" s="1518" t="s">
        <v>32</v>
      </c>
      <c r="E894" s="1508">
        <v>726</v>
      </c>
      <c r="F894" s="1499">
        <v>28</v>
      </c>
      <c r="G894" s="1499">
        <v>15</v>
      </c>
      <c r="H894" s="1499">
        <v>33</v>
      </c>
      <c r="I894" s="1499">
        <v>24</v>
      </c>
      <c r="J894" s="1499">
        <v>31</v>
      </c>
      <c r="K894" s="1499">
        <v>24</v>
      </c>
      <c r="L894" s="1499">
        <v>16</v>
      </c>
      <c r="M894" s="1499">
        <v>33</v>
      </c>
      <c r="N894" s="1499">
        <v>40</v>
      </c>
      <c r="O894" s="1499">
        <v>53</v>
      </c>
      <c r="P894" s="1499">
        <v>59</v>
      </c>
      <c r="Q894" s="1499">
        <v>36</v>
      </c>
      <c r="R894" s="1499">
        <v>49</v>
      </c>
      <c r="S894" s="1499">
        <v>69</v>
      </c>
      <c r="T894" s="1499">
        <v>92</v>
      </c>
      <c r="U894" s="1499">
        <v>49</v>
      </c>
      <c r="V894" s="1499">
        <v>41</v>
      </c>
      <c r="W894" s="1499">
        <v>21</v>
      </c>
      <c r="X894" s="1499">
        <v>8</v>
      </c>
      <c r="Y894" s="1499">
        <v>2</v>
      </c>
      <c r="Z894" s="1499" t="s">
        <v>36</v>
      </c>
      <c r="AA894" s="1508">
        <v>3</v>
      </c>
      <c r="AB894" s="1499">
        <v>76</v>
      </c>
      <c r="AC894" s="1499">
        <v>365</v>
      </c>
      <c r="AD894" s="1508">
        <v>282</v>
      </c>
      <c r="AE894" s="1500">
        <v>10.511756569847856</v>
      </c>
      <c r="AF894" s="1500">
        <v>50.484094052558781</v>
      </c>
      <c r="AG894" s="1501">
        <v>39.004149377593365</v>
      </c>
    </row>
    <row r="895" spans="2:33" s="1520" customFormat="1" ht="11.45" customHeight="1">
      <c r="B895" s="1544" t="s">
        <v>1722</v>
      </c>
      <c r="C895" s="1545">
        <v>629</v>
      </c>
      <c r="D895" s="1547" t="s">
        <v>1435</v>
      </c>
      <c r="E895" s="1545">
        <v>1199</v>
      </c>
      <c r="F895" s="1548">
        <v>28</v>
      </c>
      <c r="G895" s="1548">
        <v>37</v>
      </c>
      <c r="H895" s="1548">
        <v>30</v>
      </c>
      <c r="I895" s="1548">
        <v>53</v>
      </c>
      <c r="J895" s="1548">
        <v>131</v>
      </c>
      <c r="K895" s="1548">
        <v>27</v>
      </c>
      <c r="L895" s="1548">
        <v>44</v>
      </c>
      <c r="M895" s="1548">
        <v>52</v>
      </c>
      <c r="N895" s="1548">
        <v>50</v>
      </c>
      <c r="O895" s="1548">
        <v>59</v>
      </c>
      <c r="P895" s="1548">
        <v>65</v>
      </c>
      <c r="Q895" s="1548">
        <v>58</v>
      </c>
      <c r="R895" s="1548">
        <v>82</v>
      </c>
      <c r="S895" s="1548">
        <v>85</v>
      </c>
      <c r="T895" s="1548">
        <v>85</v>
      </c>
      <c r="U895" s="1548">
        <v>73</v>
      </c>
      <c r="V895" s="1548">
        <v>58</v>
      </c>
      <c r="W895" s="1548">
        <v>50</v>
      </c>
      <c r="X895" s="1548">
        <v>39</v>
      </c>
      <c r="Y895" s="1548">
        <v>15</v>
      </c>
      <c r="Z895" s="1548">
        <v>2</v>
      </c>
      <c r="AA895" s="1545">
        <v>76</v>
      </c>
      <c r="AB895" s="1548">
        <v>95</v>
      </c>
      <c r="AC895" s="1548">
        <v>621</v>
      </c>
      <c r="AD895" s="1545">
        <v>407</v>
      </c>
      <c r="AE895" s="1549">
        <v>8.4594835262689223</v>
      </c>
      <c r="AF895" s="1549">
        <v>55.298308103294744</v>
      </c>
      <c r="AG895" s="1550">
        <v>36.24220837043633</v>
      </c>
    </row>
    <row r="896" spans="2:33" s="1520" customFormat="1" ht="11.45" customHeight="1">
      <c r="B896" s="1521"/>
      <c r="C896" s="1522"/>
      <c r="D896" s="1523" t="s">
        <v>31</v>
      </c>
      <c r="E896" s="1508">
        <v>566</v>
      </c>
      <c r="F896" s="1499">
        <v>18</v>
      </c>
      <c r="G896" s="1499">
        <v>20</v>
      </c>
      <c r="H896" s="1499">
        <v>13</v>
      </c>
      <c r="I896" s="1499">
        <v>32</v>
      </c>
      <c r="J896" s="1499">
        <v>73</v>
      </c>
      <c r="K896" s="1499">
        <v>11</v>
      </c>
      <c r="L896" s="1499">
        <v>19</v>
      </c>
      <c r="M896" s="1499">
        <v>28</v>
      </c>
      <c r="N896" s="1499">
        <v>30</v>
      </c>
      <c r="O896" s="1499">
        <v>20</v>
      </c>
      <c r="P896" s="1499">
        <v>33</v>
      </c>
      <c r="Q896" s="1499">
        <v>30</v>
      </c>
      <c r="R896" s="1499">
        <v>36</v>
      </c>
      <c r="S896" s="1499">
        <v>43</v>
      </c>
      <c r="T896" s="1499">
        <v>35</v>
      </c>
      <c r="U896" s="1499">
        <v>37</v>
      </c>
      <c r="V896" s="1499">
        <v>17</v>
      </c>
      <c r="W896" s="1499">
        <v>15</v>
      </c>
      <c r="X896" s="1499">
        <v>13</v>
      </c>
      <c r="Y896" s="1499">
        <v>3</v>
      </c>
      <c r="Z896" s="1499" t="s">
        <v>36</v>
      </c>
      <c r="AA896" s="1508">
        <v>40</v>
      </c>
      <c r="AB896" s="1499">
        <v>51</v>
      </c>
      <c r="AC896" s="1499">
        <v>312</v>
      </c>
      <c r="AD896" s="1508">
        <v>163</v>
      </c>
      <c r="AE896" s="1500">
        <v>9.6958174904942958</v>
      </c>
      <c r="AF896" s="1500">
        <v>59.315589353612161</v>
      </c>
      <c r="AG896" s="1501">
        <v>30.988593155893536</v>
      </c>
    </row>
    <row r="897" spans="2:33" s="1520" customFormat="1" ht="11.45" customHeight="1">
      <c r="B897" s="1537"/>
      <c r="C897" s="1538"/>
      <c r="D897" s="1539" t="s">
        <v>32</v>
      </c>
      <c r="E897" s="1540">
        <v>633</v>
      </c>
      <c r="F897" s="1541">
        <v>10</v>
      </c>
      <c r="G897" s="1541">
        <v>17</v>
      </c>
      <c r="H897" s="1541">
        <v>17</v>
      </c>
      <c r="I897" s="1541">
        <v>21</v>
      </c>
      <c r="J897" s="1541">
        <v>58</v>
      </c>
      <c r="K897" s="1541">
        <v>16</v>
      </c>
      <c r="L897" s="1541">
        <v>25</v>
      </c>
      <c r="M897" s="1541">
        <v>24</v>
      </c>
      <c r="N897" s="1541">
        <v>20</v>
      </c>
      <c r="O897" s="1541">
        <v>39</v>
      </c>
      <c r="P897" s="1541">
        <v>32</v>
      </c>
      <c r="Q897" s="1541">
        <v>28</v>
      </c>
      <c r="R897" s="1541">
        <v>46</v>
      </c>
      <c r="S897" s="1541">
        <v>42</v>
      </c>
      <c r="T897" s="1541">
        <v>50</v>
      </c>
      <c r="U897" s="1541">
        <v>36</v>
      </c>
      <c r="V897" s="1541">
        <v>41</v>
      </c>
      <c r="W897" s="1541">
        <v>35</v>
      </c>
      <c r="X897" s="1541">
        <v>26</v>
      </c>
      <c r="Y897" s="1541">
        <v>12</v>
      </c>
      <c r="Z897" s="1541">
        <v>2</v>
      </c>
      <c r="AA897" s="1540">
        <v>36</v>
      </c>
      <c r="AB897" s="1541">
        <v>44</v>
      </c>
      <c r="AC897" s="1541">
        <v>309</v>
      </c>
      <c r="AD897" s="1540">
        <v>244</v>
      </c>
      <c r="AE897" s="1542">
        <v>7.3701842546063654</v>
      </c>
      <c r="AF897" s="1542">
        <v>51.758793969849251</v>
      </c>
      <c r="AG897" s="1543">
        <v>40.871021775544385</v>
      </c>
    </row>
    <row r="898" spans="2:33" s="1520" customFormat="1" ht="11.45" customHeight="1">
      <c r="B898" s="1536" t="s">
        <v>1723</v>
      </c>
      <c r="C898" s="1508">
        <v>582</v>
      </c>
      <c r="D898" s="1518" t="s">
        <v>1435</v>
      </c>
      <c r="E898" s="1508">
        <v>1236</v>
      </c>
      <c r="F898" s="1499">
        <v>29</v>
      </c>
      <c r="G898" s="1499">
        <v>30</v>
      </c>
      <c r="H898" s="1499">
        <v>42</v>
      </c>
      <c r="I898" s="1499">
        <v>39</v>
      </c>
      <c r="J898" s="1499">
        <v>41</v>
      </c>
      <c r="K898" s="1499">
        <v>36</v>
      </c>
      <c r="L898" s="1499">
        <v>46</v>
      </c>
      <c r="M898" s="1499">
        <v>53</v>
      </c>
      <c r="N898" s="1499">
        <v>68</v>
      </c>
      <c r="O898" s="1499">
        <v>69</v>
      </c>
      <c r="P898" s="1499">
        <v>77</v>
      </c>
      <c r="Q898" s="1499">
        <v>68</v>
      </c>
      <c r="R898" s="1499">
        <v>84</v>
      </c>
      <c r="S898" s="1499">
        <v>125</v>
      </c>
      <c r="T898" s="1499">
        <v>147</v>
      </c>
      <c r="U898" s="1499">
        <v>94</v>
      </c>
      <c r="V898" s="1499">
        <v>82</v>
      </c>
      <c r="W898" s="1499">
        <v>53</v>
      </c>
      <c r="X898" s="1499">
        <v>29</v>
      </c>
      <c r="Y898" s="1499">
        <v>4</v>
      </c>
      <c r="Z898" s="1499" t="s">
        <v>36</v>
      </c>
      <c r="AA898" s="1508">
        <v>20</v>
      </c>
      <c r="AB898" s="1499">
        <v>101</v>
      </c>
      <c r="AC898" s="1499">
        <v>581</v>
      </c>
      <c r="AD898" s="1508">
        <v>534</v>
      </c>
      <c r="AE898" s="1500">
        <v>8.3059210526315788</v>
      </c>
      <c r="AF898" s="1500">
        <v>47.77960526315789</v>
      </c>
      <c r="AG898" s="1501">
        <v>43.914473684210527</v>
      </c>
    </row>
    <row r="899" spans="2:33" s="1520" customFormat="1" ht="11.45" customHeight="1">
      <c r="B899" s="1521"/>
      <c r="C899" s="1522"/>
      <c r="D899" s="1523" t="s">
        <v>31</v>
      </c>
      <c r="E899" s="1508">
        <v>598</v>
      </c>
      <c r="F899" s="1499">
        <v>13</v>
      </c>
      <c r="G899" s="1499">
        <v>14</v>
      </c>
      <c r="H899" s="1499">
        <v>24</v>
      </c>
      <c r="I899" s="1499">
        <v>17</v>
      </c>
      <c r="J899" s="1499">
        <v>29</v>
      </c>
      <c r="K899" s="1499">
        <v>17</v>
      </c>
      <c r="L899" s="1499">
        <v>28</v>
      </c>
      <c r="M899" s="1499">
        <v>23</v>
      </c>
      <c r="N899" s="1499">
        <v>31</v>
      </c>
      <c r="O899" s="1499">
        <v>39</v>
      </c>
      <c r="P899" s="1499">
        <v>44</v>
      </c>
      <c r="Q899" s="1499">
        <v>31</v>
      </c>
      <c r="R899" s="1499">
        <v>36</v>
      </c>
      <c r="S899" s="1499">
        <v>59</v>
      </c>
      <c r="T899" s="1499">
        <v>68</v>
      </c>
      <c r="U899" s="1499">
        <v>44</v>
      </c>
      <c r="V899" s="1499">
        <v>35</v>
      </c>
      <c r="W899" s="1499">
        <v>20</v>
      </c>
      <c r="X899" s="1499">
        <v>10</v>
      </c>
      <c r="Y899" s="1499">
        <v>3</v>
      </c>
      <c r="Z899" s="1499" t="s">
        <v>36</v>
      </c>
      <c r="AA899" s="1508">
        <v>13</v>
      </c>
      <c r="AB899" s="1499">
        <v>51</v>
      </c>
      <c r="AC899" s="1499">
        <v>295</v>
      </c>
      <c r="AD899" s="1508">
        <v>239</v>
      </c>
      <c r="AE899" s="1500">
        <v>8.7179487179487172</v>
      </c>
      <c r="AF899" s="1500">
        <v>50.427350427350426</v>
      </c>
      <c r="AG899" s="1501">
        <v>40.854700854700852</v>
      </c>
    </row>
    <row r="900" spans="2:33" s="1520" customFormat="1" ht="11.45" customHeight="1">
      <c r="B900" s="1536"/>
      <c r="C900" s="1546"/>
      <c r="D900" s="1518" t="s">
        <v>32</v>
      </c>
      <c r="E900" s="1508">
        <v>638</v>
      </c>
      <c r="F900" s="1499">
        <v>16</v>
      </c>
      <c r="G900" s="1499">
        <v>16</v>
      </c>
      <c r="H900" s="1499">
        <v>18</v>
      </c>
      <c r="I900" s="1499">
        <v>22</v>
      </c>
      <c r="J900" s="1499">
        <v>12</v>
      </c>
      <c r="K900" s="1499">
        <v>19</v>
      </c>
      <c r="L900" s="1499">
        <v>18</v>
      </c>
      <c r="M900" s="1499">
        <v>30</v>
      </c>
      <c r="N900" s="1499">
        <v>37</v>
      </c>
      <c r="O900" s="1499">
        <v>30</v>
      </c>
      <c r="P900" s="1499">
        <v>33</v>
      </c>
      <c r="Q900" s="1499">
        <v>37</v>
      </c>
      <c r="R900" s="1499">
        <v>48</v>
      </c>
      <c r="S900" s="1499">
        <v>66</v>
      </c>
      <c r="T900" s="1499">
        <v>79</v>
      </c>
      <c r="U900" s="1499">
        <v>50</v>
      </c>
      <c r="V900" s="1499">
        <v>47</v>
      </c>
      <c r="W900" s="1499">
        <v>33</v>
      </c>
      <c r="X900" s="1499">
        <v>19</v>
      </c>
      <c r="Y900" s="1499">
        <v>1</v>
      </c>
      <c r="Z900" s="1499" t="s">
        <v>36</v>
      </c>
      <c r="AA900" s="1508">
        <v>7</v>
      </c>
      <c r="AB900" s="1499">
        <v>50</v>
      </c>
      <c r="AC900" s="1499">
        <v>286</v>
      </c>
      <c r="AD900" s="1508">
        <v>295</v>
      </c>
      <c r="AE900" s="1500">
        <v>7.9239302694136287</v>
      </c>
      <c r="AF900" s="1500">
        <v>45.324881141045957</v>
      </c>
      <c r="AG900" s="1501">
        <v>46.751188589540412</v>
      </c>
    </row>
    <row r="901" spans="2:33" s="1520" customFormat="1" ht="11.45" customHeight="1">
      <c r="B901" s="1544" t="s">
        <v>1724</v>
      </c>
      <c r="C901" s="1545">
        <v>301</v>
      </c>
      <c r="D901" s="1547" t="s">
        <v>1435</v>
      </c>
      <c r="E901" s="1545">
        <v>517</v>
      </c>
      <c r="F901" s="1548">
        <v>6</v>
      </c>
      <c r="G901" s="1548">
        <v>12</v>
      </c>
      <c r="H901" s="1548">
        <v>17</v>
      </c>
      <c r="I901" s="1548">
        <v>29</v>
      </c>
      <c r="J901" s="1548">
        <v>40</v>
      </c>
      <c r="K901" s="1548">
        <v>16</v>
      </c>
      <c r="L901" s="1548">
        <v>20</v>
      </c>
      <c r="M901" s="1548">
        <v>22</v>
      </c>
      <c r="N901" s="1548">
        <v>28</v>
      </c>
      <c r="O901" s="1548">
        <v>35</v>
      </c>
      <c r="P901" s="1548">
        <v>29</v>
      </c>
      <c r="Q901" s="1548">
        <v>37</v>
      </c>
      <c r="R901" s="1548">
        <v>42</v>
      </c>
      <c r="S901" s="1548">
        <v>52</v>
      </c>
      <c r="T901" s="1548">
        <v>56</v>
      </c>
      <c r="U901" s="1548">
        <v>27</v>
      </c>
      <c r="V901" s="1548">
        <v>20</v>
      </c>
      <c r="W901" s="1548">
        <v>11</v>
      </c>
      <c r="X901" s="1548">
        <v>7</v>
      </c>
      <c r="Y901" s="1548" t="s">
        <v>36</v>
      </c>
      <c r="Z901" s="1548" t="s">
        <v>36</v>
      </c>
      <c r="AA901" s="1545">
        <v>11</v>
      </c>
      <c r="AB901" s="1548">
        <v>35</v>
      </c>
      <c r="AC901" s="1548">
        <v>298</v>
      </c>
      <c r="AD901" s="1545">
        <v>173</v>
      </c>
      <c r="AE901" s="1549">
        <v>6.9169960474308301</v>
      </c>
      <c r="AF901" s="1549">
        <v>58.89328063241107</v>
      </c>
      <c r="AG901" s="1550">
        <v>34.189723320158109</v>
      </c>
    </row>
    <row r="902" spans="2:33" s="1520" customFormat="1" ht="11.45" customHeight="1">
      <c r="B902" s="1521"/>
      <c r="C902" s="1522"/>
      <c r="D902" s="1523" t="s">
        <v>31</v>
      </c>
      <c r="E902" s="1508">
        <v>292</v>
      </c>
      <c r="F902" s="1499">
        <v>3</v>
      </c>
      <c r="G902" s="1499">
        <v>8</v>
      </c>
      <c r="H902" s="1499">
        <v>7</v>
      </c>
      <c r="I902" s="1499">
        <v>22</v>
      </c>
      <c r="J902" s="1499">
        <v>36</v>
      </c>
      <c r="K902" s="1499">
        <v>11</v>
      </c>
      <c r="L902" s="1499">
        <v>13</v>
      </c>
      <c r="M902" s="1499">
        <v>11</v>
      </c>
      <c r="N902" s="1499">
        <v>17</v>
      </c>
      <c r="O902" s="1499">
        <v>20</v>
      </c>
      <c r="P902" s="1499">
        <v>13</v>
      </c>
      <c r="Q902" s="1499">
        <v>18</v>
      </c>
      <c r="R902" s="1499">
        <v>25</v>
      </c>
      <c r="S902" s="1499">
        <v>21</v>
      </c>
      <c r="T902" s="1499">
        <v>28</v>
      </c>
      <c r="U902" s="1499">
        <v>16</v>
      </c>
      <c r="V902" s="1499">
        <v>10</v>
      </c>
      <c r="W902" s="1499">
        <v>3</v>
      </c>
      <c r="X902" s="1499">
        <v>2</v>
      </c>
      <c r="Y902" s="1499" t="s">
        <v>36</v>
      </c>
      <c r="Z902" s="1499" t="s">
        <v>36</v>
      </c>
      <c r="AA902" s="1508">
        <v>8</v>
      </c>
      <c r="AB902" s="1499">
        <v>18</v>
      </c>
      <c r="AC902" s="1499">
        <v>186</v>
      </c>
      <c r="AD902" s="1508">
        <v>80</v>
      </c>
      <c r="AE902" s="1500">
        <v>6.3380281690140841</v>
      </c>
      <c r="AF902" s="1500">
        <v>65.492957746478879</v>
      </c>
      <c r="AG902" s="1501">
        <v>28.169014084507044</v>
      </c>
    </row>
    <row r="903" spans="2:33" s="1520" customFormat="1" ht="11.45" customHeight="1">
      <c r="B903" s="1537"/>
      <c r="C903" s="1538"/>
      <c r="D903" s="1539" t="s">
        <v>32</v>
      </c>
      <c r="E903" s="1540">
        <v>225</v>
      </c>
      <c r="F903" s="1541">
        <v>3</v>
      </c>
      <c r="G903" s="1541">
        <v>4</v>
      </c>
      <c r="H903" s="1541">
        <v>10</v>
      </c>
      <c r="I903" s="1541">
        <v>7</v>
      </c>
      <c r="J903" s="1541">
        <v>4</v>
      </c>
      <c r="K903" s="1541">
        <v>5</v>
      </c>
      <c r="L903" s="1541">
        <v>7</v>
      </c>
      <c r="M903" s="1541">
        <v>11</v>
      </c>
      <c r="N903" s="1541">
        <v>11</v>
      </c>
      <c r="O903" s="1541">
        <v>15</v>
      </c>
      <c r="P903" s="1541">
        <v>16</v>
      </c>
      <c r="Q903" s="1541">
        <v>19</v>
      </c>
      <c r="R903" s="1541">
        <v>17</v>
      </c>
      <c r="S903" s="1541">
        <v>31</v>
      </c>
      <c r="T903" s="1541">
        <v>28</v>
      </c>
      <c r="U903" s="1541">
        <v>11</v>
      </c>
      <c r="V903" s="1541">
        <v>10</v>
      </c>
      <c r="W903" s="1541">
        <v>8</v>
      </c>
      <c r="X903" s="1541">
        <v>5</v>
      </c>
      <c r="Y903" s="1541" t="s">
        <v>36</v>
      </c>
      <c r="Z903" s="1541" t="s">
        <v>36</v>
      </c>
      <c r="AA903" s="1540">
        <v>3</v>
      </c>
      <c r="AB903" s="1541">
        <v>17</v>
      </c>
      <c r="AC903" s="1541">
        <v>112</v>
      </c>
      <c r="AD903" s="1540">
        <v>93</v>
      </c>
      <c r="AE903" s="1542">
        <v>7.6576576576576567</v>
      </c>
      <c r="AF903" s="1542">
        <v>50.450450450450447</v>
      </c>
      <c r="AG903" s="1543">
        <v>41.891891891891895</v>
      </c>
    </row>
    <row r="904" spans="2:33" s="1520" customFormat="1" ht="11.45" customHeight="1">
      <c r="B904" s="1536" t="s">
        <v>1725</v>
      </c>
      <c r="C904" s="1508">
        <v>228</v>
      </c>
      <c r="D904" s="1518" t="s">
        <v>1435</v>
      </c>
      <c r="E904" s="1508">
        <v>763</v>
      </c>
      <c r="F904" s="1499">
        <v>22</v>
      </c>
      <c r="G904" s="1499">
        <v>68</v>
      </c>
      <c r="H904" s="1499">
        <v>118</v>
      </c>
      <c r="I904" s="1499">
        <v>89</v>
      </c>
      <c r="J904" s="1499">
        <v>28</v>
      </c>
      <c r="K904" s="1499">
        <v>6</v>
      </c>
      <c r="L904" s="1499">
        <v>15</v>
      </c>
      <c r="M904" s="1499">
        <v>47</v>
      </c>
      <c r="N904" s="1499">
        <v>94</v>
      </c>
      <c r="O904" s="1499">
        <v>112</v>
      </c>
      <c r="P904" s="1499">
        <v>63</v>
      </c>
      <c r="Q904" s="1499">
        <v>46</v>
      </c>
      <c r="R904" s="1499">
        <v>10</v>
      </c>
      <c r="S904" s="1499">
        <v>14</v>
      </c>
      <c r="T904" s="1499">
        <v>17</v>
      </c>
      <c r="U904" s="1499">
        <v>5</v>
      </c>
      <c r="V904" s="1499">
        <v>6</v>
      </c>
      <c r="W904" s="1499">
        <v>3</v>
      </c>
      <c r="X904" s="1499" t="s">
        <v>36</v>
      </c>
      <c r="Y904" s="1499" t="s">
        <v>36</v>
      </c>
      <c r="Z904" s="1499" t="s">
        <v>36</v>
      </c>
      <c r="AA904" s="1508" t="s">
        <v>36</v>
      </c>
      <c r="AB904" s="1499">
        <v>208</v>
      </c>
      <c r="AC904" s="1499">
        <v>510</v>
      </c>
      <c r="AD904" s="1508">
        <v>45</v>
      </c>
      <c r="AE904" s="1500">
        <v>27.260812581913502</v>
      </c>
      <c r="AF904" s="1500">
        <v>66.841415465268668</v>
      </c>
      <c r="AG904" s="1501">
        <v>5.8977719528178243</v>
      </c>
    </row>
    <row r="905" spans="2:33" s="1520" customFormat="1" ht="11.45" customHeight="1">
      <c r="B905" s="1521"/>
      <c r="C905" s="1522"/>
      <c r="D905" s="1523" t="s">
        <v>31</v>
      </c>
      <c r="E905" s="1508">
        <v>367</v>
      </c>
      <c r="F905" s="1499">
        <v>13</v>
      </c>
      <c r="G905" s="1499">
        <v>33</v>
      </c>
      <c r="H905" s="1499">
        <v>61</v>
      </c>
      <c r="I905" s="1499">
        <v>37</v>
      </c>
      <c r="J905" s="1499">
        <v>16</v>
      </c>
      <c r="K905" s="1499">
        <v>4</v>
      </c>
      <c r="L905" s="1499">
        <v>11</v>
      </c>
      <c r="M905" s="1499">
        <v>20</v>
      </c>
      <c r="N905" s="1499">
        <v>37</v>
      </c>
      <c r="O905" s="1499">
        <v>52</v>
      </c>
      <c r="P905" s="1499">
        <v>31</v>
      </c>
      <c r="Q905" s="1499">
        <v>26</v>
      </c>
      <c r="R905" s="1499">
        <v>4</v>
      </c>
      <c r="S905" s="1499">
        <v>9</v>
      </c>
      <c r="T905" s="1499">
        <v>5</v>
      </c>
      <c r="U905" s="1499">
        <v>3</v>
      </c>
      <c r="V905" s="1499">
        <v>3</v>
      </c>
      <c r="W905" s="1499">
        <v>2</v>
      </c>
      <c r="X905" s="1499" t="s">
        <v>36</v>
      </c>
      <c r="Y905" s="1499" t="s">
        <v>36</v>
      </c>
      <c r="Z905" s="1499" t="s">
        <v>36</v>
      </c>
      <c r="AA905" s="1508" t="s">
        <v>36</v>
      </c>
      <c r="AB905" s="1499">
        <v>107</v>
      </c>
      <c r="AC905" s="1499">
        <v>238</v>
      </c>
      <c r="AD905" s="1508">
        <v>22</v>
      </c>
      <c r="AE905" s="1500">
        <v>29.155313351498634</v>
      </c>
      <c r="AF905" s="1500">
        <v>64.850136239782017</v>
      </c>
      <c r="AG905" s="1501">
        <v>5.9945504087193457</v>
      </c>
    </row>
    <row r="906" spans="2:33" s="1520" customFormat="1" ht="11.45" customHeight="1">
      <c r="B906" s="1536"/>
      <c r="C906" s="1546"/>
      <c r="D906" s="1518" t="s">
        <v>32</v>
      </c>
      <c r="E906" s="1508">
        <v>396</v>
      </c>
      <c r="F906" s="1499">
        <v>9</v>
      </c>
      <c r="G906" s="1499">
        <v>35</v>
      </c>
      <c r="H906" s="1499">
        <v>57</v>
      </c>
      <c r="I906" s="1499">
        <v>52</v>
      </c>
      <c r="J906" s="1499">
        <v>12</v>
      </c>
      <c r="K906" s="1499">
        <v>2</v>
      </c>
      <c r="L906" s="1499">
        <v>4</v>
      </c>
      <c r="M906" s="1499">
        <v>27</v>
      </c>
      <c r="N906" s="1499">
        <v>57</v>
      </c>
      <c r="O906" s="1499">
        <v>60</v>
      </c>
      <c r="P906" s="1499">
        <v>32</v>
      </c>
      <c r="Q906" s="1499">
        <v>20</v>
      </c>
      <c r="R906" s="1499">
        <v>6</v>
      </c>
      <c r="S906" s="1499">
        <v>5</v>
      </c>
      <c r="T906" s="1499">
        <v>12</v>
      </c>
      <c r="U906" s="1499">
        <v>2</v>
      </c>
      <c r="V906" s="1499">
        <v>3</v>
      </c>
      <c r="W906" s="1499">
        <v>1</v>
      </c>
      <c r="X906" s="1499" t="s">
        <v>36</v>
      </c>
      <c r="Y906" s="1499" t="s">
        <v>36</v>
      </c>
      <c r="Z906" s="1499" t="s">
        <v>36</v>
      </c>
      <c r="AA906" s="1508" t="s">
        <v>36</v>
      </c>
      <c r="AB906" s="1499">
        <v>101</v>
      </c>
      <c r="AC906" s="1499">
        <v>272</v>
      </c>
      <c r="AD906" s="1508">
        <v>23</v>
      </c>
      <c r="AE906" s="1500">
        <v>25.505050505050502</v>
      </c>
      <c r="AF906" s="1500">
        <v>68.686868686868678</v>
      </c>
      <c r="AG906" s="1501">
        <v>5.808080808080808</v>
      </c>
    </row>
    <row r="907" spans="2:33" s="1520" customFormat="1" ht="11.45" customHeight="1">
      <c r="B907" s="1544" t="s">
        <v>1726</v>
      </c>
      <c r="C907" s="1545">
        <v>1069</v>
      </c>
      <c r="D907" s="1547" t="s">
        <v>1435</v>
      </c>
      <c r="E907" s="1545">
        <v>2337</v>
      </c>
      <c r="F907" s="1548">
        <v>61</v>
      </c>
      <c r="G907" s="1548">
        <v>57</v>
      </c>
      <c r="H907" s="1548">
        <v>89</v>
      </c>
      <c r="I907" s="1548">
        <v>98</v>
      </c>
      <c r="J907" s="1548">
        <v>110</v>
      </c>
      <c r="K907" s="1548">
        <v>86</v>
      </c>
      <c r="L907" s="1548">
        <v>81</v>
      </c>
      <c r="M907" s="1548">
        <v>77</v>
      </c>
      <c r="N907" s="1548">
        <v>132</v>
      </c>
      <c r="O907" s="1548">
        <v>193</v>
      </c>
      <c r="P907" s="1548">
        <v>175</v>
      </c>
      <c r="Q907" s="1548">
        <v>203</v>
      </c>
      <c r="R907" s="1548">
        <v>166</v>
      </c>
      <c r="S907" s="1548">
        <v>219</v>
      </c>
      <c r="T907" s="1548">
        <v>196</v>
      </c>
      <c r="U907" s="1548">
        <v>159</v>
      </c>
      <c r="V907" s="1548">
        <v>126</v>
      </c>
      <c r="W907" s="1548">
        <v>64</v>
      </c>
      <c r="X907" s="1548">
        <v>25</v>
      </c>
      <c r="Y907" s="1548">
        <v>4</v>
      </c>
      <c r="Z907" s="1548">
        <v>1</v>
      </c>
      <c r="AA907" s="1545">
        <v>15</v>
      </c>
      <c r="AB907" s="1548">
        <v>207</v>
      </c>
      <c r="AC907" s="1548">
        <v>1321</v>
      </c>
      <c r="AD907" s="1545">
        <v>794</v>
      </c>
      <c r="AE907" s="1549">
        <v>8.9147286821705425</v>
      </c>
      <c r="AF907" s="1549">
        <v>56.890611541774327</v>
      </c>
      <c r="AG907" s="1550">
        <v>34.194659776055126</v>
      </c>
    </row>
    <row r="908" spans="2:33" s="1520" customFormat="1" ht="11.45" customHeight="1">
      <c r="B908" s="1521"/>
      <c r="C908" s="1522"/>
      <c r="D908" s="1523" t="s">
        <v>31</v>
      </c>
      <c r="E908" s="1508">
        <v>1079</v>
      </c>
      <c r="F908" s="1499">
        <v>34</v>
      </c>
      <c r="G908" s="1499">
        <v>24</v>
      </c>
      <c r="H908" s="1499">
        <v>39</v>
      </c>
      <c r="I908" s="1499">
        <v>44</v>
      </c>
      <c r="J908" s="1499">
        <v>56</v>
      </c>
      <c r="K908" s="1499">
        <v>42</v>
      </c>
      <c r="L908" s="1499">
        <v>36</v>
      </c>
      <c r="M908" s="1499">
        <v>39</v>
      </c>
      <c r="N908" s="1499">
        <v>65</v>
      </c>
      <c r="O908" s="1499">
        <v>85</v>
      </c>
      <c r="P908" s="1499">
        <v>81</v>
      </c>
      <c r="Q908" s="1499">
        <v>94</v>
      </c>
      <c r="R908" s="1499">
        <v>78</v>
      </c>
      <c r="S908" s="1499">
        <v>103</v>
      </c>
      <c r="T908" s="1499">
        <v>93</v>
      </c>
      <c r="U908" s="1499">
        <v>72</v>
      </c>
      <c r="V908" s="1499">
        <v>52</v>
      </c>
      <c r="W908" s="1499">
        <v>23</v>
      </c>
      <c r="X908" s="1499">
        <v>7</v>
      </c>
      <c r="Y908" s="1499">
        <v>1</v>
      </c>
      <c r="Z908" s="1499" t="s">
        <v>36</v>
      </c>
      <c r="AA908" s="1508">
        <v>11</v>
      </c>
      <c r="AB908" s="1499">
        <v>97</v>
      </c>
      <c r="AC908" s="1499">
        <v>620</v>
      </c>
      <c r="AD908" s="1508">
        <v>351</v>
      </c>
      <c r="AE908" s="1500">
        <v>9.082397003745319</v>
      </c>
      <c r="AF908" s="1500">
        <v>58.052434456928836</v>
      </c>
      <c r="AG908" s="1501">
        <v>32.865168539325843</v>
      </c>
    </row>
    <row r="909" spans="2:33" s="1520" customFormat="1" ht="11.45" customHeight="1">
      <c r="B909" s="1537"/>
      <c r="C909" s="1538"/>
      <c r="D909" s="1539" t="s">
        <v>32</v>
      </c>
      <c r="E909" s="1540">
        <v>1258</v>
      </c>
      <c r="F909" s="1541">
        <v>27</v>
      </c>
      <c r="G909" s="1541">
        <v>33</v>
      </c>
      <c r="H909" s="1541">
        <v>50</v>
      </c>
      <c r="I909" s="1541">
        <v>54</v>
      </c>
      <c r="J909" s="1541">
        <v>54</v>
      </c>
      <c r="K909" s="1541">
        <v>44</v>
      </c>
      <c r="L909" s="1541">
        <v>45</v>
      </c>
      <c r="M909" s="1541">
        <v>38</v>
      </c>
      <c r="N909" s="1541">
        <v>67</v>
      </c>
      <c r="O909" s="1541">
        <v>108</v>
      </c>
      <c r="P909" s="1541">
        <v>94</v>
      </c>
      <c r="Q909" s="1541">
        <v>109</v>
      </c>
      <c r="R909" s="1541">
        <v>88</v>
      </c>
      <c r="S909" s="1541">
        <v>116</v>
      </c>
      <c r="T909" s="1541">
        <v>103</v>
      </c>
      <c r="U909" s="1541">
        <v>87</v>
      </c>
      <c r="V909" s="1541">
        <v>74</v>
      </c>
      <c r="W909" s="1541">
        <v>41</v>
      </c>
      <c r="X909" s="1541">
        <v>18</v>
      </c>
      <c r="Y909" s="1541">
        <v>3</v>
      </c>
      <c r="Z909" s="1541">
        <v>1</v>
      </c>
      <c r="AA909" s="1540">
        <v>4</v>
      </c>
      <c r="AB909" s="1541">
        <v>110</v>
      </c>
      <c r="AC909" s="1541">
        <v>701</v>
      </c>
      <c r="AD909" s="1540">
        <v>443</v>
      </c>
      <c r="AE909" s="1542">
        <v>8.7719298245614024</v>
      </c>
      <c r="AF909" s="1542">
        <v>55.901116427432221</v>
      </c>
      <c r="AG909" s="1543">
        <v>35.326953748006382</v>
      </c>
    </row>
    <row r="910" spans="2:33" s="1520" customFormat="1" ht="11.45" customHeight="1">
      <c r="B910" s="1536" t="s">
        <v>1727</v>
      </c>
      <c r="C910" s="1508">
        <v>821</v>
      </c>
      <c r="D910" s="1518" t="s">
        <v>1435</v>
      </c>
      <c r="E910" s="1508">
        <v>1806</v>
      </c>
      <c r="F910" s="1499">
        <v>58</v>
      </c>
      <c r="G910" s="1499">
        <v>55</v>
      </c>
      <c r="H910" s="1499">
        <v>71</v>
      </c>
      <c r="I910" s="1499">
        <v>75</v>
      </c>
      <c r="J910" s="1499">
        <v>61</v>
      </c>
      <c r="K910" s="1499">
        <v>71</v>
      </c>
      <c r="L910" s="1499">
        <v>86</v>
      </c>
      <c r="M910" s="1499">
        <v>77</v>
      </c>
      <c r="N910" s="1499">
        <v>91</v>
      </c>
      <c r="O910" s="1499">
        <v>130</v>
      </c>
      <c r="P910" s="1499">
        <v>111</v>
      </c>
      <c r="Q910" s="1499">
        <v>108</v>
      </c>
      <c r="R910" s="1499">
        <v>114</v>
      </c>
      <c r="S910" s="1499">
        <v>164</v>
      </c>
      <c r="T910" s="1499">
        <v>162</v>
      </c>
      <c r="U910" s="1499">
        <v>122</v>
      </c>
      <c r="V910" s="1499">
        <v>131</v>
      </c>
      <c r="W910" s="1499">
        <v>82</v>
      </c>
      <c r="X910" s="1499">
        <v>25</v>
      </c>
      <c r="Y910" s="1499">
        <v>4</v>
      </c>
      <c r="Z910" s="1499" t="s">
        <v>36</v>
      </c>
      <c r="AA910" s="1508">
        <v>8</v>
      </c>
      <c r="AB910" s="1499">
        <v>184</v>
      </c>
      <c r="AC910" s="1499">
        <v>924</v>
      </c>
      <c r="AD910" s="1508">
        <v>690</v>
      </c>
      <c r="AE910" s="1500">
        <v>10.233592880978867</v>
      </c>
      <c r="AF910" s="1500">
        <v>51.390433815350391</v>
      </c>
      <c r="AG910" s="1501">
        <v>38.375973303670747</v>
      </c>
    </row>
    <row r="911" spans="2:33" s="1520" customFormat="1" ht="11.45" customHeight="1">
      <c r="B911" s="1521"/>
      <c r="C911" s="1522"/>
      <c r="D911" s="1523" t="s">
        <v>31</v>
      </c>
      <c r="E911" s="1508">
        <v>873</v>
      </c>
      <c r="F911" s="1499">
        <v>31</v>
      </c>
      <c r="G911" s="1499">
        <v>30</v>
      </c>
      <c r="H911" s="1499">
        <v>37</v>
      </c>
      <c r="I911" s="1499">
        <v>42</v>
      </c>
      <c r="J911" s="1499">
        <v>24</v>
      </c>
      <c r="K911" s="1499">
        <v>33</v>
      </c>
      <c r="L911" s="1499">
        <v>51</v>
      </c>
      <c r="M911" s="1499">
        <v>36</v>
      </c>
      <c r="N911" s="1499">
        <v>42</v>
      </c>
      <c r="O911" s="1499">
        <v>73</v>
      </c>
      <c r="P911" s="1499">
        <v>55</v>
      </c>
      <c r="Q911" s="1499">
        <v>49</v>
      </c>
      <c r="R911" s="1499">
        <v>60</v>
      </c>
      <c r="S911" s="1499">
        <v>78</v>
      </c>
      <c r="T911" s="1499">
        <v>74</v>
      </c>
      <c r="U911" s="1499">
        <v>48</v>
      </c>
      <c r="V911" s="1499">
        <v>57</v>
      </c>
      <c r="W911" s="1499">
        <v>41</v>
      </c>
      <c r="X911" s="1499">
        <v>6</v>
      </c>
      <c r="Y911" s="1499">
        <v>2</v>
      </c>
      <c r="Z911" s="1499" t="s">
        <v>36</v>
      </c>
      <c r="AA911" s="1508">
        <v>4</v>
      </c>
      <c r="AB911" s="1499">
        <v>98</v>
      </c>
      <c r="AC911" s="1499">
        <v>465</v>
      </c>
      <c r="AD911" s="1508">
        <v>306</v>
      </c>
      <c r="AE911" s="1500">
        <v>11.277330264672036</v>
      </c>
      <c r="AF911" s="1500">
        <v>53.509781357882623</v>
      </c>
      <c r="AG911" s="1501">
        <v>35.212888377445339</v>
      </c>
    </row>
    <row r="912" spans="2:33" s="1520" customFormat="1" ht="11.45" customHeight="1">
      <c r="B912" s="1536"/>
      <c r="C912" s="1546"/>
      <c r="D912" s="1518" t="s">
        <v>32</v>
      </c>
      <c r="E912" s="1508">
        <v>933</v>
      </c>
      <c r="F912" s="1499">
        <v>27</v>
      </c>
      <c r="G912" s="1499">
        <v>25</v>
      </c>
      <c r="H912" s="1499">
        <v>34</v>
      </c>
      <c r="I912" s="1499">
        <v>33</v>
      </c>
      <c r="J912" s="1499">
        <v>37</v>
      </c>
      <c r="K912" s="1499">
        <v>38</v>
      </c>
      <c r="L912" s="1499">
        <v>35</v>
      </c>
      <c r="M912" s="1499">
        <v>41</v>
      </c>
      <c r="N912" s="1499">
        <v>49</v>
      </c>
      <c r="O912" s="1499">
        <v>57</v>
      </c>
      <c r="P912" s="1499">
        <v>56</v>
      </c>
      <c r="Q912" s="1499">
        <v>59</v>
      </c>
      <c r="R912" s="1499">
        <v>54</v>
      </c>
      <c r="S912" s="1499">
        <v>86</v>
      </c>
      <c r="T912" s="1499">
        <v>88</v>
      </c>
      <c r="U912" s="1499">
        <v>74</v>
      </c>
      <c r="V912" s="1499">
        <v>74</v>
      </c>
      <c r="W912" s="1499">
        <v>41</v>
      </c>
      <c r="X912" s="1499">
        <v>19</v>
      </c>
      <c r="Y912" s="1499">
        <v>2</v>
      </c>
      <c r="Z912" s="1499" t="s">
        <v>36</v>
      </c>
      <c r="AA912" s="1508">
        <v>4</v>
      </c>
      <c r="AB912" s="1499">
        <v>86</v>
      </c>
      <c r="AC912" s="1499">
        <v>459</v>
      </c>
      <c r="AD912" s="1508">
        <v>384</v>
      </c>
      <c r="AE912" s="1500">
        <v>9.2572658772874057</v>
      </c>
      <c r="AF912" s="1500">
        <v>49.407965554359528</v>
      </c>
      <c r="AG912" s="1501">
        <v>41.33476856835307</v>
      </c>
    </row>
    <row r="913" spans="2:64" s="1520" customFormat="1" ht="11.45" customHeight="1">
      <c r="B913" s="1544" t="s">
        <v>1728</v>
      </c>
      <c r="C913" s="1545">
        <v>179</v>
      </c>
      <c r="D913" s="1547" t="s">
        <v>1435</v>
      </c>
      <c r="E913" s="1545">
        <v>910</v>
      </c>
      <c r="F913" s="1548">
        <v>3</v>
      </c>
      <c r="G913" s="1548">
        <v>7</v>
      </c>
      <c r="H913" s="1548">
        <v>10</v>
      </c>
      <c r="I913" s="1548">
        <v>25</v>
      </c>
      <c r="J913" s="1548">
        <v>19</v>
      </c>
      <c r="K913" s="1548">
        <v>12</v>
      </c>
      <c r="L913" s="1548">
        <v>6</v>
      </c>
      <c r="M913" s="1548">
        <v>12</v>
      </c>
      <c r="N913" s="1548">
        <v>18</v>
      </c>
      <c r="O913" s="1548">
        <v>18</v>
      </c>
      <c r="P913" s="1548">
        <v>26</v>
      </c>
      <c r="Q913" s="1548">
        <v>25</v>
      </c>
      <c r="R913" s="1548">
        <v>27</v>
      </c>
      <c r="S913" s="1548">
        <v>46</v>
      </c>
      <c r="T913" s="1548">
        <v>64</v>
      </c>
      <c r="U913" s="1548">
        <v>101</v>
      </c>
      <c r="V913" s="1548">
        <v>126</v>
      </c>
      <c r="W913" s="1548">
        <v>150</v>
      </c>
      <c r="X913" s="1548">
        <v>132</v>
      </c>
      <c r="Y913" s="1548">
        <v>68</v>
      </c>
      <c r="Z913" s="1548">
        <v>15</v>
      </c>
      <c r="AA913" s="1545" t="s">
        <v>36</v>
      </c>
      <c r="AB913" s="1548">
        <v>20</v>
      </c>
      <c r="AC913" s="1548">
        <v>188</v>
      </c>
      <c r="AD913" s="1545">
        <v>702</v>
      </c>
      <c r="AE913" s="1549">
        <v>2.197802197802198</v>
      </c>
      <c r="AF913" s="1549">
        <v>20.659340659340657</v>
      </c>
      <c r="AG913" s="1550">
        <v>77.142857142857153</v>
      </c>
    </row>
    <row r="914" spans="2:64" s="1520" customFormat="1" ht="11.45" customHeight="1">
      <c r="B914" s="1521"/>
      <c r="C914" s="1522"/>
      <c r="D914" s="1523" t="s">
        <v>31</v>
      </c>
      <c r="E914" s="1508">
        <v>207</v>
      </c>
      <c r="F914" s="1499">
        <v>1</v>
      </c>
      <c r="G914" s="1499">
        <v>3</v>
      </c>
      <c r="H914" s="1499">
        <v>5</v>
      </c>
      <c r="I914" s="1499">
        <v>4</v>
      </c>
      <c r="J914" s="1499">
        <v>2</v>
      </c>
      <c r="K914" s="1499">
        <v>5</v>
      </c>
      <c r="L914" s="1499">
        <v>3</v>
      </c>
      <c r="M914" s="1499">
        <v>3</v>
      </c>
      <c r="N914" s="1499">
        <v>3</v>
      </c>
      <c r="O914" s="1499">
        <v>9</v>
      </c>
      <c r="P914" s="1499">
        <v>14</v>
      </c>
      <c r="Q914" s="1499">
        <v>13</v>
      </c>
      <c r="R914" s="1499">
        <v>12</v>
      </c>
      <c r="S914" s="1499">
        <v>16</v>
      </c>
      <c r="T914" s="1499">
        <v>13</v>
      </c>
      <c r="U914" s="1499">
        <v>25</v>
      </c>
      <c r="V914" s="1499">
        <v>33</v>
      </c>
      <c r="W914" s="1499">
        <v>26</v>
      </c>
      <c r="X914" s="1499">
        <v>14</v>
      </c>
      <c r="Y914" s="1499">
        <v>3</v>
      </c>
      <c r="Z914" s="1499" t="s">
        <v>36</v>
      </c>
      <c r="AA914" s="1508" t="s">
        <v>36</v>
      </c>
      <c r="AB914" s="1499">
        <v>9</v>
      </c>
      <c r="AC914" s="1499">
        <v>68</v>
      </c>
      <c r="AD914" s="1508">
        <v>130</v>
      </c>
      <c r="AE914" s="1500">
        <v>4.3478260869565215</v>
      </c>
      <c r="AF914" s="1500">
        <v>32.850241545893724</v>
      </c>
      <c r="AG914" s="1501">
        <v>62.80193236714976</v>
      </c>
    </row>
    <row r="915" spans="2:64" s="1520" customFormat="1" ht="11.45" customHeight="1">
      <c r="B915" s="1537"/>
      <c r="C915" s="1538"/>
      <c r="D915" s="1539" t="s">
        <v>32</v>
      </c>
      <c r="E915" s="1540">
        <v>703</v>
      </c>
      <c r="F915" s="1541">
        <v>2</v>
      </c>
      <c r="G915" s="1541">
        <v>4</v>
      </c>
      <c r="H915" s="1541">
        <v>5</v>
      </c>
      <c r="I915" s="1541">
        <v>21</v>
      </c>
      <c r="J915" s="1541">
        <v>17</v>
      </c>
      <c r="K915" s="1541">
        <v>7</v>
      </c>
      <c r="L915" s="1541">
        <v>3</v>
      </c>
      <c r="M915" s="1541">
        <v>9</v>
      </c>
      <c r="N915" s="1541">
        <v>15</v>
      </c>
      <c r="O915" s="1541">
        <v>9</v>
      </c>
      <c r="P915" s="1541">
        <v>12</v>
      </c>
      <c r="Q915" s="1541">
        <v>12</v>
      </c>
      <c r="R915" s="1541">
        <v>15</v>
      </c>
      <c r="S915" s="1541">
        <v>30</v>
      </c>
      <c r="T915" s="1541">
        <v>51</v>
      </c>
      <c r="U915" s="1541">
        <v>76</v>
      </c>
      <c r="V915" s="1541">
        <v>93</v>
      </c>
      <c r="W915" s="1541">
        <v>124</v>
      </c>
      <c r="X915" s="1541">
        <v>118</v>
      </c>
      <c r="Y915" s="1541">
        <v>65</v>
      </c>
      <c r="Z915" s="1541">
        <v>15</v>
      </c>
      <c r="AA915" s="1540" t="s">
        <v>36</v>
      </c>
      <c r="AB915" s="1541">
        <v>11</v>
      </c>
      <c r="AC915" s="1541">
        <v>120</v>
      </c>
      <c r="AD915" s="1540">
        <v>572</v>
      </c>
      <c r="AE915" s="1542">
        <v>1.5647226173541962</v>
      </c>
      <c r="AF915" s="1542">
        <v>17.069701280227594</v>
      </c>
      <c r="AG915" s="1543">
        <v>81.365576102418203</v>
      </c>
    </row>
    <row r="916" spans="2:64" s="1520" customFormat="1" ht="11.45" customHeight="1">
      <c r="B916" s="1536" t="s">
        <v>1729</v>
      </c>
      <c r="C916" s="1508">
        <v>19</v>
      </c>
      <c r="D916" s="1518" t="s">
        <v>1435</v>
      </c>
      <c r="E916" s="1508">
        <v>50</v>
      </c>
      <c r="F916" s="1499">
        <v>1</v>
      </c>
      <c r="G916" s="1499">
        <v>1</v>
      </c>
      <c r="H916" s="1499">
        <v>2</v>
      </c>
      <c r="I916" s="1499" t="s">
        <v>36</v>
      </c>
      <c r="J916" s="1499" t="s">
        <v>36</v>
      </c>
      <c r="K916" s="1499">
        <v>2</v>
      </c>
      <c r="L916" s="1499">
        <v>4</v>
      </c>
      <c r="M916" s="1499">
        <v>3</v>
      </c>
      <c r="N916" s="1499" t="s">
        <v>36</v>
      </c>
      <c r="O916" s="1499">
        <v>1</v>
      </c>
      <c r="P916" s="1499">
        <v>1</v>
      </c>
      <c r="Q916" s="1499">
        <v>6</v>
      </c>
      <c r="R916" s="1499">
        <v>6</v>
      </c>
      <c r="S916" s="1499">
        <v>5</v>
      </c>
      <c r="T916" s="1499">
        <v>5</v>
      </c>
      <c r="U916" s="1499">
        <v>4</v>
      </c>
      <c r="V916" s="1499">
        <v>4</v>
      </c>
      <c r="W916" s="1499">
        <v>3</v>
      </c>
      <c r="X916" s="1499">
        <v>2</v>
      </c>
      <c r="Y916" s="1499" t="s">
        <v>36</v>
      </c>
      <c r="Z916" s="1499" t="s">
        <v>36</v>
      </c>
      <c r="AA916" s="1508" t="s">
        <v>36</v>
      </c>
      <c r="AB916" s="1499">
        <v>4</v>
      </c>
      <c r="AC916" s="1499">
        <v>23</v>
      </c>
      <c r="AD916" s="1508">
        <v>23</v>
      </c>
      <c r="AE916" s="1500">
        <v>8</v>
      </c>
      <c r="AF916" s="1500">
        <v>46</v>
      </c>
      <c r="AG916" s="1501">
        <v>46</v>
      </c>
    </row>
    <row r="917" spans="2:64" s="1520" customFormat="1" ht="11.45" customHeight="1">
      <c r="B917" s="1521"/>
      <c r="C917" s="1522"/>
      <c r="D917" s="1523" t="s">
        <v>31</v>
      </c>
      <c r="E917" s="1508">
        <v>24</v>
      </c>
      <c r="F917" s="1499" t="s">
        <v>36</v>
      </c>
      <c r="G917" s="1499">
        <v>1</v>
      </c>
      <c r="H917" s="1499">
        <v>1</v>
      </c>
      <c r="I917" s="1499" t="s">
        <v>36</v>
      </c>
      <c r="J917" s="1499" t="s">
        <v>36</v>
      </c>
      <c r="K917" s="1499" t="s">
        <v>36</v>
      </c>
      <c r="L917" s="1499">
        <v>3</v>
      </c>
      <c r="M917" s="1499">
        <v>2</v>
      </c>
      <c r="N917" s="1499" t="s">
        <v>36</v>
      </c>
      <c r="O917" s="1499" t="s">
        <v>36</v>
      </c>
      <c r="P917" s="1499">
        <v>1</v>
      </c>
      <c r="Q917" s="1499">
        <v>3</v>
      </c>
      <c r="R917" s="1499">
        <v>3</v>
      </c>
      <c r="S917" s="1499">
        <v>3</v>
      </c>
      <c r="T917" s="1499">
        <v>1</v>
      </c>
      <c r="U917" s="1499">
        <v>2</v>
      </c>
      <c r="V917" s="1499">
        <v>3</v>
      </c>
      <c r="W917" s="1499">
        <v>1</v>
      </c>
      <c r="X917" s="1499" t="s">
        <v>36</v>
      </c>
      <c r="Y917" s="1499" t="s">
        <v>36</v>
      </c>
      <c r="Z917" s="1499" t="s">
        <v>36</v>
      </c>
      <c r="AA917" s="1508" t="s">
        <v>36</v>
      </c>
      <c r="AB917" s="1499">
        <v>2</v>
      </c>
      <c r="AC917" s="1499">
        <v>12</v>
      </c>
      <c r="AD917" s="1508">
        <v>10</v>
      </c>
      <c r="AE917" s="1500">
        <v>8.3333333333333321</v>
      </c>
      <c r="AF917" s="1500">
        <v>50</v>
      </c>
      <c r="AG917" s="1501">
        <v>41.666666666666671</v>
      </c>
    </row>
    <row r="918" spans="2:64" s="1520" customFormat="1" ht="11.45" customHeight="1">
      <c r="B918" s="1536"/>
      <c r="C918" s="1546"/>
      <c r="D918" s="1518" t="s">
        <v>32</v>
      </c>
      <c r="E918" s="1508">
        <v>26</v>
      </c>
      <c r="F918" s="1499">
        <v>1</v>
      </c>
      <c r="G918" s="1499" t="s">
        <v>36</v>
      </c>
      <c r="H918" s="1499">
        <v>1</v>
      </c>
      <c r="I918" s="1499" t="s">
        <v>36</v>
      </c>
      <c r="J918" s="1499" t="s">
        <v>36</v>
      </c>
      <c r="K918" s="1499">
        <v>2</v>
      </c>
      <c r="L918" s="1499">
        <v>1</v>
      </c>
      <c r="M918" s="1499">
        <v>1</v>
      </c>
      <c r="N918" s="1499" t="s">
        <v>36</v>
      </c>
      <c r="O918" s="1499">
        <v>1</v>
      </c>
      <c r="P918" s="1499" t="s">
        <v>36</v>
      </c>
      <c r="Q918" s="1499">
        <v>3</v>
      </c>
      <c r="R918" s="1499">
        <v>3</v>
      </c>
      <c r="S918" s="1499">
        <v>2</v>
      </c>
      <c r="T918" s="1499">
        <v>4</v>
      </c>
      <c r="U918" s="1499">
        <v>2</v>
      </c>
      <c r="V918" s="1499">
        <v>1</v>
      </c>
      <c r="W918" s="1499">
        <v>2</v>
      </c>
      <c r="X918" s="1499">
        <v>2</v>
      </c>
      <c r="Y918" s="1499" t="s">
        <v>36</v>
      </c>
      <c r="Z918" s="1499" t="s">
        <v>36</v>
      </c>
      <c r="AA918" s="1508" t="s">
        <v>36</v>
      </c>
      <c r="AB918" s="1499">
        <v>2</v>
      </c>
      <c r="AC918" s="1499">
        <v>11</v>
      </c>
      <c r="AD918" s="1508">
        <v>13</v>
      </c>
      <c r="AE918" s="1500">
        <v>7.6923076923076925</v>
      </c>
      <c r="AF918" s="1500">
        <v>42.307692307692307</v>
      </c>
      <c r="AG918" s="1501">
        <v>50</v>
      </c>
    </row>
    <row r="919" spans="2:64" s="1520" customFormat="1" ht="11.45" customHeight="1">
      <c r="B919" s="1544" t="s">
        <v>1730</v>
      </c>
      <c r="C919" s="1545">
        <v>1024</v>
      </c>
      <c r="D919" s="1547" t="s">
        <v>1435</v>
      </c>
      <c r="E919" s="1545">
        <v>2448</v>
      </c>
      <c r="F919" s="1548">
        <v>93</v>
      </c>
      <c r="G919" s="1548">
        <v>87</v>
      </c>
      <c r="H919" s="1548">
        <v>95</v>
      </c>
      <c r="I919" s="1548">
        <v>94</v>
      </c>
      <c r="J919" s="1548">
        <v>66</v>
      </c>
      <c r="K919" s="1548">
        <v>79</v>
      </c>
      <c r="L919" s="1548">
        <v>96</v>
      </c>
      <c r="M919" s="1548">
        <v>132</v>
      </c>
      <c r="N919" s="1548">
        <v>130</v>
      </c>
      <c r="O919" s="1548">
        <v>194</v>
      </c>
      <c r="P919" s="1548">
        <v>166</v>
      </c>
      <c r="Q919" s="1548">
        <v>158</v>
      </c>
      <c r="R919" s="1548">
        <v>216</v>
      </c>
      <c r="S919" s="1548">
        <v>189</v>
      </c>
      <c r="T919" s="1548">
        <v>177</v>
      </c>
      <c r="U919" s="1548">
        <v>126</v>
      </c>
      <c r="V919" s="1548">
        <v>129</v>
      </c>
      <c r="W919" s="1548">
        <v>110</v>
      </c>
      <c r="X919" s="1548">
        <v>76</v>
      </c>
      <c r="Y919" s="1548">
        <v>24</v>
      </c>
      <c r="Z919" s="1548">
        <v>5</v>
      </c>
      <c r="AA919" s="1545">
        <v>6</v>
      </c>
      <c r="AB919" s="1548">
        <v>275</v>
      </c>
      <c r="AC919" s="1548">
        <v>1331</v>
      </c>
      <c r="AD919" s="1545">
        <v>836</v>
      </c>
      <c r="AE919" s="1549">
        <v>11.261261261261261</v>
      </c>
      <c r="AF919" s="1549">
        <v>54.504504504504503</v>
      </c>
      <c r="AG919" s="1550">
        <v>34.234234234234236</v>
      </c>
    </row>
    <row r="920" spans="2:64" s="1520" customFormat="1" ht="11.45" customHeight="1">
      <c r="B920" s="1521"/>
      <c r="C920" s="1522"/>
      <c r="D920" s="1523" t="s">
        <v>31</v>
      </c>
      <c r="E920" s="1508">
        <v>1095</v>
      </c>
      <c r="F920" s="1499">
        <v>50</v>
      </c>
      <c r="G920" s="1499">
        <v>38</v>
      </c>
      <c r="H920" s="1499">
        <v>49</v>
      </c>
      <c r="I920" s="1499">
        <v>41</v>
      </c>
      <c r="J920" s="1499">
        <v>30</v>
      </c>
      <c r="K920" s="1499">
        <v>40</v>
      </c>
      <c r="L920" s="1499">
        <v>46</v>
      </c>
      <c r="M920" s="1499">
        <v>62</v>
      </c>
      <c r="N920" s="1499">
        <v>64</v>
      </c>
      <c r="O920" s="1499">
        <v>91</v>
      </c>
      <c r="P920" s="1499">
        <v>83</v>
      </c>
      <c r="Q920" s="1499">
        <v>73</v>
      </c>
      <c r="R920" s="1499">
        <v>98</v>
      </c>
      <c r="S920" s="1499">
        <v>101</v>
      </c>
      <c r="T920" s="1499">
        <v>85</v>
      </c>
      <c r="U920" s="1499">
        <v>48</v>
      </c>
      <c r="V920" s="1499">
        <v>44</v>
      </c>
      <c r="W920" s="1499">
        <v>33</v>
      </c>
      <c r="X920" s="1499">
        <v>15</v>
      </c>
      <c r="Y920" s="1499" t="s">
        <v>36</v>
      </c>
      <c r="Z920" s="1499" t="s">
        <v>36</v>
      </c>
      <c r="AA920" s="1508">
        <v>4</v>
      </c>
      <c r="AB920" s="1499">
        <v>137</v>
      </c>
      <c r="AC920" s="1499">
        <v>628</v>
      </c>
      <c r="AD920" s="1508">
        <v>326</v>
      </c>
      <c r="AE920" s="1500">
        <v>12.557286892758937</v>
      </c>
      <c r="AF920" s="1500">
        <v>57.561869844179647</v>
      </c>
      <c r="AG920" s="1501">
        <v>29.880843263061411</v>
      </c>
    </row>
    <row r="921" spans="2:64" s="1520" customFormat="1" ht="11.45" customHeight="1">
      <c r="B921" s="1537"/>
      <c r="C921" s="1538"/>
      <c r="D921" s="1539" t="s">
        <v>32</v>
      </c>
      <c r="E921" s="1540">
        <v>1353</v>
      </c>
      <c r="F921" s="1541">
        <v>43</v>
      </c>
      <c r="G921" s="1541">
        <v>49</v>
      </c>
      <c r="H921" s="1541">
        <v>46</v>
      </c>
      <c r="I921" s="1541">
        <v>53</v>
      </c>
      <c r="J921" s="1541">
        <v>36</v>
      </c>
      <c r="K921" s="1541">
        <v>39</v>
      </c>
      <c r="L921" s="1541">
        <v>50</v>
      </c>
      <c r="M921" s="1541">
        <v>70</v>
      </c>
      <c r="N921" s="1541">
        <v>66</v>
      </c>
      <c r="O921" s="1541">
        <v>103</v>
      </c>
      <c r="P921" s="1541">
        <v>83</v>
      </c>
      <c r="Q921" s="1541">
        <v>85</v>
      </c>
      <c r="R921" s="1541">
        <v>118</v>
      </c>
      <c r="S921" s="1541">
        <v>88</v>
      </c>
      <c r="T921" s="1541">
        <v>92</v>
      </c>
      <c r="U921" s="1541">
        <v>78</v>
      </c>
      <c r="V921" s="1541">
        <v>85</v>
      </c>
      <c r="W921" s="1541">
        <v>77</v>
      </c>
      <c r="X921" s="1541">
        <v>61</v>
      </c>
      <c r="Y921" s="1541">
        <v>24</v>
      </c>
      <c r="Z921" s="1541">
        <v>5</v>
      </c>
      <c r="AA921" s="1540">
        <v>2</v>
      </c>
      <c r="AB921" s="1541">
        <v>138</v>
      </c>
      <c r="AC921" s="1541">
        <v>703</v>
      </c>
      <c r="AD921" s="1540">
        <v>510</v>
      </c>
      <c r="AE921" s="1542">
        <v>10.214655810510733</v>
      </c>
      <c r="AF921" s="1542">
        <v>52.035529237601772</v>
      </c>
      <c r="AG921" s="1543">
        <v>37.749814951887487</v>
      </c>
    </row>
    <row r="922" spans="2:64" s="1520" customFormat="1" ht="11.45" customHeight="1">
      <c r="B922" s="1536" t="s">
        <v>1731</v>
      </c>
      <c r="C922" s="1508">
        <v>917</v>
      </c>
      <c r="D922" s="1518" t="s">
        <v>1435</v>
      </c>
      <c r="E922" s="1508">
        <v>1910</v>
      </c>
      <c r="F922" s="1499">
        <v>47</v>
      </c>
      <c r="G922" s="1499">
        <v>76</v>
      </c>
      <c r="H922" s="1499">
        <v>72</v>
      </c>
      <c r="I922" s="1499">
        <v>73</v>
      </c>
      <c r="J922" s="1499">
        <v>65</v>
      </c>
      <c r="K922" s="1499">
        <v>77</v>
      </c>
      <c r="L922" s="1499">
        <v>69</v>
      </c>
      <c r="M922" s="1499">
        <v>103</v>
      </c>
      <c r="N922" s="1499">
        <v>109</v>
      </c>
      <c r="O922" s="1499">
        <v>118</v>
      </c>
      <c r="P922" s="1499">
        <v>119</v>
      </c>
      <c r="Q922" s="1499">
        <v>178</v>
      </c>
      <c r="R922" s="1499">
        <v>183</v>
      </c>
      <c r="S922" s="1499">
        <v>160</v>
      </c>
      <c r="T922" s="1499">
        <v>139</v>
      </c>
      <c r="U922" s="1499">
        <v>111</v>
      </c>
      <c r="V922" s="1499">
        <v>87</v>
      </c>
      <c r="W922" s="1499">
        <v>63</v>
      </c>
      <c r="X922" s="1499">
        <v>22</v>
      </c>
      <c r="Y922" s="1499">
        <v>5</v>
      </c>
      <c r="Z922" s="1499" t="s">
        <v>36</v>
      </c>
      <c r="AA922" s="1508">
        <v>34</v>
      </c>
      <c r="AB922" s="1499">
        <v>195</v>
      </c>
      <c r="AC922" s="1499">
        <v>1094</v>
      </c>
      <c r="AD922" s="1508">
        <v>587</v>
      </c>
      <c r="AE922" s="1500">
        <v>10.394456289978677</v>
      </c>
      <c r="AF922" s="1500">
        <v>58.315565031982942</v>
      </c>
      <c r="AG922" s="1501">
        <v>31.289978678038377</v>
      </c>
    </row>
    <row r="923" spans="2:64" s="1520" customFormat="1" ht="11.45" customHeight="1">
      <c r="B923" s="1521"/>
      <c r="C923" s="1522"/>
      <c r="D923" s="1523" t="s">
        <v>31</v>
      </c>
      <c r="E923" s="1508">
        <v>904</v>
      </c>
      <c r="F923" s="1499">
        <v>31</v>
      </c>
      <c r="G923" s="1499">
        <v>37</v>
      </c>
      <c r="H923" s="1499">
        <v>31</v>
      </c>
      <c r="I923" s="1499">
        <v>39</v>
      </c>
      <c r="J923" s="1499">
        <v>36</v>
      </c>
      <c r="K923" s="1499">
        <v>41</v>
      </c>
      <c r="L923" s="1499">
        <v>36</v>
      </c>
      <c r="M923" s="1499">
        <v>44</v>
      </c>
      <c r="N923" s="1499">
        <v>52</v>
      </c>
      <c r="O923" s="1499">
        <v>59</v>
      </c>
      <c r="P923" s="1499">
        <v>46</v>
      </c>
      <c r="Q923" s="1499">
        <v>86</v>
      </c>
      <c r="R923" s="1499">
        <v>85</v>
      </c>
      <c r="S923" s="1499">
        <v>80</v>
      </c>
      <c r="T923" s="1499">
        <v>63</v>
      </c>
      <c r="U923" s="1499">
        <v>46</v>
      </c>
      <c r="V923" s="1499">
        <v>37</v>
      </c>
      <c r="W923" s="1499">
        <v>24</v>
      </c>
      <c r="X923" s="1499">
        <v>8</v>
      </c>
      <c r="Y923" s="1499">
        <v>2</v>
      </c>
      <c r="Z923" s="1499" t="s">
        <v>36</v>
      </c>
      <c r="AA923" s="1508">
        <v>21</v>
      </c>
      <c r="AB923" s="1499">
        <v>99</v>
      </c>
      <c r="AC923" s="1499">
        <v>524</v>
      </c>
      <c r="AD923" s="1508">
        <v>260</v>
      </c>
      <c r="AE923" s="1500">
        <v>11.211778029445075</v>
      </c>
      <c r="AF923" s="1500">
        <v>59.343148357870888</v>
      </c>
      <c r="AG923" s="1501">
        <v>29.44507361268403</v>
      </c>
    </row>
    <row r="924" spans="2:64" s="1520" customFormat="1" ht="11.45" customHeight="1" thickBot="1">
      <c r="B924" s="1551"/>
      <c r="C924" s="1552"/>
      <c r="D924" s="1553" t="s">
        <v>32</v>
      </c>
      <c r="E924" s="1554">
        <v>1006</v>
      </c>
      <c r="F924" s="1555">
        <v>16</v>
      </c>
      <c r="G924" s="1555">
        <v>39</v>
      </c>
      <c r="H924" s="1555">
        <v>41</v>
      </c>
      <c r="I924" s="1555">
        <v>34</v>
      </c>
      <c r="J924" s="1555">
        <v>29</v>
      </c>
      <c r="K924" s="1555">
        <v>36</v>
      </c>
      <c r="L924" s="1555">
        <v>33</v>
      </c>
      <c r="M924" s="1555">
        <v>59</v>
      </c>
      <c r="N924" s="1555">
        <v>57</v>
      </c>
      <c r="O924" s="1555">
        <v>59</v>
      </c>
      <c r="P924" s="1555">
        <v>73</v>
      </c>
      <c r="Q924" s="1555">
        <v>92</v>
      </c>
      <c r="R924" s="1555">
        <v>98</v>
      </c>
      <c r="S924" s="1555">
        <v>80</v>
      </c>
      <c r="T924" s="1555">
        <v>76</v>
      </c>
      <c r="U924" s="1555">
        <v>65</v>
      </c>
      <c r="V924" s="1555">
        <v>50</v>
      </c>
      <c r="W924" s="1555">
        <v>39</v>
      </c>
      <c r="X924" s="1555">
        <v>14</v>
      </c>
      <c r="Y924" s="1555">
        <v>3</v>
      </c>
      <c r="Z924" s="1555" t="s">
        <v>36</v>
      </c>
      <c r="AA924" s="1554">
        <v>13</v>
      </c>
      <c r="AB924" s="1555">
        <v>96</v>
      </c>
      <c r="AC924" s="1555">
        <v>570</v>
      </c>
      <c r="AD924" s="1554">
        <v>327</v>
      </c>
      <c r="AE924" s="1556">
        <v>9.667673716012084</v>
      </c>
      <c r="AF924" s="1556">
        <v>57.401812688821749</v>
      </c>
      <c r="AG924" s="1557">
        <v>32.930513595166161</v>
      </c>
    </row>
    <row r="925" spans="2:64" s="1482" customFormat="1" ht="14.25">
      <c r="B925" s="1479" t="s">
        <v>1399</v>
      </c>
      <c r="C925" s="1480"/>
      <c r="D925" s="1481"/>
      <c r="AA925" s="1558"/>
      <c r="AD925" s="1558"/>
      <c r="AH925" s="1483"/>
      <c r="BL925" s="1484"/>
    </row>
    <row r="926" spans="2:64" s="1482" customFormat="1" ht="6" customHeight="1" thickBot="1">
      <c r="C926" s="1480"/>
      <c r="D926" s="1481"/>
      <c r="AA926" s="1558"/>
      <c r="AD926" s="1558"/>
      <c r="AH926" s="1483"/>
      <c r="BL926" s="1484"/>
    </row>
    <row r="927" spans="2:64" s="1495" customFormat="1" ht="44.25" customHeight="1" thickBot="1">
      <c r="B927" s="1559" t="s">
        <v>1400</v>
      </c>
      <c r="C927" s="1560" t="s">
        <v>1401</v>
      </c>
      <c r="D927" s="1573" t="s">
        <v>283</v>
      </c>
      <c r="E927" s="1574"/>
      <c r="F927" s="1563" t="s">
        <v>1402</v>
      </c>
      <c r="G927" s="1564" t="s">
        <v>1403</v>
      </c>
      <c r="H927" s="1564" t="s">
        <v>1404</v>
      </c>
      <c r="I927" s="1564" t="s">
        <v>1405</v>
      </c>
      <c r="J927" s="1564" t="s">
        <v>1406</v>
      </c>
      <c r="K927" s="1564" t="s">
        <v>1407</v>
      </c>
      <c r="L927" s="1564" t="s">
        <v>1408</v>
      </c>
      <c r="M927" s="1564" t="s">
        <v>1409</v>
      </c>
      <c r="N927" s="1564" t="s">
        <v>1410</v>
      </c>
      <c r="O927" s="1564" t="s">
        <v>1411</v>
      </c>
      <c r="P927" s="1564" t="s">
        <v>1412</v>
      </c>
      <c r="Q927" s="1564" t="s">
        <v>1413</v>
      </c>
      <c r="R927" s="1564" t="s">
        <v>1414</v>
      </c>
      <c r="S927" s="1564" t="s">
        <v>1415</v>
      </c>
      <c r="T927" s="1564" t="s">
        <v>1416</v>
      </c>
      <c r="U927" s="1564" t="s">
        <v>1417</v>
      </c>
      <c r="V927" s="1564" t="s">
        <v>1418</v>
      </c>
      <c r="W927" s="1564" t="s">
        <v>1419</v>
      </c>
      <c r="X927" s="1564" t="s">
        <v>1420</v>
      </c>
      <c r="Y927" s="1564" t="s">
        <v>1421</v>
      </c>
      <c r="Z927" s="1564" t="s">
        <v>1422</v>
      </c>
      <c r="AA927" s="1565" t="s">
        <v>1423</v>
      </c>
      <c r="AB927" s="1566" t="s">
        <v>1424</v>
      </c>
      <c r="AC927" s="1564" t="s">
        <v>1425</v>
      </c>
      <c r="AD927" s="1565" t="s">
        <v>1426</v>
      </c>
      <c r="AE927" s="1566" t="s">
        <v>1427</v>
      </c>
      <c r="AF927" s="1564" t="s">
        <v>1428</v>
      </c>
      <c r="AG927" s="1567" t="s">
        <v>1429</v>
      </c>
    </row>
    <row r="928" spans="2:64" s="1520" customFormat="1" ht="11.45" customHeight="1" thickTop="1">
      <c r="B928" s="1568" t="s">
        <v>1732</v>
      </c>
      <c r="C928" s="1497">
        <v>734</v>
      </c>
      <c r="D928" s="1569" t="s">
        <v>1435</v>
      </c>
      <c r="E928" s="1497">
        <v>1424</v>
      </c>
      <c r="F928" s="1570">
        <v>28</v>
      </c>
      <c r="G928" s="1570">
        <v>44</v>
      </c>
      <c r="H928" s="1570">
        <v>54</v>
      </c>
      <c r="I928" s="1570">
        <v>60</v>
      </c>
      <c r="J928" s="1570">
        <v>58</v>
      </c>
      <c r="K928" s="1570">
        <v>42</v>
      </c>
      <c r="L928" s="1570">
        <v>73</v>
      </c>
      <c r="M928" s="1570">
        <v>78</v>
      </c>
      <c r="N928" s="1570">
        <v>70</v>
      </c>
      <c r="O928" s="1570">
        <v>82</v>
      </c>
      <c r="P928" s="1570">
        <v>79</v>
      </c>
      <c r="Q928" s="1570">
        <v>111</v>
      </c>
      <c r="R928" s="1570">
        <v>124</v>
      </c>
      <c r="S928" s="1570">
        <v>144</v>
      </c>
      <c r="T928" s="1570">
        <v>127</v>
      </c>
      <c r="U928" s="1570">
        <v>71</v>
      </c>
      <c r="V928" s="1570">
        <v>68</v>
      </c>
      <c r="W928" s="1570">
        <v>68</v>
      </c>
      <c r="X928" s="1570">
        <v>19</v>
      </c>
      <c r="Y928" s="1570">
        <v>2</v>
      </c>
      <c r="Z928" s="1570" t="s">
        <v>36</v>
      </c>
      <c r="AA928" s="1497">
        <v>22</v>
      </c>
      <c r="AB928" s="1570">
        <v>126</v>
      </c>
      <c r="AC928" s="1570">
        <v>777</v>
      </c>
      <c r="AD928" s="1497">
        <v>499</v>
      </c>
      <c r="AE928" s="1571">
        <v>8.9871611982881596</v>
      </c>
      <c r="AF928" s="1571">
        <v>55.420827389443652</v>
      </c>
      <c r="AG928" s="1572">
        <v>35.592011412268185</v>
      </c>
    </row>
    <row r="929" spans="2:33" s="1520" customFormat="1" ht="11.45" customHeight="1">
      <c r="B929" s="1521"/>
      <c r="C929" s="1522"/>
      <c r="D929" s="1523" t="s">
        <v>31</v>
      </c>
      <c r="E929" s="1508">
        <v>644</v>
      </c>
      <c r="F929" s="1499">
        <v>10</v>
      </c>
      <c r="G929" s="1499">
        <v>21</v>
      </c>
      <c r="H929" s="1499">
        <v>32</v>
      </c>
      <c r="I929" s="1499">
        <v>28</v>
      </c>
      <c r="J929" s="1499">
        <v>31</v>
      </c>
      <c r="K929" s="1499">
        <v>27</v>
      </c>
      <c r="L929" s="1499">
        <v>38</v>
      </c>
      <c r="M929" s="1499">
        <v>33</v>
      </c>
      <c r="N929" s="1499">
        <v>34</v>
      </c>
      <c r="O929" s="1499">
        <v>35</v>
      </c>
      <c r="P929" s="1499">
        <v>41</v>
      </c>
      <c r="Q929" s="1499">
        <v>44</v>
      </c>
      <c r="R929" s="1499">
        <v>59</v>
      </c>
      <c r="S929" s="1499">
        <v>62</v>
      </c>
      <c r="T929" s="1499">
        <v>56</v>
      </c>
      <c r="U929" s="1499">
        <v>33</v>
      </c>
      <c r="V929" s="1499">
        <v>22</v>
      </c>
      <c r="W929" s="1499">
        <v>22</v>
      </c>
      <c r="X929" s="1499">
        <v>3</v>
      </c>
      <c r="Y929" s="1499" t="s">
        <v>36</v>
      </c>
      <c r="Z929" s="1499" t="s">
        <v>36</v>
      </c>
      <c r="AA929" s="1508">
        <v>13</v>
      </c>
      <c r="AB929" s="1499">
        <v>63</v>
      </c>
      <c r="AC929" s="1499">
        <v>370</v>
      </c>
      <c r="AD929" s="1508">
        <v>198</v>
      </c>
      <c r="AE929" s="1500">
        <v>9.9841521394611714</v>
      </c>
      <c r="AF929" s="1500">
        <v>58.637083993660852</v>
      </c>
      <c r="AG929" s="1501">
        <v>31.378763866877975</v>
      </c>
    </row>
    <row r="930" spans="2:33" s="1520" customFormat="1" ht="11.45" customHeight="1">
      <c r="B930" s="1537"/>
      <c r="C930" s="1538"/>
      <c r="D930" s="1539" t="s">
        <v>32</v>
      </c>
      <c r="E930" s="1540">
        <v>780</v>
      </c>
      <c r="F930" s="1541">
        <v>18</v>
      </c>
      <c r="G930" s="1541">
        <v>23</v>
      </c>
      <c r="H930" s="1541">
        <v>22</v>
      </c>
      <c r="I930" s="1541">
        <v>32</v>
      </c>
      <c r="J930" s="1541">
        <v>27</v>
      </c>
      <c r="K930" s="1541">
        <v>15</v>
      </c>
      <c r="L930" s="1541">
        <v>35</v>
      </c>
      <c r="M930" s="1541">
        <v>45</v>
      </c>
      <c r="N930" s="1541">
        <v>36</v>
      </c>
      <c r="O930" s="1541">
        <v>47</v>
      </c>
      <c r="P930" s="1541">
        <v>38</v>
      </c>
      <c r="Q930" s="1541">
        <v>67</v>
      </c>
      <c r="R930" s="1541">
        <v>65</v>
      </c>
      <c r="S930" s="1541">
        <v>82</v>
      </c>
      <c r="T930" s="1541">
        <v>71</v>
      </c>
      <c r="U930" s="1541">
        <v>38</v>
      </c>
      <c r="V930" s="1541">
        <v>46</v>
      </c>
      <c r="W930" s="1541">
        <v>46</v>
      </c>
      <c r="X930" s="1541">
        <v>16</v>
      </c>
      <c r="Y930" s="1541">
        <v>2</v>
      </c>
      <c r="Z930" s="1541" t="s">
        <v>36</v>
      </c>
      <c r="AA930" s="1540">
        <v>9</v>
      </c>
      <c r="AB930" s="1541">
        <v>63</v>
      </c>
      <c r="AC930" s="1541">
        <v>407</v>
      </c>
      <c r="AD930" s="1540">
        <v>301</v>
      </c>
      <c r="AE930" s="1542">
        <v>8.1712062256809332</v>
      </c>
      <c r="AF930" s="1542">
        <v>52.788586251621275</v>
      </c>
      <c r="AG930" s="1543">
        <v>39.040207522697798</v>
      </c>
    </row>
    <row r="931" spans="2:33" s="1520" customFormat="1" ht="11.45" customHeight="1">
      <c r="B931" s="1536" t="s">
        <v>1733</v>
      </c>
      <c r="C931" s="1508">
        <v>568</v>
      </c>
      <c r="D931" s="1518" t="s">
        <v>1435</v>
      </c>
      <c r="E931" s="1508">
        <v>1118</v>
      </c>
      <c r="F931" s="1499">
        <v>31</v>
      </c>
      <c r="G931" s="1499">
        <v>30</v>
      </c>
      <c r="H931" s="1499">
        <v>33</v>
      </c>
      <c r="I931" s="1499">
        <v>38</v>
      </c>
      <c r="J931" s="1499">
        <v>54</v>
      </c>
      <c r="K931" s="1499">
        <v>45</v>
      </c>
      <c r="L931" s="1499">
        <v>59</v>
      </c>
      <c r="M931" s="1499">
        <v>57</v>
      </c>
      <c r="N931" s="1499">
        <v>56</v>
      </c>
      <c r="O931" s="1499">
        <v>60</v>
      </c>
      <c r="P931" s="1499">
        <v>74</v>
      </c>
      <c r="Q931" s="1499">
        <v>88</v>
      </c>
      <c r="R931" s="1499">
        <v>85</v>
      </c>
      <c r="S931" s="1499">
        <v>99</v>
      </c>
      <c r="T931" s="1499">
        <v>102</v>
      </c>
      <c r="U931" s="1499">
        <v>64</v>
      </c>
      <c r="V931" s="1499">
        <v>43</v>
      </c>
      <c r="W931" s="1499">
        <v>52</v>
      </c>
      <c r="X931" s="1499">
        <v>24</v>
      </c>
      <c r="Y931" s="1499">
        <v>5</v>
      </c>
      <c r="Z931" s="1499" t="s">
        <v>36</v>
      </c>
      <c r="AA931" s="1508">
        <v>19</v>
      </c>
      <c r="AB931" s="1499">
        <v>94</v>
      </c>
      <c r="AC931" s="1499">
        <v>616</v>
      </c>
      <c r="AD931" s="1508">
        <v>389</v>
      </c>
      <c r="AE931" s="1500">
        <v>8.5532302092811658</v>
      </c>
      <c r="AF931" s="1500">
        <v>56.050955414012741</v>
      </c>
      <c r="AG931" s="1501">
        <v>35.395814376706099</v>
      </c>
    </row>
    <row r="932" spans="2:33" s="1520" customFormat="1" ht="11.45" customHeight="1">
      <c r="B932" s="1521"/>
      <c r="C932" s="1522"/>
      <c r="D932" s="1523" t="s">
        <v>31</v>
      </c>
      <c r="E932" s="1508">
        <v>537</v>
      </c>
      <c r="F932" s="1499">
        <v>16</v>
      </c>
      <c r="G932" s="1499">
        <v>14</v>
      </c>
      <c r="H932" s="1499">
        <v>20</v>
      </c>
      <c r="I932" s="1499">
        <v>18</v>
      </c>
      <c r="J932" s="1499">
        <v>23</v>
      </c>
      <c r="K932" s="1499">
        <v>17</v>
      </c>
      <c r="L932" s="1499">
        <v>25</v>
      </c>
      <c r="M932" s="1499">
        <v>28</v>
      </c>
      <c r="N932" s="1499">
        <v>36</v>
      </c>
      <c r="O932" s="1499">
        <v>29</v>
      </c>
      <c r="P932" s="1499">
        <v>36</v>
      </c>
      <c r="Q932" s="1499">
        <v>45</v>
      </c>
      <c r="R932" s="1499">
        <v>40</v>
      </c>
      <c r="S932" s="1499">
        <v>54</v>
      </c>
      <c r="T932" s="1499">
        <v>50</v>
      </c>
      <c r="U932" s="1499">
        <v>25</v>
      </c>
      <c r="V932" s="1499">
        <v>17</v>
      </c>
      <c r="W932" s="1499">
        <v>22</v>
      </c>
      <c r="X932" s="1499">
        <v>5</v>
      </c>
      <c r="Y932" s="1499">
        <v>3</v>
      </c>
      <c r="Z932" s="1499" t="s">
        <v>36</v>
      </c>
      <c r="AA932" s="1508">
        <v>14</v>
      </c>
      <c r="AB932" s="1499">
        <v>50</v>
      </c>
      <c r="AC932" s="1499">
        <v>297</v>
      </c>
      <c r="AD932" s="1508">
        <v>176</v>
      </c>
      <c r="AE932" s="1500">
        <v>9.5602294455066925</v>
      </c>
      <c r="AF932" s="1500">
        <v>56.787762906309744</v>
      </c>
      <c r="AG932" s="1501">
        <v>33.652007648183556</v>
      </c>
    </row>
    <row r="933" spans="2:33" s="1520" customFormat="1" ht="11.45" customHeight="1">
      <c r="B933" s="1536"/>
      <c r="C933" s="1546"/>
      <c r="D933" s="1518" t="s">
        <v>32</v>
      </c>
      <c r="E933" s="1508">
        <v>581</v>
      </c>
      <c r="F933" s="1499">
        <v>15</v>
      </c>
      <c r="G933" s="1499">
        <v>16</v>
      </c>
      <c r="H933" s="1499">
        <v>13</v>
      </c>
      <c r="I933" s="1499">
        <v>20</v>
      </c>
      <c r="J933" s="1499">
        <v>31</v>
      </c>
      <c r="K933" s="1499">
        <v>28</v>
      </c>
      <c r="L933" s="1499">
        <v>34</v>
      </c>
      <c r="M933" s="1499">
        <v>29</v>
      </c>
      <c r="N933" s="1499">
        <v>20</v>
      </c>
      <c r="O933" s="1499">
        <v>31</v>
      </c>
      <c r="P933" s="1499">
        <v>38</v>
      </c>
      <c r="Q933" s="1499">
        <v>43</v>
      </c>
      <c r="R933" s="1499">
        <v>45</v>
      </c>
      <c r="S933" s="1499">
        <v>45</v>
      </c>
      <c r="T933" s="1499">
        <v>52</v>
      </c>
      <c r="U933" s="1499">
        <v>39</v>
      </c>
      <c r="V933" s="1499">
        <v>26</v>
      </c>
      <c r="W933" s="1499">
        <v>30</v>
      </c>
      <c r="X933" s="1499">
        <v>19</v>
      </c>
      <c r="Y933" s="1499">
        <v>2</v>
      </c>
      <c r="Z933" s="1499" t="s">
        <v>36</v>
      </c>
      <c r="AA933" s="1508">
        <v>5</v>
      </c>
      <c r="AB933" s="1499">
        <v>44</v>
      </c>
      <c r="AC933" s="1499">
        <v>319</v>
      </c>
      <c r="AD933" s="1508">
        <v>213</v>
      </c>
      <c r="AE933" s="1500">
        <v>7.6388888888888893</v>
      </c>
      <c r="AF933" s="1500">
        <v>55.381944444444443</v>
      </c>
      <c r="AG933" s="1501">
        <v>36.979166666666671</v>
      </c>
    </row>
    <row r="934" spans="2:33" s="1520" customFormat="1" ht="11.45" customHeight="1">
      <c r="B934" s="1544" t="s">
        <v>1734</v>
      </c>
      <c r="C934" s="1545">
        <v>242</v>
      </c>
      <c r="D934" s="1547" t="s">
        <v>1435</v>
      </c>
      <c r="E934" s="1545">
        <v>479</v>
      </c>
      <c r="F934" s="1548">
        <v>11</v>
      </c>
      <c r="G934" s="1548">
        <v>9</v>
      </c>
      <c r="H934" s="1548">
        <v>17</v>
      </c>
      <c r="I934" s="1548">
        <v>20</v>
      </c>
      <c r="J934" s="1548">
        <v>31</v>
      </c>
      <c r="K934" s="1548">
        <v>24</v>
      </c>
      <c r="L934" s="1548">
        <v>15</v>
      </c>
      <c r="M934" s="1548">
        <v>26</v>
      </c>
      <c r="N934" s="1548">
        <v>32</v>
      </c>
      <c r="O934" s="1548">
        <v>40</v>
      </c>
      <c r="P934" s="1548">
        <v>29</v>
      </c>
      <c r="Q934" s="1548">
        <v>31</v>
      </c>
      <c r="R934" s="1548">
        <v>36</v>
      </c>
      <c r="S934" s="1548">
        <v>33</v>
      </c>
      <c r="T934" s="1548">
        <v>43</v>
      </c>
      <c r="U934" s="1548">
        <v>29</v>
      </c>
      <c r="V934" s="1548">
        <v>23</v>
      </c>
      <c r="W934" s="1548">
        <v>16</v>
      </c>
      <c r="X934" s="1548">
        <v>6</v>
      </c>
      <c r="Y934" s="1548">
        <v>3</v>
      </c>
      <c r="Z934" s="1548">
        <v>1</v>
      </c>
      <c r="AA934" s="1545">
        <v>4</v>
      </c>
      <c r="AB934" s="1548">
        <v>37</v>
      </c>
      <c r="AC934" s="1548">
        <v>284</v>
      </c>
      <c r="AD934" s="1545">
        <v>154</v>
      </c>
      <c r="AE934" s="1549">
        <v>7.7894736842105265</v>
      </c>
      <c r="AF934" s="1549">
        <v>59.789473684210527</v>
      </c>
      <c r="AG934" s="1550">
        <v>32.421052631578945</v>
      </c>
    </row>
    <row r="935" spans="2:33" s="1520" customFormat="1" ht="11.45" customHeight="1">
      <c r="B935" s="1521"/>
      <c r="C935" s="1522"/>
      <c r="D935" s="1523" t="s">
        <v>31</v>
      </c>
      <c r="E935" s="1508">
        <v>216</v>
      </c>
      <c r="F935" s="1499">
        <v>6</v>
      </c>
      <c r="G935" s="1499">
        <v>6</v>
      </c>
      <c r="H935" s="1499">
        <v>7</v>
      </c>
      <c r="I935" s="1499">
        <v>9</v>
      </c>
      <c r="J935" s="1499">
        <v>15</v>
      </c>
      <c r="K935" s="1499">
        <v>13</v>
      </c>
      <c r="L935" s="1499">
        <v>8</v>
      </c>
      <c r="M935" s="1499">
        <v>14</v>
      </c>
      <c r="N935" s="1499">
        <v>19</v>
      </c>
      <c r="O935" s="1499">
        <v>16</v>
      </c>
      <c r="P935" s="1499">
        <v>12</v>
      </c>
      <c r="Q935" s="1499">
        <v>14</v>
      </c>
      <c r="R935" s="1499">
        <v>22</v>
      </c>
      <c r="S935" s="1499">
        <v>14</v>
      </c>
      <c r="T935" s="1499">
        <v>12</v>
      </c>
      <c r="U935" s="1499">
        <v>12</v>
      </c>
      <c r="V935" s="1499">
        <v>9</v>
      </c>
      <c r="W935" s="1499">
        <v>2</v>
      </c>
      <c r="X935" s="1499">
        <v>4</v>
      </c>
      <c r="Y935" s="1499" t="s">
        <v>36</v>
      </c>
      <c r="Z935" s="1499" t="s">
        <v>36</v>
      </c>
      <c r="AA935" s="1508">
        <v>2</v>
      </c>
      <c r="AB935" s="1499">
        <v>19</v>
      </c>
      <c r="AC935" s="1499">
        <v>142</v>
      </c>
      <c r="AD935" s="1508">
        <v>53</v>
      </c>
      <c r="AE935" s="1500">
        <v>8.8785046728971952</v>
      </c>
      <c r="AF935" s="1500">
        <v>66.355140186915889</v>
      </c>
      <c r="AG935" s="1501">
        <v>24.766355140186917</v>
      </c>
    </row>
    <row r="936" spans="2:33" s="1520" customFormat="1" ht="11.45" customHeight="1">
      <c r="B936" s="1537"/>
      <c r="C936" s="1538"/>
      <c r="D936" s="1539" t="s">
        <v>32</v>
      </c>
      <c r="E936" s="1540">
        <v>263</v>
      </c>
      <c r="F936" s="1541">
        <v>5</v>
      </c>
      <c r="G936" s="1541">
        <v>3</v>
      </c>
      <c r="H936" s="1541">
        <v>10</v>
      </c>
      <c r="I936" s="1541">
        <v>11</v>
      </c>
      <c r="J936" s="1541">
        <v>16</v>
      </c>
      <c r="K936" s="1541">
        <v>11</v>
      </c>
      <c r="L936" s="1541">
        <v>7</v>
      </c>
      <c r="M936" s="1541">
        <v>12</v>
      </c>
      <c r="N936" s="1541">
        <v>13</v>
      </c>
      <c r="O936" s="1541">
        <v>24</v>
      </c>
      <c r="P936" s="1541">
        <v>17</v>
      </c>
      <c r="Q936" s="1541">
        <v>17</v>
      </c>
      <c r="R936" s="1541">
        <v>14</v>
      </c>
      <c r="S936" s="1541">
        <v>19</v>
      </c>
      <c r="T936" s="1541">
        <v>31</v>
      </c>
      <c r="U936" s="1541">
        <v>17</v>
      </c>
      <c r="V936" s="1541">
        <v>14</v>
      </c>
      <c r="W936" s="1541">
        <v>14</v>
      </c>
      <c r="X936" s="1541">
        <v>2</v>
      </c>
      <c r="Y936" s="1541">
        <v>3</v>
      </c>
      <c r="Z936" s="1541">
        <v>1</v>
      </c>
      <c r="AA936" s="1540">
        <v>2</v>
      </c>
      <c r="AB936" s="1541">
        <v>18</v>
      </c>
      <c r="AC936" s="1541">
        <v>142</v>
      </c>
      <c r="AD936" s="1540">
        <v>101</v>
      </c>
      <c r="AE936" s="1542">
        <v>6.8965517241379306</v>
      </c>
      <c r="AF936" s="1542">
        <v>54.406130268199234</v>
      </c>
      <c r="AG936" s="1543">
        <v>38.697318007662837</v>
      </c>
    </row>
    <row r="937" spans="2:33" s="1520" customFormat="1" ht="11.45" customHeight="1">
      <c r="B937" s="1536" t="s">
        <v>1735</v>
      </c>
      <c r="C937" s="1508">
        <v>358</v>
      </c>
      <c r="D937" s="1518" t="s">
        <v>1435</v>
      </c>
      <c r="E937" s="1508">
        <v>992</v>
      </c>
      <c r="F937" s="1499">
        <v>13</v>
      </c>
      <c r="G937" s="1499">
        <v>29</v>
      </c>
      <c r="H937" s="1499">
        <v>20</v>
      </c>
      <c r="I937" s="1499">
        <v>21</v>
      </c>
      <c r="J937" s="1499">
        <v>25</v>
      </c>
      <c r="K937" s="1499">
        <v>26</v>
      </c>
      <c r="L937" s="1499">
        <v>25</v>
      </c>
      <c r="M937" s="1499">
        <v>34</v>
      </c>
      <c r="N937" s="1499">
        <v>40</v>
      </c>
      <c r="O937" s="1499">
        <v>52</v>
      </c>
      <c r="P937" s="1499">
        <v>43</v>
      </c>
      <c r="Q937" s="1499">
        <v>73</v>
      </c>
      <c r="R937" s="1499">
        <v>90</v>
      </c>
      <c r="S937" s="1499">
        <v>95</v>
      </c>
      <c r="T937" s="1499">
        <v>109</v>
      </c>
      <c r="U937" s="1499">
        <v>74</v>
      </c>
      <c r="V937" s="1499">
        <v>77</v>
      </c>
      <c r="W937" s="1499">
        <v>84</v>
      </c>
      <c r="X937" s="1499">
        <v>29</v>
      </c>
      <c r="Y937" s="1499">
        <v>12</v>
      </c>
      <c r="Z937" s="1499">
        <v>3</v>
      </c>
      <c r="AA937" s="1508">
        <v>18</v>
      </c>
      <c r="AB937" s="1499">
        <v>62</v>
      </c>
      <c r="AC937" s="1499">
        <v>429</v>
      </c>
      <c r="AD937" s="1508">
        <v>483</v>
      </c>
      <c r="AE937" s="1500">
        <v>6.3655030800821351</v>
      </c>
      <c r="AF937" s="1500">
        <v>44.045174537987677</v>
      </c>
      <c r="AG937" s="1501">
        <v>49.589322381930181</v>
      </c>
    </row>
    <row r="938" spans="2:33" s="1520" customFormat="1" ht="11.45" customHeight="1">
      <c r="B938" s="1521"/>
      <c r="C938" s="1522"/>
      <c r="D938" s="1523" t="s">
        <v>31</v>
      </c>
      <c r="E938" s="1508">
        <v>416</v>
      </c>
      <c r="F938" s="1499">
        <v>7</v>
      </c>
      <c r="G938" s="1499">
        <v>13</v>
      </c>
      <c r="H938" s="1499">
        <v>4</v>
      </c>
      <c r="I938" s="1499">
        <v>10</v>
      </c>
      <c r="J938" s="1499">
        <v>14</v>
      </c>
      <c r="K938" s="1499">
        <v>12</v>
      </c>
      <c r="L938" s="1499">
        <v>13</v>
      </c>
      <c r="M938" s="1499">
        <v>20</v>
      </c>
      <c r="N938" s="1499">
        <v>20</v>
      </c>
      <c r="O938" s="1499">
        <v>27</v>
      </c>
      <c r="P938" s="1499">
        <v>18</v>
      </c>
      <c r="Q938" s="1499">
        <v>36</v>
      </c>
      <c r="R938" s="1499">
        <v>39</v>
      </c>
      <c r="S938" s="1499">
        <v>35</v>
      </c>
      <c r="T938" s="1499">
        <v>53</v>
      </c>
      <c r="U938" s="1499">
        <v>29</v>
      </c>
      <c r="V938" s="1499">
        <v>21</v>
      </c>
      <c r="W938" s="1499">
        <v>27</v>
      </c>
      <c r="X938" s="1499">
        <v>7</v>
      </c>
      <c r="Y938" s="1499">
        <v>1</v>
      </c>
      <c r="Z938" s="1499" t="s">
        <v>36</v>
      </c>
      <c r="AA938" s="1508">
        <v>10</v>
      </c>
      <c r="AB938" s="1499">
        <v>24</v>
      </c>
      <c r="AC938" s="1499">
        <v>209</v>
      </c>
      <c r="AD938" s="1508">
        <v>173</v>
      </c>
      <c r="AE938" s="1500">
        <v>5.9113300492610836</v>
      </c>
      <c r="AF938" s="1500">
        <v>51.477832512315267</v>
      </c>
      <c r="AG938" s="1501">
        <v>42.610837438423644</v>
      </c>
    </row>
    <row r="939" spans="2:33" s="1520" customFormat="1" ht="11.45" customHeight="1">
      <c r="B939" s="1536"/>
      <c r="C939" s="1546"/>
      <c r="D939" s="1518" t="s">
        <v>32</v>
      </c>
      <c r="E939" s="1508">
        <v>576</v>
      </c>
      <c r="F939" s="1499">
        <v>6</v>
      </c>
      <c r="G939" s="1499">
        <v>16</v>
      </c>
      <c r="H939" s="1499">
        <v>16</v>
      </c>
      <c r="I939" s="1499">
        <v>11</v>
      </c>
      <c r="J939" s="1499">
        <v>11</v>
      </c>
      <c r="K939" s="1499">
        <v>14</v>
      </c>
      <c r="L939" s="1499">
        <v>12</v>
      </c>
      <c r="M939" s="1499">
        <v>14</v>
      </c>
      <c r="N939" s="1499">
        <v>20</v>
      </c>
      <c r="O939" s="1499">
        <v>25</v>
      </c>
      <c r="P939" s="1499">
        <v>25</v>
      </c>
      <c r="Q939" s="1499">
        <v>37</v>
      </c>
      <c r="R939" s="1499">
        <v>51</v>
      </c>
      <c r="S939" s="1499">
        <v>60</v>
      </c>
      <c r="T939" s="1499">
        <v>56</v>
      </c>
      <c r="U939" s="1499">
        <v>45</v>
      </c>
      <c r="V939" s="1499">
        <v>56</v>
      </c>
      <c r="W939" s="1499">
        <v>57</v>
      </c>
      <c r="X939" s="1499">
        <v>22</v>
      </c>
      <c r="Y939" s="1499">
        <v>11</v>
      </c>
      <c r="Z939" s="1499">
        <v>3</v>
      </c>
      <c r="AA939" s="1508">
        <v>8</v>
      </c>
      <c r="AB939" s="1499">
        <v>38</v>
      </c>
      <c r="AC939" s="1499">
        <v>220</v>
      </c>
      <c r="AD939" s="1508">
        <v>310</v>
      </c>
      <c r="AE939" s="1500">
        <v>6.6901408450704221</v>
      </c>
      <c r="AF939" s="1500">
        <v>38.732394366197184</v>
      </c>
      <c r="AG939" s="1501">
        <v>54.577464788732399</v>
      </c>
    </row>
    <row r="940" spans="2:33" s="1520" customFormat="1" ht="11.45" customHeight="1">
      <c r="B940" s="1544" t="s">
        <v>1736</v>
      </c>
      <c r="C940" s="1545">
        <v>269</v>
      </c>
      <c r="D940" s="1547" t="s">
        <v>1435</v>
      </c>
      <c r="E940" s="1545">
        <v>644</v>
      </c>
      <c r="F940" s="1548">
        <v>11</v>
      </c>
      <c r="G940" s="1548">
        <v>16</v>
      </c>
      <c r="H940" s="1548">
        <v>31</v>
      </c>
      <c r="I940" s="1548">
        <v>48</v>
      </c>
      <c r="J940" s="1548">
        <v>33</v>
      </c>
      <c r="K940" s="1548">
        <v>24</v>
      </c>
      <c r="L940" s="1548">
        <v>15</v>
      </c>
      <c r="M940" s="1548">
        <v>19</v>
      </c>
      <c r="N940" s="1548">
        <v>31</v>
      </c>
      <c r="O940" s="1548">
        <v>41</v>
      </c>
      <c r="P940" s="1548">
        <v>51</v>
      </c>
      <c r="Q940" s="1548">
        <v>79</v>
      </c>
      <c r="R940" s="1548">
        <v>70</v>
      </c>
      <c r="S940" s="1548">
        <v>60</v>
      </c>
      <c r="T940" s="1548">
        <v>43</v>
      </c>
      <c r="U940" s="1548">
        <v>30</v>
      </c>
      <c r="V940" s="1548">
        <v>20</v>
      </c>
      <c r="W940" s="1548">
        <v>16</v>
      </c>
      <c r="X940" s="1548">
        <v>3</v>
      </c>
      <c r="Y940" s="1548">
        <v>2</v>
      </c>
      <c r="Z940" s="1548" t="s">
        <v>36</v>
      </c>
      <c r="AA940" s="1545">
        <v>1</v>
      </c>
      <c r="AB940" s="1548">
        <v>58</v>
      </c>
      <c r="AC940" s="1548">
        <v>411</v>
      </c>
      <c r="AD940" s="1545">
        <v>174</v>
      </c>
      <c r="AE940" s="1549">
        <v>9.0202177293934671</v>
      </c>
      <c r="AF940" s="1549">
        <v>63.919129082426132</v>
      </c>
      <c r="AG940" s="1550">
        <v>27.060653188180407</v>
      </c>
    </row>
    <row r="941" spans="2:33" s="1520" customFormat="1" ht="11.45" customHeight="1">
      <c r="B941" s="1521"/>
      <c r="C941" s="1522"/>
      <c r="D941" s="1523" t="s">
        <v>31</v>
      </c>
      <c r="E941" s="1508">
        <v>293</v>
      </c>
      <c r="F941" s="1499">
        <v>4</v>
      </c>
      <c r="G941" s="1499">
        <v>3</v>
      </c>
      <c r="H941" s="1499">
        <v>15</v>
      </c>
      <c r="I941" s="1499">
        <v>25</v>
      </c>
      <c r="J941" s="1499">
        <v>15</v>
      </c>
      <c r="K941" s="1499">
        <v>13</v>
      </c>
      <c r="L941" s="1499">
        <v>6</v>
      </c>
      <c r="M941" s="1499">
        <v>11</v>
      </c>
      <c r="N941" s="1499">
        <v>12</v>
      </c>
      <c r="O941" s="1499">
        <v>19</v>
      </c>
      <c r="P941" s="1499">
        <v>17</v>
      </c>
      <c r="Q941" s="1499">
        <v>37</v>
      </c>
      <c r="R941" s="1499">
        <v>37</v>
      </c>
      <c r="S941" s="1499">
        <v>26</v>
      </c>
      <c r="T941" s="1499">
        <v>23</v>
      </c>
      <c r="U941" s="1499">
        <v>16</v>
      </c>
      <c r="V941" s="1499">
        <v>6</v>
      </c>
      <c r="W941" s="1499">
        <v>4</v>
      </c>
      <c r="X941" s="1499">
        <v>3</v>
      </c>
      <c r="Y941" s="1499" t="s">
        <v>36</v>
      </c>
      <c r="Z941" s="1499" t="s">
        <v>36</v>
      </c>
      <c r="AA941" s="1508">
        <v>1</v>
      </c>
      <c r="AB941" s="1499">
        <v>22</v>
      </c>
      <c r="AC941" s="1499">
        <v>192</v>
      </c>
      <c r="AD941" s="1508">
        <v>78</v>
      </c>
      <c r="AE941" s="1500">
        <v>7.5342465753424657</v>
      </c>
      <c r="AF941" s="1500">
        <v>65.753424657534239</v>
      </c>
      <c r="AG941" s="1501">
        <v>26.712328767123289</v>
      </c>
    </row>
    <row r="942" spans="2:33" s="1520" customFormat="1" ht="11.45" customHeight="1">
      <c r="B942" s="1537"/>
      <c r="C942" s="1538"/>
      <c r="D942" s="1539" t="s">
        <v>32</v>
      </c>
      <c r="E942" s="1540">
        <v>351</v>
      </c>
      <c r="F942" s="1541">
        <v>7</v>
      </c>
      <c r="G942" s="1541">
        <v>13</v>
      </c>
      <c r="H942" s="1541">
        <v>16</v>
      </c>
      <c r="I942" s="1541">
        <v>23</v>
      </c>
      <c r="J942" s="1541">
        <v>18</v>
      </c>
      <c r="K942" s="1541">
        <v>11</v>
      </c>
      <c r="L942" s="1541">
        <v>9</v>
      </c>
      <c r="M942" s="1541">
        <v>8</v>
      </c>
      <c r="N942" s="1541">
        <v>19</v>
      </c>
      <c r="O942" s="1541">
        <v>22</v>
      </c>
      <c r="P942" s="1541">
        <v>34</v>
      </c>
      <c r="Q942" s="1541">
        <v>42</v>
      </c>
      <c r="R942" s="1541">
        <v>33</v>
      </c>
      <c r="S942" s="1541">
        <v>34</v>
      </c>
      <c r="T942" s="1541">
        <v>20</v>
      </c>
      <c r="U942" s="1541">
        <v>14</v>
      </c>
      <c r="V942" s="1541">
        <v>14</v>
      </c>
      <c r="W942" s="1541">
        <v>12</v>
      </c>
      <c r="X942" s="1541" t="s">
        <v>36</v>
      </c>
      <c r="Y942" s="1541">
        <v>2</v>
      </c>
      <c r="Z942" s="1541" t="s">
        <v>36</v>
      </c>
      <c r="AA942" s="1540" t="s">
        <v>36</v>
      </c>
      <c r="AB942" s="1541">
        <v>36</v>
      </c>
      <c r="AC942" s="1541">
        <v>219</v>
      </c>
      <c r="AD942" s="1540">
        <v>96</v>
      </c>
      <c r="AE942" s="1542">
        <v>10.256410256410255</v>
      </c>
      <c r="AF942" s="1542">
        <v>62.393162393162392</v>
      </c>
      <c r="AG942" s="1543">
        <v>27.350427350427353</v>
      </c>
    </row>
    <row r="943" spans="2:33" s="1520" customFormat="1" ht="11.45" customHeight="1">
      <c r="B943" s="1536" t="s">
        <v>1737</v>
      </c>
      <c r="C943" s="1508">
        <v>668</v>
      </c>
      <c r="D943" s="1518" t="s">
        <v>1435</v>
      </c>
      <c r="E943" s="1508">
        <v>1130</v>
      </c>
      <c r="F943" s="1499">
        <v>33</v>
      </c>
      <c r="G943" s="1499">
        <v>21</v>
      </c>
      <c r="H943" s="1499">
        <v>24</v>
      </c>
      <c r="I943" s="1499">
        <v>90</v>
      </c>
      <c r="J943" s="1499">
        <v>106</v>
      </c>
      <c r="K943" s="1499">
        <v>56</v>
      </c>
      <c r="L943" s="1499">
        <v>50</v>
      </c>
      <c r="M943" s="1499">
        <v>42</v>
      </c>
      <c r="N943" s="1499">
        <v>51</v>
      </c>
      <c r="O943" s="1499">
        <v>71</v>
      </c>
      <c r="P943" s="1499">
        <v>60</v>
      </c>
      <c r="Q943" s="1499">
        <v>63</v>
      </c>
      <c r="R943" s="1499">
        <v>65</v>
      </c>
      <c r="S943" s="1499">
        <v>74</v>
      </c>
      <c r="T943" s="1499">
        <v>89</v>
      </c>
      <c r="U943" s="1499">
        <v>58</v>
      </c>
      <c r="V943" s="1499">
        <v>55</v>
      </c>
      <c r="W943" s="1499">
        <v>51</v>
      </c>
      <c r="X943" s="1499">
        <v>21</v>
      </c>
      <c r="Y943" s="1499">
        <v>1</v>
      </c>
      <c r="Z943" s="1499" t="s">
        <v>36</v>
      </c>
      <c r="AA943" s="1508">
        <v>49</v>
      </c>
      <c r="AB943" s="1499">
        <v>78</v>
      </c>
      <c r="AC943" s="1499">
        <v>654</v>
      </c>
      <c r="AD943" s="1508">
        <v>349</v>
      </c>
      <c r="AE943" s="1500">
        <v>7.2155411655874193</v>
      </c>
      <c r="AF943" s="1500">
        <v>60.499537465309892</v>
      </c>
      <c r="AG943" s="1501">
        <v>32.284921369102683</v>
      </c>
    </row>
    <row r="944" spans="2:33" s="1520" customFormat="1" ht="11.45" customHeight="1">
      <c r="B944" s="1521"/>
      <c r="C944" s="1522"/>
      <c r="D944" s="1523" t="s">
        <v>31</v>
      </c>
      <c r="E944" s="1508">
        <v>559</v>
      </c>
      <c r="F944" s="1499">
        <v>20</v>
      </c>
      <c r="G944" s="1499">
        <v>12</v>
      </c>
      <c r="H944" s="1499">
        <v>15</v>
      </c>
      <c r="I944" s="1499">
        <v>56</v>
      </c>
      <c r="J944" s="1499">
        <v>71</v>
      </c>
      <c r="K944" s="1499">
        <v>36</v>
      </c>
      <c r="L944" s="1499">
        <v>20</v>
      </c>
      <c r="M944" s="1499">
        <v>18</v>
      </c>
      <c r="N944" s="1499">
        <v>27</v>
      </c>
      <c r="O944" s="1499">
        <v>34</v>
      </c>
      <c r="P944" s="1499">
        <v>30</v>
      </c>
      <c r="Q944" s="1499">
        <v>26</v>
      </c>
      <c r="R944" s="1499">
        <v>27</v>
      </c>
      <c r="S944" s="1499">
        <v>32</v>
      </c>
      <c r="T944" s="1499">
        <v>41</v>
      </c>
      <c r="U944" s="1499">
        <v>18</v>
      </c>
      <c r="V944" s="1499">
        <v>21</v>
      </c>
      <c r="W944" s="1499">
        <v>15</v>
      </c>
      <c r="X944" s="1499">
        <v>10</v>
      </c>
      <c r="Y944" s="1499">
        <v>1</v>
      </c>
      <c r="Z944" s="1499" t="s">
        <v>36</v>
      </c>
      <c r="AA944" s="1508">
        <v>29</v>
      </c>
      <c r="AB944" s="1499">
        <v>47</v>
      </c>
      <c r="AC944" s="1499">
        <v>345</v>
      </c>
      <c r="AD944" s="1508">
        <v>138</v>
      </c>
      <c r="AE944" s="1500">
        <v>8.8679245283018862</v>
      </c>
      <c r="AF944" s="1500">
        <v>65.094339622641513</v>
      </c>
      <c r="AG944" s="1501">
        <v>26.037735849056602</v>
      </c>
    </row>
    <row r="945" spans="2:33" s="1520" customFormat="1" ht="11.45" customHeight="1">
      <c r="B945" s="1536"/>
      <c r="C945" s="1546"/>
      <c r="D945" s="1518" t="s">
        <v>32</v>
      </c>
      <c r="E945" s="1508">
        <v>571</v>
      </c>
      <c r="F945" s="1499">
        <v>13</v>
      </c>
      <c r="G945" s="1499">
        <v>9</v>
      </c>
      <c r="H945" s="1499">
        <v>9</v>
      </c>
      <c r="I945" s="1499">
        <v>34</v>
      </c>
      <c r="J945" s="1499">
        <v>35</v>
      </c>
      <c r="K945" s="1499">
        <v>20</v>
      </c>
      <c r="L945" s="1499">
        <v>30</v>
      </c>
      <c r="M945" s="1499">
        <v>24</v>
      </c>
      <c r="N945" s="1499">
        <v>24</v>
      </c>
      <c r="O945" s="1499">
        <v>37</v>
      </c>
      <c r="P945" s="1499">
        <v>30</v>
      </c>
      <c r="Q945" s="1499">
        <v>37</v>
      </c>
      <c r="R945" s="1499">
        <v>38</v>
      </c>
      <c r="S945" s="1499">
        <v>42</v>
      </c>
      <c r="T945" s="1499">
        <v>48</v>
      </c>
      <c r="U945" s="1499">
        <v>40</v>
      </c>
      <c r="V945" s="1499">
        <v>34</v>
      </c>
      <c r="W945" s="1499">
        <v>36</v>
      </c>
      <c r="X945" s="1499">
        <v>11</v>
      </c>
      <c r="Y945" s="1499" t="s">
        <v>36</v>
      </c>
      <c r="Z945" s="1499" t="s">
        <v>36</v>
      </c>
      <c r="AA945" s="1508">
        <v>20</v>
      </c>
      <c r="AB945" s="1499">
        <v>31</v>
      </c>
      <c r="AC945" s="1499">
        <v>309</v>
      </c>
      <c r="AD945" s="1508">
        <v>211</v>
      </c>
      <c r="AE945" s="1500">
        <v>5.6261343012704179</v>
      </c>
      <c r="AF945" s="1500">
        <v>56.079854809437393</v>
      </c>
      <c r="AG945" s="1501">
        <v>38.294010889292196</v>
      </c>
    </row>
    <row r="946" spans="2:33" s="1520" customFormat="1" ht="11.45" customHeight="1">
      <c r="B946" s="1544" t="s">
        <v>1738</v>
      </c>
      <c r="C946" s="1545">
        <v>675</v>
      </c>
      <c r="D946" s="1547" t="s">
        <v>1435</v>
      </c>
      <c r="E946" s="1545">
        <v>1308</v>
      </c>
      <c r="F946" s="1548">
        <v>44</v>
      </c>
      <c r="G946" s="1548">
        <v>48</v>
      </c>
      <c r="H946" s="1548">
        <v>34</v>
      </c>
      <c r="I946" s="1548">
        <v>50</v>
      </c>
      <c r="J946" s="1548">
        <v>65</v>
      </c>
      <c r="K946" s="1548">
        <v>52</v>
      </c>
      <c r="L946" s="1548">
        <v>76</v>
      </c>
      <c r="M946" s="1548">
        <v>70</v>
      </c>
      <c r="N946" s="1548">
        <v>66</v>
      </c>
      <c r="O946" s="1548">
        <v>85</v>
      </c>
      <c r="P946" s="1548">
        <v>77</v>
      </c>
      <c r="Q946" s="1548">
        <v>110</v>
      </c>
      <c r="R946" s="1548">
        <v>101</v>
      </c>
      <c r="S946" s="1548">
        <v>113</v>
      </c>
      <c r="T946" s="1548">
        <v>108</v>
      </c>
      <c r="U946" s="1548">
        <v>52</v>
      </c>
      <c r="V946" s="1548">
        <v>74</v>
      </c>
      <c r="W946" s="1548">
        <v>48</v>
      </c>
      <c r="X946" s="1548">
        <v>23</v>
      </c>
      <c r="Y946" s="1548">
        <v>6</v>
      </c>
      <c r="Z946" s="1548">
        <v>1</v>
      </c>
      <c r="AA946" s="1545">
        <v>5</v>
      </c>
      <c r="AB946" s="1548">
        <v>126</v>
      </c>
      <c r="AC946" s="1548">
        <v>752</v>
      </c>
      <c r="AD946" s="1545">
        <v>425</v>
      </c>
      <c r="AE946" s="1549">
        <v>9.6699923254029159</v>
      </c>
      <c r="AF946" s="1549">
        <v>57.712970069071382</v>
      </c>
      <c r="AG946" s="1550">
        <v>32.617037605525709</v>
      </c>
    </row>
    <row r="947" spans="2:33" s="1520" customFormat="1" ht="11.45" customHeight="1">
      <c r="B947" s="1521"/>
      <c r="C947" s="1522"/>
      <c r="D947" s="1523" t="s">
        <v>31</v>
      </c>
      <c r="E947" s="1508">
        <v>660</v>
      </c>
      <c r="F947" s="1499">
        <v>26</v>
      </c>
      <c r="G947" s="1499">
        <v>22</v>
      </c>
      <c r="H947" s="1499">
        <v>13</v>
      </c>
      <c r="I947" s="1499">
        <v>25</v>
      </c>
      <c r="J947" s="1499">
        <v>46</v>
      </c>
      <c r="K947" s="1499">
        <v>26</v>
      </c>
      <c r="L947" s="1499">
        <v>48</v>
      </c>
      <c r="M947" s="1499">
        <v>41</v>
      </c>
      <c r="N947" s="1499">
        <v>30</v>
      </c>
      <c r="O947" s="1499">
        <v>41</v>
      </c>
      <c r="P947" s="1499">
        <v>44</v>
      </c>
      <c r="Q947" s="1499">
        <v>56</v>
      </c>
      <c r="R947" s="1499">
        <v>44</v>
      </c>
      <c r="S947" s="1499">
        <v>62</v>
      </c>
      <c r="T947" s="1499">
        <v>53</v>
      </c>
      <c r="U947" s="1499">
        <v>26</v>
      </c>
      <c r="V947" s="1499">
        <v>26</v>
      </c>
      <c r="W947" s="1499">
        <v>18</v>
      </c>
      <c r="X947" s="1499">
        <v>7</v>
      </c>
      <c r="Y947" s="1499">
        <v>2</v>
      </c>
      <c r="Z947" s="1499" t="s">
        <v>36</v>
      </c>
      <c r="AA947" s="1508">
        <v>4</v>
      </c>
      <c r="AB947" s="1499">
        <v>61</v>
      </c>
      <c r="AC947" s="1499">
        <v>401</v>
      </c>
      <c r="AD947" s="1508">
        <v>194</v>
      </c>
      <c r="AE947" s="1500">
        <v>9.2987804878048781</v>
      </c>
      <c r="AF947" s="1500">
        <v>61.128048780487809</v>
      </c>
      <c r="AG947" s="1501">
        <v>29.573170731707314</v>
      </c>
    </row>
    <row r="948" spans="2:33" s="1520" customFormat="1" ht="11.45" customHeight="1">
      <c r="B948" s="1537"/>
      <c r="C948" s="1538"/>
      <c r="D948" s="1539" t="s">
        <v>32</v>
      </c>
      <c r="E948" s="1540">
        <v>648</v>
      </c>
      <c r="F948" s="1541">
        <v>18</v>
      </c>
      <c r="G948" s="1541">
        <v>26</v>
      </c>
      <c r="H948" s="1541">
        <v>21</v>
      </c>
      <c r="I948" s="1541">
        <v>25</v>
      </c>
      <c r="J948" s="1541">
        <v>19</v>
      </c>
      <c r="K948" s="1541">
        <v>26</v>
      </c>
      <c r="L948" s="1541">
        <v>28</v>
      </c>
      <c r="M948" s="1541">
        <v>29</v>
      </c>
      <c r="N948" s="1541">
        <v>36</v>
      </c>
      <c r="O948" s="1541">
        <v>44</v>
      </c>
      <c r="P948" s="1541">
        <v>33</v>
      </c>
      <c r="Q948" s="1541">
        <v>54</v>
      </c>
      <c r="R948" s="1541">
        <v>57</v>
      </c>
      <c r="S948" s="1541">
        <v>51</v>
      </c>
      <c r="T948" s="1541">
        <v>55</v>
      </c>
      <c r="U948" s="1541">
        <v>26</v>
      </c>
      <c r="V948" s="1541">
        <v>48</v>
      </c>
      <c r="W948" s="1541">
        <v>30</v>
      </c>
      <c r="X948" s="1541">
        <v>16</v>
      </c>
      <c r="Y948" s="1541">
        <v>4</v>
      </c>
      <c r="Z948" s="1541">
        <v>1</v>
      </c>
      <c r="AA948" s="1540">
        <v>1</v>
      </c>
      <c r="AB948" s="1541">
        <v>65</v>
      </c>
      <c r="AC948" s="1541">
        <v>351</v>
      </c>
      <c r="AD948" s="1540">
        <v>231</v>
      </c>
      <c r="AE948" s="1542">
        <v>10.046367851622875</v>
      </c>
      <c r="AF948" s="1542">
        <v>54.250386398763531</v>
      </c>
      <c r="AG948" s="1543">
        <v>35.7032457496136</v>
      </c>
    </row>
    <row r="949" spans="2:33" s="1520" customFormat="1" ht="11.45" customHeight="1">
      <c r="B949" s="1536" t="s">
        <v>1739</v>
      </c>
      <c r="C949" s="1508">
        <v>489</v>
      </c>
      <c r="D949" s="1518" t="s">
        <v>1435</v>
      </c>
      <c r="E949" s="1508">
        <v>996</v>
      </c>
      <c r="F949" s="1499">
        <v>37</v>
      </c>
      <c r="G949" s="1499">
        <v>37</v>
      </c>
      <c r="H949" s="1499">
        <v>37</v>
      </c>
      <c r="I949" s="1499">
        <v>121</v>
      </c>
      <c r="J949" s="1499">
        <v>62</v>
      </c>
      <c r="K949" s="1499">
        <v>48</v>
      </c>
      <c r="L949" s="1499">
        <v>67</v>
      </c>
      <c r="M949" s="1499">
        <v>53</v>
      </c>
      <c r="N949" s="1499">
        <v>74</v>
      </c>
      <c r="O949" s="1499">
        <v>79</v>
      </c>
      <c r="P949" s="1499">
        <v>70</v>
      </c>
      <c r="Q949" s="1499">
        <v>60</v>
      </c>
      <c r="R949" s="1499">
        <v>41</v>
      </c>
      <c r="S949" s="1499">
        <v>36</v>
      </c>
      <c r="T949" s="1499">
        <v>43</v>
      </c>
      <c r="U949" s="1499">
        <v>34</v>
      </c>
      <c r="V949" s="1499">
        <v>29</v>
      </c>
      <c r="W949" s="1499">
        <v>14</v>
      </c>
      <c r="X949" s="1499">
        <v>25</v>
      </c>
      <c r="Y949" s="1499">
        <v>7</v>
      </c>
      <c r="Z949" s="1499">
        <v>1</v>
      </c>
      <c r="AA949" s="1508">
        <v>21</v>
      </c>
      <c r="AB949" s="1499">
        <v>111</v>
      </c>
      <c r="AC949" s="1499">
        <v>675</v>
      </c>
      <c r="AD949" s="1508">
        <v>189</v>
      </c>
      <c r="AE949" s="1500">
        <v>11.384615384615385</v>
      </c>
      <c r="AF949" s="1500">
        <v>69.230769230769226</v>
      </c>
      <c r="AG949" s="1501">
        <v>19.384615384615383</v>
      </c>
    </row>
    <row r="950" spans="2:33" s="1520" customFormat="1" ht="11.45" customHeight="1">
      <c r="B950" s="1521"/>
      <c r="C950" s="1522"/>
      <c r="D950" s="1523" t="s">
        <v>31</v>
      </c>
      <c r="E950" s="1508">
        <v>500</v>
      </c>
      <c r="F950" s="1499">
        <v>21</v>
      </c>
      <c r="G950" s="1499">
        <v>17</v>
      </c>
      <c r="H950" s="1499">
        <v>18</v>
      </c>
      <c r="I950" s="1499">
        <v>34</v>
      </c>
      <c r="J950" s="1499">
        <v>40</v>
      </c>
      <c r="K950" s="1499">
        <v>24</v>
      </c>
      <c r="L950" s="1499">
        <v>35</v>
      </c>
      <c r="M950" s="1499">
        <v>25</v>
      </c>
      <c r="N950" s="1499">
        <v>48</v>
      </c>
      <c r="O950" s="1499">
        <v>48</v>
      </c>
      <c r="P950" s="1499">
        <v>48</v>
      </c>
      <c r="Q950" s="1499">
        <v>34</v>
      </c>
      <c r="R950" s="1499">
        <v>22</v>
      </c>
      <c r="S950" s="1499">
        <v>20</v>
      </c>
      <c r="T950" s="1499">
        <v>21</v>
      </c>
      <c r="U950" s="1499">
        <v>11</v>
      </c>
      <c r="V950" s="1499">
        <v>8</v>
      </c>
      <c r="W950" s="1499">
        <v>7</v>
      </c>
      <c r="X950" s="1499">
        <v>3</v>
      </c>
      <c r="Y950" s="1499" t="s">
        <v>36</v>
      </c>
      <c r="Z950" s="1499" t="s">
        <v>36</v>
      </c>
      <c r="AA950" s="1508">
        <v>16</v>
      </c>
      <c r="AB950" s="1499">
        <v>56</v>
      </c>
      <c r="AC950" s="1499">
        <v>358</v>
      </c>
      <c r="AD950" s="1508">
        <v>70</v>
      </c>
      <c r="AE950" s="1500">
        <v>11.570247933884298</v>
      </c>
      <c r="AF950" s="1500">
        <v>73.966942148760324</v>
      </c>
      <c r="AG950" s="1501">
        <v>14.46280991735537</v>
      </c>
    </row>
    <row r="951" spans="2:33" s="1520" customFormat="1" ht="11.45" customHeight="1">
      <c r="B951" s="1536"/>
      <c r="C951" s="1546"/>
      <c r="D951" s="1518" t="s">
        <v>32</v>
      </c>
      <c r="E951" s="1508">
        <v>496</v>
      </c>
      <c r="F951" s="1499">
        <v>16</v>
      </c>
      <c r="G951" s="1499">
        <v>20</v>
      </c>
      <c r="H951" s="1499">
        <v>19</v>
      </c>
      <c r="I951" s="1499">
        <v>87</v>
      </c>
      <c r="J951" s="1499">
        <v>22</v>
      </c>
      <c r="K951" s="1499">
        <v>24</v>
      </c>
      <c r="L951" s="1499">
        <v>32</v>
      </c>
      <c r="M951" s="1499">
        <v>28</v>
      </c>
      <c r="N951" s="1499">
        <v>26</v>
      </c>
      <c r="O951" s="1499">
        <v>31</v>
      </c>
      <c r="P951" s="1499">
        <v>22</v>
      </c>
      <c r="Q951" s="1499">
        <v>26</v>
      </c>
      <c r="R951" s="1499">
        <v>19</v>
      </c>
      <c r="S951" s="1499">
        <v>16</v>
      </c>
      <c r="T951" s="1499">
        <v>22</v>
      </c>
      <c r="U951" s="1499">
        <v>23</v>
      </c>
      <c r="V951" s="1499">
        <v>21</v>
      </c>
      <c r="W951" s="1499">
        <v>7</v>
      </c>
      <c r="X951" s="1499">
        <v>22</v>
      </c>
      <c r="Y951" s="1499">
        <v>7</v>
      </c>
      <c r="Z951" s="1499">
        <v>1</v>
      </c>
      <c r="AA951" s="1508">
        <v>5</v>
      </c>
      <c r="AB951" s="1499">
        <v>55</v>
      </c>
      <c r="AC951" s="1499">
        <v>317</v>
      </c>
      <c r="AD951" s="1508">
        <v>119</v>
      </c>
      <c r="AE951" s="1500">
        <v>11.201629327902241</v>
      </c>
      <c r="AF951" s="1500">
        <v>64.562118126272921</v>
      </c>
      <c r="AG951" s="1501">
        <v>24.236252545824847</v>
      </c>
    </row>
    <row r="952" spans="2:33" s="1520" customFormat="1" ht="11.45" customHeight="1">
      <c r="B952" s="1544" t="s">
        <v>1740</v>
      </c>
      <c r="C952" s="1545">
        <v>1089</v>
      </c>
      <c r="D952" s="1547" t="s">
        <v>1435</v>
      </c>
      <c r="E952" s="1545">
        <v>1708</v>
      </c>
      <c r="F952" s="1548">
        <v>44</v>
      </c>
      <c r="G952" s="1548">
        <v>41</v>
      </c>
      <c r="H952" s="1548">
        <v>29</v>
      </c>
      <c r="I952" s="1548">
        <v>98</v>
      </c>
      <c r="J952" s="1548">
        <v>219</v>
      </c>
      <c r="K952" s="1548">
        <v>84</v>
      </c>
      <c r="L952" s="1548">
        <v>84</v>
      </c>
      <c r="M952" s="1548">
        <v>73</v>
      </c>
      <c r="N952" s="1548">
        <v>72</v>
      </c>
      <c r="O952" s="1548">
        <v>91</v>
      </c>
      <c r="P952" s="1548">
        <v>82</v>
      </c>
      <c r="Q952" s="1548">
        <v>85</v>
      </c>
      <c r="R952" s="1548">
        <v>97</v>
      </c>
      <c r="S952" s="1548">
        <v>123</v>
      </c>
      <c r="T952" s="1548">
        <v>132</v>
      </c>
      <c r="U952" s="1548">
        <v>83</v>
      </c>
      <c r="V952" s="1548">
        <v>79</v>
      </c>
      <c r="W952" s="1548">
        <v>57</v>
      </c>
      <c r="X952" s="1548">
        <v>24</v>
      </c>
      <c r="Y952" s="1548">
        <v>4</v>
      </c>
      <c r="Z952" s="1548" t="s">
        <v>36</v>
      </c>
      <c r="AA952" s="1545">
        <v>107</v>
      </c>
      <c r="AB952" s="1548">
        <v>114</v>
      </c>
      <c r="AC952" s="1548">
        <v>985</v>
      </c>
      <c r="AD952" s="1545">
        <v>502</v>
      </c>
      <c r="AE952" s="1549">
        <v>7.1205496564647097</v>
      </c>
      <c r="AF952" s="1549">
        <v>61.524047470331041</v>
      </c>
      <c r="AG952" s="1550">
        <v>31.355402873204248</v>
      </c>
    </row>
    <row r="953" spans="2:33" s="1520" customFormat="1" ht="11.45" customHeight="1">
      <c r="B953" s="1521"/>
      <c r="C953" s="1522"/>
      <c r="D953" s="1523" t="s">
        <v>31</v>
      </c>
      <c r="E953" s="1508">
        <v>861</v>
      </c>
      <c r="F953" s="1499">
        <v>27</v>
      </c>
      <c r="G953" s="1499">
        <v>23</v>
      </c>
      <c r="H953" s="1499">
        <v>18</v>
      </c>
      <c r="I953" s="1499">
        <v>64</v>
      </c>
      <c r="J953" s="1499">
        <v>151</v>
      </c>
      <c r="K953" s="1499">
        <v>39</v>
      </c>
      <c r="L953" s="1499">
        <v>40</v>
      </c>
      <c r="M953" s="1499">
        <v>39</v>
      </c>
      <c r="N953" s="1499">
        <v>39</v>
      </c>
      <c r="O953" s="1499">
        <v>48</v>
      </c>
      <c r="P953" s="1499">
        <v>43</v>
      </c>
      <c r="Q953" s="1499">
        <v>30</v>
      </c>
      <c r="R953" s="1499">
        <v>42</v>
      </c>
      <c r="S953" s="1499">
        <v>52</v>
      </c>
      <c r="T953" s="1499">
        <v>49</v>
      </c>
      <c r="U953" s="1499">
        <v>32</v>
      </c>
      <c r="V953" s="1499">
        <v>29</v>
      </c>
      <c r="W953" s="1499">
        <v>17</v>
      </c>
      <c r="X953" s="1499">
        <v>10</v>
      </c>
      <c r="Y953" s="1499">
        <v>2</v>
      </c>
      <c r="Z953" s="1499" t="s">
        <v>36</v>
      </c>
      <c r="AA953" s="1508">
        <v>67</v>
      </c>
      <c r="AB953" s="1499">
        <v>68</v>
      </c>
      <c r="AC953" s="1499">
        <v>535</v>
      </c>
      <c r="AD953" s="1508">
        <v>191</v>
      </c>
      <c r="AE953" s="1500">
        <v>8.5642317380352644</v>
      </c>
      <c r="AF953" s="1500">
        <v>67.380352644836279</v>
      </c>
      <c r="AG953" s="1501">
        <v>24.055415617128464</v>
      </c>
    </row>
    <row r="954" spans="2:33" s="1520" customFormat="1" ht="11.45" customHeight="1">
      <c r="B954" s="1537"/>
      <c r="C954" s="1538"/>
      <c r="D954" s="1539" t="s">
        <v>32</v>
      </c>
      <c r="E954" s="1540">
        <v>847</v>
      </c>
      <c r="F954" s="1541">
        <v>17</v>
      </c>
      <c r="G954" s="1541">
        <v>18</v>
      </c>
      <c r="H954" s="1541">
        <v>11</v>
      </c>
      <c r="I954" s="1541">
        <v>34</v>
      </c>
      <c r="J954" s="1541">
        <v>68</v>
      </c>
      <c r="K954" s="1541">
        <v>45</v>
      </c>
      <c r="L954" s="1541">
        <v>44</v>
      </c>
      <c r="M954" s="1541">
        <v>34</v>
      </c>
      <c r="N954" s="1541">
        <v>33</v>
      </c>
      <c r="O954" s="1541">
        <v>43</v>
      </c>
      <c r="P954" s="1541">
        <v>39</v>
      </c>
      <c r="Q954" s="1541">
        <v>55</v>
      </c>
      <c r="R954" s="1541">
        <v>55</v>
      </c>
      <c r="S954" s="1541">
        <v>71</v>
      </c>
      <c r="T954" s="1541">
        <v>83</v>
      </c>
      <c r="U954" s="1541">
        <v>51</v>
      </c>
      <c r="V954" s="1541">
        <v>50</v>
      </c>
      <c r="W954" s="1541">
        <v>40</v>
      </c>
      <c r="X954" s="1541">
        <v>14</v>
      </c>
      <c r="Y954" s="1541">
        <v>2</v>
      </c>
      <c r="Z954" s="1541" t="s">
        <v>36</v>
      </c>
      <c r="AA954" s="1540">
        <v>40</v>
      </c>
      <c r="AB954" s="1541">
        <v>46</v>
      </c>
      <c r="AC954" s="1541">
        <v>450</v>
      </c>
      <c r="AD954" s="1540">
        <v>311</v>
      </c>
      <c r="AE954" s="1542">
        <v>5.7001239157372989</v>
      </c>
      <c r="AF954" s="1542">
        <v>55.762081784386616</v>
      </c>
      <c r="AG954" s="1543">
        <v>38.537794299876083</v>
      </c>
    </row>
    <row r="955" spans="2:33" s="1520" customFormat="1" ht="11.45" customHeight="1">
      <c r="B955" s="1536" t="s">
        <v>1741</v>
      </c>
      <c r="C955" s="1508">
        <v>294</v>
      </c>
      <c r="D955" s="1518" t="s">
        <v>1435</v>
      </c>
      <c r="E955" s="1508">
        <v>547</v>
      </c>
      <c r="F955" s="1499">
        <v>17</v>
      </c>
      <c r="G955" s="1499">
        <v>7</v>
      </c>
      <c r="H955" s="1499">
        <v>13</v>
      </c>
      <c r="I955" s="1499">
        <v>30</v>
      </c>
      <c r="J955" s="1499">
        <v>26</v>
      </c>
      <c r="K955" s="1499">
        <v>17</v>
      </c>
      <c r="L955" s="1499">
        <v>30</v>
      </c>
      <c r="M955" s="1499">
        <v>16</v>
      </c>
      <c r="N955" s="1499">
        <v>22</v>
      </c>
      <c r="O955" s="1499">
        <v>32</v>
      </c>
      <c r="P955" s="1499">
        <v>20</v>
      </c>
      <c r="Q955" s="1499">
        <v>43</v>
      </c>
      <c r="R955" s="1499">
        <v>45</v>
      </c>
      <c r="S955" s="1499">
        <v>51</v>
      </c>
      <c r="T955" s="1499">
        <v>58</v>
      </c>
      <c r="U955" s="1499">
        <v>35</v>
      </c>
      <c r="V955" s="1499">
        <v>31</v>
      </c>
      <c r="W955" s="1499">
        <v>24</v>
      </c>
      <c r="X955" s="1499">
        <v>13</v>
      </c>
      <c r="Y955" s="1499" t="s">
        <v>36</v>
      </c>
      <c r="Z955" s="1499" t="s">
        <v>36</v>
      </c>
      <c r="AA955" s="1508">
        <v>17</v>
      </c>
      <c r="AB955" s="1499">
        <v>37</v>
      </c>
      <c r="AC955" s="1499">
        <v>281</v>
      </c>
      <c r="AD955" s="1508">
        <v>212</v>
      </c>
      <c r="AE955" s="1500">
        <v>6.9811320754716979</v>
      </c>
      <c r="AF955" s="1500">
        <v>53.018867924528301</v>
      </c>
      <c r="AG955" s="1501">
        <v>40</v>
      </c>
    </row>
    <row r="956" spans="2:33" s="1520" customFormat="1" ht="11.45" customHeight="1">
      <c r="B956" s="1521"/>
      <c r="C956" s="1522"/>
      <c r="D956" s="1523" t="s">
        <v>31</v>
      </c>
      <c r="E956" s="1508">
        <v>263</v>
      </c>
      <c r="F956" s="1499">
        <v>5</v>
      </c>
      <c r="G956" s="1499">
        <v>5</v>
      </c>
      <c r="H956" s="1499">
        <v>4</v>
      </c>
      <c r="I956" s="1499">
        <v>21</v>
      </c>
      <c r="J956" s="1499">
        <v>16</v>
      </c>
      <c r="K956" s="1499">
        <v>8</v>
      </c>
      <c r="L956" s="1499">
        <v>14</v>
      </c>
      <c r="M956" s="1499">
        <v>7</v>
      </c>
      <c r="N956" s="1499">
        <v>13</v>
      </c>
      <c r="O956" s="1499">
        <v>13</v>
      </c>
      <c r="P956" s="1499">
        <v>7</v>
      </c>
      <c r="Q956" s="1499">
        <v>25</v>
      </c>
      <c r="R956" s="1499">
        <v>21</v>
      </c>
      <c r="S956" s="1499">
        <v>21</v>
      </c>
      <c r="T956" s="1499">
        <v>29</v>
      </c>
      <c r="U956" s="1499">
        <v>15</v>
      </c>
      <c r="V956" s="1499">
        <v>13</v>
      </c>
      <c r="W956" s="1499">
        <v>9</v>
      </c>
      <c r="X956" s="1499">
        <v>3</v>
      </c>
      <c r="Y956" s="1499" t="s">
        <v>36</v>
      </c>
      <c r="Z956" s="1499" t="s">
        <v>36</v>
      </c>
      <c r="AA956" s="1508">
        <v>14</v>
      </c>
      <c r="AB956" s="1499">
        <v>14</v>
      </c>
      <c r="AC956" s="1499">
        <v>145</v>
      </c>
      <c r="AD956" s="1508">
        <v>90</v>
      </c>
      <c r="AE956" s="1500">
        <v>5.6224899598393572</v>
      </c>
      <c r="AF956" s="1500">
        <v>58.23293172690763</v>
      </c>
      <c r="AG956" s="1501">
        <v>36.144578313253014</v>
      </c>
    </row>
    <row r="957" spans="2:33" s="1520" customFormat="1" ht="11.45" customHeight="1">
      <c r="B957" s="1536"/>
      <c r="C957" s="1546"/>
      <c r="D957" s="1518" t="s">
        <v>32</v>
      </c>
      <c r="E957" s="1508">
        <v>284</v>
      </c>
      <c r="F957" s="1499">
        <v>12</v>
      </c>
      <c r="G957" s="1499">
        <v>2</v>
      </c>
      <c r="H957" s="1499">
        <v>9</v>
      </c>
      <c r="I957" s="1499">
        <v>9</v>
      </c>
      <c r="J957" s="1499">
        <v>10</v>
      </c>
      <c r="K957" s="1499">
        <v>9</v>
      </c>
      <c r="L957" s="1499">
        <v>16</v>
      </c>
      <c r="M957" s="1499">
        <v>9</v>
      </c>
      <c r="N957" s="1499">
        <v>9</v>
      </c>
      <c r="O957" s="1499">
        <v>19</v>
      </c>
      <c r="P957" s="1499">
        <v>13</v>
      </c>
      <c r="Q957" s="1499">
        <v>18</v>
      </c>
      <c r="R957" s="1499">
        <v>24</v>
      </c>
      <c r="S957" s="1499">
        <v>30</v>
      </c>
      <c r="T957" s="1499">
        <v>29</v>
      </c>
      <c r="U957" s="1499">
        <v>20</v>
      </c>
      <c r="V957" s="1499">
        <v>18</v>
      </c>
      <c r="W957" s="1499">
        <v>15</v>
      </c>
      <c r="X957" s="1499">
        <v>10</v>
      </c>
      <c r="Y957" s="1499" t="s">
        <v>36</v>
      </c>
      <c r="Z957" s="1499" t="s">
        <v>36</v>
      </c>
      <c r="AA957" s="1508">
        <v>3</v>
      </c>
      <c r="AB957" s="1499">
        <v>23</v>
      </c>
      <c r="AC957" s="1499">
        <v>136</v>
      </c>
      <c r="AD957" s="1508">
        <v>122</v>
      </c>
      <c r="AE957" s="1500">
        <v>8.185053380782918</v>
      </c>
      <c r="AF957" s="1500">
        <v>48.398576512455513</v>
      </c>
      <c r="AG957" s="1501">
        <v>43.416370106761562</v>
      </c>
    </row>
    <row r="958" spans="2:33" s="1520" customFormat="1" ht="11.45" customHeight="1">
      <c r="B958" s="1544" t="s">
        <v>1742</v>
      </c>
      <c r="C958" s="1545">
        <v>814</v>
      </c>
      <c r="D958" s="1547" t="s">
        <v>1435</v>
      </c>
      <c r="E958" s="1545">
        <v>1478</v>
      </c>
      <c r="F958" s="1548">
        <v>42</v>
      </c>
      <c r="G958" s="1548">
        <v>45</v>
      </c>
      <c r="H958" s="1548">
        <v>40</v>
      </c>
      <c r="I958" s="1548">
        <v>63</v>
      </c>
      <c r="J958" s="1548">
        <v>135</v>
      </c>
      <c r="K958" s="1548">
        <v>83</v>
      </c>
      <c r="L958" s="1548">
        <v>81</v>
      </c>
      <c r="M958" s="1548">
        <v>74</v>
      </c>
      <c r="N958" s="1548">
        <v>64</v>
      </c>
      <c r="O958" s="1548">
        <v>89</v>
      </c>
      <c r="P958" s="1548">
        <v>86</v>
      </c>
      <c r="Q958" s="1548">
        <v>74</v>
      </c>
      <c r="R958" s="1548">
        <v>83</v>
      </c>
      <c r="S958" s="1548">
        <v>126</v>
      </c>
      <c r="T958" s="1548">
        <v>107</v>
      </c>
      <c r="U958" s="1548">
        <v>69</v>
      </c>
      <c r="V958" s="1548">
        <v>70</v>
      </c>
      <c r="W958" s="1548">
        <v>70</v>
      </c>
      <c r="X958" s="1548">
        <v>24</v>
      </c>
      <c r="Y958" s="1548">
        <v>8</v>
      </c>
      <c r="Z958" s="1548">
        <v>3</v>
      </c>
      <c r="AA958" s="1545">
        <v>42</v>
      </c>
      <c r="AB958" s="1548">
        <v>127</v>
      </c>
      <c r="AC958" s="1548">
        <v>832</v>
      </c>
      <c r="AD958" s="1545">
        <v>477</v>
      </c>
      <c r="AE958" s="1549">
        <v>8.8440111420612801</v>
      </c>
      <c r="AF958" s="1549">
        <v>57.938718662952645</v>
      </c>
      <c r="AG958" s="1550">
        <v>33.217270194986071</v>
      </c>
    </row>
    <row r="959" spans="2:33" s="1520" customFormat="1" ht="11.45" customHeight="1">
      <c r="B959" s="1521"/>
      <c r="C959" s="1522"/>
      <c r="D959" s="1523" t="s">
        <v>31</v>
      </c>
      <c r="E959" s="1508">
        <v>738</v>
      </c>
      <c r="F959" s="1499">
        <v>21</v>
      </c>
      <c r="G959" s="1499">
        <v>25</v>
      </c>
      <c r="H959" s="1499">
        <v>18</v>
      </c>
      <c r="I959" s="1499">
        <v>37</v>
      </c>
      <c r="J959" s="1499">
        <v>86</v>
      </c>
      <c r="K959" s="1499">
        <v>40</v>
      </c>
      <c r="L959" s="1499">
        <v>40</v>
      </c>
      <c r="M959" s="1499">
        <v>38</v>
      </c>
      <c r="N959" s="1499">
        <v>34</v>
      </c>
      <c r="O959" s="1499">
        <v>46</v>
      </c>
      <c r="P959" s="1499">
        <v>37</v>
      </c>
      <c r="Q959" s="1499">
        <v>46</v>
      </c>
      <c r="R959" s="1499">
        <v>30</v>
      </c>
      <c r="S959" s="1499">
        <v>72</v>
      </c>
      <c r="T959" s="1499">
        <v>56</v>
      </c>
      <c r="U959" s="1499">
        <v>35</v>
      </c>
      <c r="V959" s="1499">
        <v>17</v>
      </c>
      <c r="W959" s="1499">
        <v>20</v>
      </c>
      <c r="X959" s="1499">
        <v>5</v>
      </c>
      <c r="Y959" s="1499">
        <v>1</v>
      </c>
      <c r="Z959" s="1499" t="s">
        <v>36</v>
      </c>
      <c r="AA959" s="1508">
        <v>34</v>
      </c>
      <c r="AB959" s="1499">
        <v>64</v>
      </c>
      <c r="AC959" s="1499">
        <v>434</v>
      </c>
      <c r="AD959" s="1508">
        <v>206</v>
      </c>
      <c r="AE959" s="1500">
        <v>9.0909090909090917</v>
      </c>
      <c r="AF959" s="1500">
        <v>61.647727272727273</v>
      </c>
      <c r="AG959" s="1501">
        <v>29.261363636363637</v>
      </c>
    </row>
    <row r="960" spans="2:33" s="1520" customFormat="1" ht="11.45" customHeight="1">
      <c r="B960" s="1537"/>
      <c r="C960" s="1538"/>
      <c r="D960" s="1539" t="s">
        <v>32</v>
      </c>
      <c r="E960" s="1540">
        <v>740</v>
      </c>
      <c r="F960" s="1541">
        <v>21</v>
      </c>
      <c r="G960" s="1541">
        <v>20</v>
      </c>
      <c r="H960" s="1541">
        <v>22</v>
      </c>
      <c r="I960" s="1541">
        <v>26</v>
      </c>
      <c r="J960" s="1541">
        <v>49</v>
      </c>
      <c r="K960" s="1541">
        <v>43</v>
      </c>
      <c r="L960" s="1541">
        <v>41</v>
      </c>
      <c r="M960" s="1541">
        <v>36</v>
      </c>
      <c r="N960" s="1541">
        <v>30</v>
      </c>
      <c r="O960" s="1541">
        <v>43</v>
      </c>
      <c r="P960" s="1541">
        <v>49</v>
      </c>
      <c r="Q960" s="1541">
        <v>28</v>
      </c>
      <c r="R960" s="1541">
        <v>53</v>
      </c>
      <c r="S960" s="1541">
        <v>54</v>
      </c>
      <c r="T960" s="1541">
        <v>51</v>
      </c>
      <c r="U960" s="1541">
        <v>34</v>
      </c>
      <c r="V960" s="1541">
        <v>53</v>
      </c>
      <c r="W960" s="1541">
        <v>50</v>
      </c>
      <c r="X960" s="1541">
        <v>19</v>
      </c>
      <c r="Y960" s="1541">
        <v>7</v>
      </c>
      <c r="Z960" s="1541">
        <v>3</v>
      </c>
      <c r="AA960" s="1540">
        <v>8</v>
      </c>
      <c r="AB960" s="1541">
        <v>63</v>
      </c>
      <c r="AC960" s="1541">
        <v>398</v>
      </c>
      <c r="AD960" s="1540">
        <v>271</v>
      </c>
      <c r="AE960" s="1542">
        <v>8.6065573770491799</v>
      </c>
      <c r="AF960" s="1542">
        <v>54.371584699453557</v>
      </c>
      <c r="AG960" s="1543">
        <v>37.021857923497272</v>
      </c>
    </row>
    <row r="961" spans="2:33" s="1520" customFormat="1" ht="11.45" customHeight="1">
      <c r="B961" s="1536" t="s">
        <v>1743</v>
      </c>
      <c r="C961" s="1508">
        <v>907</v>
      </c>
      <c r="D961" s="1518" t="s">
        <v>1435</v>
      </c>
      <c r="E961" s="1508">
        <v>1609</v>
      </c>
      <c r="F961" s="1499">
        <v>91</v>
      </c>
      <c r="G961" s="1499">
        <v>85</v>
      </c>
      <c r="H961" s="1499">
        <v>74</v>
      </c>
      <c r="I961" s="1499">
        <v>80</v>
      </c>
      <c r="J961" s="1499">
        <v>149</v>
      </c>
      <c r="K961" s="1499">
        <v>128</v>
      </c>
      <c r="L961" s="1499">
        <v>120</v>
      </c>
      <c r="M961" s="1499">
        <v>104</v>
      </c>
      <c r="N961" s="1499">
        <v>126</v>
      </c>
      <c r="O961" s="1499">
        <v>120</v>
      </c>
      <c r="P961" s="1499">
        <v>91</v>
      </c>
      <c r="Q961" s="1499">
        <v>68</v>
      </c>
      <c r="R961" s="1499">
        <v>65</v>
      </c>
      <c r="S961" s="1499">
        <v>78</v>
      </c>
      <c r="T961" s="1499">
        <v>56</v>
      </c>
      <c r="U961" s="1499">
        <v>38</v>
      </c>
      <c r="V961" s="1499">
        <v>36</v>
      </c>
      <c r="W961" s="1499">
        <v>21</v>
      </c>
      <c r="X961" s="1499">
        <v>13</v>
      </c>
      <c r="Y961" s="1499">
        <v>1</v>
      </c>
      <c r="Z961" s="1499" t="s">
        <v>36</v>
      </c>
      <c r="AA961" s="1508">
        <v>65</v>
      </c>
      <c r="AB961" s="1499">
        <v>250</v>
      </c>
      <c r="AC961" s="1499">
        <v>1051</v>
      </c>
      <c r="AD961" s="1508">
        <v>243</v>
      </c>
      <c r="AE961" s="1500">
        <v>16.191709844559586</v>
      </c>
      <c r="AF961" s="1500">
        <v>68.069948186528492</v>
      </c>
      <c r="AG961" s="1501">
        <v>15.738341968911918</v>
      </c>
    </row>
    <row r="962" spans="2:33" s="1520" customFormat="1" ht="11.45" customHeight="1">
      <c r="B962" s="1521"/>
      <c r="C962" s="1522"/>
      <c r="D962" s="1523" t="s">
        <v>31</v>
      </c>
      <c r="E962" s="1508">
        <v>836</v>
      </c>
      <c r="F962" s="1499">
        <v>54</v>
      </c>
      <c r="G962" s="1499">
        <v>46</v>
      </c>
      <c r="H962" s="1499">
        <v>38</v>
      </c>
      <c r="I962" s="1499">
        <v>45</v>
      </c>
      <c r="J962" s="1499">
        <v>103</v>
      </c>
      <c r="K962" s="1499">
        <v>68</v>
      </c>
      <c r="L962" s="1499">
        <v>61</v>
      </c>
      <c r="M962" s="1499">
        <v>55</v>
      </c>
      <c r="N962" s="1499">
        <v>59</v>
      </c>
      <c r="O962" s="1499">
        <v>65</v>
      </c>
      <c r="P962" s="1499">
        <v>48</v>
      </c>
      <c r="Q962" s="1499">
        <v>31</v>
      </c>
      <c r="R962" s="1499">
        <v>27</v>
      </c>
      <c r="S962" s="1499">
        <v>34</v>
      </c>
      <c r="T962" s="1499">
        <v>27</v>
      </c>
      <c r="U962" s="1499">
        <v>14</v>
      </c>
      <c r="V962" s="1499">
        <v>13</v>
      </c>
      <c r="W962" s="1499">
        <v>5</v>
      </c>
      <c r="X962" s="1499">
        <v>2</v>
      </c>
      <c r="Y962" s="1499" t="s">
        <v>36</v>
      </c>
      <c r="Z962" s="1499" t="s">
        <v>36</v>
      </c>
      <c r="AA962" s="1508">
        <v>41</v>
      </c>
      <c r="AB962" s="1499">
        <v>138</v>
      </c>
      <c r="AC962" s="1499">
        <v>562</v>
      </c>
      <c r="AD962" s="1508">
        <v>95</v>
      </c>
      <c r="AE962" s="1500">
        <v>17.358490566037734</v>
      </c>
      <c r="AF962" s="1500">
        <v>70.691823899371059</v>
      </c>
      <c r="AG962" s="1501">
        <v>11.949685534591195</v>
      </c>
    </row>
    <row r="963" spans="2:33" s="1520" customFormat="1" ht="11.45" customHeight="1">
      <c r="B963" s="1536"/>
      <c r="C963" s="1546"/>
      <c r="D963" s="1518" t="s">
        <v>32</v>
      </c>
      <c r="E963" s="1508">
        <v>773</v>
      </c>
      <c r="F963" s="1499">
        <v>37</v>
      </c>
      <c r="G963" s="1499">
        <v>39</v>
      </c>
      <c r="H963" s="1499">
        <v>36</v>
      </c>
      <c r="I963" s="1499">
        <v>35</v>
      </c>
      <c r="J963" s="1499">
        <v>46</v>
      </c>
      <c r="K963" s="1499">
        <v>60</v>
      </c>
      <c r="L963" s="1499">
        <v>59</v>
      </c>
      <c r="M963" s="1499">
        <v>49</v>
      </c>
      <c r="N963" s="1499">
        <v>67</v>
      </c>
      <c r="O963" s="1499">
        <v>55</v>
      </c>
      <c r="P963" s="1499">
        <v>43</v>
      </c>
      <c r="Q963" s="1499">
        <v>37</v>
      </c>
      <c r="R963" s="1499">
        <v>38</v>
      </c>
      <c r="S963" s="1499">
        <v>44</v>
      </c>
      <c r="T963" s="1499">
        <v>29</v>
      </c>
      <c r="U963" s="1499">
        <v>24</v>
      </c>
      <c r="V963" s="1499">
        <v>23</v>
      </c>
      <c r="W963" s="1499">
        <v>16</v>
      </c>
      <c r="X963" s="1499">
        <v>11</v>
      </c>
      <c r="Y963" s="1499">
        <v>1</v>
      </c>
      <c r="Z963" s="1499" t="s">
        <v>36</v>
      </c>
      <c r="AA963" s="1508">
        <v>24</v>
      </c>
      <c r="AB963" s="1499">
        <v>112</v>
      </c>
      <c r="AC963" s="1499">
        <v>489</v>
      </c>
      <c r="AD963" s="1508">
        <v>148</v>
      </c>
      <c r="AE963" s="1500">
        <v>14.953271028037381</v>
      </c>
      <c r="AF963" s="1500">
        <v>65.287049399198921</v>
      </c>
      <c r="AG963" s="1501">
        <v>19.759679572763687</v>
      </c>
    </row>
    <row r="964" spans="2:33" s="1520" customFormat="1" ht="11.45" customHeight="1">
      <c r="B964" s="1544" t="s">
        <v>1744</v>
      </c>
      <c r="C964" s="1545">
        <v>1277</v>
      </c>
      <c r="D964" s="1547" t="s">
        <v>1435</v>
      </c>
      <c r="E964" s="1545">
        <v>2843</v>
      </c>
      <c r="F964" s="1548">
        <v>109</v>
      </c>
      <c r="G964" s="1548">
        <v>92</v>
      </c>
      <c r="H964" s="1548">
        <v>92</v>
      </c>
      <c r="I964" s="1548">
        <v>118</v>
      </c>
      <c r="J964" s="1548">
        <v>107</v>
      </c>
      <c r="K964" s="1548">
        <v>128</v>
      </c>
      <c r="L964" s="1548">
        <v>151</v>
      </c>
      <c r="M964" s="1548">
        <v>160</v>
      </c>
      <c r="N964" s="1548">
        <v>132</v>
      </c>
      <c r="O964" s="1548">
        <v>197</v>
      </c>
      <c r="P964" s="1548">
        <v>197</v>
      </c>
      <c r="Q964" s="1548">
        <v>192</v>
      </c>
      <c r="R964" s="1548">
        <v>211</v>
      </c>
      <c r="S964" s="1548">
        <v>230</v>
      </c>
      <c r="T964" s="1548">
        <v>206</v>
      </c>
      <c r="U964" s="1548">
        <v>142</v>
      </c>
      <c r="V964" s="1548">
        <v>136</v>
      </c>
      <c r="W964" s="1548">
        <v>112</v>
      </c>
      <c r="X964" s="1548">
        <v>74</v>
      </c>
      <c r="Y964" s="1548">
        <v>22</v>
      </c>
      <c r="Z964" s="1548">
        <v>5</v>
      </c>
      <c r="AA964" s="1545">
        <v>30</v>
      </c>
      <c r="AB964" s="1548">
        <v>293</v>
      </c>
      <c r="AC964" s="1548">
        <v>1593</v>
      </c>
      <c r="AD964" s="1545">
        <v>927</v>
      </c>
      <c r="AE964" s="1549">
        <v>10.415926057589763</v>
      </c>
      <c r="AF964" s="1549">
        <v>56.629932456452181</v>
      </c>
      <c r="AG964" s="1550">
        <v>32.954141485958047</v>
      </c>
    </row>
    <row r="965" spans="2:33" s="1520" customFormat="1" ht="11.45" customHeight="1">
      <c r="B965" s="1521"/>
      <c r="C965" s="1577"/>
      <c r="D965" s="1523" t="s">
        <v>31</v>
      </c>
      <c r="E965" s="1508">
        <v>1290</v>
      </c>
      <c r="F965" s="1499">
        <v>57</v>
      </c>
      <c r="G965" s="1499">
        <v>51</v>
      </c>
      <c r="H965" s="1499">
        <v>37</v>
      </c>
      <c r="I965" s="1499">
        <v>61</v>
      </c>
      <c r="J965" s="1499">
        <v>57</v>
      </c>
      <c r="K965" s="1499">
        <v>53</v>
      </c>
      <c r="L965" s="1499">
        <v>79</v>
      </c>
      <c r="M965" s="1499">
        <v>78</v>
      </c>
      <c r="N965" s="1499">
        <v>64</v>
      </c>
      <c r="O965" s="1499">
        <v>96</v>
      </c>
      <c r="P965" s="1499">
        <v>81</v>
      </c>
      <c r="Q965" s="1499">
        <v>84</v>
      </c>
      <c r="R965" s="1499">
        <v>102</v>
      </c>
      <c r="S965" s="1499">
        <v>120</v>
      </c>
      <c r="T965" s="1499">
        <v>90</v>
      </c>
      <c r="U965" s="1499">
        <v>54</v>
      </c>
      <c r="V965" s="1499">
        <v>52</v>
      </c>
      <c r="W965" s="1499">
        <v>32</v>
      </c>
      <c r="X965" s="1499">
        <v>18</v>
      </c>
      <c r="Y965" s="1499">
        <v>5</v>
      </c>
      <c r="Z965" s="1499" t="s">
        <v>36</v>
      </c>
      <c r="AA965" s="1508">
        <v>19</v>
      </c>
      <c r="AB965" s="1499">
        <v>145</v>
      </c>
      <c r="AC965" s="1499">
        <v>755</v>
      </c>
      <c r="AD965" s="1508">
        <v>371</v>
      </c>
      <c r="AE965" s="1500">
        <v>11.408339889850511</v>
      </c>
      <c r="AF965" s="1500">
        <v>59.402045633359556</v>
      </c>
      <c r="AG965" s="1501">
        <v>29.189614476789927</v>
      </c>
    </row>
    <row r="966" spans="2:33" s="1520" customFormat="1" ht="11.45" customHeight="1">
      <c r="B966" s="1536"/>
      <c r="C966" s="1580"/>
      <c r="D966" s="1531" t="s">
        <v>32</v>
      </c>
      <c r="E966" s="1581">
        <v>1553</v>
      </c>
      <c r="F966" s="1582">
        <v>52</v>
      </c>
      <c r="G966" s="1582">
        <v>41</v>
      </c>
      <c r="H966" s="1582">
        <v>55</v>
      </c>
      <c r="I966" s="1582">
        <v>57</v>
      </c>
      <c r="J966" s="1582">
        <v>50</v>
      </c>
      <c r="K966" s="1582">
        <v>75</v>
      </c>
      <c r="L966" s="1582">
        <v>72</v>
      </c>
      <c r="M966" s="1582">
        <v>82</v>
      </c>
      <c r="N966" s="1582">
        <v>68</v>
      </c>
      <c r="O966" s="1582">
        <v>101</v>
      </c>
      <c r="P966" s="1582">
        <v>116</v>
      </c>
      <c r="Q966" s="1582">
        <v>108</v>
      </c>
      <c r="R966" s="1582">
        <v>109</v>
      </c>
      <c r="S966" s="1582">
        <v>110</v>
      </c>
      <c r="T966" s="1582">
        <v>116</v>
      </c>
      <c r="U966" s="1582">
        <v>88</v>
      </c>
      <c r="V966" s="1582">
        <v>84</v>
      </c>
      <c r="W966" s="1582">
        <v>80</v>
      </c>
      <c r="X966" s="1582">
        <v>56</v>
      </c>
      <c r="Y966" s="1582">
        <v>17</v>
      </c>
      <c r="Z966" s="1582">
        <v>5</v>
      </c>
      <c r="AA966" s="1581">
        <v>11</v>
      </c>
      <c r="AB966" s="1582">
        <v>148</v>
      </c>
      <c r="AC966" s="1582">
        <v>838</v>
      </c>
      <c r="AD966" s="1581">
        <v>556</v>
      </c>
      <c r="AE966" s="1534">
        <v>9.5979247730220507</v>
      </c>
      <c r="AF966" s="1534">
        <v>54.345006485084305</v>
      </c>
      <c r="AG966" s="1535">
        <v>36.057068741893644</v>
      </c>
    </row>
    <row r="967" spans="2:33" s="1520" customFormat="1" ht="11.45" customHeight="1">
      <c r="B967" s="1583" t="s">
        <v>1745</v>
      </c>
      <c r="C967" s="1508">
        <v>12899</v>
      </c>
      <c r="D967" s="1518" t="s">
        <v>1435</v>
      </c>
      <c r="E967" s="1508">
        <v>29611</v>
      </c>
      <c r="F967" s="1499">
        <v>1019</v>
      </c>
      <c r="G967" s="1499">
        <v>1234</v>
      </c>
      <c r="H967" s="1499">
        <v>1204</v>
      </c>
      <c r="I967" s="1499">
        <v>1224</v>
      </c>
      <c r="J967" s="1499">
        <v>992</v>
      </c>
      <c r="K967" s="1499">
        <v>1035</v>
      </c>
      <c r="L967" s="1499">
        <v>1175</v>
      </c>
      <c r="M967" s="1499">
        <v>1344</v>
      </c>
      <c r="N967" s="1499">
        <v>1669</v>
      </c>
      <c r="O967" s="1499">
        <v>1970</v>
      </c>
      <c r="P967" s="1499">
        <v>1943</v>
      </c>
      <c r="Q967" s="1499">
        <v>2000</v>
      </c>
      <c r="R967" s="1499">
        <v>2145</v>
      </c>
      <c r="S967" s="1499">
        <v>2439</v>
      </c>
      <c r="T967" s="1499">
        <v>2564</v>
      </c>
      <c r="U967" s="1499">
        <v>2015</v>
      </c>
      <c r="V967" s="1499">
        <v>1694</v>
      </c>
      <c r="W967" s="1499">
        <v>1155</v>
      </c>
      <c r="X967" s="1499">
        <v>482</v>
      </c>
      <c r="Y967" s="1499">
        <v>149</v>
      </c>
      <c r="Z967" s="1499">
        <v>18</v>
      </c>
      <c r="AA967" s="1508">
        <v>141</v>
      </c>
      <c r="AB967" s="1499">
        <v>3457</v>
      </c>
      <c r="AC967" s="1499">
        <v>15497</v>
      </c>
      <c r="AD967" s="1508">
        <v>10516</v>
      </c>
      <c r="AE967" s="1500">
        <v>11.73057346454021</v>
      </c>
      <c r="AF967" s="1500">
        <v>52.585680352901257</v>
      </c>
      <c r="AG967" s="1501">
        <v>35.683746182558536</v>
      </c>
    </row>
    <row r="968" spans="2:33" s="1520" customFormat="1" ht="11.45" customHeight="1">
      <c r="B968" s="1536"/>
      <c r="C968" s="1585"/>
      <c r="D968" s="1523" t="s">
        <v>31</v>
      </c>
      <c r="E968" s="1508">
        <v>13351</v>
      </c>
      <c r="F968" s="1499">
        <v>502</v>
      </c>
      <c r="G968" s="1499">
        <v>641</v>
      </c>
      <c r="H968" s="1499">
        <v>637</v>
      </c>
      <c r="I968" s="1499">
        <v>603</v>
      </c>
      <c r="J968" s="1499">
        <v>464</v>
      </c>
      <c r="K968" s="1499">
        <v>497</v>
      </c>
      <c r="L968" s="1499">
        <v>534</v>
      </c>
      <c r="M968" s="1499">
        <v>648</v>
      </c>
      <c r="N968" s="1499">
        <v>750</v>
      </c>
      <c r="O968" s="1499">
        <v>901</v>
      </c>
      <c r="P968" s="1499">
        <v>873</v>
      </c>
      <c r="Q968" s="1499">
        <v>881</v>
      </c>
      <c r="R968" s="1499">
        <v>1010</v>
      </c>
      <c r="S968" s="1499">
        <v>1121</v>
      </c>
      <c r="T968" s="1499">
        <v>1137</v>
      </c>
      <c r="U968" s="1499">
        <v>834</v>
      </c>
      <c r="V968" s="1499">
        <v>698</v>
      </c>
      <c r="W968" s="1499">
        <v>392</v>
      </c>
      <c r="X968" s="1499">
        <v>123</v>
      </c>
      <c r="Y968" s="1499">
        <v>22</v>
      </c>
      <c r="Z968" s="1499">
        <v>0</v>
      </c>
      <c r="AA968" s="1508">
        <v>83</v>
      </c>
      <c r="AB968" s="1499">
        <v>1780</v>
      </c>
      <c r="AC968" s="1499">
        <v>7161</v>
      </c>
      <c r="AD968" s="1508">
        <v>4327</v>
      </c>
      <c r="AE968" s="1500">
        <v>13.415737111848056</v>
      </c>
      <c r="AF968" s="1500">
        <v>53.971962616822431</v>
      </c>
      <c r="AG968" s="1501">
        <v>32.612300271329516</v>
      </c>
    </row>
    <row r="969" spans="2:33" s="1520" customFormat="1" ht="11.45" customHeight="1">
      <c r="B969" s="1529"/>
      <c r="C969" s="1580"/>
      <c r="D969" s="1531" t="s">
        <v>32</v>
      </c>
      <c r="E969" s="1581">
        <v>16260</v>
      </c>
      <c r="F969" s="1582">
        <v>517</v>
      </c>
      <c r="G969" s="1582">
        <v>593</v>
      </c>
      <c r="H969" s="1582">
        <v>567</v>
      </c>
      <c r="I969" s="1582">
        <v>621</v>
      </c>
      <c r="J969" s="1582">
        <v>528</v>
      </c>
      <c r="K969" s="1582">
        <v>538</v>
      </c>
      <c r="L969" s="1582">
        <v>641</v>
      </c>
      <c r="M969" s="1582">
        <v>696</v>
      </c>
      <c r="N969" s="1582">
        <v>919</v>
      </c>
      <c r="O969" s="1582">
        <v>1069</v>
      </c>
      <c r="P969" s="1582">
        <v>1070</v>
      </c>
      <c r="Q969" s="1582">
        <v>1119</v>
      </c>
      <c r="R969" s="1582">
        <v>1135</v>
      </c>
      <c r="S969" s="1582">
        <v>1318</v>
      </c>
      <c r="T969" s="1582">
        <v>1427</v>
      </c>
      <c r="U969" s="1582">
        <v>1181</v>
      </c>
      <c r="V969" s="1582">
        <v>996</v>
      </c>
      <c r="W969" s="1582">
        <v>763</v>
      </c>
      <c r="X969" s="1582">
        <v>359</v>
      </c>
      <c r="Y969" s="1582">
        <v>127</v>
      </c>
      <c r="Z969" s="1582">
        <v>18</v>
      </c>
      <c r="AA969" s="1581">
        <v>58</v>
      </c>
      <c r="AB969" s="1582">
        <v>1677</v>
      </c>
      <c r="AC969" s="1582">
        <v>8336</v>
      </c>
      <c r="AD969" s="1581">
        <v>6189</v>
      </c>
      <c r="AE969" s="1534">
        <v>10.350574003209481</v>
      </c>
      <c r="AF969" s="1534">
        <v>51.450438217504015</v>
      </c>
      <c r="AG969" s="1535">
        <v>38.198987779286512</v>
      </c>
    </row>
    <row r="970" spans="2:33" s="1520" customFormat="1" ht="11.45" customHeight="1">
      <c r="B970" s="1536" t="s">
        <v>1746</v>
      </c>
      <c r="C970" s="1508">
        <v>886</v>
      </c>
      <c r="D970" s="1518" t="s">
        <v>1435</v>
      </c>
      <c r="E970" s="1508">
        <v>1744</v>
      </c>
      <c r="F970" s="1499">
        <v>54</v>
      </c>
      <c r="G970" s="1499">
        <v>65</v>
      </c>
      <c r="H970" s="1499">
        <v>44</v>
      </c>
      <c r="I970" s="1499">
        <v>68</v>
      </c>
      <c r="J970" s="1499">
        <v>67</v>
      </c>
      <c r="K970" s="1499">
        <v>77</v>
      </c>
      <c r="L970" s="1499">
        <v>83</v>
      </c>
      <c r="M970" s="1499">
        <v>81</v>
      </c>
      <c r="N970" s="1499">
        <v>95</v>
      </c>
      <c r="O970" s="1499">
        <v>109</v>
      </c>
      <c r="P970" s="1499">
        <v>101</v>
      </c>
      <c r="Q970" s="1499">
        <v>131</v>
      </c>
      <c r="R970" s="1499">
        <v>160</v>
      </c>
      <c r="S970" s="1499">
        <v>160</v>
      </c>
      <c r="T970" s="1499">
        <v>145</v>
      </c>
      <c r="U970" s="1499">
        <v>99</v>
      </c>
      <c r="V970" s="1499">
        <v>87</v>
      </c>
      <c r="W970" s="1499">
        <v>60</v>
      </c>
      <c r="X970" s="1499">
        <v>24</v>
      </c>
      <c r="Y970" s="1499">
        <v>8</v>
      </c>
      <c r="Z970" s="1499">
        <v>1</v>
      </c>
      <c r="AA970" s="1508">
        <v>25</v>
      </c>
      <c r="AB970" s="1499">
        <v>163</v>
      </c>
      <c r="AC970" s="1499">
        <v>972</v>
      </c>
      <c r="AD970" s="1508">
        <v>584</v>
      </c>
      <c r="AE970" s="1500">
        <v>9.482257126236183</v>
      </c>
      <c r="AF970" s="1500">
        <v>56.544502617801051</v>
      </c>
      <c r="AG970" s="1501">
        <v>33.973240255962764</v>
      </c>
    </row>
    <row r="971" spans="2:33" s="1520" customFormat="1" ht="11.45" customHeight="1">
      <c r="B971" s="1521"/>
      <c r="C971" s="1522"/>
      <c r="D971" s="1523" t="s">
        <v>31</v>
      </c>
      <c r="E971" s="1508">
        <v>786</v>
      </c>
      <c r="F971" s="1499">
        <v>27</v>
      </c>
      <c r="G971" s="1499">
        <v>38</v>
      </c>
      <c r="H971" s="1499">
        <v>23</v>
      </c>
      <c r="I971" s="1499">
        <v>36</v>
      </c>
      <c r="J971" s="1499">
        <v>21</v>
      </c>
      <c r="K971" s="1499">
        <v>36</v>
      </c>
      <c r="L971" s="1499">
        <v>43</v>
      </c>
      <c r="M971" s="1499">
        <v>47</v>
      </c>
      <c r="N971" s="1499">
        <v>40</v>
      </c>
      <c r="O971" s="1499">
        <v>45</v>
      </c>
      <c r="P971" s="1499">
        <v>47</v>
      </c>
      <c r="Q971" s="1499">
        <v>53</v>
      </c>
      <c r="R971" s="1499">
        <v>74</v>
      </c>
      <c r="S971" s="1499">
        <v>70</v>
      </c>
      <c r="T971" s="1499">
        <v>70</v>
      </c>
      <c r="U971" s="1499">
        <v>41</v>
      </c>
      <c r="V971" s="1499">
        <v>31</v>
      </c>
      <c r="W971" s="1499">
        <v>19</v>
      </c>
      <c r="X971" s="1499">
        <v>11</v>
      </c>
      <c r="Y971" s="1499">
        <v>1</v>
      </c>
      <c r="Z971" s="1499" t="s">
        <v>36</v>
      </c>
      <c r="AA971" s="1508">
        <v>13</v>
      </c>
      <c r="AB971" s="1499">
        <v>88</v>
      </c>
      <c r="AC971" s="1499">
        <v>442</v>
      </c>
      <c r="AD971" s="1508">
        <v>243</v>
      </c>
      <c r="AE971" s="1500">
        <v>11.384217335058215</v>
      </c>
      <c r="AF971" s="1500">
        <v>57.179818887451482</v>
      </c>
      <c r="AG971" s="1501">
        <v>31.435963777490301</v>
      </c>
    </row>
    <row r="972" spans="2:33" s="1520" customFormat="1" ht="11.45" customHeight="1">
      <c r="B972" s="1537"/>
      <c r="C972" s="1538"/>
      <c r="D972" s="1539" t="s">
        <v>32</v>
      </c>
      <c r="E972" s="1540">
        <v>958</v>
      </c>
      <c r="F972" s="1541">
        <v>27</v>
      </c>
      <c r="G972" s="1541">
        <v>27</v>
      </c>
      <c r="H972" s="1541">
        <v>21</v>
      </c>
      <c r="I972" s="1541">
        <v>32</v>
      </c>
      <c r="J972" s="1541">
        <v>46</v>
      </c>
      <c r="K972" s="1541">
        <v>41</v>
      </c>
      <c r="L972" s="1541">
        <v>40</v>
      </c>
      <c r="M972" s="1541">
        <v>34</v>
      </c>
      <c r="N972" s="1541">
        <v>55</v>
      </c>
      <c r="O972" s="1541">
        <v>64</v>
      </c>
      <c r="P972" s="1541">
        <v>54</v>
      </c>
      <c r="Q972" s="1541">
        <v>78</v>
      </c>
      <c r="R972" s="1541">
        <v>86</v>
      </c>
      <c r="S972" s="1541">
        <v>90</v>
      </c>
      <c r="T972" s="1541">
        <v>75</v>
      </c>
      <c r="U972" s="1541">
        <v>58</v>
      </c>
      <c r="V972" s="1541">
        <v>56</v>
      </c>
      <c r="W972" s="1541">
        <v>41</v>
      </c>
      <c r="X972" s="1541">
        <v>13</v>
      </c>
      <c r="Y972" s="1541">
        <v>7</v>
      </c>
      <c r="Z972" s="1541">
        <v>1</v>
      </c>
      <c r="AA972" s="1540">
        <v>12</v>
      </c>
      <c r="AB972" s="1541">
        <v>75</v>
      </c>
      <c r="AC972" s="1541">
        <v>530</v>
      </c>
      <c r="AD972" s="1540">
        <v>341</v>
      </c>
      <c r="AE972" s="1542">
        <v>7.9281183932346719</v>
      </c>
      <c r="AF972" s="1542">
        <v>56.02536997885835</v>
      </c>
      <c r="AG972" s="1543">
        <v>36.046511627906973</v>
      </c>
    </row>
    <row r="973" spans="2:33" s="1520" customFormat="1" ht="11.45" customHeight="1">
      <c r="B973" s="1536" t="s">
        <v>1747</v>
      </c>
      <c r="C973" s="1508">
        <v>929</v>
      </c>
      <c r="D973" s="1518" t="s">
        <v>1435</v>
      </c>
      <c r="E973" s="1508">
        <v>2067</v>
      </c>
      <c r="F973" s="1499">
        <v>77</v>
      </c>
      <c r="G973" s="1499">
        <v>61</v>
      </c>
      <c r="H973" s="1499">
        <v>80</v>
      </c>
      <c r="I973" s="1499">
        <v>102</v>
      </c>
      <c r="J973" s="1499">
        <v>95</v>
      </c>
      <c r="K973" s="1499">
        <v>117</v>
      </c>
      <c r="L973" s="1499">
        <v>100</v>
      </c>
      <c r="M973" s="1499">
        <v>111</v>
      </c>
      <c r="N973" s="1499">
        <v>124</v>
      </c>
      <c r="O973" s="1499">
        <v>160</v>
      </c>
      <c r="P973" s="1499">
        <v>167</v>
      </c>
      <c r="Q973" s="1499">
        <v>155</v>
      </c>
      <c r="R973" s="1499">
        <v>143</v>
      </c>
      <c r="S973" s="1499">
        <v>135</v>
      </c>
      <c r="T973" s="1499">
        <v>161</v>
      </c>
      <c r="U973" s="1499">
        <v>105</v>
      </c>
      <c r="V973" s="1499">
        <v>92</v>
      </c>
      <c r="W973" s="1499">
        <v>44</v>
      </c>
      <c r="X973" s="1499">
        <v>23</v>
      </c>
      <c r="Y973" s="1499">
        <v>4</v>
      </c>
      <c r="Z973" s="1499" t="s">
        <v>36</v>
      </c>
      <c r="AA973" s="1508">
        <v>11</v>
      </c>
      <c r="AB973" s="1499">
        <v>218</v>
      </c>
      <c r="AC973" s="1499">
        <v>1274</v>
      </c>
      <c r="AD973" s="1508">
        <v>564</v>
      </c>
      <c r="AE973" s="1500">
        <v>10.603112840466926</v>
      </c>
      <c r="AF973" s="1500">
        <v>61.964980544747085</v>
      </c>
      <c r="AG973" s="1501">
        <v>27.431906614785994</v>
      </c>
    </row>
    <row r="974" spans="2:33" s="1520" customFormat="1" ht="11.45" customHeight="1">
      <c r="B974" s="1521"/>
      <c r="C974" s="1522"/>
      <c r="D974" s="1523" t="s">
        <v>31</v>
      </c>
      <c r="E974" s="1508">
        <v>948</v>
      </c>
      <c r="F974" s="1499">
        <v>41</v>
      </c>
      <c r="G974" s="1499">
        <v>27</v>
      </c>
      <c r="H974" s="1499">
        <v>45</v>
      </c>
      <c r="I974" s="1499">
        <v>45</v>
      </c>
      <c r="J974" s="1499">
        <v>39</v>
      </c>
      <c r="K974" s="1499">
        <v>50</v>
      </c>
      <c r="L974" s="1499">
        <v>46</v>
      </c>
      <c r="M974" s="1499">
        <v>63</v>
      </c>
      <c r="N974" s="1499">
        <v>53</v>
      </c>
      <c r="O974" s="1499">
        <v>68</v>
      </c>
      <c r="P974" s="1499">
        <v>76</v>
      </c>
      <c r="Q974" s="1499">
        <v>78</v>
      </c>
      <c r="R974" s="1499">
        <v>69</v>
      </c>
      <c r="S974" s="1499">
        <v>59</v>
      </c>
      <c r="T974" s="1499">
        <v>67</v>
      </c>
      <c r="U974" s="1499">
        <v>46</v>
      </c>
      <c r="V974" s="1499">
        <v>42</v>
      </c>
      <c r="W974" s="1499">
        <v>16</v>
      </c>
      <c r="X974" s="1499">
        <v>8</v>
      </c>
      <c r="Y974" s="1499">
        <v>2</v>
      </c>
      <c r="Z974" s="1499" t="s">
        <v>36</v>
      </c>
      <c r="AA974" s="1508">
        <v>8</v>
      </c>
      <c r="AB974" s="1499">
        <v>113</v>
      </c>
      <c r="AC974" s="1499">
        <v>587</v>
      </c>
      <c r="AD974" s="1508">
        <v>240</v>
      </c>
      <c r="AE974" s="1500">
        <v>12.021276595744681</v>
      </c>
      <c r="AF974" s="1500">
        <v>62.446808510638299</v>
      </c>
      <c r="AG974" s="1501">
        <v>25.531914893617021</v>
      </c>
    </row>
    <row r="975" spans="2:33" s="1520" customFormat="1" ht="11.45" customHeight="1">
      <c r="B975" s="1536"/>
      <c r="C975" s="1546"/>
      <c r="D975" s="1518" t="s">
        <v>32</v>
      </c>
      <c r="E975" s="1508">
        <v>1119</v>
      </c>
      <c r="F975" s="1499">
        <v>36</v>
      </c>
      <c r="G975" s="1499">
        <v>34</v>
      </c>
      <c r="H975" s="1499">
        <v>35</v>
      </c>
      <c r="I975" s="1499">
        <v>57</v>
      </c>
      <c r="J975" s="1499">
        <v>56</v>
      </c>
      <c r="K975" s="1499">
        <v>67</v>
      </c>
      <c r="L975" s="1499">
        <v>54</v>
      </c>
      <c r="M975" s="1499">
        <v>48</v>
      </c>
      <c r="N975" s="1499">
        <v>71</v>
      </c>
      <c r="O975" s="1499">
        <v>92</v>
      </c>
      <c r="P975" s="1499">
        <v>91</v>
      </c>
      <c r="Q975" s="1499">
        <v>77</v>
      </c>
      <c r="R975" s="1499">
        <v>74</v>
      </c>
      <c r="S975" s="1499">
        <v>76</v>
      </c>
      <c r="T975" s="1499">
        <v>94</v>
      </c>
      <c r="U975" s="1499">
        <v>59</v>
      </c>
      <c r="V975" s="1499">
        <v>50</v>
      </c>
      <c r="W975" s="1499">
        <v>28</v>
      </c>
      <c r="X975" s="1499">
        <v>15</v>
      </c>
      <c r="Y975" s="1499">
        <v>2</v>
      </c>
      <c r="Z975" s="1499" t="s">
        <v>36</v>
      </c>
      <c r="AA975" s="1508">
        <v>3</v>
      </c>
      <c r="AB975" s="1499">
        <v>105</v>
      </c>
      <c r="AC975" s="1499">
        <v>687</v>
      </c>
      <c r="AD975" s="1508">
        <v>324</v>
      </c>
      <c r="AE975" s="1500">
        <v>9.408602150537634</v>
      </c>
      <c r="AF975" s="1500">
        <v>61.55913978494624</v>
      </c>
      <c r="AG975" s="1501">
        <v>29.032258064516132</v>
      </c>
    </row>
    <row r="976" spans="2:33" s="1520" customFormat="1" ht="11.45" customHeight="1">
      <c r="B976" s="1544" t="s">
        <v>1748</v>
      </c>
      <c r="C976" s="1545">
        <v>1159</v>
      </c>
      <c r="D976" s="1547" t="s">
        <v>1435</v>
      </c>
      <c r="E976" s="1545">
        <v>2642</v>
      </c>
      <c r="F976" s="1548">
        <v>116</v>
      </c>
      <c r="G976" s="1548">
        <v>123</v>
      </c>
      <c r="H976" s="1548">
        <v>101</v>
      </c>
      <c r="I976" s="1548">
        <v>116</v>
      </c>
      <c r="J976" s="1548">
        <v>90</v>
      </c>
      <c r="K976" s="1548">
        <v>116</v>
      </c>
      <c r="L976" s="1548">
        <v>114</v>
      </c>
      <c r="M976" s="1548">
        <v>119</v>
      </c>
      <c r="N976" s="1548">
        <v>137</v>
      </c>
      <c r="O976" s="1548">
        <v>174</v>
      </c>
      <c r="P976" s="1548">
        <v>206</v>
      </c>
      <c r="Q976" s="1548">
        <v>192</v>
      </c>
      <c r="R976" s="1548">
        <v>188</v>
      </c>
      <c r="S976" s="1548">
        <v>197</v>
      </c>
      <c r="T976" s="1548">
        <v>201</v>
      </c>
      <c r="U976" s="1548">
        <v>162</v>
      </c>
      <c r="V976" s="1548">
        <v>144</v>
      </c>
      <c r="W976" s="1548">
        <v>94</v>
      </c>
      <c r="X976" s="1548">
        <v>28</v>
      </c>
      <c r="Y976" s="1548">
        <v>5</v>
      </c>
      <c r="Z976" s="1548" t="s">
        <v>36</v>
      </c>
      <c r="AA976" s="1545">
        <v>19</v>
      </c>
      <c r="AB976" s="1548">
        <v>340</v>
      </c>
      <c r="AC976" s="1548">
        <v>1452</v>
      </c>
      <c r="AD976" s="1545">
        <v>831</v>
      </c>
      <c r="AE976" s="1549">
        <v>12.962256957682044</v>
      </c>
      <c r="AF976" s="1549">
        <v>55.356462066336256</v>
      </c>
      <c r="AG976" s="1550">
        <v>31.6812809759817</v>
      </c>
    </row>
    <row r="977" spans="2:33" s="1520" customFormat="1" ht="11.45" customHeight="1">
      <c r="B977" s="1521"/>
      <c r="C977" s="1522"/>
      <c r="D977" s="1523" t="s">
        <v>31</v>
      </c>
      <c r="E977" s="1508">
        <v>1221</v>
      </c>
      <c r="F977" s="1499">
        <v>61</v>
      </c>
      <c r="G977" s="1499">
        <v>61</v>
      </c>
      <c r="H977" s="1499">
        <v>61</v>
      </c>
      <c r="I977" s="1499">
        <v>58</v>
      </c>
      <c r="J977" s="1499">
        <v>44</v>
      </c>
      <c r="K977" s="1499">
        <v>62</v>
      </c>
      <c r="L977" s="1499">
        <v>52</v>
      </c>
      <c r="M977" s="1499">
        <v>53</v>
      </c>
      <c r="N977" s="1499">
        <v>64</v>
      </c>
      <c r="O977" s="1499">
        <v>75</v>
      </c>
      <c r="P977" s="1499">
        <v>88</v>
      </c>
      <c r="Q977" s="1499">
        <v>96</v>
      </c>
      <c r="R977" s="1499">
        <v>85</v>
      </c>
      <c r="S977" s="1499">
        <v>96</v>
      </c>
      <c r="T977" s="1499">
        <v>87</v>
      </c>
      <c r="U977" s="1499">
        <v>68</v>
      </c>
      <c r="V977" s="1499">
        <v>59</v>
      </c>
      <c r="W977" s="1499">
        <v>31</v>
      </c>
      <c r="X977" s="1499">
        <v>8</v>
      </c>
      <c r="Y977" s="1499">
        <v>3</v>
      </c>
      <c r="Z977" s="1499" t="s">
        <v>36</v>
      </c>
      <c r="AA977" s="1508">
        <v>9</v>
      </c>
      <c r="AB977" s="1499">
        <v>183</v>
      </c>
      <c r="AC977" s="1499">
        <v>677</v>
      </c>
      <c r="AD977" s="1508">
        <v>352</v>
      </c>
      <c r="AE977" s="1500">
        <v>15.099009900990099</v>
      </c>
      <c r="AF977" s="1500">
        <v>55.85808580858086</v>
      </c>
      <c r="AG977" s="1501">
        <v>29.042904290429046</v>
      </c>
    </row>
    <row r="978" spans="2:33" s="1520" customFormat="1" ht="11.45" customHeight="1">
      <c r="B978" s="1537"/>
      <c r="C978" s="1538"/>
      <c r="D978" s="1539" t="s">
        <v>32</v>
      </c>
      <c r="E978" s="1540">
        <v>1421</v>
      </c>
      <c r="F978" s="1541">
        <v>55</v>
      </c>
      <c r="G978" s="1541">
        <v>62</v>
      </c>
      <c r="H978" s="1541">
        <v>40</v>
      </c>
      <c r="I978" s="1541">
        <v>58</v>
      </c>
      <c r="J978" s="1541">
        <v>46</v>
      </c>
      <c r="K978" s="1541">
        <v>54</v>
      </c>
      <c r="L978" s="1541">
        <v>62</v>
      </c>
      <c r="M978" s="1541">
        <v>66</v>
      </c>
      <c r="N978" s="1541">
        <v>73</v>
      </c>
      <c r="O978" s="1541">
        <v>99</v>
      </c>
      <c r="P978" s="1541">
        <v>118</v>
      </c>
      <c r="Q978" s="1541">
        <v>96</v>
      </c>
      <c r="R978" s="1541">
        <v>103</v>
      </c>
      <c r="S978" s="1541">
        <v>101</v>
      </c>
      <c r="T978" s="1541">
        <v>114</v>
      </c>
      <c r="U978" s="1541">
        <v>94</v>
      </c>
      <c r="V978" s="1541">
        <v>85</v>
      </c>
      <c r="W978" s="1541">
        <v>63</v>
      </c>
      <c r="X978" s="1541">
        <v>20</v>
      </c>
      <c r="Y978" s="1541">
        <v>2</v>
      </c>
      <c r="Z978" s="1541" t="s">
        <v>36</v>
      </c>
      <c r="AA978" s="1540">
        <v>10</v>
      </c>
      <c r="AB978" s="1541">
        <v>157</v>
      </c>
      <c r="AC978" s="1541">
        <v>775</v>
      </c>
      <c r="AD978" s="1540">
        <v>479</v>
      </c>
      <c r="AE978" s="1542">
        <v>11.126860382707299</v>
      </c>
      <c r="AF978" s="1542">
        <v>54.925584691708011</v>
      </c>
      <c r="AG978" s="1543">
        <v>33.947554925584697</v>
      </c>
    </row>
    <row r="979" spans="2:33" s="1520" customFormat="1" ht="11.45" customHeight="1">
      <c r="B979" s="1536" t="s">
        <v>1749</v>
      </c>
      <c r="C979" s="1508">
        <v>961</v>
      </c>
      <c r="D979" s="1518" t="s">
        <v>1435</v>
      </c>
      <c r="E979" s="1508">
        <v>2102</v>
      </c>
      <c r="F979" s="1499">
        <v>84</v>
      </c>
      <c r="G979" s="1499">
        <v>95</v>
      </c>
      <c r="H979" s="1499">
        <v>118</v>
      </c>
      <c r="I979" s="1499">
        <v>84</v>
      </c>
      <c r="J979" s="1499">
        <v>58</v>
      </c>
      <c r="K979" s="1499">
        <v>50</v>
      </c>
      <c r="L979" s="1499">
        <v>65</v>
      </c>
      <c r="M979" s="1499">
        <v>79</v>
      </c>
      <c r="N979" s="1499">
        <v>141</v>
      </c>
      <c r="O979" s="1499">
        <v>144</v>
      </c>
      <c r="P979" s="1499">
        <v>126</v>
      </c>
      <c r="Q979" s="1499">
        <v>128</v>
      </c>
      <c r="R979" s="1499">
        <v>122</v>
      </c>
      <c r="S979" s="1499">
        <v>167</v>
      </c>
      <c r="T979" s="1499">
        <v>197</v>
      </c>
      <c r="U979" s="1499">
        <v>175</v>
      </c>
      <c r="V979" s="1499">
        <v>160</v>
      </c>
      <c r="W979" s="1499">
        <v>78</v>
      </c>
      <c r="X979" s="1499">
        <v>18</v>
      </c>
      <c r="Y979" s="1499">
        <v>6</v>
      </c>
      <c r="Z979" s="1499">
        <v>1</v>
      </c>
      <c r="AA979" s="1508">
        <v>6</v>
      </c>
      <c r="AB979" s="1499">
        <v>297</v>
      </c>
      <c r="AC979" s="1499">
        <v>997</v>
      </c>
      <c r="AD979" s="1508">
        <v>802</v>
      </c>
      <c r="AE979" s="1500">
        <v>14.169847328244275</v>
      </c>
      <c r="AF979" s="1500">
        <v>47.56679389312977</v>
      </c>
      <c r="AG979" s="1501">
        <v>38.263358778625957</v>
      </c>
    </row>
    <row r="980" spans="2:33" s="1520" customFormat="1" ht="11.45" customHeight="1">
      <c r="B980" s="1521"/>
      <c r="C980" s="1522"/>
      <c r="D980" s="1523" t="s">
        <v>31</v>
      </c>
      <c r="E980" s="1508">
        <v>904</v>
      </c>
      <c r="F980" s="1499">
        <v>36</v>
      </c>
      <c r="G980" s="1499">
        <v>47</v>
      </c>
      <c r="H980" s="1499">
        <v>48</v>
      </c>
      <c r="I980" s="1499">
        <v>42</v>
      </c>
      <c r="J980" s="1499">
        <v>23</v>
      </c>
      <c r="K980" s="1499">
        <v>31</v>
      </c>
      <c r="L980" s="1499">
        <v>28</v>
      </c>
      <c r="M980" s="1499">
        <v>34</v>
      </c>
      <c r="N980" s="1499">
        <v>59</v>
      </c>
      <c r="O980" s="1499">
        <v>66</v>
      </c>
      <c r="P980" s="1499">
        <v>59</v>
      </c>
      <c r="Q980" s="1499">
        <v>53</v>
      </c>
      <c r="R980" s="1499">
        <v>55</v>
      </c>
      <c r="S980" s="1499">
        <v>75</v>
      </c>
      <c r="T980" s="1499">
        <v>81</v>
      </c>
      <c r="U980" s="1499">
        <v>70</v>
      </c>
      <c r="V980" s="1499">
        <v>66</v>
      </c>
      <c r="W980" s="1499">
        <v>25</v>
      </c>
      <c r="X980" s="1499">
        <v>2</v>
      </c>
      <c r="Y980" s="1499">
        <v>1</v>
      </c>
      <c r="Z980" s="1499" t="s">
        <v>36</v>
      </c>
      <c r="AA980" s="1508">
        <v>3</v>
      </c>
      <c r="AB980" s="1499">
        <v>131</v>
      </c>
      <c r="AC980" s="1499">
        <v>450</v>
      </c>
      <c r="AD980" s="1508">
        <v>320</v>
      </c>
      <c r="AE980" s="1500">
        <v>14.539400665926749</v>
      </c>
      <c r="AF980" s="1500">
        <v>49.944506104328525</v>
      </c>
      <c r="AG980" s="1501">
        <v>35.516093229744726</v>
      </c>
    </row>
    <row r="981" spans="2:33" s="1520" customFormat="1" ht="11.45" customHeight="1">
      <c r="B981" s="1536"/>
      <c r="C981" s="1546"/>
      <c r="D981" s="1518" t="s">
        <v>32</v>
      </c>
      <c r="E981" s="1508">
        <v>1198</v>
      </c>
      <c r="F981" s="1499">
        <v>48</v>
      </c>
      <c r="G981" s="1499">
        <v>48</v>
      </c>
      <c r="H981" s="1499">
        <v>70</v>
      </c>
      <c r="I981" s="1499">
        <v>42</v>
      </c>
      <c r="J981" s="1499">
        <v>35</v>
      </c>
      <c r="K981" s="1499">
        <v>19</v>
      </c>
      <c r="L981" s="1499">
        <v>37</v>
      </c>
      <c r="M981" s="1499">
        <v>45</v>
      </c>
      <c r="N981" s="1499">
        <v>82</v>
      </c>
      <c r="O981" s="1499">
        <v>78</v>
      </c>
      <c r="P981" s="1499">
        <v>67</v>
      </c>
      <c r="Q981" s="1499">
        <v>75</v>
      </c>
      <c r="R981" s="1499">
        <v>67</v>
      </c>
      <c r="S981" s="1499">
        <v>92</v>
      </c>
      <c r="T981" s="1499">
        <v>116</v>
      </c>
      <c r="U981" s="1499">
        <v>105</v>
      </c>
      <c r="V981" s="1499">
        <v>94</v>
      </c>
      <c r="W981" s="1499">
        <v>53</v>
      </c>
      <c r="X981" s="1499">
        <v>16</v>
      </c>
      <c r="Y981" s="1499">
        <v>5</v>
      </c>
      <c r="Z981" s="1499">
        <v>1</v>
      </c>
      <c r="AA981" s="1508">
        <v>3</v>
      </c>
      <c r="AB981" s="1499">
        <v>166</v>
      </c>
      <c r="AC981" s="1499">
        <v>547</v>
      </c>
      <c r="AD981" s="1508">
        <v>482</v>
      </c>
      <c r="AE981" s="1500">
        <v>13.89121338912134</v>
      </c>
      <c r="AF981" s="1500">
        <v>45.77405857740586</v>
      </c>
      <c r="AG981" s="1501">
        <v>40.334728033472807</v>
      </c>
    </row>
    <row r="982" spans="2:33" s="1520" customFormat="1" ht="11.45" customHeight="1">
      <c r="B982" s="1544" t="s">
        <v>1750</v>
      </c>
      <c r="C982" s="1545">
        <v>789</v>
      </c>
      <c r="D982" s="1547" t="s">
        <v>1435</v>
      </c>
      <c r="E982" s="1545">
        <v>1880</v>
      </c>
      <c r="F982" s="1548">
        <v>76</v>
      </c>
      <c r="G982" s="1548">
        <v>105</v>
      </c>
      <c r="H982" s="1548">
        <v>82</v>
      </c>
      <c r="I982" s="1548">
        <v>88</v>
      </c>
      <c r="J982" s="1548">
        <v>65</v>
      </c>
      <c r="K982" s="1548">
        <v>63</v>
      </c>
      <c r="L982" s="1548">
        <v>81</v>
      </c>
      <c r="M982" s="1548">
        <v>96</v>
      </c>
      <c r="N982" s="1548">
        <v>110</v>
      </c>
      <c r="O982" s="1548">
        <v>148</v>
      </c>
      <c r="P982" s="1548">
        <v>128</v>
      </c>
      <c r="Q982" s="1548">
        <v>134</v>
      </c>
      <c r="R982" s="1548">
        <v>135</v>
      </c>
      <c r="S982" s="1548">
        <v>113</v>
      </c>
      <c r="T982" s="1548">
        <v>123</v>
      </c>
      <c r="U982" s="1548">
        <v>82</v>
      </c>
      <c r="V982" s="1548">
        <v>73</v>
      </c>
      <c r="W982" s="1548">
        <v>94</v>
      </c>
      <c r="X982" s="1548">
        <v>49</v>
      </c>
      <c r="Y982" s="1548">
        <v>20</v>
      </c>
      <c r="Z982" s="1548">
        <v>2</v>
      </c>
      <c r="AA982" s="1545">
        <v>13</v>
      </c>
      <c r="AB982" s="1548">
        <v>263</v>
      </c>
      <c r="AC982" s="1548">
        <v>1048</v>
      </c>
      <c r="AD982" s="1545">
        <v>556</v>
      </c>
      <c r="AE982" s="1549">
        <v>14.086770219603642</v>
      </c>
      <c r="AF982" s="1549">
        <v>56.132833422603099</v>
      </c>
      <c r="AG982" s="1550">
        <v>29.780396357793247</v>
      </c>
    </row>
    <row r="983" spans="2:33" s="1520" customFormat="1" ht="11.45" customHeight="1">
      <c r="B983" s="1521"/>
      <c r="C983" s="1522"/>
      <c r="D983" s="1523" t="s">
        <v>31</v>
      </c>
      <c r="E983" s="1508">
        <v>841</v>
      </c>
      <c r="F983" s="1499">
        <v>37</v>
      </c>
      <c r="G983" s="1499">
        <v>51</v>
      </c>
      <c r="H983" s="1499">
        <v>43</v>
      </c>
      <c r="I983" s="1499">
        <v>44</v>
      </c>
      <c r="J983" s="1499">
        <v>32</v>
      </c>
      <c r="K983" s="1499">
        <v>33</v>
      </c>
      <c r="L983" s="1499">
        <v>43</v>
      </c>
      <c r="M983" s="1499">
        <v>47</v>
      </c>
      <c r="N983" s="1499">
        <v>50</v>
      </c>
      <c r="O983" s="1499">
        <v>77</v>
      </c>
      <c r="P983" s="1499">
        <v>52</v>
      </c>
      <c r="Q983" s="1499">
        <v>61</v>
      </c>
      <c r="R983" s="1499">
        <v>65</v>
      </c>
      <c r="S983" s="1499">
        <v>47</v>
      </c>
      <c r="T983" s="1499">
        <v>54</v>
      </c>
      <c r="U983" s="1499">
        <v>31</v>
      </c>
      <c r="V983" s="1499">
        <v>28</v>
      </c>
      <c r="W983" s="1499">
        <v>26</v>
      </c>
      <c r="X983" s="1499">
        <v>10</v>
      </c>
      <c r="Y983" s="1499">
        <v>2</v>
      </c>
      <c r="Z983" s="1499" t="s">
        <v>36</v>
      </c>
      <c r="AA983" s="1508">
        <v>8</v>
      </c>
      <c r="AB983" s="1499">
        <v>131</v>
      </c>
      <c r="AC983" s="1499">
        <v>504</v>
      </c>
      <c r="AD983" s="1508">
        <v>198</v>
      </c>
      <c r="AE983" s="1500">
        <v>15.726290516206481</v>
      </c>
      <c r="AF983" s="1500">
        <v>60.504201680672267</v>
      </c>
      <c r="AG983" s="1501">
        <v>23.769507803121247</v>
      </c>
    </row>
    <row r="984" spans="2:33" s="1520" customFormat="1" ht="11.45" customHeight="1">
      <c r="B984" s="1537"/>
      <c r="C984" s="1538"/>
      <c r="D984" s="1539" t="s">
        <v>32</v>
      </c>
      <c r="E984" s="1540">
        <v>1039</v>
      </c>
      <c r="F984" s="1541">
        <v>39</v>
      </c>
      <c r="G984" s="1541">
        <v>54</v>
      </c>
      <c r="H984" s="1541">
        <v>39</v>
      </c>
      <c r="I984" s="1541">
        <v>44</v>
      </c>
      <c r="J984" s="1541">
        <v>33</v>
      </c>
      <c r="K984" s="1541">
        <v>30</v>
      </c>
      <c r="L984" s="1541">
        <v>38</v>
      </c>
      <c r="M984" s="1541">
        <v>49</v>
      </c>
      <c r="N984" s="1541">
        <v>60</v>
      </c>
      <c r="O984" s="1541">
        <v>71</v>
      </c>
      <c r="P984" s="1541">
        <v>76</v>
      </c>
      <c r="Q984" s="1541">
        <v>73</v>
      </c>
      <c r="R984" s="1541">
        <v>70</v>
      </c>
      <c r="S984" s="1541">
        <v>66</v>
      </c>
      <c r="T984" s="1541">
        <v>69</v>
      </c>
      <c r="U984" s="1541">
        <v>51</v>
      </c>
      <c r="V984" s="1541">
        <v>45</v>
      </c>
      <c r="W984" s="1541">
        <v>68</v>
      </c>
      <c r="X984" s="1541">
        <v>39</v>
      </c>
      <c r="Y984" s="1541">
        <v>18</v>
      </c>
      <c r="Z984" s="1541">
        <v>2</v>
      </c>
      <c r="AA984" s="1540">
        <v>5</v>
      </c>
      <c r="AB984" s="1541">
        <v>132</v>
      </c>
      <c r="AC984" s="1541">
        <v>544</v>
      </c>
      <c r="AD984" s="1540">
        <v>358</v>
      </c>
      <c r="AE984" s="1542">
        <v>12.76595744680851</v>
      </c>
      <c r="AF984" s="1542">
        <v>52.611218568665372</v>
      </c>
      <c r="AG984" s="1543">
        <v>34.622823984526114</v>
      </c>
    </row>
    <row r="985" spans="2:33" s="1520" customFormat="1" ht="11.45" customHeight="1">
      <c r="B985" s="1536" t="s">
        <v>1751</v>
      </c>
      <c r="C985" s="1508">
        <v>883</v>
      </c>
      <c r="D985" s="1518" t="s">
        <v>1435</v>
      </c>
      <c r="E985" s="1508">
        <v>1871</v>
      </c>
      <c r="F985" s="1499">
        <v>80</v>
      </c>
      <c r="G985" s="1499">
        <v>79</v>
      </c>
      <c r="H985" s="1499">
        <v>81</v>
      </c>
      <c r="I985" s="1499">
        <v>100</v>
      </c>
      <c r="J985" s="1499">
        <v>75</v>
      </c>
      <c r="K985" s="1499">
        <v>58</v>
      </c>
      <c r="L985" s="1499">
        <v>81</v>
      </c>
      <c r="M985" s="1499">
        <v>90</v>
      </c>
      <c r="N985" s="1499">
        <v>110</v>
      </c>
      <c r="O985" s="1499">
        <v>138</v>
      </c>
      <c r="P985" s="1499">
        <v>122</v>
      </c>
      <c r="Q985" s="1499">
        <v>108</v>
      </c>
      <c r="R985" s="1499">
        <v>128</v>
      </c>
      <c r="S985" s="1499">
        <v>123</v>
      </c>
      <c r="T985" s="1499">
        <v>152</v>
      </c>
      <c r="U985" s="1499">
        <v>137</v>
      </c>
      <c r="V985" s="1499">
        <v>96</v>
      </c>
      <c r="W985" s="1499">
        <v>60</v>
      </c>
      <c r="X985" s="1499">
        <v>32</v>
      </c>
      <c r="Y985" s="1499">
        <v>12</v>
      </c>
      <c r="Z985" s="1499" t="s">
        <v>36</v>
      </c>
      <c r="AA985" s="1508">
        <v>9</v>
      </c>
      <c r="AB985" s="1499">
        <v>240</v>
      </c>
      <c r="AC985" s="1499">
        <v>1010</v>
      </c>
      <c r="AD985" s="1508">
        <v>612</v>
      </c>
      <c r="AE985" s="1500">
        <v>12.889366272824921</v>
      </c>
      <c r="AF985" s="1500">
        <v>54.242749731471541</v>
      </c>
      <c r="AG985" s="1501">
        <v>32.867883995703544</v>
      </c>
    </row>
    <row r="986" spans="2:33" s="1520" customFormat="1" ht="11.45" customHeight="1">
      <c r="B986" s="1521"/>
      <c r="C986" s="1522"/>
      <c r="D986" s="1523" t="s">
        <v>31</v>
      </c>
      <c r="E986" s="1508">
        <v>783</v>
      </c>
      <c r="F986" s="1499">
        <v>40</v>
      </c>
      <c r="G986" s="1499">
        <v>39</v>
      </c>
      <c r="H986" s="1499">
        <v>42</v>
      </c>
      <c r="I986" s="1499">
        <v>49</v>
      </c>
      <c r="J986" s="1499">
        <v>27</v>
      </c>
      <c r="K986" s="1499">
        <v>26</v>
      </c>
      <c r="L986" s="1499">
        <v>37</v>
      </c>
      <c r="M986" s="1499">
        <v>37</v>
      </c>
      <c r="N986" s="1499">
        <v>49</v>
      </c>
      <c r="O986" s="1499">
        <v>52</v>
      </c>
      <c r="P986" s="1499">
        <v>57</v>
      </c>
      <c r="Q986" s="1499">
        <v>37</v>
      </c>
      <c r="R986" s="1499">
        <v>58</v>
      </c>
      <c r="S986" s="1499">
        <v>58</v>
      </c>
      <c r="T986" s="1499">
        <v>61</v>
      </c>
      <c r="U986" s="1499">
        <v>55</v>
      </c>
      <c r="V986" s="1499">
        <v>34</v>
      </c>
      <c r="W986" s="1499">
        <v>16</v>
      </c>
      <c r="X986" s="1499">
        <v>4</v>
      </c>
      <c r="Y986" s="1499" t="s">
        <v>36</v>
      </c>
      <c r="Z986" s="1499" t="s">
        <v>36</v>
      </c>
      <c r="AA986" s="1508">
        <v>5</v>
      </c>
      <c r="AB986" s="1499">
        <v>121</v>
      </c>
      <c r="AC986" s="1499">
        <v>429</v>
      </c>
      <c r="AD986" s="1508">
        <v>228</v>
      </c>
      <c r="AE986" s="1500">
        <v>15.552699228791775</v>
      </c>
      <c r="AF986" s="1500">
        <v>55.14138817480719</v>
      </c>
      <c r="AG986" s="1501">
        <v>29.305912596401029</v>
      </c>
    </row>
    <row r="987" spans="2:33" s="1520" customFormat="1" ht="11.45" customHeight="1">
      <c r="B987" s="1536"/>
      <c r="C987" s="1546"/>
      <c r="D987" s="1518" t="s">
        <v>32</v>
      </c>
      <c r="E987" s="1508">
        <v>1088</v>
      </c>
      <c r="F987" s="1499">
        <v>40</v>
      </c>
      <c r="G987" s="1499">
        <v>40</v>
      </c>
      <c r="H987" s="1499">
        <v>39</v>
      </c>
      <c r="I987" s="1499">
        <v>51</v>
      </c>
      <c r="J987" s="1499">
        <v>48</v>
      </c>
      <c r="K987" s="1499">
        <v>32</v>
      </c>
      <c r="L987" s="1499">
        <v>44</v>
      </c>
      <c r="M987" s="1499">
        <v>53</v>
      </c>
      <c r="N987" s="1499">
        <v>61</v>
      </c>
      <c r="O987" s="1499">
        <v>86</v>
      </c>
      <c r="P987" s="1499">
        <v>65</v>
      </c>
      <c r="Q987" s="1499">
        <v>71</v>
      </c>
      <c r="R987" s="1499">
        <v>70</v>
      </c>
      <c r="S987" s="1499">
        <v>65</v>
      </c>
      <c r="T987" s="1499">
        <v>91</v>
      </c>
      <c r="U987" s="1499">
        <v>82</v>
      </c>
      <c r="V987" s="1499">
        <v>62</v>
      </c>
      <c r="W987" s="1499">
        <v>44</v>
      </c>
      <c r="X987" s="1499">
        <v>28</v>
      </c>
      <c r="Y987" s="1499">
        <v>12</v>
      </c>
      <c r="Z987" s="1499" t="s">
        <v>36</v>
      </c>
      <c r="AA987" s="1508">
        <v>4</v>
      </c>
      <c r="AB987" s="1499">
        <v>119</v>
      </c>
      <c r="AC987" s="1499">
        <v>581</v>
      </c>
      <c r="AD987" s="1508">
        <v>384</v>
      </c>
      <c r="AE987" s="1500">
        <v>10.977859778597786</v>
      </c>
      <c r="AF987" s="1500">
        <v>53.597785977859779</v>
      </c>
      <c r="AG987" s="1501">
        <v>35.424354243542432</v>
      </c>
    </row>
    <row r="988" spans="2:33" s="1520" customFormat="1" ht="11.45" customHeight="1">
      <c r="B988" s="1544" t="s">
        <v>1752</v>
      </c>
      <c r="C988" s="1545">
        <v>1173</v>
      </c>
      <c r="D988" s="1547" t="s">
        <v>1435</v>
      </c>
      <c r="E988" s="1545">
        <v>2635</v>
      </c>
      <c r="F988" s="1548">
        <v>89</v>
      </c>
      <c r="G988" s="1548">
        <v>133</v>
      </c>
      <c r="H988" s="1548">
        <v>121</v>
      </c>
      <c r="I988" s="1548">
        <v>124</v>
      </c>
      <c r="J988" s="1548">
        <v>71</v>
      </c>
      <c r="K988" s="1548">
        <v>87</v>
      </c>
      <c r="L988" s="1548">
        <v>116</v>
      </c>
      <c r="M988" s="1548">
        <v>114</v>
      </c>
      <c r="N988" s="1548">
        <v>146</v>
      </c>
      <c r="O988" s="1548">
        <v>180</v>
      </c>
      <c r="P988" s="1548">
        <v>196</v>
      </c>
      <c r="Q988" s="1548">
        <v>198</v>
      </c>
      <c r="R988" s="1548">
        <v>214</v>
      </c>
      <c r="S988" s="1548">
        <v>222</v>
      </c>
      <c r="T988" s="1548">
        <v>241</v>
      </c>
      <c r="U988" s="1548">
        <v>181</v>
      </c>
      <c r="V988" s="1548">
        <v>127</v>
      </c>
      <c r="W988" s="1548">
        <v>52</v>
      </c>
      <c r="X988" s="1548">
        <v>18</v>
      </c>
      <c r="Y988" s="1548">
        <v>1</v>
      </c>
      <c r="Z988" s="1548">
        <v>1</v>
      </c>
      <c r="AA988" s="1545">
        <v>3</v>
      </c>
      <c r="AB988" s="1548">
        <v>343</v>
      </c>
      <c r="AC988" s="1548">
        <v>1446</v>
      </c>
      <c r="AD988" s="1545">
        <v>843</v>
      </c>
      <c r="AE988" s="1549">
        <v>13.031914893617023</v>
      </c>
      <c r="AF988" s="1549">
        <v>54.939209726443771</v>
      </c>
      <c r="AG988" s="1550">
        <v>32.028875379939208</v>
      </c>
    </row>
    <row r="989" spans="2:33" s="1520" customFormat="1" ht="11.45" customHeight="1">
      <c r="B989" s="1521"/>
      <c r="C989" s="1522"/>
      <c r="D989" s="1523" t="s">
        <v>31</v>
      </c>
      <c r="E989" s="1508">
        <v>1174</v>
      </c>
      <c r="F989" s="1499">
        <v>45</v>
      </c>
      <c r="G989" s="1499">
        <v>71</v>
      </c>
      <c r="H989" s="1499">
        <v>62</v>
      </c>
      <c r="I989" s="1499">
        <v>66</v>
      </c>
      <c r="J989" s="1499">
        <v>32</v>
      </c>
      <c r="K989" s="1499">
        <v>39</v>
      </c>
      <c r="L989" s="1499">
        <v>47</v>
      </c>
      <c r="M989" s="1499">
        <v>52</v>
      </c>
      <c r="N989" s="1499">
        <v>65</v>
      </c>
      <c r="O989" s="1499">
        <v>80</v>
      </c>
      <c r="P989" s="1499">
        <v>86</v>
      </c>
      <c r="Q989" s="1499">
        <v>85</v>
      </c>
      <c r="R989" s="1499">
        <v>102</v>
      </c>
      <c r="S989" s="1499">
        <v>101</v>
      </c>
      <c r="T989" s="1499">
        <v>97</v>
      </c>
      <c r="U989" s="1499">
        <v>71</v>
      </c>
      <c r="V989" s="1499">
        <v>50</v>
      </c>
      <c r="W989" s="1499">
        <v>18</v>
      </c>
      <c r="X989" s="1499">
        <v>3</v>
      </c>
      <c r="Y989" s="1499" t="s">
        <v>36</v>
      </c>
      <c r="Z989" s="1499" t="s">
        <v>36</v>
      </c>
      <c r="AA989" s="1508">
        <v>2</v>
      </c>
      <c r="AB989" s="1499">
        <v>178</v>
      </c>
      <c r="AC989" s="1499">
        <v>654</v>
      </c>
      <c r="AD989" s="1508">
        <v>340</v>
      </c>
      <c r="AE989" s="1500">
        <v>15.187713310580206</v>
      </c>
      <c r="AF989" s="1500">
        <v>55.802047781569961</v>
      </c>
      <c r="AG989" s="1501">
        <v>29.010238907849828</v>
      </c>
    </row>
    <row r="990" spans="2:33" s="1520" customFormat="1" ht="11.45" customHeight="1">
      <c r="B990" s="1537"/>
      <c r="C990" s="1538"/>
      <c r="D990" s="1539" t="s">
        <v>32</v>
      </c>
      <c r="E990" s="1540">
        <v>1461</v>
      </c>
      <c r="F990" s="1541">
        <v>44</v>
      </c>
      <c r="G990" s="1541">
        <v>62</v>
      </c>
      <c r="H990" s="1541">
        <v>59</v>
      </c>
      <c r="I990" s="1541">
        <v>58</v>
      </c>
      <c r="J990" s="1541">
        <v>39</v>
      </c>
      <c r="K990" s="1541">
        <v>48</v>
      </c>
      <c r="L990" s="1541">
        <v>69</v>
      </c>
      <c r="M990" s="1541">
        <v>62</v>
      </c>
      <c r="N990" s="1541">
        <v>81</v>
      </c>
      <c r="O990" s="1541">
        <v>100</v>
      </c>
      <c r="P990" s="1541">
        <v>110</v>
      </c>
      <c r="Q990" s="1541">
        <v>113</v>
      </c>
      <c r="R990" s="1541">
        <v>112</v>
      </c>
      <c r="S990" s="1541">
        <v>121</v>
      </c>
      <c r="T990" s="1541">
        <v>144</v>
      </c>
      <c r="U990" s="1541">
        <v>110</v>
      </c>
      <c r="V990" s="1541">
        <v>77</v>
      </c>
      <c r="W990" s="1541">
        <v>34</v>
      </c>
      <c r="X990" s="1541">
        <v>15</v>
      </c>
      <c r="Y990" s="1541">
        <v>1</v>
      </c>
      <c r="Z990" s="1541">
        <v>1</v>
      </c>
      <c r="AA990" s="1540">
        <v>1</v>
      </c>
      <c r="AB990" s="1541">
        <v>165</v>
      </c>
      <c r="AC990" s="1541">
        <v>792</v>
      </c>
      <c r="AD990" s="1540">
        <v>503</v>
      </c>
      <c r="AE990" s="1542">
        <v>11.301369863013697</v>
      </c>
      <c r="AF990" s="1542">
        <v>54.246575342465754</v>
      </c>
      <c r="AG990" s="1543">
        <v>34.452054794520549</v>
      </c>
    </row>
    <row r="991" spans="2:33" s="1520" customFormat="1" ht="11.45" customHeight="1">
      <c r="B991" s="1536" t="s">
        <v>1753</v>
      </c>
      <c r="C991" s="1508">
        <v>353</v>
      </c>
      <c r="D991" s="1518" t="s">
        <v>1435</v>
      </c>
      <c r="E991" s="1508">
        <v>841</v>
      </c>
      <c r="F991" s="1499">
        <v>33</v>
      </c>
      <c r="G991" s="1499">
        <v>25</v>
      </c>
      <c r="H991" s="1499">
        <v>31</v>
      </c>
      <c r="I991" s="1499">
        <v>44</v>
      </c>
      <c r="J991" s="1499">
        <v>31</v>
      </c>
      <c r="K991" s="1499">
        <v>31</v>
      </c>
      <c r="L991" s="1499">
        <v>25</v>
      </c>
      <c r="M991" s="1499">
        <v>28</v>
      </c>
      <c r="N991" s="1499">
        <v>44</v>
      </c>
      <c r="O991" s="1499">
        <v>75</v>
      </c>
      <c r="P991" s="1499">
        <v>53</v>
      </c>
      <c r="Q991" s="1499">
        <v>61</v>
      </c>
      <c r="R991" s="1499">
        <v>60</v>
      </c>
      <c r="S991" s="1499">
        <v>63</v>
      </c>
      <c r="T991" s="1499">
        <v>59</v>
      </c>
      <c r="U991" s="1499">
        <v>67</v>
      </c>
      <c r="V991" s="1499">
        <v>49</v>
      </c>
      <c r="W991" s="1499">
        <v>39</v>
      </c>
      <c r="X991" s="1499">
        <v>20</v>
      </c>
      <c r="Y991" s="1499">
        <v>1</v>
      </c>
      <c r="Z991" s="1499" t="s">
        <v>36</v>
      </c>
      <c r="AA991" s="1508">
        <v>2</v>
      </c>
      <c r="AB991" s="1499">
        <v>89</v>
      </c>
      <c r="AC991" s="1499">
        <v>452</v>
      </c>
      <c r="AD991" s="1508">
        <v>298</v>
      </c>
      <c r="AE991" s="1500">
        <v>10.607866507747318</v>
      </c>
      <c r="AF991" s="1500">
        <v>53.873659117997619</v>
      </c>
      <c r="AG991" s="1501">
        <v>35.518474374255064</v>
      </c>
    </row>
    <row r="992" spans="2:33" s="1520" customFormat="1" ht="11.45" customHeight="1">
      <c r="B992" s="1521"/>
      <c r="C992" s="1522"/>
      <c r="D992" s="1523" t="s">
        <v>31</v>
      </c>
      <c r="E992" s="1508">
        <v>374</v>
      </c>
      <c r="F992" s="1499">
        <v>16</v>
      </c>
      <c r="G992" s="1499">
        <v>10</v>
      </c>
      <c r="H992" s="1499">
        <v>14</v>
      </c>
      <c r="I992" s="1499">
        <v>17</v>
      </c>
      <c r="J992" s="1499">
        <v>17</v>
      </c>
      <c r="K992" s="1499">
        <v>14</v>
      </c>
      <c r="L992" s="1499">
        <v>9</v>
      </c>
      <c r="M992" s="1499">
        <v>11</v>
      </c>
      <c r="N992" s="1499">
        <v>24</v>
      </c>
      <c r="O992" s="1499">
        <v>39</v>
      </c>
      <c r="P992" s="1499">
        <v>28</v>
      </c>
      <c r="Q992" s="1499">
        <v>27</v>
      </c>
      <c r="R992" s="1499">
        <v>27</v>
      </c>
      <c r="S992" s="1499">
        <v>24</v>
      </c>
      <c r="T992" s="1499">
        <v>25</v>
      </c>
      <c r="U992" s="1499">
        <v>29</v>
      </c>
      <c r="V992" s="1499">
        <v>19</v>
      </c>
      <c r="W992" s="1499">
        <v>13</v>
      </c>
      <c r="X992" s="1499">
        <v>10</v>
      </c>
      <c r="Y992" s="1499" t="s">
        <v>36</v>
      </c>
      <c r="Z992" s="1499" t="s">
        <v>36</v>
      </c>
      <c r="AA992" s="1508">
        <v>1</v>
      </c>
      <c r="AB992" s="1499">
        <v>40</v>
      </c>
      <c r="AC992" s="1499">
        <v>213</v>
      </c>
      <c r="AD992" s="1508">
        <v>120</v>
      </c>
      <c r="AE992" s="1500">
        <v>10.723860589812332</v>
      </c>
      <c r="AF992" s="1500">
        <v>57.104557640750677</v>
      </c>
      <c r="AG992" s="1501">
        <v>32.171581769436997</v>
      </c>
    </row>
    <row r="993" spans="2:33" s="1520" customFormat="1" ht="11.45" customHeight="1">
      <c r="B993" s="1536"/>
      <c r="C993" s="1538"/>
      <c r="D993" s="1539" t="s">
        <v>32</v>
      </c>
      <c r="E993" s="1540">
        <v>467</v>
      </c>
      <c r="F993" s="1541">
        <v>17</v>
      </c>
      <c r="G993" s="1541">
        <v>15</v>
      </c>
      <c r="H993" s="1541">
        <v>17</v>
      </c>
      <c r="I993" s="1541">
        <v>27</v>
      </c>
      <c r="J993" s="1541">
        <v>14</v>
      </c>
      <c r="K993" s="1541">
        <v>17</v>
      </c>
      <c r="L993" s="1541">
        <v>16</v>
      </c>
      <c r="M993" s="1541">
        <v>17</v>
      </c>
      <c r="N993" s="1541">
        <v>20</v>
      </c>
      <c r="O993" s="1541">
        <v>36</v>
      </c>
      <c r="P993" s="1541">
        <v>25</v>
      </c>
      <c r="Q993" s="1541">
        <v>34</v>
      </c>
      <c r="R993" s="1541">
        <v>33</v>
      </c>
      <c r="S993" s="1541">
        <v>39</v>
      </c>
      <c r="T993" s="1541">
        <v>34</v>
      </c>
      <c r="U993" s="1541">
        <v>38</v>
      </c>
      <c r="V993" s="1541">
        <v>30</v>
      </c>
      <c r="W993" s="1541">
        <v>26</v>
      </c>
      <c r="X993" s="1541">
        <v>10</v>
      </c>
      <c r="Y993" s="1541">
        <v>1</v>
      </c>
      <c r="Z993" s="1541" t="s">
        <v>36</v>
      </c>
      <c r="AA993" s="1540">
        <v>1</v>
      </c>
      <c r="AB993" s="1541">
        <v>49</v>
      </c>
      <c r="AC993" s="1541">
        <v>239</v>
      </c>
      <c r="AD993" s="1540">
        <v>178</v>
      </c>
      <c r="AE993" s="1542">
        <v>10.515021459227468</v>
      </c>
      <c r="AF993" s="1542">
        <v>51.287553648068673</v>
      </c>
      <c r="AG993" s="1543">
        <v>38.197424892703864</v>
      </c>
    </row>
    <row r="994" spans="2:33" s="1520" customFormat="1" ht="11.45" customHeight="1">
      <c r="B994" s="1544" t="s">
        <v>1754</v>
      </c>
      <c r="C994" s="1508">
        <v>438</v>
      </c>
      <c r="D994" s="1518" t="s">
        <v>1435</v>
      </c>
      <c r="E994" s="1508">
        <v>1089</v>
      </c>
      <c r="F994" s="1499">
        <v>43</v>
      </c>
      <c r="G994" s="1499">
        <v>60</v>
      </c>
      <c r="H994" s="1499">
        <v>56</v>
      </c>
      <c r="I994" s="1499">
        <v>42</v>
      </c>
      <c r="J994" s="1499">
        <v>40</v>
      </c>
      <c r="K994" s="1499">
        <v>36</v>
      </c>
      <c r="L994" s="1499">
        <v>47</v>
      </c>
      <c r="M994" s="1499">
        <v>47</v>
      </c>
      <c r="N994" s="1499">
        <v>68</v>
      </c>
      <c r="O994" s="1499">
        <v>53</v>
      </c>
      <c r="P994" s="1499">
        <v>66</v>
      </c>
      <c r="Q994" s="1499">
        <v>78</v>
      </c>
      <c r="R994" s="1499">
        <v>84</v>
      </c>
      <c r="S994" s="1499">
        <v>75</v>
      </c>
      <c r="T994" s="1499">
        <v>93</v>
      </c>
      <c r="U994" s="1499">
        <v>60</v>
      </c>
      <c r="V994" s="1499">
        <v>61</v>
      </c>
      <c r="W994" s="1499">
        <v>55</v>
      </c>
      <c r="X994" s="1499">
        <v>19</v>
      </c>
      <c r="Y994" s="1499">
        <v>4</v>
      </c>
      <c r="Z994" s="1499" t="s">
        <v>36</v>
      </c>
      <c r="AA994" s="1508">
        <v>2</v>
      </c>
      <c r="AB994" s="1499">
        <v>159</v>
      </c>
      <c r="AC994" s="1499">
        <v>561</v>
      </c>
      <c r="AD994" s="1508">
        <v>367</v>
      </c>
      <c r="AE994" s="1500">
        <v>14.627414903403862</v>
      </c>
      <c r="AF994" s="1500">
        <v>51.609935602575895</v>
      </c>
      <c r="AG994" s="1501">
        <v>33.762649494020245</v>
      </c>
    </row>
    <row r="995" spans="2:33" s="1520" customFormat="1" ht="11.45" customHeight="1">
      <c r="B995" s="1521"/>
      <c r="C995" s="1522"/>
      <c r="D995" s="1523" t="s">
        <v>31</v>
      </c>
      <c r="E995" s="1508">
        <v>483</v>
      </c>
      <c r="F995" s="1499">
        <v>14</v>
      </c>
      <c r="G995" s="1499">
        <v>29</v>
      </c>
      <c r="H995" s="1499">
        <v>32</v>
      </c>
      <c r="I995" s="1499">
        <v>19</v>
      </c>
      <c r="J995" s="1499">
        <v>20</v>
      </c>
      <c r="K995" s="1499">
        <v>18</v>
      </c>
      <c r="L995" s="1499">
        <v>16</v>
      </c>
      <c r="M995" s="1499">
        <v>23</v>
      </c>
      <c r="N995" s="1499">
        <v>36</v>
      </c>
      <c r="O995" s="1499">
        <v>23</v>
      </c>
      <c r="P995" s="1499">
        <v>24</v>
      </c>
      <c r="Q995" s="1499">
        <v>36</v>
      </c>
      <c r="R995" s="1499">
        <v>36</v>
      </c>
      <c r="S995" s="1499">
        <v>39</v>
      </c>
      <c r="T995" s="1499">
        <v>41</v>
      </c>
      <c r="U995" s="1499">
        <v>27</v>
      </c>
      <c r="V995" s="1499">
        <v>27</v>
      </c>
      <c r="W995" s="1499">
        <v>16</v>
      </c>
      <c r="X995" s="1499">
        <v>5</v>
      </c>
      <c r="Y995" s="1499">
        <v>1</v>
      </c>
      <c r="Z995" s="1499" t="s">
        <v>36</v>
      </c>
      <c r="AA995" s="1508">
        <v>1</v>
      </c>
      <c r="AB995" s="1499">
        <v>75</v>
      </c>
      <c r="AC995" s="1499">
        <v>251</v>
      </c>
      <c r="AD995" s="1508">
        <v>156</v>
      </c>
      <c r="AE995" s="1500">
        <v>15.560165975103734</v>
      </c>
      <c r="AF995" s="1500">
        <v>52.074688796680505</v>
      </c>
      <c r="AG995" s="1501">
        <v>32.365145228215766</v>
      </c>
    </row>
    <row r="996" spans="2:33" s="1520" customFormat="1" ht="11.45" customHeight="1">
      <c r="B996" s="1537"/>
      <c r="C996" s="1546"/>
      <c r="D996" s="1518" t="s">
        <v>32</v>
      </c>
      <c r="E996" s="1508">
        <v>606</v>
      </c>
      <c r="F996" s="1499">
        <v>29</v>
      </c>
      <c r="G996" s="1499">
        <v>31</v>
      </c>
      <c r="H996" s="1499">
        <v>24</v>
      </c>
      <c r="I996" s="1499">
        <v>23</v>
      </c>
      <c r="J996" s="1499">
        <v>20</v>
      </c>
      <c r="K996" s="1499">
        <v>18</v>
      </c>
      <c r="L996" s="1499">
        <v>31</v>
      </c>
      <c r="M996" s="1499">
        <v>24</v>
      </c>
      <c r="N996" s="1499">
        <v>32</v>
      </c>
      <c r="O996" s="1499">
        <v>30</v>
      </c>
      <c r="P996" s="1499">
        <v>42</v>
      </c>
      <c r="Q996" s="1499">
        <v>42</v>
      </c>
      <c r="R996" s="1499">
        <v>48</v>
      </c>
      <c r="S996" s="1499">
        <v>36</v>
      </c>
      <c r="T996" s="1499">
        <v>52</v>
      </c>
      <c r="U996" s="1499">
        <v>33</v>
      </c>
      <c r="V996" s="1499">
        <v>34</v>
      </c>
      <c r="W996" s="1499">
        <v>39</v>
      </c>
      <c r="X996" s="1499">
        <v>14</v>
      </c>
      <c r="Y996" s="1499">
        <v>3</v>
      </c>
      <c r="Z996" s="1499" t="s">
        <v>36</v>
      </c>
      <c r="AA996" s="1508">
        <v>1</v>
      </c>
      <c r="AB996" s="1499">
        <v>84</v>
      </c>
      <c r="AC996" s="1499">
        <v>310</v>
      </c>
      <c r="AD996" s="1508">
        <v>211</v>
      </c>
      <c r="AE996" s="1500">
        <v>13.884297520661157</v>
      </c>
      <c r="AF996" s="1500">
        <v>51.239669421487598</v>
      </c>
      <c r="AG996" s="1501">
        <v>34.876033057851238</v>
      </c>
    </row>
    <row r="997" spans="2:33" s="1520" customFormat="1" ht="11.45" customHeight="1">
      <c r="B997" s="1536" t="s">
        <v>1755</v>
      </c>
      <c r="C997" s="1545">
        <v>498</v>
      </c>
      <c r="D997" s="1547" t="s">
        <v>1435</v>
      </c>
      <c r="E997" s="1545">
        <v>1104</v>
      </c>
      <c r="F997" s="1548">
        <v>16</v>
      </c>
      <c r="G997" s="1548">
        <v>61</v>
      </c>
      <c r="H997" s="1548">
        <v>41</v>
      </c>
      <c r="I997" s="1548">
        <v>28</v>
      </c>
      <c r="J997" s="1548">
        <v>22</v>
      </c>
      <c r="K997" s="1548">
        <v>28</v>
      </c>
      <c r="L997" s="1548">
        <v>43</v>
      </c>
      <c r="M997" s="1548">
        <v>37</v>
      </c>
      <c r="N997" s="1548">
        <v>83</v>
      </c>
      <c r="O997" s="1548">
        <v>64</v>
      </c>
      <c r="P997" s="1548">
        <v>76</v>
      </c>
      <c r="Q997" s="1548">
        <v>73</v>
      </c>
      <c r="R997" s="1548">
        <v>62</v>
      </c>
      <c r="S997" s="1548">
        <v>101</v>
      </c>
      <c r="T997" s="1548">
        <v>92</v>
      </c>
      <c r="U997" s="1548">
        <v>88</v>
      </c>
      <c r="V997" s="1548">
        <v>105</v>
      </c>
      <c r="W997" s="1548">
        <v>61</v>
      </c>
      <c r="X997" s="1548">
        <v>18</v>
      </c>
      <c r="Y997" s="1548">
        <v>3</v>
      </c>
      <c r="Z997" s="1548" t="s">
        <v>36</v>
      </c>
      <c r="AA997" s="1545">
        <v>2</v>
      </c>
      <c r="AB997" s="1548">
        <v>118</v>
      </c>
      <c r="AC997" s="1548">
        <v>516</v>
      </c>
      <c r="AD997" s="1545">
        <v>468</v>
      </c>
      <c r="AE997" s="1549">
        <v>10.707803992740473</v>
      </c>
      <c r="AF997" s="1549">
        <v>46.823956442831218</v>
      </c>
      <c r="AG997" s="1550">
        <v>42.468239564428309</v>
      </c>
    </row>
    <row r="998" spans="2:33" s="1520" customFormat="1" ht="11.45" customHeight="1">
      <c r="B998" s="1521"/>
      <c r="C998" s="1522"/>
      <c r="D998" s="1523" t="s">
        <v>31</v>
      </c>
      <c r="E998" s="1508">
        <v>516</v>
      </c>
      <c r="F998" s="1499">
        <v>9</v>
      </c>
      <c r="G998" s="1499">
        <v>39</v>
      </c>
      <c r="H998" s="1499">
        <v>26</v>
      </c>
      <c r="I998" s="1499">
        <v>16</v>
      </c>
      <c r="J998" s="1499">
        <v>11</v>
      </c>
      <c r="K998" s="1499">
        <v>13</v>
      </c>
      <c r="L998" s="1499">
        <v>21</v>
      </c>
      <c r="M998" s="1499">
        <v>17</v>
      </c>
      <c r="N998" s="1499">
        <v>44</v>
      </c>
      <c r="O998" s="1499">
        <v>29</v>
      </c>
      <c r="P998" s="1499">
        <v>30</v>
      </c>
      <c r="Q998" s="1499">
        <v>36</v>
      </c>
      <c r="R998" s="1499">
        <v>26</v>
      </c>
      <c r="S998" s="1499">
        <v>51</v>
      </c>
      <c r="T998" s="1499">
        <v>39</v>
      </c>
      <c r="U998" s="1499">
        <v>31</v>
      </c>
      <c r="V998" s="1499">
        <v>45</v>
      </c>
      <c r="W998" s="1499">
        <v>25</v>
      </c>
      <c r="X998" s="1499">
        <v>5</v>
      </c>
      <c r="Y998" s="1499">
        <v>2</v>
      </c>
      <c r="Z998" s="1499" t="s">
        <v>36</v>
      </c>
      <c r="AA998" s="1508">
        <v>1</v>
      </c>
      <c r="AB998" s="1499">
        <v>74</v>
      </c>
      <c r="AC998" s="1499">
        <v>243</v>
      </c>
      <c r="AD998" s="1508">
        <v>198</v>
      </c>
      <c r="AE998" s="1500">
        <v>14.36893203883495</v>
      </c>
      <c r="AF998" s="1500">
        <v>47.184466019417478</v>
      </c>
      <c r="AG998" s="1501">
        <v>38.446601941747574</v>
      </c>
    </row>
    <row r="999" spans="2:33" s="1520" customFormat="1" ht="11.45" customHeight="1">
      <c r="B999" s="1536"/>
      <c r="C999" s="1538"/>
      <c r="D999" s="1539" t="s">
        <v>32</v>
      </c>
      <c r="E999" s="1540">
        <v>588</v>
      </c>
      <c r="F999" s="1541">
        <v>7</v>
      </c>
      <c r="G999" s="1541">
        <v>22</v>
      </c>
      <c r="H999" s="1541">
        <v>15</v>
      </c>
      <c r="I999" s="1541">
        <v>12</v>
      </c>
      <c r="J999" s="1541">
        <v>11</v>
      </c>
      <c r="K999" s="1541">
        <v>15</v>
      </c>
      <c r="L999" s="1541">
        <v>22</v>
      </c>
      <c r="M999" s="1541">
        <v>20</v>
      </c>
      <c r="N999" s="1541">
        <v>39</v>
      </c>
      <c r="O999" s="1541">
        <v>35</v>
      </c>
      <c r="P999" s="1541">
        <v>46</v>
      </c>
      <c r="Q999" s="1541">
        <v>37</v>
      </c>
      <c r="R999" s="1541">
        <v>36</v>
      </c>
      <c r="S999" s="1541">
        <v>50</v>
      </c>
      <c r="T999" s="1541">
        <v>53</v>
      </c>
      <c r="U999" s="1541">
        <v>57</v>
      </c>
      <c r="V999" s="1541">
        <v>60</v>
      </c>
      <c r="W999" s="1541">
        <v>36</v>
      </c>
      <c r="X999" s="1541">
        <v>13</v>
      </c>
      <c r="Y999" s="1541">
        <v>1</v>
      </c>
      <c r="Z999" s="1541" t="s">
        <v>36</v>
      </c>
      <c r="AA999" s="1540">
        <v>1</v>
      </c>
      <c r="AB999" s="1541">
        <v>44</v>
      </c>
      <c r="AC999" s="1541">
        <v>273</v>
      </c>
      <c r="AD999" s="1540">
        <v>270</v>
      </c>
      <c r="AE999" s="1542">
        <v>7.4957410562180584</v>
      </c>
      <c r="AF999" s="1542">
        <v>46.507666098807491</v>
      </c>
      <c r="AG999" s="1543">
        <v>45.996592844974451</v>
      </c>
    </row>
    <row r="1000" spans="2:33" s="1520" customFormat="1" ht="11.45" customHeight="1">
      <c r="B1000" s="1544" t="s">
        <v>1756</v>
      </c>
      <c r="C1000" s="1508">
        <v>547</v>
      </c>
      <c r="D1000" s="1518" t="s">
        <v>1435</v>
      </c>
      <c r="E1000" s="1508">
        <v>1866</v>
      </c>
      <c r="F1000" s="1499">
        <v>28</v>
      </c>
      <c r="G1000" s="1499">
        <v>43</v>
      </c>
      <c r="H1000" s="1499">
        <v>38</v>
      </c>
      <c r="I1000" s="1499">
        <v>41</v>
      </c>
      <c r="J1000" s="1499">
        <v>51</v>
      </c>
      <c r="K1000" s="1499">
        <v>44</v>
      </c>
      <c r="L1000" s="1499">
        <v>55</v>
      </c>
      <c r="M1000" s="1499">
        <v>52</v>
      </c>
      <c r="N1000" s="1499">
        <v>66</v>
      </c>
      <c r="O1000" s="1499">
        <v>105</v>
      </c>
      <c r="P1000" s="1499">
        <v>120</v>
      </c>
      <c r="Q1000" s="1499">
        <v>134</v>
      </c>
      <c r="R1000" s="1499">
        <v>167</v>
      </c>
      <c r="S1000" s="1499">
        <v>181</v>
      </c>
      <c r="T1000" s="1499">
        <v>183</v>
      </c>
      <c r="U1000" s="1499">
        <v>164</v>
      </c>
      <c r="V1000" s="1499">
        <v>169</v>
      </c>
      <c r="W1000" s="1499">
        <v>134</v>
      </c>
      <c r="X1000" s="1499">
        <v>67</v>
      </c>
      <c r="Y1000" s="1499">
        <v>16</v>
      </c>
      <c r="Z1000" s="1499">
        <v>4</v>
      </c>
      <c r="AA1000" s="1508">
        <v>4</v>
      </c>
      <c r="AB1000" s="1499">
        <v>109</v>
      </c>
      <c r="AC1000" s="1499">
        <v>835</v>
      </c>
      <c r="AD1000" s="1508">
        <v>918</v>
      </c>
      <c r="AE1000" s="1500">
        <v>5.853920515574651</v>
      </c>
      <c r="AF1000" s="1500">
        <v>44.844253490870031</v>
      </c>
      <c r="AG1000" s="1501">
        <v>49.301825993555312</v>
      </c>
    </row>
    <row r="1001" spans="2:33" s="1520" customFormat="1" ht="11.45" customHeight="1">
      <c r="B1001" s="1521"/>
      <c r="C1001" s="1522"/>
      <c r="D1001" s="1523" t="s">
        <v>31</v>
      </c>
      <c r="E1001" s="1508">
        <v>865</v>
      </c>
      <c r="F1001" s="1499">
        <v>11</v>
      </c>
      <c r="G1001" s="1499">
        <v>24</v>
      </c>
      <c r="H1001" s="1499">
        <v>18</v>
      </c>
      <c r="I1001" s="1499">
        <v>23</v>
      </c>
      <c r="J1001" s="1499">
        <v>25</v>
      </c>
      <c r="K1001" s="1499">
        <v>24</v>
      </c>
      <c r="L1001" s="1499">
        <v>23</v>
      </c>
      <c r="M1001" s="1499">
        <v>26</v>
      </c>
      <c r="N1001" s="1499">
        <v>31</v>
      </c>
      <c r="O1001" s="1499">
        <v>60</v>
      </c>
      <c r="P1001" s="1499">
        <v>55</v>
      </c>
      <c r="Q1001" s="1499">
        <v>62</v>
      </c>
      <c r="R1001" s="1499">
        <v>86</v>
      </c>
      <c r="S1001" s="1499">
        <v>99</v>
      </c>
      <c r="T1001" s="1499">
        <v>88</v>
      </c>
      <c r="U1001" s="1499">
        <v>72</v>
      </c>
      <c r="V1001" s="1499">
        <v>67</v>
      </c>
      <c r="W1001" s="1499">
        <v>51</v>
      </c>
      <c r="X1001" s="1499">
        <v>13</v>
      </c>
      <c r="Y1001" s="1499">
        <v>5</v>
      </c>
      <c r="Z1001" s="1499" t="s">
        <v>36</v>
      </c>
      <c r="AA1001" s="1508">
        <v>2</v>
      </c>
      <c r="AB1001" s="1499">
        <v>53</v>
      </c>
      <c r="AC1001" s="1499">
        <v>415</v>
      </c>
      <c r="AD1001" s="1508">
        <v>395</v>
      </c>
      <c r="AE1001" s="1500">
        <v>6.1413673232908454</v>
      </c>
      <c r="AF1001" s="1500">
        <v>48.088064889918883</v>
      </c>
      <c r="AG1001" s="1501">
        <v>45.770567786790266</v>
      </c>
    </row>
    <row r="1002" spans="2:33" s="1520" customFormat="1" ht="11.45" customHeight="1">
      <c r="B1002" s="1537"/>
      <c r="C1002" s="1546"/>
      <c r="D1002" s="1518" t="s">
        <v>32</v>
      </c>
      <c r="E1002" s="1508">
        <v>1001</v>
      </c>
      <c r="F1002" s="1499">
        <v>17</v>
      </c>
      <c r="G1002" s="1499">
        <v>19</v>
      </c>
      <c r="H1002" s="1499">
        <v>20</v>
      </c>
      <c r="I1002" s="1499">
        <v>18</v>
      </c>
      <c r="J1002" s="1499">
        <v>26</v>
      </c>
      <c r="K1002" s="1499">
        <v>20</v>
      </c>
      <c r="L1002" s="1499">
        <v>32</v>
      </c>
      <c r="M1002" s="1499">
        <v>26</v>
      </c>
      <c r="N1002" s="1499">
        <v>35</v>
      </c>
      <c r="O1002" s="1499">
        <v>45</v>
      </c>
      <c r="P1002" s="1499">
        <v>65</v>
      </c>
      <c r="Q1002" s="1499">
        <v>72</v>
      </c>
      <c r="R1002" s="1499">
        <v>81</v>
      </c>
      <c r="S1002" s="1499">
        <v>82</v>
      </c>
      <c r="T1002" s="1499">
        <v>95</v>
      </c>
      <c r="U1002" s="1499">
        <v>92</v>
      </c>
      <c r="V1002" s="1499">
        <v>102</v>
      </c>
      <c r="W1002" s="1499">
        <v>83</v>
      </c>
      <c r="X1002" s="1499">
        <v>54</v>
      </c>
      <c r="Y1002" s="1499">
        <v>11</v>
      </c>
      <c r="Z1002" s="1499">
        <v>4</v>
      </c>
      <c r="AA1002" s="1508">
        <v>2</v>
      </c>
      <c r="AB1002" s="1499">
        <v>56</v>
      </c>
      <c r="AC1002" s="1499">
        <v>420</v>
      </c>
      <c r="AD1002" s="1508">
        <v>523</v>
      </c>
      <c r="AE1002" s="1500">
        <v>5.6056056056056054</v>
      </c>
      <c r="AF1002" s="1500">
        <v>42.042042042042041</v>
      </c>
      <c r="AG1002" s="1501">
        <v>52.352352352352348</v>
      </c>
    </row>
    <row r="1003" spans="2:33" s="1520" customFormat="1" ht="11.45" customHeight="1">
      <c r="B1003" s="1536" t="s">
        <v>1757</v>
      </c>
      <c r="C1003" s="1545">
        <v>294</v>
      </c>
      <c r="D1003" s="1547" t="s">
        <v>1435</v>
      </c>
      <c r="E1003" s="1545">
        <v>602</v>
      </c>
      <c r="F1003" s="1548">
        <v>25</v>
      </c>
      <c r="G1003" s="1548">
        <v>20</v>
      </c>
      <c r="H1003" s="1548">
        <v>14</v>
      </c>
      <c r="I1003" s="1548">
        <v>19</v>
      </c>
      <c r="J1003" s="1548">
        <v>54</v>
      </c>
      <c r="K1003" s="1548">
        <v>40</v>
      </c>
      <c r="L1003" s="1548">
        <v>24</v>
      </c>
      <c r="M1003" s="1548">
        <v>30</v>
      </c>
      <c r="N1003" s="1548">
        <v>29</v>
      </c>
      <c r="O1003" s="1548">
        <v>28</v>
      </c>
      <c r="P1003" s="1548">
        <v>31</v>
      </c>
      <c r="Q1003" s="1548">
        <v>31</v>
      </c>
      <c r="R1003" s="1548">
        <v>31</v>
      </c>
      <c r="S1003" s="1548">
        <v>41</v>
      </c>
      <c r="T1003" s="1548">
        <v>48</v>
      </c>
      <c r="U1003" s="1548">
        <v>46</v>
      </c>
      <c r="V1003" s="1548">
        <v>43</v>
      </c>
      <c r="W1003" s="1548">
        <v>33</v>
      </c>
      <c r="X1003" s="1548">
        <v>10</v>
      </c>
      <c r="Y1003" s="1548">
        <v>3</v>
      </c>
      <c r="Z1003" s="1548" t="s">
        <v>36</v>
      </c>
      <c r="AA1003" s="1545">
        <v>2</v>
      </c>
      <c r="AB1003" s="1548">
        <v>59</v>
      </c>
      <c r="AC1003" s="1548">
        <v>317</v>
      </c>
      <c r="AD1003" s="1545">
        <v>224</v>
      </c>
      <c r="AE1003" s="1549">
        <v>9.8333333333333321</v>
      </c>
      <c r="AF1003" s="1549">
        <v>52.833333333333329</v>
      </c>
      <c r="AG1003" s="1550">
        <v>37.333333333333336</v>
      </c>
    </row>
    <row r="1004" spans="2:33" s="1520" customFormat="1" ht="11.45" customHeight="1">
      <c r="B1004" s="1521"/>
      <c r="C1004" s="1522"/>
      <c r="D1004" s="1523" t="s">
        <v>31</v>
      </c>
      <c r="E1004" s="1508">
        <v>294</v>
      </c>
      <c r="F1004" s="1499">
        <v>10</v>
      </c>
      <c r="G1004" s="1499">
        <v>12</v>
      </c>
      <c r="H1004" s="1499">
        <v>5</v>
      </c>
      <c r="I1004" s="1499">
        <v>12</v>
      </c>
      <c r="J1004" s="1499">
        <v>38</v>
      </c>
      <c r="K1004" s="1499">
        <v>22</v>
      </c>
      <c r="L1004" s="1499">
        <v>14</v>
      </c>
      <c r="M1004" s="1499">
        <v>14</v>
      </c>
      <c r="N1004" s="1499">
        <v>17</v>
      </c>
      <c r="O1004" s="1499">
        <v>16</v>
      </c>
      <c r="P1004" s="1499">
        <v>11</v>
      </c>
      <c r="Q1004" s="1499">
        <v>14</v>
      </c>
      <c r="R1004" s="1499">
        <v>15</v>
      </c>
      <c r="S1004" s="1499">
        <v>20</v>
      </c>
      <c r="T1004" s="1499">
        <v>18</v>
      </c>
      <c r="U1004" s="1499">
        <v>21</v>
      </c>
      <c r="V1004" s="1499">
        <v>20</v>
      </c>
      <c r="W1004" s="1499">
        <v>12</v>
      </c>
      <c r="X1004" s="1499">
        <v>2</v>
      </c>
      <c r="Y1004" s="1499" t="s">
        <v>36</v>
      </c>
      <c r="Z1004" s="1499" t="s">
        <v>36</v>
      </c>
      <c r="AA1004" s="1508">
        <v>1</v>
      </c>
      <c r="AB1004" s="1499">
        <v>27</v>
      </c>
      <c r="AC1004" s="1499">
        <v>173</v>
      </c>
      <c r="AD1004" s="1508">
        <v>93</v>
      </c>
      <c r="AE1004" s="1500">
        <v>9.2150170648464158</v>
      </c>
      <c r="AF1004" s="1500">
        <v>59.044368600682596</v>
      </c>
      <c r="AG1004" s="1501">
        <v>31.74061433447099</v>
      </c>
    </row>
    <row r="1005" spans="2:33" s="1520" customFormat="1" ht="11.45" customHeight="1">
      <c r="B1005" s="1536"/>
      <c r="C1005" s="1538"/>
      <c r="D1005" s="1539" t="s">
        <v>32</v>
      </c>
      <c r="E1005" s="1540">
        <v>308</v>
      </c>
      <c r="F1005" s="1541">
        <v>15</v>
      </c>
      <c r="G1005" s="1541">
        <v>8</v>
      </c>
      <c r="H1005" s="1541">
        <v>9</v>
      </c>
      <c r="I1005" s="1541">
        <v>7</v>
      </c>
      <c r="J1005" s="1541">
        <v>16</v>
      </c>
      <c r="K1005" s="1541">
        <v>18</v>
      </c>
      <c r="L1005" s="1541">
        <v>10</v>
      </c>
      <c r="M1005" s="1541">
        <v>16</v>
      </c>
      <c r="N1005" s="1541">
        <v>12</v>
      </c>
      <c r="O1005" s="1541">
        <v>12</v>
      </c>
      <c r="P1005" s="1541">
        <v>20</v>
      </c>
      <c r="Q1005" s="1541">
        <v>17</v>
      </c>
      <c r="R1005" s="1541">
        <v>16</v>
      </c>
      <c r="S1005" s="1541">
        <v>21</v>
      </c>
      <c r="T1005" s="1541">
        <v>30</v>
      </c>
      <c r="U1005" s="1541">
        <v>25</v>
      </c>
      <c r="V1005" s="1541">
        <v>23</v>
      </c>
      <c r="W1005" s="1541">
        <v>21</v>
      </c>
      <c r="X1005" s="1541">
        <v>8</v>
      </c>
      <c r="Y1005" s="1541">
        <v>3</v>
      </c>
      <c r="Z1005" s="1541" t="s">
        <v>36</v>
      </c>
      <c r="AA1005" s="1540">
        <v>1</v>
      </c>
      <c r="AB1005" s="1541">
        <v>32</v>
      </c>
      <c r="AC1005" s="1541">
        <v>144</v>
      </c>
      <c r="AD1005" s="1540">
        <v>131</v>
      </c>
      <c r="AE1005" s="1542">
        <v>10.423452768729643</v>
      </c>
      <c r="AF1005" s="1542">
        <v>46.905537459283387</v>
      </c>
      <c r="AG1005" s="1543">
        <v>42.671009771986974</v>
      </c>
    </row>
    <row r="1006" spans="2:33" s="1520" customFormat="1" ht="11.45" customHeight="1">
      <c r="B1006" s="1544" t="s">
        <v>1758</v>
      </c>
      <c r="C1006" s="1508">
        <v>503</v>
      </c>
      <c r="D1006" s="1518" t="s">
        <v>1435</v>
      </c>
      <c r="E1006" s="1508">
        <v>1120</v>
      </c>
      <c r="F1006" s="1499">
        <v>28</v>
      </c>
      <c r="G1006" s="1499">
        <v>49</v>
      </c>
      <c r="H1006" s="1499">
        <v>43</v>
      </c>
      <c r="I1006" s="1499">
        <v>44</v>
      </c>
      <c r="J1006" s="1499">
        <v>32</v>
      </c>
      <c r="K1006" s="1499">
        <v>22</v>
      </c>
      <c r="L1006" s="1499">
        <v>34</v>
      </c>
      <c r="M1006" s="1499">
        <v>50</v>
      </c>
      <c r="N1006" s="1499">
        <v>61</v>
      </c>
      <c r="O1006" s="1499">
        <v>72</v>
      </c>
      <c r="P1006" s="1499">
        <v>70</v>
      </c>
      <c r="Q1006" s="1499">
        <v>53</v>
      </c>
      <c r="R1006" s="1499">
        <v>62</v>
      </c>
      <c r="S1006" s="1499">
        <v>108</v>
      </c>
      <c r="T1006" s="1499">
        <v>134</v>
      </c>
      <c r="U1006" s="1499">
        <v>129</v>
      </c>
      <c r="V1006" s="1499">
        <v>68</v>
      </c>
      <c r="W1006" s="1499">
        <v>43</v>
      </c>
      <c r="X1006" s="1499">
        <v>14</v>
      </c>
      <c r="Y1006" s="1499">
        <v>2</v>
      </c>
      <c r="Z1006" s="1499">
        <v>1</v>
      </c>
      <c r="AA1006" s="1508">
        <v>1</v>
      </c>
      <c r="AB1006" s="1499">
        <v>120</v>
      </c>
      <c r="AC1006" s="1499">
        <v>500</v>
      </c>
      <c r="AD1006" s="1508">
        <v>499</v>
      </c>
      <c r="AE1006" s="1500">
        <v>10.723860589812332</v>
      </c>
      <c r="AF1006" s="1500">
        <v>44.682752457551381</v>
      </c>
      <c r="AG1006" s="1501">
        <v>44.59338695263628</v>
      </c>
    </row>
    <row r="1007" spans="2:33" s="1520" customFormat="1" ht="11.45" customHeight="1">
      <c r="B1007" s="1521"/>
      <c r="C1007" s="1522"/>
      <c r="D1007" s="1523" t="s">
        <v>31</v>
      </c>
      <c r="E1007" s="1508">
        <v>508</v>
      </c>
      <c r="F1007" s="1499">
        <v>15</v>
      </c>
      <c r="G1007" s="1499">
        <v>24</v>
      </c>
      <c r="H1007" s="1499">
        <v>26</v>
      </c>
      <c r="I1007" s="1499">
        <v>22</v>
      </c>
      <c r="J1007" s="1499">
        <v>20</v>
      </c>
      <c r="K1007" s="1499">
        <v>9</v>
      </c>
      <c r="L1007" s="1499">
        <v>16</v>
      </c>
      <c r="M1007" s="1499">
        <v>23</v>
      </c>
      <c r="N1007" s="1499">
        <v>24</v>
      </c>
      <c r="O1007" s="1499">
        <v>32</v>
      </c>
      <c r="P1007" s="1499">
        <v>36</v>
      </c>
      <c r="Q1007" s="1499">
        <v>21</v>
      </c>
      <c r="R1007" s="1499">
        <v>27</v>
      </c>
      <c r="S1007" s="1499">
        <v>43</v>
      </c>
      <c r="T1007" s="1499">
        <v>61</v>
      </c>
      <c r="U1007" s="1499">
        <v>56</v>
      </c>
      <c r="V1007" s="1499">
        <v>33</v>
      </c>
      <c r="W1007" s="1499">
        <v>14</v>
      </c>
      <c r="X1007" s="1499">
        <v>6</v>
      </c>
      <c r="Y1007" s="1499" t="s">
        <v>36</v>
      </c>
      <c r="Z1007" s="1499" t="s">
        <v>36</v>
      </c>
      <c r="AA1007" s="1508" t="s">
        <v>36</v>
      </c>
      <c r="AB1007" s="1499">
        <v>65</v>
      </c>
      <c r="AC1007" s="1499">
        <v>230</v>
      </c>
      <c r="AD1007" s="1508">
        <v>213</v>
      </c>
      <c r="AE1007" s="1500">
        <v>12.795275590551181</v>
      </c>
      <c r="AF1007" s="1500">
        <v>45.275590551181097</v>
      </c>
      <c r="AG1007" s="1501">
        <v>41.929133858267711</v>
      </c>
    </row>
    <row r="1008" spans="2:33" s="1520" customFormat="1" ht="11.45" customHeight="1" thickBot="1">
      <c r="B1008" s="1551"/>
      <c r="C1008" s="1552"/>
      <c r="D1008" s="1553" t="s">
        <v>32</v>
      </c>
      <c r="E1008" s="1554">
        <v>612</v>
      </c>
      <c r="F1008" s="1555">
        <v>13</v>
      </c>
      <c r="G1008" s="1555">
        <v>25</v>
      </c>
      <c r="H1008" s="1555">
        <v>17</v>
      </c>
      <c r="I1008" s="1555">
        <v>22</v>
      </c>
      <c r="J1008" s="1555">
        <v>12</v>
      </c>
      <c r="K1008" s="1555">
        <v>13</v>
      </c>
      <c r="L1008" s="1555">
        <v>18</v>
      </c>
      <c r="M1008" s="1555">
        <v>27</v>
      </c>
      <c r="N1008" s="1555">
        <v>37</v>
      </c>
      <c r="O1008" s="1555">
        <v>40</v>
      </c>
      <c r="P1008" s="1555">
        <v>34</v>
      </c>
      <c r="Q1008" s="1555">
        <v>32</v>
      </c>
      <c r="R1008" s="1555">
        <v>35</v>
      </c>
      <c r="S1008" s="1555">
        <v>65</v>
      </c>
      <c r="T1008" s="1555">
        <v>73</v>
      </c>
      <c r="U1008" s="1555">
        <v>73</v>
      </c>
      <c r="V1008" s="1555">
        <v>35</v>
      </c>
      <c r="W1008" s="1555">
        <v>29</v>
      </c>
      <c r="X1008" s="1555">
        <v>8</v>
      </c>
      <c r="Y1008" s="1555">
        <v>2</v>
      </c>
      <c r="Z1008" s="1555">
        <v>1</v>
      </c>
      <c r="AA1008" s="1554">
        <v>1</v>
      </c>
      <c r="AB1008" s="1555">
        <v>55</v>
      </c>
      <c r="AC1008" s="1555">
        <v>270</v>
      </c>
      <c r="AD1008" s="1554">
        <v>286</v>
      </c>
      <c r="AE1008" s="1556">
        <v>9.0016366612111298</v>
      </c>
      <c r="AF1008" s="1556">
        <v>44.189852700491002</v>
      </c>
      <c r="AG1008" s="1557">
        <v>46.808510638297875</v>
      </c>
    </row>
    <row r="1009" spans="2:64" s="1482" customFormat="1" ht="14.25">
      <c r="B1009" s="1479" t="s">
        <v>1399</v>
      </c>
      <c r="C1009" s="1480"/>
      <c r="D1009" s="1481"/>
      <c r="AA1009" s="1558"/>
      <c r="AD1009" s="1558"/>
      <c r="AH1009" s="1483"/>
      <c r="BL1009" s="1484"/>
    </row>
    <row r="1010" spans="2:64" s="1482" customFormat="1" ht="6" customHeight="1" thickBot="1">
      <c r="C1010" s="1480"/>
      <c r="D1010" s="1481"/>
      <c r="AA1010" s="1558"/>
      <c r="AD1010" s="1558"/>
      <c r="AH1010" s="1483"/>
      <c r="BL1010" s="1484"/>
    </row>
    <row r="1011" spans="2:64" s="1495" customFormat="1" ht="44.25" customHeight="1" thickBot="1">
      <c r="B1011" s="1559" t="s">
        <v>1400</v>
      </c>
      <c r="C1011" s="1560" t="s">
        <v>1401</v>
      </c>
      <c r="D1011" s="1573" t="s">
        <v>283</v>
      </c>
      <c r="E1011" s="1574"/>
      <c r="F1011" s="1563" t="s">
        <v>1402</v>
      </c>
      <c r="G1011" s="1564" t="s">
        <v>1403</v>
      </c>
      <c r="H1011" s="1564" t="s">
        <v>1404</v>
      </c>
      <c r="I1011" s="1564" t="s">
        <v>1405</v>
      </c>
      <c r="J1011" s="1564" t="s">
        <v>1406</v>
      </c>
      <c r="K1011" s="1564" t="s">
        <v>1407</v>
      </c>
      <c r="L1011" s="1564" t="s">
        <v>1408</v>
      </c>
      <c r="M1011" s="1564" t="s">
        <v>1409</v>
      </c>
      <c r="N1011" s="1564" t="s">
        <v>1410</v>
      </c>
      <c r="O1011" s="1564" t="s">
        <v>1411</v>
      </c>
      <c r="P1011" s="1564" t="s">
        <v>1412</v>
      </c>
      <c r="Q1011" s="1564" t="s">
        <v>1413</v>
      </c>
      <c r="R1011" s="1564" t="s">
        <v>1414</v>
      </c>
      <c r="S1011" s="1564" t="s">
        <v>1415</v>
      </c>
      <c r="T1011" s="1564" t="s">
        <v>1416</v>
      </c>
      <c r="U1011" s="1564" t="s">
        <v>1417</v>
      </c>
      <c r="V1011" s="1564" t="s">
        <v>1418</v>
      </c>
      <c r="W1011" s="1564" t="s">
        <v>1419</v>
      </c>
      <c r="X1011" s="1564" t="s">
        <v>1420</v>
      </c>
      <c r="Y1011" s="1564" t="s">
        <v>1421</v>
      </c>
      <c r="Z1011" s="1564" t="s">
        <v>1422</v>
      </c>
      <c r="AA1011" s="1565" t="s">
        <v>1423</v>
      </c>
      <c r="AB1011" s="1566" t="s">
        <v>1424</v>
      </c>
      <c r="AC1011" s="1564" t="s">
        <v>1425</v>
      </c>
      <c r="AD1011" s="1565" t="s">
        <v>1426</v>
      </c>
      <c r="AE1011" s="1566" t="s">
        <v>1427</v>
      </c>
      <c r="AF1011" s="1564" t="s">
        <v>1428</v>
      </c>
      <c r="AG1011" s="1567" t="s">
        <v>1429</v>
      </c>
    </row>
    <row r="1012" spans="2:64" s="1520" customFormat="1" ht="11.45" customHeight="1" thickTop="1">
      <c r="B1012" s="1536" t="s">
        <v>1759</v>
      </c>
      <c r="C1012" s="1508">
        <v>681</v>
      </c>
      <c r="D1012" s="1518" t="s">
        <v>1435</v>
      </c>
      <c r="E1012" s="1508">
        <v>1786</v>
      </c>
      <c r="F1012" s="1499">
        <v>63</v>
      </c>
      <c r="G1012" s="1499">
        <v>71</v>
      </c>
      <c r="H1012" s="1499">
        <v>80</v>
      </c>
      <c r="I1012" s="1499">
        <v>64</v>
      </c>
      <c r="J1012" s="1499">
        <v>54</v>
      </c>
      <c r="K1012" s="1499">
        <v>59</v>
      </c>
      <c r="L1012" s="1499">
        <v>65</v>
      </c>
      <c r="M1012" s="1499">
        <v>87</v>
      </c>
      <c r="N1012" s="1499">
        <v>97</v>
      </c>
      <c r="O1012" s="1499">
        <v>108</v>
      </c>
      <c r="P1012" s="1499">
        <v>113</v>
      </c>
      <c r="Q1012" s="1499">
        <v>103</v>
      </c>
      <c r="R1012" s="1499">
        <v>116</v>
      </c>
      <c r="S1012" s="1499">
        <v>121</v>
      </c>
      <c r="T1012" s="1499">
        <v>121</v>
      </c>
      <c r="U1012" s="1499">
        <v>125</v>
      </c>
      <c r="V1012" s="1499">
        <v>110</v>
      </c>
      <c r="W1012" s="1499">
        <v>101</v>
      </c>
      <c r="X1012" s="1499">
        <v>72</v>
      </c>
      <c r="Y1012" s="1499">
        <v>35</v>
      </c>
      <c r="Z1012" s="1499">
        <v>7</v>
      </c>
      <c r="AA1012" s="1508">
        <v>14</v>
      </c>
      <c r="AB1012" s="1499">
        <v>214</v>
      </c>
      <c r="AC1012" s="1499">
        <v>866</v>
      </c>
      <c r="AD1012" s="1508">
        <v>692</v>
      </c>
      <c r="AE1012" s="1500">
        <v>12.076749435665914</v>
      </c>
      <c r="AF1012" s="1500">
        <v>48.871331828442436</v>
      </c>
      <c r="AG1012" s="1501">
        <v>39.051918735891647</v>
      </c>
    </row>
    <row r="1013" spans="2:64" s="1520" customFormat="1" ht="11.45" customHeight="1">
      <c r="B1013" s="1521"/>
      <c r="C1013" s="1522"/>
      <c r="D1013" s="1523" t="s">
        <v>31</v>
      </c>
      <c r="E1013" s="1508">
        <v>797</v>
      </c>
      <c r="F1013" s="1499">
        <v>36</v>
      </c>
      <c r="G1013" s="1499">
        <v>36</v>
      </c>
      <c r="H1013" s="1499">
        <v>50</v>
      </c>
      <c r="I1013" s="1499">
        <v>33</v>
      </c>
      <c r="J1013" s="1499">
        <v>24</v>
      </c>
      <c r="K1013" s="1499">
        <v>22</v>
      </c>
      <c r="L1013" s="1499">
        <v>34</v>
      </c>
      <c r="M1013" s="1499">
        <v>42</v>
      </c>
      <c r="N1013" s="1499">
        <v>42</v>
      </c>
      <c r="O1013" s="1499">
        <v>53</v>
      </c>
      <c r="P1013" s="1499">
        <v>49</v>
      </c>
      <c r="Q1013" s="1499">
        <v>48</v>
      </c>
      <c r="R1013" s="1499">
        <v>57</v>
      </c>
      <c r="S1013" s="1499">
        <v>68</v>
      </c>
      <c r="T1013" s="1499">
        <v>55</v>
      </c>
      <c r="U1013" s="1499">
        <v>48</v>
      </c>
      <c r="V1013" s="1499">
        <v>45</v>
      </c>
      <c r="W1013" s="1499">
        <v>31</v>
      </c>
      <c r="X1013" s="1499">
        <v>12</v>
      </c>
      <c r="Y1013" s="1499">
        <v>2</v>
      </c>
      <c r="Z1013" s="1499" t="s">
        <v>36</v>
      </c>
      <c r="AA1013" s="1508">
        <v>10</v>
      </c>
      <c r="AB1013" s="1499">
        <v>122</v>
      </c>
      <c r="AC1013" s="1499">
        <v>404</v>
      </c>
      <c r="AD1013" s="1508">
        <v>261</v>
      </c>
      <c r="AE1013" s="1500">
        <v>15.501905972045742</v>
      </c>
      <c r="AF1013" s="1500">
        <v>51.334180432020325</v>
      </c>
      <c r="AG1013" s="1501">
        <v>33.163913595933927</v>
      </c>
    </row>
    <row r="1014" spans="2:64" s="1520" customFormat="1" ht="11.45" customHeight="1">
      <c r="B1014" s="1536"/>
      <c r="C1014" s="1546"/>
      <c r="D1014" s="1518" t="s">
        <v>32</v>
      </c>
      <c r="E1014" s="1508">
        <v>989</v>
      </c>
      <c r="F1014" s="1499">
        <v>27</v>
      </c>
      <c r="G1014" s="1499">
        <v>35</v>
      </c>
      <c r="H1014" s="1499">
        <v>30</v>
      </c>
      <c r="I1014" s="1499">
        <v>31</v>
      </c>
      <c r="J1014" s="1499">
        <v>30</v>
      </c>
      <c r="K1014" s="1499">
        <v>37</v>
      </c>
      <c r="L1014" s="1499">
        <v>31</v>
      </c>
      <c r="M1014" s="1499">
        <v>45</v>
      </c>
      <c r="N1014" s="1499">
        <v>55</v>
      </c>
      <c r="O1014" s="1499">
        <v>55</v>
      </c>
      <c r="P1014" s="1499">
        <v>64</v>
      </c>
      <c r="Q1014" s="1499">
        <v>55</v>
      </c>
      <c r="R1014" s="1499">
        <v>59</v>
      </c>
      <c r="S1014" s="1499">
        <v>53</v>
      </c>
      <c r="T1014" s="1499">
        <v>66</v>
      </c>
      <c r="U1014" s="1499">
        <v>77</v>
      </c>
      <c r="V1014" s="1499">
        <v>65</v>
      </c>
      <c r="W1014" s="1499">
        <v>70</v>
      </c>
      <c r="X1014" s="1499">
        <v>60</v>
      </c>
      <c r="Y1014" s="1499">
        <v>33</v>
      </c>
      <c r="Z1014" s="1499">
        <v>7</v>
      </c>
      <c r="AA1014" s="1508">
        <v>4</v>
      </c>
      <c r="AB1014" s="1499">
        <v>92</v>
      </c>
      <c r="AC1014" s="1499">
        <v>462</v>
      </c>
      <c r="AD1014" s="1508">
        <v>431</v>
      </c>
      <c r="AE1014" s="1500">
        <v>9.3401015228426392</v>
      </c>
      <c r="AF1014" s="1500">
        <v>46.903553299492387</v>
      </c>
      <c r="AG1014" s="1501">
        <v>43.756345177664976</v>
      </c>
    </row>
    <row r="1015" spans="2:64" s="1520" customFormat="1" ht="11.45" customHeight="1">
      <c r="B1015" s="1544" t="s">
        <v>1760</v>
      </c>
      <c r="C1015" s="1545">
        <v>244</v>
      </c>
      <c r="D1015" s="1547" t="s">
        <v>1435</v>
      </c>
      <c r="E1015" s="1545">
        <v>575</v>
      </c>
      <c r="F1015" s="1548">
        <v>7</v>
      </c>
      <c r="G1015" s="1548">
        <v>15</v>
      </c>
      <c r="H1015" s="1548">
        <v>23</v>
      </c>
      <c r="I1015" s="1548">
        <v>16</v>
      </c>
      <c r="J1015" s="1548">
        <v>14</v>
      </c>
      <c r="K1015" s="1548">
        <v>12</v>
      </c>
      <c r="L1015" s="1548">
        <v>8</v>
      </c>
      <c r="M1015" s="1548">
        <v>27</v>
      </c>
      <c r="N1015" s="1548">
        <v>26</v>
      </c>
      <c r="O1015" s="1548">
        <v>38</v>
      </c>
      <c r="P1015" s="1548">
        <v>32</v>
      </c>
      <c r="Q1015" s="1548">
        <v>37</v>
      </c>
      <c r="R1015" s="1548">
        <v>28</v>
      </c>
      <c r="S1015" s="1548">
        <v>48</v>
      </c>
      <c r="T1015" s="1548">
        <v>93</v>
      </c>
      <c r="U1015" s="1548">
        <v>75</v>
      </c>
      <c r="V1015" s="1548">
        <v>49</v>
      </c>
      <c r="W1015" s="1548">
        <v>15</v>
      </c>
      <c r="X1015" s="1548">
        <v>7</v>
      </c>
      <c r="Y1015" s="1548">
        <v>5</v>
      </c>
      <c r="Z1015" s="1548" t="s">
        <v>36</v>
      </c>
      <c r="AA1015" s="1545" t="s">
        <v>36</v>
      </c>
      <c r="AB1015" s="1548">
        <v>45</v>
      </c>
      <c r="AC1015" s="1548">
        <v>238</v>
      </c>
      <c r="AD1015" s="1545">
        <v>292</v>
      </c>
      <c r="AE1015" s="1549">
        <v>7.8260869565217401</v>
      </c>
      <c r="AF1015" s="1549">
        <v>41.391304347826086</v>
      </c>
      <c r="AG1015" s="1550">
        <v>50.782608695652179</v>
      </c>
    </row>
    <row r="1016" spans="2:64" s="1520" customFormat="1" ht="11.45" customHeight="1">
      <c r="B1016" s="1521"/>
      <c r="C1016" s="1522"/>
      <c r="D1016" s="1523" t="s">
        <v>31</v>
      </c>
      <c r="E1016" s="1508">
        <v>260</v>
      </c>
      <c r="F1016" s="1499">
        <v>4</v>
      </c>
      <c r="G1016" s="1499">
        <v>5</v>
      </c>
      <c r="H1016" s="1499">
        <v>13</v>
      </c>
      <c r="I1016" s="1499">
        <v>8</v>
      </c>
      <c r="J1016" s="1499">
        <v>9</v>
      </c>
      <c r="K1016" s="1499">
        <v>5</v>
      </c>
      <c r="L1016" s="1499">
        <v>3</v>
      </c>
      <c r="M1016" s="1499">
        <v>13</v>
      </c>
      <c r="N1016" s="1499">
        <v>10</v>
      </c>
      <c r="O1016" s="1499">
        <v>19</v>
      </c>
      <c r="P1016" s="1499">
        <v>10</v>
      </c>
      <c r="Q1016" s="1499">
        <v>21</v>
      </c>
      <c r="R1016" s="1499">
        <v>15</v>
      </c>
      <c r="S1016" s="1499">
        <v>17</v>
      </c>
      <c r="T1016" s="1499">
        <v>45</v>
      </c>
      <c r="U1016" s="1499">
        <v>25</v>
      </c>
      <c r="V1016" s="1499">
        <v>26</v>
      </c>
      <c r="W1016" s="1499">
        <v>9</v>
      </c>
      <c r="X1016" s="1499">
        <v>2</v>
      </c>
      <c r="Y1016" s="1499">
        <v>1</v>
      </c>
      <c r="Z1016" s="1499" t="s">
        <v>36</v>
      </c>
      <c r="AA1016" s="1508" t="s">
        <v>36</v>
      </c>
      <c r="AB1016" s="1499">
        <v>22</v>
      </c>
      <c r="AC1016" s="1499">
        <v>113</v>
      </c>
      <c r="AD1016" s="1508">
        <v>125</v>
      </c>
      <c r="AE1016" s="1500">
        <v>8.4615384615384617</v>
      </c>
      <c r="AF1016" s="1500">
        <v>43.46153846153846</v>
      </c>
      <c r="AG1016" s="1501">
        <v>48.07692307692308</v>
      </c>
    </row>
    <row r="1017" spans="2:64" s="1520" customFormat="1" ht="11.45" customHeight="1">
      <c r="B1017" s="1537"/>
      <c r="C1017" s="1538"/>
      <c r="D1017" s="1539" t="s">
        <v>32</v>
      </c>
      <c r="E1017" s="1540">
        <v>315</v>
      </c>
      <c r="F1017" s="1541">
        <v>3</v>
      </c>
      <c r="G1017" s="1541">
        <v>10</v>
      </c>
      <c r="H1017" s="1541">
        <v>10</v>
      </c>
      <c r="I1017" s="1541">
        <v>8</v>
      </c>
      <c r="J1017" s="1541">
        <v>5</v>
      </c>
      <c r="K1017" s="1541">
        <v>7</v>
      </c>
      <c r="L1017" s="1541">
        <v>5</v>
      </c>
      <c r="M1017" s="1541">
        <v>14</v>
      </c>
      <c r="N1017" s="1541">
        <v>16</v>
      </c>
      <c r="O1017" s="1541">
        <v>19</v>
      </c>
      <c r="P1017" s="1541">
        <v>22</v>
      </c>
      <c r="Q1017" s="1541">
        <v>16</v>
      </c>
      <c r="R1017" s="1541">
        <v>13</v>
      </c>
      <c r="S1017" s="1541">
        <v>31</v>
      </c>
      <c r="T1017" s="1541">
        <v>48</v>
      </c>
      <c r="U1017" s="1541">
        <v>50</v>
      </c>
      <c r="V1017" s="1541">
        <v>23</v>
      </c>
      <c r="W1017" s="1541">
        <v>6</v>
      </c>
      <c r="X1017" s="1541">
        <v>5</v>
      </c>
      <c r="Y1017" s="1541">
        <v>4</v>
      </c>
      <c r="Z1017" s="1541" t="s">
        <v>36</v>
      </c>
      <c r="AA1017" s="1540" t="s">
        <v>36</v>
      </c>
      <c r="AB1017" s="1541">
        <v>23</v>
      </c>
      <c r="AC1017" s="1541">
        <v>125</v>
      </c>
      <c r="AD1017" s="1540">
        <v>167</v>
      </c>
      <c r="AE1017" s="1542">
        <v>7.3015873015873023</v>
      </c>
      <c r="AF1017" s="1542">
        <v>39.682539682539684</v>
      </c>
      <c r="AG1017" s="1543">
        <v>53.015873015873019</v>
      </c>
    </row>
    <row r="1018" spans="2:64" s="1520" customFormat="1" ht="11.45" customHeight="1">
      <c r="B1018" s="1536" t="s">
        <v>1761</v>
      </c>
      <c r="C1018" s="1508">
        <v>560</v>
      </c>
      <c r="D1018" s="1518" t="s">
        <v>1435</v>
      </c>
      <c r="E1018" s="1508">
        <v>1272</v>
      </c>
      <c r="F1018" s="1499">
        <v>37</v>
      </c>
      <c r="G1018" s="1499">
        <v>54</v>
      </c>
      <c r="H1018" s="1499">
        <v>69</v>
      </c>
      <c r="I1018" s="1499">
        <v>76</v>
      </c>
      <c r="J1018" s="1499">
        <v>48</v>
      </c>
      <c r="K1018" s="1499">
        <v>37</v>
      </c>
      <c r="L1018" s="1499">
        <v>50</v>
      </c>
      <c r="M1018" s="1499">
        <v>66</v>
      </c>
      <c r="N1018" s="1499">
        <v>74</v>
      </c>
      <c r="O1018" s="1499">
        <v>84</v>
      </c>
      <c r="P1018" s="1499">
        <v>58</v>
      </c>
      <c r="Q1018" s="1499">
        <v>73</v>
      </c>
      <c r="R1018" s="1499">
        <v>114</v>
      </c>
      <c r="S1018" s="1499">
        <v>150</v>
      </c>
      <c r="T1018" s="1499">
        <v>120</v>
      </c>
      <c r="U1018" s="1499">
        <v>60</v>
      </c>
      <c r="V1018" s="1499">
        <v>45</v>
      </c>
      <c r="W1018" s="1499">
        <v>37</v>
      </c>
      <c r="X1018" s="1499">
        <v>9</v>
      </c>
      <c r="Y1018" s="1499">
        <v>10</v>
      </c>
      <c r="Z1018" s="1499" t="s">
        <v>36</v>
      </c>
      <c r="AA1018" s="1508">
        <v>1</v>
      </c>
      <c r="AB1018" s="1499">
        <v>160</v>
      </c>
      <c r="AC1018" s="1499">
        <v>680</v>
      </c>
      <c r="AD1018" s="1508">
        <v>431</v>
      </c>
      <c r="AE1018" s="1500">
        <v>12.588512981904012</v>
      </c>
      <c r="AF1018" s="1500">
        <v>53.501180173092052</v>
      </c>
      <c r="AG1018" s="1501">
        <v>33.910306845003937</v>
      </c>
    </row>
    <row r="1019" spans="2:64" s="1520" customFormat="1" ht="11.45" customHeight="1">
      <c r="B1019" s="1521"/>
      <c r="C1019" s="1522"/>
      <c r="D1019" s="1523" t="s">
        <v>31</v>
      </c>
      <c r="E1019" s="1508">
        <v>528</v>
      </c>
      <c r="F1019" s="1499">
        <v>13</v>
      </c>
      <c r="G1019" s="1499">
        <v>30</v>
      </c>
      <c r="H1019" s="1499">
        <v>30</v>
      </c>
      <c r="I1019" s="1499">
        <v>37</v>
      </c>
      <c r="J1019" s="1499">
        <v>18</v>
      </c>
      <c r="K1019" s="1499">
        <v>13</v>
      </c>
      <c r="L1019" s="1499">
        <v>24</v>
      </c>
      <c r="M1019" s="1499">
        <v>30</v>
      </c>
      <c r="N1019" s="1499">
        <v>35</v>
      </c>
      <c r="O1019" s="1499">
        <v>35</v>
      </c>
      <c r="P1019" s="1499">
        <v>23</v>
      </c>
      <c r="Q1019" s="1499">
        <v>25</v>
      </c>
      <c r="R1019" s="1499">
        <v>43</v>
      </c>
      <c r="S1019" s="1499">
        <v>59</v>
      </c>
      <c r="T1019" s="1499">
        <v>52</v>
      </c>
      <c r="U1019" s="1499">
        <v>29</v>
      </c>
      <c r="V1019" s="1499">
        <v>19</v>
      </c>
      <c r="W1019" s="1499">
        <v>9</v>
      </c>
      <c r="X1019" s="1499">
        <v>3</v>
      </c>
      <c r="Y1019" s="1499">
        <v>1</v>
      </c>
      <c r="Z1019" s="1499" t="s">
        <v>36</v>
      </c>
      <c r="AA1019" s="1508" t="s">
        <v>36</v>
      </c>
      <c r="AB1019" s="1499">
        <v>73</v>
      </c>
      <c r="AC1019" s="1499">
        <v>283</v>
      </c>
      <c r="AD1019" s="1508">
        <v>172</v>
      </c>
      <c r="AE1019" s="1500">
        <v>13.825757575757574</v>
      </c>
      <c r="AF1019" s="1500">
        <v>53.598484848484851</v>
      </c>
      <c r="AG1019" s="1501">
        <v>32.575757575757578</v>
      </c>
    </row>
    <row r="1020" spans="2:64" s="1520" customFormat="1" ht="11.45" customHeight="1">
      <c r="B1020" s="1536"/>
      <c r="C1020" s="1546"/>
      <c r="D1020" s="1518" t="s">
        <v>32</v>
      </c>
      <c r="E1020" s="1508">
        <v>744</v>
      </c>
      <c r="F1020" s="1499">
        <v>24</v>
      </c>
      <c r="G1020" s="1499">
        <v>24</v>
      </c>
      <c r="H1020" s="1499">
        <v>39</v>
      </c>
      <c r="I1020" s="1499">
        <v>39</v>
      </c>
      <c r="J1020" s="1499">
        <v>30</v>
      </c>
      <c r="K1020" s="1499">
        <v>24</v>
      </c>
      <c r="L1020" s="1499">
        <v>26</v>
      </c>
      <c r="M1020" s="1499">
        <v>36</v>
      </c>
      <c r="N1020" s="1499">
        <v>39</v>
      </c>
      <c r="O1020" s="1499">
        <v>49</v>
      </c>
      <c r="P1020" s="1499">
        <v>35</v>
      </c>
      <c r="Q1020" s="1499">
        <v>48</v>
      </c>
      <c r="R1020" s="1499">
        <v>71</v>
      </c>
      <c r="S1020" s="1499">
        <v>91</v>
      </c>
      <c r="T1020" s="1499">
        <v>68</v>
      </c>
      <c r="U1020" s="1499">
        <v>31</v>
      </c>
      <c r="V1020" s="1499">
        <v>26</v>
      </c>
      <c r="W1020" s="1499">
        <v>28</v>
      </c>
      <c r="X1020" s="1499">
        <v>6</v>
      </c>
      <c r="Y1020" s="1499">
        <v>9</v>
      </c>
      <c r="Z1020" s="1499" t="s">
        <v>36</v>
      </c>
      <c r="AA1020" s="1508">
        <v>1</v>
      </c>
      <c r="AB1020" s="1499">
        <v>87</v>
      </c>
      <c r="AC1020" s="1499">
        <v>397</v>
      </c>
      <c r="AD1020" s="1508">
        <v>259</v>
      </c>
      <c r="AE1020" s="1500">
        <v>11.709286675639301</v>
      </c>
      <c r="AF1020" s="1500">
        <v>53.432032301480483</v>
      </c>
      <c r="AG1020" s="1501">
        <v>34.858681022880219</v>
      </c>
    </row>
    <row r="1021" spans="2:64" s="1520" customFormat="1" ht="11.45" customHeight="1">
      <c r="B1021" s="1544" t="s">
        <v>1762</v>
      </c>
      <c r="C1021" s="1545">
        <v>1012</v>
      </c>
      <c r="D1021" s="1547" t="s">
        <v>1435</v>
      </c>
      <c r="E1021" s="1545">
        <v>2131</v>
      </c>
      <c r="F1021" s="1548">
        <v>112</v>
      </c>
      <c r="G1021" s="1548">
        <v>98</v>
      </c>
      <c r="H1021" s="1548">
        <v>72</v>
      </c>
      <c r="I1021" s="1548">
        <v>87</v>
      </c>
      <c r="J1021" s="1548">
        <v>60</v>
      </c>
      <c r="K1021" s="1548">
        <v>96</v>
      </c>
      <c r="L1021" s="1548">
        <v>103</v>
      </c>
      <c r="M1021" s="1548">
        <v>134</v>
      </c>
      <c r="N1021" s="1548">
        <v>132</v>
      </c>
      <c r="O1021" s="1548">
        <v>147</v>
      </c>
      <c r="P1021" s="1548">
        <v>127</v>
      </c>
      <c r="Q1021" s="1548">
        <v>165</v>
      </c>
      <c r="R1021" s="1548">
        <v>149</v>
      </c>
      <c r="S1021" s="1548">
        <v>164</v>
      </c>
      <c r="T1021" s="1548">
        <v>156</v>
      </c>
      <c r="U1021" s="1548">
        <v>112</v>
      </c>
      <c r="V1021" s="1548">
        <v>92</v>
      </c>
      <c r="W1021" s="1548">
        <v>72</v>
      </c>
      <c r="X1021" s="1548">
        <v>22</v>
      </c>
      <c r="Y1021" s="1548">
        <v>6</v>
      </c>
      <c r="Z1021" s="1548">
        <v>1</v>
      </c>
      <c r="AA1021" s="1545">
        <v>24</v>
      </c>
      <c r="AB1021" s="1548">
        <v>282</v>
      </c>
      <c r="AC1021" s="1548">
        <v>1200</v>
      </c>
      <c r="AD1021" s="1545">
        <v>625</v>
      </c>
      <c r="AE1021" s="1549">
        <v>13.383958234456571</v>
      </c>
      <c r="AF1021" s="1549">
        <v>56.953013763644989</v>
      </c>
      <c r="AG1021" s="1550">
        <v>29.663028001898432</v>
      </c>
    </row>
    <row r="1022" spans="2:64" s="1520" customFormat="1" ht="11.45" customHeight="1">
      <c r="B1022" s="1521"/>
      <c r="C1022" s="1522"/>
      <c r="D1022" s="1523" t="s">
        <v>31</v>
      </c>
      <c r="E1022" s="1508">
        <v>988</v>
      </c>
      <c r="F1022" s="1499">
        <v>58</v>
      </c>
      <c r="G1022" s="1499">
        <v>58</v>
      </c>
      <c r="H1022" s="1499">
        <v>43</v>
      </c>
      <c r="I1022" s="1499">
        <v>37</v>
      </c>
      <c r="J1022" s="1499">
        <v>28</v>
      </c>
      <c r="K1022" s="1499">
        <v>45</v>
      </c>
      <c r="L1022" s="1499">
        <v>47</v>
      </c>
      <c r="M1022" s="1499">
        <v>66</v>
      </c>
      <c r="N1022" s="1499">
        <v>54</v>
      </c>
      <c r="O1022" s="1499">
        <v>68</v>
      </c>
      <c r="P1022" s="1499">
        <v>64</v>
      </c>
      <c r="Q1022" s="1499">
        <v>66</v>
      </c>
      <c r="R1022" s="1499">
        <v>81</v>
      </c>
      <c r="S1022" s="1499">
        <v>70</v>
      </c>
      <c r="T1022" s="1499">
        <v>74</v>
      </c>
      <c r="U1022" s="1499">
        <v>41</v>
      </c>
      <c r="V1022" s="1499">
        <v>37</v>
      </c>
      <c r="W1022" s="1499">
        <v>27</v>
      </c>
      <c r="X1022" s="1499">
        <v>7</v>
      </c>
      <c r="Y1022" s="1499">
        <v>1</v>
      </c>
      <c r="Z1022" s="1499" t="s">
        <v>36</v>
      </c>
      <c r="AA1022" s="1508">
        <v>16</v>
      </c>
      <c r="AB1022" s="1499">
        <v>159</v>
      </c>
      <c r="AC1022" s="1499">
        <v>556</v>
      </c>
      <c r="AD1022" s="1508">
        <v>257</v>
      </c>
      <c r="AE1022" s="1500">
        <v>16.358024691358025</v>
      </c>
      <c r="AF1022" s="1500">
        <v>57.201646090534972</v>
      </c>
      <c r="AG1022" s="1501">
        <v>26.440329218106996</v>
      </c>
    </row>
    <row r="1023" spans="2:64" s="1520" customFormat="1" ht="11.45" customHeight="1">
      <c r="B1023" s="1537"/>
      <c r="C1023" s="1538"/>
      <c r="D1023" s="1539" t="s">
        <v>32</v>
      </c>
      <c r="E1023" s="1540">
        <v>1143</v>
      </c>
      <c r="F1023" s="1541">
        <v>54</v>
      </c>
      <c r="G1023" s="1541">
        <v>40</v>
      </c>
      <c r="H1023" s="1541">
        <v>29</v>
      </c>
      <c r="I1023" s="1541">
        <v>50</v>
      </c>
      <c r="J1023" s="1541">
        <v>32</v>
      </c>
      <c r="K1023" s="1541">
        <v>51</v>
      </c>
      <c r="L1023" s="1541">
        <v>56</v>
      </c>
      <c r="M1023" s="1541">
        <v>68</v>
      </c>
      <c r="N1023" s="1541">
        <v>78</v>
      </c>
      <c r="O1023" s="1541">
        <v>79</v>
      </c>
      <c r="P1023" s="1541">
        <v>63</v>
      </c>
      <c r="Q1023" s="1541">
        <v>99</v>
      </c>
      <c r="R1023" s="1541">
        <v>68</v>
      </c>
      <c r="S1023" s="1541">
        <v>94</v>
      </c>
      <c r="T1023" s="1541">
        <v>82</v>
      </c>
      <c r="U1023" s="1541">
        <v>71</v>
      </c>
      <c r="V1023" s="1541">
        <v>55</v>
      </c>
      <c r="W1023" s="1541">
        <v>45</v>
      </c>
      <c r="X1023" s="1541">
        <v>15</v>
      </c>
      <c r="Y1023" s="1541">
        <v>5</v>
      </c>
      <c r="Z1023" s="1541">
        <v>1</v>
      </c>
      <c r="AA1023" s="1540">
        <v>8</v>
      </c>
      <c r="AB1023" s="1541">
        <v>123</v>
      </c>
      <c r="AC1023" s="1541">
        <v>644</v>
      </c>
      <c r="AD1023" s="1540">
        <v>368</v>
      </c>
      <c r="AE1023" s="1542">
        <v>10.837004405286343</v>
      </c>
      <c r="AF1023" s="1542">
        <v>56.740088105726869</v>
      </c>
      <c r="AG1023" s="1543">
        <v>32.422907488986787</v>
      </c>
    </row>
    <row r="1024" spans="2:64" s="1520" customFormat="1" ht="11.45" customHeight="1">
      <c r="B1024" s="1536" t="s">
        <v>1763</v>
      </c>
      <c r="C1024" s="1508">
        <v>631</v>
      </c>
      <c r="D1024" s="1518" t="s">
        <v>1435</v>
      </c>
      <c r="E1024" s="1508">
        <v>1428</v>
      </c>
      <c r="F1024" s="1499">
        <v>39</v>
      </c>
      <c r="G1024" s="1499">
        <v>58</v>
      </c>
      <c r="H1024" s="1499">
        <v>75</v>
      </c>
      <c r="I1024" s="1499">
        <v>59</v>
      </c>
      <c r="J1024" s="1499">
        <v>45</v>
      </c>
      <c r="K1024" s="1499">
        <v>44</v>
      </c>
      <c r="L1024" s="1499">
        <v>52</v>
      </c>
      <c r="M1024" s="1499">
        <v>67</v>
      </c>
      <c r="N1024" s="1499">
        <v>93</v>
      </c>
      <c r="O1024" s="1499">
        <v>96</v>
      </c>
      <c r="P1024" s="1499">
        <v>108</v>
      </c>
      <c r="Q1024" s="1499">
        <v>81</v>
      </c>
      <c r="R1024" s="1499">
        <v>84</v>
      </c>
      <c r="S1024" s="1499">
        <v>119</v>
      </c>
      <c r="T1024" s="1499">
        <v>138</v>
      </c>
      <c r="U1024" s="1499">
        <v>94</v>
      </c>
      <c r="V1024" s="1499">
        <v>86</v>
      </c>
      <c r="W1024" s="1499">
        <v>59</v>
      </c>
      <c r="X1024" s="1499">
        <v>24</v>
      </c>
      <c r="Y1024" s="1499">
        <v>4</v>
      </c>
      <c r="Z1024" s="1499" t="s">
        <v>36</v>
      </c>
      <c r="AA1024" s="1508">
        <v>3</v>
      </c>
      <c r="AB1024" s="1499">
        <v>172</v>
      </c>
      <c r="AC1024" s="1499">
        <v>729</v>
      </c>
      <c r="AD1024" s="1508">
        <v>524</v>
      </c>
      <c r="AE1024" s="1500">
        <v>12.070175438596491</v>
      </c>
      <c r="AF1024" s="1500">
        <v>51.157894736842103</v>
      </c>
      <c r="AG1024" s="1501">
        <v>36.771929824561404</v>
      </c>
    </row>
    <row r="1025" spans="2:33" s="1520" customFormat="1" ht="11.45" customHeight="1">
      <c r="B1025" s="1521"/>
      <c r="C1025" s="1522"/>
      <c r="D1025" s="1523" t="s">
        <v>31</v>
      </c>
      <c r="E1025" s="1508">
        <v>692</v>
      </c>
      <c r="F1025" s="1499">
        <v>21</v>
      </c>
      <c r="G1025" s="1499">
        <v>31</v>
      </c>
      <c r="H1025" s="1499">
        <v>40</v>
      </c>
      <c r="I1025" s="1499">
        <v>28</v>
      </c>
      <c r="J1025" s="1499">
        <v>25</v>
      </c>
      <c r="K1025" s="1499">
        <v>25</v>
      </c>
      <c r="L1025" s="1499">
        <v>21</v>
      </c>
      <c r="M1025" s="1499">
        <v>37</v>
      </c>
      <c r="N1025" s="1499">
        <v>41</v>
      </c>
      <c r="O1025" s="1499">
        <v>45</v>
      </c>
      <c r="P1025" s="1499">
        <v>55</v>
      </c>
      <c r="Q1025" s="1499">
        <v>39</v>
      </c>
      <c r="R1025" s="1499">
        <v>44</v>
      </c>
      <c r="S1025" s="1499">
        <v>56</v>
      </c>
      <c r="T1025" s="1499">
        <v>66</v>
      </c>
      <c r="U1025" s="1499">
        <v>42</v>
      </c>
      <c r="V1025" s="1499">
        <v>36</v>
      </c>
      <c r="W1025" s="1499">
        <v>27</v>
      </c>
      <c r="X1025" s="1499">
        <v>10</v>
      </c>
      <c r="Y1025" s="1499" t="s">
        <v>36</v>
      </c>
      <c r="Z1025" s="1499" t="s">
        <v>36</v>
      </c>
      <c r="AA1025" s="1508">
        <v>3</v>
      </c>
      <c r="AB1025" s="1499">
        <v>92</v>
      </c>
      <c r="AC1025" s="1499">
        <v>360</v>
      </c>
      <c r="AD1025" s="1508">
        <v>237</v>
      </c>
      <c r="AE1025" s="1500">
        <v>13.352685050798257</v>
      </c>
      <c r="AF1025" s="1500">
        <v>52.249637155297535</v>
      </c>
      <c r="AG1025" s="1501">
        <v>34.397677793904208</v>
      </c>
    </row>
    <row r="1026" spans="2:33" s="1520" customFormat="1" ht="11.45" customHeight="1">
      <c r="B1026" s="1536"/>
      <c r="C1026" s="1546"/>
      <c r="D1026" s="1518" t="s">
        <v>32</v>
      </c>
      <c r="E1026" s="1508">
        <v>736</v>
      </c>
      <c r="F1026" s="1499">
        <v>18</v>
      </c>
      <c r="G1026" s="1499">
        <v>27</v>
      </c>
      <c r="H1026" s="1499">
        <v>35</v>
      </c>
      <c r="I1026" s="1499">
        <v>31</v>
      </c>
      <c r="J1026" s="1499">
        <v>20</v>
      </c>
      <c r="K1026" s="1499">
        <v>19</v>
      </c>
      <c r="L1026" s="1499">
        <v>31</v>
      </c>
      <c r="M1026" s="1499">
        <v>30</v>
      </c>
      <c r="N1026" s="1499">
        <v>52</v>
      </c>
      <c r="O1026" s="1499">
        <v>51</v>
      </c>
      <c r="P1026" s="1499">
        <v>53</v>
      </c>
      <c r="Q1026" s="1499">
        <v>42</v>
      </c>
      <c r="R1026" s="1499">
        <v>40</v>
      </c>
      <c r="S1026" s="1499">
        <v>63</v>
      </c>
      <c r="T1026" s="1499">
        <v>72</v>
      </c>
      <c r="U1026" s="1499">
        <v>52</v>
      </c>
      <c r="V1026" s="1499">
        <v>50</v>
      </c>
      <c r="W1026" s="1499">
        <v>32</v>
      </c>
      <c r="X1026" s="1499">
        <v>14</v>
      </c>
      <c r="Y1026" s="1499">
        <v>4</v>
      </c>
      <c r="Z1026" s="1499" t="s">
        <v>36</v>
      </c>
      <c r="AA1026" s="1508" t="s">
        <v>36</v>
      </c>
      <c r="AB1026" s="1499">
        <v>80</v>
      </c>
      <c r="AC1026" s="1499">
        <v>369</v>
      </c>
      <c r="AD1026" s="1508">
        <v>287</v>
      </c>
      <c r="AE1026" s="1500">
        <v>10.869565217391305</v>
      </c>
      <c r="AF1026" s="1500">
        <v>50.135869565217398</v>
      </c>
      <c r="AG1026" s="1501">
        <v>38.994565217391305</v>
      </c>
    </row>
    <row r="1027" spans="2:33" s="1520" customFormat="1" ht="11.45" customHeight="1">
      <c r="B1027" s="1544" t="s">
        <v>1764</v>
      </c>
      <c r="C1027" s="1586">
        <v>358</v>
      </c>
      <c r="D1027" s="1547" t="s">
        <v>1435</v>
      </c>
      <c r="E1027" s="1545">
        <v>856</v>
      </c>
      <c r="F1027" s="1548">
        <v>12</v>
      </c>
      <c r="G1027" s="1548">
        <v>19</v>
      </c>
      <c r="H1027" s="1548">
        <v>35</v>
      </c>
      <c r="I1027" s="1548">
        <v>22</v>
      </c>
      <c r="J1027" s="1548">
        <v>20</v>
      </c>
      <c r="K1027" s="1548">
        <v>18</v>
      </c>
      <c r="L1027" s="1548">
        <v>29</v>
      </c>
      <c r="M1027" s="1548">
        <v>29</v>
      </c>
      <c r="N1027" s="1548">
        <v>33</v>
      </c>
      <c r="O1027" s="1548">
        <v>47</v>
      </c>
      <c r="P1027" s="1548">
        <v>43</v>
      </c>
      <c r="Q1027" s="1548">
        <v>65</v>
      </c>
      <c r="R1027" s="1548">
        <v>98</v>
      </c>
      <c r="S1027" s="1548">
        <v>151</v>
      </c>
      <c r="T1027" s="1548">
        <v>107</v>
      </c>
      <c r="U1027" s="1548">
        <v>54</v>
      </c>
      <c r="V1027" s="1548">
        <v>38</v>
      </c>
      <c r="W1027" s="1548">
        <v>24</v>
      </c>
      <c r="X1027" s="1548">
        <v>8</v>
      </c>
      <c r="Y1027" s="1548">
        <v>4</v>
      </c>
      <c r="Z1027" s="1548" t="s">
        <v>36</v>
      </c>
      <c r="AA1027" s="1545" t="s">
        <v>36</v>
      </c>
      <c r="AB1027" s="1548">
        <v>66</v>
      </c>
      <c r="AC1027" s="1548">
        <v>404</v>
      </c>
      <c r="AD1027" s="1545">
        <v>386</v>
      </c>
      <c r="AE1027" s="1549">
        <v>7.7102803738317753</v>
      </c>
      <c r="AF1027" s="1549">
        <v>47.196261682242991</v>
      </c>
      <c r="AG1027" s="1550">
        <v>45.093457943925237</v>
      </c>
    </row>
    <row r="1028" spans="2:33" s="1520" customFormat="1" ht="11.45" customHeight="1">
      <c r="B1028" s="1587"/>
      <c r="C1028" s="1577"/>
      <c r="D1028" s="1523" t="s">
        <v>31</v>
      </c>
      <c r="E1028" s="1508">
        <v>389</v>
      </c>
      <c r="F1028" s="1499">
        <v>8</v>
      </c>
      <c r="G1028" s="1499">
        <v>9</v>
      </c>
      <c r="H1028" s="1499">
        <v>16</v>
      </c>
      <c r="I1028" s="1499">
        <v>11</v>
      </c>
      <c r="J1028" s="1499">
        <v>11</v>
      </c>
      <c r="K1028" s="1499">
        <v>10</v>
      </c>
      <c r="L1028" s="1499">
        <v>10</v>
      </c>
      <c r="M1028" s="1499">
        <v>13</v>
      </c>
      <c r="N1028" s="1499">
        <v>12</v>
      </c>
      <c r="O1028" s="1499">
        <v>19</v>
      </c>
      <c r="P1028" s="1499">
        <v>23</v>
      </c>
      <c r="Q1028" s="1499">
        <v>23</v>
      </c>
      <c r="R1028" s="1499">
        <v>45</v>
      </c>
      <c r="S1028" s="1499">
        <v>69</v>
      </c>
      <c r="T1028" s="1499">
        <v>56</v>
      </c>
      <c r="U1028" s="1499">
        <v>31</v>
      </c>
      <c r="V1028" s="1499">
        <v>14</v>
      </c>
      <c r="W1028" s="1499">
        <v>7</v>
      </c>
      <c r="X1028" s="1499">
        <v>2</v>
      </c>
      <c r="Y1028" s="1499" t="s">
        <v>36</v>
      </c>
      <c r="Z1028" s="1499" t="s">
        <v>36</v>
      </c>
      <c r="AA1028" s="1508" t="s">
        <v>36</v>
      </c>
      <c r="AB1028" s="1499">
        <v>33</v>
      </c>
      <c r="AC1028" s="1499">
        <v>177</v>
      </c>
      <c r="AD1028" s="1508">
        <v>179</v>
      </c>
      <c r="AE1028" s="1500">
        <v>8.4832904884318765</v>
      </c>
      <c r="AF1028" s="1500">
        <v>45.501285347043705</v>
      </c>
      <c r="AG1028" s="1501">
        <v>46.015424164524418</v>
      </c>
    </row>
    <row r="1029" spans="2:33" s="1520" customFormat="1" ht="11.45" customHeight="1">
      <c r="B1029" s="1536"/>
      <c r="C1029" s="1580"/>
      <c r="D1029" s="1531" t="s">
        <v>32</v>
      </c>
      <c r="E1029" s="1581">
        <v>467</v>
      </c>
      <c r="F1029" s="1582">
        <v>4</v>
      </c>
      <c r="G1029" s="1582">
        <v>10</v>
      </c>
      <c r="H1029" s="1582">
        <v>19</v>
      </c>
      <c r="I1029" s="1582">
        <v>11</v>
      </c>
      <c r="J1029" s="1582">
        <v>9</v>
      </c>
      <c r="K1029" s="1582">
        <v>8</v>
      </c>
      <c r="L1029" s="1582">
        <v>19</v>
      </c>
      <c r="M1029" s="1582">
        <v>16</v>
      </c>
      <c r="N1029" s="1582">
        <v>21</v>
      </c>
      <c r="O1029" s="1582">
        <v>28</v>
      </c>
      <c r="P1029" s="1582">
        <v>20</v>
      </c>
      <c r="Q1029" s="1582">
        <v>42</v>
      </c>
      <c r="R1029" s="1582">
        <v>53</v>
      </c>
      <c r="S1029" s="1582">
        <v>82</v>
      </c>
      <c r="T1029" s="1582">
        <v>51</v>
      </c>
      <c r="U1029" s="1582">
        <v>23</v>
      </c>
      <c r="V1029" s="1582">
        <v>24</v>
      </c>
      <c r="W1029" s="1582">
        <v>17</v>
      </c>
      <c r="X1029" s="1582">
        <v>6</v>
      </c>
      <c r="Y1029" s="1582">
        <v>4</v>
      </c>
      <c r="Z1029" s="1582" t="s">
        <v>36</v>
      </c>
      <c r="AA1029" s="1581" t="s">
        <v>36</v>
      </c>
      <c r="AB1029" s="1582">
        <v>33</v>
      </c>
      <c r="AC1029" s="1582">
        <v>227</v>
      </c>
      <c r="AD1029" s="1581">
        <v>207</v>
      </c>
      <c r="AE1029" s="1534">
        <v>7.0663811563169174</v>
      </c>
      <c r="AF1029" s="1534">
        <v>48.608137044967883</v>
      </c>
      <c r="AG1029" s="1535">
        <v>44.325481798715202</v>
      </c>
    </row>
    <row r="1030" spans="2:33" s="1520" customFormat="1" ht="11.45" customHeight="1">
      <c r="B1030" s="1583" t="s">
        <v>1765</v>
      </c>
      <c r="C1030" s="1508">
        <v>3658</v>
      </c>
      <c r="D1030" s="1518" t="s">
        <v>1435</v>
      </c>
      <c r="E1030" s="1508">
        <v>8814</v>
      </c>
      <c r="F1030" s="1499">
        <v>257</v>
      </c>
      <c r="G1030" s="1499">
        <v>336</v>
      </c>
      <c r="H1030" s="1499">
        <v>373</v>
      </c>
      <c r="I1030" s="1499">
        <v>401</v>
      </c>
      <c r="J1030" s="1499">
        <v>285</v>
      </c>
      <c r="K1030" s="1499">
        <v>286</v>
      </c>
      <c r="L1030" s="1499">
        <v>334</v>
      </c>
      <c r="M1030" s="1499">
        <v>381</v>
      </c>
      <c r="N1030" s="1499">
        <v>482</v>
      </c>
      <c r="O1030" s="1499">
        <v>627</v>
      </c>
      <c r="P1030" s="1499">
        <v>563</v>
      </c>
      <c r="Q1030" s="1499">
        <v>624</v>
      </c>
      <c r="R1030" s="1499">
        <v>656</v>
      </c>
      <c r="S1030" s="1499">
        <v>823</v>
      </c>
      <c r="T1030" s="1499">
        <v>823</v>
      </c>
      <c r="U1030" s="1499">
        <v>561</v>
      </c>
      <c r="V1030" s="1499">
        <v>461</v>
      </c>
      <c r="W1030" s="1499">
        <v>323</v>
      </c>
      <c r="X1030" s="1499">
        <v>140</v>
      </c>
      <c r="Y1030" s="1499">
        <v>32</v>
      </c>
      <c r="Z1030" s="1499">
        <v>6</v>
      </c>
      <c r="AA1030" s="1508">
        <v>40</v>
      </c>
      <c r="AB1030" s="1499">
        <v>966</v>
      </c>
      <c r="AC1030" s="1499">
        <v>4639</v>
      </c>
      <c r="AD1030" s="1508">
        <v>3169</v>
      </c>
      <c r="AE1030" s="1500">
        <v>11.009801686801914</v>
      </c>
      <c r="AF1030" s="1500">
        <v>52.872122179165714</v>
      </c>
      <c r="AG1030" s="1501">
        <v>36.118076134032364</v>
      </c>
    </row>
    <row r="1031" spans="2:33" s="1520" customFormat="1" ht="11.45" customHeight="1">
      <c r="B1031" s="1521"/>
      <c r="C1031" s="1577"/>
      <c r="D1031" s="1523" t="s">
        <v>31</v>
      </c>
      <c r="E1031" s="1508">
        <v>4084</v>
      </c>
      <c r="F1031" s="1499">
        <v>131</v>
      </c>
      <c r="G1031" s="1499">
        <v>161</v>
      </c>
      <c r="H1031" s="1499">
        <v>197</v>
      </c>
      <c r="I1031" s="1499">
        <v>181</v>
      </c>
      <c r="J1031" s="1499">
        <v>128</v>
      </c>
      <c r="K1031" s="1499">
        <v>131</v>
      </c>
      <c r="L1031" s="1499">
        <v>163</v>
      </c>
      <c r="M1031" s="1499">
        <v>178</v>
      </c>
      <c r="N1031" s="1499">
        <v>245</v>
      </c>
      <c r="O1031" s="1499">
        <v>293</v>
      </c>
      <c r="P1031" s="1499">
        <v>255</v>
      </c>
      <c r="Q1031" s="1499">
        <v>279</v>
      </c>
      <c r="R1031" s="1499">
        <v>335</v>
      </c>
      <c r="S1031" s="1499">
        <v>378</v>
      </c>
      <c r="T1031" s="1499">
        <v>391</v>
      </c>
      <c r="U1031" s="1499">
        <v>241</v>
      </c>
      <c r="V1031" s="1499">
        <v>206</v>
      </c>
      <c r="W1031" s="1499">
        <v>112</v>
      </c>
      <c r="X1031" s="1499">
        <v>41</v>
      </c>
      <c r="Y1031" s="1499">
        <v>9</v>
      </c>
      <c r="Z1031" s="1499">
        <v>0</v>
      </c>
      <c r="AA1031" s="1508">
        <v>29</v>
      </c>
      <c r="AB1031" s="1499">
        <v>489</v>
      </c>
      <c r="AC1031" s="1499">
        <v>2188</v>
      </c>
      <c r="AD1031" s="1508">
        <v>1378</v>
      </c>
      <c r="AE1031" s="1500">
        <v>12.059186189889026</v>
      </c>
      <c r="AF1031" s="1500">
        <v>53.958076448828606</v>
      </c>
      <c r="AG1031" s="1501">
        <v>33.982737361282368</v>
      </c>
    </row>
    <row r="1032" spans="2:33" s="1520" customFormat="1" ht="11.45" customHeight="1">
      <c r="B1032" s="1529"/>
      <c r="C1032" s="1580"/>
      <c r="D1032" s="1531" t="s">
        <v>32</v>
      </c>
      <c r="E1032" s="1581">
        <v>4730</v>
      </c>
      <c r="F1032" s="1582">
        <v>126</v>
      </c>
      <c r="G1032" s="1582">
        <v>175</v>
      </c>
      <c r="H1032" s="1582">
        <v>176</v>
      </c>
      <c r="I1032" s="1582">
        <v>220</v>
      </c>
      <c r="J1032" s="1582">
        <v>157</v>
      </c>
      <c r="K1032" s="1582">
        <v>155</v>
      </c>
      <c r="L1032" s="1582">
        <v>171</v>
      </c>
      <c r="M1032" s="1582">
        <v>203</v>
      </c>
      <c r="N1032" s="1582">
        <v>237</v>
      </c>
      <c r="O1032" s="1582">
        <v>334</v>
      </c>
      <c r="P1032" s="1582">
        <v>308</v>
      </c>
      <c r="Q1032" s="1582">
        <v>345</v>
      </c>
      <c r="R1032" s="1582">
        <v>321</v>
      </c>
      <c r="S1032" s="1582">
        <v>445</v>
      </c>
      <c r="T1032" s="1582">
        <v>432</v>
      </c>
      <c r="U1032" s="1582">
        <v>320</v>
      </c>
      <c r="V1032" s="1582">
        <v>255</v>
      </c>
      <c r="W1032" s="1582">
        <v>211</v>
      </c>
      <c r="X1032" s="1582">
        <v>99</v>
      </c>
      <c r="Y1032" s="1582">
        <v>23</v>
      </c>
      <c r="Z1032" s="1582">
        <v>6</v>
      </c>
      <c r="AA1032" s="1581">
        <v>11</v>
      </c>
      <c r="AB1032" s="1582">
        <v>477</v>
      </c>
      <c r="AC1032" s="1582">
        <v>2451</v>
      </c>
      <c r="AD1032" s="1581">
        <v>1791</v>
      </c>
      <c r="AE1032" s="1534">
        <v>10.10807374443738</v>
      </c>
      <c r="AF1032" s="1534">
        <v>51.938970120788305</v>
      </c>
      <c r="AG1032" s="1535">
        <v>37.952956134774318</v>
      </c>
    </row>
    <row r="1033" spans="2:33" s="1520" customFormat="1" ht="11.45" customHeight="1">
      <c r="B1033" s="1536" t="s">
        <v>1766</v>
      </c>
      <c r="C1033" s="1508">
        <v>1679</v>
      </c>
      <c r="D1033" s="1518" t="s">
        <v>1435</v>
      </c>
      <c r="E1033" s="1508">
        <v>3962</v>
      </c>
      <c r="F1033" s="1499">
        <v>96</v>
      </c>
      <c r="G1033" s="1499">
        <v>132</v>
      </c>
      <c r="H1033" s="1499">
        <v>166</v>
      </c>
      <c r="I1033" s="1499">
        <v>189</v>
      </c>
      <c r="J1033" s="1499">
        <v>134</v>
      </c>
      <c r="K1033" s="1499">
        <v>134</v>
      </c>
      <c r="L1033" s="1499">
        <v>136</v>
      </c>
      <c r="M1033" s="1499">
        <v>162</v>
      </c>
      <c r="N1033" s="1499">
        <v>236</v>
      </c>
      <c r="O1033" s="1499">
        <v>309</v>
      </c>
      <c r="P1033" s="1499">
        <v>325</v>
      </c>
      <c r="Q1033" s="1499">
        <v>333</v>
      </c>
      <c r="R1033" s="1499">
        <v>301</v>
      </c>
      <c r="S1033" s="1499">
        <v>329</v>
      </c>
      <c r="T1033" s="1499">
        <v>345</v>
      </c>
      <c r="U1033" s="1499">
        <v>246</v>
      </c>
      <c r="V1033" s="1499">
        <v>195</v>
      </c>
      <c r="W1033" s="1499">
        <v>122</v>
      </c>
      <c r="X1033" s="1499">
        <v>41</v>
      </c>
      <c r="Y1033" s="1499">
        <v>13</v>
      </c>
      <c r="Z1033" s="1499">
        <v>2</v>
      </c>
      <c r="AA1033" s="1508">
        <v>16</v>
      </c>
      <c r="AB1033" s="1499">
        <v>394</v>
      </c>
      <c r="AC1033" s="1499">
        <v>2259</v>
      </c>
      <c r="AD1033" s="1508">
        <v>1293</v>
      </c>
      <c r="AE1033" s="1500">
        <v>9.9847947288393311</v>
      </c>
      <c r="AF1033" s="1500">
        <v>57.247845919918902</v>
      </c>
      <c r="AG1033" s="1501">
        <v>32.767359351241765</v>
      </c>
    </row>
    <row r="1034" spans="2:33" s="1520" customFormat="1" ht="11.45" customHeight="1">
      <c r="B1034" s="1521"/>
      <c r="C1034" s="1522"/>
      <c r="D1034" s="1523" t="s">
        <v>31</v>
      </c>
      <c r="E1034" s="1508">
        <v>1854</v>
      </c>
      <c r="F1034" s="1499">
        <v>43</v>
      </c>
      <c r="G1034" s="1499">
        <v>66</v>
      </c>
      <c r="H1034" s="1499">
        <v>88</v>
      </c>
      <c r="I1034" s="1499">
        <v>87</v>
      </c>
      <c r="J1034" s="1499">
        <v>58</v>
      </c>
      <c r="K1034" s="1499">
        <v>59</v>
      </c>
      <c r="L1034" s="1499">
        <v>71</v>
      </c>
      <c r="M1034" s="1499">
        <v>79</v>
      </c>
      <c r="N1034" s="1499">
        <v>121</v>
      </c>
      <c r="O1034" s="1499">
        <v>139</v>
      </c>
      <c r="P1034" s="1499">
        <v>150</v>
      </c>
      <c r="Q1034" s="1499">
        <v>153</v>
      </c>
      <c r="R1034" s="1499">
        <v>154</v>
      </c>
      <c r="S1034" s="1499">
        <v>153</v>
      </c>
      <c r="T1034" s="1499">
        <v>161</v>
      </c>
      <c r="U1034" s="1499">
        <v>107</v>
      </c>
      <c r="V1034" s="1499">
        <v>90</v>
      </c>
      <c r="W1034" s="1499">
        <v>44</v>
      </c>
      <c r="X1034" s="1499">
        <v>12</v>
      </c>
      <c r="Y1034" s="1499">
        <v>5</v>
      </c>
      <c r="Z1034" s="1499" t="s">
        <v>36</v>
      </c>
      <c r="AA1034" s="1508">
        <v>14</v>
      </c>
      <c r="AB1034" s="1499">
        <v>197</v>
      </c>
      <c r="AC1034" s="1499">
        <v>1071</v>
      </c>
      <c r="AD1034" s="1508">
        <v>572</v>
      </c>
      <c r="AE1034" s="1500">
        <v>10.706521739130435</v>
      </c>
      <c r="AF1034" s="1500">
        <v>58.206521739130437</v>
      </c>
      <c r="AG1034" s="1501">
        <v>31.086956521739129</v>
      </c>
    </row>
    <row r="1035" spans="2:33" s="1520" customFormat="1" ht="11.45" customHeight="1">
      <c r="B1035" s="1537"/>
      <c r="C1035" s="1538"/>
      <c r="D1035" s="1539" t="s">
        <v>32</v>
      </c>
      <c r="E1035" s="1540">
        <v>2108</v>
      </c>
      <c r="F1035" s="1541">
        <v>53</v>
      </c>
      <c r="G1035" s="1541">
        <v>66</v>
      </c>
      <c r="H1035" s="1541">
        <v>78</v>
      </c>
      <c r="I1035" s="1541">
        <v>102</v>
      </c>
      <c r="J1035" s="1541">
        <v>76</v>
      </c>
      <c r="K1035" s="1541">
        <v>75</v>
      </c>
      <c r="L1035" s="1541">
        <v>65</v>
      </c>
      <c r="M1035" s="1541">
        <v>83</v>
      </c>
      <c r="N1035" s="1541">
        <v>115</v>
      </c>
      <c r="O1035" s="1541">
        <v>170</v>
      </c>
      <c r="P1035" s="1541">
        <v>175</v>
      </c>
      <c r="Q1035" s="1541">
        <v>180</v>
      </c>
      <c r="R1035" s="1541">
        <v>147</v>
      </c>
      <c r="S1035" s="1541">
        <v>176</v>
      </c>
      <c r="T1035" s="1541">
        <v>184</v>
      </c>
      <c r="U1035" s="1541">
        <v>139</v>
      </c>
      <c r="V1035" s="1541">
        <v>105</v>
      </c>
      <c r="W1035" s="1541">
        <v>78</v>
      </c>
      <c r="X1035" s="1541">
        <v>29</v>
      </c>
      <c r="Y1035" s="1541">
        <v>8</v>
      </c>
      <c r="Z1035" s="1541">
        <v>2</v>
      </c>
      <c r="AA1035" s="1540">
        <v>2</v>
      </c>
      <c r="AB1035" s="1541">
        <v>197</v>
      </c>
      <c r="AC1035" s="1541">
        <v>1188</v>
      </c>
      <c r="AD1035" s="1540">
        <v>721</v>
      </c>
      <c r="AE1035" s="1542">
        <v>9.3542260208926873</v>
      </c>
      <c r="AF1035" s="1542">
        <v>56.410256410256409</v>
      </c>
      <c r="AG1035" s="1543">
        <v>34.235517568850902</v>
      </c>
    </row>
    <row r="1036" spans="2:33" s="1520" customFormat="1" ht="11.45" customHeight="1">
      <c r="B1036" s="1536" t="s">
        <v>1767</v>
      </c>
      <c r="C1036" s="1508">
        <v>797</v>
      </c>
      <c r="D1036" s="1518" t="s">
        <v>1435</v>
      </c>
      <c r="E1036" s="1508">
        <v>1809</v>
      </c>
      <c r="F1036" s="1499">
        <v>85</v>
      </c>
      <c r="G1036" s="1499">
        <v>97</v>
      </c>
      <c r="H1036" s="1499">
        <v>100</v>
      </c>
      <c r="I1036" s="1499">
        <v>86</v>
      </c>
      <c r="J1036" s="1499">
        <v>64</v>
      </c>
      <c r="K1036" s="1499">
        <v>64</v>
      </c>
      <c r="L1036" s="1499">
        <v>89</v>
      </c>
      <c r="M1036" s="1499">
        <v>107</v>
      </c>
      <c r="N1036" s="1499">
        <v>107</v>
      </c>
      <c r="O1036" s="1499">
        <v>138</v>
      </c>
      <c r="P1036" s="1499">
        <v>94</v>
      </c>
      <c r="Q1036" s="1499">
        <v>81</v>
      </c>
      <c r="R1036" s="1499">
        <v>114</v>
      </c>
      <c r="S1036" s="1499">
        <v>147</v>
      </c>
      <c r="T1036" s="1499">
        <v>157</v>
      </c>
      <c r="U1036" s="1499">
        <v>110</v>
      </c>
      <c r="V1036" s="1499">
        <v>71</v>
      </c>
      <c r="W1036" s="1499">
        <v>53</v>
      </c>
      <c r="X1036" s="1499">
        <v>28</v>
      </c>
      <c r="Y1036" s="1499">
        <v>1</v>
      </c>
      <c r="Z1036" s="1499" t="s">
        <v>36</v>
      </c>
      <c r="AA1036" s="1508">
        <v>16</v>
      </c>
      <c r="AB1036" s="1499">
        <v>282</v>
      </c>
      <c r="AC1036" s="1499">
        <v>944</v>
      </c>
      <c r="AD1036" s="1508">
        <v>567</v>
      </c>
      <c r="AE1036" s="1500">
        <v>15.727830451756834</v>
      </c>
      <c r="AF1036" s="1500">
        <v>52.649191299498042</v>
      </c>
      <c r="AG1036" s="1501">
        <v>31.62297824874512</v>
      </c>
    </row>
    <row r="1037" spans="2:33" s="1520" customFormat="1" ht="11.45" customHeight="1">
      <c r="B1037" s="1521"/>
      <c r="C1037" s="1522"/>
      <c r="D1037" s="1523" t="s">
        <v>31</v>
      </c>
      <c r="E1037" s="1508">
        <v>849</v>
      </c>
      <c r="F1037" s="1499">
        <v>47</v>
      </c>
      <c r="G1037" s="1499">
        <v>46</v>
      </c>
      <c r="H1037" s="1499">
        <v>49</v>
      </c>
      <c r="I1037" s="1499">
        <v>39</v>
      </c>
      <c r="J1037" s="1499">
        <v>27</v>
      </c>
      <c r="K1037" s="1499">
        <v>31</v>
      </c>
      <c r="L1037" s="1499">
        <v>43</v>
      </c>
      <c r="M1037" s="1499">
        <v>47</v>
      </c>
      <c r="N1037" s="1499">
        <v>60</v>
      </c>
      <c r="O1037" s="1499">
        <v>62</v>
      </c>
      <c r="P1037" s="1499">
        <v>44</v>
      </c>
      <c r="Q1037" s="1499">
        <v>32</v>
      </c>
      <c r="R1037" s="1499">
        <v>56</v>
      </c>
      <c r="S1037" s="1499">
        <v>69</v>
      </c>
      <c r="T1037" s="1499">
        <v>80</v>
      </c>
      <c r="U1037" s="1499">
        <v>42</v>
      </c>
      <c r="V1037" s="1499">
        <v>33</v>
      </c>
      <c r="W1037" s="1499">
        <v>23</v>
      </c>
      <c r="X1037" s="1499">
        <v>8</v>
      </c>
      <c r="Y1037" s="1499">
        <v>1</v>
      </c>
      <c r="Z1037" s="1499" t="s">
        <v>36</v>
      </c>
      <c r="AA1037" s="1508">
        <v>10</v>
      </c>
      <c r="AB1037" s="1499">
        <v>142</v>
      </c>
      <c r="AC1037" s="1499">
        <v>441</v>
      </c>
      <c r="AD1037" s="1508">
        <v>256</v>
      </c>
      <c r="AE1037" s="1500">
        <v>16.924910607866508</v>
      </c>
      <c r="AF1037" s="1500">
        <v>52.562574493444579</v>
      </c>
      <c r="AG1037" s="1501">
        <v>30.512514898688913</v>
      </c>
    </row>
    <row r="1038" spans="2:33" s="1520" customFormat="1" ht="11.45" customHeight="1">
      <c r="B1038" s="1536"/>
      <c r="C1038" s="1546"/>
      <c r="D1038" s="1518" t="s">
        <v>32</v>
      </c>
      <c r="E1038" s="1508">
        <v>960</v>
      </c>
      <c r="F1038" s="1499">
        <v>38</v>
      </c>
      <c r="G1038" s="1499">
        <v>51</v>
      </c>
      <c r="H1038" s="1499">
        <v>51</v>
      </c>
      <c r="I1038" s="1499">
        <v>47</v>
      </c>
      <c r="J1038" s="1499">
        <v>37</v>
      </c>
      <c r="K1038" s="1499">
        <v>33</v>
      </c>
      <c r="L1038" s="1499">
        <v>46</v>
      </c>
      <c r="M1038" s="1499">
        <v>60</v>
      </c>
      <c r="N1038" s="1499">
        <v>47</v>
      </c>
      <c r="O1038" s="1499">
        <v>76</v>
      </c>
      <c r="P1038" s="1499">
        <v>50</v>
      </c>
      <c r="Q1038" s="1499">
        <v>49</v>
      </c>
      <c r="R1038" s="1499">
        <v>58</v>
      </c>
      <c r="S1038" s="1499">
        <v>78</v>
      </c>
      <c r="T1038" s="1499">
        <v>77</v>
      </c>
      <c r="U1038" s="1499">
        <v>68</v>
      </c>
      <c r="V1038" s="1499">
        <v>38</v>
      </c>
      <c r="W1038" s="1499">
        <v>30</v>
      </c>
      <c r="X1038" s="1499">
        <v>20</v>
      </c>
      <c r="Y1038" s="1499" t="s">
        <v>36</v>
      </c>
      <c r="Z1038" s="1499" t="s">
        <v>36</v>
      </c>
      <c r="AA1038" s="1508">
        <v>6</v>
      </c>
      <c r="AB1038" s="1499">
        <v>140</v>
      </c>
      <c r="AC1038" s="1499">
        <v>503</v>
      </c>
      <c r="AD1038" s="1508">
        <v>311</v>
      </c>
      <c r="AE1038" s="1500">
        <v>14.675052410901468</v>
      </c>
      <c r="AF1038" s="1500">
        <v>52.725366876310275</v>
      </c>
      <c r="AG1038" s="1501">
        <v>32.59958071278826</v>
      </c>
    </row>
    <row r="1039" spans="2:33" s="1520" customFormat="1" ht="11.45" customHeight="1">
      <c r="B1039" s="1544" t="s">
        <v>1768</v>
      </c>
      <c r="C1039" s="1545">
        <v>614</v>
      </c>
      <c r="D1039" s="1547" t="s">
        <v>1435</v>
      </c>
      <c r="E1039" s="1545">
        <v>1548</v>
      </c>
      <c r="F1039" s="1548">
        <v>45</v>
      </c>
      <c r="G1039" s="1548">
        <v>63</v>
      </c>
      <c r="H1039" s="1548">
        <v>62</v>
      </c>
      <c r="I1039" s="1548">
        <v>70</v>
      </c>
      <c r="J1039" s="1548">
        <v>49</v>
      </c>
      <c r="K1039" s="1548">
        <v>50</v>
      </c>
      <c r="L1039" s="1548">
        <v>56</v>
      </c>
      <c r="M1039" s="1548">
        <v>56</v>
      </c>
      <c r="N1039" s="1548">
        <v>78</v>
      </c>
      <c r="O1039" s="1548">
        <v>113</v>
      </c>
      <c r="P1039" s="1548">
        <v>79</v>
      </c>
      <c r="Q1039" s="1548">
        <v>105</v>
      </c>
      <c r="R1039" s="1548">
        <v>102</v>
      </c>
      <c r="S1039" s="1548">
        <v>153</v>
      </c>
      <c r="T1039" s="1548">
        <v>147</v>
      </c>
      <c r="U1039" s="1548">
        <v>102</v>
      </c>
      <c r="V1039" s="1548">
        <v>102</v>
      </c>
      <c r="W1039" s="1548">
        <v>61</v>
      </c>
      <c r="X1039" s="1548">
        <v>35</v>
      </c>
      <c r="Y1039" s="1548">
        <v>12</v>
      </c>
      <c r="Z1039" s="1548">
        <v>2</v>
      </c>
      <c r="AA1039" s="1545">
        <v>6</v>
      </c>
      <c r="AB1039" s="1548">
        <v>170</v>
      </c>
      <c r="AC1039" s="1548">
        <v>758</v>
      </c>
      <c r="AD1039" s="1545">
        <v>614</v>
      </c>
      <c r="AE1039" s="1549">
        <v>11.024643320363165</v>
      </c>
      <c r="AF1039" s="1549">
        <v>49.156939040207519</v>
      </c>
      <c r="AG1039" s="1550">
        <v>39.818417639429313</v>
      </c>
    </row>
    <row r="1040" spans="2:33" s="1520" customFormat="1" ht="11.45" customHeight="1">
      <c r="B1040" s="1521"/>
      <c r="C1040" s="1522"/>
      <c r="D1040" s="1523" t="s">
        <v>31</v>
      </c>
      <c r="E1040" s="1508">
        <v>697</v>
      </c>
      <c r="F1040" s="1499">
        <v>24</v>
      </c>
      <c r="G1040" s="1499">
        <v>28</v>
      </c>
      <c r="H1040" s="1499">
        <v>36</v>
      </c>
      <c r="I1040" s="1499">
        <v>27</v>
      </c>
      <c r="J1040" s="1499">
        <v>25</v>
      </c>
      <c r="K1040" s="1499">
        <v>24</v>
      </c>
      <c r="L1040" s="1499">
        <v>26</v>
      </c>
      <c r="M1040" s="1499">
        <v>24</v>
      </c>
      <c r="N1040" s="1499">
        <v>37</v>
      </c>
      <c r="O1040" s="1499">
        <v>53</v>
      </c>
      <c r="P1040" s="1499">
        <v>37</v>
      </c>
      <c r="Q1040" s="1499">
        <v>47</v>
      </c>
      <c r="R1040" s="1499">
        <v>50</v>
      </c>
      <c r="S1040" s="1499">
        <v>69</v>
      </c>
      <c r="T1040" s="1499">
        <v>71</v>
      </c>
      <c r="U1040" s="1499">
        <v>45</v>
      </c>
      <c r="V1040" s="1499">
        <v>42</v>
      </c>
      <c r="W1040" s="1499">
        <v>20</v>
      </c>
      <c r="X1040" s="1499">
        <v>6</v>
      </c>
      <c r="Y1040" s="1499">
        <v>3</v>
      </c>
      <c r="Z1040" s="1499" t="s">
        <v>36</v>
      </c>
      <c r="AA1040" s="1508">
        <v>3</v>
      </c>
      <c r="AB1040" s="1499">
        <v>88</v>
      </c>
      <c r="AC1040" s="1499">
        <v>350</v>
      </c>
      <c r="AD1040" s="1508">
        <v>256</v>
      </c>
      <c r="AE1040" s="1500">
        <v>12.680115273775217</v>
      </c>
      <c r="AF1040" s="1500">
        <v>50.432276657060513</v>
      </c>
      <c r="AG1040" s="1501">
        <v>36.887608069164266</v>
      </c>
    </row>
    <row r="1041" spans="2:33" s="1520" customFormat="1" ht="11.45" customHeight="1">
      <c r="B1041" s="1537"/>
      <c r="C1041" s="1538"/>
      <c r="D1041" s="1539" t="s">
        <v>32</v>
      </c>
      <c r="E1041" s="1540">
        <v>851</v>
      </c>
      <c r="F1041" s="1541">
        <v>21</v>
      </c>
      <c r="G1041" s="1541">
        <v>35</v>
      </c>
      <c r="H1041" s="1541">
        <v>26</v>
      </c>
      <c r="I1041" s="1541">
        <v>43</v>
      </c>
      <c r="J1041" s="1541">
        <v>24</v>
      </c>
      <c r="K1041" s="1541">
        <v>26</v>
      </c>
      <c r="L1041" s="1541">
        <v>30</v>
      </c>
      <c r="M1041" s="1541">
        <v>32</v>
      </c>
      <c r="N1041" s="1541">
        <v>41</v>
      </c>
      <c r="O1041" s="1541">
        <v>60</v>
      </c>
      <c r="P1041" s="1541">
        <v>42</v>
      </c>
      <c r="Q1041" s="1541">
        <v>58</v>
      </c>
      <c r="R1041" s="1541">
        <v>52</v>
      </c>
      <c r="S1041" s="1541">
        <v>84</v>
      </c>
      <c r="T1041" s="1541">
        <v>76</v>
      </c>
      <c r="U1041" s="1541">
        <v>57</v>
      </c>
      <c r="V1041" s="1541">
        <v>60</v>
      </c>
      <c r="W1041" s="1541">
        <v>41</v>
      </c>
      <c r="X1041" s="1541">
        <v>29</v>
      </c>
      <c r="Y1041" s="1541">
        <v>9</v>
      </c>
      <c r="Z1041" s="1541">
        <v>2</v>
      </c>
      <c r="AA1041" s="1540">
        <v>3</v>
      </c>
      <c r="AB1041" s="1541">
        <v>82</v>
      </c>
      <c r="AC1041" s="1541">
        <v>408</v>
      </c>
      <c r="AD1041" s="1540">
        <v>358</v>
      </c>
      <c r="AE1041" s="1542">
        <v>9.6698113207547181</v>
      </c>
      <c r="AF1041" s="1542">
        <v>48.113207547169814</v>
      </c>
      <c r="AG1041" s="1543">
        <v>42.216981132075468</v>
      </c>
    </row>
    <row r="1042" spans="2:33" s="1520" customFormat="1" ht="11.45" customHeight="1">
      <c r="B1042" s="1536" t="s">
        <v>1769</v>
      </c>
      <c r="C1042" s="1508">
        <v>196</v>
      </c>
      <c r="D1042" s="1518" t="s">
        <v>1435</v>
      </c>
      <c r="E1042" s="1508">
        <v>424</v>
      </c>
      <c r="F1042" s="1499">
        <v>5</v>
      </c>
      <c r="G1042" s="1499">
        <v>12</v>
      </c>
      <c r="H1042" s="1499">
        <v>9</v>
      </c>
      <c r="I1042" s="1499">
        <v>22</v>
      </c>
      <c r="J1042" s="1499">
        <v>13</v>
      </c>
      <c r="K1042" s="1499">
        <v>19</v>
      </c>
      <c r="L1042" s="1499">
        <v>16</v>
      </c>
      <c r="M1042" s="1499">
        <v>16</v>
      </c>
      <c r="N1042" s="1499">
        <v>12</v>
      </c>
      <c r="O1042" s="1499">
        <v>18</v>
      </c>
      <c r="P1042" s="1499">
        <v>25</v>
      </c>
      <c r="Q1042" s="1499">
        <v>37</v>
      </c>
      <c r="R1042" s="1499">
        <v>53</v>
      </c>
      <c r="S1042" s="1499">
        <v>56</v>
      </c>
      <c r="T1042" s="1499">
        <v>43</v>
      </c>
      <c r="U1042" s="1499">
        <v>20</v>
      </c>
      <c r="V1042" s="1499">
        <v>23</v>
      </c>
      <c r="W1042" s="1499">
        <v>15</v>
      </c>
      <c r="X1042" s="1499">
        <v>9</v>
      </c>
      <c r="Y1042" s="1499" t="s">
        <v>36</v>
      </c>
      <c r="Z1042" s="1499" t="s">
        <v>36</v>
      </c>
      <c r="AA1042" s="1508">
        <v>1</v>
      </c>
      <c r="AB1042" s="1499">
        <v>26</v>
      </c>
      <c r="AC1042" s="1499">
        <v>231</v>
      </c>
      <c r="AD1042" s="1508">
        <v>166</v>
      </c>
      <c r="AE1042" s="1500">
        <v>6.1465721040189125</v>
      </c>
      <c r="AF1042" s="1500">
        <v>54.609929078014183</v>
      </c>
      <c r="AG1042" s="1501">
        <v>39.243498817966902</v>
      </c>
    </row>
    <row r="1043" spans="2:33" s="1520" customFormat="1" ht="11.45" customHeight="1">
      <c r="B1043" s="1521"/>
      <c r="C1043" s="1522"/>
      <c r="D1043" s="1523" t="s">
        <v>31</v>
      </c>
      <c r="E1043" s="1508">
        <v>200</v>
      </c>
      <c r="F1043" s="1499">
        <v>2</v>
      </c>
      <c r="G1043" s="1499">
        <v>7</v>
      </c>
      <c r="H1043" s="1499">
        <v>5</v>
      </c>
      <c r="I1043" s="1499">
        <v>13</v>
      </c>
      <c r="J1043" s="1499">
        <v>6</v>
      </c>
      <c r="K1043" s="1499">
        <v>9</v>
      </c>
      <c r="L1043" s="1499">
        <v>7</v>
      </c>
      <c r="M1043" s="1499">
        <v>7</v>
      </c>
      <c r="N1043" s="1499">
        <v>3</v>
      </c>
      <c r="O1043" s="1499">
        <v>11</v>
      </c>
      <c r="P1043" s="1499">
        <v>9</v>
      </c>
      <c r="Q1043" s="1499">
        <v>18</v>
      </c>
      <c r="R1043" s="1499">
        <v>31</v>
      </c>
      <c r="S1043" s="1499">
        <v>23</v>
      </c>
      <c r="T1043" s="1499">
        <v>21</v>
      </c>
      <c r="U1043" s="1499">
        <v>8</v>
      </c>
      <c r="V1043" s="1499">
        <v>10</v>
      </c>
      <c r="W1043" s="1499">
        <v>5</v>
      </c>
      <c r="X1043" s="1499">
        <v>4</v>
      </c>
      <c r="Y1043" s="1499" t="s">
        <v>36</v>
      </c>
      <c r="Z1043" s="1499" t="s">
        <v>36</v>
      </c>
      <c r="AA1043" s="1508">
        <v>1</v>
      </c>
      <c r="AB1043" s="1499">
        <v>14</v>
      </c>
      <c r="AC1043" s="1499">
        <v>114</v>
      </c>
      <c r="AD1043" s="1508">
        <v>71</v>
      </c>
      <c r="AE1043" s="1500">
        <v>7.0351758793969852</v>
      </c>
      <c r="AF1043" s="1500">
        <v>57.286432160804026</v>
      </c>
      <c r="AG1043" s="1501">
        <v>35.678391959798994</v>
      </c>
    </row>
    <row r="1044" spans="2:33" s="1520" customFormat="1" ht="11.45" customHeight="1">
      <c r="B1044" s="1536"/>
      <c r="C1044" s="1546"/>
      <c r="D1044" s="1518" t="s">
        <v>32</v>
      </c>
      <c r="E1044" s="1508">
        <v>224</v>
      </c>
      <c r="F1044" s="1499">
        <v>3</v>
      </c>
      <c r="G1044" s="1499">
        <v>5</v>
      </c>
      <c r="H1044" s="1499">
        <v>4</v>
      </c>
      <c r="I1044" s="1499">
        <v>9</v>
      </c>
      <c r="J1044" s="1499">
        <v>7</v>
      </c>
      <c r="K1044" s="1499">
        <v>10</v>
      </c>
      <c r="L1044" s="1499">
        <v>9</v>
      </c>
      <c r="M1044" s="1499">
        <v>9</v>
      </c>
      <c r="N1044" s="1499">
        <v>9</v>
      </c>
      <c r="O1044" s="1499">
        <v>7</v>
      </c>
      <c r="P1044" s="1499">
        <v>16</v>
      </c>
      <c r="Q1044" s="1499">
        <v>19</v>
      </c>
      <c r="R1044" s="1499">
        <v>22</v>
      </c>
      <c r="S1044" s="1499">
        <v>33</v>
      </c>
      <c r="T1044" s="1499">
        <v>22</v>
      </c>
      <c r="U1044" s="1499">
        <v>12</v>
      </c>
      <c r="V1044" s="1499">
        <v>13</v>
      </c>
      <c r="W1044" s="1499">
        <v>10</v>
      </c>
      <c r="X1044" s="1499">
        <v>5</v>
      </c>
      <c r="Y1044" s="1499" t="s">
        <v>36</v>
      </c>
      <c r="Z1044" s="1499" t="s">
        <v>36</v>
      </c>
      <c r="AA1044" s="1508" t="s">
        <v>36</v>
      </c>
      <c r="AB1044" s="1499">
        <v>12</v>
      </c>
      <c r="AC1044" s="1499">
        <v>117</v>
      </c>
      <c r="AD1044" s="1508">
        <v>95</v>
      </c>
      <c r="AE1044" s="1500">
        <v>5.3571428571428568</v>
      </c>
      <c r="AF1044" s="1500">
        <v>52.232142857142861</v>
      </c>
      <c r="AG1044" s="1501">
        <v>42.410714285714285</v>
      </c>
    </row>
    <row r="1045" spans="2:33" s="1520" customFormat="1" ht="11.45" customHeight="1">
      <c r="B1045" s="1544" t="s">
        <v>1770</v>
      </c>
      <c r="C1045" s="1545">
        <v>219</v>
      </c>
      <c r="D1045" s="1547" t="s">
        <v>1435</v>
      </c>
      <c r="E1045" s="1545">
        <v>653</v>
      </c>
      <c r="F1045" s="1548">
        <v>10</v>
      </c>
      <c r="G1045" s="1548">
        <v>21</v>
      </c>
      <c r="H1045" s="1548">
        <v>27</v>
      </c>
      <c r="I1045" s="1548">
        <v>23</v>
      </c>
      <c r="J1045" s="1548">
        <v>14</v>
      </c>
      <c r="K1045" s="1548">
        <v>9</v>
      </c>
      <c r="L1045" s="1548">
        <v>18</v>
      </c>
      <c r="M1045" s="1548">
        <v>19</v>
      </c>
      <c r="N1045" s="1548">
        <v>35</v>
      </c>
      <c r="O1045" s="1548">
        <v>28</v>
      </c>
      <c r="P1045" s="1548">
        <v>25</v>
      </c>
      <c r="Q1045" s="1548">
        <v>40</v>
      </c>
      <c r="R1045" s="1548">
        <v>54</v>
      </c>
      <c r="S1045" s="1548">
        <v>77</v>
      </c>
      <c r="T1045" s="1548">
        <v>84</v>
      </c>
      <c r="U1045" s="1548">
        <v>57</v>
      </c>
      <c r="V1045" s="1548">
        <v>45</v>
      </c>
      <c r="W1045" s="1548">
        <v>47</v>
      </c>
      <c r="X1045" s="1548">
        <v>16</v>
      </c>
      <c r="Y1045" s="1548">
        <v>1</v>
      </c>
      <c r="Z1045" s="1548">
        <v>2</v>
      </c>
      <c r="AA1045" s="1545">
        <v>1</v>
      </c>
      <c r="AB1045" s="1548">
        <v>58</v>
      </c>
      <c r="AC1045" s="1548">
        <v>265</v>
      </c>
      <c r="AD1045" s="1545">
        <v>329</v>
      </c>
      <c r="AE1045" s="1549">
        <v>8.8957055214723919</v>
      </c>
      <c r="AF1045" s="1549">
        <v>40.644171779141104</v>
      </c>
      <c r="AG1045" s="1550">
        <v>50.460122699386503</v>
      </c>
    </row>
    <row r="1046" spans="2:33" s="1520" customFormat="1" ht="11.45" customHeight="1">
      <c r="B1046" s="1521"/>
      <c r="C1046" s="1522"/>
      <c r="D1046" s="1523" t="s">
        <v>31</v>
      </c>
      <c r="E1046" s="1508">
        <v>297</v>
      </c>
      <c r="F1046" s="1499">
        <v>6</v>
      </c>
      <c r="G1046" s="1499">
        <v>11</v>
      </c>
      <c r="H1046" s="1499">
        <v>14</v>
      </c>
      <c r="I1046" s="1499">
        <v>12</v>
      </c>
      <c r="J1046" s="1499">
        <v>6</v>
      </c>
      <c r="K1046" s="1499">
        <v>5</v>
      </c>
      <c r="L1046" s="1499">
        <v>7</v>
      </c>
      <c r="M1046" s="1499">
        <v>9</v>
      </c>
      <c r="N1046" s="1499">
        <v>16</v>
      </c>
      <c r="O1046" s="1499">
        <v>15</v>
      </c>
      <c r="P1046" s="1499">
        <v>10</v>
      </c>
      <c r="Q1046" s="1499">
        <v>20</v>
      </c>
      <c r="R1046" s="1499">
        <v>27</v>
      </c>
      <c r="S1046" s="1499">
        <v>32</v>
      </c>
      <c r="T1046" s="1499">
        <v>39</v>
      </c>
      <c r="U1046" s="1499">
        <v>25</v>
      </c>
      <c r="V1046" s="1499">
        <v>19</v>
      </c>
      <c r="W1046" s="1499">
        <v>15</v>
      </c>
      <c r="X1046" s="1499">
        <v>8</v>
      </c>
      <c r="Y1046" s="1499" t="s">
        <v>36</v>
      </c>
      <c r="Z1046" s="1499" t="s">
        <v>36</v>
      </c>
      <c r="AA1046" s="1508">
        <v>1</v>
      </c>
      <c r="AB1046" s="1499">
        <v>31</v>
      </c>
      <c r="AC1046" s="1499">
        <v>127</v>
      </c>
      <c r="AD1046" s="1508">
        <v>138</v>
      </c>
      <c r="AE1046" s="1500">
        <v>10.472972972972974</v>
      </c>
      <c r="AF1046" s="1500">
        <v>42.905405405405403</v>
      </c>
      <c r="AG1046" s="1501">
        <v>46.621621621621621</v>
      </c>
    </row>
    <row r="1047" spans="2:33" s="1520" customFormat="1" ht="11.45" customHeight="1">
      <c r="B1047" s="1537"/>
      <c r="C1047" s="1538"/>
      <c r="D1047" s="1539" t="s">
        <v>32</v>
      </c>
      <c r="E1047" s="1540">
        <v>356</v>
      </c>
      <c r="F1047" s="1541">
        <v>4</v>
      </c>
      <c r="G1047" s="1541">
        <v>10</v>
      </c>
      <c r="H1047" s="1541">
        <v>13</v>
      </c>
      <c r="I1047" s="1541">
        <v>11</v>
      </c>
      <c r="J1047" s="1541">
        <v>8</v>
      </c>
      <c r="K1047" s="1541">
        <v>4</v>
      </c>
      <c r="L1047" s="1541">
        <v>11</v>
      </c>
      <c r="M1047" s="1541">
        <v>10</v>
      </c>
      <c r="N1047" s="1541">
        <v>19</v>
      </c>
      <c r="O1047" s="1541">
        <v>13</v>
      </c>
      <c r="P1047" s="1541">
        <v>15</v>
      </c>
      <c r="Q1047" s="1541">
        <v>20</v>
      </c>
      <c r="R1047" s="1541">
        <v>27</v>
      </c>
      <c r="S1047" s="1541">
        <v>45</v>
      </c>
      <c r="T1047" s="1541">
        <v>45</v>
      </c>
      <c r="U1047" s="1541">
        <v>32</v>
      </c>
      <c r="V1047" s="1541">
        <v>26</v>
      </c>
      <c r="W1047" s="1541">
        <v>32</v>
      </c>
      <c r="X1047" s="1541">
        <v>8</v>
      </c>
      <c r="Y1047" s="1541">
        <v>1</v>
      </c>
      <c r="Z1047" s="1541">
        <v>2</v>
      </c>
      <c r="AA1047" s="1540" t="s">
        <v>36</v>
      </c>
      <c r="AB1047" s="1541">
        <v>27</v>
      </c>
      <c r="AC1047" s="1541">
        <v>138</v>
      </c>
      <c r="AD1047" s="1540">
        <v>191</v>
      </c>
      <c r="AE1047" s="1542">
        <v>7.5842696629213489</v>
      </c>
      <c r="AF1047" s="1542">
        <v>38.764044943820224</v>
      </c>
      <c r="AG1047" s="1543">
        <v>53.651685393258433</v>
      </c>
    </row>
    <row r="1048" spans="2:33" s="1520" customFormat="1" ht="11.45" customHeight="1">
      <c r="B1048" s="1536" t="s">
        <v>1771</v>
      </c>
      <c r="C1048" s="1508">
        <v>119</v>
      </c>
      <c r="D1048" s="1518" t="s">
        <v>1435</v>
      </c>
      <c r="E1048" s="1508">
        <v>295</v>
      </c>
      <c r="F1048" s="1499">
        <v>9</v>
      </c>
      <c r="G1048" s="1499">
        <v>6</v>
      </c>
      <c r="H1048" s="1499">
        <v>8</v>
      </c>
      <c r="I1048" s="1499">
        <v>9</v>
      </c>
      <c r="J1048" s="1499">
        <v>6</v>
      </c>
      <c r="K1048" s="1499">
        <v>3</v>
      </c>
      <c r="L1048" s="1499">
        <v>12</v>
      </c>
      <c r="M1048" s="1499">
        <v>15</v>
      </c>
      <c r="N1048" s="1499">
        <v>12</v>
      </c>
      <c r="O1048" s="1499">
        <v>19</v>
      </c>
      <c r="P1048" s="1499">
        <v>8</v>
      </c>
      <c r="Q1048" s="1499">
        <v>16</v>
      </c>
      <c r="R1048" s="1499">
        <v>27</v>
      </c>
      <c r="S1048" s="1499">
        <v>41</v>
      </c>
      <c r="T1048" s="1499">
        <v>38</v>
      </c>
      <c r="U1048" s="1499">
        <v>19</v>
      </c>
      <c r="V1048" s="1499">
        <v>17</v>
      </c>
      <c r="W1048" s="1499">
        <v>18</v>
      </c>
      <c r="X1048" s="1499">
        <v>9</v>
      </c>
      <c r="Y1048" s="1499">
        <v>3</v>
      </c>
      <c r="Z1048" s="1499" t="s">
        <v>36</v>
      </c>
      <c r="AA1048" s="1508" t="s">
        <v>36</v>
      </c>
      <c r="AB1048" s="1499">
        <v>23</v>
      </c>
      <c r="AC1048" s="1499">
        <v>127</v>
      </c>
      <c r="AD1048" s="1508">
        <v>145</v>
      </c>
      <c r="AE1048" s="1500">
        <v>7.796610169491526</v>
      </c>
      <c r="AF1048" s="1500">
        <v>43.050847457627114</v>
      </c>
      <c r="AG1048" s="1501">
        <v>49.152542372881356</v>
      </c>
    </row>
    <row r="1049" spans="2:33" s="1520" customFormat="1" ht="11.45" customHeight="1">
      <c r="B1049" s="1521"/>
      <c r="C1049" s="1577"/>
      <c r="D1049" s="1523" t="s">
        <v>31</v>
      </c>
      <c r="E1049" s="1508">
        <v>133</v>
      </c>
      <c r="F1049" s="1499">
        <v>6</v>
      </c>
      <c r="G1049" s="1499">
        <v>1</v>
      </c>
      <c r="H1049" s="1499">
        <v>5</v>
      </c>
      <c r="I1049" s="1499">
        <v>2</v>
      </c>
      <c r="J1049" s="1499">
        <v>3</v>
      </c>
      <c r="K1049" s="1499">
        <v>1</v>
      </c>
      <c r="L1049" s="1499">
        <v>6</v>
      </c>
      <c r="M1049" s="1499">
        <v>8</v>
      </c>
      <c r="N1049" s="1499">
        <v>6</v>
      </c>
      <c r="O1049" s="1499">
        <v>13</v>
      </c>
      <c r="P1049" s="1499">
        <v>2</v>
      </c>
      <c r="Q1049" s="1499">
        <v>4</v>
      </c>
      <c r="R1049" s="1499">
        <v>14</v>
      </c>
      <c r="S1049" s="1499">
        <v>25</v>
      </c>
      <c r="T1049" s="1499">
        <v>15</v>
      </c>
      <c r="U1049" s="1499">
        <v>11</v>
      </c>
      <c r="V1049" s="1499">
        <v>7</v>
      </c>
      <c r="W1049" s="1499">
        <v>3</v>
      </c>
      <c r="X1049" s="1499">
        <v>1</v>
      </c>
      <c r="Y1049" s="1499" t="s">
        <v>36</v>
      </c>
      <c r="Z1049" s="1499" t="s">
        <v>36</v>
      </c>
      <c r="AA1049" s="1508" t="s">
        <v>36</v>
      </c>
      <c r="AB1049" s="1499">
        <v>12</v>
      </c>
      <c r="AC1049" s="1499">
        <v>59</v>
      </c>
      <c r="AD1049" s="1508">
        <v>62</v>
      </c>
      <c r="AE1049" s="1500">
        <v>9.0225563909774422</v>
      </c>
      <c r="AF1049" s="1500">
        <v>44.360902255639097</v>
      </c>
      <c r="AG1049" s="1501">
        <v>46.616541353383454</v>
      </c>
    </row>
    <row r="1050" spans="2:33" s="1520" customFormat="1" ht="11.45" customHeight="1">
      <c r="B1050" s="1536"/>
      <c r="C1050" s="1585"/>
      <c r="D1050" s="1518" t="s">
        <v>32</v>
      </c>
      <c r="E1050" s="1508">
        <v>162</v>
      </c>
      <c r="F1050" s="1499">
        <v>3</v>
      </c>
      <c r="G1050" s="1499">
        <v>5</v>
      </c>
      <c r="H1050" s="1499">
        <v>3</v>
      </c>
      <c r="I1050" s="1499">
        <v>7</v>
      </c>
      <c r="J1050" s="1499">
        <v>3</v>
      </c>
      <c r="K1050" s="1499">
        <v>2</v>
      </c>
      <c r="L1050" s="1499">
        <v>6</v>
      </c>
      <c r="M1050" s="1499">
        <v>7</v>
      </c>
      <c r="N1050" s="1499">
        <v>6</v>
      </c>
      <c r="O1050" s="1499">
        <v>6</v>
      </c>
      <c r="P1050" s="1499">
        <v>6</v>
      </c>
      <c r="Q1050" s="1499">
        <v>12</v>
      </c>
      <c r="R1050" s="1499">
        <v>13</v>
      </c>
      <c r="S1050" s="1499">
        <v>16</v>
      </c>
      <c r="T1050" s="1499">
        <v>23</v>
      </c>
      <c r="U1050" s="1499">
        <v>8</v>
      </c>
      <c r="V1050" s="1499">
        <v>10</v>
      </c>
      <c r="W1050" s="1499">
        <v>15</v>
      </c>
      <c r="X1050" s="1499">
        <v>8</v>
      </c>
      <c r="Y1050" s="1499">
        <v>3</v>
      </c>
      <c r="Z1050" s="1499" t="s">
        <v>36</v>
      </c>
      <c r="AA1050" s="1508" t="s">
        <v>36</v>
      </c>
      <c r="AB1050" s="1499">
        <v>11</v>
      </c>
      <c r="AC1050" s="1499">
        <v>68</v>
      </c>
      <c r="AD1050" s="1508">
        <v>83</v>
      </c>
      <c r="AE1050" s="1500">
        <v>6.7901234567901234</v>
      </c>
      <c r="AF1050" s="1500">
        <v>41.975308641975303</v>
      </c>
      <c r="AG1050" s="1501">
        <v>51.23456790123457</v>
      </c>
    </row>
    <row r="1051" spans="2:33" s="1520" customFormat="1" ht="11.45" customHeight="1">
      <c r="B1051" s="1544" t="s">
        <v>1772</v>
      </c>
      <c r="C1051" s="1586">
        <v>34</v>
      </c>
      <c r="D1051" s="1547" t="s">
        <v>1435</v>
      </c>
      <c r="E1051" s="1545">
        <v>123</v>
      </c>
      <c r="F1051" s="1548">
        <v>7</v>
      </c>
      <c r="G1051" s="1548">
        <v>5</v>
      </c>
      <c r="H1051" s="1548">
        <v>1</v>
      </c>
      <c r="I1051" s="1548">
        <v>2</v>
      </c>
      <c r="J1051" s="1548">
        <v>5</v>
      </c>
      <c r="K1051" s="1548">
        <v>7</v>
      </c>
      <c r="L1051" s="1548">
        <v>7</v>
      </c>
      <c r="M1051" s="1548">
        <v>6</v>
      </c>
      <c r="N1051" s="1548">
        <v>2</v>
      </c>
      <c r="O1051" s="1548">
        <v>2</v>
      </c>
      <c r="P1051" s="1548">
        <v>7</v>
      </c>
      <c r="Q1051" s="1548">
        <v>12</v>
      </c>
      <c r="R1051" s="1548">
        <v>5</v>
      </c>
      <c r="S1051" s="1548">
        <v>20</v>
      </c>
      <c r="T1051" s="1548">
        <v>9</v>
      </c>
      <c r="U1051" s="1548">
        <v>7</v>
      </c>
      <c r="V1051" s="1548">
        <v>8</v>
      </c>
      <c r="W1051" s="1548">
        <v>7</v>
      </c>
      <c r="X1051" s="1548">
        <v>2</v>
      </c>
      <c r="Y1051" s="1548">
        <v>2</v>
      </c>
      <c r="Z1051" s="1548" t="s">
        <v>36</v>
      </c>
      <c r="AA1051" s="1545" t="s">
        <v>36</v>
      </c>
      <c r="AB1051" s="1548">
        <v>13</v>
      </c>
      <c r="AC1051" s="1548">
        <v>55</v>
      </c>
      <c r="AD1051" s="1545">
        <v>55</v>
      </c>
      <c r="AE1051" s="1549">
        <v>10.569105691056912</v>
      </c>
      <c r="AF1051" s="1549">
        <v>44.715447154471541</v>
      </c>
      <c r="AG1051" s="1550">
        <v>44.715447154471541</v>
      </c>
    </row>
    <row r="1052" spans="2:33" s="1520" customFormat="1" ht="11.45" customHeight="1">
      <c r="B1052" s="1521"/>
      <c r="C1052" s="1577"/>
      <c r="D1052" s="1523" t="s">
        <v>31</v>
      </c>
      <c r="E1052" s="1508">
        <v>54</v>
      </c>
      <c r="F1052" s="1499">
        <v>3</v>
      </c>
      <c r="G1052" s="1499">
        <v>2</v>
      </c>
      <c r="H1052" s="1499" t="s">
        <v>36</v>
      </c>
      <c r="I1052" s="1499">
        <v>1</v>
      </c>
      <c r="J1052" s="1499">
        <v>3</v>
      </c>
      <c r="K1052" s="1499">
        <v>2</v>
      </c>
      <c r="L1052" s="1499">
        <v>3</v>
      </c>
      <c r="M1052" s="1499">
        <v>4</v>
      </c>
      <c r="N1052" s="1499">
        <v>2</v>
      </c>
      <c r="O1052" s="1499" t="s">
        <v>36</v>
      </c>
      <c r="P1052" s="1499">
        <v>3</v>
      </c>
      <c r="Q1052" s="1499">
        <v>5</v>
      </c>
      <c r="R1052" s="1499">
        <v>3</v>
      </c>
      <c r="S1052" s="1499">
        <v>7</v>
      </c>
      <c r="T1052" s="1499">
        <v>4</v>
      </c>
      <c r="U1052" s="1499">
        <v>3</v>
      </c>
      <c r="V1052" s="1499">
        <v>5</v>
      </c>
      <c r="W1052" s="1499">
        <v>2</v>
      </c>
      <c r="X1052" s="1499">
        <v>2</v>
      </c>
      <c r="Y1052" s="1499" t="s">
        <v>36</v>
      </c>
      <c r="Z1052" s="1499" t="s">
        <v>36</v>
      </c>
      <c r="AA1052" s="1508" t="s">
        <v>36</v>
      </c>
      <c r="AB1052" s="1499">
        <v>5</v>
      </c>
      <c r="AC1052" s="1499">
        <v>26</v>
      </c>
      <c r="AD1052" s="1508">
        <v>23</v>
      </c>
      <c r="AE1052" s="1500">
        <v>9.2592592592592595</v>
      </c>
      <c r="AF1052" s="1500">
        <v>48.148148148148145</v>
      </c>
      <c r="AG1052" s="1501">
        <v>42.592592592592595</v>
      </c>
    </row>
    <row r="1053" spans="2:33" s="1520" customFormat="1" ht="11.45" customHeight="1">
      <c r="B1053" s="1536"/>
      <c r="C1053" s="1580"/>
      <c r="D1053" s="1531" t="s">
        <v>32</v>
      </c>
      <c r="E1053" s="1581">
        <v>69</v>
      </c>
      <c r="F1053" s="1582">
        <v>4</v>
      </c>
      <c r="G1053" s="1582">
        <v>3</v>
      </c>
      <c r="H1053" s="1582">
        <v>1</v>
      </c>
      <c r="I1053" s="1582">
        <v>1</v>
      </c>
      <c r="J1053" s="1582">
        <v>2</v>
      </c>
      <c r="K1053" s="1582">
        <v>5</v>
      </c>
      <c r="L1053" s="1582">
        <v>4</v>
      </c>
      <c r="M1053" s="1582">
        <v>2</v>
      </c>
      <c r="N1053" s="1582" t="s">
        <v>36</v>
      </c>
      <c r="O1053" s="1582">
        <v>2</v>
      </c>
      <c r="P1053" s="1582">
        <v>4</v>
      </c>
      <c r="Q1053" s="1582">
        <v>7</v>
      </c>
      <c r="R1053" s="1582">
        <v>2</v>
      </c>
      <c r="S1053" s="1582">
        <v>13</v>
      </c>
      <c r="T1053" s="1582">
        <v>5</v>
      </c>
      <c r="U1053" s="1582">
        <v>4</v>
      </c>
      <c r="V1053" s="1582">
        <v>3</v>
      </c>
      <c r="W1053" s="1582">
        <v>5</v>
      </c>
      <c r="X1053" s="1582" t="s">
        <v>36</v>
      </c>
      <c r="Y1053" s="1582">
        <v>2</v>
      </c>
      <c r="Z1053" s="1582" t="s">
        <v>36</v>
      </c>
      <c r="AA1053" s="1581" t="s">
        <v>36</v>
      </c>
      <c r="AB1053" s="1582">
        <v>8</v>
      </c>
      <c r="AC1053" s="1582">
        <v>29</v>
      </c>
      <c r="AD1053" s="1581">
        <v>32</v>
      </c>
      <c r="AE1053" s="1534">
        <v>11.594202898550725</v>
      </c>
      <c r="AF1053" s="1534">
        <v>42.028985507246375</v>
      </c>
      <c r="AG1053" s="1535">
        <v>46.376811594202898</v>
      </c>
    </row>
    <row r="1054" spans="2:33" s="1520" customFormat="1" ht="11.45" customHeight="1">
      <c r="B1054" s="1583" t="s">
        <v>1773</v>
      </c>
      <c r="C1054" s="1584">
        <v>3912</v>
      </c>
      <c r="D1054" s="1518" t="s">
        <v>1435</v>
      </c>
      <c r="E1054" s="1508">
        <v>9797</v>
      </c>
      <c r="F1054" s="1499">
        <v>237</v>
      </c>
      <c r="G1054" s="1499">
        <v>274</v>
      </c>
      <c r="H1054" s="1499">
        <v>313</v>
      </c>
      <c r="I1054" s="1499">
        <v>389</v>
      </c>
      <c r="J1054" s="1499">
        <v>301</v>
      </c>
      <c r="K1054" s="1499">
        <v>301</v>
      </c>
      <c r="L1054" s="1499">
        <v>349</v>
      </c>
      <c r="M1054" s="1499">
        <v>414</v>
      </c>
      <c r="N1054" s="1499">
        <v>447</v>
      </c>
      <c r="O1054" s="1499">
        <v>547</v>
      </c>
      <c r="P1054" s="1499">
        <v>609</v>
      </c>
      <c r="Q1054" s="1499">
        <v>758</v>
      </c>
      <c r="R1054" s="1499">
        <v>812</v>
      </c>
      <c r="S1054" s="1499">
        <v>941</v>
      </c>
      <c r="T1054" s="1499">
        <v>930</v>
      </c>
      <c r="U1054" s="1499">
        <v>687</v>
      </c>
      <c r="V1054" s="1499">
        <v>638</v>
      </c>
      <c r="W1054" s="1499">
        <v>470</v>
      </c>
      <c r="X1054" s="1499">
        <v>272</v>
      </c>
      <c r="Y1054" s="1499">
        <v>85</v>
      </c>
      <c r="Z1054" s="1499">
        <v>10</v>
      </c>
      <c r="AA1054" s="1508">
        <v>13</v>
      </c>
      <c r="AB1054" s="1499">
        <v>824</v>
      </c>
      <c r="AC1054" s="1499">
        <v>4927</v>
      </c>
      <c r="AD1054" s="1508">
        <v>4033</v>
      </c>
      <c r="AE1054" s="1500">
        <v>8.4219133278822564</v>
      </c>
      <c r="AF1054" s="1500">
        <v>50.357726901062961</v>
      </c>
      <c r="AG1054" s="1501">
        <v>41.220359771054781</v>
      </c>
    </row>
    <row r="1055" spans="2:33" s="1520" customFormat="1" ht="11.45" customHeight="1">
      <c r="B1055" s="1521"/>
      <c r="C1055" s="1577"/>
      <c r="D1055" s="1523" t="s">
        <v>31</v>
      </c>
      <c r="E1055" s="1508">
        <v>4421</v>
      </c>
      <c r="F1055" s="1499">
        <v>121</v>
      </c>
      <c r="G1055" s="1499">
        <v>141</v>
      </c>
      <c r="H1055" s="1499">
        <v>170</v>
      </c>
      <c r="I1055" s="1499">
        <v>191</v>
      </c>
      <c r="J1055" s="1499">
        <v>145</v>
      </c>
      <c r="K1055" s="1499">
        <v>130</v>
      </c>
      <c r="L1055" s="1499">
        <v>171</v>
      </c>
      <c r="M1055" s="1499">
        <v>192</v>
      </c>
      <c r="N1055" s="1499">
        <v>201</v>
      </c>
      <c r="O1055" s="1499">
        <v>255</v>
      </c>
      <c r="P1055" s="1499">
        <v>274</v>
      </c>
      <c r="Q1055" s="1499">
        <v>395</v>
      </c>
      <c r="R1055" s="1499">
        <v>399</v>
      </c>
      <c r="S1055" s="1499">
        <v>470</v>
      </c>
      <c r="T1055" s="1499">
        <v>422</v>
      </c>
      <c r="U1055" s="1499">
        <v>287</v>
      </c>
      <c r="V1055" s="1499">
        <v>231</v>
      </c>
      <c r="W1055" s="1499">
        <v>142</v>
      </c>
      <c r="X1055" s="1499">
        <v>69</v>
      </c>
      <c r="Y1055" s="1499">
        <v>8</v>
      </c>
      <c r="Z1055" s="1499">
        <v>1</v>
      </c>
      <c r="AA1055" s="1508">
        <v>6</v>
      </c>
      <c r="AB1055" s="1499">
        <v>432</v>
      </c>
      <c r="AC1055" s="1499">
        <v>2353</v>
      </c>
      <c r="AD1055" s="1508">
        <v>1630</v>
      </c>
      <c r="AE1055" s="1500">
        <v>9.7848244620611542</v>
      </c>
      <c r="AF1055" s="1500">
        <v>53.295583238958102</v>
      </c>
      <c r="AG1055" s="1501">
        <v>36.919592298980746</v>
      </c>
    </row>
    <row r="1056" spans="2:33" s="1520" customFormat="1" ht="11.45" customHeight="1">
      <c r="B1056" s="1529"/>
      <c r="C1056" s="1580"/>
      <c r="D1056" s="1531" t="s">
        <v>32</v>
      </c>
      <c r="E1056" s="1581">
        <v>5376</v>
      </c>
      <c r="F1056" s="1582">
        <v>116</v>
      </c>
      <c r="G1056" s="1582">
        <v>133</v>
      </c>
      <c r="H1056" s="1582">
        <v>143</v>
      </c>
      <c r="I1056" s="1582">
        <v>198</v>
      </c>
      <c r="J1056" s="1582">
        <v>156</v>
      </c>
      <c r="K1056" s="1582">
        <v>171</v>
      </c>
      <c r="L1056" s="1582">
        <v>178</v>
      </c>
      <c r="M1056" s="1582">
        <v>222</v>
      </c>
      <c r="N1056" s="1582">
        <v>246</v>
      </c>
      <c r="O1056" s="1582">
        <v>292</v>
      </c>
      <c r="P1056" s="1582">
        <v>335</v>
      </c>
      <c r="Q1056" s="1582">
        <v>363</v>
      </c>
      <c r="R1056" s="1582">
        <v>413</v>
      </c>
      <c r="S1056" s="1582">
        <v>471</v>
      </c>
      <c r="T1056" s="1582">
        <v>508</v>
      </c>
      <c r="U1056" s="1582">
        <v>400</v>
      </c>
      <c r="V1056" s="1582">
        <v>407</v>
      </c>
      <c r="W1056" s="1582">
        <v>328</v>
      </c>
      <c r="X1056" s="1582">
        <v>203</v>
      </c>
      <c r="Y1056" s="1582">
        <v>77</v>
      </c>
      <c r="Z1056" s="1582">
        <v>9</v>
      </c>
      <c r="AA1056" s="1581">
        <v>7</v>
      </c>
      <c r="AB1056" s="1582">
        <v>392</v>
      </c>
      <c r="AC1056" s="1582">
        <v>2574</v>
      </c>
      <c r="AD1056" s="1581">
        <v>2403</v>
      </c>
      <c r="AE1056" s="1534">
        <v>7.3011734028683177</v>
      </c>
      <c r="AF1056" s="1534">
        <v>47.941888619854723</v>
      </c>
      <c r="AG1056" s="1535">
        <v>44.756937977276962</v>
      </c>
    </row>
    <row r="1057" spans="2:33" s="1520" customFormat="1" ht="11.45" customHeight="1">
      <c r="B1057" s="1536" t="s">
        <v>1774</v>
      </c>
      <c r="C1057" s="1508">
        <v>80</v>
      </c>
      <c r="D1057" s="1518" t="s">
        <v>1435</v>
      </c>
      <c r="E1057" s="1508">
        <v>274</v>
      </c>
      <c r="F1057" s="1499">
        <v>1</v>
      </c>
      <c r="G1057" s="1499">
        <v>5</v>
      </c>
      <c r="H1057" s="1499">
        <v>6</v>
      </c>
      <c r="I1057" s="1499">
        <v>12</v>
      </c>
      <c r="J1057" s="1499">
        <v>3</v>
      </c>
      <c r="K1057" s="1499">
        <v>9</v>
      </c>
      <c r="L1057" s="1499">
        <v>8</v>
      </c>
      <c r="M1057" s="1499">
        <v>7</v>
      </c>
      <c r="N1057" s="1499">
        <v>11</v>
      </c>
      <c r="O1057" s="1499">
        <v>11</v>
      </c>
      <c r="P1057" s="1499">
        <v>11</v>
      </c>
      <c r="Q1057" s="1499">
        <v>20</v>
      </c>
      <c r="R1057" s="1499">
        <v>18</v>
      </c>
      <c r="S1057" s="1499">
        <v>27</v>
      </c>
      <c r="T1057" s="1499">
        <v>17</v>
      </c>
      <c r="U1057" s="1499">
        <v>14</v>
      </c>
      <c r="V1057" s="1499">
        <v>25</v>
      </c>
      <c r="W1057" s="1499">
        <v>35</v>
      </c>
      <c r="X1057" s="1499">
        <v>28</v>
      </c>
      <c r="Y1057" s="1499">
        <v>5</v>
      </c>
      <c r="Z1057" s="1499">
        <v>1</v>
      </c>
      <c r="AA1057" s="1508" t="s">
        <v>36</v>
      </c>
      <c r="AB1057" s="1499">
        <v>12</v>
      </c>
      <c r="AC1057" s="1499">
        <v>110</v>
      </c>
      <c r="AD1057" s="1508">
        <v>152</v>
      </c>
      <c r="AE1057" s="1500">
        <v>4.3795620437956204</v>
      </c>
      <c r="AF1057" s="1500">
        <v>40.145985401459853</v>
      </c>
      <c r="AG1057" s="1501">
        <v>55.474452554744524</v>
      </c>
    </row>
    <row r="1058" spans="2:33" s="1520" customFormat="1" ht="11.45" customHeight="1">
      <c r="B1058" s="1521"/>
      <c r="C1058" s="1522"/>
      <c r="D1058" s="1523" t="s">
        <v>31</v>
      </c>
      <c r="E1058" s="1508">
        <v>106</v>
      </c>
      <c r="F1058" s="1499" t="s">
        <v>36</v>
      </c>
      <c r="G1058" s="1499">
        <v>3</v>
      </c>
      <c r="H1058" s="1499">
        <v>4</v>
      </c>
      <c r="I1058" s="1499">
        <v>4</v>
      </c>
      <c r="J1058" s="1499">
        <v>2</v>
      </c>
      <c r="K1058" s="1499" t="s">
        <v>36</v>
      </c>
      <c r="L1058" s="1499">
        <v>4</v>
      </c>
      <c r="M1058" s="1499">
        <v>3</v>
      </c>
      <c r="N1058" s="1499">
        <v>5</v>
      </c>
      <c r="O1058" s="1499">
        <v>4</v>
      </c>
      <c r="P1058" s="1499">
        <v>7</v>
      </c>
      <c r="Q1058" s="1499">
        <v>11</v>
      </c>
      <c r="R1058" s="1499">
        <v>8</v>
      </c>
      <c r="S1058" s="1499">
        <v>14</v>
      </c>
      <c r="T1058" s="1499">
        <v>10</v>
      </c>
      <c r="U1058" s="1499">
        <v>5</v>
      </c>
      <c r="V1058" s="1499">
        <v>11</v>
      </c>
      <c r="W1058" s="1499">
        <v>7</v>
      </c>
      <c r="X1058" s="1499">
        <v>4</v>
      </c>
      <c r="Y1058" s="1499" t="s">
        <v>36</v>
      </c>
      <c r="Z1058" s="1499" t="s">
        <v>36</v>
      </c>
      <c r="AA1058" s="1508" t="s">
        <v>36</v>
      </c>
      <c r="AB1058" s="1499">
        <v>7</v>
      </c>
      <c r="AC1058" s="1499">
        <v>48</v>
      </c>
      <c r="AD1058" s="1508">
        <v>51</v>
      </c>
      <c r="AE1058" s="1500">
        <v>6.6037735849056602</v>
      </c>
      <c r="AF1058" s="1500">
        <v>45.283018867924532</v>
      </c>
      <c r="AG1058" s="1501">
        <v>48.113207547169814</v>
      </c>
    </row>
    <row r="1059" spans="2:33" s="1520" customFormat="1" ht="11.45" customHeight="1">
      <c r="B1059" s="1537"/>
      <c r="C1059" s="1538"/>
      <c r="D1059" s="1539" t="s">
        <v>32</v>
      </c>
      <c r="E1059" s="1540">
        <v>168</v>
      </c>
      <c r="F1059" s="1541">
        <v>1</v>
      </c>
      <c r="G1059" s="1541">
        <v>2</v>
      </c>
      <c r="H1059" s="1541">
        <v>2</v>
      </c>
      <c r="I1059" s="1541">
        <v>8</v>
      </c>
      <c r="J1059" s="1541">
        <v>1</v>
      </c>
      <c r="K1059" s="1541">
        <v>9</v>
      </c>
      <c r="L1059" s="1541">
        <v>4</v>
      </c>
      <c r="M1059" s="1541">
        <v>4</v>
      </c>
      <c r="N1059" s="1541">
        <v>6</v>
      </c>
      <c r="O1059" s="1541">
        <v>7</v>
      </c>
      <c r="P1059" s="1541">
        <v>4</v>
      </c>
      <c r="Q1059" s="1541">
        <v>9</v>
      </c>
      <c r="R1059" s="1541">
        <v>10</v>
      </c>
      <c r="S1059" s="1541">
        <v>13</v>
      </c>
      <c r="T1059" s="1541">
        <v>7</v>
      </c>
      <c r="U1059" s="1541">
        <v>9</v>
      </c>
      <c r="V1059" s="1541">
        <v>14</v>
      </c>
      <c r="W1059" s="1541">
        <v>28</v>
      </c>
      <c r="X1059" s="1541">
        <v>24</v>
      </c>
      <c r="Y1059" s="1541">
        <v>5</v>
      </c>
      <c r="Z1059" s="1541">
        <v>1</v>
      </c>
      <c r="AA1059" s="1540" t="s">
        <v>36</v>
      </c>
      <c r="AB1059" s="1541">
        <v>5</v>
      </c>
      <c r="AC1059" s="1541">
        <v>62</v>
      </c>
      <c r="AD1059" s="1540">
        <v>101</v>
      </c>
      <c r="AE1059" s="1542">
        <v>2.9761904761904758</v>
      </c>
      <c r="AF1059" s="1542">
        <v>36.904761904761905</v>
      </c>
      <c r="AG1059" s="1543">
        <v>60.119047619047613</v>
      </c>
    </row>
    <row r="1060" spans="2:33" s="1520" customFormat="1" ht="11.45" customHeight="1">
      <c r="B1060" s="1536" t="s">
        <v>1775</v>
      </c>
      <c r="C1060" s="1508">
        <v>288</v>
      </c>
      <c r="D1060" s="1518" t="s">
        <v>1435</v>
      </c>
      <c r="E1060" s="1508">
        <v>986</v>
      </c>
      <c r="F1060" s="1499">
        <v>24</v>
      </c>
      <c r="G1060" s="1499">
        <v>32</v>
      </c>
      <c r="H1060" s="1499">
        <v>37</v>
      </c>
      <c r="I1060" s="1499">
        <v>32</v>
      </c>
      <c r="J1060" s="1499">
        <v>33</v>
      </c>
      <c r="K1060" s="1499">
        <v>34</v>
      </c>
      <c r="L1060" s="1499">
        <v>26</v>
      </c>
      <c r="M1060" s="1499">
        <v>42</v>
      </c>
      <c r="N1060" s="1499">
        <v>44</v>
      </c>
      <c r="O1060" s="1499">
        <v>45</v>
      </c>
      <c r="P1060" s="1499">
        <v>54</v>
      </c>
      <c r="Q1060" s="1499">
        <v>76</v>
      </c>
      <c r="R1060" s="1499">
        <v>79</v>
      </c>
      <c r="S1060" s="1499">
        <v>105</v>
      </c>
      <c r="T1060" s="1499">
        <v>106</v>
      </c>
      <c r="U1060" s="1499">
        <v>90</v>
      </c>
      <c r="V1060" s="1499">
        <v>62</v>
      </c>
      <c r="W1060" s="1499">
        <v>42</v>
      </c>
      <c r="X1060" s="1499">
        <v>15</v>
      </c>
      <c r="Y1060" s="1499">
        <v>8</v>
      </c>
      <c r="Z1060" s="1499" t="s">
        <v>36</v>
      </c>
      <c r="AA1060" s="1508" t="s">
        <v>36</v>
      </c>
      <c r="AB1060" s="1499">
        <v>93</v>
      </c>
      <c r="AC1060" s="1499">
        <v>465</v>
      </c>
      <c r="AD1060" s="1508">
        <v>428</v>
      </c>
      <c r="AE1060" s="1500">
        <v>9.4320486815415823</v>
      </c>
      <c r="AF1060" s="1500">
        <v>47.16024340770791</v>
      </c>
      <c r="AG1060" s="1501">
        <v>43.40770791075051</v>
      </c>
    </row>
    <row r="1061" spans="2:33" s="1520" customFormat="1" ht="11.45" customHeight="1">
      <c r="B1061" s="1521"/>
      <c r="C1061" s="1522"/>
      <c r="D1061" s="1523" t="s">
        <v>31</v>
      </c>
      <c r="E1061" s="1508">
        <v>440</v>
      </c>
      <c r="F1061" s="1499">
        <v>11</v>
      </c>
      <c r="G1061" s="1499">
        <v>15</v>
      </c>
      <c r="H1061" s="1499">
        <v>21</v>
      </c>
      <c r="I1061" s="1499">
        <v>15</v>
      </c>
      <c r="J1061" s="1499">
        <v>11</v>
      </c>
      <c r="K1061" s="1499">
        <v>18</v>
      </c>
      <c r="L1061" s="1499">
        <v>12</v>
      </c>
      <c r="M1061" s="1499">
        <v>19</v>
      </c>
      <c r="N1061" s="1499">
        <v>20</v>
      </c>
      <c r="O1061" s="1499">
        <v>17</v>
      </c>
      <c r="P1061" s="1499">
        <v>22</v>
      </c>
      <c r="Q1061" s="1499">
        <v>47</v>
      </c>
      <c r="R1061" s="1499">
        <v>37</v>
      </c>
      <c r="S1061" s="1499">
        <v>56</v>
      </c>
      <c r="T1061" s="1499">
        <v>49</v>
      </c>
      <c r="U1061" s="1499">
        <v>35</v>
      </c>
      <c r="V1061" s="1499">
        <v>19</v>
      </c>
      <c r="W1061" s="1499">
        <v>14</v>
      </c>
      <c r="X1061" s="1499">
        <v>2</v>
      </c>
      <c r="Y1061" s="1499" t="s">
        <v>36</v>
      </c>
      <c r="Z1061" s="1499" t="s">
        <v>36</v>
      </c>
      <c r="AA1061" s="1508" t="s">
        <v>36</v>
      </c>
      <c r="AB1061" s="1499">
        <v>47</v>
      </c>
      <c r="AC1061" s="1499">
        <v>218</v>
      </c>
      <c r="AD1061" s="1508">
        <v>175</v>
      </c>
      <c r="AE1061" s="1500">
        <v>10.681818181818182</v>
      </c>
      <c r="AF1061" s="1500">
        <v>49.545454545454547</v>
      </c>
      <c r="AG1061" s="1501">
        <v>39.772727272727273</v>
      </c>
    </row>
    <row r="1062" spans="2:33" s="1520" customFormat="1" ht="11.45" customHeight="1">
      <c r="B1062" s="1536"/>
      <c r="C1062" s="1546"/>
      <c r="D1062" s="1518" t="s">
        <v>32</v>
      </c>
      <c r="E1062" s="1508">
        <v>546</v>
      </c>
      <c r="F1062" s="1499">
        <v>13</v>
      </c>
      <c r="G1062" s="1499">
        <v>17</v>
      </c>
      <c r="H1062" s="1499">
        <v>16</v>
      </c>
      <c r="I1062" s="1499">
        <v>17</v>
      </c>
      <c r="J1062" s="1499">
        <v>22</v>
      </c>
      <c r="K1062" s="1499">
        <v>16</v>
      </c>
      <c r="L1062" s="1499">
        <v>14</v>
      </c>
      <c r="M1062" s="1499">
        <v>23</v>
      </c>
      <c r="N1062" s="1499">
        <v>24</v>
      </c>
      <c r="O1062" s="1499">
        <v>28</v>
      </c>
      <c r="P1062" s="1499">
        <v>32</v>
      </c>
      <c r="Q1062" s="1499">
        <v>29</v>
      </c>
      <c r="R1062" s="1499">
        <v>42</v>
      </c>
      <c r="S1062" s="1499">
        <v>49</v>
      </c>
      <c r="T1062" s="1499">
        <v>57</v>
      </c>
      <c r="U1062" s="1499">
        <v>55</v>
      </c>
      <c r="V1062" s="1499">
        <v>43</v>
      </c>
      <c r="W1062" s="1499">
        <v>28</v>
      </c>
      <c r="X1062" s="1499">
        <v>13</v>
      </c>
      <c r="Y1062" s="1499">
        <v>8</v>
      </c>
      <c r="Z1062" s="1499" t="s">
        <v>36</v>
      </c>
      <c r="AA1062" s="1508" t="s">
        <v>36</v>
      </c>
      <c r="AB1062" s="1499">
        <v>46</v>
      </c>
      <c r="AC1062" s="1499">
        <v>247</v>
      </c>
      <c r="AD1062" s="1508">
        <v>253</v>
      </c>
      <c r="AE1062" s="1500">
        <v>8.4249084249084252</v>
      </c>
      <c r="AF1062" s="1500">
        <v>45.238095238095241</v>
      </c>
      <c r="AG1062" s="1501">
        <v>46.336996336996336</v>
      </c>
    </row>
    <row r="1063" spans="2:33" s="1520" customFormat="1" ht="11.45" customHeight="1">
      <c r="B1063" s="1544" t="s">
        <v>1776</v>
      </c>
      <c r="C1063" s="1545">
        <v>121</v>
      </c>
      <c r="D1063" s="1547" t="s">
        <v>1435</v>
      </c>
      <c r="E1063" s="1545">
        <v>339</v>
      </c>
      <c r="F1063" s="1548">
        <v>6</v>
      </c>
      <c r="G1063" s="1548">
        <v>8</v>
      </c>
      <c r="H1063" s="1548">
        <v>8</v>
      </c>
      <c r="I1063" s="1548">
        <v>13</v>
      </c>
      <c r="J1063" s="1548">
        <v>7</v>
      </c>
      <c r="K1063" s="1548">
        <v>10</v>
      </c>
      <c r="L1063" s="1548">
        <v>10</v>
      </c>
      <c r="M1063" s="1548">
        <v>15</v>
      </c>
      <c r="N1063" s="1548">
        <v>20</v>
      </c>
      <c r="O1063" s="1548">
        <v>18</v>
      </c>
      <c r="P1063" s="1548">
        <v>21</v>
      </c>
      <c r="Q1063" s="1548">
        <v>32</v>
      </c>
      <c r="R1063" s="1548">
        <v>40</v>
      </c>
      <c r="S1063" s="1548">
        <v>35</v>
      </c>
      <c r="T1063" s="1548">
        <v>38</v>
      </c>
      <c r="U1063" s="1548">
        <v>19</v>
      </c>
      <c r="V1063" s="1548">
        <v>21</v>
      </c>
      <c r="W1063" s="1548">
        <v>12</v>
      </c>
      <c r="X1063" s="1548">
        <v>5</v>
      </c>
      <c r="Y1063" s="1548">
        <v>1</v>
      </c>
      <c r="Z1063" s="1548" t="s">
        <v>36</v>
      </c>
      <c r="AA1063" s="1545" t="s">
        <v>36</v>
      </c>
      <c r="AB1063" s="1548">
        <v>22</v>
      </c>
      <c r="AC1063" s="1548">
        <v>186</v>
      </c>
      <c r="AD1063" s="1545">
        <v>131</v>
      </c>
      <c r="AE1063" s="1549">
        <v>6.4896755162241888</v>
      </c>
      <c r="AF1063" s="1549">
        <v>54.86725663716814</v>
      </c>
      <c r="AG1063" s="1550">
        <v>38.643067846607671</v>
      </c>
    </row>
    <row r="1064" spans="2:33" s="1520" customFormat="1" ht="11.45" customHeight="1">
      <c r="B1064" s="1521"/>
      <c r="C1064" s="1522"/>
      <c r="D1064" s="1523" t="s">
        <v>31</v>
      </c>
      <c r="E1064" s="1508">
        <v>167</v>
      </c>
      <c r="F1064" s="1499">
        <v>3</v>
      </c>
      <c r="G1064" s="1499">
        <v>5</v>
      </c>
      <c r="H1064" s="1499">
        <v>2</v>
      </c>
      <c r="I1064" s="1499">
        <v>8</v>
      </c>
      <c r="J1064" s="1499">
        <v>6</v>
      </c>
      <c r="K1064" s="1499">
        <v>3</v>
      </c>
      <c r="L1064" s="1499">
        <v>4</v>
      </c>
      <c r="M1064" s="1499">
        <v>7</v>
      </c>
      <c r="N1064" s="1499">
        <v>9</v>
      </c>
      <c r="O1064" s="1499">
        <v>11</v>
      </c>
      <c r="P1064" s="1499">
        <v>10</v>
      </c>
      <c r="Q1064" s="1499">
        <v>20</v>
      </c>
      <c r="R1064" s="1499">
        <v>20</v>
      </c>
      <c r="S1064" s="1499">
        <v>15</v>
      </c>
      <c r="T1064" s="1499">
        <v>18</v>
      </c>
      <c r="U1064" s="1499">
        <v>8</v>
      </c>
      <c r="V1064" s="1499">
        <v>11</v>
      </c>
      <c r="W1064" s="1499">
        <v>6</v>
      </c>
      <c r="X1064" s="1499">
        <v>1</v>
      </c>
      <c r="Y1064" s="1499" t="s">
        <v>36</v>
      </c>
      <c r="Z1064" s="1499" t="s">
        <v>36</v>
      </c>
      <c r="AA1064" s="1508" t="s">
        <v>36</v>
      </c>
      <c r="AB1064" s="1499">
        <v>10</v>
      </c>
      <c r="AC1064" s="1499">
        <v>98</v>
      </c>
      <c r="AD1064" s="1508">
        <v>59</v>
      </c>
      <c r="AE1064" s="1500">
        <v>5.9880239520958085</v>
      </c>
      <c r="AF1064" s="1500">
        <v>58.682634730538922</v>
      </c>
      <c r="AG1064" s="1501">
        <v>35.32934131736527</v>
      </c>
    </row>
    <row r="1065" spans="2:33" s="1520" customFormat="1" ht="11.45" customHeight="1">
      <c r="B1065" s="1537"/>
      <c r="C1065" s="1538"/>
      <c r="D1065" s="1539" t="s">
        <v>32</v>
      </c>
      <c r="E1065" s="1540">
        <v>172</v>
      </c>
      <c r="F1065" s="1541">
        <v>3</v>
      </c>
      <c r="G1065" s="1541">
        <v>3</v>
      </c>
      <c r="H1065" s="1541">
        <v>6</v>
      </c>
      <c r="I1065" s="1541">
        <v>5</v>
      </c>
      <c r="J1065" s="1541">
        <v>1</v>
      </c>
      <c r="K1065" s="1541">
        <v>7</v>
      </c>
      <c r="L1065" s="1541">
        <v>6</v>
      </c>
      <c r="M1065" s="1541">
        <v>8</v>
      </c>
      <c r="N1065" s="1541">
        <v>11</v>
      </c>
      <c r="O1065" s="1541">
        <v>7</v>
      </c>
      <c r="P1065" s="1541">
        <v>11</v>
      </c>
      <c r="Q1065" s="1541">
        <v>12</v>
      </c>
      <c r="R1065" s="1541">
        <v>20</v>
      </c>
      <c r="S1065" s="1541">
        <v>20</v>
      </c>
      <c r="T1065" s="1541">
        <v>20</v>
      </c>
      <c r="U1065" s="1541">
        <v>11</v>
      </c>
      <c r="V1065" s="1541">
        <v>10</v>
      </c>
      <c r="W1065" s="1541">
        <v>6</v>
      </c>
      <c r="X1065" s="1541">
        <v>4</v>
      </c>
      <c r="Y1065" s="1541">
        <v>1</v>
      </c>
      <c r="Z1065" s="1541" t="s">
        <v>36</v>
      </c>
      <c r="AA1065" s="1540" t="s">
        <v>36</v>
      </c>
      <c r="AB1065" s="1541">
        <v>12</v>
      </c>
      <c r="AC1065" s="1541">
        <v>88</v>
      </c>
      <c r="AD1065" s="1540">
        <v>72</v>
      </c>
      <c r="AE1065" s="1542">
        <v>6.9767441860465116</v>
      </c>
      <c r="AF1065" s="1542">
        <v>51.162790697674424</v>
      </c>
      <c r="AG1065" s="1543">
        <v>41.860465116279073</v>
      </c>
    </row>
    <row r="1066" spans="2:33" s="1520" customFormat="1" ht="11.45" customHeight="1">
      <c r="B1066" s="1536" t="s">
        <v>1777</v>
      </c>
      <c r="C1066" s="1508">
        <v>187</v>
      </c>
      <c r="D1066" s="1518" t="s">
        <v>1435</v>
      </c>
      <c r="E1066" s="1508">
        <v>533</v>
      </c>
      <c r="F1066" s="1499">
        <v>13</v>
      </c>
      <c r="G1066" s="1499">
        <v>12</v>
      </c>
      <c r="H1066" s="1499">
        <v>17</v>
      </c>
      <c r="I1066" s="1499">
        <v>15</v>
      </c>
      <c r="J1066" s="1499">
        <v>11</v>
      </c>
      <c r="K1066" s="1499">
        <v>15</v>
      </c>
      <c r="L1066" s="1499">
        <v>28</v>
      </c>
      <c r="M1066" s="1499">
        <v>18</v>
      </c>
      <c r="N1066" s="1499">
        <v>27</v>
      </c>
      <c r="O1066" s="1499">
        <v>28</v>
      </c>
      <c r="P1066" s="1499">
        <v>26</v>
      </c>
      <c r="Q1066" s="1499">
        <v>54</v>
      </c>
      <c r="R1066" s="1499">
        <v>59</v>
      </c>
      <c r="S1066" s="1499">
        <v>59</v>
      </c>
      <c r="T1066" s="1499">
        <v>49</v>
      </c>
      <c r="U1066" s="1499">
        <v>28</v>
      </c>
      <c r="V1066" s="1499">
        <v>37</v>
      </c>
      <c r="W1066" s="1499">
        <v>21</v>
      </c>
      <c r="X1066" s="1499">
        <v>11</v>
      </c>
      <c r="Y1066" s="1499">
        <v>5</v>
      </c>
      <c r="Z1066" s="1499" t="s">
        <v>36</v>
      </c>
      <c r="AA1066" s="1508" t="s">
        <v>36</v>
      </c>
      <c r="AB1066" s="1499">
        <v>42</v>
      </c>
      <c r="AC1066" s="1499">
        <v>281</v>
      </c>
      <c r="AD1066" s="1508">
        <v>210</v>
      </c>
      <c r="AE1066" s="1500">
        <v>7.879924953095685</v>
      </c>
      <c r="AF1066" s="1500">
        <v>52.72045028142589</v>
      </c>
      <c r="AG1066" s="1501">
        <v>39.399624765478421</v>
      </c>
    </row>
    <row r="1067" spans="2:33" s="1520" customFormat="1" ht="11.45" customHeight="1">
      <c r="B1067" s="1521"/>
      <c r="C1067" s="1522"/>
      <c r="D1067" s="1523" t="s">
        <v>31</v>
      </c>
      <c r="E1067" s="1508">
        <v>246</v>
      </c>
      <c r="F1067" s="1499">
        <v>6</v>
      </c>
      <c r="G1067" s="1499">
        <v>4</v>
      </c>
      <c r="H1067" s="1499">
        <v>11</v>
      </c>
      <c r="I1067" s="1499">
        <v>6</v>
      </c>
      <c r="J1067" s="1499">
        <v>4</v>
      </c>
      <c r="K1067" s="1499">
        <v>7</v>
      </c>
      <c r="L1067" s="1499">
        <v>12</v>
      </c>
      <c r="M1067" s="1499">
        <v>9</v>
      </c>
      <c r="N1067" s="1499">
        <v>14</v>
      </c>
      <c r="O1067" s="1499">
        <v>13</v>
      </c>
      <c r="P1067" s="1499">
        <v>12</v>
      </c>
      <c r="Q1067" s="1499">
        <v>26</v>
      </c>
      <c r="R1067" s="1499">
        <v>27</v>
      </c>
      <c r="S1067" s="1499">
        <v>27</v>
      </c>
      <c r="T1067" s="1499">
        <v>25</v>
      </c>
      <c r="U1067" s="1499">
        <v>8</v>
      </c>
      <c r="V1067" s="1499">
        <v>19</v>
      </c>
      <c r="W1067" s="1499">
        <v>9</v>
      </c>
      <c r="X1067" s="1499">
        <v>5</v>
      </c>
      <c r="Y1067" s="1499">
        <v>2</v>
      </c>
      <c r="Z1067" s="1499" t="s">
        <v>36</v>
      </c>
      <c r="AA1067" s="1508" t="s">
        <v>36</v>
      </c>
      <c r="AB1067" s="1499">
        <v>21</v>
      </c>
      <c r="AC1067" s="1499">
        <v>130</v>
      </c>
      <c r="AD1067" s="1508">
        <v>95</v>
      </c>
      <c r="AE1067" s="1500">
        <v>8.536585365853659</v>
      </c>
      <c r="AF1067" s="1500">
        <v>52.845528455284551</v>
      </c>
      <c r="AG1067" s="1501">
        <v>38.617886178861788</v>
      </c>
    </row>
    <row r="1068" spans="2:33" s="1520" customFormat="1" ht="11.45" customHeight="1">
      <c r="B1068" s="1536"/>
      <c r="C1068" s="1546"/>
      <c r="D1068" s="1518" t="s">
        <v>32</v>
      </c>
      <c r="E1068" s="1508">
        <v>287</v>
      </c>
      <c r="F1068" s="1499">
        <v>7</v>
      </c>
      <c r="G1068" s="1499">
        <v>8</v>
      </c>
      <c r="H1068" s="1499">
        <v>6</v>
      </c>
      <c r="I1068" s="1499">
        <v>9</v>
      </c>
      <c r="J1068" s="1499">
        <v>7</v>
      </c>
      <c r="K1068" s="1499">
        <v>8</v>
      </c>
      <c r="L1068" s="1499">
        <v>16</v>
      </c>
      <c r="M1068" s="1499">
        <v>9</v>
      </c>
      <c r="N1068" s="1499">
        <v>13</v>
      </c>
      <c r="O1068" s="1499">
        <v>15</v>
      </c>
      <c r="P1068" s="1499">
        <v>14</v>
      </c>
      <c r="Q1068" s="1499">
        <v>28</v>
      </c>
      <c r="R1068" s="1499">
        <v>32</v>
      </c>
      <c r="S1068" s="1499">
        <v>32</v>
      </c>
      <c r="T1068" s="1499">
        <v>24</v>
      </c>
      <c r="U1068" s="1499">
        <v>20</v>
      </c>
      <c r="V1068" s="1499">
        <v>18</v>
      </c>
      <c r="W1068" s="1499">
        <v>12</v>
      </c>
      <c r="X1068" s="1499">
        <v>6</v>
      </c>
      <c r="Y1068" s="1499">
        <v>3</v>
      </c>
      <c r="Z1068" s="1499" t="s">
        <v>36</v>
      </c>
      <c r="AA1068" s="1508" t="s">
        <v>36</v>
      </c>
      <c r="AB1068" s="1499">
        <v>21</v>
      </c>
      <c r="AC1068" s="1499">
        <v>151</v>
      </c>
      <c r="AD1068" s="1508">
        <v>115</v>
      </c>
      <c r="AE1068" s="1500">
        <v>7.3170731707317067</v>
      </c>
      <c r="AF1068" s="1500">
        <v>52.613240418118465</v>
      </c>
      <c r="AG1068" s="1501">
        <v>40.069686411149824</v>
      </c>
    </row>
    <row r="1069" spans="2:33" s="1520" customFormat="1" ht="11.45" customHeight="1">
      <c r="B1069" s="1544" t="s">
        <v>1778</v>
      </c>
      <c r="C1069" s="1545">
        <v>340</v>
      </c>
      <c r="D1069" s="1547" t="s">
        <v>1435</v>
      </c>
      <c r="E1069" s="1545">
        <v>801</v>
      </c>
      <c r="F1069" s="1548">
        <v>16</v>
      </c>
      <c r="G1069" s="1548">
        <v>22</v>
      </c>
      <c r="H1069" s="1548">
        <v>27</v>
      </c>
      <c r="I1069" s="1548">
        <v>30</v>
      </c>
      <c r="J1069" s="1548">
        <v>23</v>
      </c>
      <c r="K1069" s="1548">
        <v>21</v>
      </c>
      <c r="L1069" s="1548">
        <v>24</v>
      </c>
      <c r="M1069" s="1548">
        <v>36</v>
      </c>
      <c r="N1069" s="1548">
        <v>39</v>
      </c>
      <c r="O1069" s="1548">
        <v>45</v>
      </c>
      <c r="P1069" s="1548">
        <v>58</v>
      </c>
      <c r="Q1069" s="1548">
        <v>68</v>
      </c>
      <c r="R1069" s="1548">
        <v>72</v>
      </c>
      <c r="S1069" s="1548">
        <v>81</v>
      </c>
      <c r="T1069" s="1548">
        <v>81</v>
      </c>
      <c r="U1069" s="1548">
        <v>68</v>
      </c>
      <c r="V1069" s="1548">
        <v>49</v>
      </c>
      <c r="W1069" s="1548">
        <v>29</v>
      </c>
      <c r="X1069" s="1548">
        <v>10</v>
      </c>
      <c r="Y1069" s="1548">
        <v>2</v>
      </c>
      <c r="Z1069" s="1548" t="s">
        <v>36</v>
      </c>
      <c r="AA1069" s="1545" t="s">
        <v>36</v>
      </c>
      <c r="AB1069" s="1548">
        <v>65</v>
      </c>
      <c r="AC1069" s="1548">
        <v>416</v>
      </c>
      <c r="AD1069" s="1545">
        <v>320</v>
      </c>
      <c r="AE1069" s="1549">
        <v>8.1148564294631722</v>
      </c>
      <c r="AF1069" s="1549">
        <v>51.935081148564301</v>
      </c>
      <c r="AG1069" s="1550">
        <v>39.950062421972532</v>
      </c>
    </row>
    <row r="1070" spans="2:33" s="1520" customFormat="1" ht="11.45" customHeight="1">
      <c r="B1070" s="1521"/>
      <c r="C1070" s="1522"/>
      <c r="D1070" s="1523" t="s">
        <v>31</v>
      </c>
      <c r="E1070" s="1508">
        <v>369</v>
      </c>
      <c r="F1070" s="1499">
        <v>8</v>
      </c>
      <c r="G1070" s="1499">
        <v>11</v>
      </c>
      <c r="H1070" s="1499">
        <v>18</v>
      </c>
      <c r="I1070" s="1499">
        <v>16</v>
      </c>
      <c r="J1070" s="1499">
        <v>10</v>
      </c>
      <c r="K1070" s="1499">
        <v>9</v>
      </c>
      <c r="L1070" s="1499">
        <v>12</v>
      </c>
      <c r="M1070" s="1499">
        <v>19</v>
      </c>
      <c r="N1070" s="1499">
        <v>17</v>
      </c>
      <c r="O1070" s="1499">
        <v>17</v>
      </c>
      <c r="P1070" s="1499">
        <v>27</v>
      </c>
      <c r="Q1070" s="1499">
        <v>35</v>
      </c>
      <c r="R1070" s="1499">
        <v>42</v>
      </c>
      <c r="S1070" s="1499">
        <v>36</v>
      </c>
      <c r="T1070" s="1499">
        <v>33</v>
      </c>
      <c r="U1070" s="1499">
        <v>24</v>
      </c>
      <c r="V1070" s="1499">
        <v>26</v>
      </c>
      <c r="W1070" s="1499">
        <v>6</v>
      </c>
      <c r="X1070" s="1499">
        <v>3</v>
      </c>
      <c r="Y1070" s="1499" t="s">
        <v>36</v>
      </c>
      <c r="Z1070" s="1499" t="s">
        <v>36</v>
      </c>
      <c r="AA1070" s="1508" t="s">
        <v>36</v>
      </c>
      <c r="AB1070" s="1499">
        <v>37</v>
      </c>
      <c r="AC1070" s="1499">
        <v>204</v>
      </c>
      <c r="AD1070" s="1508">
        <v>128</v>
      </c>
      <c r="AE1070" s="1500">
        <v>10.027100271002711</v>
      </c>
      <c r="AF1070" s="1500">
        <v>55.284552845528459</v>
      </c>
      <c r="AG1070" s="1501">
        <v>34.688346883468832</v>
      </c>
    </row>
    <row r="1071" spans="2:33" s="1520" customFormat="1" ht="11.45" customHeight="1">
      <c r="B1071" s="1537"/>
      <c r="C1071" s="1538"/>
      <c r="D1071" s="1539" t="s">
        <v>32</v>
      </c>
      <c r="E1071" s="1540">
        <v>432</v>
      </c>
      <c r="F1071" s="1541">
        <v>8</v>
      </c>
      <c r="G1071" s="1541">
        <v>11</v>
      </c>
      <c r="H1071" s="1541">
        <v>9</v>
      </c>
      <c r="I1071" s="1541">
        <v>14</v>
      </c>
      <c r="J1071" s="1541">
        <v>13</v>
      </c>
      <c r="K1071" s="1541">
        <v>12</v>
      </c>
      <c r="L1071" s="1541">
        <v>12</v>
      </c>
      <c r="M1071" s="1541">
        <v>17</v>
      </c>
      <c r="N1071" s="1541">
        <v>22</v>
      </c>
      <c r="O1071" s="1541">
        <v>28</v>
      </c>
      <c r="P1071" s="1541">
        <v>31</v>
      </c>
      <c r="Q1071" s="1541">
        <v>33</v>
      </c>
      <c r="R1071" s="1541">
        <v>30</v>
      </c>
      <c r="S1071" s="1541">
        <v>45</v>
      </c>
      <c r="T1071" s="1541">
        <v>48</v>
      </c>
      <c r="U1071" s="1541">
        <v>44</v>
      </c>
      <c r="V1071" s="1541">
        <v>23</v>
      </c>
      <c r="W1071" s="1541">
        <v>23</v>
      </c>
      <c r="X1071" s="1541">
        <v>7</v>
      </c>
      <c r="Y1071" s="1541">
        <v>2</v>
      </c>
      <c r="Z1071" s="1541" t="s">
        <v>36</v>
      </c>
      <c r="AA1071" s="1540" t="s">
        <v>36</v>
      </c>
      <c r="AB1071" s="1541">
        <v>28</v>
      </c>
      <c r="AC1071" s="1541">
        <v>212</v>
      </c>
      <c r="AD1071" s="1540">
        <v>192</v>
      </c>
      <c r="AE1071" s="1542">
        <v>6.481481481481481</v>
      </c>
      <c r="AF1071" s="1542">
        <v>49.074074074074076</v>
      </c>
      <c r="AG1071" s="1543">
        <v>44.444444444444443</v>
      </c>
    </row>
    <row r="1072" spans="2:33" s="1520" customFormat="1" ht="11.45" customHeight="1">
      <c r="B1072" s="1536" t="s">
        <v>1779</v>
      </c>
      <c r="C1072" s="1508">
        <v>328</v>
      </c>
      <c r="D1072" s="1518" t="s">
        <v>1435</v>
      </c>
      <c r="E1072" s="1508">
        <v>750</v>
      </c>
      <c r="F1072" s="1499">
        <v>16</v>
      </c>
      <c r="G1072" s="1499">
        <v>21</v>
      </c>
      <c r="H1072" s="1499">
        <v>16</v>
      </c>
      <c r="I1072" s="1499">
        <v>31</v>
      </c>
      <c r="J1072" s="1499">
        <v>35</v>
      </c>
      <c r="K1072" s="1499">
        <v>24</v>
      </c>
      <c r="L1072" s="1499">
        <v>27</v>
      </c>
      <c r="M1072" s="1499">
        <v>41</v>
      </c>
      <c r="N1072" s="1499">
        <v>23</v>
      </c>
      <c r="O1072" s="1499">
        <v>57</v>
      </c>
      <c r="P1072" s="1499">
        <v>54</v>
      </c>
      <c r="Q1072" s="1499">
        <v>61</v>
      </c>
      <c r="R1072" s="1499">
        <v>73</v>
      </c>
      <c r="S1072" s="1499">
        <v>55</v>
      </c>
      <c r="T1072" s="1499">
        <v>83</v>
      </c>
      <c r="U1072" s="1499">
        <v>56</v>
      </c>
      <c r="V1072" s="1499">
        <v>31</v>
      </c>
      <c r="W1072" s="1499">
        <v>29</v>
      </c>
      <c r="X1072" s="1499">
        <v>13</v>
      </c>
      <c r="Y1072" s="1499">
        <v>4</v>
      </c>
      <c r="Z1072" s="1499" t="s">
        <v>36</v>
      </c>
      <c r="AA1072" s="1508" t="s">
        <v>36</v>
      </c>
      <c r="AB1072" s="1499">
        <v>53</v>
      </c>
      <c r="AC1072" s="1499">
        <v>426</v>
      </c>
      <c r="AD1072" s="1508">
        <v>271</v>
      </c>
      <c r="AE1072" s="1500">
        <v>7.0666666666666673</v>
      </c>
      <c r="AF1072" s="1500">
        <v>56.8</v>
      </c>
      <c r="AG1072" s="1501">
        <v>36.133333333333333</v>
      </c>
    </row>
    <row r="1073" spans="2:33" s="1520" customFormat="1" ht="11.45" customHeight="1">
      <c r="B1073" s="1521"/>
      <c r="C1073" s="1522"/>
      <c r="D1073" s="1523" t="s">
        <v>31</v>
      </c>
      <c r="E1073" s="1508">
        <v>335</v>
      </c>
      <c r="F1073" s="1499">
        <v>7</v>
      </c>
      <c r="G1073" s="1499">
        <v>14</v>
      </c>
      <c r="H1073" s="1499">
        <v>12</v>
      </c>
      <c r="I1073" s="1499">
        <v>15</v>
      </c>
      <c r="J1073" s="1499">
        <v>19</v>
      </c>
      <c r="K1073" s="1499">
        <v>11</v>
      </c>
      <c r="L1073" s="1499">
        <v>13</v>
      </c>
      <c r="M1073" s="1499">
        <v>21</v>
      </c>
      <c r="N1073" s="1499">
        <v>10</v>
      </c>
      <c r="O1073" s="1499">
        <v>23</v>
      </c>
      <c r="P1073" s="1499">
        <v>20</v>
      </c>
      <c r="Q1073" s="1499">
        <v>23</v>
      </c>
      <c r="R1073" s="1499">
        <v>40</v>
      </c>
      <c r="S1073" s="1499">
        <v>25</v>
      </c>
      <c r="T1073" s="1499">
        <v>34</v>
      </c>
      <c r="U1073" s="1499">
        <v>29</v>
      </c>
      <c r="V1073" s="1499">
        <v>7</v>
      </c>
      <c r="W1073" s="1499">
        <v>10</v>
      </c>
      <c r="X1073" s="1499">
        <v>2</v>
      </c>
      <c r="Y1073" s="1499" t="s">
        <v>36</v>
      </c>
      <c r="Z1073" s="1499" t="s">
        <v>36</v>
      </c>
      <c r="AA1073" s="1508" t="s">
        <v>36</v>
      </c>
      <c r="AB1073" s="1499">
        <v>33</v>
      </c>
      <c r="AC1073" s="1499">
        <v>195</v>
      </c>
      <c r="AD1073" s="1508">
        <v>107</v>
      </c>
      <c r="AE1073" s="1500">
        <v>9.8507462686567173</v>
      </c>
      <c r="AF1073" s="1500">
        <v>58.208955223880601</v>
      </c>
      <c r="AG1073" s="1501">
        <v>31.940298507462689</v>
      </c>
    </row>
    <row r="1074" spans="2:33" s="1520" customFormat="1" ht="11.45" customHeight="1">
      <c r="B1074" s="1536"/>
      <c r="C1074" s="1546"/>
      <c r="D1074" s="1518" t="s">
        <v>32</v>
      </c>
      <c r="E1074" s="1508">
        <v>415</v>
      </c>
      <c r="F1074" s="1499">
        <v>9</v>
      </c>
      <c r="G1074" s="1499">
        <v>7</v>
      </c>
      <c r="H1074" s="1499">
        <v>4</v>
      </c>
      <c r="I1074" s="1499">
        <v>16</v>
      </c>
      <c r="J1074" s="1499">
        <v>16</v>
      </c>
      <c r="K1074" s="1499">
        <v>13</v>
      </c>
      <c r="L1074" s="1499">
        <v>14</v>
      </c>
      <c r="M1074" s="1499">
        <v>20</v>
      </c>
      <c r="N1074" s="1499">
        <v>13</v>
      </c>
      <c r="O1074" s="1499">
        <v>34</v>
      </c>
      <c r="P1074" s="1499">
        <v>34</v>
      </c>
      <c r="Q1074" s="1499">
        <v>38</v>
      </c>
      <c r="R1074" s="1499">
        <v>33</v>
      </c>
      <c r="S1074" s="1499">
        <v>30</v>
      </c>
      <c r="T1074" s="1499">
        <v>49</v>
      </c>
      <c r="U1074" s="1499">
        <v>27</v>
      </c>
      <c r="V1074" s="1499">
        <v>24</v>
      </c>
      <c r="W1074" s="1499">
        <v>19</v>
      </c>
      <c r="X1074" s="1499">
        <v>11</v>
      </c>
      <c r="Y1074" s="1499">
        <v>4</v>
      </c>
      <c r="Z1074" s="1499" t="s">
        <v>36</v>
      </c>
      <c r="AA1074" s="1508" t="s">
        <v>36</v>
      </c>
      <c r="AB1074" s="1499">
        <v>20</v>
      </c>
      <c r="AC1074" s="1499">
        <v>231</v>
      </c>
      <c r="AD1074" s="1508">
        <v>164</v>
      </c>
      <c r="AE1074" s="1500">
        <v>4.8192771084337354</v>
      </c>
      <c r="AF1074" s="1500">
        <v>55.662650602409634</v>
      </c>
      <c r="AG1074" s="1501">
        <v>39.518072289156628</v>
      </c>
    </row>
    <row r="1075" spans="2:33" s="1520" customFormat="1" ht="11.45" customHeight="1">
      <c r="B1075" s="1544" t="s">
        <v>1780</v>
      </c>
      <c r="C1075" s="1545">
        <v>294</v>
      </c>
      <c r="D1075" s="1547" t="s">
        <v>1435</v>
      </c>
      <c r="E1075" s="1545">
        <v>804</v>
      </c>
      <c r="F1075" s="1548">
        <v>47</v>
      </c>
      <c r="G1075" s="1548">
        <v>25</v>
      </c>
      <c r="H1075" s="1548">
        <v>30</v>
      </c>
      <c r="I1075" s="1548">
        <v>25</v>
      </c>
      <c r="J1075" s="1548">
        <v>27</v>
      </c>
      <c r="K1075" s="1548">
        <v>39</v>
      </c>
      <c r="L1075" s="1548">
        <v>41</v>
      </c>
      <c r="M1075" s="1548">
        <v>46</v>
      </c>
      <c r="N1075" s="1548">
        <v>33</v>
      </c>
      <c r="O1075" s="1548">
        <v>47</v>
      </c>
      <c r="P1075" s="1548">
        <v>30</v>
      </c>
      <c r="Q1075" s="1548">
        <v>50</v>
      </c>
      <c r="R1075" s="1548">
        <v>39</v>
      </c>
      <c r="S1075" s="1548">
        <v>48</v>
      </c>
      <c r="T1075" s="1548">
        <v>47</v>
      </c>
      <c r="U1075" s="1548">
        <v>41</v>
      </c>
      <c r="V1075" s="1548">
        <v>44</v>
      </c>
      <c r="W1075" s="1548">
        <v>59</v>
      </c>
      <c r="X1075" s="1548">
        <v>46</v>
      </c>
      <c r="Y1075" s="1548">
        <v>27</v>
      </c>
      <c r="Z1075" s="1548">
        <v>5</v>
      </c>
      <c r="AA1075" s="1545">
        <v>8</v>
      </c>
      <c r="AB1075" s="1548">
        <v>102</v>
      </c>
      <c r="AC1075" s="1548">
        <v>377</v>
      </c>
      <c r="AD1075" s="1545">
        <v>317</v>
      </c>
      <c r="AE1075" s="1549">
        <v>12.814070351758794</v>
      </c>
      <c r="AF1075" s="1549">
        <v>47.361809045226131</v>
      </c>
      <c r="AG1075" s="1550">
        <v>39.824120603015075</v>
      </c>
    </row>
    <row r="1076" spans="2:33" s="1520" customFormat="1" ht="11.45" customHeight="1">
      <c r="B1076" s="1521"/>
      <c r="C1076" s="1522"/>
      <c r="D1076" s="1523" t="s">
        <v>31</v>
      </c>
      <c r="E1076" s="1508">
        <v>340</v>
      </c>
      <c r="F1076" s="1499">
        <v>25</v>
      </c>
      <c r="G1076" s="1499">
        <v>11</v>
      </c>
      <c r="H1076" s="1499">
        <v>13</v>
      </c>
      <c r="I1076" s="1499">
        <v>15</v>
      </c>
      <c r="J1076" s="1499">
        <v>15</v>
      </c>
      <c r="K1076" s="1499">
        <v>16</v>
      </c>
      <c r="L1076" s="1499">
        <v>17</v>
      </c>
      <c r="M1076" s="1499">
        <v>22</v>
      </c>
      <c r="N1076" s="1499">
        <v>12</v>
      </c>
      <c r="O1076" s="1499">
        <v>31</v>
      </c>
      <c r="P1076" s="1499">
        <v>12</v>
      </c>
      <c r="Q1076" s="1499">
        <v>25</v>
      </c>
      <c r="R1076" s="1499">
        <v>21</v>
      </c>
      <c r="S1076" s="1499">
        <v>26</v>
      </c>
      <c r="T1076" s="1499">
        <v>21</v>
      </c>
      <c r="U1076" s="1499">
        <v>21</v>
      </c>
      <c r="V1076" s="1499">
        <v>16</v>
      </c>
      <c r="W1076" s="1499">
        <v>11</v>
      </c>
      <c r="X1076" s="1499">
        <v>6</v>
      </c>
      <c r="Y1076" s="1499" t="s">
        <v>36</v>
      </c>
      <c r="Z1076" s="1499" t="s">
        <v>36</v>
      </c>
      <c r="AA1076" s="1508">
        <v>4</v>
      </c>
      <c r="AB1076" s="1499">
        <v>49</v>
      </c>
      <c r="AC1076" s="1499">
        <v>186</v>
      </c>
      <c r="AD1076" s="1508">
        <v>101</v>
      </c>
      <c r="AE1076" s="1500">
        <v>14.583333333333334</v>
      </c>
      <c r="AF1076" s="1500">
        <v>55.357142857142861</v>
      </c>
      <c r="AG1076" s="1501">
        <v>30.059523809523807</v>
      </c>
    </row>
    <row r="1077" spans="2:33" s="1520" customFormat="1" ht="11.45" customHeight="1">
      <c r="B1077" s="1537"/>
      <c r="C1077" s="1538"/>
      <c r="D1077" s="1539" t="s">
        <v>32</v>
      </c>
      <c r="E1077" s="1540">
        <v>464</v>
      </c>
      <c r="F1077" s="1541">
        <v>22</v>
      </c>
      <c r="G1077" s="1541">
        <v>14</v>
      </c>
      <c r="H1077" s="1541">
        <v>17</v>
      </c>
      <c r="I1077" s="1541">
        <v>10</v>
      </c>
      <c r="J1077" s="1541">
        <v>12</v>
      </c>
      <c r="K1077" s="1541">
        <v>23</v>
      </c>
      <c r="L1077" s="1541">
        <v>24</v>
      </c>
      <c r="M1077" s="1541">
        <v>24</v>
      </c>
      <c r="N1077" s="1541">
        <v>21</v>
      </c>
      <c r="O1077" s="1541">
        <v>16</v>
      </c>
      <c r="P1077" s="1541">
        <v>18</v>
      </c>
      <c r="Q1077" s="1541">
        <v>25</v>
      </c>
      <c r="R1077" s="1541">
        <v>18</v>
      </c>
      <c r="S1077" s="1541">
        <v>22</v>
      </c>
      <c r="T1077" s="1541">
        <v>26</v>
      </c>
      <c r="U1077" s="1541">
        <v>20</v>
      </c>
      <c r="V1077" s="1541">
        <v>28</v>
      </c>
      <c r="W1077" s="1541">
        <v>48</v>
      </c>
      <c r="X1077" s="1541">
        <v>40</v>
      </c>
      <c r="Y1077" s="1541">
        <v>27</v>
      </c>
      <c r="Z1077" s="1541">
        <v>5</v>
      </c>
      <c r="AA1077" s="1540">
        <v>4</v>
      </c>
      <c r="AB1077" s="1541">
        <v>53</v>
      </c>
      <c r="AC1077" s="1541">
        <v>191</v>
      </c>
      <c r="AD1077" s="1540">
        <v>216</v>
      </c>
      <c r="AE1077" s="1542">
        <v>11.521739130434783</v>
      </c>
      <c r="AF1077" s="1542">
        <v>41.521739130434781</v>
      </c>
      <c r="AG1077" s="1543">
        <v>46.956521739130437</v>
      </c>
    </row>
    <row r="1078" spans="2:33" s="1520" customFormat="1" ht="11.45" customHeight="1">
      <c r="B1078" s="1536" t="s">
        <v>1781</v>
      </c>
      <c r="C1078" s="1508">
        <v>441</v>
      </c>
      <c r="D1078" s="1518" t="s">
        <v>1435</v>
      </c>
      <c r="E1078" s="1508">
        <v>920</v>
      </c>
      <c r="F1078" s="1499">
        <v>22</v>
      </c>
      <c r="G1078" s="1499">
        <v>27</v>
      </c>
      <c r="H1078" s="1499">
        <v>29</v>
      </c>
      <c r="I1078" s="1499">
        <v>46</v>
      </c>
      <c r="J1078" s="1499">
        <v>32</v>
      </c>
      <c r="K1078" s="1499">
        <v>30</v>
      </c>
      <c r="L1078" s="1499">
        <v>35</v>
      </c>
      <c r="M1078" s="1499">
        <v>35</v>
      </c>
      <c r="N1078" s="1499">
        <v>48</v>
      </c>
      <c r="O1078" s="1499">
        <v>46</v>
      </c>
      <c r="P1078" s="1499">
        <v>54</v>
      </c>
      <c r="Q1078" s="1499">
        <v>56</v>
      </c>
      <c r="R1078" s="1499">
        <v>73</v>
      </c>
      <c r="S1078" s="1499">
        <v>91</v>
      </c>
      <c r="T1078" s="1499">
        <v>90</v>
      </c>
      <c r="U1078" s="1499">
        <v>78</v>
      </c>
      <c r="V1078" s="1499">
        <v>60</v>
      </c>
      <c r="W1078" s="1499">
        <v>43</v>
      </c>
      <c r="X1078" s="1499">
        <v>22</v>
      </c>
      <c r="Y1078" s="1499">
        <v>3</v>
      </c>
      <c r="Z1078" s="1499" t="s">
        <v>36</v>
      </c>
      <c r="AA1078" s="1508" t="s">
        <v>36</v>
      </c>
      <c r="AB1078" s="1499">
        <v>78</v>
      </c>
      <c r="AC1078" s="1499">
        <v>455</v>
      </c>
      <c r="AD1078" s="1508">
        <v>387</v>
      </c>
      <c r="AE1078" s="1500">
        <v>8.4782608695652169</v>
      </c>
      <c r="AF1078" s="1500">
        <v>49.45652173913043</v>
      </c>
      <c r="AG1078" s="1501">
        <v>42.065217391304351</v>
      </c>
    </row>
    <row r="1079" spans="2:33" s="1520" customFormat="1" ht="11.45" customHeight="1">
      <c r="B1079" s="1521"/>
      <c r="C1079" s="1522"/>
      <c r="D1079" s="1523" t="s">
        <v>31</v>
      </c>
      <c r="E1079" s="1508">
        <v>414</v>
      </c>
      <c r="F1079" s="1499">
        <v>14</v>
      </c>
      <c r="G1079" s="1499">
        <v>17</v>
      </c>
      <c r="H1079" s="1499">
        <v>16</v>
      </c>
      <c r="I1079" s="1499">
        <v>24</v>
      </c>
      <c r="J1079" s="1499">
        <v>13</v>
      </c>
      <c r="K1079" s="1499">
        <v>12</v>
      </c>
      <c r="L1079" s="1499">
        <v>19</v>
      </c>
      <c r="M1079" s="1499">
        <v>15</v>
      </c>
      <c r="N1079" s="1499">
        <v>17</v>
      </c>
      <c r="O1079" s="1499">
        <v>18</v>
      </c>
      <c r="P1079" s="1499">
        <v>23</v>
      </c>
      <c r="Q1079" s="1499">
        <v>31</v>
      </c>
      <c r="R1079" s="1499">
        <v>34</v>
      </c>
      <c r="S1079" s="1499">
        <v>44</v>
      </c>
      <c r="T1079" s="1499">
        <v>36</v>
      </c>
      <c r="U1079" s="1499">
        <v>30</v>
      </c>
      <c r="V1079" s="1499">
        <v>23</v>
      </c>
      <c r="W1079" s="1499">
        <v>17</v>
      </c>
      <c r="X1079" s="1499">
        <v>10</v>
      </c>
      <c r="Y1079" s="1499">
        <v>1</v>
      </c>
      <c r="Z1079" s="1499" t="s">
        <v>36</v>
      </c>
      <c r="AA1079" s="1508" t="s">
        <v>36</v>
      </c>
      <c r="AB1079" s="1499">
        <v>47</v>
      </c>
      <c r="AC1079" s="1499">
        <v>206</v>
      </c>
      <c r="AD1079" s="1508">
        <v>161</v>
      </c>
      <c r="AE1079" s="1500">
        <v>11.352657004830919</v>
      </c>
      <c r="AF1079" s="1500">
        <v>49.75845410628019</v>
      </c>
      <c r="AG1079" s="1501">
        <v>38.888888888888893</v>
      </c>
    </row>
    <row r="1080" spans="2:33" s="1520" customFormat="1" ht="11.45" customHeight="1">
      <c r="B1080" s="1536"/>
      <c r="C1080" s="1546"/>
      <c r="D1080" s="1518" t="s">
        <v>32</v>
      </c>
      <c r="E1080" s="1508">
        <v>506</v>
      </c>
      <c r="F1080" s="1499">
        <v>8</v>
      </c>
      <c r="G1080" s="1499">
        <v>10</v>
      </c>
      <c r="H1080" s="1499">
        <v>13</v>
      </c>
      <c r="I1080" s="1499">
        <v>22</v>
      </c>
      <c r="J1080" s="1499">
        <v>19</v>
      </c>
      <c r="K1080" s="1499">
        <v>18</v>
      </c>
      <c r="L1080" s="1499">
        <v>16</v>
      </c>
      <c r="M1080" s="1499">
        <v>20</v>
      </c>
      <c r="N1080" s="1499">
        <v>31</v>
      </c>
      <c r="O1080" s="1499">
        <v>28</v>
      </c>
      <c r="P1080" s="1499">
        <v>31</v>
      </c>
      <c r="Q1080" s="1499">
        <v>25</v>
      </c>
      <c r="R1080" s="1499">
        <v>39</v>
      </c>
      <c r="S1080" s="1499">
        <v>47</v>
      </c>
      <c r="T1080" s="1499">
        <v>54</v>
      </c>
      <c r="U1080" s="1499">
        <v>48</v>
      </c>
      <c r="V1080" s="1499">
        <v>37</v>
      </c>
      <c r="W1080" s="1499">
        <v>26</v>
      </c>
      <c r="X1080" s="1499">
        <v>12</v>
      </c>
      <c r="Y1080" s="1499">
        <v>2</v>
      </c>
      <c r="Z1080" s="1499" t="s">
        <v>36</v>
      </c>
      <c r="AA1080" s="1508" t="s">
        <v>36</v>
      </c>
      <c r="AB1080" s="1499">
        <v>31</v>
      </c>
      <c r="AC1080" s="1499">
        <v>249</v>
      </c>
      <c r="AD1080" s="1508">
        <v>226</v>
      </c>
      <c r="AE1080" s="1500">
        <v>6.1264822134387353</v>
      </c>
      <c r="AF1080" s="1500">
        <v>49.209486166007906</v>
      </c>
      <c r="AG1080" s="1501">
        <v>44.664031620553359</v>
      </c>
    </row>
    <row r="1081" spans="2:33" s="1520" customFormat="1" ht="11.45" customHeight="1">
      <c r="B1081" s="1544" t="s">
        <v>1782</v>
      </c>
      <c r="C1081" s="1545">
        <v>308</v>
      </c>
      <c r="D1081" s="1547" t="s">
        <v>1435</v>
      </c>
      <c r="E1081" s="1545">
        <v>689</v>
      </c>
      <c r="F1081" s="1548">
        <v>19</v>
      </c>
      <c r="G1081" s="1548">
        <v>27</v>
      </c>
      <c r="H1081" s="1548">
        <v>29</v>
      </c>
      <c r="I1081" s="1548">
        <v>36</v>
      </c>
      <c r="J1081" s="1548">
        <v>27</v>
      </c>
      <c r="K1081" s="1548">
        <v>17</v>
      </c>
      <c r="L1081" s="1548">
        <v>27</v>
      </c>
      <c r="M1081" s="1548">
        <v>39</v>
      </c>
      <c r="N1081" s="1548">
        <v>40</v>
      </c>
      <c r="O1081" s="1548">
        <v>47</v>
      </c>
      <c r="P1081" s="1548">
        <v>59</v>
      </c>
      <c r="Q1081" s="1548">
        <v>43</v>
      </c>
      <c r="R1081" s="1548">
        <v>41</v>
      </c>
      <c r="S1081" s="1548">
        <v>70</v>
      </c>
      <c r="T1081" s="1548">
        <v>64</v>
      </c>
      <c r="U1081" s="1548">
        <v>40</v>
      </c>
      <c r="V1081" s="1548">
        <v>32</v>
      </c>
      <c r="W1081" s="1548">
        <v>18</v>
      </c>
      <c r="X1081" s="1548">
        <v>12</v>
      </c>
      <c r="Y1081" s="1548">
        <v>2</v>
      </c>
      <c r="Z1081" s="1548" t="s">
        <v>36</v>
      </c>
      <c r="AA1081" s="1545" t="s">
        <v>36</v>
      </c>
      <c r="AB1081" s="1548">
        <v>75</v>
      </c>
      <c r="AC1081" s="1548">
        <v>376</v>
      </c>
      <c r="AD1081" s="1545">
        <v>238</v>
      </c>
      <c r="AE1081" s="1549">
        <v>10.885341074020319</v>
      </c>
      <c r="AF1081" s="1549">
        <v>54.571843251088538</v>
      </c>
      <c r="AG1081" s="1550">
        <v>34.542815674891145</v>
      </c>
    </row>
    <row r="1082" spans="2:33" s="1520" customFormat="1" ht="11.45" customHeight="1">
      <c r="B1082" s="1521"/>
      <c r="C1082" s="1522"/>
      <c r="D1082" s="1523" t="s">
        <v>31</v>
      </c>
      <c r="E1082" s="1508">
        <v>317</v>
      </c>
      <c r="F1082" s="1499">
        <v>11</v>
      </c>
      <c r="G1082" s="1499">
        <v>11</v>
      </c>
      <c r="H1082" s="1499">
        <v>12</v>
      </c>
      <c r="I1082" s="1499">
        <v>15</v>
      </c>
      <c r="J1082" s="1499">
        <v>15</v>
      </c>
      <c r="K1082" s="1499">
        <v>8</v>
      </c>
      <c r="L1082" s="1499">
        <v>12</v>
      </c>
      <c r="M1082" s="1499">
        <v>17</v>
      </c>
      <c r="N1082" s="1499">
        <v>21</v>
      </c>
      <c r="O1082" s="1499">
        <v>28</v>
      </c>
      <c r="P1082" s="1499">
        <v>22</v>
      </c>
      <c r="Q1082" s="1499">
        <v>23</v>
      </c>
      <c r="R1082" s="1499">
        <v>17</v>
      </c>
      <c r="S1082" s="1499">
        <v>37</v>
      </c>
      <c r="T1082" s="1499">
        <v>26</v>
      </c>
      <c r="U1082" s="1499">
        <v>19</v>
      </c>
      <c r="V1082" s="1499">
        <v>11</v>
      </c>
      <c r="W1082" s="1499">
        <v>6</v>
      </c>
      <c r="X1082" s="1499">
        <v>5</v>
      </c>
      <c r="Y1082" s="1499">
        <v>1</v>
      </c>
      <c r="Z1082" s="1499" t="s">
        <v>36</v>
      </c>
      <c r="AA1082" s="1508" t="s">
        <v>36</v>
      </c>
      <c r="AB1082" s="1499">
        <v>34</v>
      </c>
      <c r="AC1082" s="1499">
        <v>178</v>
      </c>
      <c r="AD1082" s="1508">
        <v>105</v>
      </c>
      <c r="AE1082" s="1500">
        <v>10.725552050473187</v>
      </c>
      <c r="AF1082" s="1500">
        <v>56.151419558359613</v>
      </c>
      <c r="AG1082" s="1501">
        <v>33.123028391167189</v>
      </c>
    </row>
    <row r="1083" spans="2:33" s="1520" customFormat="1" ht="11.45" customHeight="1">
      <c r="B1083" s="1537"/>
      <c r="C1083" s="1538"/>
      <c r="D1083" s="1539" t="s">
        <v>32</v>
      </c>
      <c r="E1083" s="1540">
        <v>372</v>
      </c>
      <c r="F1083" s="1541">
        <v>8</v>
      </c>
      <c r="G1083" s="1541">
        <v>16</v>
      </c>
      <c r="H1083" s="1541">
        <v>17</v>
      </c>
      <c r="I1083" s="1541">
        <v>21</v>
      </c>
      <c r="J1083" s="1541">
        <v>12</v>
      </c>
      <c r="K1083" s="1541">
        <v>9</v>
      </c>
      <c r="L1083" s="1541">
        <v>15</v>
      </c>
      <c r="M1083" s="1541">
        <v>22</v>
      </c>
      <c r="N1083" s="1541">
        <v>19</v>
      </c>
      <c r="O1083" s="1541">
        <v>19</v>
      </c>
      <c r="P1083" s="1541">
        <v>37</v>
      </c>
      <c r="Q1083" s="1541">
        <v>20</v>
      </c>
      <c r="R1083" s="1541">
        <v>24</v>
      </c>
      <c r="S1083" s="1541">
        <v>33</v>
      </c>
      <c r="T1083" s="1541">
        <v>38</v>
      </c>
      <c r="U1083" s="1541">
        <v>21</v>
      </c>
      <c r="V1083" s="1541">
        <v>21</v>
      </c>
      <c r="W1083" s="1541">
        <v>12</v>
      </c>
      <c r="X1083" s="1541">
        <v>7</v>
      </c>
      <c r="Y1083" s="1541">
        <v>1</v>
      </c>
      <c r="Z1083" s="1541" t="s">
        <v>36</v>
      </c>
      <c r="AA1083" s="1540" t="s">
        <v>36</v>
      </c>
      <c r="AB1083" s="1541">
        <v>41</v>
      </c>
      <c r="AC1083" s="1541">
        <v>198</v>
      </c>
      <c r="AD1083" s="1540">
        <v>133</v>
      </c>
      <c r="AE1083" s="1542">
        <v>11.021505376344086</v>
      </c>
      <c r="AF1083" s="1542">
        <v>53.225806451612897</v>
      </c>
      <c r="AG1083" s="1543">
        <v>35.752688172043015</v>
      </c>
    </row>
    <row r="1084" spans="2:33" s="1520" customFormat="1" ht="11.45" customHeight="1">
      <c r="B1084" s="1536" t="s">
        <v>1783</v>
      </c>
      <c r="C1084" s="1508">
        <v>1264</v>
      </c>
      <c r="D1084" s="1518" t="s">
        <v>1435</v>
      </c>
      <c r="E1084" s="1508">
        <v>3098</v>
      </c>
      <c r="F1084" s="1499">
        <v>70</v>
      </c>
      <c r="G1084" s="1499">
        <v>87</v>
      </c>
      <c r="H1084" s="1499">
        <v>106</v>
      </c>
      <c r="I1084" s="1499">
        <v>120</v>
      </c>
      <c r="J1084" s="1499">
        <v>86</v>
      </c>
      <c r="K1084" s="1499">
        <v>95</v>
      </c>
      <c r="L1084" s="1499">
        <v>114</v>
      </c>
      <c r="M1084" s="1499">
        <v>124</v>
      </c>
      <c r="N1084" s="1499">
        <v>141</v>
      </c>
      <c r="O1084" s="1499">
        <v>169</v>
      </c>
      <c r="P1084" s="1499">
        <v>199</v>
      </c>
      <c r="Q1084" s="1499">
        <v>255</v>
      </c>
      <c r="R1084" s="1499">
        <v>267</v>
      </c>
      <c r="S1084" s="1499">
        <v>296</v>
      </c>
      <c r="T1084" s="1499">
        <v>288</v>
      </c>
      <c r="U1084" s="1499">
        <v>199</v>
      </c>
      <c r="V1084" s="1499">
        <v>223</v>
      </c>
      <c r="W1084" s="1499">
        <v>144</v>
      </c>
      <c r="X1084" s="1499">
        <v>82</v>
      </c>
      <c r="Y1084" s="1499">
        <v>25</v>
      </c>
      <c r="Z1084" s="1499">
        <v>3</v>
      </c>
      <c r="AA1084" s="1508">
        <v>5</v>
      </c>
      <c r="AB1084" s="1499">
        <v>263</v>
      </c>
      <c r="AC1084" s="1499">
        <v>1570</v>
      </c>
      <c r="AD1084" s="1508">
        <v>1260</v>
      </c>
      <c r="AE1084" s="1500">
        <v>8.5030714516650505</v>
      </c>
      <c r="AF1084" s="1500">
        <v>50.759780148722925</v>
      </c>
      <c r="AG1084" s="1501">
        <v>40.737148399612025</v>
      </c>
    </row>
    <row r="1085" spans="2:33" s="1520" customFormat="1" ht="11.45" customHeight="1">
      <c r="B1085" s="1521"/>
      <c r="C1085" s="1522"/>
      <c r="D1085" s="1523" t="s">
        <v>31</v>
      </c>
      <c r="E1085" s="1508">
        <v>1399</v>
      </c>
      <c r="F1085" s="1499">
        <v>34</v>
      </c>
      <c r="G1085" s="1499">
        <v>46</v>
      </c>
      <c r="H1085" s="1499">
        <v>56</v>
      </c>
      <c r="I1085" s="1499">
        <v>62</v>
      </c>
      <c r="J1085" s="1499">
        <v>42</v>
      </c>
      <c r="K1085" s="1499">
        <v>44</v>
      </c>
      <c r="L1085" s="1499">
        <v>61</v>
      </c>
      <c r="M1085" s="1499">
        <v>55</v>
      </c>
      <c r="N1085" s="1499">
        <v>67</v>
      </c>
      <c r="O1085" s="1499">
        <v>75</v>
      </c>
      <c r="P1085" s="1499">
        <v>95</v>
      </c>
      <c r="Q1085" s="1499">
        <v>129</v>
      </c>
      <c r="R1085" s="1499">
        <v>127</v>
      </c>
      <c r="S1085" s="1499">
        <v>154</v>
      </c>
      <c r="T1085" s="1499">
        <v>131</v>
      </c>
      <c r="U1085" s="1499">
        <v>89</v>
      </c>
      <c r="V1085" s="1499">
        <v>69</v>
      </c>
      <c r="W1085" s="1499">
        <v>43</v>
      </c>
      <c r="X1085" s="1499">
        <v>16</v>
      </c>
      <c r="Y1085" s="1499">
        <v>2</v>
      </c>
      <c r="Z1085" s="1499" t="s">
        <v>36</v>
      </c>
      <c r="AA1085" s="1508">
        <v>2</v>
      </c>
      <c r="AB1085" s="1499">
        <v>136</v>
      </c>
      <c r="AC1085" s="1499">
        <v>757</v>
      </c>
      <c r="AD1085" s="1508">
        <v>504</v>
      </c>
      <c r="AE1085" s="1500">
        <v>9.7351467430207581</v>
      </c>
      <c r="AF1085" s="1500">
        <v>54.187544738725848</v>
      </c>
      <c r="AG1085" s="1501">
        <v>36.077308518253396</v>
      </c>
    </row>
    <row r="1086" spans="2:33" s="1520" customFormat="1" ht="11.45" customHeight="1">
      <c r="B1086" s="1536"/>
      <c r="C1086" s="1546"/>
      <c r="D1086" s="1518" t="s">
        <v>32</v>
      </c>
      <c r="E1086" s="1508">
        <v>1699</v>
      </c>
      <c r="F1086" s="1499">
        <v>36</v>
      </c>
      <c r="G1086" s="1499">
        <v>41</v>
      </c>
      <c r="H1086" s="1499">
        <v>50</v>
      </c>
      <c r="I1086" s="1499">
        <v>58</v>
      </c>
      <c r="J1086" s="1499">
        <v>44</v>
      </c>
      <c r="K1086" s="1499">
        <v>51</v>
      </c>
      <c r="L1086" s="1499">
        <v>53</v>
      </c>
      <c r="M1086" s="1499">
        <v>69</v>
      </c>
      <c r="N1086" s="1499">
        <v>74</v>
      </c>
      <c r="O1086" s="1499">
        <v>94</v>
      </c>
      <c r="P1086" s="1499">
        <v>104</v>
      </c>
      <c r="Q1086" s="1499">
        <v>126</v>
      </c>
      <c r="R1086" s="1499">
        <v>140</v>
      </c>
      <c r="S1086" s="1499">
        <v>142</v>
      </c>
      <c r="T1086" s="1499">
        <v>157</v>
      </c>
      <c r="U1086" s="1499">
        <v>110</v>
      </c>
      <c r="V1086" s="1499">
        <v>154</v>
      </c>
      <c r="W1086" s="1499">
        <v>101</v>
      </c>
      <c r="X1086" s="1499">
        <v>66</v>
      </c>
      <c r="Y1086" s="1499">
        <v>23</v>
      </c>
      <c r="Z1086" s="1499">
        <v>3</v>
      </c>
      <c r="AA1086" s="1508">
        <v>3</v>
      </c>
      <c r="AB1086" s="1499">
        <v>127</v>
      </c>
      <c r="AC1086" s="1499">
        <v>813</v>
      </c>
      <c r="AD1086" s="1508">
        <v>756</v>
      </c>
      <c r="AE1086" s="1500">
        <v>7.4882075471698117</v>
      </c>
      <c r="AF1086" s="1500">
        <v>47.936320754716981</v>
      </c>
      <c r="AG1086" s="1501">
        <v>44.575471698113205</v>
      </c>
    </row>
    <row r="1087" spans="2:33" s="1520" customFormat="1" ht="11.45" customHeight="1">
      <c r="B1087" s="1544" t="s">
        <v>1784</v>
      </c>
      <c r="C1087" s="1545">
        <v>62</v>
      </c>
      <c r="D1087" s="1547" t="s">
        <v>1435</v>
      </c>
      <c r="E1087" s="1545">
        <v>141</v>
      </c>
      <c r="F1087" s="1548">
        <v>2</v>
      </c>
      <c r="G1087" s="1548">
        <v>1</v>
      </c>
      <c r="H1087" s="1548" t="s">
        <v>36</v>
      </c>
      <c r="I1087" s="1548">
        <v>5</v>
      </c>
      <c r="J1087" s="1548">
        <v>5</v>
      </c>
      <c r="K1087" s="1548">
        <v>2</v>
      </c>
      <c r="L1087" s="1548">
        <v>2</v>
      </c>
      <c r="M1087" s="1548">
        <v>1</v>
      </c>
      <c r="N1087" s="1548">
        <v>3</v>
      </c>
      <c r="O1087" s="1548">
        <v>6</v>
      </c>
      <c r="P1087" s="1548">
        <v>11</v>
      </c>
      <c r="Q1087" s="1548">
        <v>13</v>
      </c>
      <c r="R1087" s="1548">
        <v>18</v>
      </c>
      <c r="S1087" s="1548">
        <v>13</v>
      </c>
      <c r="T1087" s="1548">
        <v>17</v>
      </c>
      <c r="U1087" s="1548">
        <v>14</v>
      </c>
      <c r="V1087" s="1548">
        <v>8</v>
      </c>
      <c r="W1087" s="1548">
        <v>12</v>
      </c>
      <c r="X1087" s="1548">
        <v>8</v>
      </c>
      <c r="Y1087" s="1548" t="s">
        <v>36</v>
      </c>
      <c r="Z1087" s="1548" t="s">
        <v>36</v>
      </c>
      <c r="AA1087" s="1545" t="s">
        <v>36</v>
      </c>
      <c r="AB1087" s="1548">
        <v>3</v>
      </c>
      <c r="AC1087" s="1548">
        <v>66</v>
      </c>
      <c r="AD1087" s="1545">
        <v>72</v>
      </c>
      <c r="AE1087" s="1549">
        <v>2.1276595744680851</v>
      </c>
      <c r="AF1087" s="1549">
        <v>46.808510638297875</v>
      </c>
      <c r="AG1087" s="1550">
        <v>51.063829787234042</v>
      </c>
    </row>
    <row r="1088" spans="2:33" s="1520" customFormat="1" ht="11.45" customHeight="1">
      <c r="B1088" s="1521"/>
      <c r="C1088" s="1522"/>
      <c r="D1088" s="1523" t="s">
        <v>31</v>
      </c>
      <c r="E1088" s="1508">
        <v>63</v>
      </c>
      <c r="F1088" s="1499">
        <v>2</v>
      </c>
      <c r="G1088" s="1499">
        <v>1</v>
      </c>
      <c r="H1088" s="1499" t="s">
        <v>36</v>
      </c>
      <c r="I1088" s="1499">
        <v>1</v>
      </c>
      <c r="J1088" s="1499">
        <v>3</v>
      </c>
      <c r="K1088" s="1499">
        <v>1</v>
      </c>
      <c r="L1088" s="1499">
        <v>1</v>
      </c>
      <c r="M1088" s="1499" t="s">
        <v>36</v>
      </c>
      <c r="N1088" s="1499">
        <v>1</v>
      </c>
      <c r="O1088" s="1499">
        <v>2</v>
      </c>
      <c r="P1088" s="1499">
        <v>5</v>
      </c>
      <c r="Q1088" s="1499">
        <v>6</v>
      </c>
      <c r="R1088" s="1499">
        <v>9</v>
      </c>
      <c r="S1088" s="1499">
        <v>8</v>
      </c>
      <c r="T1088" s="1499">
        <v>7</v>
      </c>
      <c r="U1088" s="1499">
        <v>4</v>
      </c>
      <c r="V1088" s="1499">
        <v>3</v>
      </c>
      <c r="W1088" s="1499">
        <v>5</v>
      </c>
      <c r="X1088" s="1499">
        <v>4</v>
      </c>
      <c r="Y1088" s="1499" t="s">
        <v>36</v>
      </c>
      <c r="Z1088" s="1499" t="s">
        <v>36</v>
      </c>
      <c r="AA1088" s="1508" t="s">
        <v>36</v>
      </c>
      <c r="AB1088" s="1499">
        <v>3</v>
      </c>
      <c r="AC1088" s="1499">
        <v>29</v>
      </c>
      <c r="AD1088" s="1508">
        <v>31</v>
      </c>
      <c r="AE1088" s="1500">
        <v>4.7619047619047619</v>
      </c>
      <c r="AF1088" s="1500">
        <v>46.031746031746032</v>
      </c>
      <c r="AG1088" s="1501">
        <v>49.206349206349202</v>
      </c>
    </row>
    <row r="1089" spans="2:64" s="1520" customFormat="1" ht="11.45" customHeight="1">
      <c r="B1089" s="1537"/>
      <c r="C1089" s="1538"/>
      <c r="D1089" s="1539" t="s">
        <v>32</v>
      </c>
      <c r="E1089" s="1540">
        <v>78</v>
      </c>
      <c r="F1089" s="1541" t="s">
        <v>36</v>
      </c>
      <c r="G1089" s="1541" t="s">
        <v>36</v>
      </c>
      <c r="H1089" s="1541" t="s">
        <v>36</v>
      </c>
      <c r="I1089" s="1541">
        <v>4</v>
      </c>
      <c r="J1089" s="1541">
        <v>2</v>
      </c>
      <c r="K1089" s="1541">
        <v>1</v>
      </c>
      <c r="L1089" s="1541">
        <v>1</v>
      </c>
      <c r="M1089" s="1541">
        <v>1</v>
      </c>
      <c r="N1089" s="1541">
        <v>2</v>
      </c>
      <c r="O1089" s="1541">
        <v>4</v>
      </c>
      <c r="P1089" s="1541">
        <v>6</v>
      </c>
      <c r="Q1089" s="1541">
        <v>7</v>
      </c>
      <c r="R1089" s="1541">
        <v>9</v>
      </c>
      <c r="S1089" s="1541">
        <v>5</v>
      </c>
      <c r="T1089" s="1541">
        <v>10</v>
      </c>
      <c r="U1089" s="1541">
        <v>10</v>
      </c>
      <c r="V1089" s="1541">
        <v>5</v>
      </c>
      <c r="W1089" s="1541">
        <v>7</v>
      </c>
      <c r="X1089" s="1541">
        <v>4</v>
      </c>
      <c r="Y1089" s="1541" t="s">
        <v>36</v>
      </c>
      <c r="Z1089" s="1541" t="s">
        <v>36</v>
      </c>
      <c r="AA1089" s="1540" t="s">
        <v>36</v>
      </c>
      <c r="AB1089" s="1541" t="s">
        <v>36</v>
      </c>
      <c r="AC1089" s="1541">
        <v>37</v>
      </c>
      <c r="AD1089" s="1540">
        <v>41</v>
      </c>
      <c r="AE1089" s="1542">
        <v>0</v>
      </c>
      <c r="AF1089" s="1542">
        <v>47.435897435897431</v>
      </c>
      <c r="AG1089" s="1543">
        <v>52.564102564102569</v>
      </c>
    </row>
    <row r="1090" spans="2:64" s="1520" customFormat="1" ht="11.45" customHeight="1">
      <c r="B1090" s="1536" t="s">
        <v>1785</v>
      </c>
      <c r="C1090" s="1508">
        <v>99</v>
      </c>
      <c r="D1090" s="1518" t="s">
        <v>1435</v>
      </c>
      <c r="E1090" s="1508">
        <v>235</v>
      </c>
      <c r="F1090" s="1499" t="s">
        <v>36</v>
      </c>
      <c r="G1090" s="1499">
        <v>5</v>
      </c>
      <c r="H1090" s="1499">
        <v>5</v>
      </c>
      <c r="I1090" s="1499">
        <v>7</v>
      </c>
      <c r="J1090" s="1499">
        <v>5</v>
      </c>
      <c r="K1090" s="1499">
        <v>4</v>
      </c>
      <c r="L1090" s="1499">
        <v>3</v>
      </c>
      <c r="M1090" s="1499">
        <v>7</v>
      </c>
      <c r="N1090" s="1499">
        <v>6</v>
      </c>
      <c r="O1090" s="1499">
        <v>10</v>
      </c>
      <c r="P1090" s="1499">
        <v>18</v>
      </c>
      <c r="Q1090" s="1499">
        <v>17</v>
      </c>
      <c r="R1090" s="1499">
        <v>20</v>
      </c>
      <c r="S1090" s="1499">
        <v>29</v>
      </c>
      <c r="T1090" s="1499">
        <v>21</v>
      </c>
      <c r="U1090" s="1499">
        <v>18</v>
      </c>
      <c r="V1090" s="1499">
        <v>27</v>
      </c>
      <c r="W1090" s="1499">
        <v>14</v>
      </c>
      <c r="X1090" s="1499">
        <v>15</v>
      </c>
      <c r="Y1090" s="1499">
        <v>3</v>
      </c>
      <c r="Z1090" s="1499">
        <v>1</v>
      </c>
      <c r="AA1090" s="1508" t="s">
        <v>36</v>
      </c>
      <c r="AB1090" s="1499">
        <v>10</v>
      </c>
      <c r="AC1090" s="1499">
        <v>97</v>
      </c>
      <c r="AD1090" s="1508">
        <v>128</v>
      </c>
      <c r="AE1090" s="1500">
        <v>4.2553191489361701</v>
      </c>
      <c r="AF1090" s="1500">
        <v>41.276595744680847</v>
      </c>
      <c r="AG1090" s="1501">
        <v>54.468085106382979</v>
      </c>
    </row>
    <row r="1091" spans="2:64" s="1520" customFormat="1" ht="11.45" customHeight="1">
      <c r="B1091" s="1521"/>
      <c r="C1091" s="1522"/>
      <c r="D1091" s="1523" t="s">
        <v>31</v>
      </c>
      <c r="E1091" s="1508">
        <v>122</v>
      </c>
      <c r="F1091" s="1499" t="s">
        <v>36</v>
      </c>
      <c r="G1091" s="1499">
        <v>2</v>
      </c>
      <c r="H1091" s="1499">
        <v>4</v>
      </c>
      <c r="I1091" s="1499">
        <v>2</v>
      </c>
      <c r="J1091" s="1499">
        <v>2</v>
      </c>
      <c r="K1091" s="1499">
        <v>1</v>
      </c>
      <c r="L1091" s="1499">
        <v>1</v>
      </c>
      <c r="M1091" s="1499">
        <v>3</v>
      </c>
      <c r="N1091" s="1499">
        <v>2</v>
      </c>
      <c r="O1091" s="1499">
        <v>7</v>
      </c>
      <c r="P1091" s="1499">
        <v>13</v>
      </c>
      <c r="Q1091" s="1499">
        <v>11</v>
      </c>
      <c r="R1091" s="1499">
        <v>12</v>
      </c>
      <c r="S1091" s="1499">
        <v>12</v>
      </c>
      <c r="T1091" s="1499">
        <v>15</v>
      </c>
      <c r="U1091" s="1499">
        <v>9</v>
      </c>
      <c r="V1091" s="1499">
        <v>10</v>
      </c>
      <c r="W1091" s="1499">
        <v>4</v>
      </c>
      <c r="X1091" s="1499">
        <v>9</v>
      </c>
      <c r="Y1091" s="1499">
        <v>2</v>
      </c>
      <c r="Z1091" s="1499">
        <v>1</v>
      </c>
      <c r="AA1091" s="1508" t="s">
        <v>36</v>
      </c>
      <c r="AB1091" s="1499">
        <v>6</v>
      </c>
      <c r="AC1091" s="1499">
        <v>54</v>
      </c>
      <c r="AD1091" s="1508">
        <v>62</v>
      </c>
      <c r="AE1091" s="1500">
        <v>4.918032786885246</v>
      </c>
      <c r="AF1091" s="1500">
        <v>44.26229508196721</v>
      </c>
      <c r="AG1091" s="1501">
        <v>50.819672131147541</v>
      </c>
    </row>
    <row r="1092" spans="2:64" s="1520" customFormat="1" ht="11.45" customHeight="1" thickBot="1">
      <c r="B1092" s="1551"/>
      <c r="C1092" s="1588"/>
      <c r="D1092" s="1553" t="s">
        <v>32</v>
      </c>
      <c r="E1092" s="1554">
        <v>113</v>
      </c>
      <c r="F1092" s="1555" t="s">
        <v>36</v>
      </c>
      <c r="G1092" s="1555">
        <v>3</v>
      </c>
      <c r="H1092" s="1555">
        <v>1</v>
      </c>
      <c r="I1092" s="1555">
        <v>5</v>
      </c>
      <c r="J1092" s="1555">
        <v>3</v>
      </c>
      <c r="K1092" s="1555">
        <v>3</v>
      </c>
      <c r="L1092" s="1555">
        <v>2</v>
      </c>
      <c r="M1092" s="1555">
        <v>4</v>
      </c>
      <c r="N1092" s="1555">
        <v>4</v>
      </c>
      <c r="O1092" s="1555">
        <v>3</v>
      </c>
      <c r="P1092" s="1555">
        <v>5</v>
      </c>
      <c r="Q1092" s="1555">
        <v>6</v>
      </c>
      <c r="R1092" s="1555">
        <v>8</v>
      </c>
      <c r="S1092" s="1555">
        <v>17</v>
      </c>
      <c r="T1092" s="1555">
        <v>6</v>
      </c>
      <c r="U1092" s="1555">
        <v>9</v>
      </c>
      <c r="V1092" s="1555">
        <v>17</v>
      </c>
      <c r="W1092" s="1555">
        <v>10</v>
      </c>
      <c r="X1092" s="1555">
        <v>6</v>
      </c>
      <c r="Y1092" s="1555">
        <v>1</v>
      </c>
      <c r="Z1092" s="1555" t="s">
        <v>36</v>
      </c>
      <c r="AA1092" s="1554" t="s">
        <v>36</v>
      </c>
      <c r="AB1092" s="1555">
        <v>4</v>
      </c>
      <c r="AC1092" s="1555">
        <v>43</v>
      </c>
      <c r="AD1092" s="1554">
        <v>66</v>
      </c>
      <c r="AE1092" s="1556">
        <v>3.5398230088495577</v>
      </c>
      <c r="AF1092" s="1556">
        <v>38.053097345132741</v>
      </c>
      <c r="AG1092" s="1557">
        <v>58.407079646017699</v>
      </c>
    </row>
    <row r="1093" spans="2:64" s="1482" customFormat="1" ht="14.25">
      <c r="B1093" s="1479" t="s">
        <v>1399</v>
      </c>
      <c r="C1093" s="1480"/>
      <c r="D1093" s="1481"/>
      <c r="AA1093" s="1558"/>
      <c r="AD1093" s="1558"/>
      <c r="AH1093" s="1483"/>
      <c r="BL1093" s="1484"/>
    </row>
    <row r="1094" spans="2:64" s="1482" customFormat="1" ht="6" customHeight="1" thickBot="1">
      <c r="C1094" s="1480"/>
      <c r="D1094" s="1481"/>
      <c r="AA1094" s="1558"/>
      <c r="AD1094" s="1558"/>
      <c r="AH1094" s="1483"/>
      <c r="BL1094" s="1484"/>
    </row>
    <row r="1095" spans="2:64" s="1495" customFormat="1" ht="44.25" customHeight="1" thickBot="1">
      <c r="B1095" s="1559" t="s">
        <v>1400</v>
      </c>
      <c r="C1095" s="1560" t="s">
        <v>1401</v>
      </c>
      <c r="D1095" s="1561" t="s">
        <v>283</v>
      </c>
      <c r="E1095" s="1562"/>
      <c r="F1095" s="1563" t="s">
        <v>1402</v>
      </c>
      <c r="G1095" s="1564" t="s">
        <v>1403</v>
      </c>
      <c r="H1095" s="1564" t="s">
        <v>1404</v>
      </c>
      <c r="I1095" s="1564" t="s">
        <v>1405</v>
      </c>
      <c r="J1095" s="1564" t="s">
        <v>1406</v>
      </c>
      <c r="K1095" s="1564" t="s">
        <v>1407</v>
      </c>
      <c r="L1095" s="1564" t="s">
        <v>1408</v>
      </c>
      <c r="M1095" s="1564" t="s">
        <v>1409</v>
      </c>
      <c r="N1095" s="1564" t="s">
        <v>1410</v>
      </c>
      <c r="O1095" s="1564" t="s">
        <v>1411</v>
      </c>
      <c r="P1095" s="1564" t="s">
        <v>1412</v>
      </c>
      <c r="Q1095" s="1564" t="s">
        <v>1413</v>
      </c>
      <c r="R1095" s="1564" t="s">
        <v>1414</v>
      </c>
      <c r="S1095" s="1564" t="s">
        <v>1415</v>
      </c>
      <c r="T1095" s="1564" t="s">
        <v>1416</v>
      </c>
      <c r="U1095" s="1564" t="s">
        <v>1417</v>
      </c>
      <c r="V1095" s="1564" t="s">
        <v>1418</v>
      </c>
      <c r="W1095" s="1564" t="s">
        <v>1419</v>
      </c>
      <c r="X1095" s="1564" t="s">
        <v>1420</v>
      </c>
      <c r="Y1095" s="1564" t="s">
        <v>1421</v>
      </c>
      <c r="Z1095" s="1564" t="s">
        <v>1422</v>
      </c>
      <c r="AA1095" s="1565" t="s">
        <v>1423</v>
      </c>
      <c r="AB1095" s="1566" t="s">
        <v>1424</v>
      </c>
      <c r="AC1095" s="1564" t="s">
        <v>1425</v>
      </c>
      <c r="AD1095" s="1565" t="s">
        <v>1426</v>
      </c>
      <c r="AE1095" s="1566" t="s">
        <v>1427</v>
      </c>
      <c r="AF1095" s="1564" t="s">
        <v>1428</v>
      </c>
      <c r="AG1095" s="1567" t="s">
        <v>1429</v>
      </c>
    </row>
    <row r="1096" spans="2:64" s="1520" customFormat="1" ht="11.45" customHeight="1" thickTop="1">
      <c r="B1096" s="1568" t="s">
        <v>1786</v>
      </c>
      <c r="C1096" s="1589">
        <v>100</v>
      </c>
      <c r="D1096" s="1569" t="s">
        <v>1435</v>
      </c>
      <c r="E1096" s="1497">
        <v>227</v>
      </c>
      <c r="F1096" s="1570">
        <v>1</v>
      </c>
      <c r="G1096" s="1570">
        <v>2</v>
      </c>
      <c r="H1096" s="1570">
        <v>3</v>
      </c>
      <c r="I1096" s="1570">
        <v>17</v>
      </c>
      <c r="J1096" s="1570">
        <v>7</v>
      </c>
      <c r="K1096" s="1570">
        <v>1</v>
      </c>
      <c r="L1096" s="1570">
        <v>4</v>
      </c>
      <c r="M1096" s="1570">
        <v>3</v>
      </c>
      <c r="N1096" s="1570">
        <v>12</v>
      </c>
      <c r="O1096" s="1570">
        <v>18</v>
      </c>
      <c r="P1096" s="1570">
        <v>14</v>
      </c>
      <c r="Q1096" s="1570">
        <v>13</v>
      </c>
      <c r="R1096" s="1570">
        <v>13</v>
      </c>
      <c r="S1096" s="1570">
        <v>32</v>
      </c>
      <c r="T1096" s="1570">
        <v>29</v>
      </c>
      <c r="U1096" s="1570">
        <v>22</v>
      </c>
      <c r="V1096" s="1570">
        <v>19</v>
      </c>
      <c r="W1096" s="1570">
        <v>12</v>
      </c>
      <c r="X1096" s="1570">
        <v>5</v>
      </c>
      <c r="Y1096" s="1570" t="s">
        <v>36</v>
      </c>
      <c r="Z1096" s="1570" t="s">
        <v>36</v>
      </c>
      <c r="AA1096" s="1497" t="s">
        <v>36</v>
      </c>
      <c r="AB1096" s="1570">
        <v>6</v>
      </c>
      <c r="AC1096" s="1570">
        <v>102</v>
      </c>
      <c r="AD1096" s="1497">
        <v>119</v>
      </c>
      <c r="AE1096" s="1571">
        <v>2.643171806167401</v>
      </c>
      <c r="AF1096" s="1571">
        <v>44.933920704845818</v>
      </c>
      <c r="AG1096" s="1572">
        <v>52.42290748898678</v>
      </c>
    </row>
    <row r="1097" spans="2:64" s="1520" customFormat="1" ht="11.45" customHeight="1">
      <c r="B1097" s="1521"/>
      <c r="C1097" s="1577"/>
      <c r="D1097" s="1523" t="s">
        <v>31</v>
      </c>
      <c r="E1097" s="1508">
        <v>103</v>
      </c>
      <c r="F1097" s="1499" t="s">
        <v>36</v>
      </c>
      <c r="G1097" s="1499">
        <v>1</v>
      </c>
      <c r="H1097" s="1499">
        <v>1</v>
      </c>
      <c r="I1097" s="1499">
        <v>8</v>
      </c>
      <c r="J1097" s="1499">
        <v>3</v>
      </c>
      <c r="K1097" s="1499" t="s">
        <v>36</v>
      </c>
      <c r="L1097" s="1499">
        <v>3</v>
      </c>
      <c r="M1097" s="1499">
        <v>2</v>
      </c>
      <c r="N1097" s="1499">
        <v>6</v>
      </c>
      <c r="O1097" s="1499">
        <v>9</v>
      </c>
      <c r="P1097" s="1499">
        <v>6</v>
      </c>
      <c r="Q1097" s="1499">
        <v>8</v>
      </c>
      <c r="R1097" s="1499">
        <v>5</v>
      </c>
      <c r="S1097" s="1499">
        <v>16</v>
      </c>
      <c r="T1097" s="1499">
        <v>17</v>
      </c>
      <c r="U1097" s="1499">
        <v>6</v>
      </c>
      <c r="V1097" s="1499">
        <v>6</v>
      </c>
      <c r="W1097" s="1499">
        <v>4</v>
      </c>
      <c r="X1097" s="1499">
        <v>2</v>
      </c>
      <c r="Y1097" s="1499" t="s">
        <v>36</v>
      </c>
      <c r="Z1097" s="1499" t="s">
        <v>36</v>
      </c>
      <c r="AA1097" s="1508" t="s">
        <v>36</v>
      </c>
      <c r="AB1097" s="1499">
        <v>2</v>
      </c>
      <c r="AC1097" s="1499">
        <v>50</v>
      </c>
      <c r="AD1097" s="1508">
        <v>51</v>
      </c>
      <c r="AE1097" s="1500">
        <v>1.9417475728155338</v>
      </c>
      <c r="AF1097" s="1500">
        <v>48.543689320388353</v>
      </c>
      <c r="AG1097" s="1501">
        <v>49.514563106796118</v>
      </c>
    </row>
    <row r="1098" spans="2:64" s="1520" customFormat="1" ht="11.45" customHeight="1">
      <c r="B1098" s="1536"/>
      <c r="C1098" s="1580"/>
      <c r="D1098" s="1531" t="s">
        <v>32</v>
      </c>
      <c r="E1098" s="1581">
        <v>124</v>
      </c>
      <c r="F1098" s="1582">
        <v>1</v>
      </c>
      <c r="G1098" s="1582">
        <v>1</v>
      </c>
      <c r="H1098" s="1582">
        <v>2</v>
      </c>
      <c r="I1098" s="1582">
        <v>9</v>
      </c>
      <c r="J1098" s="1582">
        <v>4</v>
      </c>
      <c r="K1098" s="1582">
        <v>1</v>
      </c>
      <c r="L1098" s="1582">
        <v>1</v>
      </c>
      <c r="M1098" s="1582">
        <v>1</v>
      </c>
      <c r="N1098" s="1582">
        <v>6</v>
      </c>
      <c r="O1098" s="1582">
        <v>9</v>
      </c>
      <c r="P1098" s="1582">
        <v>8</v>
      </c>
      <c r="Q1098" s="1582">
        <v>5</v>
      </c>
      <c r="R1098" s="1582">
        <v>8</v>
      </c>
      <c r="S1098" s="1582">
        <v>16</v>
      </c>
      <c r="T1098" s="1582">
        <v>12</v>
      </c>
      <c r="U1098" s="1582">
        <v>16</v>
      </c>
      <c r="V1098" s="1582">
        <v>13</v>
      </c>
      <c r="W1098" s="1582">
        <v>8</v>
      </c>
      <c r="X1098" s="1582">
        <v>3</v>
      </c>
      <c r="Y1098" s="1582" t="s">
        <v>36</v>
      </c>
      <c r="Z1098" s="1582" t="s">
        <v>36</v>
      </c>
      <c r="AA1098" s="1581" t="s">
        <v>36</v>
      </c>
      <c r="AB1098" s="1582">
        <v>4</v>
      </c>
      <c r="AC1098" s="1582">
        <v>52</v>
      </c>
      <c r="AD1098" s="1581">
        <v>68</v>
      </c>
      <c r="AE1098" s="1534">
        <v>3.225806451612903</v>
      </c>
      <c r="AF1098" s="1534">
        <v>41.935483870967744</v>
      </c>
      <c r="AG1098" s="1535">
        <v>54.838709677419352</v>
      </c>
    </row>
    <row r="1099" spans="2:64" s="1520" customFormat="1" ht="11.45" customHeight="1">
      <c r="B1099" s="1583" t="s">
        <v>1787</v>
      </c>
      <c r="C1099" s="1508">
        <v>1121</v>
      </c>
      <c r="D1099" s="1518" t="s">
        <v>1435</v>
      </c>
      <c r="E1099" s="1508">
        <v>2582</v>
      </c>
      <c r="F1099" s="1499">
        <v>32</v>
      </c>
      <c r="G1099" s="1499">
        <v>49</v>
      </c>
      <c r="H1099" s="1499">
        <v>57</v>
      </c>
      <c r="I1099" s="1499">
        <v>55</v>
      </c>
      <c r="J1099" s="1499">
        <v>60</v>
      </c>
      <c r="K1099" s="1499">
        <v>68</v>
      </c>
      <c r="L1099" s="1499">
        <v>94</v>
      </c>
      <c r="M1099" s="1499">
        <v>81</v>
      </c>
      <c r="N1099" s="1499">
        <v>89</v>
      </c>
      <c r="O1099" s="1499">
        <v>134</v>
      </c>
      <c r="P1099" s="1499">
        <v>154</v>
      </c>
      <c r="Q1099" s="1499">
        <v>209</v>
      </c>
      <c r="R1099" s="1499">
        <v>259</v>
      </c>
      <c r="S1099" s="1499">
        <v>333</v>
      </c>
      <c r="T1099" s="1499">
        <v>293</v>
      </c>
      <c r="U1099" s="1499">
        <v>173</v>
      </c>
      <c r="V1099" s="1499">
        <v>195</v>
      </c>
      <c r="W1099" s="1499">
        <v>156</v>
      </c>
      <c r="X1099" s="1499">
        <v>67</v>
      </c>
      <c r="Y1099" s="1499">
        <v>23</v>
      </c>
      <c r="Z1099" s="1499">
        <v>1</v>
      </c>
      <c r="AA1099" s="1508">
        <v>0</v>
      </c>
      <c r="AB1099" s="1499">
        <v>138</v>
      </c>
      <c r="AC1099" s="1499">
        <v>1203</v>
      </c>
      <c r="AD1099" s="1508">
        <v>1241</v>
      </c>
      <c r="AE1099" s="1500">
        <v>5.344694035631294</v>
      </c>
      <c r="AF1099" s="1500">
        <v>46.591789310611929</v>
      </c>
      <c r="AG1099" s="1501">
        <v>48.063516653756778</v>
      </c>
    </row>
    <row r="1100" spans="2:64" s="1520" customFormat="1" ht="11.45" customHeight="1">
      <c r="B1100" s="1521"/>
      <c r="C1100" s="1577"/>
      <c r="D1100" s="1523" t="s">
        <v>31</v>
      </c>
      <c r="E1100" s="1508">
        <v>1176</v>
      </c>
      <c r="F1100" s="1499">
        <v>15</v>
      </c>
      <c r="G1100" s="1499">
        <v>21</v>
      </c>
      <c r="H1100" s="1499">
        <v>32</v>
      </c>
      <c r="I1100" s="1499">
        <v>27</v>
      </c>
      <c r="J1100" s="1499">
        <v>29</v>
      </c>
      <c r="K1100" s="1499">
        <v>34</v>
      </c>
      <c r="L1100" s="1499">
        <v>46</v>
      </c>
      <c r="M1100" s="1499">
        <v>43</v>
      </c>
      <c r="N1100" s="1499">
        <v>44</v>
      </c>
      <c r="O1100" s="1499">
        <v>70</v>
      </c>
      <c r="P1100" s="1499">
        <v>76</v>
      </c>
      <c r="Q1100" s="1499">
        <v>105</v>
      </c>
      <c r="R1100" s="1499">
        <v>117</v>
      </c>
      <c r="S1100" s="1499">
        <v>156</v>
      </c>
      <c r="T1100" s="1499">
        <v>150</v>
      </c>
      <c r="U1100" s="1499">
        <v>67</v>
      </c>
      <c r="V1100" s="1499">
        <v>76</v>
      </c>
      <c r="W1100" s="1499">
        <v>59</v>
      </c>
      <c r="X1100" s="1499">
        <v>8</v>
      </c>
      <c r="Y1100" s="1499">
        <v>1</v>
      </c>
      <c r="Z1100" s="1499">
        <v>0</v>
      </c>
      <c r="AA1100" s="1508">
        <v>0</v>
      </c>
      <c r="AB1100" s="1499">
        <v>68</v>
      </c>
      <c r="AC1100" s="1499">
        <v>591</v>
      </c>
      <c r="AD1100" s="1508">
        <v>517</v>
      </c>
      <c r="AE1100" s="1500">
        <v>5.7823129251700678</v>
      </c>
      <c r="AF1100" s="1500">
        <v>50.255102040816325</v>
      </c>
      <c r="AG1100" s="1501">
        <v>43.962585034013607</v>
      </c>
    </row>
    <row r="1101" spans="2:64" s="1520" customFormat="1" ht="11.45" customHeight="1">
      <c r="B1101" s="1529"/>
      <c r="C1101" s="1580"/>
      <c r="D1101" s="1531" t="s">
        <v>32</v>
      </c>
      <c r="E1101" s="1581">
        <v>1406</v>
      </c>
      <c r="F1101" s="1582">
        <v>17</v>
      </c>
      <c r="G1101" s="1582">
        <v>28</v>
      </c>
      <c r="H1101" s="1582">
        <v>25</v>
      </c>
      <c r="I1101" s="1582">
        <v>28</v>
      </c>
      <c r="J1101" s="1582">
        <v>31</v>
      </c>
      <c r="K1101" s="1582">
        <v>34</v>
      </c>
      <c r="L1101" s="1582">
        <v>48</v>
      </c>
      <c r="M1101" s="1582">
        <v>38</v>
      </c>
      <c r="N1101" s="1582">
        <v>45</v>
      </c>
      <c r="O1101" s="1582">
        <v>64</v>
      </c>
      <c r="P1101" s="1582">
        <v>78</v>
      </c>
      <c r="Q1101" s="1582">
        <v>104</v>
      </c>
      <c r="R1101" s="1582">
        <v>142</v>
      </c>
      <c r="S1101" s="1582">
        <v>177</v>
      </c>
      <c r="T1101" s="1582">
        <v>143</v>
      </c>
      <c r="U1101" s="1582">
        <v>106</v>
      </c>
      <c r="V1101" s="1582">
        <v>119</v>
      </c>
      <c r="W1101" s="1582">
        <v>97</v>
      </c>
      <c r="X1101" s="1582">
        <v>59</v>
      </c>
      <c r="Y1101" s="1582">
        <v>22</v>
      </c>
      <c r="Z1101" s="1582">
        <v>1</v>
      </c>
      <c r="AA1101" s="1581">
        <v>0</v>
      </c>
      <c r="AB1101" s="1582">
        <v>70</v>
      </c>
      <c r="AC1101" s="1582">
        <v>612</v>
      </c>
      <c r="AD1101" s="1581">
        <v>724</v>
      </c>
      <c r="AE1101" s="1534">
        <v>4.9786628733997151</v>
      </c>
      <c r="AF1101" s="1534">
        <v>43.527738264580371</v>
      </c>
      <c r="AG1101" s="1535">
        <v>51.493598862019915</v>
      </c>
    </row>
    <row r="1102" spans="2:64" s="1520" customFormat="1" ht="11.45" customHeight="1">
      <c r="B1102" s="1536" t="s">
        <v>1788</v>
      </c>
      <c r="C1102" s="1508">
        <v>69</v>
      </c>
      <c r="D1102" s="1518" t="s">
        <v>1435</v>
      </c>
      <c r="E1102" s="1508">
        <v>165</v>
      </c>
      <c r="F1102" s="1499">
        <v>5</v>
      </c>
      <c r="G1102" s="1499">
        <v>2</v>
      </c>
      <c r="H1102" s="1499">
        <v>3</v>
      </c>
      <c r="I1102" s="1499">
        <v>6</v>
      </c>
      <c r="J1102" s="1499">
        <v>5</v>
      </c>
      <c r="K1102" s="1499">
        <v>6</v>
      </c>
      <c r="L1102" s="1499">
        <v>7</v>
      </c>
      <c r="M1102" s="1499">
        <v>6</v>
      </c>
      <c r="N1102" s="1499">
        <v>5</v>
      </c>
      <c r="O1102" s="1499">
        <v>6</v>
      </c>
      <c r="P1102" s="1499">
        <v>10</v>
      </c>
      <c r="Q1102" s="1499">
        <v>23</v>
      </c>
      <c r="R1102" s="1499">
        <v>19</v>
      </c>
      <c r="S1102" s="1499">
        <v>25</v>
      </c>
      <c r="T1102" s="1499">
        <v>10</v>
      </c>
      <c r="U1102" s="1499">
        <v>8</v>
      </c>
      <c r="V1102" s="1499">
        <v>8</v>
      </c>
      <c r="W1102" s="1499">
        <v>9</v>
      </c>
      <c r="X1102" s="1499">
        <v>1</v>
      </c>
      <c r="Y1102" s="1499">
        <v>1</v>
      </c>
      <c r="Z1102" s="1499" t="s">
        <v>36</v>
      </c>
      <c r="AA1102" s="1508" t="s">
        <v>36</v>
      </c>
      <c r="AB1102" s="1499">
        <v>10</v>
      </c>
      <c r="AC1102" s="1499">
        <v>93</v>
      </c>
      <c r="AD1102" s="1508">
        <v>62</v>
      </c>
      <c r="AE1102" s="1500">
        <v>6.0606060606060606</v>
      </c>
      <c r="AF1102" s="1500">
        <v>56.36363636363636</v>
      </c>
      <c r="AG1102" s="1501">
        <v>37.575757575757571</v>
      </c>
    </row>
    <row r="1103" spans="2:64" s="1520" customFormat="1" ht="11.45" customHeight="1">
      <c r="B1103" s="1521"/>
      <c r="C1103" s="1522"/>
      <c r="D1103" s="1523" t="s">
        <v>31</v>
      </c>
      <c r="E1103" s="1508">
        <v>83</v>
      </c>
      <c r="F1103" s="1499">
        <v>4</v>
      </c>
      <c r="G1103" s="1499">
        <v>2</v>
      </c>
      <c r="H1103" s="1499">
        <v>1</v>
      </c>
      <c r="I1103" s="1499">
        <v>3</v>
      </c>
      <c r="J1103" s="1499">
        <v>1</v>
      </c>
      <c r="K1103" s="1499">
        <v>3</v>
      </c>
      <c r="L1103" s="1499">
        <v>4</v>
      </c>
      <c r="M1103" s="1499">
        <v>3</v>
      </c>
      <c r="N1103" s="1499">
        <v>3</v>
      </c>
      <c r="O1103" s="1499">
        <v>2</v>
      </c>
      <c r="P1103" s="1499">
        <v>5</v>
      </c>
      <c r="Q1103" s="1499">
        <v>12</v>
      </c>
      <c r="R1103" s="1499">
        <v>13</v>
      </c>
      <c r="S1103" s="1499">
        <v>15</v>
      </c>
      <c r="T1103" s="1499">
        <v>4</v>
      </c>
      <c r="U1103" s="1499">
        <v>2</v>
      </c>
      <c r="V1103" s="1499">
        <v>3</v>
      </c>
      <c r="W1103" s="1499">
        <v>3</v>
      </c>
      <c r="X1103" s="1499" t="s">
        <v>36</v>
      </c>
      <c r="Y1103" s="1499" t="s">
        <v>36</v>
      </c>
      <c r="Z1103" s="1499" t="s">
        <v>36</v>
      </c>
      <c r="AA1103" s="1508" t="s">
        <v>36</v>
      </c>
      <c r="AB1103" s="1499">
        <v>7</v>
      </c>
      <c r="AC1103" s="1499">
        <v>49</v>
      </c>
      <c r="AD1103" s="1508">
        <v>27</v>
      </c>
      <c r="AE1103" s="1500">
        <v>8.4337349397590362</v>
      </c>
      <c r="AF1103" s="1500">
        <v>59.036144578313255</v>
      </c>
      <c r="AG1103" s="1501">
        <v>32.53012048192771</v>
      </c>
    </row>
    <row r="1104" spans="2:64" s="1520" customFormat="1" ht="11.45" customHeight="1">
      <c r="B1104" s="1537"/>
      <c r="C1104" s="1538"/>
      <c r="D1104" s="1539" t="s">
        <v>32</v>
      </c>
      <c r="E1104" s="1540">
        <v>82</v>
      </c>
      <c r="F1104" s="1541">
        <v>1</v>
      </c>
      <c r="G1104" s="1541" t="s">
        <v>36</v>
      </c>
      <c r="H1104" s="1541">
        <v>2</v>
      </c>
      <c r="I1104" s="1541">
        <v>3</v>
      </c>
      <c r="J1104" s="1541">
        <v>4</v>
      </c>
      <c r="K1104" s="1541">
        <v>3</v>
      </c>
      <c r="L1104" s="1541">
        <v>3</v>
      </c>
      <c r="M1104" s="1541">
        <v>3</v>
      </c>
      <c r="N1104" s="1541">
        <v>2</v>
      </c>
      <c r="O1104" s="1541">
        <v>4</v>
      </c>
      <c r="P1104" s="1541">
        <v>5</v>
      </c>
      <c r="Q1104" s="1541">
        <v>11</v>
      </c>
      <c r="R1104" s="1541">
        <v>6</v>
      </c>
      <c r="S1104" s="1541">
        <v>10</v>
      </c>
      <c r="T1104" s="1541">
        <v>6</v>
      </c>
      <c r="U1104" s="1541">
        <v>6</v>
      </c>
      <c r="V1104" s="1541">
        <v>5</v>
      </c>
      <c r="W1104" s="1541">
        <v>6</v>
      </c>
      <c r="X1104" s="1541">
        <v>1</v>
      </c>
      <c r="Y1104" s="1541">
        <v>1</v>
      </c>
      <c r="Z1104" s="1541" t="s">
        <v>36</v>
      </c>
      <c r="AA1104" s="1540" t="s">
        <v>36</v>
      </c>
      <c r="AB1104" s="1541">
        <v>3</v>
      </c>
      <c r="AC1104" s="1541">
        <v>44</v>
      </c>
      <c r="AD1104" s="1540">
        <v>35</v>
      </c>
      <c r="AE1104" s="1542">
        <v>3.6585365853658534</v>
      </c>
      <c r="AF1104" s="1542">
        <v>53.658536585365859</v>
      </c>
      <c r="AG1104" s="1543">
        <v>42.68292682926829</v>
      </c>
    </row>
    <row r="1105" spans="2:33" s="1520" customFormat="1" ht="11.45" customHeight="1">
      <c r="B1105" s="1536" t="s">
        <v>1789</v>
      </c>
      <c r="C1105" s="1508">
        <v>326</v>
      </c>
      <c r="D1105" s="1518" t="s">
        <v>1435</v>
      </c>
      <c r="E1105" s="1508">
        <v>752</v>
      </c>
      <c r="F1105" s="1499">
        <v>6</v>
      </c>
      <c r="G1105" s="1499">
        <v>16</v>
      </c>
      <c r="H1105" s="1499">
        <v>20</v>
      </c>
      <c r="I1105" s="1499">
        <v>20</v>
      </c>
      <c r="J1105" s="1499">
        <v>19</v>
      </c>
      <c r="K1105" s="1499">
        <v>19</v>
      </c>
      <c r="L1105" s="1499">
        <v>25</v>
      </c>
      <c r="M1105" s="1499">
        <v>27</v>
      </c>
      <c r="N1105" s="1499">
        <v>30</v>
      </c>
      <c r="O1105" s="1499">
        <v>47</v>
      </c>
      <c r="P1105" s="1499">
        <v>49</v>
      </c>
      <c r="Q1105" s="1499">
        <v>58</v>
      </c>
      <c r="R1105" s="1499">
        <v>75</v>
      </c>
      <c r="S1105" s="1499">
        <v>90</v>
      </c>
      <c r="T1105" s="1499">
        <v>82</v>
      </c>
      <c r="U1105" s="1499">
        <v>56</v>
      </c>
      <c r="V1105" s="1499">
        <v>55</v>
      </c>
      <c r="W1105" s="1499">
        <v>40</v>
      </c>
      <c r="X1105" s="1499">
        <v>16</v>
      </c>
      <c r="Y1105" s="1499">
        <v>2</v>
      </c>
      <c r="Z1105" s="1499" t="s">
        <v>36</v>
      </c>
      <c r="AA1105" s="1508" t="s">
        <v>36</v>
      </c>
      <c r="AB1105" s="1499">
        <v>42</v>
      </c>
      <c r="AC1105" s="1499">
        <v>369</v>
      </c>
      <c r="AD1105" s="1508">
        <v>341</v>
      </c>
      <c r="AE1105" s="1500">
        <v>5.5851063829787231</v>
      </c>
      <c r="AF1105" s="1500">
        <v>49.069148936170215</v>
      </c>
      <c r="AG1105" s="1501">
        <v>45.345744680851062</v>
      </c>
    </row>
    <row r="1106" spans="2:33" s="1520" customFormat="1" ht="11.45" customHeight="1">
      <c r="B1106" s="1521"/>
      <c r="C1106" s="1522"/>
      <c r="D1106" s="1523" t="s">
        <v>31</v>
      </c>
      <c r="E1106" s="1508">
        <v>338</v>
      </c>
      <c r="F1106" s="1499">
        <v>1</v>
      </c>
      <c r="G1106" s="1499">
        <v>8</v>
      </c>
      <c r="H1106" s="1499">
        <v>12</v>
      </c>
      <c r="I1106" s="1499">
        <v>8</v>
      </c>
      <c r="J1106" s="1499">
        <v>10</v>
      </c>
      <c r="K1106" s="1499">
        <v>11</v>
      </c>
      <c r="L1106" s="1499">
        <v>9</v>
      </c>
      <c r="M1106" s="1499">
        <v>14</v>
      </c>
      <c r="N1106" s="1499">
        <v>15</v>
      </c>
      <c r="O1106" s="1499">
        <v>23</v>
      </c>
      <c r="P1106" s="1499">
        <v>25</v>
      </c>
      <c r="Q1106" s="1499">
        <v>25</v>
      </c>
      <c r="R1106" s="1499">
        <v>32</v>
      </c>
      <c r="S1106" s="1499">
        <v>36</v>
      </c>
      <c r="T1106" s="1499">
        <v>38</v>
      </c>
      <c r="U1106" s="1499">
        <v>25</v>
      </c>
      <c r="V1106" s="1499">
        <v>26</v>
      </c>
      <c r="W1106" s="1499">
        <v>16</v>
      </c>
      <c r="X1106" s="1499">
        <v>4</v>
      </c>
      <c r="Y1106" s="1499" t="s">
        <v>36</v>
      </c>
      <c r="Z1106" s="1499" t="s">
        <v>36</v>
      </c>
      <c r="AA1106" s="1508" t="s">
        <v>36</v>
      </c>
      <c r="AB1106" s="1499">
        <v>21</v>
      </c>
      <c r="AC1106" s="1499">
        <v>172</v>
      </c>
      <c r="AD1106" s="1508">
        <v>145</v>
      </c>
      <c r="AE1106" s="1500">
        <v>6.2130177514792901</v>
      </c>
      <c r="AF1106" s="1500">
        <v>50.887573964497044</v>
      </c>
      <c r="AG1106" s="1501">
        <v>42.899408284023671</v>
      </c>
    </row>
    <row r="1107" spans="2:33" s="1520" customFormat="1" ht="11.45" customHeight="1">
      <c r="B1107" s="1536"/>
      <c r="C1107" s="1546"/>
      <c r="D1107" s="1518" t="s">
        <v>32</v>
      </c>
      <c r="E1107" s="1508">
        <v>414</v>
      </c>
      <c r="F1107" s="1499">
        <v>5</v>
      </c>
      <c r="G1107" s="1499">
        <v>8</v>
      </c>
      <c r="H1107" s="1499">
        <v>8</v>
      </c>
      <c r="I1107" s="1499">
        <v>12</v>
      </c>
      <c r="J1107" s="1499">
        <v>9</v>
      </c>
      <c r="K1107" s="1499">
        <v>8</v>
      </c>
      <c r="L1107" s="1499">
        <v>16</v>
      </c>
      <c r="M1107" s="1499">
        <v>13</v>
      </c>
      <c r="N1107" s="1499">
        <v>15</v>
      </c>
      <c r="O1107" s="1499">
        <v>24</v>
      </c>
      <c r="P1107" s="1499">
        <v>24</v>
      </c>
      <c r="Q1107" s="1499">
        <v>33</v>
      </c>
      <c r="R1107" s="1499">
        <v>43</v>
      </c>
      <c r="S1107" s="1499">
        <v>54</v>
      </c>
      <c r="T1107" s="1499">
        <v>44</v>
      </c>
      <c r="U1107" s="1499">
        <v>31</v>
      </c>
      <c r="V1107" s="1499">
        <v>29</v>
      </c>
      <c r="W1107" s="1499">
        <v>24</v>
      </c>
      <c r="X1107" s="1499">
        <v>12</v>
      </c>
      <c r="Y1107" s="1499">
        <v>2</v>
      </c>
      <c r="Z1107" s="1499" t="s">
        <v>36</v>
      </c>
      <c r="AA1107" s="1508" t="s">
        <v>36</v>
      </c>
      <c r="AB1107" s="1499">
        <v>21</v>
      </c>
      <c r="AC1107" s="1499">
        <v>197</v>
      </c>
      <c r="AD1107" s="1508">
        <v>196</v>
      </c>
      <c r="AE1107" s="1500">
        <v>5.0724637681159424</v>
      </c>
      <c r="AF1107" s="1500">
        <v>47.584541062801932</v>
      </c>
      <c r="AG1107" s="1501">
        <v>47.342995169082123</v>
      </c>
    </row>
    <row r="1108" spans="2:33" s="1520" customFormat="1" ht="11.45" customHeight="1">
      <c r="B1108" s="1544" t="s">
        <v>1790</v>
      </c>
      <c r="C1108" s="1545">
        <v>27</v>
      </c>
      <c r="D1108" s="1547" t="s">
        <v>1435</v>
      </c>
      <c r="E1108" s="1545">
        <v>108</v>
      </c>
      <c r="F1108" s="1548">
        <v>1</v>
      </c>
      <c r="G1108" s="1548" t="s">
        <v>36</v>
      </c>
      <c r="H1108" s="1548">
        <v>4</v>
      </c>
      <c r="I1108" s="1548" t="s">
        <v>36</v>
      </c>
      <c r="J1108" s="1548">
        <v>2</v>
      </c>
      <c r="K1108" s="1548" t="s">
        <v>36</v>
      </c>
      <c r="L1108" s="1548">
        <v>3</v>
      </c>
      <c r="M1108" s="1548">
        <v>4</v>
      </c>
      <c r="N1108" s="1548">
        <v>1</v>
      </c>
      <c r="O1108" s="1548">
        <v>3</v>
      </c>
      <c r="P1108" s="1548">
        <v>2</v>
      </c>
      <c r="Q1108" s="1548">
        <v>6</v>
      </c>
      <c r="R1108" s="1548">
        <v>7</v>
      </c>
      <c r="S1108" s="1548">
        <v>13</v>
      </c>
      <c r="T1108" s="1548">
        <v>8</v>
      </c>
      <c r="U1108" s="1548">
        <v>3</v>
      </c>
      <c r="V1108" s="1548">
        <v>13</v>
      </c>
      <c r="W1108" s="1548">
        <v>10</v>
      </c>
      <c r="X1108" s="1548">
        <v>15</v>
      </c>
      <c r="Y1108" s="1548">
        <v>12</v>
      </c>
      <c r="Z1108" s="1548">
        <v>1</v>
      </c>
      <c r="AA1108" s="1545" t="s">
        <v>36</v>
      </c>
      <c r="AB1108" s="1548">
        <v>5</v>
      </c>
      <c r="AC1108" s="1548">
        <v>28</v>
      </c>
      <c r="AD1108" s="1545">
        <v>75</v>
      </c>
      <c r="AE1108" s="1549">
        <v>4.6296296296296298</v>
      </c>
      <c r="AF1108" s="1549">
        <v>25.925925925925924</v>
      </c>
      <c r="AG1108" s="1550">
        <v>69.444444444444443</v>
      </c>
    </row>
    <row r="1109" spans="2:33" s="1520" customFormat="1" ht="11.45" customHeight="1">
      <c r="B1109" s="1521"/>
      <c r="C1109" s="1522"/>
      <c r="D1109" s="1523" t="s">
        <v>31</v>
      </c>
      <c r="E1109" s="1508">
        <v>40</v>
      </c>
      <c r="F1109" s="1499">
        <v>1</v>
      </c>
      <c r="G1109" s="1499" t="s">
        <v>36</v>
      </c>
      <c r="H1109" s="1499">
        <v>3</v>
      </c>
      <c r="I1109" s="1499" t="s">
        <v>36</v>
      </c>
      <c r="J1109" s="1499" t="s">
        <v>36</v>
      </c>
      <c r="K1109" s="1499" t="s">
        <v>36</v>
      </c>
      <c r="L1109" s="1499">
        <v>2</v>
      </c>
      <c r="M1109" s="1499">
        <v>1</v>
      </c>
      <c r="N1109" s="1499">
        <v>1</v>
      </c>
      <c r="O1109" s="1499">
        <v>2</v>
      </c>
      <c r="P1109" s="1499">
        <v>1</v>
      </c>
      <c r="Q1109" s="1499">
        <v>3</v>
      </c>
      <c r="R1109" s="1499">
        <v>2</v>
      </c>
      <c r="S1109" s="1499">
        <v>8</v>
      </c>
      <c r="T1109" s="1499">
        <v>5</v>
      </c>
      <c r="U1109" s="1499">
        <v>2</v>
      </c>
      <c r="V1109" s="1499">
        <v>3</v>
      </c>
      <c r="W1109" s="1499">
        <v>3</v>
      </c>
      <c r="X1109" s="1499">
        <v>2</v>
      </c>
      <c r="Y1109" s="1499">
        <v>1</v>
      </c>
      <c r="Z1109" s="1499" t="s">
        <v>36</v>
      </c>
      <c r="AA1109" s="1508" t="s">
        <v>36</v>
      </c>
      <c r="AB1109" s="1499">
        <v>4</v>
      </c>
      <c r="AC1109" s="1499">
        <v>12</v>
      </c>
      <c r="AD1109" s="1508">
        <v>24</v>
      </c>
      <c r="AE1109" s="1500">
        <v>10</v>
      </c>
      <c r="AF1109" s="1500">
        <v>30</v>
      </c>
      <c r="AG1109" s="1501">
        <v>60</v>
      </c>
    </row>
    <row r="1110" spans="2:33" s="1520" customFormat="1" ht="11.45" customHeight="1">
      <c r="B1110" s="1537"/>
      <c r="C1110" s="1538"/>
      <c r="D1110" s="1539" t="s">
        <v>32</v>
      </c>
      <c r="E1110" s="1540">
        <v>68</v>
      </c>
      <c r="F1110" s="1541" t="s">
        <v>36</v>
      </c>
      <c r="G1110" s="1541" t="s">
        <v>36</v>
      </c>
      <c r="H1110" s="1541">
        <v>1</v>
      </c>
      <c r="I1110" s="1541" t="s">
        <v>36</v>
      </c>
      <c r="J1110" s="1541">
        <v>2</v>
      </c>
      <c r="K1110" s="1541" t="s">
        <v>36</v>
      </c>
      <c r="L1110" s="1541">
        <v>1</v>
      </c>
      <c r="M1110" s="1541">
        <v>3</v>
      </c>
      <c r="N1110" s="1541" t="s">
        <v>36</v>
      </c>
      <c r="O1110" s="1541">
        <v>1</v>
      </c>
      <c r="P1110" s="1541">
        <v>1</v>
      </c>
      <c r="Q1110" s="1541">
        <v>3</v>
      </c>
      <c r="R1110" s="1541">
        <v>5</v>
      </c>
      <c r="S1110" s="1541">
        <v>5</v>
      </c>
      <c r="T1110" s="1541">
        <v>3</v>
      </c>
      <c r="U1110" s="1541">
        <v>1</v>
      </c>
      <c r="V1110" s="1541">
        <v>10</v>
      </c>
      <c r="W1110" s="1541">
        <v>7</v>
      </c>
      <c r="X1110" s="1541">
        <v>13</v>
      </c>
      <c r="Y1110" s="1541">
        <v>11</v>
      </c>
      <c r="Z1110" s="1541">
        <v>1</v>
      </c>
      <c r="AA1110" s="1540" t="s">
        <v>36</v>
      </c>
      <c r="AB1110" s="1541">
        <v>1</v>
      </c>
      <c r="AC1110" s="1541">
        <v>16</v>
      </c>
      <c r="AD1110" s="1540">
        <v>51</v>
      </c>
      <c r="AE1110" s="1542">
        <v>1.4705882352941175</v>
      </c>
      <c r="AF1110" s="1542">
        <v>23.52941176470588</v>
      </c>
      <c r="AG1110" s="1543">
        <v>75</v>
      </c>
    </row>
    <row r="1111" spans="2:33" s="1520" customFormat="1" ht="11.45" customHeight="1">
      <c r="B1111" s="1536" t="s">
        <v>1791</v>
      </c>
      <c r="C1111" s="1508">
        <v>275</v>
      </c>
      <c r="D1111" s="1518" t="s">
        <v>1435</v>
      </c>
      <c r="E1111" s="1508">
        <v>588</v>
      </c>
      <c r="F1111" s="1499">
        <v>9</v>
      </c>
      <c r="G1111" s="1499">
        <v>6</v>
      </c>
      <c r="H1111" s="1499">
        <v>15</v>
      </c>
      <c r="I1111" s="1499">
        <v>15</v>
      </c>
      <c r="J1111" s="1499">
        <v>20</v>
      </c>
      <c r="K1111" s="1499">
        <v>17</v>
      </c>
      <c r="L1111" s="1499">
        <v>25</v>
      </c>
      <c r="M1111" s="1499">
        <v>16</v>
      </c>
      <c r="N1111" s="1499">
        <v>16</v>
      </c>
      <c r="O1111" s="1499">
        <v>25</v>
      </c>
      <c r="P1111" s="1499">
        <v>41</v>
      </c>
      <c r="Q1111" s="1499">
        <v>46</v>
      </c>
      <c r="R1111" s="1499">
        <v>54</v>
      </c>
      <c r="S1111" s="1499">
        <v>69</v>
      </c>
      <c r="T1111" s="1499">
        <v>71</v>
      </c>
      <c r="U1111" s="1499">
        <v>48</v>
      </c>
      <c r="V1111" s="1499">
        <v>42</v>
      </c>
      <c r="W1111" s="1499">
        <v>39</v>
      </c>
      <c r="X1111" s="1499">
        <v>13</v>
      </c>
      <c r="Y1111" s="1499">
        <v>1</v>
      </c>
      <c r="Z1111" s="1499" t="s">
        <v>36</v>
      </c>
      <c r="AA1111" s="1508" t="s">
        <v>36</v>
      </c>
      <c r="AB1111" s="1499">
        <v>30</v>
      </c>
      <c r="AC1111" s="1499">
        <v>275</v>
      </c>
      <c r="AD1111" s="1508">
        <v>283</v>
      </c>
      <c r="AE1111" s="1500">
        <v>5.1020408163265305</v>
      </c>
      <c r="AF1111" s="1500">
        <v>46.7687074829932</v>
      </c>
      <c r="AG1111" s="1501">
        <v>48.129251700680271</v>
      </c>
    </row>
    <row r="1112" spans="2:33" s="1520" customFormat="1" ht="11.45" customHeight="1">
      <c r="B1112" s="1521"/>
      <c r="C1112" s="1522"/>
      <c r="D1112" s="1523" t="s">
        <v>31</v>
      </c>
      <c r="E1112" s="1508">
        <v>263</v>
      </c>
      <c r="F1112" s="1499">
        <v>3</v>
      </c>
      <c r="G1112" s="1499">
        <v>2</v>
      </c>
      <c r="H1112" s="1499">
        <v>8</v>
      </c>
      <c r="I1112" s="1499">
        <v>9</v>
      </c>
      <c r="J1112" s="1499">
        <v>10</v>
      </c>
      <c r="K1112" s="1499">
        <v>6</v>
      </c>
      <c r="L1112" s="1499">
        <v>12</v>
      </c>
      <c r="M1112" s="1499">
        <v>9</v>
      </c>
      <c r="N1112" s="1499">
        <v>6</v>
      </c>
      <c r="O1112" s="1499">
        <v>14</v>
      </c>
      <c r="P1112" s="1499">
        <v>22</v>
      </c>
      <c r="Q1112" s="1499">
        <v>24</v>
      </c>
      <c r="R1112" s="1499">
        <v>20</v>
      </c>
      <c r="S1112" s="1499">
        <v>32</v>
      </c>
      <c r="T1112" s="1499">
        <v>41</v>
      </c>
      <c r="U1112" s="1499">
        <v>13</v>
      </c>
      <c r="V1112" s="1499">
        <v>20</v>
      </c>
      <c r="W1112" s="1499">
        <v>12</v>
      </c>
      <c r="X1112" s="1499" t="s">
        <v>36</v>
      </c>
      <c r="Y1112" s="1499" t="s">
        <v>36</v>
      </c>
      <c r="Z1112" s="1499" t="s">
        <v>36</v>
      </c>
      <c r="AA1112" s="1508" t="s">
        <v>36</v>
      </c>
      <c r="AB1112" s="1499">
        <v>13</v>
      </c>
      <c r="AC1112" s="1499">
        <v>132</v>
      </c>
      <c r="AD1112" s="1508">
        <v>118</v>
      </c>
      <c r="AE1112" s="1500">
        <v>4.9429657794676807</v>
      </c>
      <c r="AF1112" s="1500">
        <v>50.190114068441062</v>
      </c>
      <c r="AG1112" s="1501">
        <v>44.866920152091254</v>
      </c>
    </row>
    <row r="1113" spans="2:33" s="1520" customFormat="1" ht="11.45" customHeight="1">
      <c r="B1113" s="1536"/>
      <c r="C1113" s="1546"/>
      <c r="D1113" s="1518" t="s">
        <v>32</v>
      </c>
      <c r="E1113" s="1508">
        <v>325</v>
      </c>
      <c r="F1113" s="1499">
        <v>6</v>
      </c>
      <c r="G1113" s="1499">
        <v>4</v>
      </c>
      <c r="H1113" s="1499">
        <v>7</v>
      </c>
      <c r="I1113" s="1499">
        <v>6</v>
      </c>
      <c r="J1113" s="1499">
        <v>10</v>
      </c>
      <c r="K1113" s="1499">
        <v>11</v>
      </c>
      <c r="L1113" s="1499">
        <v>13</v>
      </c>
      <c r="M1113" s="1499">
        <v>7</v>
      </c>
      <c r="N1113" s="1499">
        <v>10</v>
      </c>
      <c r="O1113" s="1499">
        <v>11</v>
      </c>
      <c r="P1113" s="1499">
        <v>19</v>
      </c>
      <c r="Q1113" s="1499">
        <v>22</v>
      </c>
      <c r="R1113" s="1499">
        <v>34</v>
      </c>
      <c r="S1113" s="1499">
        <v>37</v>
      </c>
      <c r="T1113" s="1499">
        <v>30</v>
      </c>
      <c r="U1113" s="1499">
        <v>35</v>
      </c>
      <c r="V1113" s="1499">
        <v>22</v>
      </c>
      <c r="W1113" s="1499">
        <v>27</v>
      </c>
      <c r="X1113" s="1499">
        <v>13</v>
      </c>
      <c r="Y1113" s="1499">
        <v>1</v>
      </c>
      <c r="Z1113" s="1499" t="s">
        <v>36</v>
      </c>
      <c r="AA1113" s="1508" t="s">
        <v>36</v>
      </c>
      <c r="AB1113" s="1499">
        <v>17</v>
      </c>
      <c r="AC1113" s="1499">
        <v>143</v>
      </c>
      <c r="AD1113" s="1508">
        <v>165</v>
      </c>
      <c r="AE1113" s="1500">
        <v>5.2307692307692308</v>
      </c>
      <c r="AF1113" s="1500">
        <v>44</v>
      </c>
      <c r="AG1113" s="1501">
        <v>50.769230769230766</v>
      </c>
    </row>
    <row r="1114" spans="2:33" s="1520" customFormat="1" ht="11.45" customHeight="1">
      <c r="B1114" s="1544" t="s">
        <v>1792</v>
      </c>
      <c r="C1114" s="1545">
        <v>253</v>
      </c>
      <c r="D1114" s="1547" t="s">
        <v>1435</v>
      </c>
      <c r="E1114" s="1545">
        <v>580</v>
      </c>
      <c r="F1114" s="1548">
        <v>6</v>
      </c>
      <c r="G1114" s="1548">
        <v>13</v>
      </c>
      <c r="H1114" s="1548">
        <v>8</v>
      </c>
      <c r="I1114" s="1548">
        <v>6</v>
      </c>
      <c r="J1114" s="1548">
        <v>10</v>
      </c>
      <c r="K1114" s="1548">
        <v>16</v>
      </c>
      <c r="L1114" s="1548">
        <v>21</v>
      </c>
      <c r="M1114" s="1548">
        <v>13</v>
      </c>
      <c r="N1114" s="1548">
        <v>22</v>
      </c>
      <c r="O1114" s="1548">
        <v>36</v>
      </c>
      <c r="P1114" s="1548">
        <v>31</v>
      </c>
      <c r="Q1114" s="1548">
        <v>37</v>
      </c>
      <c r="R1114" s="1548">
        <v>62</v>
      </c>
      <c r="S1114" s="1548">
        <v>87</v>
      </c>
      <c r="T1114" s="1548">
        <v>76</v>
      </c>
      <c r="U1114" s="1548">
        <v>41</v>
      </c>
      <c r="V1114" s="1548">
        <v>45</v>
      </c>
      <c r="W1114" s="1548">
        <v>31</v>
      </c>
      <c r="X1114" s="1548">
        <v>13</v>
      </c>
      <c r="Y1114" s="1548">
        <v>6</v>
      </c>
      <c r="Z1114" s="1548" t="s">
        <v>36</v>
      </c>
      <c r="AA1114" s="1545" t="s">
        <v>36</v>
      </c>
      <c r="AB1114" s="1548">
        <v>27</v>
      </c>
      <c r="AC1114" s="1548">
        <v>254</v>
      </c>
      <c r="AD1114" s="1545">
        <v>299</v>
      </c>
      <c r="AE1114" s="1549">
        <v>4.6551724137931041</v>
      </c>
      <c r="AF1114" s="1549">
        <v>43.793103448275858</v>
      </c>
      <c r="AG1114" s="1550">
        <v>51.551724137931032</v>
      </c>
    </row>
    <row r="1115" spans="2:33" s="1520" customFormat="1" ht="11.45" customHeight="1">
      <c r="B1115" s="1521"/>
      <c r="C1115" s="1522"/>
      <c r="D1115" s="1523" t="s">
        <v>31</v>
      </c>
      <c r="E1115" s="1508">
        <v>267</v>
      </c>
      <c r="F1115" s="1499">
        <v>3</v>
      </c>
      <c r="G1115" s="1499">
        <v>3</v>
      </c>
      <c r="H1115" s="1499">
        <v>6</v>
      </c>
      <c r="I1115" s="1499">
        <v>3</v>
      </c>
      <c r="J1115" s="1499">
        <v>6</v>
      </c>
      <c r="K1115" s="1499">
        <v>10</v>
      </c>
      <c r="L1115" s="1499">
        <v>14</v>
      </c>
      <c r="M1115" s="1499">
        <v>6</v>
      </c>
      <c r="N1115" s="1499">
        <v>10</v>
      </c>
      <c r="O1115" s="1499">
        <v>18</v>
      </c>
      <c r="P1115" s="1499">
        <v>13</v>
      </c>
      <c r="Q1115" s="1499">
        <v>17</v>
      </c>
      <c r="R1115" s="1499">
        <v>29</v>
      </c>
      <c r="S1115" s="1499">
        <v>39</v>
      </c>
      <c r="T1115" s="1499">
        <v>40</v>
      </c>
      <c r="U1115" s="1499">
        <v>19</v>
      </c>
      <c r="V1115" s="1499">
        <v>16</v>
      </c>
      <c r="W1115" s="1499">
        <v>15</v>
      </c>
      <c r="X1115" s="1499" t="s">
        <v>36</v>
      </c>
      <c r="Y1115" s="1499" t="s">
        <v>36</v>
      </c>
      <c r="Z1115" s="1499" t="s">
        <v>36</v>
      </c>
      <c r="AA1115" s="1508" t="s">
        <v>36</v>
      </c>
      <c r="AB1115" s="1499">
        <v>12</v>
      </c>
      <c r="AC1115" s="1499">
        <v>126</v>
      </c>
      <c r="AD1115" s="1508">
        <v>129</v>
      </c>
      <c r="AE1115" s="1500">
        <v>4.4943820224719104</v>
      </c>
      <c r="AF1115" s="1500">
        <v>47.191011235955052</v>
      </c>
      <c r="AG1115" s="1501">
        <v>48.314606741573037</v>
      </c>
    </row>
    <row r="1116" spans="2:33" s="1520" customFormat="1" ht="11.45" customHeight="1">
      <c r="B1116" s="1537"/>
      <c r="C1116" s="1538"/>
      <c r="D1116" s="1539" t="s">
        <v>32</v>
      </c>
      <c r="E1116" s="1540">
        <v>313</v>
      </c>
      <c r="F1116" s="1541">
        <v>3</v>
      </c>
      <c r="G1116" s="1541">
        <v>10</v>
      </c>
      <c r="H1116" s="1541">
        <v>2</v>
      </c>
      <c r="I1116" s="1541">
        <v>3</v>
      </c>
      <c r="J1116" s="1541">
        <v>4</v>
      </c>
      <c r="K1116" s="1541">
        <v>6</v>
      </c>
      <c r="L1116" s="1541">
        <v>7</v>
      </c>
      <c r="M1116" s="1541">
        <v>7</v>
      </c>
      <c r="N1116" s="1541">
        <v>12</v>
      </c>
      <c r="O1116" s="1541">
        <v>18</v>
      </c>
      <c r="P1116" s="1541">
        <v>18</v>
      </c>
      <c r="Q1116" s="1541">
        <v>20</v>
      </c>
      <c r="R1116" s="1541">
        <v>33</v>
      </c>
      <c r="S1116" s="1541">
        <v>48</v>
      </c>
      <c r="T1116" s="1541">
        <v>36</v>
      </c>
      <c r="U1116" s="1541">
        <v>22</v>
      </c>
      <c r="V1116" s="1541">
        <v>29</v>
      </c>
      <c r="W1116" s="1541">
        <v>16</v>
      </c>
      <c r="X1116" s="1541">
        <v>13</v>
      </c>
      <c r="Y1116" s="1541">
        <v>6</v>
      </c>
      <c r="Z1116" s="1541" t="s">
        <v>36</v>
      </c>
      <c r="AA1116" s="1540" t="s">
        <v>36</v>
      </c>
      <c r="AB1116" s="1541">
        <v>15</v>
      </c>
      <c r="AC1116" s="1541">
        <v>128</v>
      </c>
      <c r="AD1116" s="1540">
        <v>170</v>
      </c>
      <c r="AE1116" s="1542">
        <v>4.7923322683706067</v>
      </c>
      <c r="AF1116" s="1542">
        <v>40.894568690095845</v>
      </c>
      <c r="AG1116" s="1543">
        <v>54.31309904153354</v>
      </c>
    </row>
    <row r="1117" spans="2:33" s="1520" customFormat="1" ht="11.45" customHeight="1">
      <c r="B1117" s="1536" t="s">
        <v>1793</v>
      </c>
      <c r="C1117" s="1508">
        <v>140</v>
      </c>
      <c r="D1117" s="1518" t="s">
        <v>1435</v>
      </c>
      <c r="E1117" s="1508">
        <v>316</v>
      </c>
      <c r="F1117" s="1499">
        <v>5</v>
      </c>
      <c r="G1117" s="1499">
        <v>12</v>
      </c>
      <c r="H1117" s="1499">
        <v>7</v>
      </c>
      <c r="I1117" s="1499">
        <v>8</v>
      </c>
      <c r="J1117" s="1499">
        <v>4</v>
      </c>
      <c r="K1117" s="1499">
        <v>5</v>
      </c>
      <c r="L1117" s="1499">
        <v>10</v>
      </c>
      <c r="M1117" s="1499">
        <v>11</v>
      </c>
      <c r="N1117" s="1499">
        <v>13</v>
      </c>
      <c r="O1117" s="1499">
        <v>16</v>
      </c>
      <c r="P1117" s="1499">
        <v>16</v>
      </c>
      <c r="Q1117" s="1499">
        <v>30</v>
      </c>
      <c r="R1117" s="1499">
        <v>34</v>
      </c>
      <c r="S1117" s="1499">
        <v>37</v>
      </c>
      <c r="T1117" s="1499">
        <v>35</v>
      </c>
      <c r="U1117" s="1499">
        <v>14</v>
      </c>
      <c r="V1117" s="1499">
        <v>29</v>
      </c>
      <c r="W1117" s="1499">
        <v>23</v>
      </c>
      <c r="X1117" s="1499">
        <v>6</v>
      </c>
      <c r="Y1117" s="1499">
        <v>1</v>
      </c>
      <c r="Z1117" s="1499" t="s">
        <v>36</v>
      </c>
      <c r="AA1117" s="1508" t="s">
        <v>36</v>
      </c>
      <c r="AB1117" s="1499">
        <v>24</v>
      </c>
      <c r="AC1117" s="1499">
        <v>147</v>
      </c>
      <c r="AD1117" s="1508">
        <v>145</v>
      </c>
      <c r="AE1117" s="1500">
        <v>7.59493670886076</v>
      </c>
      <c r="AF1117" s="1500">
        <v>46.518987341772153</v>
      </c>
      <c r="AG1117" s="1501">
        <v>45.88607594936709</v>
      </c>
    </row>
    <row r="1118" spans="2:33" s="1520" customFormat="1" ht="11.45" customHeight="1">
      <c r="B1118" s="1521"/>
      <c r="C1118" s="1522"/>
      <c r="D1118" s="1523" t="s">
        <v>31</v>
      </c>
      <c r="E1118" s="1508">
        <v>150</v>
      </c>
      <c r="F1118" s="1499">
        <v>3</v>
      </c>
      <c r="G1118" s="1499">
        <v>6</v>
      </c>
      <c r="H1118" s="1499">
        <v>2</v>
      </c>
      <c r="I1118" s="1499">
        <v>4</v>
      </c>
      <c r="J1118" s="1499">
        <v>2</v>
      </c>
      <c r="K1118" s="1499">
        <v>2</v>
      </c>
      <c r="L1118" s="1499">
        <v>3</v>
      </c>
      <c r="M1118" s="1499">
        <v>7</v>
      </c>
      <c r="N1118" s="1499">
        <v>7</v>
      </c>
      <c r="O1118" s="1499">
        <v>11</v>
      </c>
      <c r="P1118" s="1499">
        <v>8</v>
      </c>
      <c r="Q1118" s="1499">
        <v>18</v>
      </c>
      <c r="R1118" s="1499">
        <v>17</v>
      </c>
      <c r="S1118" s="1499">
        <v>21</v>
      </c>
      <c r="T1118" s="1499">
        <v>15</v>
      </c>
      <c r="U1118" s="1499">
        <v>6</v>
      </c>
      <c r="V1118" s="1499">
        <v>7</v>
      </c>
      <c r="W1118" s="1499">
        <v>9</v>
      </c>
      <c r="X1118" s="1499">
        <v>2</v>
      </c>
      <c r="Y1118" s="1499" t="s">
        <v>36</v>
      </c>
      <c r="Z1118" s="1499" t="s">
        <v>36</v>
      </c>
      <c r="AA1118" s="1508" t="s">
        <v>36</v>
      </c>
      <c r="AB1118" s="1499">
        <v>11</v>
      </c>
      <c r="AC1118" s="1499">
        <v>79</v>
      </c>
      <c r="AD1118" s="1508">
        <v>60</v>
      </c>
      <c r="AE1118" s="1500">
        <v>7.333333333333333</v>
      </c>
      <c r="AF1118" s="1500">
        <v>52.666666666666664</v>
      </c>
      <c r="AG1118" s="1501">
        <v>40</v>
      </c>
    </row>
    <row r="1119" spans="2:33" s="1520" customFormat="1" ht="11.45" customHeight="1">
      <c r="B1119" s="1536"/>
      <c r="C1119" s="1538"/>
      <c r="D1119" s="1539" t="s">
        <v>32</v>
      </c>
      <c r="E1119" s="1540">
        <v>166</v>
      </c>
      <c r="F1119" s="1541">
        <v>2</v>
      </c>
      <c r="G1119" s="1541">
        <v>6</v>
      </c>
      <c r="H1119" s="1541">
        <v>5</v>
      </c>
      <c r="I1119" s="1541">
        <v>4</v>
      </c>
      <c r="J1119" s="1541">
        <v>2</v>
      </c>
      <c r="K1119" s="1541">
        <v>3</v>
      </c>
      <c r="L1119" s="1541">
        <v>7</v>
      </c>
      <c r="M1119" s="1541">
        <v>4</v>
      </c>
      <c r="N1119" s="1541">
        <v>6</v>
      </c>
      <c r="O1119" s="1541">
        <v>5</v>
      </c>
      <c r="P1119" s="1541">
        <v>8</v>
      </c>
      <c r="Q1119" s="1541">
        <v>12</v>
      </c>
      <c r="R1119" s="1541">
        <v>17</v>
      </c>
      <c r="S1119" s="1541">
        <v>16</v>
      </c>
      <c r="T1119" s="1541">
        <v>20</v>
      </c>
      <c r="U1119" s="1541">
        <v>8</v>
      </c>
      <c r="V1119" s="1541">
        <v>22</v>
      </c>
      <c r="W1119" s="1541">
        <v>14</v>
      </c>
      <c r="X1119" s="1541">
        <v>4</v>
      </c>
      <c r="Y1119" s="1541">
        <v>1</v>
      </c>
      <c r="Z1119" s="1541" t="s">
        <v>36</v>
      </c>
      <c r="AA1119" s="1540" t="s">
        <v>36</v>
      </c>
      <c r="AB1119" s="1541">
        <v>13</v>
      </c>
      <c r="AC1119" s="1541">
        <v>68</v>
      </c>
      <c r="AD1119" s="1540">
        <v>85</v>
      </c>
      <c r="AE1119" s="1542">
        <v>7.8313253012048198</v>
      </c>
      <c r="AF1119" s="1542">
        <v>40.963855421686745</v>
      </c>
      <c r="AG1119" s="1543">
        <v>51.204819277108435</v>
      </c>
    </row>
    <row r="1120" spans="2:33" s="1520" customFormat="1" ht="11.45" customHeight="1">
      <c r="B1120" s="1544" t="s">
        <v>1794</v>
      </c>
      <c r="C1120" s="1508">
        <v>31</v>
      </c>
      <c r="D1120" s="1518" t="s">
        <v>1435</v>
      </c>
      <c r="E1120" s="1508">
        <v>73</v>
      </c>
      <c r="F1120" s="1499" t="s">
        <v>36</v>
      </c>
      <c r="G1120" s="1499" t="s">
        <v>36</v>
      </c>
      <c r="H1120" s="1499" t="s">
        <v>36</v>
      </c>
      <c r="I1120" s="1499" t="s">
        <v>36</v>
      </c>
      <c r="J1120" s="1499" t="s">
        <v>36</v>
      </c>
      <c r="K1120" s="1499">
        <v>5</v>
      </c>
      <c r="L1120" s="1499">
        <v>3</v>
      </c>
      <c r="M1120" s="1499">
        <v>4</v>
      </c>
      <c r="N1120" s="1499">
        <v>2</v>
      </c>
      <c r="O1120" s="1499">
        <v>1</v>
      </c>
      <c r="P1120" s="1499">
        <v>5</v>
      </c>
      <c r="Q1120" s="1499">
        <v>9</v>
      </c>
      <c r="R1120" s="1499">
        <v>8</v>
      </c>
      <c r="S1120" s="1499">
        <v>12</v>
      </c>
      <c r="T1120" s="1499">
        <v>11</v>
      </c>
      <c r="U1120" s="1499">
        <v>3</v>
      </c>
      <c r="V1120" s="1499">
        <v>3</v>
      </c>
      <c r="W1120" s="1499">
        <v>4</v>
      </c>
      <c r="X1120" s="1499">
        <v>3</v>
      </c>
      <c r="Y1120" s="1499" t="s">
        <v>36</v>
      </c>
      <c r="Z1120" s="1499" t="s">
        <v>36</v>
      </c>
      <c r="AA1120" s="1508" t="s">
        <v>36</v>
      </c>
      <c r="AB1120" s="1499" t="s">
        <v>36</v>
      </c>
      <c r="AC1120" s="1499">
        <v>37</v>
      </c>
      <c r="AD1120" s="1508">
        <v>36</v>
      </c>
      <c r="AE1120" s="1500">
        <v>0</v>
      </c>
      <c r="AF1120" s="1500">
        <v>50.684931506849317</v>
      </c>
      <c r="AG1120" s="1501">
        <v>49.315068493150683</v>
      </c>
    </row>
    <row r="1121" spans="2:33" s="1520" customFormat="1" ht="11.45" customHeight="1">
      <c r="B1121" s="1521"/>
      <c r="C1121" s="1577"/>
      <c r="D1121" s="1523" t="s">
        <v>31</v>
      </c>
      <c r="E1121" s="1508">
        <v>35</v>
      </c>
      <c r="F1121" s="1499" t="s">
        <v>36</v>
      </c>
      <c r="G1121" s="1499" t="s">
        <v>36</v>
      </c>
      <c r="H1121" s="1499" t="s">
        <v>36</v>
      </c>
      <c r="I1121" s="1499" t="s">
        <v>36</v>
      </c>
      <c r="J1121" s="1499" t="s">
        <v>36</v>
      </c>
      <c r="K1121" s="1499">
        <v>2</v>
      </c>
      <c r="L1121" s="1499">
        <v>2</v>
      </c>
      <c r="M1121" s="1499">
        <v>3</v>
      </c>
      <c r="N1121" s="1499">
        <v>2</v>
      </c>
      <c r="O1121" s="1499" t="s">
        <v>36</v>
      </c>
      <c r="P1121" s="1499">
        <v>2</v>
      </c>
      <c r="Q1121" s="1499">
        <v>6</v>
      </c>
      <c r="R1121" s="1499">
        <v>4</v>
      </c>
      <c r="S1121" s="1499">
        <v>5</v>
      </c>
      <c r="T1121" s="1499">
        <v>7</v>
      </c>
      <c r="U1121" s="1499" t="s">
        <v>36</v>
      </c>
      <c r="V1121" s="1499">
        <v>1</v>
      </c>
      <c r="W1121" s="1499">
        <v>1</v>
      </c>
      <c r="X1121" s="1499" t="s">
        <v>36</v>
      </c>
      <c r="Y1121" s="1499" t="s">
        <v>36</v>
      </c>
      <c r="Z1121" s="1499" t="s">
        <v>36</v>
      </c>
      <c r="AA1121" s="1508" t="s">
        <v>36</v>
      </c>
      <c r="AB1121" s="1499" t="s">
        <v>36</v>
      </c>
      <c r="AC1121" s="1499">
        <v>21</v>
      </c>
      <c r="AD1121" s="1508">
        <v>14</v>
      </c>
      <c r="AE1121" s="1500">
        <v>0</v>
      </c>
      <c r="AF1121" s="1500">
        <v>60</v>
      </c>
      <c r="AG1121" s="1501">
        <v>40</v>
      </c>
    </row>
    <row r="1122" spans="2:33" s="1520" customFormat="1" ht="11.45" customHeight="1" thickBot="1">
      <c r="B1122" s="1536"/>
      <c r="C1122" s="1590"/>
      <c r="D1122" s="1526" t="s">
        <v>32</v>
      </c>
      <c r="E1122" s="1512">
        <v>38</v>
      </c>
      <c r="F1122" s="1513" t="s">
        <v>36</v>
      </c>
      <c r="G1122" s="1513" t="s">
        <v>36</v>
      </c>
      <c r="H1122" s="1513" t="s">
        <v>36</v>
      </c>
      <c r="I1122" s="1513" t="s">
        <v>36</v>
      </c>
      <c r="J1122" s="1513" t="s">
        <v>36</v>
      </c>
      <c r="K1122" s="1513">
        <v>3</v>
      </c>
      <c r="L1122" s="1513">
        <v>1</v>
      </c>
      <c r="M1122" s="1513">
        <v>1</v>
      </c>
      <c r="N1122" s="1513" t="s">
        <v>36</v>
      </c>
      <c r="O1122" s="1513">
        <v>1</v>
      </c>
      <c r="P1122" s="1513">
        <v>3</v>
      </c>
      <c r="Q1122" s="1513">
        <v>3</v>
      </c>
      <c r="R1122" s="1513">
        <v>4</v>
      </c>
      <c r="S1122" s="1513">
        <v>7</v>
      </c>
      <c r="T1122" s="1513">
        <v>4</v>
      </c>
      <c r="U1122" s="1513">
        <v>3</v>
      </c>
      <c r="V1122" s="1513">
        <v>2</v>
      </c>
      <c r="W1122" s="1513">
        <v>3</v>
      </c>
      <c r="X1122" s="1513">
        <v>3</v>
      </c>
      <c r="Y1122" s="1513" t="s">
        <v>36</v>
      </c>
      <c r="Z1122" s="1513" t="s">
        <v>36</v>
      </c>
      <c r="AA1122" s="1512" t="s">
        <v>36</v>
      </c>
      <c r="AB1122" s="1513" t="s">
        <v>36</v>
      </c>
      <c r="AC1122" s="1513">
        <v>16</v>
      </c>
      <c r="AD1122" s="1512">
        <v>22</v>
      </c>
      <c r="AE1122" s="1514">
        <v>0</v>
      </c>
      <c r="AF1122" s="1514">
        <v>42.105263157894733</v>
      </c>
      <c r="AG1122" s="1515">
        <v>57.894736842105267</v>
      </c>
    </row>
    <row r="1123" spans="2:33" s="1520" customFormat="1" ht="11.45" customHeight="1" thickTop="1">
      <c r="B1123" s="1591" t="s">
        <v>1795</v>
      </c>
      <c r="C1123" s="1508">
        <v>17858</v>
      </c>
      <c r="D1123" s="1518" t="s">
        <v>1435</v>
      </c>
      <c r="E1123" s="1508">
        <v>45104</v>
      </c>
      <c r="F1123" s="1499">
        <v>1856</v>
      </c>
      <c r="G1123" s="1499">
        <v>2225</v>
      </c>
      <c r="H1123" s="1499">
        <v>2458</v>
      </c>
      <c r="I1123" s="1499">
        <v>2678</v>
      </c>
      <c r="J1123" s="1499">
        <v>1789</v>
      </c>
      <c r="K1123" s="1499">
        <v>1741</v>
      </c>
      <c r="L1123" s="1499">
        <v>2117</v>
      </c>
      <c r="M1123" s="1499">
        <v>2491</v>
      </c>
      <c r="N1123" s="1499">
        <v>2874</v>
      </c>
      <c r="O1123" s="1499">
        <v>3585</v>
      </c>
      <c r="P1123" s="1499">
        <v>3136</v>
      </c>
      <c r="Q1123" s="1499">
        <v>2980</v>
      </c>
      <c r="R1123" s="1499">
        <v>2872</v>
      </c>
      <c r="S1123" s="1499">
        <v>3012</v>
      </c>
      <c r="T1123" s="1499">
        <v>2949</v>
      </c>
      <c r="U1123" s="1499">
        <v>2119</v>
      </c>
      <c r="V1123" s="1499">
        <v>1747</v>
      </c>
      <c r="W1123" s="1499">
        <v>1238</v>
      </c>
      <c r="X1123" s="1499">
        <v>638</v>
      </c>
      <c r="Y1123" s="1499">
        <v>202</v>
      </c>
      <c r="Z1123" s="1499">
        <v>28</v>
      </c>
      <c r="AA1123" s="1508">
        <v>369</v>
      </c>
      <c r="AB1123" s="1499">
        <v>6539</v>
      </c>
      <c r="AC1123" s="1499">
        <v>26263</v>
      </c>
      <c r="AD1123" s="1508">
        <v>11933</v>
      </c>
      <c r="AE1123" s="1500">
        <v>14.617190119593159</v>
      </c>
      <c r="AF1123" s="1500">
        <v>58.707946797809321</v>
      </c>
      <c r="AG1123" s="1501">
        <v>26.674863082597515</v>
      </c>
    </row>
    <row r="1124" spans="2:33" s="1520" customFormat="1" ht="11.45" customHeight="1">
      <c r="B1124" s="1521"/>
      <c r="C1124" s="1577"/>
      <c r="D1124" s="1523" t="s">
        <v>31</v>
      </c>
      <c r="E1124" s="1508">
        <v>21436</v>
      </c>
      <c r="F1124" s="1499">
        <v>943</v>
      </c>
      <c r="G1124" s="1499">
        <v>1152</v>
      </c>
      <c r="H1124" s="1499">
        <v>1249</v>
      </c>
      <c r="I1124" s="1499">
        <v>1469</v>
      </c>
      <c r="J1124" s="1499">
        <v>912</v>
      </c>
      <c r="K1124" s="1499">
        <v>839</v>
      </c>
      <c r="L1124" s="1499">
        <v>1024</v>
      </c>
      <c r="M1124" s="1499">
        <v>1192</v>
      </c>
      <c r="N1124" s="1499">
        <v>1389</v>
      </c>
      <c r="O1124" s="1499">
        <v>1681</v>
      </c>
      <c r="P1124" s="1499">
        <v>1456</v>
      </c>
      <c r="Q1124" s="1499">
        <v>1416</v>
      </c>
      <c r="R1124" s="1499">
        <v>1390</v>
      </c>
      <c r="S1124" s="1499">
        <v>1491</v>
      </c>
      <c r="T1124" s="1499">
        <v>1372</v>
      </c>
      <c r="U1124" s="1499">
        <v>907</v>
      </c>
      <c r="V1124" s="1499">
        <v>677</v>
      </c>
      <c r="W1124" s="1499">
        <v>430</v>
      </c>
      <c r="X1124" s="1499">
        <v>169</v>
      </c>
      <c r="Y1124" s="1499">
        <v>29</v>
      </c>
      <c r="Z1124" s="1499">
        <v>4</v>
      </c>
      <c r="AA1124" s="1508">
        <v>245</v>
      </c>
      <c r="AB1124" s="1499">
        <v>3344</v>
      </c>
      <c r="AC1124" s="1499">
        <v>12768</v>
      </c>
      <c r="AD1124" s="1508">
        <v>5079</v>
      </c>
      <c r="AE1124" s="1500">
        <v>15.780284082865368</v>
      </c>
      <c r="AF1124" s="1500">
        <v>60.251993770940494</v>
      </c>
      <c r="AG1124" s="1501">
        <v>23.967722146194141</v>
      </c>
    </row>
    <row r="1125" spans="2:33" s="1520" customFormat="1" ht="11.45" customHeight="1" thickBot="1">
      <c r="B1125" s="1524"/>
      <c r="C1125" s="1590"/>
      <c r="D1125" s="1526" t="s">
        <v>32</v>
      </c>
      <c r="E1125" s="1512">
        <v>23668</v>
      </c>
      <c r="F1125" s="1513">
        <v>913</v>
      </c>
      <c r="G1125" s="1513">
        <v>1073</v>
      </c>
      <c r="H1125" s="1513">
        <v>1209</v>
      </c>
      <c r="I1125" s="1513">
        <v>1209</v>
      </c>
      <c r="J1125" s="1513">
        <v>877</v>
      </c>
      <c r="K1125" s="1513">
        <v>902</v>
      </c>
      <c r="L1125" s="1513">
        <v>1093</v>
      </c>
      <c r="M1125" s="1513">
        <v>1299</v>
      </c>
      <c r="N1125" s="1513">
        <v>1485</v>
      </c>
      <c r="O1125" s="1513">
        <v>1904</v>
      </c>
      <c r="P1125" s="1513">
        <v>1680</v>
      </c>
      <c r="Q1125" s="1513">
        <v>1564</v>
      </c>
      <c r="R1125" s="1513">
        <v>1482</v>
      </c>
      <c r="S1125" s="1513">
        <v>1521</v>
      </c>
      <c r="T1125" s="1513">
        <v>1577</v>
      </c>
      <c r="U1125" s="1513">
        <v>1212</v>
      </c>
      <c r="V1125" s="1513">
        <v>1070</v>
      </c>
      <c r="W1125" s="1513">
        <v>808</v>
      </c>
      <c r="X1125" s="1513">
        <v>469</v>
      </c>
      <c r="Y1125" s="1513">
        <v>173</v>
      </c>
      <c r="Z1125" s="1513">
        <v>24</v>
      </c>
      <c r="AA1125" s="1512">
        <v>124</v>
      </c>
      <c r="AB1125" s="1513">
        <v>3195</v>
      </c>
      <c r="AC1125" s="1513">
        <v>13495</v>
      </c>
      <c r="AD1125" s="1512">
        <v>6854</v>
      </c>
      <c r="AE1125" s="1514">
        <v>13.57033639143731</v>
      </c>
      <c r="AF1125" s="1514">
        <v>57.318212708120967</v>
      </c>
      <c r="AG1125" s="1515">
        <v>29.111450900441728</v>
      </c>
    </row>
    <row r="1126" spans="2:33" s="1520" customFormat="1" ht="11.45" customHeight="1" thickTop="1">
      <c r="B1126" s="1516" t="s">
        <v>1796</v>
      </c>
      <c r="C1126" s="1592">
        <v>3547</v>
      </c>
      <c r="D1126" s="1593" t="s">
        <v>1435</v>
      </c>
      <c r="E1126" s="1594">
        <v>7534</v>
      </c>
      <c r="F1126" s="1595">
        <v>174</v>
      </c>
      <c r="G1126" s="1595">
        <v>239</v>
      </c>
      <c r="H1126" s="1595">
        <v>256</v>
      </c>
      <c r="I1126" s="1595">
        <v>537</v>
      </c>
      <c r="J1126" s="1595">
        <v>329</v>
      </c>
      <c r="K1126" s="1595">
        <v>225</v>
      </c>
      <c r="L1126" s="1595">
        <v>286</v>
      </c>
      <c r="M1126" s="1595">
        <v>332</v>
      </c>
      <c r="N1126" s="1595">
        <v>396</v>
      </c>
      <c r="O1126" s="1595">
        <v>492</v>
      </c>
      <c r="P1126" s="1595">
        <v>466</v>
      </c>
      <c r="Q1126" s="1595">
        <v>514</v>
      </c>
      <c r="R1126" s="1595">
        <v>472</v>
      </c>
      <c r="S1126" s="1595">
        <v>581</v>
      </c>
      <c r="T1126" s="1595">
        <v>641</v>
      </c>
      <c r="U1126" s="1595">
        <v>492</v>
      </c>
      <c r="V1126" s="1595">
        <v>422</v>
      </c>
      <c r="W1126" s="1595">
        <v>311</v>
      </c>
      <c r="X1126" s="1595">
        <v>179</v>
      </c>
      <c r="Y1126" s="1595">
        <v>66</v>
      </c>
      <c r="Z1126" s="1595">
        <v>10</v>
      </c>
      <c r="AA1126" s="1594">
        <v>114</v>
      </c>
      <c r="AB1126" s="1595">
        <v>669</v>
      </c>
      <c r="AC1126" s="1595">
        <v>4049</v>
      </c>
      <c r="AD1126" s="1594">
        <v>2702</v>
      </c>
      <c r="AE1126" s="1596">
        <v>9.0161725067385436</v>
      </c>
      <c r="AF1126" s="1596">
        <v>54.568733153638817</v>
      </c>
      <c r="AG1126" s="1597">
        <v>36.415094339622641</v>
      </c>
    </row>
    <row r="1127" spans="2:33" s="1520" customFormat="1" ht="11.45" customHeight="1">
      <c r="B1127" s="1521"/>
      <c r="C1127" s="1577"/>
      <c r="D1127" s="1523" t="s">
        <v>31</v>
      </c>
      <c r="E1127" s="1508">
        <v>3710</v>
      </c>
      <c r="F1127" s="1499">
        <v>86</v>
      </c>
      <c r="G1127" s="1499">
        <v>128</v>
      </c>
      <c r="H1127" s="1499">
        <v>138</v>
      </c>
      <c r="I1127" s="1499">
        <v>397</v>
      </c>
      <c r="J1127" s="1499">
        <v>217</v>
      </c>
      <c r="K1127" s="1499">
        <v>121</v>
      </c>
      <c r="L1127" s="1499">
        <v>147</v>
      </c>
      <c r="M1127" s="1499">
        <v>176</v>
      </c>
      <c r="N1127" s="1499">
        <v>199</v>
      </c>
      <c r="O1127" s="1499">
        <v>240</v>
      </c>
      <c r="P1127" s="1499">
        <v>228</v>
      </c>
      <c r="Q1127" s="1499">
        <v>245</v>
      </c>
      <c r="R1127" s="1499">
        <v>231</v>
      </c>
      <c r="S1127" s="1499">
        <v>294</v>
      </c>
      <c r="T1127" s="1499">
        <v>294</v>
      </c>
      <c r="U1127" s="1499">
        <v>198</v>
      </c>
      <c r="V1127" s="1499">
        <v>153</v>
      </c>
      <c r="W1127" s="1499">
        <v>81</v>
      </c>
      <c r="X1127" s="1499">
        <v>41</v>
      </c>
      <c r="Y1127" s="1499">
        <v>10</v>
      </c>
      <c r="Z1127" s="1499">
        <v>2</v>
      </c>
      <c r="AA1127" s="1508">
        <v>84</v>
      </c>
      <c r="AB1127" s="1499">
        <v>352</v>
      </c>
      <c r="AC1127" s="1499">
        <v>2201</v>
      </c>
      <c r="AD1127" s="1508">
        <v>1073</v>
      </c>
      <c r="AE1127" s="1500">
        <v>9.707666850523994</v>
      </c>
      <c r="AF1127" s="1500">
        <v>60.700496414782123</v>
      </c>
      <c r="AG1127" s="1501">
        <v>29.591836734693878</v>
      </c>
    </row>
    <row r="1128" spans="2:33" s="1520" customFormat="1" ht="11.45" customHeight="1">
      <c r="B1128" s="1529"/>
      <c r="C1128" s="1580"/>
      <c r="D1128" s="1531" t="s">
        <v>32</v>
      </c>
      <c r="E1128" s="1581">
        <v>3824</v>
      </c>
      <c r="F1128" s="1582">
        <v>88</v>
      </c>
      <c r="G1128" s="1582">
        <v>111</v>
      </c>
      <c r="H1128" s="1582">
        <v>118</v>
      </c>
      <c r="I1128" s="1582">
        <v>140</v>
      </c>
      <c r="J1128" s="1582">
        <v>112</v>
      </c>
      <c r="K1128" s="1582">
        <v>104</v>
      </c>
      <c r="L1128" s="1582">
        <v>139</v>
      </c>
      <c r="M1128" s="1582">
        <v>156</v>
      </c>
      <c r="N1128" s="1582">
        <v>197</v>
      </c>
      <c r="O1128" s="1582">
        <v>252</v>
      </c>
      <c r="P1128" s="1582">
        <v>238</v>
      </c>
      <c r="Q1128" s="1582">
        <v>269</v>
      </c>
      <c r="R1128" s="1582">
        <v>241</v>
      </c>
      <c r="S1128" s="1582">
        <v>287</v>
      </c>
      <c r="T1128" s="1582">
        <v>347</v>
      </c>
      <c r="U1128" s="1582">
        <v>294</v>
      </c>
      <c r="V1128" s="1582">
        <v>269</v>
      </c>
      <c r="W1128" s="1582">
        <v>230</v>
      </c>
      <c r="X1128" s="1582">
        <v>138</v>
      </c>
      <c r="Y1128" s="1582">
        <v>56</v>
      </c>
      <c r="Z1128" s="1582">
        <v>8</v>
      </c>
      <c r="AA1128" s="1581">
        <v>30</v>
      </c>
      <c r="AB1128" s="1582">
        <v>317</v>
      </c>
      <c r="AC1128" s="1582">
        <v>1848</v>
      </c>
      <c r="AD1128" s="1581">
        <v>1629</v>
      </c>
      <c r="AE1128" s="1534">
        <v>8.3552978386926728</v>
      </c>
      <c r="AF1128" s="1534">
        <v>48.708487084870846</v>
      </c>
      <c r="AG1128" s="1535">
        <v>42.936215076436483</v>
      </c>
    </row>
    <row r="1129" spans="2:33" s="1520" customFormat="1" ht="11.45" customHeight="1">
      <c r="B1129" s="1536" t="s">
        <v>1797</v>
      </c>
      <c r="C1129" s="1508">
        <v>303</v>
      </c>
      <c r="D1129" s="1518" t="s">
        <v>1435</v>
      </c>
      <c r="E1129" s="1508">
        <v>758</v>
      </c>
      <c r="F1129" s="1499">
        <v>15</v>
      </c>
      <c r="G1129" s="1499">
        <v>17</v>
      </c>
      <c r="H1129" s="1499">
        <v>16</v>
      </c>
      <c r="I1129" s="1499">
        <v>21</v>
      </c>
      <c r="J1129" s="1499">
        <v>13</v>
      </c>
      <c r="K1129" s="1499">
        <v>22</v>
      </c>
      <c r="L1129" s="1499">
        <v>26</v>
      </c>
      <c r="M1129" s="1499">
        <v>27</v>
      </c>
      <c r="N1129" s="1499">
        <v>35</v>
      </c>
      <c r="O1129" s="1499">
        <v>46</v>
      </c>
      <c r="P1129" s="1499">
        <v>48</v>
      </c>
      <c r="Q1129" s="1499">
        <v>59</v>
      </c>
      <c r="R1129" s="1499">
        <v>56</v>
      </c>
      <c r="S1129" s="1499">
        <v>80</v>
      </c>
      <c r="T1129" s="1499">
        <v>73</v>
      </c>
      <c r="U1129" s="1499">
        <v>62</v>
      </c>
      <c r="V1129" s="1499">
        <v>77</v>
      </c>
      <c r="W1129" s="1499">
        <v>40</v>
      </c>
      <c r="X1129" s="1499">
        <v>19</v>
      </c>
      <c r="Y1129" s="1499">
        <v>3</v>
      </c>
      <c r="Z1129" s="1499" t="s">
        <v>36</v>
      </c>
      <c r="AA1129" s="1508">
        <v>3</v>
      </c>
      <c r="AB1129" s="1499">
        <v>48</v>
      </c>
      <c r="AC1129" s="1499">
        <v>353</v>
      </c>
      <c r="AD1129" s="1508">
        <v>354</v>
      </c>
      <c r="AE1129" s="1500">
        <v>6.3576158940397347</v>
      </c>
      <c r="AF1129" s="1500">
        <v>46.754966887417218</v>
      </c>
      <c r="AG1129" s="1501">
        <v>46.88741721854305</v>
      </c>
    </row>
    <row r="1130" spans="2:33" s="1520" customFormat="1" ht="11.45" customHeight="1">
      <c r="B1130" s="1521"/>
      <c r="C1130" s="1522"/>
      <c r="D1130" s="1523" t="s">
        <v>31</v>
      </c>
      <c r="E1130" s="1508">
        <v>353</v>
      </c>
      <c r="F1130" s="1499">
        <v>8</v>
      </c>
      <c r="G1130" s="1499">
        <v>10</v>
      </c>
      <c r="H1130" s="1499">
        <v>8</v>
      </c>
      <c r="I1130" s="1499">
        <v>8</v>
      </c>
      <c r="J1130" s="1499">
        <v>7</v>
      </c>
      <c r="K1130" s="1499">
        <v>10</v>
      </c>
      <c r="L1130" s="1499">
        <v>12</v>
      </c>
      <c r="M1130" s="1499">
        <v>14</v>
      </c>
      <c r="N1130" s="1499">
        <v>20</v>
      </c>
      <c r="O1130" s="1499">
        <v>27</v>
      </c>
      <c r="P1130" s="1499">
        <v>22</v>
      </c>
      <c r="Q1130" s="1499">
        <v>26</v>
      </c>
      <c r="R1130" s="1499">
        <v>29</v>
      </c>
      <c r="S1130" s="1499">
        <v>42</v>
      </c>
      <c r="T1130" s="1499">
        <v>33</v>
      </c>
      <c r="U1130" s="1499">
        <v>23</v>
      </c>
      <c r="V1130" s="1499">
        <v>31</v>
      </c>
      <c r="W1130" s="1499">
        <v>11</v>
      </c>
      <c r="X1130" s="1499">
        <v>9</v>
      </c>
      <c r="Y1130" s="1499">
        <v>1</v>
      </c>
      <c r="Z1130" s="1499" t="s">
        <v>36</v>
      </c>
      <c r="AA1130" s="1508">
        <v>2</v>
      </c>
      <c r="AB1130" s="1499">
        <v>26</v>
      </c>
      <c r="AC1130" s="1499">
        <v>175</v>
      </c>
      <c r="AD1130" s="1508">
        <v>150</v>
      </c>
      <c r="AE1130" s="1500">
        <v>7.4074074074074066</v>
      </c>
      <c r="AF1130" s="1500">
        <v>49.857549857549863</v>
      </c>
      <c r="AG1130" s="1501">
        <v>42.735042735042732</v>
      </c>
    </row>
    <row r="1131" spans="2:33" s="1520" customFormat="1" ht="11.45" customHeight="1">
      <c r="B1131" s="1537"/>
      <c r="C1131" s="1538"/>
      <c r="D1131" s="1539" t="s">
        <v>32</v>
      </c>
      <c r="E1131" s="1540">
        <v>405</v>
      </c>
      <c r="F1131" s="1541">
        <v>7</v>
      </c>
      <c r="G1131" s="1541">
        <v>7</v>
      </c>
      <c r="H1131" s="1541">
        <v>8</v>
      </c>
      <c r="I1131" s="1541">
        <v>13</v>
      </c>
      <c r="J1131" s="1541">
        <v>6</v>
      </c>
      <c r="K1131" s="1541">
        <v>12</v>
      </c>
      <c r="L1131" s="1541">
        <v>14</v>
      </c>
      <c r="M1131" s="1541">
        <v>13</v>
      </c>
      <c r="N1131" s="1541">
        <v>15</v>
      </c>
      <c r="O1131" s="1541">
        <v>19</v>
      </c>
      <c r="P1131" s="1541">
        <v>26</v>
      </c>
      <c r="Q1131" s="1541">
        <v>33</v>
      </c>
      <c r="R1131" s="1541">
        <v>27</v>
      </c>
      <c r="S1131" s="1541">
        <v>38</v>
      </c>
      <c r="T1131" s="1541">
        <v>40</v>
      </c>
      <c r="U1131" s="1541">
        <v>39</v>
      </c>
      <c r="V1131" s="1541">
        <v>46</v>
      </c>
      <c r="W1131" s="1541">
        <v>29</v>
      </c>
      <c r="X1131" s="1541">
        <v>10</v>
      </c>
      <c r="Y1131" s="1541">
        <v>2</v>
      </c>
      <c r="Z1131" s="1541" t="s">
        <v>36</v>
      </c>
      <c r="AA1131" s="1540">
        <v>1</v>
      </c>
      <c r="AB1131" s="1541">
        <v>22</v>
      </c>
      <c r="AC1131" s="1541">
        <v>178</v>
      </c>
      <c r="AD1131" s="1540">
        <v>204</v>
      </c>
      <c r="AE1131" s="1542">
        <v>5.4455445544554459</v>
      </c>
      <c r="AF1131" s="1542">
        <v>44.059405940594061</v>
      </c>
      <c r="AG1131" s="1543">
        <v>50.495049504950494</v>
      </c>
    </row>
    <row r="1132" spans="2:33" s="1520" customFormat="1" ht="11.45" customHeight="1">
      <c r="B1132" s="1536" t="s">
        <v>1798</v>
      </c>
      <c r="C1132" s="1508">
        <v>1567</v>
      </c>
      <c r="D1132" s="1518" t="s">
        <v>1435</v>
      </c>
      <c r="E1132" s="1508">
        <v>2923</v>
      </c>
      <c r="F1132" s="1499">
        <v>53</v>
      </c>
      <c r="G1132" s="1499">
        <v>78</v>
      </c>
      <c r="H1132" s="1499">
        <v>107</v>
      </c>
      <c r="I1132" s="1499">
        <v>205</v>
      </c>
      <c r="J1132" s="1499">
        <v>112</v>
      </c>
      <c r="K1132" s="1499">
        <v>91</v>
      </c>
      <c r="L1132" s="1499">
        <v>123</v>
      </c>
      <c r="M1132" s="1499">
        <v>127</v>
      </c>
      <c r="N1132" s="1499">
        <v>139</v>
      </c>
      <c r="O1132" s="1499">
        <v>203</v>
      </c>
      <c r="P1132" s="1499">
        <v>179</v>
      </c>
      <c r="Q1132" s="1499">
        <v>190</v>
      </c>
      <c r="R1132" s="1499">
        <v>204</v>
      </c>
      <c r="S1132" s="1499">
        <v>246</v>
      </c>
      <c r="T1132" s="1499">
        <v>315</v>
      </c>
      <c r="U1132" s="1499">
        <v>209</v>
      </c>
      <c r="V1132" s="1499">
        <v>134</v>
      </c>
      <c r="W1132" s="1499">
        <v>90</v>
      </c>
      <c r="X1132" s="1499">
        <v>51</v>
      </c>
      <c r="Y1132" s="1499">
        <v>18</v>
      </c>
      <c r="Z1132" s="1499">
        <v>2</v>
      </c>
      <c r="AA1132" s="1508">
        <v>47</v>
      </c>
      <c r="AB1132" s="1499">
        <v>238</v>
      </c>
      <c r="AC1132" s="1499">
        <v>1573</v>
      </c>
      <c r="AD1132" s="1508">
        <v>1065</v>
      </c>
      <c r="AE1132" s="1500">
        <v>8.2753824756606384</v>
      </c>
      <c r="AF1132" s="1500">
        <v>54.694019471488176</v>
      </c>
      <c r="AG1132" s="1501">
        <v>37.030598052851182</v>
      </c>
    </row>
    <row r="1133" spans="2:33" s="1520" customFormat="1" ht="11.45" customHeight="1">
      <c r="B1133" s="1521"/>
      <c r="C1133" s="1522"/>
      <c r="D1133" s="1523" t="s">
        <v>31</v>
      </c>
      <c r="E1133" s="1508">
        <v>1411</v>
      </c>
      <c r="F1133" s="1499">
        <v>23</v>
      </c>
      <c r="G1133" s="1499">
        <v>45</v>
      </c>
      <c r="H1133" s="1499">
        <v>55</v>
      </c>
      <c r="I1133" s="1499">
        <v>138</v>
      </c>
      <c r="J1133" s="1499">
        <v>67</v>
      </c>
      <c r="K1133" s="1499">
        <v>54</v>
      </c>
      <c r="L1133" s="1499">
        <v>63</v>
      </c>
      <c r="M1133" s="1499">
        <v>78</v>
      </c>
      <c r="N1133" s="1499">
        <v>59</v>
      </c>
      <c r="O1133" s="1499">
        <v>96</v>
      </c>
      <c r="P1133" s="1499">
        <v>81</v>
      </c>
      <c r="Q1133" s="1499">
        <v>90</v>
      </c>
      <c r="R1133" s="1499">
        <v>96</v>
      </c>
      <c r="S1133" s="1499">
        <v>117</v>
      </c>
      <c r="T1133" s="1499">
        <v>146</v>
      </c>
      <c r="U1133" s="1499">
        <v>87</v>
      </c>
      <c r="V1133" s="1499">
        <v>42</v>
      </c>
      <c r="W1133" s="1499">
        <v>22</v>
      </c>
      <c r="X1133" s="1499">
        <v>14</v>
      </c>
      <c r="Y1133" s="1499">
        <v>1</v>
      </c>
      <c r="Z1133" s="1499" t="s">
        <v>36</v>
      </c>
      <c r="AA1133" s="1508">
        <v>37</v>
      </c>
      <c r="AB1133" s="1499">
        <v>123</v>
      </c>
      <c r="AC1133" s="1499">
        <v>822</v>
      </c>
      <c r="AD1133" s="1508">
        <v>429</v>
      </c>
      <c r="AE1133" s="1500">
        <v>8.9519650655021827</v>
      </c>
      <c r="AF1133" s="1500">
        <v>59.825327510917027</v>
      </c>
      <c r="AG1133" s="1501">
        <v>31.222707423580786</v>
      </c>
    </row>
    <row r="1134" spans="2:33" s="1520" customFormat="1" ht="11.45" customHeight="1">
      <c r="B1134" s="1536"/>
      <c r="C1134" s="1546"/>
      <c r="D1134" s="1518" t="s">
        <v>32</v>
      </c>
      <c r="E1134" s="1508">
        <v>1512</v>
      </c>
      <c r="F1134" s="1499">
        <v>30</v>
      </c>
      <c r="G1134" s="1499">
        <v>33</v>
      </c>
      <c r="H1134" s="1499">
        <v>52</v>
      </c>
      <c r="I1134" s="1499">
        <v>67</v>
      </c>
      <c r="J1134" s="1499">
        <v>45</v>
      </c>
      <c r="K1134" s="1499">
        <v>37</v>
      </c>
      <c r="L1134" s="1499">
        <v>60</v>
      </c>
      <c r="M1134" s="1499">
        <v>49</v>
      </c>
      <c r="N1134" s="1499">
        <v>80</v>
      </c>
      <c r="O1134" s="1499">
        <v>107</v>
      </c>
      <c r="P1134" s="1499">
        <v>98</v>
      </c>
      <c r="Q1134" s="1499">
        <v>100</v>
      </c>
      <c r="R1134" s="1499">
        <v>108</v>
      </c>
      <c r="S1134" s="1499">
        <v>129</v>
      </c>
      <c r="T1134" s="1499">
        <v>169</v>
      </c>
      <c r="U1134" s="1499">
        <v>122</v>
      </c>
      <c r="V1134" s="1499">
        <v>92</v>
      </c>
      <c r="W1134" s="1499">
        <v>68</v>
      </c>
      <c r="X1134" s="1499">
        <v>37</v>
      </c>
      <c r="Y1134" s="1499">
        <v>17</v>
      </c>
      <c r="Z1134" s="1499">
        <v>2</v>
      </c>
      <c r="AA1134" s="1508">
        <v>10</v>
      </c>
      <c r="AB1134" s="1499">
        <v>115</v>
      </c>
      <c r="AC1134" s="1499">
        <v>751</v>
      </c>
      <c r="AD1134" s="1508">
        <v>636</v>
      </c>
      <c r="AE1134" s="1500">
        <v>7.6564580559254329</v>
      </c>
      <c r="AF1134" s="1500">
        <v>50</v>
      </c>
      <c r="AG1134" s="1501">
        <v>42.343541944074573</v>
      </c>
    </row>
    <row r="1135" spans="2:33" s="1520" customFormat="1" ht="11.45" customHeight="1">
      <c r="B1135" s="1544" t="s">
        <v>1799</v>
      </c>
      <c r="C1135" s="1545">
        <v>366</v>
      </c>
      <c r="D1135" s="1547" t="s">
        <v>1435</v>
      </c>
      <c r="E1135" s="1545">
        <v>718</v>
      </c>
      <c r="F1135" s="1548">
        <v>14</v>
      </c>
      <c r="G1135" s="1548">
        <v>26</v>
      </c>
      <c r="H1135" s="1548">
        <v>31</v>
      </c>
      <c r="I1135" s="1548">
        <v>31</v>
      </c>
      <c r="J1135" s="1548">
        <v>25</v>
      </c>
      <c r="K1135" s="1548">
        <v>33</v>
      </c>
      <c r="L1135" s="1548">
        <v>32</v>
      </c>
      <c r="M1135" s="1548">
        <v>31</v>
      </c>
      <c r="N1135" s="1548">
        <v>53</v>
      </c>
      <c r="O1135" s="1548">
        <v>58</v>
      </c>
      <c r="P1135" s="1548">
        <v>59</v>
      </c>
      <c r="Q1135" s="1548">
        <v>70</v>
      </c>
      <c r="R1135" s="1548">
        <v>51</v>
      </c>
      <c r="S1135" s="1548">
        <v>37</v>
      </c>
      <c r="T1135" s="1548">
        <v>51</v>
      </c>
      <c r="U1135" s="1548">
        <v>35</v>
      </c>
      <c r="V1135" s="1548">
        <v>32</v>
      </c>
      <c r="W1135" s="1548">
        <v>16</v>
      </c>
      <c r="X1135" s="1548">
        <v>12</v>
      </c>
      <c r="Y1135" s="1548">
        <v>2</v>
      </c>
      <c r="Z1135" s="1548" t="s">
        <v>36</v>
      </c>
      <c r="AA1135" s="1545">
        <v>19</v>
      </c>
      <c r="AB1135" s="1548">
        <v>71</v>
      </c>
      <c r="AC1135" s="1548">
        <v>443</v>
      </c>
      <c r="AD1135" s="1545">
        <v>185</v>
      </c>
      <c r="AE1135" s="1549">
        <v>10.157367668097281</v>
      </c>
      <c r="AF1135" s="1549">
        <v>63.376251788268959</v>
      </c>
      <c r="AG1135" s="1550">
        <v>26.466380543633761</v>
      </c>
    </row>
    <row r="1136" spans="2:33" s="1520" customFormat="1" ht="11.45" customHeight="1">
      <c r="B1136" s="1521"/>
      <c r="C1136" s="1522"/>
      <c r="D1136" s="1523" t="s">
        <v>31</v>
      </c>
      <c r="E1136" s="1508">
        <v>369</v>
      </c>
      <c r="F1136" s="1499">
        <v>7</v>
      </c>
      <c r="G1136" s="1499">
        <v>16</v>
      </c>
      <c r="H1136" s="1499">
        <v>16</v>
      </c>
      <c r="I1136" s="1499">
        <v>16</v>
      </c>
      <c r="J1136" s="1499">
        <v>18</v>
      </c>
      <c r="K1136" s="1499">
        <v>15</v>
      </c>
      <c r="L1136" s="1499">
        <v>19</v>
      </c>
      <c r="M1136" s="1499">
        <v>18</v>
      </c>
      <c r="N1136" s="1499">
        <v>32</v>
      </c>
      <c r="O1136" s="1499">
        <v>27</v>
      </c>
      <c r="P1136" s="1499">
        <v>33</v>
      </c>
      <c r="Q1136" s="1499">
        <v>35</v>
      </c>
      <c r="R1136" s="1499">
        <v>25</v>
      </c>
      <c r="S1136" s="1499">
        <v>18</v>
      </c>
      <c r="T1136" s="1499">
        <v>24</v>
      </c>
      <c r="U1136" s="1499">
        <v>14</v>
      </c>
      <c r="V1136" s="1499">
        <v>14</v>
      </c>
      <c r="W1136" s="1499">
        <v>3</v>
      </c>
      <c r="X1136" s="1499">
        <v>4</v>
      </c>
      <c r="Y1136" s="1499">
        <v>2</v>
      </c>
      <c r="Z1136" s="1499" t="s">
        <v>36</v>
      </c>
      <c r="AA1136" s="1508">
        <v>13</v>
      </c>
      <c r="AB1136" s="1499">
        <v>39</v>
      </c>
      <c r="AC1136" s="1499">
        <v>238</v>
      </c>
      <c r="AD1136" s="1508">
        <v>79</v>
      </c>
      <c r="AE1136" s="1500">
        <v>10.955056179775282</v>
      </c>
      <c r="AF1136" s="1500">
        <v>66.853932584269657</v>
      </c>
      <c r="AG1136" s="1501">
        <v>22.191011235955056</v>
      </c>
    </row>
    <row r="1137" spans="2:33" s="1520" customFormat="1" ht="11.45" customHeight="1">
      <c r="B1137" s="1537"/>
      <c r="C1137" s="1538"/>
      <c r="D1137" s="1539" t="s">
        <v>32</v>
      </c>
      <c r="E1137" s="1540">
        <v>349</v>
      </c>
      <c r="F1137" s="1541">
        <v>7</v>
      </c>
      <c r="G1137" s="1541">
        <v>10</v>
      </c>
      <c r="H1137" s="1541">
        <v>15</v>
      </c>
      <c r="I1137" s="1541">
        <v>15</v>
      </c>
      <c r="J1137" s="1541">
        <v>7</v>
      </c>
      <c r="K1137" s="1541">
        <v>18</v>
      </c>
      <c r="L1137" s="1541">
        <v>13</v>
      </c>
      <c r="M1137" s="1541">
        <v>13</v>
      </c>
      <c r="N1137" s="1541">
        <v>21</v>
      </c>
      <c r="O1137" s="1541">
        <v>31</v>
      </c>
      <c r="P1137" s="1541">
        <v>26</v>
      </c>
      <c r="Q1137" s="1541">
        <v>35</v>
      </c>
      <c r="R1137" s="1541">
        <v>26</v>
      </c>
      <c r="S1137" s="1541">
        <v>19</v>
      </c>
      <c r="T1137" s="1541">
        <v>27</v>
      </c>
      <c r="U1137" s="1541">
        <v>21</v>
      </c>
      <c r="V1137" s="1541">
        <v>18</v>
      </c>
      <c r="W1137" s="1541">
        <v>13</v>
      </c>
      <c r="X1137" s="1541">
        <v>8</v>
      </c>
      <c r="Y1137" s="1541" t="s">
        <v>36</v>
      </c>
      <c r="Z1137" s="1541" t="s">
        <v>36</v>
      </c>
      <c r="AA1137" s="1540">
        <v>6</v>
      </c>
      <c r="AB1137" s="1541">
        <v>32</v>
      </c>
      <c r="AC1137" s="1541">
        <v>205</v>
      </c>
      <c r="AD1137" s="1540">
        <v>106</v>
      </c>
      <c r="AE1137" s="1542">
        <v>9.3294460641399422</v>
      </c>
      <c r="AF1137" s="1542">
        <v>59.766763848396501</v>
      </c>
      <c r="AG1137" s="1543">
        <v>30.903790087463555</v>
      </c>
    </row>
    <row r="1138" spans="2:33" s="1520" customFormat="1" ht="11.45" customHeight="1">
      <c r="B1138" s="1536" t="s">
        <v>1800</v>
      </c>
      <c r="C1138" s="1508">
        <v>645</v>
      </c>
      <c r="D1138" s="1518" t="s">
        <v>1435</v>
      </c>
      <c r="E1138" s="1508">
        <v>1379</v>
      </c>
      <c r="F1138" s="1499">
        <v>37</v>
      </c>
      <c r="G1138" s="1499">
        <v>43</v>
      </c>
      <c r="H1138" s="1499">
        <v>43</v>
      </c>
      <c r="I1138" s="1499">
        <v>231</v>
      </c>
      <c r="J1138" s="1499">
        <v>116</v>
      </c>
      <c r="K1138" s="1499">
        <v>41</v>
      </c>
      <c r="L1138" s="1499">
        <v>44</v>
      </c>
      <c r="M1138" s="1499">
        <v>49</v>
      </c>
      <c r="N1138" s="1499">
        <v>72</v>
      </c>
      <c r="O1138" s="1499">
        <v>78</v>
      </c>
      <c r="P1138" s="1499">
        <v>91</v>
      </c>
      <c r="Q1138" s="1499">
        <v>99</v>
      </c>
      <c r="R1138" s="1499">
        <v>76</v>
      </c>
      <c r="S1138" s="1499">
        <v>83</v>
      </c>
      <c r="T1138" s="1499">
        <v>72</v>
      </c>
      <c r="U1138" s="1499">
        <v>62</v>
      </c>
      <c r="V1138" s="1499">
        <v>50</v>
      </c>
      <c r="W1138" s="1499">
        <v>35</v>
      </c>
      <c r="X1138" s="1499">
        <v>12</v>
      </c>
      <c r="Y1138" s="1499">
        <v>6</v>
      </c>
      <c r="Z1138" s="1499">
        <v>2</v>
      </c>
      <c r="AA1138" s="1508">
        <v>37</v>
      </c>
      <c r="AB1138" s="1499">
        <v>123</v>
      </c>
      <c r="AC1138" s="1499">
        <v>897</v>
      </c>
      <c r="AD1138" s="1508">
        <v>322</v>
      </c>
      <c r="AE1138" s="1500">
        <v>9.165424739195231</v>
      </c>
      <c r="AF1138" s="1500">
        <v>66.840536512667654</v>
      </c>
      <c r="AG1138" s="1501">
        <v>23.994038748137108</v>
      </c>
    </row>
    <row r="1139" spans="2:33" s="1520" customFormat="1" ht="11.45" customHeight="1">
      <c r="B1139" s="1521"/>
      <c r="C1139" s="1522"/>
      <c r="D1139" s="1523" t="s">
        <v>31</v>
      </c>
      <c r="E1139" s="1508">
        <v>798</v>
      </c>
      <c r="F1139" s="1499">
        <v>17</v>
      </c>
      <c r="G1139" s="1499">
        <v>20</v>
      </c>
      <c r="H1139" s="1499">
        <v>22</v>
      </c>
      <c r="I1139" s="1499">
        <v>199</v>
      </c>
      <c r="J1139" s="1499">
        <v>86</v>
      </c>
      <c r="K1139" s="1499">
        <v>24</v>
      </c>
      <c r="L1139" s="1499">
        <v>21</v>
      </c>
      <c r="M1139" s="1499">
        <v>21</v>
      </c>
      <c r="N1139" s="1499">
        <v>39</v>
      </c>
      <c r="O1139" s="1499">
        <v>39</v>
      </c>
      <c r="P1139" s="1499">
        <v>46</v>
      </c>
      <c r="Q1139" s="1499">
        <v>47</v>
      </c>
      <c r="R1139" s="1499">
        <v>46</v>
      </c>
      <c r="S1139" s="1499">
        <v>44</v>
      </c>
      <c r="T1139" s="1499">
        <v>40</v>
      </c>
      <c r="U1139" s="1499">
        <v>17</v>
      </c>
      <c r="V1139" s="1499">
        <v>24</v>
      </c>
      <c r="W1139" s="1499">
        <v>14</v>
      </c>
      <c r="X1139" s="1499">
        <v>3</v>
      </c>
      <c r="Y1139" s="1499">
        <v>2</v>
      </c>
      <c r="Z1139" s="1499">
        <v>1</v>
      </c>
      <c r="AA1139" s="1508">
        <v>26</v>
      </c>
      <c r="AB1139" s="1499">
        <v>59</v>
      </c>
      <c r="AC1139" s="1499">
        <v>568</v>
      </c>
      <c r="AD1139" s="1508">
        <v>145</v>
      </c>
      <c r="AE1139" s="1500">
        <v>7.642487046632124</v>
      </c>
      <c r="AF1139" s="1500">
        <v>73.575129533678748</v>
      </c>
      <c r="AG1139" s="1501">
        <v>18.782383419689118</v>
      </c>
    </row>
    <row r="1140" spans="2:33" s="1520" customFormat="1" ht="11.45" customHeight="1">
      <c r="B1140" s="1536"/>
      <c r="C1140" s="1546"/>
      <c r="D1140" s="1518" t="s">
        <v>32</v>
      </c>
      <c r="E1140" s="1508">
        <v>581</v>
      </c>
      <c r="F1140" s="1499">
        <v>20</v>
      </c>
      <c r="G1140" s="1499">
        <v>23</v>
      </c>
      <c r="H1140" s="1499">
        <v>21</v>
      </c>
      <c r="I1140" s="1499">
        <v>32</v>
      </c>
      <c r="J1140" s="1499">
        <v>30</v>
      </c>
      <c r="K1140" s="1499">
        <v>17</v>
      </c>
      <c r="L1140" s="1499">
        <v>23</v>
      </c>
      <c r="M1140" s="1499">
        <v>28</v>
      </c>
      <c r="N1140" s="1499">
        <v>33</v>
      </c>
      <c r="O1140" s="1499">
        <v>39</v>
      </c>
      <c r="P1140" s="1499">
        <v>45</v>
      </c>
      <c r="Q1140" s="1499">
        <v>52</v>
      </c>
      <c r="R1140" s="1499">
        <v>30</v>
      </c>
      <c r="S1140" s="1499">
        <v>39</v>
      </c>
      <c r="T1140" s="1499">
        <v>32</v>
      </c>
      <c r="U1140" s="1499">
        <v>45</v>
      </c>
      <c r="V1140" s="1499">
        <v>26</v>
      </c>
      <c r="W1140" s="1499">
        <v>21</v>
      </c>
      <c r="X1140" s="1499">
        <v>9</v>
      </c>
      <c r="Y1140" s="1499">
        <v>4</v>
      </c>
      <c r="Z1140" s="1499">
        <v>1</v>
      </c>
      <c r="AA1140" s="1508">
        <v>11</v>
      </c>
      <c r="AB1140" s="1499">
        <v>64</v>
      </c>
      <c r="AC1140" s="1499">
        <v>329</v>
      </c>
      <c r="AD1140" s="1508">
        <v>177</v>
      </c>
      <c r="AE1140" s="1500">
        <v>11.228070175438596</v>
      </c>
      <c r="AF1140" s="1500">
        <v>57.719298245614034</v>
      </c>
      <c r="AG1140" s="1501">
        <v>31.05263157894737</v>
      </c>
    </row>
    <row r="1141" spans="2:33" s="1520" customFormat="1" ht="11.45" customHeight="1">
      <c r="B1141" s="1544" t="s">
        <v>1801</v>
      </c>
      <c r="C1141" s="1545">
        <v>579</v>
      </c>
      <c r="D1141" s="1547" t="s">
        <v>1435</v>
      </c>
      <c r="E1141" s="1545">
        <v>1441</v>
      </c>
      <c r="F1141" s="1548">
        <v>51</v>
      </c>
      <c r="G1141" s="1548">
        <v>71</v>
      </c>
      <c r="H1141" s="1548">
        <v>51</v>
      </c>
      <c r="I1141" s="1548">
        <v>43</v>
      </c>
      <c r="J1141" s="1548">
        <v>56</v>
      </c>
      <c r="K1141" s="1548">
        <v>30</v>
      </c>
      <c r="L1141" s="1548">
        <v>50</v>
      </c>
      <c r="M1141" s="1548">
        <v>82</v>
      </c>
      <c r="N1141" s="1548">
        <v>82</v>
      </c>
      <c r="O1141" s="1548">
        <v>88</v>
      </c>
      <c r="P1141" s="1548">
        <v>70</v>
      </c>
      <c r="Q1141" s="1548">
        <v>72</v>
      </c>
      <c r="R1141" s="1548">
        <v>65</v>
      </c>
      <c r="S1141" s="1548">
        <v>107</v>
      </c>
      <c r="T1141" s="1548">
        <v>111</v>
      </c>
      <c r="U1141" s="1548">
        <v>106</v>
      </c>
      <c r="V1141" s="1548">
        <v>103</v>
      </c>
      <c r="W1141" s="1548">
        <v>106</v>
      </c>
      <c r="X1141" s="1548">
        <v>62</v>
      </c>
      <c r="Y1141" s="1548">
        <v>24</v>
      </c>
      <c r="Z1141" s="1548">
        <v>3</v>
      </c>
      <c r="AA1141" s="1545">
        <v>8</v>
      </c>
      <c r="AB1141" s="1548">
        <v>173</v>
      </c>
      <c r="AC1141" s="1548">
        <v>638</v>
      </c>
      <c r="AD1141" s="1545">
        <v>622</v>
      </c>
      <c r="AE1141" s="1549">
        <v>12.072575017445917</v>
      </c>
      <c r="AF1141" s="1549">
        <v>44.521981856245638</v>
      </c>
      <c r="AG1141" s="1550">
        <v>43.405443126308448</v>
      </c>
    </row>
    <row r="1142" spans="2:33" s="1520" customFormat="1" ht="11.45" customHeight="1">
      <c r="B1142" s="1521"/>
      <c r="C1142" s="1522"/>
      <c r="D1142" s="1523" t="s">
        <v>31</v>
      </c>
      <c r="E1142" s="1508">
        <v>646</v>
      </c>
      <c r="F1142" s="1499">
        <v>28</v>
      </c>
      <c r="G1142" s="1499">
        <v>36</v>
      </c>
      <c r="H1142" s="1499">
        <v>34</v>
      </c>
      <c r="I1142" s="1499">
        <v>34</v>
      </c>
      <c r="J1142" s="1499">
        <v>35</v>
      </c>
      <c r="K1142" s="1499">
        <v>13</v>
      </c>
      <c r="L1142" s="1499">
        <v>23</v>
      </c>
      <c r="M1142" s="1499">
        <v>37</v>
      </c>
      <c r="N1142" s="1499">
        <v>41</v>
      </c>
      <c r="O1142" s="1499">
        <v>38</v>
      </c>
      <c r="P1142" s="1499">
        <v>39</v>
      </c>
      <c r="Q1142" s="1499">
        <v>33</v>
      </c>
      <c r="R1142" s="1499">
        <v>28</v>
      </c>
      <c r="S1142" s="1499">
        <v>58</v>
      </c>
      <c r="T1142" s="1499">
        <v>44</v>
      </c>
      <c r="U1142" s="1499">
        <v>48</v>
      </c>
      <c r="V1142" s="1499">
        <v>37</v>
      </c>
      <c r="W1142" s="1499">
        <v>23</v>
      </c>
      <c r="X1142" s="1499">
        <v>9</v>
      </c>
      <c r="Y1142" s="1499">
        <v>1</v>
      </c>
      <c r="Z1142" s="1499">
        <v>1</v>
      </c>
      <c r="AA1142" s="1508">
        <v>6</v>
      </c>
      <c r="AB1142" s="1499">
        <v>98</v>
      </c>
      <c r="AC1142" s="1499">
        <v>321</v>
      </c>
      <c r="AD1142" s="1508">
        <v>221</v>
      </c>
      <c r="AE1142" s="1500">
        <v>15.312500000000002</v>
      </c>
      <c r="AF1142" s="1500">
        <v>50.15625</v>
      </c>
      <c r="AG1142" s="1501">
        <v>34.53125</v>
      </c>
    </row>
    <row r="1143" spans="2:33" s="1520" customFormat="1" ht="11.45" customHeight="1">
      <c r="B1143" s="1537"/>
      <c r="C1143" s="1538"/>
      <c r="D1143" s="1539" t="s">
        <v>32</v>
      </c>
      <c r="E1143" s="1540">
        <v>795</v>
      </c>
      <c r="F1143" s="1541">
        <v>23</v>
      </c>
      <c r="G1143" s="1541">
        <v>35</v>
      </c>
      <c r="H1143" s="1541">
        <v>17</v>
      </c>
      <c r="I1143" s="1541">
        <v>9</v>
      </c>
      <c r="J1143" s="1541">
        <v>21</v>
      </c>
      <c r="K1143" s="1541">
        <v>17</v>
      </c>
      <c r="L1143" s="1541">
        <v>27</v>
      </c>
      <c r="M1143" s="1541">
        <v>45</v>
      </c>
      <c r="N1143" s="1541">
        <v>41</v>
      </c>
      <c r="O1143" s="1541">
        <v>50</v>
      </c>
      <c r="P1143" s="1541">
        <v>31</v>
      </c>
      <c r="Q1143" s="1541">
        <v>39</v>
      </c>
      <c r="R1143" s="1541">
        <v>37</v>
      </c>
      <c r="S1143" s="1541">
        <v>49</v>
      </c>
      <c r="T1143" s="1541">
        <v>67</v>
      </c>
      <c r="U1143" s="1541">
        <v>58</v>
      </c>
      <c r="V1143" s="1541">
        <v>66</v>
      </c>
      <c r="W1143" s="1541">
        <v>83</v>
      </c>
      <c r="X1143" s="1541">
        <v>53</v>
      </c>
      <c r="Y1143" s="1541">
        <v>23</v>
      </c>
      <c r="Z1143" s="1541">
        <v>2</v>
      </c>
      <c r="AA1143" s="1540">
        <v>2</v>
      </c>
      <c r="AB1143" s="1541">
        <v>75</v>
      </c>
      <c r="AC1143" s="1541">
        <v>317</v>
      </c>
      <c r="AD1143" s="1540">
        <v>401</v>
      </c>
      <c r="AE1143" s="1542">
        <v>9.457755359394703</v>
      </c>
      <c r="AF1143" s="1542">
        <v>39.974779319041616</v>
      </c>
      <c r="AG1143" s="1543">
        <v>50.567465321563688</v>
      </c>
    </row>
    <row r="1144" spans="2:33" s="1520" customFormat="1" ht="11.45" customHeight="1">
      <c r="B1144" s="1536" t="s">
        <v>1802</v>
      </c>
      <c r="C1144" s="1508">
        <v>47</v>
      </c>
      <c r="D1144" s="1518" t="s">
        <v>1435</v>
      </c>
      <c r="E1144" s="1508">
        <v>171</v>
      </c>
      <c r="F1144" s="1499">
        <v>1</v>
      </c>
      <c r="G1144" s="1499">
        <v>4</v>
      </c>
      <c r="H1144" s="1499">
        <v>6</v>
      </c>
      <c r="I1144" s="1499">
        <v>4</v>
      </c>
      <c r="J1144" s="1499">
        <v>4</v>
      </c>
      <c r="K1144" s="1499">
        <v>3</v>
      </c>
      <c r="L1144" s="1499">
        <v>5</v>
      </c>
      <c r="M1144" s="1499">
        <v>8</v>
      </c>
      <c r="N1144" s="1499">
        <v>4</v>
      </c>
      <c r="O1144" s="1499">
        <v>4</v>
      </c>
      <c r="P1144" s="1499">
        <v>5</v>
      </c>
      <c r="Q1144" s="1499">
        <v>12</v>
      </c>
      <c r="R1144" s="1499">
        <v>12</v>
      </c>
      <c r="S1144" s="1499">
        <v>13</v>
      </c>
      <c r="T1144" s="1499">
        <v>11</v>
      </c>
      <c r="U1144" s="1499">
        <v>9</v>
      </c>
      <c r="V1144" s="1499">
        <v>14</v>
      </c>
      <c r="W1144" s="1499">
        <v>16</v>
      </c>
      <c r="X1144" s="1499">
        <v>20</v>
      </c>
      <c r="Y1144" s="1499">
        <v>13</v>
      </c>
      <c r="Z1144" s="1499">
        <v>3</v>
      </c>
      <c r="AA1144" s="1508" t="s">
        <v>36</v>
      </c>
      <c r="AB1144" s="1499">
        <v>11</v>
      </c>
      <c r="AC1144" s="1499">
        <v>61</v>
      </c>
      <c r="AD1144" s="1508">
        <v>99</v>
      </c>
      <c r="AE1144" s="1500">
        <v>6.4327485380116958</v>
      </c>
      <c r="AF1144" s="1500">
        <v>35.672514619883039</v>
      </c>
      <c r="AG1144" s="1501">
        <v>57.894736842105267</v>
      </c>
    </row>
    <row r="1145" spans="2:33" s="1520" customFormat="1" ht="11.45" customHeight="1">
      <c r="B1145" s="1521"/>
      <c r="C1145" s="1522"/>
      <c r="D1145" s="1523" t="s">
        <v>31</v>
      </c>
      <c r="E1145" s="1508">
        <v>67</v>
      </c>
      <c r="F1145" s="1499">
        <v>1</v>
      </c>
      <c r="G1145" s="1499">
        <v>1</v>
      </c>
      <c r="H1145" s="1499">
        <v>2</v>
      </c>
      <c r="I1145" s="1499">
        <v>2</v>
      </c>
      <c r="J1145" s="1499">
        <v>2</v>
      </c>
      <c r="K1145" s="1499">
        <v>2</v>
      </c>
      <c r="L1145" s="1499">
        <v>4</v>
      </c>
      <c r="M1145" s="1499">
        <v>5</v>
      </c>
      <c r="N1145" s="1499">
        <v>2</v>
      </c>
      <c r="O1145" s="1499">
        <v>3</v>
      </c>
      <c r="P1145" s="1499">
        <v>3</v>
      </c>
      <c r="Q1145" s="1499">
        <v>5</v>
      </c>
      <c r="R1145" s="1499">
        <v>4</v>
      </c>
      <c r="S1145" s="1499">
        <v>9</v>
      </c>
      <c r="T1145" s="1499">
        <v>5</v>
      </c>
      <c r="U1145" s="1499">
        <v>5</v>
      </c>
      <c r="V1145" s="1499">
        <v>2</v>
      </c>
      <c r="W1145" s="1499">
        <v>6</v>
      </c>
      <c r="X1145" s="1499">
        <v>1</v>
      </c>
      <c r="Y1145" s="1499">
        <v>3</v>
      </c>
      <c r="Z1145" s="1499" t="s">
        <v>36</v>
      </c>
      <c r="AA1145" s="1508" t="s">
        <v>36</v>
      </c>
      <c r="AB1145" s="1499">
        <v>4</v>
      </c>
      <c r="AC1145" s="1499">
        <v>32</v>
      </c>
      <c r="AD1145" s="1508">
        <v>31</v>
      </c>
      <c r="AE1145" s="1500">
        <v>5.9701492537313428</v>
      </c>
      <c r="AF1145" s="1500">
        <v>47.761194029850742</v>
      </c>
      <c r="AG1145" s="1501">
        <v>46.268656716417908</v>
      </c>
    </row>
    <row r="1146" spans="2:33" s="1520" customFormat="1" ht="11.45" customHeight="1">
      <c r="B1146" s="1536"/>
      <c r="C1146" s="1546"/>
      <c r="D1146" s="1518" t="s">
        <v>32</v>
      </c>
      <c r="E1146" s="1508">
        <v>104</v>
      </c>
      <c r="F1146" s="1499" t="s">
        <v>36</v>
      </c>
      <c r="G1146" s="1499">
        <v>3</v>
      </c>
      <c r="H1146" s="1499">
        <v>4</v>
      </c>
      <c r="I1146" s="1499">
        <v>2</v>
      </c>
      <c r="J1146" s="1499">
        <v>2</v>
      </c>
      <c r="K1146" s="1499">
        <v>1</v>
      </c>
      <c r="L1146" s="1499">
        <v>1</v>
      </c>
      <c r="M1146" s="1499">
        <v>3</v>
      </c>
      <c r="N1146" s="1499">
        <v>2</v>
      </c>
      <c r="O1146" s="1499">
        <v>1</v>
      </c>
      <c r="P1146" s="1499">
        <v>2</v>
      </c>
      <c r="Q1146" s="1499">
        <v>7</v>
      </c>
      <c r="R1146" s="1499">
        <v>8</v>
      </c>
      <c r="S1146" s="1499">
        <v>4</v>
      </c>
      <c r="T1146" s="1499">
        <v>6</v>
      </c>
      <c r="U1146" s="1499">
        <v>4</v>
      </c>
      <c r="V1146" s="1499">
        <v>12</v>
      </c>
      <c r="W1146" s="1499">
        <v>10</v>
      </c>
      <c r="X1146" s="1499">
        <v>19</v>
      </c>
      <c r="Y1146" s="1499">
        <v>10</v>
      </c>
      <c r="Z1146" s="1499">
        <v>3</v>
      </c>
      <c r="AA1146" s="1508" t="s">
        <v>36</v>
      </c>
      <c r="AB1146" s="1499">
        <v>7</v>
      </c>
      <c r="AC1146" s="1499">
        <v>29</v>
      </c>
      <c r="AD1146" s="1508">
        <v>68</v>
      </c>
      <c r="AE1146" s="1500">
        <v>6.7307692307692308</v>
      </c>
      <c r="AF1146" s="1500">
        <v>27.884615384615387</v>
      </c>
      <c r="AG1146" s="1501">
        <v>65.384615384615387</v>
      </c>
    </row>
    <row r="1147" spans="2:33" s="1520" customFormat="1" ht="11.45" customHeight="1">
      <c r="B1147" s="1544" t="s">
        <v>1803</v>
      </c>
      <c r="C1147" s="1545">
        <v>40</v>
      </c>
      <c r="D1147" s="1547" t="s">
        <v>1435</v>
      </c>
      <c r="E1147" s="1545">
        <v>144</v>
      </c>
      <c r="F1147" s="1548">
        <v>3</v>
      </c>
      <c r="G1147" s="1548" t="s">
        <v>36</v>
      </c>
      <c r="H1147" s="1548">
        <v>2</v>
      </c>
      <c r="I1147" s="1548">
        <v>2</v>
      </c>
      <c r="J1147" s="1548">
        <v>3</v>
      </c>
      <c r="K1147" s="1548">
        <v>5</v>
      </c>
      <c r="L1147" s="1548">
        <v>6</v>
      </c>
      <c r="M1147" s="1548">
        <v>8</v>
      </c>
      <c r="N1147" s="1548">
        <v>11</v>
      </c>
      <c r="O1147" s="1548">
        <v>15</v>
      </c>
      <c r="P1147" s="1548">
        <v>14</v>
      </c>
      <c r="Q1147" s="1548">
        <v>12</v>
      </c>
      <c r="R1147" s="1548">
        <v>8</v>
      </c>
      <c r="S1147" s="1548">
        <v>15</v>
      </c>
      <c r="T1147" s="1548">
        <v>8</v>
      </c>
      <c r="U1147" s="1548">
        <v>9</v>
      </c>
      <c r="V1147" s="1548">
        <v>12</v>
      </c>
      <c r="W1147" s="1548">
        <v>8</v>
      </c>
      <c r="X1147" s="1548">
        <v>3</v>
      </c>
      <c r="Y1147" s="1548" t="s">
        <v>36</v>
      </c>
      <c r="Z1147" s="1548" t="s">
        <v>36</v>
      </c>
      <c r="AA1147" s="1545" t="s">
        <v>36</v>
      </c>
      <c r="AB1147" s="1548">
        <v>5</v>
      </c>
      <c r="AC1147" s="1548">
        <v>84</v>
      </c>
      <c r="AD1147" s="1545">
        <v>55</v>
      </c>
      <c r="AE1147" s="1549">
        <v>3.4722222222222223</v>
      </c>
      <c r="AF1147" s="1549">
        <v>58.333333333333336</v>
      </c>
      <c r="AG1147" s="1550">
        <v>38.194444444444443</v>
      </c>
    </row>
    <row r="1148" spans="2:33" s="1520" customFormat="1" ht="11.45" customHeight="1">
      <c r="B1148" s="1521"/>
      <c r="C1148" s="1577"/>
      <c r="D1148" s="1523" t="s">
        <v>31</v>
      </c>
      <c r="E1148" s="1508">
        <v>66</v>
      </c>
      <c r="F1148" s="1499">
        <v>2</v>
      </c>
      <c r="G1148" s="1499" t="s">
        <v>36</v>
      </c>
      <c r="H1148" s="1499">
        <v>1</v>
      </c>
      <c r="I1148" s="1499" t="s">
        <v>36</v>
      </c>
      <c r="J1148" s="1499">
        <v>2</v>
      </c>
      <c r="K1148" s="1499">
        <v>3</v>
      </c>
      <c r="L1148" s="1499">
        <v>5</v>
      </c>
      <c r="M1148" s="1499">
        <v>3</v>
      </c>
      <c r="N1148" s="1499">
        <v>6</v>
      </c>
      <c r="O1148" s="1499">
        <v>10</v>
      </c>
      <c r="P1148" s="1499">
        <v>4</v>
      </c>
      <c r="Q1148" s="1499">
        <v>9</v>
      </c>
      <c r="R1148" s="1499">
        <v>3</v>
      </c>
      <c r="S1148" s="1499">
        <v>6</v>
      </c>
      <c r="T1148" s="1499">
        <v>2</v>
      </c>
      <c r="U1148" s="1499">
        <v>4</v>
      </c>
      <c r="V1148" s="1499">
        <v>3</v>
      </c>
      <c r="W1148" s="1499">
        <v>2</v>
      </c>
      <c r="X1148" s="1499">
        <v>1</v>
      </c>
      <c r="Y1148" s="1499" t="s">
        <v>36</v>
      </c>
      <c r="Z1148" s="1499" t="s">
        <v>36</v>
      </c>
      <c r="AA1148" s="1508" t="s">
        <v>36</v>
      </c>
      <c r="AB1148" s="1499">
        <v>3</v>
      </c>
      <c r="AC1148" s="1499">
        <v>45</v>
      </c>
      <c r="AD1148" s="1508">
        <v>18</v>
      </c>
      <c r="AE1148" s="1500">
        <v>4.5454545454545459</v>
      </c>
      <c r="AF1148" s="1500">
        <v>68.181818181818173</v>
      </c>
      <c r="AG1148" s="1501">
        <v>27.27272727272727</v>
      </c>
    </row>
    <row r="1149" spans="2:33" s="1520" customFormat="1" ht="11.45" customHeight="1">
      <c r="B1149" s="1536"/>
      <c r="C1149" s="1580"/>
      <c r="D1149" s="1531" t="s">
        <v>32</v>
      </c>
      <c r="E1149" s="1581">
        <v>78</v>
      </c>
      <c r="F1149" s="1582">
        <v>1</v>
      </c>
      <c r="G1149" s="1582" t="s">
        <v>36</v>
      </c>
      <c r="H1149" s="1582">
        <v>1</v>
      </c>
      <c r="I1149" s="1582">
        <v>2</v>
      </c>
      <c r="J1149" s="1582">
        <v>1</v>
      </c>
      <c r="K1149" s="1582">
        <v>2</v>
      </c>
      <c r="L1149" s="1582">
        <v>1</v>
      </c>
      <c r="M1149" s="1582">
        <v>5</v>
      </c>
      <c r="N1149" s="1582">
        <v>5</v>
      </c>
      <c r="O1149" s="1582">
        <v>5</v>
      </c>
      <c r="P1149" s="1582">
        <v>10</v>
      </c>
      <c r="Q1149" s="1582">
        <v>3</v>
      </c>
      <c r="R1149" s="1582">
        <v>5</v>
      </c>
      <c r="S1149" s="1582">
        <v>9</v>
      </c>
      <c r="T1149" s="1582">
        <v>6</v>
      </c>
      <c r="U1149" s="1582">
        <v>5</v>
      </c>
      <c r="V1149" s="1582">
        <v>9</v>
      </c>
      <c r="W1149" s="1582">
        <v>6</v>
      </c>
      <c r="X1149" s="1582">
        <v>2</v>
      </c>
      <c r="Y1149" s="1582" t="s">
        <v>36</v>
      </c>
      <c r="Z1149" s="1582" t="s">
        <v>36</v>
      </c>
      <c r="AA1149" s="1581" t="s">
        <v>36</v>
      </c>
      <c r="AB1149" s="1582">
        <v>2</v>
      </c>
      <c r="AC1149" s="1582">
        <v>39</v>
      </c>
      <c r="AD1149" s="1581">
        <v>37</v>
      </c>
      <c r="AE1149" s="1534">
        <v>2.5641025641025639</v>
      </c>
      <c r="AF1149" s="1534">
        <v>50</v>
      </c>
      <c r="AG1149" s="1535">
        <v>47.435897435897431</v>
      </c>
    </row>
    <row r="1150" spans="2:33" s="1520" customFormat="1" ht="11.45" customHeight="1">
      <c r="B1150" s="1583" t="s">
        <v>1804</v>
      </c>
      <c r="C1150" s="1598">
        <v>14311</v>
      </c>
      <c r="D1150" s="1599" t="s">
        <v>1435</v>
      </c>
      <c r="E1150" s="1600">
        <v>37570</v>
      </c>
      <c r="F1150" s="1601">
        <v>1682</v>
      </c>
      <c r="G1150" s="1601">
        <v>1986</v>
      </c>
      <c r="H1150" s="1601">
        <v>2202</v>
      </c>
      <c r="I1150" s="1601">
        <v>2141</v>
      </c>
      <c r="J1150" s="1601">
        <v>1460</v>
      </c>
      <c r="K1150" s="1601">
        <v>1516</v>
      </c>
      <c r="L1150" s="1601">
        <v>1831</v>
      </c>
      <c r="M1150" s="1601">
        <v>2159</v>
      </c>
      <c r="N1150" s="1601">
        <v>2478</v>
      </c>
      <c r="O1150" s="1601">
        <v>3093</v>
      </c>
      <c r="P1150" s="1601">
        <v>2670</v>
      </c>
      <c r="Q1150" s="1601">
        <v>2466</v>
      </c>
      <c r="R1150" s="1601">
        <v>2400</v>
      </c>
      <c r="S1150" s="1601">
        <v>2431</v>
      </c>
      <c r="T1150" s="1601">
        <v>2308</v>
      </c>
      <c r="U1150" s="1601">
        <v>1627</v>
      </c>
      <c r="V1150" s="1601">
        <v>1325</v>
      </c>
      <c r="W1150" s="1601">
        <v>927</v>
      </c>
      <c r="X1150" s="1601">
        <v>459</v>
      </c>
      <c r="Y1150" s="1601">
        <v>136</v>
      </c>
      <c r="Z1150" s="1601">
        <v>18</v>
      </c>
      <c r="AA1150" s="1600">
        <v>255</v>
      </c>
      <c r="AB1150" s="1601">
        <v>5870</v>
      </c>
      <c r="AC1150" s="1601">
        <v>22214</v>
      </c>
      <c r="AD1150" s="1600">
        <v>9231</v>
      </c>
      <c r="AE1150" s="1602">
        <v>15.730939300549377</v>
      </c>
      <c r="AF1150" s="1602">
        <v>59.531019697172717</v>
      </c>
      <c r="AG1150" s="1603">
        <v>24.738041002277907</v>
      </c>
    </row>
    <row r="1151" spans="2:33" s="1520" customFormat="1" ht="11.45" customHeight="1">
      <c r="B1151" s="1521"/>
      <c r="C1151" s="1577"/>
      <c r="D1151" s="1523" t="s">
        <v>31</v>
      </c>
      <c r="E1151" s="1508">
        <v>17726</v>
      </c>
      <c r="F1151" s="1499">
        <v>857</v>
      </c>
      <c r="G1151" s="1499">
        <v>1024</v>
      </c>
      <c r="H1151" s="1499">
        <v>1111</v>
      </c>
      <c r="I1151" s="1499">
        <v>1072</v>
      </c>
      <c r="J1151" s="1499">
        <v>695</v>
      </c>
      <c r="K1151" s="1499">
        <v>718</v>
      </c>
      <c r="L1151" s="1499">
        <v>877</v>
      </c>
      <c r="M1151" s="1499">
        <v>1016</v>
      </c>
      <c r="N1151" s="1499">
        <v>1190</v>
      </c>
      <c r="O1151" s="1499">
        <v>1441</v>
      </c>
      <c r="P1151" s="1499">
        <v>1228</v>
      </c>
      <c r="Q1151" s="1499">
        <v>1171</v>
      </c>
      <c r="R1151" s="1499">
        <v>1159</v>
      </c>
      <c r="S1151" s="1499">
        <v>1197</v>
      </c>
      <c r="T1151" s="1499">
        <v>1078</v>
      </c>
      <c r="U1151" s="1499">
        <v>709</v>
      </c>
      <c r="V1151" s="1499">
        <v>524</v>
      </c>
      <c r="W1151" s="1499">
        <v>349</v>
      </c>
      <c r="X1151" s="1499">
        <v>128</v>
      </c>
      <c r="Y1151" s="1499">
        <v>19</v>
      </c>
      <c r="Z1151" s="1499">
        <v>2</v>
      </c>
      <c r="AA1151" s="1508">
        <v>161</v>
      </c>
      <c r="AB1151" s="1499">
        <v>2992</v>
      </c>
      <c r="AC1151" s="1499">
        <v>10567</v>
      </c>
      <c r="AD1151" s="1508">
        <v>4006</v>
      </c>
      <c r="AE1151" s="1500">
        <v>17.033874181611157</v>
      </c>
      <c r="AF1151" s="1500">
        <v>60.159407913464278</v>
      </c>
      <c r="AG1151" s="1501">
        <v>22.806717904924568</v>
      </c>
    </row>
    <row r="1152" spans="2:33" s="1520" customFormat="1" ht="11.45" customHeight="1">
      <c r="B1152" s="1529"/>
      <c r="C1152" s="1580"/>
      <c r="D1152" s="1531" t="s">
        <v>32</v>
      </c>
      <c r="E1152" s="1581">
        <v>19844</v>
      </c>
      <c r="F1152" s="1582">
        <v>825</v>
      </c>
      <c r="G1152" s="1582">
        <v>962</v>
      </c>
      <c r="H1152" s="1582">
        <v>1091</v>
      </c>
      <c r="I1152" s="1582">
        <v>1069</v>
      </c>
      <c r="J1152" s="1582">
        <v>765</v>
      </c>
      <c r="K1152" s="1582">
        <v>798</v>
      </c>
      <c r="L1152" s="1582">
        <v>954</v>
      </c>
      <c r="M1152" s="1582">
        <v>1143</v>
      </c>
      <c r="N1152" s="1582">
        <v>1288</v>
      </c>
      <c r="O1152" s="1582">
        <v>1652</v>
      </c>
      <c r="P1152" s="1582">
        <v>1442</v>
      </c>
      <c r="Q1152" s="1582">
        <v>1295</v>
      </c>
      <c r="R1152" s="1582">
        <v>1241</v>
      </c>
      <c r="S1152" s="1582">
        <v>1234</v>
      </c>
      <c r="T1152" s="1582">
        <v>1230</v>
      </c>
      <c r="U1152" s="1582">
        <v>918</v>
      </c>
      <c r="V1152" s="1582">
        <v>801</v>
      </c>
      <c r="W1152" s="1582">
        <v>578</v>
      </c>
      <c r="X1152" s="1582">
        <v>331</v>
      </c>
      <c r="Y1152" s="1582">
        <v>117</v>
      </c>
      <c r="Z1152" s="1582">
        <v>16</v>
      </c>
      <c r="AA1152" s="1581">
        <v>94</v>
      </c>
      <c r="AB1152" s="1582">
        <v>2878</v>
      </c>
      <c r="AC1152" s="1582">
        <v>11647</v>
      </c>
      <c r="AD1152" s="1581">
        <v>5225</v>
      </c>
      <c r="AE1152" s="1534">
        <v>14.572151898734178</v>
      </c>
      <c r="AF1152" s="1534">
        <v>58.972151898734182</v>
      </c>
      <c r="AG1152" s="1535">
        <v>26.455696202531648</v>
      </c>
    </row>
    <row r="1153" spans="2:33" s="1520" customFormat="1" ht="11.45" customHeight="1">
      <c r="B1153" s="1536" t="s">
        <v>1805</v>
      </c>
      <c r="C1153" s="1508">
        <v>2879</v>
      </c>
      <c r="D1153" s="1518" t="s">
        <v>1435</v>
      </c>
      <c r="E1153" s="1508">
        <v>6857</v>
      </c>
      <c r="F1153" s="1499">
        <v>321</v>
      </c>
      <c r="G1153" s="1499">
        <v>323</v>
      </c>
      <c r="H1153" s="1499">
        <v>367</v>
      </c>
      <c r="I1153" s="1499">
        <v>367</v>
      </c>
      <c r="J1153" s="1499">
        <v>367</v>
      </c>
      <c r="K1153" s="1499">
        <v>355</v>
      </c>
      <c r="L1153" s="1499">
        <v>363</v>
      </c>
      <c r="M1153" s="1499">
        <v>420</v>
      </c>
      <c r="N1153" s="1499">
        <v>410</v>
      </c>
      <c r="O1153" s="1499">
        <v>609</v>
      </c>
      <c r="P1153" s="1499">
        <v>570</v>
      </c>
      <c r="Q1153" s="1499">
        <v>501</v>
      </c>
      <c r="R1153" s="1499">
        <v>413</v>
      </c>
      <c r="S1153" s="1499">
        <v>390</v>
      </c>
      <c r="T1153" s="1499">
        <v>361</v>
      </c>
      <c r="U1153" s="1499">
        <v>267</v>
      </c>
      <c r="V1153" s="1499">
        <v>204</v>
      </c>
      <c r="W1153" s="1499">
        <v>118</v>
      </c>
      <c r="X1153" s="1499">
        <v>48</v>
      </c>
      <c r="Y1153" s="1499">
        <v>11</v>
      </c>
      <c r="Z1153" s="1499">
        <v>2</v>
      </c>
      <c r="AA1153" s="1508">
        <v>70</v>
      </c>
      <c r="AB1153" s="1499">
        <v>1011</v>
      </c>
      <c r="AC1153" s="1499">
        <v>4375</v>
      </c>
      <c r="AD1153" s="1508">
        <v>1401</v>
      </c>
      <c r="AE1153" s="1500">
        <v>14.89612494474731</v>
      </c>
      <c r="AF1153" s="1500">
        <v>64.461470458228959</v>
      </c>
      <c r="AG1153" s="1501">
        <v>20.642404597023724</v>
      </c>
    </row>
    <row r="1154" spans="2:33" s="1520" customFormat="1" ht="11.45" customHeight="1">
      <c r="B1154" s="1521"/>
      <c r="C1154" s="1522"/>
      <c r="D1154" s="1523" t="s">
        <v>31</v>
      </c>
      <c r="E1154" s="1508">
        <v>3290</v>
      </c>
      <c r="F1154" s="1499">
        <v>173</v>
      </c>
      <c r="G1154" s="1499">
        <v>156</v>
      </c>
      <c r="H1154" s="1499">
        <v>180</v>
      </c>
      <c r="I1154" s="1499">
        <v>168</v>
      </c>
      <c r="J1154" s="1499">
        <v>201</v>
      </c>
      <c r="K1154" s="1499">
        <v>184</v>
      </c>
      <c r="L1154" s="1499">
        <v>183</v>
      </c>
      <c r="M1154" s="1499">
        <v>190</v>
      </c>
      <c r="N1154" s="1499">
        <v>201</v>
      </c>
      <c r="O1154" s="1499">
        <v>281</v>
      </c>
      <c r="P1154" s="1499">
        <v>267</v>
      </c>
      <c r="Q1154" s="1499">
        <v>251</v>
      </c>
      <c r="R1154" s="1499">
        <v>214</v>
      </c>
      <c r="S1154" s="1499">
        <v>182</v>
      </c>
      <c r="T1154" s="1499">
        <v>165</v>
      </c>
      <c r="U1154" s="1499">
        <v>108</v>
      </c>
      <c r="V1154" s="1499">
        <v>81</v>
      </c>
      <c r="W1154" s="1499">
        <v>41</v>
      </c>
      <c r="X1154" s="1499">
        <v>17</v>
      </c>
      <c r="Y1154" s="1499">
        <v>1</v>
      </c>
      <c r="Z1154" s="1499">
        <v>1</v>
      </c>
      <c r="AA1154" s="1508">
        <v>45</v>
      </c>
      <c r="AB1154" s="1499">
        <v>509</v>
      </c>
      <c r="AC1154" s="1499">
        <v>2140</v>
      </c>
      <c r="AD1154" s="1508">
        <v>596</v>
      </c>
      <c r="AE1154" s="1500">
        <v>15.685670261941448</v>
      </c>
      <c r="AF1154" s="1500">
        <v>65.947611710323571</v>
      </c>
      <c r="AG1154" s="1501">
        <v>18.366718027734976</v>
      </c>
    </row>
    <row r="1155" spans="2:33" s="1520" customFormat="1" ht="11.45" customHeight="1">
      <c r="B1155" s="1537"/>
      <c r="C1155" s="1538"/>
      <c r="D1155" s="1539" t="s">
        <v>32</v>
      </c>
      <c r="E1155" s="1540">
        <v>3567</v>
      </c>
      <c r="F1155" s="1541">
        <v>148</v>
      </c>
      <c r="G1155" s="1541">
        <v>167</v>
      </c>
      <c r="H1155" s="1541">
        <v>187</v>
      </c>
      <c r="I1155" s="1541">
        <v>199</v>
      </c>
      <c r="J1155" s="1541">
        <v>166</v>
      </c>
      <c r="K1155" s="1541">
        <v>171</v>
      </c>
      <c r="L1155" s="1541">
        <v>180</v>
      </c>
      <c r="M1155" s="1541">
        <v>230</v>
      </c>
      <c r="N1155" s="1541">
        <v>209</v>
      </c>
      <c r="O1155" s="1541">
        <v>328</v>
      </c>
      <c r="P1155" s="1541">
        <v>303</v>
      </c>
      <c r="Q1155" s="1541">
        <v>250</v>
      </c>
      <c r="R1155" s="1541">
        <v>199</v>
      </c>
      <c r="S1155" s="1541">
        <v>208</v>
      </c>
      <c r="T1155" s="1541">
        <v>196</v>
      </c>
      <c r="U1155" s="1541">
        <v>159</v>
      </c>
      <c r="V1155" s="1541">
        <v>123</v>
      </c>
      <c r="W1155" s="1541">
        <v>77</v>
      </c>
      <c r="X1155" s="1541">
        <v>31</v>
      </c>
      <c r="Y1155" s="1541">
        <v>10</v>
      </c>
      <c r="Z1155" s="1541">
        <v>1</v>
      </c>
      <c r="AA1155" s="1540">
        <v>25</v>
      </c>
      <c r="AB1155" s="1541">
        <v>502</v>
      </c>
      <c r="AC1155" s="1541">
        <v>2235</v>
      </c>
      <c r="AD1155" s="1540">
        <v>805</v>
      </c>
      <c r="AE1155" s="1542">
        <v>14.172783738001129</v>
      </c>
      <c r="AF1155" s="1542">
        <v>63.099943534726144</v>
      </c>
      <c r="AG1155" s="1543">
        <v>22.727272727272727</v>
      </c>
    </row>
    <row r="1156" spans="2:33" s="1520" customFormat="1" ht="11.45" customHeight="1">
      <c r="B1156" s="1536" t="s">
        <v>1806</v>
      </c>
      <c r="C1156" s="1508">
        <v>836</v>
      </c>
      <c r="D1156" s="1518" t="s">
        <v>1435</v>
      </c>
      <c r="E1156" s="1508">
        <v>1872</v>
      </c>
      <c r="F1156" s="1499">
        <v>114</v>
      </c>
      <c r="G1156" s="1499">
        <v>112</v>
      </c>
      <c r="H1156" s="1499">
        <v>89</v>
      </c>
      <c r="I1156" s="1499">
        <v>81</v>
      </c>
      <c r="J1156" s="1499">
        <v>84</v>
      </c>
      <c r="K1156" s="1499">
        <v>88</v>
      </c>
      <c r="L1156" s="1499">
        <v>126</v>
      </c>
      <c r="M1156" s="1499">
        <v>128</v>
      </c>
      <c r="N1156" s="1499">
        <v>124</v>
      </c>
      <c r="O1156" s="1499">
        <v>154</v>
      </c>
      <c r="P1156" s="1499">
        <v>145</v>
      </c>
      <c r="Q1156" s="1499">
        <v>101</v>
      </c>
      <c r="R1156" s="1499">
        <v>94</v>
      </c>
      <c r="S1156" s="1499">
        <v>98</v>
      </c>
      <c r="T1156" s="1499">
        <v>79</v>
      </c>
      <c r="U1156" s="1499">
        <v>83</v>
      </c>
      <c r="V1156" s="1499">
        <v>72</v>
      </c>
      <c r="W1156" s="1499">
        <v>35</v>
      </c>
      <c r="X1156" s="1499">
        <v>22</v>
      </c>
      <c r="Y1156" s="1499">
        <v>5</v>
      </c>
      <c r="Z1156" s="1499" t="s">
        <v>36</v>
      </c>
      <c r="AA1156" s="1508">
        <v>38</v>
      </c>
      <c r="AB1156" s="1499">
        <v>315</v>
      </c>
      <c r="AC1156" s="1499">
        <v>1125</v>
      </c>
      <c r="AD1156" s="1508">
        <v>394</v>
      </c>
      <c r="AE1156" s="1500">
        <v>17.175572519083971</v>
      </c>
      <c r="AF1156" s="1500">
        <v>61.341330425299887</v>
      </c>
      <c r="AG1156" s="1501">
        <v>21.483097055616142</v>
      </c>
    </row>
    <row r="1157" spans="2:33" s="1520" customFormat="1" ht="11.45" customHeight="1">
      <c r="B1157" s="1521"/>
      <c r="C1157" s="1522"/>
      <c r="D1157" s="1523" t="s">
        <v>31</v>
      </c>
      <c r="E1157" s="1508">
        <v>874</v>
      </c>
      <c r="F1157" s="1499">
        <v>48</v>
      </c>
      <c r="G1157" s="1499">
        <v>48</v>
      </c>
      <c r="H1157" s="1499">
        <v>37</v>
      </c>
      <c r="I1157" s="1499">
        <v>43</v>
      </c>
      <c r="J1157" s="1499">
        <v>41</v>
      </c>
      <c r="K1157" s="1499">
        <v>42</v>
      </c>
      <c r="L1157" s="1499">
        <v>61</v>
      </c>
      <c r="M1157" s="1499">
        <v>64</v>
      </c>
      <c r="N1157" s="1499">
        <v>60</v>
      </c>
      <c r="O1157" s="1499">
        <v>77</v>
      </c>
      <c r="P1157" s="1499">
        <v>73</v>
      </c>
      <c r="Q1157" s="1499">
        <v>51</v>
      </c>
      <c r="R1157" s="1499">
        <v>41</v>
      </c>
      <c r="S1157" s="1499">
        <v>53</v>
      </c>
      <c r="T1157" s="1499">
        <v>27</v>
      </c>
      <c r="U1157" s="1499">
        <v>38</v>
      </c>
      <c r="V1157" s="1499">
        <v>22</v>
      </c>
      <c r="W1157" s="1499">
        <v>14</v>
      </c>
      <c r="X1157" s="1499">
        <v>9</v>
      </c>
      <c r="Y1157" s="1499">
        <v>2</v>
      </c>
      <c r="Z1157" s="1499" t="s">
        <v>36</v>
      </c>
      <c r="AA1157" s="1508">
        <v>23</v>
      </c>
      <c r="AB1157" s="1499">
        <v>133</v>
      </c>
      <c r="AC1157" s="1499">
        <v>553</v>
      </c>
      <c r="AD1157" s="1508">
        <v>165</v>
      </c>
      <c r="AE1157" s="1500">
        <v>15.62867215041128</v>
      </c>
      <c r="AF1157" s="1500">
        <v>64.982373678025851</v>
      </c>
      <c r="AG1157" s="1501">
        <v>19.388954171562865</v>
      </c>
    </row>
    <row r="1158" spans="2:33" s="1520" customFormat="1" ht="11.45" customHeight="1">
      <c r="B1158" s="1536"/>
      <c r="C1158" s="1546"/>
      <c r="D1158" s="1518" t="s">
        <v>32</v>
      </c>
      <c r="E1158" s="1508">
        <v>998</v>
      </c>
      <c r="F1158" s="1499">
        <v>66</v>
      </c>
      <c r="G1158" s="1499">
        <v>64</v>
      </c>
      <c r="H1158" s="1499">
        <v>52</v>
      </c>
      <c r="I1158" s="1499">
        <v>38</v>
      </c>
      <c r="J1158" s="1499">
        <v>43</v>
      </c>
      <c r="K1158" s="1499">
        <v>46</v>
      </c>
      <c r="L1158" s="1499">
        <v>65</v>
      </c>
      <c r="M1158" s="1499">
        <v>64</v>
      </c>
      <c r="N1158" s="1499">
        <v>64</v>
      </c>
      <c r="O1158" s="1499">
        <v>77</v>
      </c>
      <c r="P1158" s="1499">
        <v>72</v>
      </c>
      <c r="Q1158" s="1499">
        <v>50</v>
      </c>
      <c r="R1158" s="1499">
        <v>53</v>
      </c>
      <c r="S1158" s="1499">
        <v>45</v>
      </c>
      <c r="T1158" s="1499">
        <v>52</v>
      </c>
      <c r="U1158" s="1499">
        <v>45</v>
      </c>
      <c r="V1158" s="1499">
        <v>50</v>
      </c>
      <c r="W1158" s="1499">
        <v>21</v>
      </c>
      <c r="X1158" s="1499">
        <v>13</v>
      </c>
      <c r="Y1158" s="1499">
        <v>3</v>
      </c>
      <c r="Z1158" s="1499" t="s">
        <v>36</v>
      </c>
      <c r="AA1158" s="1508">
        <v>15</v>
      </c>
      <c r="AB1158" s="1499">
        <v>182</v>
      </c>
      <c r="AC1158" s="1499">
        <v>572</v>
      </c>
      <c r="AD1158" s="1508">
        <v>229</v>
      </c>
      <c r="AE1158" s="1500">
        <v>18.514750762970497</v>
      </c>
      <c r="AF1158" s="1500">
        <v>58.189216683621567</v>
      </c>
      <c r="AG1158" s="1501">
        <v>23.296032553407937</v>
      </c>
    </row>
    <row r="1159" spans="2:33" s="1520" customFormat="1" ht="11.45" customHeight="1">
      <c r="B1159" s="1544" t="s">
        <v>1807</v>
      </c>
      <c r="C1159" s="1545">
        <v>226</v>
      </c>
      <c r="D1159" s="1547" t="s">
        <v>1435</v>
      </c>
      <c r="E1159" s="1545">
        <v>632</v>
      </c>
      <c r="F1159" s="1548">
        <v>15</v>
      </c>
      <c r="G1159" s="1548">
        <v>20</v>
      </c>
      <c r="H1159" s="1548">
        <v>23</v>
      </c>
      <c r="I1159" s="1548">
        <v>26</v>
      </c>
      <c r="J1159" s="1548">
        <v>21</v>
      </c>
      <c r="K1159" s="1548">
        <v>20</v>
      </c>
      <c r="L1159" s="1548">
        <v>15</v>
      </c>
      <c r="M1159" s="1548">
        <v>37</v>
      </c>
      <c r="N1159" s="1548">
        <v>34</v>
      </c>
      <c r="O1159" s="1548">
        <v>32</v>
      </c>
      <c r="P1159" s="1548">
        <v>50</v>
      </c>
      <c r="Q1159" s="1548">
        <v>46</v>
      </c>
      <c r="R1159" s="1548">
        <v>54</v>
      </c>
      <c r="S1159" s="1548">
        <v>70</v>
      </c>
      <c r="T1159" s="1548">
        <v>62</v>
      </c>
      <c r="U1159" s="1548">
        <v>55</v>
      </c>
      <c r="V1159" s="1548">
        <v>21</v>
      </c>
      <c r="W1159" s="1548">
        <v>23</v>
      </c>
      <c r="X1159" s="1548">
        <v>8</v>
      </c>
      <c r="Y1159" s="1548" t="s">
        <v>36</v>
      </c>
      <c r="Z1159" s="1548" t="s">
        <v>36</v>
      </c>
      <c r="AA1159" s="1545" t="s">
        <v>36</v>
      </c>
      <c r="AB1159" s="1548">
        <v>58</v>
      </c>
      <c r="AC1159" s="1548">
        <v>335</v>
      </c>
      <c r="AD1159" s="1545">
        <v>239</v>
      </c>
      <c r="AE1159" s="1549">
        <v>9.1772151898734187</v>
      </c>
      <c r="AF1159" s="1549">
        <v>53.006329113924053</v>
      </c>
      <c r="AG1159" s="1550">
        <v>37.816455696202532</v>
      </c>
    </row>
    <row r="1160" spans="2:33" s="1520" customFormat="1" ht="11.45" customHeight="1">
      <c r="B1160" s="1521"/>
      <c r="C1160" s="1522"/>
      <c r="D1160" s="1523" t="s">
        <v>31</v>
      </c>
      <c r="E1160" s="1508">
        <v>294</v>
      </c>
      <c r="F1160" s="1499">
        <v>9</v>
      </c>
      <c r="G1160" s="1499">
        <v>9</v>
      </c>
      <c r="H1160" s="1499">
        <v>11</v>
      </c>
      <c r="I1160" s="1499">
        <v>11</v>
      </c>
      <c r="J1160" s="1499">
        <v>10</v>
      </c>
      <c r="K1160" s="1499">
        <v>6</v>
      </c>
      <c r="L1160" s="1499">
        <v>10</v>
      </c>
      <c r="M1160" s="1499">
        <v>14</v>
      </c>
      <c r="N1160" s="1499">
        <v>17</v>
      </c>
      <c r="O1160" s="1499">
        <v>14</v>
      </c>
      <c r="P1160" s="1499">
        <v>22</v>
      </c>
      <c r="Q1160" s="1499">
        <v>23</v>
      </c>
      <c r="R1160" s="1499">
        <v>29</v>
      </c>
      <c r="S1160" s="1499">
        <v>35</v>
      </c>
      <c r="T1160" s="1499">
        <v>28</v>
      </c>
      <c r="U1160" s="1499">
        <v>30</v>
      </c>
      <c r="V1160" s="1499">
        <v>8</v>
      </c>
      <c r="W1160" s="1499">
        <v>7</v>
      </c>
      <c r="X1160" s="1499">
        <v>1</v>
      </c>
      <c r="Y1160" s="1499" t="s">
        <v>36</v>
      </c>
      <c r="Z1160" s="1499" t="s">
        <v>36</v>
      </c>
      <c r="AA1160" s="1508" t="s">
        <v>36</v>
      </c>
      <c r="AB1160" s="1499">
        <v>29</v>
      </c>
      <c r="AC1160" s="1499">
        <v>156</v>
      </c>
      <c r="AD1160" s="1508">
        <v>109</v>
      </c>
      <c r="AE1160" s="1500">
        <v>9.8639455782312915</v>
      </c>
      <c r="AF1160" s="1500">
        <v>53.061224489795919</v>
      </c>
      <c r="AG1160" s="1501">
        <v>37.074829931972793</v>
      </c>
    </row>
    <row r="1161" spans="2:33" s="1520" customFormat="1" ht="11.45" customHeight="1">
      <c r="B1161" s="1537"/>
      <c r="C1161" s="1538"/>
      <c r="D1161" s="1539" t="s">
        <v>32</v>
      </c>
      <c r="E1161" s="1540">
        <v>338</v>
      </c>
      <c r="F1161" s="1541">
        <v>6</v>
      </c>
      <c r="G1161" s="1541">
        <v>11</v>
      </c>
      <c r="H1161" s="1541">
        <v>12</v>
      </c>
      <c r="I1161" s="1541">
        <v>15</v>
      </c>
      <c r="J1161" s="1541">
        <v>11</v>
      </c>
      <c r="K1161" s="1541">
        <v>14</v>
      </c>
      <c r="L1161" s="1541">
        <v>5</v>
      </c>
      <c r="M1161" s="1541">
        <v>23</v>
      </c>
      <c r="N1161" s="1541">
        <v>17</v>
      </c>
      <c r="O1161" s="1541">
        <v>18</v>
      </c>
      <c r="P1161" s="1541">
        <v>28</v>
      </c>
      <c r="Q1161" s="1541">
        <v>23</v>
      </c>
      <c r="R1161" s="1541">
        <v>25</v>
      </c>
      <c r="S1161" s="1541">
        <v>35</v>
      </c>
      <c r="T1161" s="1541">
        <v>34</v>
      </c>
      <c r="U1161" s="1541">
        <v>25</v>
      </c>
      <c r="V1161" s="1541">
        <v>13</v>
      </c>
      <c r="W1161" s="1541">
        <v>16</v>
      </c>
      <c r="X1161" s="1541">
        <v>7</v>
      </c>
      <c r="Y1161" s="1541" t="s">
        <v>36</v>
      </c>
      <c r="Z1161" s="1541" t="s">
        <v>36</v>
      </c>
      <c r="AA1161" s="1540" t="s">
        <v>36</v>
      </c>
      <c r="AB1161" s="1541">
        <v>29</v>
      </c>
      <c r="AC1161" s="1541">
        <v>179</v>
      </c>
      <c r="AD1161" s="1540">
        <v>130</v>
      </c>
      <c r="AE1161" s="1542">
        <v>8.5798816568047336</v>
      </c>
      <c r="AF1161" s="1542">
        <v>52.95857988165681</v>
      </c>
      <c r="AG1161" s="1543">
        <v>38.461538461538467</v>
      </c>
    </row>
    <row r="1162" spans="2:33" s="1520" customFormat="1" ht="11.45" customHeight="1">
      <c r="B1162" s="1536" t="s">
        <v>1808</v>
      </c>
      <c r="C1162" s="1508">
        <v>657</v>
      </c>
      <c r="D1162" s="1518" t="s">
        <v>1435</v>
      </c>
      <c r="E1162" s="1508">
        <v>1817</v>
      </c>
      <c r="F1162" s="1499">
        <v>126</v>
      </c>
      <c r="G1162" s="1499">
        <v>129</v>
      </c>
      <c r="H1162" s="1499">
        <v>102</v>
      </c>
      <c r="I1162" s="1499">
        <v>82</v>
      </c>
      <c r="J1162" s="1499">
        <v>63</v>
      </c>
      <c r="K1162" s="1499">
        <v>98</v>
      </c>
      <c r="L1162" s="1499">
        <v>144</v>
      </c>
      <c r="M1162" s="1499">
        <v>157</v>
      </c>
      <c r="N1162" s="1499">
        <v>124</v>
      </c>
      <c r="O1162" s="1499">
        <v>137</v>
      </c>
      <c r="P1162" s="1499">
        <v>100</v>
      </c>
      <c r="Q1162" s="1499">
        <v>97</v>
      </c>
      <c r="R1162" s="1499">
        <v>81</v>
      </c>
      <c r="S1162" s="1499">
        <v>92</v>
      </c>
      <c r="T1162" s="1499">
        <v>99</v>
      </c>
      <c r="U1162" s="1499">
        <v>64</v>
      </c>
      <c r="V1162" s="1499">
        <v>65</v>
      </c>
      <c r="W1162" s="1499">
        <v>35</v>
      </c>
      <c r="X1162" s="1499">
        <v>11</v>
      </c>
      <c r="Y1162" s="1499">
        <v>3</v>
      </c>
      <c r="Z1162" s="1499" t="s">
        <v>36</v>
      </c>
      <c r="AA1162" s="1508">
        <v>8</v>
      </c>
      <c r="AB1162" s="1499">
        <v>357</v>
      </c>
      <c r="AC1162" s="1499">
        <v>1083</v>
      </c>
      <c r="AD1162" s="1508">
        <v>369</v>
      </c>
      <c r="AE1162" s="1500">
        <v>19.734660033167494</v>
      </c>
      <c r="AF1162" s="1500">
        <v>59.86733001658375</v>
      </c>
      <c r="AG1162" s="1501">
        <v>20.398009950248756</v>
      </c>
    </row>
    <row r="1163" spans="2:33" s="1520" customFormat="1" ht="11.45" customHeight="1">
      <c r="B1163" s="1521"/>
      <c r="C1163" s="1522"/>
      <c r="D1163" s="1523" t="s">
        <v>31</v>
      </c>
      <c r="E1163" s="1508">
        <v>891</v>
      </c>
      <c r="F1163" s="1499">
        <v>71</v>
      </c>
      <c r="G1163" s="1499">
        <v>71</v>
      </c>
      <c r="H1163" s="1499">
        <v>50</v>
      </c>
      <c r="I1163" s="1499">
        <v>38</v>
      </c>
      <c r="J1163" s="1499">
        <v>29</v>
      </c>
      <c r="K1163" s="1499">
        <v>41</v>
      </c>
      <c r="L1163" s="1499">
        <v>71</v>
      </c>
      <c r="M1163" s="1499">
        <v>83</v>
      </c>
      <c r="N1163" s="1499">
        <v>58</v>
      </c>
      <c r="O1163" s="1499">
        <v>73</v>
      </c>
      <c r="P1163" s="1499">
        <v>48</v>
      </c>
      <c r="Q1163" s="1499">
        <v>47</v>
      </c>
      <c r="R1163" s="1499">
        <v>43</v>
      </c>
      <c r="S1163" s="1499">
        <v>45</v>
      </c>
      <c r="T1163" s="1499">
        <v>47</v>
      </c>
      <c r="U1163" s="1499">
        <v>29</v>
      </c>
      <c r="V1163" s="1499">
        <v>29</v>
      </c>
      <c r="W1163" s="1499">
        <v>11</v>
      </c>
      <c r="X1163" s="1499">
        <v>1</v>
      </c>
      <c r="Y1163" s="1499">
        <v>1</v>
      </c>
      <c r="Z1163" s="1499" t="s">
        <v>36</v>
      </c>
      <c r="AA1163" s="1508">
        <v>5</v>
      </c>
      <c r="AB1163" s="1499">
        <v>192</v>
      </c>
      <c r="AC1163" s="1499">
        <v>531</v>
      </c>
      <c r="AD1163" s="1508">
        <v>163</v>
      </c>
      <c r="AE1163" s="1500">
        <v>21.670428893905193</v>
      </c>
      <c r="AF1163" s="1500">
        <v>59.932279909706544</v>
      </c>
      <c r="AG1163" s="1501">
        <v>18.397291196388263</v>
      </c>
    </row>
    <row r="1164" spans="2:33" s="1520" customFormat="1" ht="11.45" customHeight="1">
      <c r="B1164" s="1536"/>
      <c r="C1164" s="1546"/>
      <c r="D1164" s="1518" t="s">
        <v>32</v>
      </c>
      <c r="E1164" s="1508">
        <v>926</v>
      </c>
      <c r="F1164" s="1499">
        <v>55</v>
      </c>
      <c r="G1164" s="1499">
        <v>58</v>
      </c>
      <c r="H1164" s="1499">
        <v>52</v>
      </c>
      <c r="I1164" s="1499">
        <v>44</v>
      </c>
      <c r="J1164" s="1499">
        <v>34</v>
      </c>
      <c r="K1164" s="1499">
        <v>57</v>
      </c>
      <c r="L1164" s="1499">
        <v>73</v>
      </c>
      <c r="M1164" s="1499">
        <v>74</v>
      </c>
      <c r="N1164" s="1499">
        <v>66</v>
      </c>
      <c r="O1164" s="1499">
        <v>64</v>
      </c>
      <c r="P1164" s="1499">
        <v>52</v>
      </c>
      <c r="Q1164" s="1499">
        <v>50</v>
      </c>
      <c r="R1164" s="1499">
        <v>38</v>
      </c>
      <c r="S1164" s="1499">
        <v>47</v>
      </c>
      <c r="T1164" s="1499">
        <v>52</v>
      </c>
      <c r="U1164" s="1499">
        <v>35</v>
      </c>
      <c r="V1164" s="1499">
        <v>36</v>
      </c>
      <c r="W1164" s="1499">
        <v>24</v>
      </c>
      <c r="X1164" s="1499">
        <v>10</v>
      </c>
      <c r="Y1164" s="1499">
        <v>2</v>
      </c>
      <c r="Z1164" s="1499" t="s">
        <v>36</v>
      </c>
      <c r="AA1164" s="1508">
        <v>3</v>
      </c>
      <c r="AB1164" s="1499">
        <v>165</v>
      </c>
      <c r="AC1164" s="1499">
        <v>552</v>
      </c>
      <c r="AD1164" s="1508">
        <v>206</v>
      </c>
      <c r="AE1164" s="1500">
        <v>17.876489707475624</v>
      </c>
      <c r="AF1164" s="1500">
        <v>59.804983748645725</v>
      </c>
      <c r="AG1164" s="1501">
        <v>22.318526543878654</v>
      </c>
    </row>
    <row r="1165" spans="2:33" s="1520" customFormat="1" ht="11.45" customHeight="1">
      <c r="B1165" s="1544" t="s">
        <v>1809</v>
      </c>
      <c r="C1165" s="1545">
        <v>380</v>
      </c>
      <c r="D1165" s="1547" t="s">
        <v>1435</v>
      </c>
      <c r="E1165" s="1545">
        <v>969</v>
      </c>
      <c r="F1165" s="1548">
        <v>23</v>
      </c>
      <c r="G1165" s="1548">
        <v>28</v>
      </c>
      <c r="H1165" s="1548">
        <v>48</v>
      </c>
      <c r="I1165" s="1548">
        <v>37</v>
      </c>
      <c r="J1165" s="1548">
        <v>35</v>
      </c>
      <c r="K1165" s="1548">
        <v>40</v>
      </c>
      <c r="L1165" s="1548">
        <v>35</v>
      </c>
      <c r="M1165" s="1548">
        <v>41</v>
      </c>
      <c r="N1165" s="1548">
        <v>52</v>
      </c>
      <c r="O1165" s="1548">
        <v>66</v>
      </c>
      <c r="P1165" s="1548">
        <v>63</v>
      </c>
      <c r="Q1165" s="1548">
        <v>77</v>
      </c>
      <c r="R1165" s="1548">
        <v>105</v>
      </c>
      <c r="S1165" s="1548">
        <v>125</v>
      </c>
      <c r="T1165" s="1548">
        <v>97</v>
      </c>
      <c r="U1165" s="1548">
        <v>49</v>
      </c>
      <c r="V1165" s="1548">
        <v>26</v>
      </c>
      <c r="W1165" s="1548">
        <v>12</v>
      </c>
      <c r="X1165" s="1548">
        <v>6</v>
      </c>
      <c r="Y1165" s="1548">
        <v>2</v>
      </c>
      <c r="Z1165" s="1548" t="s">
        <v>36</v>
      </c>
      <c r="AA1165" s="1545">
        <v>2</v>
      </c>
      <c r="AB1165" s="1548">
        <v>99</v>
      </c>
      <c r="AC1165" s="1548">
        <v>551</v>
      </c>
      <c r="AD1165" s="1545">
        <v>317</v>
      </c>
      <c r="AE1165" s="1549">
        <v>10.237849017580144</v>
      </c>
      <c r="AF1165" s="1549">
        <v>56.980351602895553</v>
      </c>
      <c r="AG1165" s="1550">
        <v>32.781799379524301</v>
      </c>
    </row>
    <row r="1166" spans="2:33" s="1520" customFormat="1" ht="11.45" customHeight="1">
      <c r="B1166" s="1521"/>
      <c r="C1166" s="1522"/>
      <c r="D1166" s="1523" t="s">
        <v>31</v>
      </c>
      <c r="E1166" s="1508">
        <v>479</v>
      </c>
      <c r="F1166" s="1499">
        <v>7</v>
      </c>
      <c r="G1166" s="1499">
        <v>16</v>
      </c>
      <c r="H1166" s="1499">
        <v>28</v>
      </c>
      <c r="I1166" s="1499">
        <v>23</v>
      </c>
      <c r="J1166" s="1499">
        <v>17</v>
      </c>
      <c r="K1166" s="1499">
        <v>19</v>
      </c>
      <c r="L1166" s="1499">
        <v>16</v>
      </c>
      <c r="M1166" s="1499">
        <v>16</v>
      </c>
      <c r="N1166" s="1499">
        <v>33</v>
      </c>
      <c r="O1166" s="1499">
        <v>34</v>
      </c>
      <c r="P1166" s="1499">
        <v>26</v>
      </c>
      <c r="Q1166" s="1499">
        <v>37</v>
      </c>
      <c r="R1166" s="1499">
        <v>40</v>
      </c>
      <c r="S1166" s="1499">
        <v>66</v>
      </c>
      <c r="T1166" s="1499">
        <v>52</v>
      </c>
      <c r="U1166" s="1499">
        <v>28</v>
      </c>
      <c r="V1166" s="1499">
        <v>15</v>
      </c>
      <c r="W1166" s="1499">
        <v>3</v>
      </c>
      <c r="X1166" s="1499">
        <v>2</v>
      </c>
      <c r="Y1166" s="1499" t="s">
        <v>36</v>
      </c>
      <c r="Z1166" s="1499" t="s">
        <v>36</v>
      </c>
      <c r="AA1166" s="1508">
        <v>1</v>
      </c>
      <c r="AB1166" s="1499">
        <v>51</v>
      </c>
      <c r="AC1166" s="1499">
        <v>261</v>
      </c>
      <c r="AD1166" s="1508">
        <v>166</v>
      </c>
      <c r="AE1166" s="1500">
        <v>10.669456066945607</v>
      </c>
      <c r="AF1166" s="1500">
        <v>54.60251046025104</v>
      </c>
      <c r="AG1166" s="1501">
        <v>34.728033472803347</v>
      </c>
    </row>
    <row r="1167" spans="2:33" s="1520" customFormat="1" ht="11.45" customHeight="1">
      <c r="B1167" s="1537"/>
      <c r="C1167" s="1538"/>
      <c r="D1167" s="1539" t="s">
        <v>32</v>
      </c>
      <c r="E1167" s="1540">
        <v>490</v>
      </c>
      <c r="F1167" s="1541">
        <v>16</v>
      </c>
      <c r="G1167" s="1541">
        <v>12</v>
      </c>
      <c r="H1167" s="1541">
        <v>20</v>
      </c>
      <c r="I1167" s="1541">
        <v>14</v>
      </c>
      <c r="J1167" s="1541">
        <v>18</v>
      </c>
      <c r="K1167" s="1541">
        <v>21</v>
      </c>
      <c r="L1167" s="1541">
        <v>19</v>
      </c>
      <c r="M1167" s="1541">
        <v>25</v>
      </c>
      <c r="N1167" s="1541">
        <v>19</v>
      </c>
      <c r="O1167" s="1541">
        <v>32</v>
      </c>
      <c r="P1167" s="1541">
        <v>37</v>
      </c>
      <c r="Q1167" s="1541">
        <v>40</v>
      </c>
      <c r="R1167" s="1541">
        <v>65</v>
      </c>
      <c r="S1167" s="1541">
        <v>59</v>
      </c>
      <c r="T1167" s="1541">
        <v>45</v>
      </c>
      <c r="U1167" s="1541">
        <v>21</v>
      </c>
      <c r="V1167" s="1541">
        <v>11</v>
      </c>
      <c r="W1167" s="1541">
        <v>9</v>
      </c>
      <c r="X1167" s="1541">
        <v>4</v>
      </c>
      <c r="Y1167" s="1541">
        <v>2</v>
      </c>
      <c r="Z1167" s="1541" t="s">
        <v>36</v>
      </c>
      <c r="AA1167" s="1540">
        <v>1</v>
      </c>
      <c r="AB1167" s="1541">
        <v>48</v>
      </c>
      <c r="AC1167" s="1541">
        <v>290</v>
      </c>
      <c r="AD1167" s="1540">
        <v>151</v>
      </c>
      <c r="AE1167" s="1542">
        <v>9.8159509202453989</v>
      </c>
      <c r="AF1167" s="1542">
        <v>59.304703476482622</v>
      </c>
      <c r="AG1167" s="1543">
        <v>30.879345603271986</v>
      </c>
    </row>
    <row r="1168" spans="2:33" s="1520" customFormat="1" ht="11.45" customHeight="1">
      <c r="B1168" s="1536" t="s">
        <v>1810</v>
      </c>
      <c r="C1168" s="1508">
        <v>1002</v>
      </c>
      <c r="D1168" s="1518" t="s">
        <v>1435</v>
      </c>
      <c r="E1168" s="1508">
        <v>2739</v>
      </c>
      <c r="F1168" s="1499">
        <v>140</v>
      </c>
      <c r="G1168" s="1499">
        <v>133</v>
      </c>
      <c r="H1168" s="1499">
        <v>156</v>
      </c>
      <c r="I1168" s="1499">
        <v>163</v>
      </c>
      <c r="J1168" s="1499">
        <v>116</v>
      </c>
      <c r="K1168" s="1499">
        <v>117</v>
      </c>
      <c r="L1168" s="1499">
        <v>143</v>
      </c>
      <c r="M1168" s="1499">
        <v>142</v>
      </c>
      <c r="N1168" s="1499">
        <v>190</v>
      </c>
      <c r="O1168" s="1499">
        <v>238</v>
      </c>
      <c r="P1168" s="1499">
        <v>239</v>
      </c>
      <c r="Q1168" s="1499">
        <v>190</v>
      </c>
      <c r="R1168" s="1499">
        <v>120</v>
      </c>
      <c r="S1168" s="1499">
        <v>127</v>
      </c>
      <c r="T1168" s="1499">
        <v>171</v>
      </c>
      <c r="U1168" s="1499">
        <v>111</v>
      </c>
      <c r="V1168" s="1499">
        <v>102</v>
      </c>
      <c r="W1168" s="1499">
        <v>77</v>
      </c>
      <c r="X1168" s="1499">
        <v>38</v>
      </c>
      <c r="Y1168" s="1499">
        <v>14</v>
      </c>
      <c r="Z1168" s="1499">
        <v>3</v>
      </c>
      <c r="AA1168" s="1508">
        <v>9</v>
      </c>
      <c r="AB1168" s="1499">
        <v>429</v>
      </c>
      <c r="AC1168" s="1499">
        <v>1658</v>
      </c>
      <c r="AD1168" s="1508">
        <v>643</v>
      </c>
      <c r="AE1168" s="1500">
        <v>15.714285714285714</v>
      </c>
      <c r="AF1168" s="1500">
        <v>60.73260073260073</v>
      </c>
      <c r="AG1168" s="1501">
        <v>23.553113553113551</v>
      </c>
    </row>
    <row r="1169" spans="2:64" s="1520" customFormat="1" ht="11.45" customHeight="1">
      <c r="B1169" s="1521"/>
      <c r="C1169" s="1522"/>
      <c r="D1169" s="1523" t="s">
        <v>31</v>
      </c>
      <c r="E1169" s="1508">
        <v>1304</v>
      </c>
      <c r="F1169" s="1499">
        <v>81</v>
      </c>
      <c r="G1169" s="1499">
        <v>69</v>
      </c>
      <c r="H1169" s="1499">
        <v>81</v>
      </c>
      <c r="I1169" s="1499">
        <v>69</v>
      </c>
      <c r="J1169" s="1499">
        <v>60</v>
      </c>
      <c r="K1169" s="1499">
        <v>51</v>
      </c>
      <c r="L1169" s="1499">
        <v>64</v>
      </c>
      <c r="M1169" s="1499">
        <v>70</v>
      </c>
      <c r="N1169" s="1499">
        <v>91</v>
      </c>
      <c r="O1169" s="1499">
        <v>120</v>
      </c>
      <c r="P1169" s="1499">
        <v>100</v>
      </c>
      <c r="Q1169" s="1499">
        <v>102</v>
      </c>
      <c r="R1169" s="1499">
        <v>57</v>
      </c>
      <c r="S1169" s="1499">
        <v>60</v>
      </c>
      <c r="T1169" s="1499">
        <v>77</v>
      </c>
      <c r="U1169" s="1499">
        <v>53</v>
      </c>
      <c r="V1169" s="1499">
        <v>40</v>
      </c>
      <c r="W1169" s="1499">
        <v>39</v>
      </c>
      <c r="X1169" s="1499">
        <v>9</v>
      </c>
      <c r="Y1169" s="1499">
        <v>4</v>
      </c>
      <c r="Z1169" s="1499" t="s">
        <v>36</v>
      </c>
      <c r="AA1169" s="1508">
        <v>7</v>
      </c>
      <c r="AB1169" s="1499">
        <v>231</v>
      </c>
      <c r="AC1169" s="1499">
        <v>784</v>
      </c>
      <c r="AD1169" s="1508">
        <v>282</v>
      </c>
      <c r="AE1169" s="1500">
        <v>17.810331534309945</v>
      </c>
      <c r="AF1169" s="1500">
        <v>60.447185813415572</v>
      </c>
      <c r="AG1169" s="1501">
        <v>21.742482652274482</v>
      </c>
    </row>
    <row r="1170" spans="2:64" s="1520" customFormat="1" ht="11.45" customHeight="1">
      <c r="B1170" s="1536"/>
      <c r="C1170" s="1546"/>
      <c r="D1170" s="1518" t="s">
        <v>32</v>
      </c>
      <c r="E1170" s="1508">
        <v>1435</v>
      </c>
      <c r="F1170" s="1499">
        <v>59</v>
      </c>
      <c r="G1170" s="1499">
        <v>64</v>
      </c>
      <c r="H1170" s="1499">
        <v>75</v>
      </c>
      <c r="I1170" s="1499">
        <v>94</v>
      </c>
      <c r="J1170" s="1499">
        <v>56</v>
      </c>
      <c r="K1170" s="1499">
        <v>66</v>
      </c>
      <c r="L1170" s="1499">
        <v>79</v>
      </c>
      <c r="M1170" s="1499">
        <v>72</v>
      </c>
      <c r="N1170" s="1499">
        <v>99</v>
      </c>
      <c r="O1170" s="1499">
        <v>118</v>
      </c>
      <c r="P1170" s="1499">
        <v>139</v>
      </c>
      <c r="Q1170" s="1499">
        <v>88</v>
      </c>
      <c r="R1170" s="1499">
        <v>63</v>
      </c>
      <c r="S1170" s="1499">
        <v>67</v>
      </c>
      <c r="T1170" s="1499">
        <v>94</v>
      </c>
      <c r="U1170" s="1499">
        <v>58</v>
      </c>
      <c r="V1170" s="1499">
        <v>62</v>
      </c>
      <c r="W1170" s="1499">
        <v>38</v>
      </c>
      <c r="X1170" s="1499">
        <v>29</v>
      </c>
      <c r="Y1170" s="1499">
        <v>10</v>
      </c>
      <c r="Z1170" s="1499">
        <v>3</v>
      </c>
      <c r="AA1170" s="1508">
        <v>2</v>
      </c>
      <c r="AB1170" s="1499">
        <v>198</v>
      </c>
      <c r="AC1170" s="1499">
        <v>874</v>
      </c>
      <c r="AD1170" s="1508">
        <v>361</v>
      </c>
      <c r="AE1170" s="1500">
        <v>13.817166782972784</v>
      </c>
      <c r="AF1170" s="1500">
        <v>60.990928122819263</v>
      </c>
      <c r="AG1170" s="1501">
        <v>25.191905094207957</v>
      </c>
    </row>
    <row r="1171" spans="2:64" s="1520" customFormat="1" ht="11.45" customHeight="1">
      <c r="B1171" s="1544" t="s">
        <v>1811</v>
      </c>
      <c r="C1171" s="1545">
        <v>358</v>
      </c>
      <c r="D1171" s="1547" t="s">
        <v>1435</v>
      </c>
      <c r="E1171" s="1545">
        <v>900</v>
      </c>
      <c r="F1171" s="1548">
        <v>40</v>
      </c>
      <c r="G1171" s="1548">
        <v>26</v>
      </c>
      <c r="H1171" s="1548">
        <v>36</v>
      </c>
      <c r="I1171" s="1548">
        <v>44</v>
      </c>
      <c r="J1171" s="1548">
        <v>32</v>
      </c>
      <c r="K1171" s="1548">
        <v>38</v>
      </c>
      <c r="L1171" s="1548">
        <v>51</v>
      </c>
      <c r="M1171" s="1548">
        <v>48</v>
      </c>
      <c r="N1171" s="1548">
        <v>49</v>
      </c>
      <c r="O1171" s="1548">
        <v>71</v>
      </c>
      <c r="P1171" s="1548">
        <v>54</v>
      </c>
      <c r="Q1171" s="1548">
        <v>95</v>
      </c>
      <c r="R1171" s="1548">
        <v>68</v>
      </c>
      <c r="S1171" s="1548">
        <v>62</v>
      </c>
      <c r="T1171" s="1548">
        <v>56</v>
      </c>
      <c r="U1171" s="1548">
        <v>39</v>
      </c>
      <c r="V1171" s="1548">
        <v>37</v>
      </c>
      <c r="W1171" s="1548">
        <v>27</v>
      </c>
      <c r="X1171" s="1548">
        <v>19</v>
      </c>
      <c r="Y1171" s="1548">
        <v>3</v>
      </c>
      <c r="Z1171" s="1548">
        <v>2</v>
      </c>
      <c r="AA1171" s="1545">
        <v>3</v>
      </c>
      <c r="AB1171" s="1548">
        <v>102</v>
      </c>
      <c r="AC1171" s="1548">
        <v>550</v>
      </c>
      <c r="AD1171" s="1545">
        <v>245</v>
      </c>
      <c r="AE1171" s="1549">
        <v>11.371237458193979</v>
      </c>
      <c r="AF1171" s="1549">
        <v>61.315496098104795</v>
      </c>
      <c r="AG1171" s="1550">
        <v>27.313266443701227</v>
      </c>
    </row>
    <row r="1172" spans="2:64" s="1520" customFormat="1" ht="11.45" customHeight="1">
      <c r="B1172" s="1521"/>
      <c r="C1172" s="1522"/>
      <c r="D1172" s="1523" t="s">
        <v>31</v>
      </c>
      <c r="E1172" s="1508">
        <v>431</v>
      </c>
      <c r="F1172" s="1499">
        <v>19</v>
      </c>
      <c r="G1172" s="1499">
        <v>14</v>
      </c>
      <c r="H1172" s="1499">
        <v>19</v>
      </c>
      <c r="I1172" s="1499">
        <v>20</v>
      </c>
      <c r="J1172" s="1499">
        <v>19</v>
      </c>
      <c r="K1172" s="1499">
        <v>15</v>
      </c>
      <c r="L1172" s="1499">
        <v>28</v>
      </c>
      <c r="M1172" s="1499">
        <v>25</v>
      </c>
      <c r="N1172" s="1499">
        <v>27</v>
      </c>
      <c r="O1172" s="1499">
        <v>31</v>
      </c>
      <c r="P1172" s="1499">
        <v>25</v>
      </c>
      <c r="Q1172" s="1499">
        <v>43</v>
      </c>
      <c r="R1172" s="1499">
        <v>44</v>
      </c>
      <c r="S1172" s="1499">
        <v>32</v>
      </c>
      <c r="T1172" s="1499">
        <v>24</v>
      </c>
      <c r="U1172" s="1499">
        <v>12</v>
      </c>
      <c r="V1172" s="1499">
        <v>15</v>
      </c>
      <c r="W1172" s="1499">
        <v>8</v>
      </c>
      <c r="X1172" s="1499">
        <v>9</v>
      </c>
      <c r="Y1172" s="1499" t="s">
        <v>36</v>
      </c>
      <c r="Z1172" s="1499" t="s">
        <v>36</v>
      </c>
      <c r="AA1172" s="1508">
        <v>2</v>
      </c>
      <c r="AB1172" s="1499">
        <v>52</v>
      </c>
      <c r="AC1172" s="1499">
        <v>277</v>
      </c>
      <c r="AD1172" s="1508">
        <v>100</v>
      </c>
      <c r="AE1172" s="1500">
        <v>12.121212121212121</v>
      </c>
      <c r="AF1172" s="1500">
        <v>64.568764568764564</v>
      </c>
      <c r="AG1172" s="1501">
        <v>23.310023310023308</v>
      </c>
    </row>
    <row r="1173" spans="2:64" s="1520" customFormat="1" ht="11.45" customHeight="1">
      <c r="B1173" s="1537"/>
      <c r="C1173" s="1538"/>
      <c r="D1173" s="1539" t="s">
        <v>32</v>
      </c>
      <c r="E1173" s="1540">
        <v>469</v>
      </c>
      <c r="F1173" s="1541">
        <v>21</v>
      </c>
      <c r="G1173" s="1541">
        <v>12</v>
      </c>
      <c r="H1173" s="1541">
        <v>17</v>
      </c>
      <c r="I1173" s="1541">
        <v>24</v>
      </c>
      <c r="J1173" s="1541">
        <v>13</v>
      </c>
      <c r="K1173" s="1541">
        <v>23</v>
      </c>
      <c r="L1173" s="1541">
        <v>23</v>
      </c>
      <c r="M1173" s="1541">
        <v>23</v>
      </c>
      <c r="N1173" s="1541">
        <v>22</v>
      </c>
      <c r="O1173" s="1541">
        <v>40</v>
      </c>
      <c r="P1173" s="1541">
        <v>29</v>
      </c>
      <c r="Q1173" s="1541">
        <v>52</v>
      </c>
      <c r="R1173" s="1541">
        <v>24</v>
      </c>
      <c r="S1173" s="1541">
        <v>30</v>
      </c>
      <c r="T1173" s="1541">
        <v>32</v>
      </c>
      <c r="U1173" s="1541">
        <v>27</v>
      </c>
      <c r="V1173" s="1541">
        <v>22</v>
      </c>
      <c r="W1173" s="1541">
        <v>19</v>
      </c>
      <c r="X1173" s="1541">
        <v>10</v>
      </c>
      <c r="Y1173" s="1541">
        <v>3</v>
      </c>
      <c r="Z1173" s="1541">
        <v>2</v>
      </c>
      <c r="AA1173" s="1540">
        <v>1</v>
      </c>
      <c r="AB1173" s="1541">
        <v>50</v>
      </c>
      <c r="AC1173" s="1541">
        <v>273</v>
      </c>
      <c r="AD1173" s="1540">
        <v>145</v>
      </c>
      <c r="AE1173" s="1542">
        <v>10.683760683760683</v>
      </c>
      <c r="AF1173" s="1542">
        <v>58.333333333333336</v>
      </c>
      <c r="AG1173" s="1543">
        <v>30.982905982905983</v>
      </c>
    </row>
    <row r="1174" spans="2:64" s="1520" customFormat="1" ht="11.45" customHeight="1">
      <c r="B1174" s="1536" t="s">
        <v>1812</v>
      </c>
      <c r="C1174" s="1508">
        <v>607</v>
      </c>
      <c r="D1174" s="1518" t="s">
        <v>1435</v>
      </c>
      <c r="E1174" s="1508">
        <v>1528</v>
      </c>
      <c r="F1174" s="1499">
        <v>50</v>
      </c>
      <c r="G1174" s="1499">
        <v>80</v>
      </c>
      <c r="H1174" s="1499">
        <v>85</v>
      </c>
      <c r="I1174" s="1499">
        <v>67</v>
      </c>
      <c r="J1174" s="1499">
        <v>29</v>
      </c>
      <c r="K1174" s="1499">
        <v>33</v>
      </c>
      <c r="L1174" s="1499">
        <v>61</v>
      </c>
      <c r="M1174" s="1499">
        <v>105</v>
      </c>
      <c r="N1174" s="1499">
        <v>91</v>
      </c>
      <c r="O1174" s="1499">
        <v>97</v>
      </c>
      <c r="P1174" s="1499">
        <v>80</v>
      </c>
      <c r="Q1174" s="1499">
        <v>76</v>
      </c>
      <c r="R1174" s="1499">
        <v>130</v>
      </c>
      <c r="S1174" s="1499">
        <v>186</v>
      </c>
      <c r="T1174" s="1499">
        <v>171</v>
      </c>
      <c r="U1174" s="1499">
        <v>91</v>
      </c>
      <c r="V1174" s="1499">
        <v>54</v>
      </c>
      <c r="W1174" s="1499">
        <v>24</v>
      </c>
      <c r="X1174" s="1499">
        <v>12</v>
      </c>
      <c r="Y1174" s="1499">
        <v>5</v>
      </c>
      <c r="Z1174" s="1499" t="s">
        <v>36</v>
      </c>
      <c r="AA1174" s="1508">
        <v>1</v>
      </c>
      <c r="AB1174" s="1499">
        <v>215</v>
      </c>
      <c r="AC1174" s="1499">
        <v>769</v>
      </c>
      <c r="AD1174" s="1508">
        <v>543</v>
      </c>
      <c r="AE1174" s="1500">
        <v>14.079895219384413</v>
      </c>
      <c r="AF1174" s="1500">
        <v>50.360183366077273</v>
      </c>
      <c r="AG1174" s="1501">
        <v>35.559921414538309</v>
      </c>
    </row>
    <row r="1175" spans="2:64" s="1520" customFormat="1" ht="11.45" customHeight="1">
      <c r="B1175" s="1521"/>
      <c r="C1175" s="1522"/>
      <c r="D1175" s="1523" t="s">
        <v>31</v>
      </c>
      <c r="E1175" s="1508">
        <v>700</v>
      </c>
      <c r="F1175" s="1499">
        <v>21</v>
      </c>
      <c r="G1175" s="1499">
        <v>35</v>
      </c>
      <c r="H1175" s="1499">
        <v>42</v>
      </c>
      <c r="I1175" s="1499">
        <v>35</v>
      </c>
      <c r="J1175" s="1499">
        <v>12</v>
      </c>
      <c r="K1175" s="1499">
        <v>20</v>
      </c>
      <c r="L1175" s="1499">
        <v>23</v>
      </c>
      <c r="M1175" s="1499">
        <v>45</v>
      </c>
      <c r="N1175" s="1499">
        <v>41</v>
      </c>
      <c r="O1175" s="1499">
        <v>49</v>
      </c>
      <c r="P1175" s="1499">
        <v>31</v>
      </c>
      <c r="Q1175" s="1499">
        <v>36</v>
      </c>
      <c r="R1175" s="1499">
        <v>50</v>
      </c>
      <c r="S1175" s="1499">
        <v>87</v>
      </c>
      <c r="T1175" s="1499">
        <v>86</v>
      </c>
      <c r="U1175" s="1499">
        <v>49</v>
      </c>
      <c r="V1175" s="1499">
        <v>20</v>
      </c>
      <c r="W1175" s="1499">
        <v>11</v>
      </c>
      <c r="X1175" s="1499">
        <v>4</v>
      </c>
      <c r="Y1175" s="1499">
        <v>2</v>
      </c>
      <c r="Z1175" s="1499" t="s">
        <v>36</v>
      </c>
      <c r="AA1175" s="1508">
        <v>1</v>
      </c>
      <c r="AB1175" s="1499">
        <v>98</v>
      </c>
      <c r="AC1175" s="1499">
        <v>342</v>
      </c>
      <c r="AD1175" s="1508">
        <v>259</v>
      </c>
      <c r="AE1175" s="1500">
        <v>14.020028612303289</v>
      </c>
      <c r="AF1175" s="1500">
        <v>48.927038626609445</v>
      </c>
      <c r="AG1175" s="1501">
        <v>37.052932761087263</v>
      </c>
    </row>
    <row r="1176" spans="2:64" s="1520" customFormat="1" ht="11.45" customHeight="1" thickBot="1">
      <c r="B1176" s="1551"/>
      <c r="C1176" s="1552"/>
      <c r="D1176" s="1553" t="s">
        <v>32</v>
      </c>
      <c r="E1176" s="1554">
        <v>828</v>
      </c>
      <c r="F1176" s="1555">
        <v>29</v>
      </c>
      <c r="G1176" s="1555">
        <v>45</v>
      </c>
      <c r="H1176" s="1555">
        <v>43</v>
      </c>
      <c r="I1176" s="1555">
        <v>32</v>
      </c>
      <c r="J1176" s="1555">
        <v>17</v>
      </c>
      <c r="K1176" s="1555">
        <v>13</v>
      </c>
      <c r="L1176" s="1555">
        <v>38</v>
      </c>
      <c r="M1176" s="1555">
        <v>60</v>
      </c>
      <c r="N1176" s="1555">
        <v>50</v>
      </c>
      <c r="O1176" s="1555">
        <v>48</v>
      </c>
      <c r="P1176" s="1555">
        <v>49</v>
      </c>
      <c r="Q1176" s="1555">
        <v>40</v>
      </c>
      <c r="R1176" s="1555">
        <v>80</v>
      </c>
      <c r="S1176" s="1555">
        <v>99</v>
      </c>
      <c r="T1176" s="1555">
        <v>85</v>
      </c>
      <c r="U1176" s="1555">
        <v>42</v>
      </c>
      <c r="V1176" s="1555">
        <v>34</v>
      </c>
      <c r="W1176" s="1555">
        <v>13</v>
      </c>
      <c r="X1176" s="1555">
        <v>8</v>
      </c>
      <c r="Y1176" s="1555">
        <v>3</v>
      </c>
      <c r="Z1176" s="1555" t="s">
        <v>36</v>
      </c>
      <c r="AA1176" s="1554" t="s">
        <v>36</v>
      </c>
      <c r="AB1176" s="1555">
        <v>117</v>
      </c>
      <c r="AC1176" s="1555">
        <v>427</v>
      </c>
      <c r="AD1176" s="1554">
        <v>284</v>
      </c>
      <c r="AE1176" s="1556">
        <v>14.130434782608695</v>
      </c>
      <c r="AF1176" s="1556">
        <v>51.570048309178738</v>
      </c>
      <c r="AG1176" s="1557">
        <v>34.29951690821256</v>
      </c>
    </row>
    <row r="1177" spans="2:64" s="1482" customFormat="1" ht="14.25">
      <c r="B1177" s="1479" t="s">
        <v>1399</v>
      </c>
      <c r="C1177" s="1480"/>
      <c r="D1177" s="1481"/>
      <c r="AA1177" s="1558"/>
      <c r="AD1177" s="1558"/>
      <c r="AH1177" s="1483"/>
      <c r="BL1177" s="1484"/>
    </row>
    <row r="1178" spans="2:64" s="1482" customFormat="1" ht="6" customHeight="1" thickBot="1">
      <c r="C1178" s="1480"/>
      <c r="D1178" s="1481"/>
      <c r="AA1178" s="1558"/>
      <c r="AD1178" s="1558"/>
      <c r="AH1178" s="1483"/>
      <c r="BL1178" s="1484"/>
    </row>
    <row r="1179" spans="2:64" s="1495" customFormat="1" ht="44.25" customHeight="1" thickBot="1">
      <c r="B1179" s="1559" t="s">
        <v>1400</v>
      </c>
      <c r="C1179" s="1560" t="s">
        <v>1401</v>
      </c>
      <c r="D1179" s="1573" t="s">
        <v>283</v>
      </c>
      <c r="E1179" s="1574"/>
      <c r="F1179" s="1563" t="s">
        <v>1402</v>
      </c>
      <c r="G1179" s="1564" t="s">
        <v>1403</v>
      </c>
      <c r="H1179" s="1564" t="s">
        <v>1404</v>
      </c>
      <c r="I1179" s="1564" t="s">
        <v>1405</v>
      </c>
      <c r="J1179" s="1564" t="s">
        <v>1406</v>
      </c>
      <c r="K1179" s="1564" t="s">
        <v>1407</v>
      </c>
      <c r="L1179" s="1564" t="s">
        <v>1408</v>
      </c>
      <c r="M1179" s="1564" t="s">
        <v>1409</v>
      </c>
      <c r="N1179" s="1564" t="s">
        <v>1410</v>
      </c>
      <c r="O1179" s="1564" t="s">
        <v>1411</v>
      </c>
      <c r="P1179" s="1564" t="s">
        <v>1412</v>
      </c>
      <c r="Q1179" s="1564" t="s">
        <v>1413</v>
      </c>
      <c r="R1179" s="1564" t="s">
        <v>1414</v>
      </c>
      <c r="S1179" s="1564" t="s">
        <v>1415</v>
      </c>
      <c r="T1179" s="1564" t="s">
        <v>1416</v>
      </c>
      <c r="U1179" s="1564" t="s">
        <v>1417</v>
      </c>
      <c r="V1179" s="1564" t="s">
        <v>1418</v>
      </c>
      <c r="W1179" s="1564" t="s">
        <v>1419</v>
      </c>
      <c r="X1179" s="1564" t="s">
        <v>1420</v>
      </c>
      <c r="Y1179" s="1564" t="s">
        <v>1421</v>
      </c>
      <c r="Z1179" s="1564" t="s">
        <v>1422</v>
      </c>
      <c r="AA1179" s="1565" t="s">
        <v>1423</v>
      </c>
      <c r="AB1179" s="1566" t="s">
        <v>1424</v>
      </c>
      <c r="AC1179" s="1564" t="s">
        <v>1425</v>
      </c>
      <c r="AD1179" s="1565" t="s">
        <v>1426</v>
      </c>
      <c r="AE1179" s="1566" t="s">
        <v>1427</v>
      </c>
      <c r="AF1179" s="1564" t="s">
        <v>1428</v>
      </c>
      <c r="AG1179" s="1567" t="s">
        <v>1429</v>
      </c>
    </row>
    <row r="1180" spans="2:64" s="1520" customFormat="1" ht="11.45" customHeight="1" thickTop="1">
      <c r="B1180" s="1536" t="s">
        <v>1813</v>
      </c>
      <c r="C1180" s="1508">
        <v>580</v>
      </c>
      <c r="D1180" s="1518" t="s">
        <v>1435</v>
      </c>
      <c r="E1180" s="1508">
        <v>1388</v>
      </c>
      <c r="F1180" s="1499">
        <v>68</v>
      </c>
      <c r="G1180" s="1499">
        <v>82</v>
      </c>
      <c r="H1180" s="1499">
        <v>81</v>
      </c>
      <c r="I1180" s="1499">
        <v>72</v>
      </c>
      <c r="J1180" s="1499">
        <v>53</v>
      </c>
      <c r="K1180" s="1499">
        <v>62</v>
      </c>
      <c r="L1180" s="1499">
        <v>71</v>
      </c>
      <c r="M1180" s="1499">
        <v>71</v>
      </c>
      <c r="N1180" s="1499">
        <v>74</v>
      </c>
      <c r="O1180" s="1499">
        <v>101</v>
      </c>
      <c r="P1180" s="1499">
        <v>83</v>
      </c>
      <c r="Q1180" s="1499">
        <v>78</v>
      </c>
      <c r="R1180" s="1499">
        <v>123</v>
      </c>
      <c r="S1180" s="1499">
        <v>123</v>
      </c>
      <c r="T1180" s="1499">
        <v>99</v>
      </c>
      <c r="U1180" s="1499">
        <v>63</v>
      </c>
      <c r="V1180" s="1499">
        <v>41</v>
      </c>
      <c r="W1180" s="1499">
        <v>26</v>
      </c>
      <c r="X1180" s="1499">
        <v>13</v>
      </c>
      <c r="Y1180" s="1499">
        <v>2</v>
      </c>
      <c r="Z1180" s="1499" t="s">
        <v>36</v>
      </c>
      <c r="AA1180" s="1508">
        <v>2</v>
      </c>
      <c r="AB1180" s="1499">
        <v>231</v>
      </c>
      <c r="AC1180" s="1499">
        <v>788</v>
      </c>
      <c r="AD1180" s="1508">
        <v>367</v>
      </c>
      <c r="AE1180" s="1500">
        <v>16.666666666666664</v>
      </c>
      <c r="AF1180" s="1500">
        <v>56.85425685425686</v>
      </c>
      <c r="AG1180" s="1501">
        <v>26.479076479076479</v>
      </c>
    </row>
    <row r="1181" spans="2:64" s="1520" customFormat="1" ht="11.45" customHeight="1">
      <c r="B1181" s="1521"/>
      <c r="C1181" s="1522"/>
      <c r="D1181" s="1523" t="s">
        <v>31</v>
      </c>
      <c r="E1181" s="1508">
        <v>630</v>
      </c>
      <c r="F1181" s="1499">
        <v>33</v>
      </c>
      <c r="G1181" s="1499">
        <v>45</v>
      </c>
      <c r="H1181" s="1499">
        <v>43</v>
      </c>
      <c r="I1181" s="1499">
        <v>37</v>
      </c>
      <c r="J1181" s="1499">
        <v>25</v>
      </c>
      <c r="K1181" s="1499">
        <v>24</v>
      </c>
      <c r="L1181" s="1499">
        <v>30</v>
      </c>
      <c r="M1181" s="1499">
        <v>34</v>
      </c>
      <c r="N1181" s="1499">
        <v>33</v>
      </c>
      <c r="O1181" s="1499">
        <v>44</v>
      </c>
      <c r="P1181" s="1499">
        <v>35</v>
      </c>
      <c r="Q1181" s="1499">
        <v>25</v>
      </c>
      <c r="R1181" s="1499">
        <v>56</v>
      </c>
      <c r="S1181" s="1499">
        <v>54</v>
      </c>
      <c r="T1181" s="1499">
        <v>55</v>
      </c>
      <c r="U1181" s="1499">
        <v>24</v>
      </c>
      <c r="V1181" s="1499">
        <v>13</v>
      </c>
      <c r="W1181" s="1499">
        <v>14</v>
      </c>
      <c r="X1181" s="1499">
        <v>4</v>
      </c>
      <c r="Y1181" s="1499" t="s">
        <v>36</v>
      </c>
      <c r="Z1181" s="1499" t="s">
        <v>36</v>
      </c>
      <c r="AA1181" s="1508">
        <v>2</v>
      </c>
      <c r="AB1181" s="1499">
        <v>121</v>
      </c>
      <c r="AC1181" s="1499">
        <v>343</v>
      </c>
      <c r="AD1181" s="1508">
        <v>164</v>
      </c>
      <c r="AE1181" s="1500">
        <v>19.267515923566879</v>
      </c>
      <c r="AF1181" s="1500">
        <v>54.617834394904463</v>
      </c>
      <c r="AG1181" s="1501">
        <v>26.114649681528661</v>
      </c>
    </row>
    <row r="1182" spans="2:64" s="1520" customFormat="1" ht="11.45" customHeight="1">
      <c r="B1182" s="1537"/>
      <c r="C1182" s="1538"/>
      <c r="D1182" s="1539" t="s">
        <v>32</v>
      </c>
      <c r="E1182" s="1540">
        <v>758</v>
      </c>
      <c r="F1182" s="1541">
        <v>35</v>
      </c>
      <c r="G1182" s="1541">
        <v>37</v>
      </c>
      <c r="H1182" s="1541">
        <v>38</v>
      </c>
      <c r="I1182" s="1541">
        <v>35</v>
      </c>
      <c r="J1182" s="1541">
        <v>28</v>
      </c>
      <c r="K1182" s="1541">
        <v>38</v>
      </c>
      <c r="L1182" s="1541">
        <v>41</v>
      </c>
      <c r="M1182" s="1541">
        <v>37</v>
      </c>
      <c r="N1182" s="1541">
        <v>41</v>
      </c>
      <c r="O1182" s="1541">
        <v>57</v>
      </c>
      <c r="P1182" s="1541">
        <v>48</v>
      </c>
      <c r="Q1182" s="1541">
        <v>53</v>
      </c>
      <c r="R1182" s="1541">
        <v>67</v>
      </c>
      <c r="S1182" s="1541">
        <v>69</v>
      </c>
      <c r="T1182" s="1541">
        <v>44</v>
      </c>
      <c r="U1182" s="1541">
        <v>39</v>
      </c>
      <c r="V1182" s="1541">
        <v>28</v>
      </c>
      <c r="W1182" s="1541">
        <v>12</v>
      </c>
      <c r="X1182" s="1541">
        <v>9</v>
      </c>
      <c r="Y1182" s="1541">
        <v>2</v>
      </c>
      <c r="Z1182" s="1541" t="s">
        <v>36</v>
      </c>
      <c r="AA1182" s="1540" t="s">
        <v>36</v>
      </c>
      <c r="AB1182" s="1541">
        <v>110</v>
      </c>
      <c r="AC1182" s="1541">
        <v>445</v>
      </c>
      <c r="AD1182" s="1540">
        <v>203</v>
      </c>
      <c r="AE1182" s="1542">
        <v>14.511873350923482</v>
      </c>
      <c r="AF1182" s="1542">
        <v>58.707124010554089</v>
      </c>
      <c r="AG1182" s="1543">
        <v>26.781002638522427</v>
      </c>
    </row>
    <row r="1183" spans="2:64" s="1520" customFormat="1" ht="11.45" customHeight="1">
      <c r="B1183" s="1536" t="s">
        <v>1814</v>
      </c>
      <c r="C1183" s="1508">
        <v>654</v>
      </c>
      <c r="D1183" s="1518" t="s">
        <v>1435</v>
      </c>
      <c r="E1183" s="1508">
        <v>1559</v>
      </c>
      <c r="F1183" s="1499">
        <v>29</v>
      </c>
      <c r="G1183" s="1499">
        <v>33</v>
      </c>
      <c r="H1183" s="1499">
        <v>46</v>
      </c>
      <c r="I1183" s="1499">
        <v>53</v>
      </c>
      <c r="J1183" s="1499">
        <v>35</v>
      </c>
      <c r="K1183" s="1499">
        <v>47</v>
      </c>
      <c r="L1183" s="1499">
        <v>63</v>
      </c>
      <c r="M1183" s="1499">
        <v>62</v>
      </c>
      <c r="N1183" s="1499">
        <v>50</v>
      </c>
      <c r="O1183" s="1499">
        <v>66</v>
      </c>
      <c r="P1183" s="1499">
        <v>82</v>
      </c>
      <c r="Q1183" s="1499">
        <v>158</v>
      </c>
      <c r="R1183" s="1499">
        <v>278</v>
      </c>
      <c r="S1183" s="1499">
        <v>234</v>
      </c>
      <c r="T1183" s="1499">
        <v>149</v>
      </c>
      <c r="U1183" s="1499">
        <v>49</v>
      </c>
      <c r="V1183" s="1499">
        <v>40</v>
      </c>
      <c r="W1183" s="1499">
        <v>48</v>
      </c>
      <c r="X1183" s="1499">
        <v>20</v>
      </c>
      <c r="Y1183" s="1499">
        <v>3</v>
      </c>
      <c r="Z1183" s="1499" t="s">
        <v>36</v>
      </c>
      <c r="AA1183" s="1508">
        <v>14</v>
      </c>
      <c r="AB1183" s="1499">
        <v>108</v>
      </c>
      <c r="AC1183" s="1499">
        <v>894</v>
      </c>
      <c r="AD1183" s="1508">
        <v>543</v>
      </c>
      <c r="AE1183" s="1500">
        <v>6.9902912621359228</v>
      </c>
      <c r="AF1183" s="1500">
        <v>57.864077669902912</v>
      </c>
      <c r="AG1183" s="1501">
        <v>35.145631067961162</v>
      </c>
    </row>
    <row r="1184" spans="2:64" s="1520" customFormat="1" ht="11.45" customHeight="1">
      <c r="B1184" s="1521"/>
      <c r="C1184" s="1522"/>
      <c r="D1184" s="1523" t="s">
        <v>31</v>
      </c>
      <c r="E1184" s="1508">
        <v>717</v>
      </c>
      <c r="F1184" s="1499">
        <v>13</v>
      </c>
      <c r="G1184" s="1499">
        <v>19</v>
      </c>
      <c r="H1184" s="1499">
        <v>20</v>
      </c>
      <c r="I1184" s="1499">
        <v>26</v>
      </c>
      <c r="J1184" s="1499">
        <v>14</v>
      </c>
      <c r="K1184" s="1499">
        <v>15</v>
      </c>
      <c r="L1184" s="1499">
        <v>34</v>
      </c>
      <c r="M1184" s="1499">
        <v>30</v>
      </c>
      <c r="N1184" s="1499">
        <v>21</v>
      </c>
      <c r="O1184" s="1499">
        <v>26</v>
      </c>
      <c r="P1184" s="1499">
        <v>32</v>
      </c>
      <c r="Q1184" s="1499">
        <v>59</v>
      </c>
      <c r="R1184" s="1499">
        <v>123</v>
      </c>
      <c r="S1184" s="1499">
        <v>121</v>
      </c>
      <c r="T1184" s="1499">
        <v>83</v>
      </c>
      <c r="U1184" s="1499">
        <v>30</v>
      </c>
      <c r="V1184" s="1499">
        <v>15</v>
      </c>
      <c r="W1184" s="1499">
        <v>22</v>
      </c>
      <c r="X1184" s="1499">
        <v>6</v>
      </c>
      <c r="Y1184" s="1499" t="s">
        <v>36</v>
      </c>
      <c r="Z1184" s="1499" t="s">
        <v>36</v>
      </c>
      <c r="AA1184" s="1508">
        <v>8</v>
      </c>
      <c r="AB1184" s="1499">
        <v>52</v>
      </c>
      <c r="AC1184" s="1499">
        <v>380</v>
      </c>
      <c r="AD1184" s="1508">
        <v>277</v>
      </c>
      <c r="AE1184" s="1500">
        <v>7.3342736248236946</v>
      </c>
      <c r="AF1184" s="1500">
        <v>53.596614950634702</v>
      </c>
      <c r="AG1184" s="1501">
        <v>39.06911142454161</v>
      </c>
    </row>
    <row r="1185" spans="2:33" s="1520" customFormat="1" ht="11.45" customHeight="1">
      <c r="B1185" s="1536"/>
      <c r="C1185" s="1546"/>
      <c r="D1185" s="1518" t="s">
        <v>32</v>
      </c>
      <c r="E1185" s="1508">
        <v>842</v>
      </c>
      <c r="F1185" s="1499">
        <v>16</v>
      </c>
      <c r="G1185" s="1499">
        <v>14</v>
      </c>
      <c r="H1185" s="1499">
        <v>26</v>
      </c>
      <c r="I1185" s="1499">
        <v>27</v>
      </c>
      <c r="J1185" s="1499">
        <v>21</v>
      </c>
      <c r="K1185" s="1499">
        <v>32</v>
      </c>
      <c r="L1185" s="1499">
        <v>29</v>
      </c>
      <c r="M1185" s="1499">
        <v>32</v>
      </c>
      <c r="N1185" s="1499">
        <v>29</v>
      </c>
      <c r="O1185" s="1499">
        <v>40</v>
      </c>
      <c r="P1185" s="1499">
        <v>50</v>
      </c>
      <c r="Q1185" s="1499">
        <v>99</v>
      </c>
      <c r="R1185" s="1499">
        <v>155</v>
      </c>
      <c r="S1185" s="1499">
        <v>113</v>
      </c>
      <c r="T1185" s="1499">
        <v>66</v>
      </c>
      <c r="U1185" s="1499">
        <v>19</v>
      </c>
      <c r="V1185" s="1499">
        <v>25</v>
      </c>
      <c r="W1185" s="1499">
        <v>26</v>
      </c>
      <c r="X1185" s="1499">
        <v>14</v>
      </c>
      <c r="Y1185" s="1499">
        <v>3</v>
      </c>
      <c r="Z1185" s="1499" t="s">
        <v>36</v>
      </c>
      <c r="AA1185" s="1508">
        <v>6</v>
      </c>
      <c r="AB1185" s="1499">
        <v>56</v>
      </c>
      <c r="AC1185" s="1499">
        <v>514</v>
      </c>
      <c r="AD1185" s="1508">
        <v>266</v>
      </c>
      <c r="AE1185" s="1500">
        <v>6.6985645933014357</v>
      </c>
      <c r="AF1185" s="1500">
        <v>61.483253588516753</v>
      </c>
      <c r="AG1185" s="1501">
        <v>31.818181818181817</v>
      </c>
    </row>
    <row r="1186" spans="2:33" s="1520" customFormat="1" ht="11.45" customHeight="1">
      <c r="B1186" s="1544" t="s">
        <v>1815</v>
      </c>
      <c r="C1186" s="1545">
        <v>515</v>
      </c>
      <c r="D1186" s="1547" t="s">
        <v>1435</v>
      </c>
      <c r="E1186" s="1545">
        <v>1384</v>
      </c>
      <c r="F1186" s="1548">
        <v>80</v>
      </c>
      <c r="G1186" s="1548">
        <v>97</v>
      </c>
      <c r="H1186" s="1548">
        <v>107</v>
      </c>
      <c r="I1186" s="1548">
        <v>112</v>
      </c>
      <c r="J1186" s="1548">
        <v>83</v>
      </c>
      <c r="K1186" s="1548">
        <v>61</v>
      </c>
      <c r="L1186" s="1548">
        <v>79</v>
      </c>
      <c r="M1186" s="1548">
        <v>48</v>
      </c>
      <c r="N1186" s="1548">
        <v>93</v>
      </c>
      <c r="O1186" s="1548">
        <v>116</v>
      </c>
      <c r="P1186" s="1548">
        <v>101</v>
      </c>
      <c r="Q1186" s="1548">
        <v>119</v>
      </c>
      <c r="R1186" s="1548">
        <v>92</v>
      </c>
      <c r="S1186" s="1548">
        <v>65</v>
      </c>
      <c r="T1186" s="1548">
        <v>43</v>
      </c>
      <c r="U1186" s="1548">
        <v>25</v>
      </c>
      <c r="V1186" s="1548">
        <v>27</v>
      </c>
      <c r="W1186" s="1548">
        <v>25</v>
      </c>
      <c r="X1186" s="1548">
        <v>6</v>
      </c>
      <c r="Y1186" s="1548" t="s">
        <v>36</v>
      </c>
      <c r="Z1186" s="1548">
        <v>1</v>
      </c>
      <c r="AA1186" s="1545">
        <v>4</v>
      </c>
      <c r="AB1186" s="1548">
        <v>284</v>
      </c>
      <c r="AC1186" s="1548">
        <v>904</v>
      </c>
      <c r="AD1186" s="1545">
        <v>192</v>
      </c>
      <c r="AE1186" s="1549">
        <v>20.579710144927535</v>
      </c>
      <c r="AF1186" s="1549">
        <v>65.507246376811594</v>
      </c>
      <c r="AG1186" s="1550">
        <v>13.913043478260869</v>
      </c>
    </row>
    <row r="1187" spans="2:33" s="1520" customFormat="1" ht="11.45" customHeight="1">
      <c r="B1187" s="1521"/>
      <c r="C1187" s="1522"/>
      <c r="D1187" s="1523" t="s">
        <v>31</v>
      </c>
      <c r="E1187" s="1508">
        <v>596</v>
      </c>
      <c r="F1187" s="1499">
        <v>47</v>
      </c>
      <c r="G1187" s="1499">
        <v>38</v>
      </c>
      <c r="H1187" s="1499">
        <v>58</v>
      </c>
      <c r="I1187" s="1499">
        <v>57</v>
      </c>
      <c r="J1187" s="1499">
        <v>30</v>
      </c>
      <c r="K1187" s="1499">
        <v>27</v>
      </c>
      <c r="L1187" s="1499">
        <v>34</v>
      </c>
      <c r="M1187" s="1499">
        <v>15</v>
      </c>
      <c r="N1187" s="1499">
        <v>37</v>
      </c>
      <c r="O1187" s="1499">
        <v>37</v>
      </c>
      <c r="P1187" s="1499">
        <v>45</v>
      </c>
      <c r="Q1187" s="1499">
        <v>47</v>
      </c>
      <c r="R1187" s="1499">
        <v>45</v>
      </c>
      <c r="S1187" s="1499">
        <v>28</v>
      </c>
      <c r="T1187" s="1499">
        <v>19</v>
      </c>
      <c r="U1187" s="1499">
        <v>12</v>
      </c>
      <c r="V1187" s="1499">
        <v>8</v>
      </c>
      <c r="W1187" s="1499">
        <v>7</v>
      </c>
      <c r="X1187" s="1499">
        <v>3</v>
      </c>
      <c r="Y1187" s="1499" t="s">
        <v>36</v>
      </c>
      <c r="Z1187" s="1499" t="s">
        <v>36</v>
      </c>
      <c r="AA1187" s="1508">
        <v>2</v>
      </c>
      <c r="AB1187" s="1499">
        <v>143</v>
      </c>
      <c r="AC1187" s="1499">
        <v>374</v>
      </c>
      <c r="AD1187" s="1508">
        <v>77</v>
      </c>
      <c r="AE1187" s="1500">
        <v>24.074074074074073</v>
      </c>
      <c r="AF1187" s="1500">
        <v>62.962962962962962</v>
      </c>
      <c r="AG1187" s="1501">
        <v>12.962962962962962</v>
      </c>
    </row>
    <row r="1188" spans="2:33" s="1520" customFormat="1" ht="11.45" customHeight="1">
      <c r="B1188" s="1537"/>
      <c r="C1188" s="1538"/>
      <c r="D1188" s="1539" t="s">
        <v>32</v>
      </c>
      <c r="E1188" s="1540">
        <v>788</v>
      </c>
      <c r="F1188" s="1541">
        <v>33</v>
      </c>
      <c r="G1188" s="1541">
        <v>59</v>
      </c>
      <c r="H1188" s="1541">
        <v>49</v>
      </c>
      <c r="I1188" s="1541">
        <v>55</v>
      </c>
      <c r="J1188" s="1541">
        <v>53</v>
      </c>
      <c r="K1188" s="1541">
        <v>34</v>
      </c>
      <c r="L1188" s="1541">
        <v>45</v>
      </c>
      <c r="M1188" s="1541">
        <v>33</v>
      </c>
      <c r="N1188" s="1541">
        <v>56</v>
      </c>
      <c r="O1188" s="1541">
        <v>79</v>
      </c>
      <c r="P1188" s="1541">
        <v>56</v>
      </c>
      <c r="Q1188" s="1541">
        <v>72</v>
      </c>
      <c r="R1188" s="1541">
        <v>47</v>
      </c>
      <c r="S1188" s="1541">
        <v>37</v>
      </c>
      <c r="T1188" s="1541">
        <v>24</v>
      </c>
      <c r="U1188" s="1541">
        <v>13</v>
      </c>
      <c r="V1188" s="1541">
        <v>19</v>
      </c>
      <c r="W1188" s="1541">
        <v>18</v>
      </c>
      <c r="X1188" s="1541">
        <v>3</v>
      </c>
      <c r="Y1188" s="1541" t="s">
        <v>36</v>
      </c>
      <c r="Z1188" s="1541">
        <v>1</v>
      </c>
      <c r="AA1188" s="1540">
        <v>2</v>
      </c>
      <c r="AB1188" s="1541">
        <v>141</v>
      </c>
      <c r="AC1188" s="1541">
        <v>530</v>
      </c>
      <c r="AD1188" s="1540">
        <v>115</v>
      </c>
      <c r="AE1188" s="1542">
        <v>17.938931297709924</v>
      </c>
      <c r="AF1188" s="1542">
        <v>67.430025445292614</v>
      </c>
      <c r="AG1188" s="1543">
        <v>14.631043256997456</v>
      </c>
    </row>
    <row r="1189" spans="2:33" s="1520" customFormat="1" ht="11.45" customHeight="1">
      <c r="B1189" s="1536" t="s">
        <v>1816</v>
      </c>
      <c r="C1189" s="1508">
        <v>38</v>
      </c>
      <c r="D1189" s="1518" t="s">
        <v>1435</v>
      </c>
      <c r="E1189" s="1508">
        <v>162</v>
      </c>
      <c r="F1189" s="1499">
        <v>9</v>
      </c>
      <c r="G1189" s="1499">
        <v>11</v>
      </c>
      <c r="H1189" s="1499">
        <v>13</v>
      </c>
      <c r="I1189" s="1499">
        <v>5</v>
      </c>
      <c r="J1189" s="1499">
        <v>4</v>
      </c>
      <c r="K1189" s="1499">
        <v>5</v>
      </c>
      <c r="L1189" s="1499">
        <v>8</v>
      </c>
      <c r="M1189" s="1499">
        <v>6</v>
      </c>
      <c r="N1189" s="1499">
        <v>14</v>
      </c>
      <c r="O1189" s="1499">
        <v>11</v>
      </c>
      <c r="P1189" s="1499">
        <v>7</v>
      </c>
      <c r="Q1189" s="1499">
        <v>10</v>
      </c>
      <c r="R1189" s="1499">
        <v>9</v>
      </c>
      <c r="S1189" s="1499">
        <v>6</v>
      </c>
      <c r="T1189" s="1499">
        <v>12</v>
      </c>
      <c r="U1189" s="1499">
        <v>13</v>
      </c>
      <c r="V1189" s="1499">
        <v>3</v>
      </c>
      <c r="W1189" s="1499">
        <v>11</v>
      </c>
      <c r="X1189" s="1499">
        <v>3</v>
      </c>
      <c r="Y1189" s="1499">
        <v>1</v>
      </c>
      <c r="Z1189" s="1499">
        <v>1</v>
      </c>
      <c r="AA1189" s="1508" t="s">
        <v>36</v>
      </c>
      <c r="AB1189" s="1499">
        <v>33</v>
      </c>
      <c r="AC1189" s="1499">
        <v>79</v>
      </c>
      <c r="AD1189" s="1508">
        <v>50</v>
      </c>
      <c r="AE1189" s="1500">
        <v>20.37037037037037</v>
      </c>
      <c r="AF1189" s="1500">
        <v>48.76543209876543</v>
      </c>
      <c r="AG1189" s="1501">
        <v>30.864197530864196</v>
      </c>
    </row>
    <row r="1190" spans="2:33" s="1520" customFormat="1" ht="11.45" customHeight="1">
      <c r="B1190" s="1521"/>
      <c r="C1190" s="1522"/>
      <c r="D1190" s="1523" t="s">
        <v>31</v>
      </c>
      <c r="E1190" s="1508">
        <v>80</v>
      </c>
      <c r="F1190" s="1499">
        <v>6</v>
      </c>
      <c r="G1190" s="1499">
        <v>6</v>
      </c>
      <c r="H1190" s="1499">
        <v>8</v>
      </c>
      <c r="I1190" s="1499">
        <v>5</v>
      </c>
      <c r="J1190" s="1499">
        <v>1</v>
      </c>
      <c r="K1190" s="1499">
        <v>2</v>
      </c>
      <c r="L1190" s="1499">
        <v>3</v>
      </c>
      <c r="M1190" s="1499">
        <v>2</v>
      </c>
      <c r="N1190" s="1499">
        <v>7</v>
      </c>
      <c r="O1190" s="1499">
        <v>5</v>
      </c>
      <c r="P1190" s="1499">
        <v>5</v>
      </c>
      <c r="Q1190" s="1499">
        <v>5</v>
      </c>
      <c r="R1190" s="1499">
        <v>5</v>
      </c>
      <c r="S1190" s="1499">
        <v>4</v>
      </c>
      <c r="T1190" s="1499">
        <v>5</v>
      </c>
      <c r="U1190" s="1499">
        <v>2</v>
      </c>
      <c r="V1190" s="1499">
        <v>2</v>
      </c>
      <c r="W1190" s="1499">
        <v>6</v>
      </c>
      <c r="X1190" s="1499">
        <v>1</v>
      </c>
      <c r="Y1190" s="1499" t="s">
        <v>36</v>
      </c>
      <c r="Z1190" s="1499" t="s">
        <v>36</v>
      </c>
      <c r="AA1190" s="1508" t="s">
        <v>36</v>
      </c>
      <c r="AB1190" s="1499">
        <v>20</v>
      </c>
      <c r="AC1190" s="1499">
        <v>40</v>
      </c>
      <c r="AD1190" s="1508">
        <v>20</v>
      </c>
      <c r="AE1190" s="1500">
        <v>25</v>
      </c>
      <c r="AF1190" s="1500">
        <v>50</v>
      </c>
      <c r="AG1190" s="1501">
        <v>25</v>
      </c>
    </row>
    <row r="1191" spans="2:33" s="1520" customFormat="1" ht="11.45" customHeight="1">
      <c r="B1191" s="1536"/>
      <c r="C1191" s="1546"/>
      <c r="D1191" s="1518" t="s">
        <v>32</v>
      </c>
      <c r="E1191" s="1508">
        <v>82</v>
      </c>
      <c r="F1191" s="1499">
        <v>3</v>
      </c>
      <c r="G1191" s="1499">
        <v>5</v>
      </c>
      <c r="H1191" s="1499">
        <v>5</v>
      </c>
      <c r="I1191" s="1499" t="s">
        <v>36</v>
      </c>
      <c r="J1191" s="1499">
        <v>3</v>
      </c>
      <c r="K1191" s="1499">
        <v>3</v>
      </c>
      <c r="L1191" s="1499">
        <v>5</v>
      </c>
      <c r="M1191" s="1499">
        <v>4</v>
      </c>
      <c r="N1191" s="1499">
        <v>7</v>
      </c>
      <c r="O1191" s="1499">
        <v>6</v>
      </c>
      <c r="P1191" s="1499">
        <v>2</v>
      </c>
      <c r="Q1191" s="1499">
        <v>5</v>
      </c>
      <c r="R1191" s="1499">
        <v>4</v>
      </c>
      <c r="S1191" s="1499">
        <v>2</v>
      </c>
      <c r="T1191" s="1499">
        <v>7</v>
      </c>
      <c r="U1191" s="1499">
        <v>11</v>
      </c>
      <c r="V1191" s="1499">
        <v>1</v>
      </c>
      <c r="W1191" s="1499">
        <v>5</v>
      </c>
      <c r="X1191" s="1499">
        <v>2</v>
      </c>
      <c r="Y1191" s="1499">
        <v>1</v>
      </c>
      <c r="Z1191" s="1499">
        <v>1</v>
      </c>
      <c r="AA1191" s="1508" t="s">
        <v>36</v>
      </c>
      <c r="AB1191" s="1499">
        <v>13</v>
      </c>
      <c r="AC1191" s="1499">
        <v>39</v>
      </c>
      <c r="AD1191" s="1508">
        <v>30</v>
      </c>
      <c r="AE1191" s="1500">
        <v>15.853658536585366</v>
      </c>
      <c r="AF1191" s="1500">
        <v>47.560975609756099</v>
      </c>
      <c r="AG1191" s="1501">
        <v>36.585365853658537</v>
      </c>
    </row>
    <row r="1192" spans="2:33" s="1520" customFormat="1" ht="11.45" customHeight="1">
      <c r="B1192" s="1544" t="s">
        <v>1817</v>
      </c>
      <c r="C1192" s="1545">
        <v>273</v>
      </c>
      <c r="D1192" s="1547" t="s">
        <v>1435</v>
      </c>
      <c r="E1192" s="1545">
        <v>758</v>
      </c>
      <c r="F1192" s="1548">
        <v>29</v>
      </c>
      <c r="G1192" s="1548">
        <v>27</v>
      </c>
      <c r="H1192" s="1548">
        <v>30</v>
      </c>
      <c r="I1192" s="1548">
        <v>20</v>
      </c>
      <c r="J1192" s="1548">
        <v>34</v>
      </c>
      <c r="K1192" s="1548">
        <v>44</v>
      </c>
      <c r="L1192" s="1548">
        <v>41</v>
      </c>
      <c r="M1192" s="1548">
        <v>37</v>
      </c>
      <c r="N1192" s="1548">
        <v>36</v>
      </c>
      <c r="O1192" s="1548">
        <v>47</v>
      </c>
      <c r="P1192" s="1548">
        <v>74</v>
      </c>
      <c r="Q1192" s="1548">
        <v>48</v>
      </c>
      <c r="R1192" s="1548">
        <v>48</v>
      </c>
      <c r="S1192" s="1548">
        <v>51</v>
      </c>
      <c r="T1192" s="1548">
        <v>53</v>
      </c>
      <c r="U1192" s="1548">
        <v>41</v>
      </c>
      <c r="V1192" s="1548">
        <v>39</v>
      </c>
      <c r="W1192" s="1548">
        <v>29</v>
      </c>
      <c r="X1192" s="1548">
        <v>15</v>
      </c>
      <c r="Y1192" s="1548">
        <v>4</v>
      </c>
      <c r="Z1192" s="1548" t="s">
        <v>36</v>
      </c>
      <c r="AA1192" s="1545">
        <v>11</v>
      </c>
      <c r="AB1192" s="1548">
        <v>86</v>
      </c>
      <c r="AC1192" s="1548">
        <v>429</v>
      </c>
      <c r="AD1192" s="1545">
        <v>232</v>
      </c>
      <c r="AE1192" s="1549">
        <v>11.512717536813923</v>
      </c>
      <c r="AF1192" s="1549">
        <v>57.429718875502012</v>
      </c>
      <c r="AG1192" s="1550">
        <v>31.057563587684069</v>
      </c>
    </row>
    <row r="1193" spans="2:33" s="1520" customFormat="1" ht="11.45" customHeight="1">
      <c r="B1193" s="1521"/>
      <c r="C1193" s="1522"/>
      <c r="D1193" s="1523" t="s">
        <v>31</v>
      </c>
      <c r="E1193" s="1508">
        <v>358</v>
      </c>
      <c r="F1193" s="1499">
        <v>14</v>
      </c>
      <c r="G1193" s="1499">
        <v>15</v>
      </c>
      <c r="H1193" s="1499">
        <v>12</v>
      </c>
      <c r="I1193" s="1499">
        <v>12</v>
      </c>
      <c r="J1193" s="1499">
        <v>17</v>
      </c>
      <c r="K1193" s="1499">
        <v>23</v>
      </c>
      <c r="L1193" s="1499">
        <v>21</v>
      </c>
      <c r="M1193" s="1499">
        <v>16</v>
      </c>
      <c r="N1193" s="1499">
        <v>16</v>
      </c>
      <c r="O1193" s="1499">
        <v>25</v>
      </c>
      <c r="P1193" s="1499">
        <v>37</v>
      </c>
      <c r="Q1193" s="1499">
        <v>21</v>
      </c>
      <c r="R1193" s="1499">
        <v>24</v>
      </c>
      <c r="S1193" s="1499">
        <v>26</v>
      </c>
      <c r="T1193" s="1499">
        <v>26</v>
      </c>
      <c r="U1193" s="1499">
        <v>15</v>
      </c>
      <c r="V1193" s="1499">
        <v>13</v>
      </c>
      <c r="W1193" s="1499">
        <v>12</v>
      </c>
      <c r="X1193" s="1499">
        <v>5</v>
      </c>
      <c r="Y1193" s="1499">
        <v>2</v>
      </c>
      <c r="Z1193" s="1499" t="s">
        <v>36</v>
      </c>
      <c r="AA1193" s="1508">
        <v>6</v>
      </c>
      <c r="AB1193" s="1499">
        <v>41</v>
      </c>
      <c r="AC1193" s="1499">
        <v>212</v>
      </c>
      <c r="AD1193" s="1508">
        <v>99</v>
      </c>
      <c r="AE1193" s="1500">
        <v>11.647727272727272</v>
      </c>
      <c r="AF1193" s="1500">
        <v>60.227272727272727</v>
      </c>
      <c r="AG1193" s="1501">
        <v>28.125</v>
      </c>
    </row>
    <row r="1194" spans="2:33" s="1520" customFormat="1" ht="11.45" customHeight="1">
      <c r="B1194" s="1537"/>
      <c r="C1194" s="1538"/>
      <c r="D1194" s="1539" t="s">
        <v>32</v>
      </c>
      <c r="E1194" s="1540">
        <v>400</v>
      </c>
      <c r="F1194" s="1541">
        <v>15</v>
      </c>
      <c r="G1194" s="1541">
        <v>12</v>
      </c>
      <c r="H1194" s="1541">
        <v>18</v>
      </c>
      <c r="I1194" s="1541">
        <v>8</v>
      </c>
      <c r="J1194" s="1541">
        <v>17</v>
      </c>
      <c r="K1194" s="1541">
        <v>21</v>
      </c>
      <c r="L1194" s="1541">
        <v>20</v>
      </c>
      <c r="M1194" s="1541">
        <v>21</v>
      </c>
      <c r="N1194" s="1541">
        <v>20</v>
      </c>
      <c r="O1194" s="1541">
        <v>22</v>
      </c>
      <c r="P1194" s="1541">
        <v>37</v>
      </c>
      <c r="Q1194" s="1541">
        <v>27</v>
      </c>
      <c r="R1194" s="1541">
        <v>24</v>
      </c>
      <c r="S1194" s="1541">
        <v>25</v>
      </c>
      <c r="T1194" s="1541">
        <v>27</v>
      </c>
      <c r="U1194" s="1541">
        <v>26</v>
      </c>
      <c r="V1194" s="1541">
        <v>26</v>
      </c>
      <c r="W1194" s="1541">
        <v>17</v>
      </c>
      <c r="X1194" s="1541">
        <v>10</v>
      </c>
      <c r="Y1194" s="1541">
        <v>2</v>
      </c>
      <c r="Z1194" s="1541" t="s">
        <v>36</v>
      </c>
      <c r="AA1194" s="1540">
        <v>5</v>
      </c>
      <c r="AB1194" s="1541">
        <v>45</v>
      </c>
      <c r="AC1194" s="1541">
        <v>217</v>
      </c>
      <c r="AD1194" s="1540">
        <v>133</v>
      </c>
      <c r="AE1194" s="1542">
        <v>11.39240506329114</v>
      </c>
      <c r="AF1194" s="1542">
        <v>54.936708860759495</v>
      </c>
      <c r="AG1194" s="1543">
        <v>33.670886075949369</v>
      </c>
    </row>
    <row r="1195" spans="2:33" s="1520" customFormat="1" ht="11.45" customHeight="1">
      <c r="B1195" s="1536" t="s">
        <v>1818</v>
      </c>
      <c r="C1195" s="1508">
        <v>524</v>
      </c>
      <c r="D1195" s="1518" t="s">
        <v>1435</v>
      </c>
      <c r="E1195" s="1508">
        <v>1456</v>
      </c>
      <c r="F1195" s="1499">
        <v>68</v>
      </c>
      <c r="G1195" s="1499">
        <v>71</v>
      </c>
      <c r="H1195" s="1499">
        <v>51</v>
      </c>
      <c r="I1195" s="1499">
        <v>58</v>
      </c>
      <c r="J1195" s="1499">
        <v>53</v>
      </c>
      <c r="K1195" s="1499">
        <v>91</v>
      </c>
      <c r="L1195" s="1499">
        <v>74</v>
      </c>
      <c r="M1195" s="1499">
        <v>83</v>
      </c>
      <c r="N1195" s="1499">
        <v>87</v>
      </c>
      <c r="O1195" s="1499">
        <v>78</v>
      </c>
      <c r="P1195" s="1499">
        <v>86</v>
      </c>
      <c r="Q1195" s="1499">
        <v>90</v>
      </c>
      <c r="R1195" s="1499">
        <v>88</v>
      </c>
      <c r="S1195" s="1499">
        <v>99</v>
      </c>
      <c r="T1195" s="1499">
        <v>95</v>
      </c>
      <c r="U1195" s="1499">
        <v>84</v>
      </c>
      <c r="V1195" s="1499">
        <v>75</v>
      </c>
      <c r="W1195" s="1499">
        <v>60</v>
      </c>
      <c r="X1195" s="1499">
        <v>31</v>
      </c>
      <c r="Y1195" s="1499">
        <v>15</v>
      </c>
      <c r="Z1195" s="1499">
        <v>1</v>
      </c>
      <c r="AA1195" s="1508">
        <v>18</v>
      </c>
      <c r="AB1195" s="1499">
        <v>190</v>
      </c>
      <c r="AC1195" s="1499">
        <v>788</v>
      </c>
      <c r="AD1195" s="1508">
        <v>460</v>
      </c>
      <c r="AE1195" s="1500">
        <v>13.212795549374132</v>
      </c>
      <c r="AF1195" s="1500">
        <v>54.798331015299027</v>
      </c>
      <c r="AG1195" s="1501">
        <v>31.988873435326841</v>
      </c>
    </row>
    <row r="1196" spans="2:33" s="1520" customFormat="1" ht="11.45" customHeight="1">
      <c r="B1196" s="1521"/>
      <c r="C1196" s="1522"/>
      <c r="D1196" s="1523" t="s">
        <v>31</v>
      </c>
      <c r="E1196" s="1508">
        <v>671</v>
      </c>
      <c r="F1196" s="1499">
        <v>34</v>
      </c>
      <c r="G1196" s="1499">
        <v>37</v>
      </c>
      <c r="H1196" s="1499">
        <v>29</v>
      </c>
      <c r="I1196" s="1499">
        <v>29</v>
      </c>
      <c r="J1196" s="1499">
        <v>22</v>
      </c>
      <c r="K1196" s="1499">
        <v>48</v>
      </c>
      <c r="L1196" s="1499">
        <v>38</v>
      </c>
      <c r="M1196" s="1499">
        <v>34</v>
      </c>
      <c r="N1196" s="1499">
        <v>42</v>
      </c>
      <c r="O1196" s="1499">
        <v>42</v>
      </c>
      <c r="P1196" s="1499">
        <v>42</v>
      </c>
      <c r="Q1196" s="1499">
        <v>45</v>
      </c>
      <c r="R1196" s="1499">
        <v>34</v>
      </c>
      <c r="S1196" s="1499">
        <v>48</v>
      </c>
      <c r="T1196" s="1499">
        <v>45</v>
      </c>
      <c r="U1196" s="1499">
        <v>39</v>
      </c>
      <c r="V1196" s="1499">
        <v>29</v>
      </c>
      <c r="W1196" s="1499">
        <v>17</v>
      </c>
      <c r="X1196" s="1499">
        <v>7</v>
      </c>
      <c r="Y1196" s="1499" t="s">
        <v>36</v>
      </c>
      <c r="Z1196" s="1499" t="s">
        <v>36</v>
      </c>
      <c r="AA1196" s="1508">
        <v>10</v>
      </c>
      <c r="AB1196" s="1499">
        <v>100</v>
      </c>
      <c r="AC1196" s="1499">
        <v>376</v>
      </c>
      <c r="AD1196" s="1508">
        <v>185</v>
      </c>
      <c r="AE1196" s="1500">
        <v>15.128593040847202</v>
      </c>
      <c r="AF1196" s="1500">
        <v>56.883509833585478</v>
      </c>
      <c r="AG1196" s="1501">
        <v>27.987897125567322</v>
      </c>
    </row>
    <row r="1197" spans="2:33" s="1520" customFormat="1" ht="11.45" customHeight="1">
      <c r="B1197" s="1536"/>
      <c r="C1197" s="1546"/>
      <c r="D1197" s="1518" t="s">
        <v>32</v>
      </c>
      <c r="E1197" s="1508">
        <v>785</v>
      </c>
      <c r="F1197" s="1499">
        <v>34</v>
      </c>
      <c r="G1197" s="1499">
        <v>34</v>
      </c>
      <c r="H1197" s="1499">
        <v>22</v>
      </c>
      <c r="I1197" s="1499">
        <v>29</v>
      </c>
      <c r="J1197" s="1499">
        <v>31</v>
      </c>
      <c r="K1197" s="1499">
        <v>43</v>
      </c>
      <c r="L1197" s="1499">
        <v>36</v>
      </c>
      <c r="M1197" s="1499">
        <v>49</v>
      </c>
      <c r="N1197" s="1499">
        <v>45</v>
      </c>
      <c r="O1197" s="1499">
        <v>36</v>
      </c>
      <c r="P1197" s="1499">
        <v>44</v>
      </c>
      <c r="Q1197" s="1499">
        <v>45</v>
      </c>
      <c r="R1197" s="1499">
        <v>54</v>
      </c>
      <c r="S1197" s="1499">
        <v>51</v>
      </c>
      <c r="T1197" s="1499">
        <v>50</v>
      </c>
      <c r="U1197" s="1499">
        <v>45</v>
      </c>
      <c r="V1197" s="1499">
        <v>46</v>
      </c>
      <c r="W1197" s="1499">
        <v>43</v>
      </c>
      <c r="X1197" s="1499">
        <v>24</v>
      </c>
      <c r="Y1197" s="1499">
        <v>15</v>
      </c>
      <c r="Z1197" s="1499">
        <v>1</v>
      </c>
      <c r="AA1197" s="1508">
        <v>8</v>
      </c>
      <c r="AB1197" s="1499">
        <v>90</v>
      </c>
      <c r="AC1197" s="1499">
        <v>412</v>
      </c>
      <c r="AD1197" s="1508">
        <v>275</v>
      </c>
      <c r="AE1197" s="1500">
        <v>11.583011583011583</v>
      </c>
      <c r="AF1197" s="1500">
        <v>53.024453024453024</v>
      </c>
      <c r="AG1197" s="1501">
        <v>35.392535392535393</v>
      </c>
    </row>
    <row r="1198" spans="2:33" s="1520" customFormat="1" ht="11.45" customHeight="1">
      <c r="B1198" s="1544" t="s">
        <v>1819</v>
      </c>
      <c r="C1198" s="1545">
        <v>234</v>
      </c>
      <c r="D1198" s="1547" t="s">
        <v>1435</v>
      </c>
      <c r="E1198" s="1545">
        <v>558</v>
      </c>
      <c r="F1198" s="1548">
        <v>20</v>
      </c>
      <c r="G1198" s="1548">
        <v>21</v>
      </c>
      <c r="H1198" s="1548">
        <v>18</v>
      </c>
      <c r="I1198" s="1548">
        <v>20</v>
      </c>
      <c r="J1198" s="1548">
        <v>15</v>
      </c>
      <c r="K1198" s="1548">
        <v>16</v>
      </c>
      <c r="L1198" s="1548">
        <v>23</v>
      </c>
      <c r="M1198" s="1548">
        <v>31</v>
      </c>
      <c r="N1198" s="1548">
        <v>23</v>
      </c>
      <c r="O1198" s="1548">
        <v>44</v>
      </c>
      <c r="P1198" s="1548">
        <v>20</v>
      </c>
      <c r="Q1198" s="1548">
        <v>32</v>
      </c>
      <c r="R1198" s="1548">
        <v>40</v>
      </c>
      <c r="S1198" s="1548">
        <v>46</v>
      </c>
      <c r="T1198" s="1548">
        <v>58</v>
      </c>
      <c r="U1198" s="1548">
        <v>45</v>
      </c>
      <c r="V1198" s="1548">
        <v>42</v>
      </c>
      <c r="W1198" s="1548">
        <v>29</v>
      </c>
      <c r="X1198" s="1548">
        <v>10</v>
      </c>
      <c r="Y1198" s="1548">
        <v>3</v>
      </c>
      <c r="Z1198" s="1548" t="s">
        <v>36</v>
      </c>
      <c r="AA1198" s="1545">
        <v>2</v>
      </c>
      <c r="AB1198" s="1548">
        <v>59</v>
      </c>
      <c r="AC1198" s="1548">
        <v>264</v>
      </c>
      <c r="AD1198" s="1545">
        <v>233</v>
      </c>
      <c r="AE1198" s="1549">
        <v>10.611510791366907</v>
      </c>
      <c r="AF1198" s="1549">
        <v>47.482014388489205</v>
      </c>
      <c r="AG1198" s="1550">
        <v>41.906474820143885</v>
      </c>
    </row>
    <row r="1199" spans="2:33" s="1520" customFormat="1" ht="11.45" customHeight="1">
      <c r="B1199" s="1521"/>
      <c r="C1199" s="1522"/>
      <c r="D1199" s="1523" t="s">
        <v>31</v>
      </c>
      <c r="E1199" s="1508">
        <v>255</v>
      </c>
      <c r="F1199" s="1499">
        <v>9</v>
      </c>
      <c r="G1199" s="1499">
        <v>11</v>
      </c>
      <c r="H1199" s="1499">
        <v>7</v>
      </c>
      <c r="I1199" s="1499">
        <v>9</v>
      </c>
      <c r="J1199" s="1499">
        <v>8</v>
      </c>
      <c r="K1199" s="1499">
        <v>9</v>
      </c>
      <c r="L1199" s="1499">
        <v>11</v>
      </c>
      <c r="M1199" s="1499">
        <v>16</v>
      </c>
      <c r="N1199" s="1499">
        <v>13</v>
      </c>
      <c r="O1199" s="1499">
        <v>19</v>
      </c>
      <c r="P1199" s="1499">
        <v>9</v>
      </c>
      <c r="Q1199" s="1499">
        <v>16</v>
      </c>
      <c r="R1199" s="1499">
        <v>16</v>
      </c>
      <c r="S1199" s="1499">
        <v>20</v>
      </c>
      <c r="T1199" s="1499">
        <v>23</v>
      </c>
      <c r="U1199" s="1499">
        <v>19</v>
      </c>
      <c r="V1199" s="1499">
        <v>21</v>
      </c>
      <c r="W1199" s="1499">
        <v>13</v>
      </c>
      <c r="X1199" s="1499">
        <v>3</v>
      </c>
      <c r="Y1199" s="1499">
        <v>1</v>
      </c>
      <c r="Z1199" s="1499" t="s">
        <v>36</v>
      </c>
      <c r="AA1199" s="1508">
        <v>2</v>
      </c>
      <c r="AB1199" s="1499">
        <v>27</v>
      </c>
      <c r="AC1199" s="1499">
        <v>126</v>
      </c>
      <c r="AD1199" s="1508">
        <v>100</v>
      </c>
      <c r="AE1199" s="1500">
        <v>10.671936758893279</v>
      </c>
      <c r="AF1199" s="1500">
        <v>49.802371541501977</v>
      </c>
      <c r="AG1199" s="1501">
        <v>39.525691699604742</v>
      </c>
    </row>
    <row r="1200" spans="2:33" s="1520" customFormat="1" ht="11.45" customHeight="1">
      <c r="B1200" s="1537"/>
      <c r="C1200" s="1538"/>
      <c r="D1200" s="1539" t="s">
        <v>32</v>
      </c>
      <c r="E1200" s="1540">
        <v>303</v>
      </c>
      <c r="F1200" s="1541">
        <v>11</v>
      </c>
      <c r="G1200" s="1541">
        <v>10</v>
      </c>
      <c r="H1200" s="1541">
        <v>11</v>
      </c>
      <c r="I1200" s="1541">
        <v>11</v>
      </c>
      <c r="J1200" s="1541">
        <v>7</v>
      </c>
      <c r="K1200" s="1541">
        <v>7</v>
      </c>
      <c r="L1200" s="1541">
        <v>12</v>
      </c>
      <c r="M1200" s="1541">
        <v>15</v>
      </c>
      <c r="N1200" s="1541">
        <v>10</v>
      </c>
      <c r="O1200" s="1541">
        <v>25</v>
      </c>
      <c r="P1200" s="1541">
        <v>11</v>
      </c>
      <c r="Q1200" s="1541">
        <v>16</v>
      </c>
      <c r="R1200" s="1541">
        <v>24</v>
      </c>
      <c r="S1200" s="1541">
        <v>26</v>
      </c>
      <c r="T1200" s="1541">
        <v>35</v>
      </c>
      <c r="U1200" s="1541">
        <v>26</v>
      </c>
      <c r="V1200" s="1541">
        <v>21</v>
      </c>
      <c r="W1200" s="1541">
        <v>16</v>
      </c>
      <c r="X1200" s="1541">
        <v>7</v>
      </c>
      <c r="Y1200" s="1541">
        <v>2</v>
      </c>
      <c r="Z1200" s="1541" t="s">
        <v>36</v>
      </c>
      <c r="AA1200" s="1540" t="s">
        <v>36</v>
      </c>
      <c r="AB1200" s="1541">
        <v>32</v>
      </c>
      <c r="AC1200" s="1541">
        <v>138</v>
      </c>
      <c r="AD1200" s="1540">
        <v>133</v>
      </c>
      <c r="AE1200" s="1542">
        <v>10.561056105610561</v>
      </c>
      <c r="AF1200" s="1542">
        <v>45.544554455445549</v>
      </c>
      <c r="AG1200" s="1543">
        <v>43.89438943894389</v>
      </c>
    </row>
    <row r="1201" spans="2:33" s="1520" customFormat="1" ht="11.45" customHeight="1">
      <c r="B1201" s="1536" t="s">
        <v>1820</v>
      </c>
      <c r="C1201" s="1508">
        <v>187</v>
      </c>
      <c r="D1201" s="1518" t="s">
        <v>1435</v>
      </c>
      <c r="E1201" s="1508">
        <v>445</v>
      </c>
      <c r="F1201" s="1499">
        <v>13</v>
      </c>
      <c r="G1201" s="1499">
        <v>14</v>
      </c>
      <c r="H1201" s="1499">
        <v>7</v>
      </c>
      <c r="I1201" s="1499">
        <v>17</v>
      </c>
      <c r="J1201" s="1499">
        <v>10</v>
      </c>
      <c r="K1201" s="1499">
        <v>13</v>
      </c>
      <c r="L1201" s="1499">
        <v>17</v>
      </c>
      <c r="M1201" s="1499">
        <v>17</v>
      </c>
      <c r="N1201" s="1499">
        <v>21</v>
      </c>
      <c r="O1201" s="1499">
        <v>27</v>
      </c>
      <c r="P1201" s="1499">
        <v>31</v>
      </c>
      <c r="Q1201" s="1499">
        <v>37</v>
      </c>
      <c r="R1201" s="1499">
        <v>30</v>
      </c>
      <c r="S1201" s="1499">
        <v>37</v>
      </c>
      <c r="T1201" s="1499">
        <v>44</v>
      </c>
      <c r="U1201" s="1499">
        <v>40</v>
      </c>
      <c r="V1201" s="1499">
        <v>35</v>
      </c>
      <c r="W1201" s="1499">
        <v>24</v>
      </c>
      <c r="X1201" s="1499">
        <v>11</v>
      </c>
      <c r="Y1201" s="1499" t="s">
        <v>36</v>
      </c>
      <c r="Z1201" s="1499" t="s">
        <v>36</v>
      </c>
      <c r="AA1201" s="1508" t="s">
        <v>36</v>
      </c>
      <c r="AB1201" s="1499">
        <v>34</v>
      </c>
      <c r="AC1201" s="1499">
        <v>220</v>
      </c>
      <c r="AD1201" s="1508">
        <v>191</v>
      </c>
      <c r="AE1201" s="1500">
        <v>7.6404494382022472</v>
      </c>
      <c r="AF1201" s="1500">
        <v>49.438202247191008</v>
      </c>
      <c r="AG1201" s="1501">
        <v>42.921348314606746</v>
      </c>
    </row>
    <row r="1202" spans="2:33" s="1520" customFormat="1" ht="11.45" customHeight="1">
      <c r="B1202" s="1521"/>
      <c r="C1202" s="1522"/>
      <c r="D1202" s="1523" t="s">
        <v>31</v>
      </c>
      <c r="E1202" s="1508">
        <v>209</v>
      </c>
      <c r="F1202" s="1499">
        <v>6</v>
      </c>
      <c r="G1202" s="1499">
        <v>7</v>
      </c>
      <c r="H1202" s="1499">
        <v>5</v>
      </c>
      <c r="I1202" s="1499">
        <v>7</v>
      </c>
      <c r="J1202" s="1499">
        <v>5</v>
      </c>
      <c r="K1202" s="1499">
        <v>7</v>
      </c>
      <c r="L1202" s="1499">
        <v>7</v>
      </c>
      <c r="M1202" s="1499">
        <v>7</v>
      </c>
      <c r="N1202" s="1499">
        <v>11</v>
      </c>
      <c r="O1202" s="1499">
        <v>13</v>
      </c>
      <c r="P1202" s="1499">
        <v>14</v>
      </c>
      <c r="Q1202" s="1499">
        <v>19</v>
      </c>
      <c r="R1202" s="1499">
        <v>14</v>
      </c>
      <c r="S1202" s="1499">
        <v>16</v>
      </c>
      <c r="T1202" s="1499">
        <v>22</v>
      </c>
      <c r="U1202" s="1499">
        <v>15</v>
      </c>
      <c r="V1202" s="1499">
        <v>15</v>
      </c>
      <c r="W1202" s="1499">
        <v>14</v>
      </c>
      <c r="X1202" s="1499">
        <v>5</v>
      </c>
      <c r="Y1202" s="1499" t="s">
        <v>36</v>
      </c>
      <c r="Z1202" s="1499" t="s">
        <v>36</v>
      </c>
      <c r="AA1202" s="1508" t="s">
        <v>36</v>
      </c>
      <c r="AB1202" s="1499">
        <v>18</v>
      </c>
      <c r="AC1202" s="1499">
        <v>104</v>
      </c>
      <c r="AD1202" s="1508">
        <v>87</v>
      </c>
      <c r="AE1202" s="1500">
        <v>8.6124401913875595</v>
      </c>
      <c r="AF1202" s="1500">
        <v>49.760765550239235</v>
      </c>
      <c r="AG1202" s="1501">
        <v>41.626794258373209</v>
      </c>
    </row>
    <row r="1203" spans="2:33" s="1520" customFormat="1" ht="11.45" customHeight="1">
      <c r="B1203" s="1536"/>
      <c r="C1203" s="1546"/>
      <c r="D1203" s="1518" t="s">
        <v>32</v>
      </c>
      <c r="E1203" s="1508">
        <v>236</v>
      </c>
      <c r="F1203" s="1499">
        <v>7</v>
      </c>
      <c r="G1203" s="1499">
        <v>7</v>
      </c>
      <c r="H1203" s="1499">
        <v>2</v>
      </c>
      <c r="I1203" s="1499">
        <v>10</v>
      </c>
      <c r="J1203" s="1499">
        <v>5</v>
      </c>
      <c r="K1203" s="1499">
        <v>6</v>
      </c>
      <c r="L1203" s="1499">
        <v>10</v>
      </c>
      <c r="M1203" s="1499">
        <v>10</v>
      </c>
      <c r="N1203" s="1499">
        <v>10</v>
      </c>
      <c r="O1203" s="1499">
        <v>14</v>
      </c>
      <c r="P1203" s="1499">
        <v>17</v>
      </c>
      <c r="Q1203" s="1499">
        <v>18</v>
      </c>
      <c r="R1203" s="1499">
        <v>16</v>
      </c>
      <c r="S1203" s="1499">
        <v>21</v>
      </c>
      <c r="T1203" s="1499">
        <v>22</v>
      </c>
      <c r="U1203" s="1499">
        <v>25</v>
      </c>
      <c r="V1203" s="1499">
        <v>20</v>
      </c>
      <c r="W1203" s="1499">
        <v>10</v>
      </c>
      <c r="X1203" s="1499">
        <v>6</v>
      </c>
      <c r="Y1203" s="1499" t="s">
        <v>36</v>
      </c>
      <c r="Z1203" s="1499" t="s">
        <v>36</v>
      </c>
      <c r="AA1203" s="1508" t="s">
        <v>36</v>
      </c>
      <c r="AB1203" s="1499">
        <v>16</v>
      </c>
      <c r="AC1203" s="1499">
        <v>116</v>
      </c>
      <c r="AD1203" s="1508">
        <v>104</v>
      </c>
      <c r="AE1203" s="1500">
        <v>6.7796610169491522</v>
      </c>
      <c r="AF1203" s="1500">
        <v>49.152542372881356</v>
      </c>
      <c r="AG1203" s="1501">
        <v>44.067796610169488</v>
      </c>
    </row>
    <row r="1204" spans="2:33" s="1520" customFormat="1" ht="11.45" customHeight="1">
      <c r="B1204" s="1544" t="s">
        <v>1821</v>
      </c>
      <c r="C1204" s="1545">
        <v>166</v>
      </c>
      <c r="D1204" s="1547" t="s">
        <v>1435</v>
      </c>
      <c r="E1204" s="1545">
        <v>390</v>
      </c>
      <c r="F1204" s="1548">
        <v>13</v>
      </c>
      <c r="G1204" s="1548">
        <v>17</v>
      </c>
      <c r="H1204" s="1548">
        <v>16</v>
      </c>
      <c r="I1204" s="1548">
        <v>19</v>
      </c>
      <c r="J1204" s="1548">
        <v>11</v>
      </c>
      <c r="K1204" s="1548">
        <v>14</v>
      </c>
      <c r="L1204" s="1548">
        <v>9</v>
      </c>
      <c r="M1204" s="1548">
        <v>21</v>
      </c>
      <c r="N1204" s="1548">
        <v>24</v>
      </c>
      <c r="O1204" s="1548">
        <v>21</v>
      </c>
      <c r="P1204" s="1548">
        <v>27</v>
      </c>
      <c r="Q1204" s="1548">
        <v>26</v>
      </c>
      <c r="R1204" s="1548">
        <v>20</v>
      </c>
      <c r="S1204" s="1548">
        <v>34</v>
      </c>
      <c r="T1204" s="1548">
        <v>32</v>
      </c>
      <c r="U1204" s="1548">
        <v>28</v>
      </c>
      <c r="V1204" s="1548">
        <v>28</v>
      </c>
      <c r="W1204" s="1548">
        <v>19</v>
      </c>
      <c r="X1204" s="1548">
        <v>7</v>
      </c>
      <c r="Y1204" s="1548">
        <v>3</v>
      </c>
      <c r="Z1204" s="1548" t="s">
        <v>36</v>
      </c>
      <c r="AA1204" s="1545">
        <v>1</v>
      </c>
      <c r="AB1204" s="1548">
        <v>46</v>
      </c>
      <c r="AC1204" s="1548">
        <v>192</v>
      </c>
      <c r="AD1204" s="1545">
        <v>151</v>
      </c>
      <c r="AE1204" s="1549">
        <v>11.825192802056556</v>
      </c>
      <c r="AF1204" s="1549">
        <v>49.357326478149098</v>
      </c>
      <c r="AG1204" s="1550">
        <v>38.817480719794347</v>
      </c>
    </row>
    <row r="1205" spans="2:33" s="1520" customFormat="1" ht="11.45" customHeight="1">
      <c r="B1205" s="1521"/>
      <c r="C1205" s="1522"/>
      <c r="D1205" s="1523" t="s">
        <v>31</v>
      </c>
      <c r="E1205" s="1508">
        <v>185</v>
      </c>
      <c r="F1205" s="1499">
        <v>7</v>
      </c>
      <c r="G1205" s="1499">
        <v>10</v>
      </c>
      <c r="H1205" s="1499">
        <v>5</v>
      </c>
      <c r="I1205" s="1499">
        <v>13</v>
      </c>
      <c r="J1205" s="1499">
        <v>7</v>
      </c>
      <c r="K1205" s="1499">
        <v>5</v>
      </c>
      <c r="L1205" s="1499">
        <v>5</v>
      </c>
      <c r="M1205" s="1499">
        <v>10</v>
      </c>
      <c r="N1205" s="1499">
        <v>13</v>
      </c>
      <c r="O1205" s="1499">
        <v>12</v>
      </c>
      <c r="P1205" s="1499">
        <v>14</v>
      </c>
      <c r="Q1205" s="1499">
        <v>11</v>
      </c>
      <c r="R1205" s="1499">
        <v>7</v>
      </c>
      <c r="S1205" s="1499">
        <v>19</v>
      </c>
      <c r="T1205" s="1499">
        <v>14</v>
      </c>
      <c r="U1205" s="1499">
        <v>11</v>
      </c>
      <c r="V1205" s="1499">
        <v>11</v>
      </c>
      <c r="W1205" s="1499">
        <v>7</v>
      </c>
      <c r="X1205" s="1499">
        <v>3</v>
      </c>
      <c r="Y1205" s="1499" t="s">
        <v>36</v>
      </c>
      <c r="Z1205" s="1499" t="s">
        <v>36</v>
      </c>
      <c r="AA1205" s="1508">
        <v>1</v>
      </c>
      <c r="AB1205" s="1499">
        <v>22</v>
      </c>
      <c r="AC1205" s="1499">
        <v>97</v>
      </c>
      <c r="AD1205" s="1508">
        <v>65</v>
      </c>
      <c r="AE1205" s="1500">
        <v>11.956521739130435</v>
      </c>
      <c r="AF1205" s="1500">
        <v>52.717391304347828</v>
      </c>
      <c r="AG1205" s="1501">
        <v>35.326086956521742</v>
      </c>
    </row>
    <row r="1206" spans="2:33" s="1520" customFormat="1" ht="11.45" customHeight="1">
      <c r="B1206" s="1537"/>
      <c r="C1206" s="1538"/>
      <c r="D1206" s="1539" t="s">
        <v>32</v>
      </c>
      <c r="E1206" s="1540">
        <v>205</v>
      </c>
      <c r="F1206" s="1541">
        <v>6</v>
      </c>
      <c r="G1206" s="1541">
        <v>7</v>
      </c>
      <c r="H1206" s="1541">
        <v>11</v>
      </c>
      <c r="I1206" s="1541">
        <v>6</v>
      </c>
      <c r="J1206" s="1541">
        <v>4</v>
      </c>
      <c r="K1206" s="1541">
        <v>9</v>
      </c>
      <c r="L1206" s="1541">
        <v>4</v>
      </c>
      <c r="M1206" s="1541">
        <v>11</v>
      </c>
      <c r="N1206" s="1541">
        <v>11</v>
      </c>
      <c r="O1206" s="1541">
        <v>9</v>
      </c>
      <c r="P1206" s="1541">
        <v>13</v>
      </c>
      <c r="Q1206" s="1541">
        <v>15</v>
      </c>
      <c r="R1206" s="1541">
        <v>13</v>
      </c>
      <c r="S1206" s="1541">
        <v>15</v>
      </c>
      <c r="T1206" s="1541">
        <v>18</v>
      </c>
      <c r="U1206" s="1541">
        <v>17</v>
      </c>
      <c r="V1206" s="1541">
        <v>17</v>
      </c>
      <c r="W1206" s="1541">
        <v>12</v>
      </c>
      <c r="X1206" s="1541">
        <v>4</v>
      </c>
      <c r="Y1206" s="1541">
        <v>3</v>
      </c>
      <c r="Z1206" s="1541" t="s">
        <v>36</v>
      </c>
      <c r="AA1206" s="1540" t="s">
        <v>36</v>
      </c>
      <c r="AB1206" s="1541">
        <v>24</v>
      </c>
      <c r="AC1206" s="1541">
        <v>95</v>
      </c>
      <c r="AD1206" s="1540">
        <v>86</v>
      </c>
      <c r="AE1206" s="1542">
        <v>11.707317073170733</v>
      </c>
      <c r="AF1206" s="1542">
        <v>46.341463414634148</v>
      </c>
      <c r="AG1206" s="1543">
        <v>41.951219512195124</v>
      </c>
    </row>
    <row r="1207" spans="2:33" s="1520" customFormat="1" ht="11.45" customHeight="1">
      <c r="B1207" s="1536" t="s">
        <v>1822</v>
      </c>
      <c r="C1207" s="1508">
        <v>288</v>
      </c>
      <c r="D1207" s="1518" t="s">
        <v>1435</v>
      </c>
      <c r="E1207" s="1508">
        <v>668</v>
      </c>
      <c r="F1207" s="1499">
        <v>30</v>
      </c>
      <c r="G1207" s="1499">
        <v>30</v>
      </c>
      <c r="H1207" s="1499">
        <v>30</v>
      </c>
      <c r="I1207" s="1499">
        <v>21</v>
      </c>
      <c r="J1207" s="1499">
        <v>19</v>
      </c>
      <c r="K1207" s="1499">
        <v>18</v>
      </c>
      <c r="L1207" s="1499">
        <v>23</v>
      </c>
      <c r="M1207" s="1499">
        <v>33</v>
      </c>
      <c r="N1207" s="1499">
        <v>42</v>
      </c>
      <c r="O1207" s="1499">
        <v>39</v>
      </c>
      <c r="P1207" s="1499">
        <v>51</v>
      </c>
      <c r="Q1207" s="1499">
        <v>37</v>
      </c>
      <c r="R1207" s="1499">
        <v>41</v>
      </c>
      <c r="S1207" s="1499">
        <v>49</v>
      </c>
      <c r="T1207" s="1499">
        <v>51</v>
      </c>
      <c r="U1207" s="1499">
        <v>56</v>
      </c>
      <c r="V1207" s="1499">
        <v>46</v>
      </c>
      <c r="W1207" s="1499">
        <v>36</v>
      </c>
      <c r="X1207" s="1499">
        <v>7</v>
      </c>
      <c r="Y1207" s="1499">
        <v>5</v>
      </c>
      <c r="Z1207" s="1499">
        <v>1</v>
      </c>
      <c r="AA1207" s="1508">
        <v>3</v>
      </c>
      <c r="AB1207" s="1499">
        <v>90</v>
      </c>
      <c r="AC1207" s="1499">
        <v>324</v>
      </c>
      <c r="AD1207" s="1508">
        <v>251</v>
      </c>
      <c r="AE1207" s="1500">
        <v>13.533834586466165</v>
      </c>
      <c r="AF1207" s="1500">
        <v>48.721804511278194</v>
      </c>
      <c r="AG1207" s="1501">
        <v>37.744360902255643</v>
      </c>
    </row>
    <row r="1208" spans="2:33" s="1520" customFormat="1" ht="11.45" customHeight="1">
      <c r="B1208" s="1521"/>
      <c r="C1208" s="1522"/>
      <c r="D1208" s="1523" t="s">
        <v>31</v>
      </c>
      <c r="E1208" s="1508">
        <v>288</v>
      </c>
      <c r="F1208" s="1499">
        <v>13</v>
      </c>
      <c r="G1208" s="1499">
        <v>10</v>
      </c>
      <c r="H1208" s="1499">
        <v>12</v>
      </c>
      <c r="I1208" s="1499">
        <v>11</v>
      </c>
      <c r="J1208" s="1499">
        <v>9</v>
      </c>
      <c r="K1208" s="1499">
        <v>7</v>
      </c>
      <c r="L1208" s="1499">
        <v>11</v>
      </c>
      <c r="M1208" s="1499">
        <v>13</v>
      </c>
      <c r="N1208" s="1499">
        <v>23</v>
      </c>
      <c r="O1208" s="1499">
        <v>14</v>
      </c>
      <c r="P1208" s="1499">
        <v>25</v>
      </c>
      <c r="Q1208" s="1499">
        <v>16</v>
      </c>
      <c r="R1208" s="1499">
        <v>19</v>
      </c>
      <c r="S1208" s="1499">
        <v>27</v>
      </c>
      <c r="T1208" s="1499">
        <v>23</v>
      </c>
      <c r="U1208" s="1499">
        <v>18</v>
      </c>
      <c r="V1208" s="1499">
        <v>22</v>
      </c>
      <c r="W1208" s="1499">
        <v>10</v>
      </c>
      <c r="X1208" s="1499">
        <v>2</v>
      </c>
      <c r="Y1208" s="1499">
        <v>1</v>
      </c>
      <c r="Z1208" s="1499" t="s">
        <v>36</v>
      </c>
      <c r="AA1208" s="1508">
        <v>2</v>
      </c>
      <c r="AB1208" s="1499">
        <v>35</v>
      </c>
      <c r="AC1208" s="1499">
        <v>148</v>
      </c>
      <c r="AD1208" s="1508">
        <v>103</v>
      </c>
      <c r="AE1208" s="1500">
        <v>12.237762237762238</v>
      </c>
      <c r="AF1208" s="1500">
        <v>51.748251748251747</v>
      </c>
      <c r="AG1208" s="1501">
        <v>36.013986013986013</v>
      </c>
    </row>
    <row r="1209" spans="2:33" s="1520" customFormat="1" ht="11.45" customHeight="1">
      <c r="B1209" s="1536"/>
      <c r="C1209" s="1546"/>
      <c r="D1209" s="1518" t="s">
        <v>32</v>
      </c>
      <c r="E1209" s="1508">
        <v>380</v>
      </c>
      <c r="F1209" s="1499">
        <v>17</v>
      </c>
      <c r="G1209" s="1499">
        <v>20</v>
      </c>
      <c r="H1209" s="1499">
        <v>18</v>
      </c>
      <c r="I1209" s="1499">
        <v>10</v>
      </c>
      <c r="J1209" s="1499">
        <v>10</v>
      </c>
      <c r="K1209" s="1499">
        <v>11</v>
      </c>
      <c r="L1209" s="1499">
        <v>12</v>
      </c>
      <c r="M1209" s="1499">
        <v>20</v>
      </c>
      <c r="N1209" s="1499">
        <v>19</v>
      </c>
      <c r="O1209" s="1499">
        <v>25</v>
      </c>
      <c r="P1209" s="1499">
        <v>26</v>
      </c>
      <c r="Q1209" s="1499">
        <v>21</v>
      </c>
      <c r="R1209" s="1499">
        <v>22</v>
      </c>
      <c r="S1209" s="1499">
        <v>22</v>
      </c>
      <c r="T1209" s="1499">
        <v>28</v>
      </c>
      <c r="U1209" s="1499">
        <v>38</v>
      </c>
      <c r="V1209" s="1499">
        <v>24</v>
      </c>
      <c r="W1209" s="1499">
        <v>26</v>
      </c>
      <c r="X1209" s="1499">
        <v>5</v>
      </c>
      <c r="Y1209" s="1499">
        <v>4</v>
      </c>
      <c r="Z1209" s="1499">
        <v>1</v>
      </c>
      <c r="AA1209" s="1508">
        <v>1</v>
      </c>
      <c r="AB1209" s="1499">
        <v>55</v>
      </c>
      <c r="AC1209" s="1499">
        <v>176</v>
      </c>
      <c r="AD1209" s="1508">
        <v>148</v>
      </c>
      <c r="AE1209" s="1500">
        <v>14.511873350923482</v>
      </c>
      <c r="AF1209" s="1500">
        <v>46.437994722955146</v>
      </c>
      <c r="AG1209" s="1501">
        <v>39.050131926121374</v>
      </c>
    </row>
    <row r="1210" spans="2:33" s="1520" customFormat="1" ht="11.45" customHeight="1">
      <c r="B1210" s="1544" t="s">
        <v>1823</v>
      </c>
      <c r="C1210" s="1545">
        <v>164</v>
      </c>
      <c r="D1210" s="1547" t="s">
        <v>1435</v>
      </c>
      <c r="E1210" s="1545">
        <v>383</v>
      </c>
      <c r="F1210" s="1548">
        <v>7</v>
      </c>
      <c r="G1210" s="1548">
        <v>27</v>
      </c>
      <c r="H1210" s="1548">
        <v>12</v>
      </c>
      <c r="I1210" s="1548">
        <v>13</v>
      </c>
      <c r="J1210" s="1548">
        <v>7</v>
      </c>
      <c r="K1210" s="1548">
        <v>16</v>
      </c>
      <c r="L1210" s="1548">
        <v>12</v>
      </c>
      <c r="M1210" s="1548">
        <v>21</v>
      </c>
      <c r="N1210" s="1548">
        <v>24</v>
      </c>
      <c r="O1210" s="1548">
        <v>11</v>
      </c>
      <c r="P1210" s="1548">
        <v>18</v>
      </c>
      <c r="Q1210" s="1548">
        <v>27</v>
      </c>
      <c r="R1210" s="1548">
        <v>36</v>
      </c>
      <c r="S1210" s="1548">
        <v>34</v>
      </c>
      <c r="T1210" s="1548">
        <v>31</v>
      </c>
      <c r="U1210" s="1548">
        <v>33</v>
      </c>
      <c r="V1210" s="1548">
        <v>29</v>
      </c>
      <c r="W1210" s="1548">
        <v>20</v>
      </c>
      <c r="X1210" s="1548">
        <v>5</v>
      </c>
      <c r="Y1210" s="1548" t="s">
        <v>36</v>
      </c>
      <c r="Z1210" s="1548" t="s">
        <v>36</v>
      </c>
      <c r="AA1210" s="1545" t="s">
        <v>36</v>
      </c>
      <c r="AB1210" s="1548">
        <v>46</v>
      </c>
      <c r="AC1210" s="1548">
        <v>185</v>
      </c>
      <c r="AD1210" s="1545">
        <v>152</v>
      </c>
      <c r="AE1210" s="1549">
        <v>12.010443864229766</v>
      </c>
      <c r="AF1210" s="1549">
        <v>48.302872062663191</v>
      </c>
      <c r="AG1210" s="1550">
        <v>39.686684073107045</v>
      </c>
    </row>
    <row r="1211" spans="2:33" s="1520" customFormat="1" ht="11.45" customHeight="1">
      <c r="B1211" s="1521"/>
      <c r="C1211" s="1522"/>
      <c r="D1211" s="1523" t="s">
        <v>31</v>
      </c>
      <c r="E1211" s="1508">
        <v>181</v>
      </c>
      <c r="F1211" s="1499">
        <v>4</v>
      </c>
      <c r="G1211" s="1499">
        <v>16</v>
      </c>
      <c r="H1211" s="1499">
        <v>8</v>
      </c>
      <c r="I1211" s="1499">
        <v>4</v>
      </c>
      <c r="J1211" s="1499">
        <v>3</v>
      </c>
      <c r="K1211" s="1499">
        <v>5</v>
      </c>
      <c r="L1211" s="1499">
        <v>4</v>
      </c>
      <c r="M1211" s="1499">
        <v>11</v>
      </c>
      <c r="N1211" s="1499">
        <v>14</v>
      </c>
      <c r="O1211" s="1499">
        <v>3</v>
      </c>
      <c r="P1211" s="1499">
        <v>8</v>
      </c>
      <c r="Q1211" s="1499">
        <v>13</v>
      </c>
      <c r="R1211" s="1499">
        <v>15</v>
      </c>
      <c r="S1211" s="1499">
        <v>21</v>
      </c>
      <c r="T1211" s="1499">
        <v>12</v>
      </c>
      <c r="U1211" s="1499">
        <v>11</v>
      </c>
      <c r="V1211" s="1499">
        <v>16</v>
      </c>
      <c r="W1211" s="1499">
        <v>11</v>
      </c>
      <c r="X1211" s="1499">
        <v>2</v>
      </c>
      <c r="Y1211" s="1499" t="s">
        <v>36</v>
      </c>
      <c r="Z1211" s="1499" t="s">
        <v>36</v>
      </c>
      <c r="AA1211" s="1508" t="s">
        <v>36</v>
      </c>
      <c r="AB1211" s="1499">
        <v>28</v>
      </c>
      <c r="AC1211" s="1499">
        <v>80</v>
      </c>
      <c r="AD1211" s="1508">
        <v>73</v>
      </c>
      <c r="AE1211" s="1500">
        <v>15.469613259668508</v>
      </c>
      <c r="AF1211" s="1500">
        <v>44.19889502762431</v>
      </c>
      <c r="AG1211" s="1501">
        <v>40.331491712707184</v>
      </c>
    </row>
    <row r="1212" spans="2:33" s="1520" customFormat="1" ht="11.45" customHeight="1">
      <c r="B1212" s="1537"/>
      <c r="C1212" s="1538"/>
      <c r="D1212" s="1539" t="s">
        <v>32</v>
      </c>
      <c r="E1212" s="1540">
        <v>202</v>
      </c>
      <c r="F1212" s="1541">
        <v>3</v>
      </c>
      <c r="G1212" s="1541">
        <v>11</v>
      </c>
      <c r="H1212" s="1541">
        <v>4</v>
      </c>
      <c r="I1212" s="1541">
        <v>9</v>
      </c>
      <c r="J1212" s="1541">
        <v>4</v>
      </c>
      <c r="K1212" s="1541">
        <v>11</v>
      </c>
      <c r="L1212" s="1541">
        <v>8</v>
      </c>
      <c r="M1212" s="1541">
        <v>10</v>
      </c>
      <c r="N1212" s="1541">
        <v>10</v>
      </c>
      <c r="O1212" s="1541">
        <v>8</v>
      </c>
      <c r="P1212" s="1541">
        <v>10</v>
      </c>
      <c r="Q1212" s="1541">
        <v>14</v>
      </c>
      <c r="R1212" s="1541">
        <v>21</v>
      </c>
      <c r="S1212" s="1541">
        <v>13</v>
      </c>
      <c r="T1212" s="1541">
        <v>19</v>
      </c>
      <c r="U1212" s="1541">
        <v>22</v>
      </c>
      <c r="V1212" s="1541">
        <v>13</v>
      </c>
      <c r="W1212" s="1541">
        <v>9</v>
      </c>
      <c r="X1212" s="1541">
        <v>3</v>
      </c>
      <c r="Y1212" s="1541" t="s">
        <v>36</v>
      </c>
      <c r="Z1212" s="1541" t="s">
        <v>36</v>
      </c>
      <c r="AA1212" s="1540" t="s">
        <v>36</v>
      </c>
      <c r="AB1212" s="1541">
        <v>18</v>
      </c>
      <c r="AC1212" s="1541">
        <v>105</v>
      </c>
      <c r="AD1212" s="1540">
        <v>79</v>
      </c>
      <c r="AE1212" s="1542">
        <v>8.9108910891089099</v>
      </c>
      <c r="AF1212" s="1542">
        <v>51.980198019801982</v>
      </c>
      <c r="AG1212" s="1543">
        <v>39.10891089108911</v>
      </c>
    </row>
    <row r="1213" spans="2:33" s="1520" customFormat="1" ht="11.45" customHeight="1">
      <c r="B1213" s="1536" t="s">
        <v>1824</v>
      </c>
      <c r="C1213" s="1508">
        <v>663</v>
      </c>
      <c r="D1213" s="1518" t="s">
        <v>1435</v>
      </c>
      <c r="E1213" s="1508">
        <v>1734</v>
      </c>
      <c r="F1213" s="1499">
        <v>77</v>
      </c>
      <c r="G1213" s="1499">
        <v>80</v>
      </c>
      <c r="H1213" s="1499">
        <v>74</v>
      </c>
      <c r="I1213" s="1499">
        <v>61</v>
      </c>
      <c r="J1213" s="1499">
        <v>53</v>
      </c>
      <c r="K1213" s="1499">
        <v>82</v>
      </c>
      <c r="L1213" s="1499">
        <v>95</v>
      </c>
      <c r="M1213" s="1499">
        <v>105</v>
      </c>
      <c r="N1213" s="1499">
        <v>100</v>
      </c>
      <c r="O1213" s="1499">
        <v>94</v>
      </c>
      <c r="P1213" s="1499">
        <v>106</v>
      </c>
      <c r="Q1213" s="1499">
        <v>108</v>
      </c>
      <c r="R1213" s="1499">
        <v>116</v>
      </c>
      <c r="S1213" s="1499">
        <v>123</v>
      </c>
      <c r="T1213" s="1499">
        <v>128</v>
      </c>
      <c r="U1213" s="1499">
        <v>94</v>
      </c>
      <c r="V1213" s="1499">
        <v>83</v>
      </c>
      <c r="W1213" s="1499">
        <v>65</v>
      </c>
      <c r="X1213" s="1499">
        <v>46</v>
      </c>
      <c r="Y1213" s="1499">
        <v>15</v>
      </c>
      <c r="Z1213" s="1499">
        <v>2</v>
      </c>
      <c r="AA1213" s="1508">
        <v>27</v>
      </c>
      <c r="AB1213" s="1499">
        <v>231</v>
      </c>
      <c r="AC1213" s="1499">
        <v>920</v>
      </c>
      <c r="AD1213" s="1508">
        <v>556</v>
      </c>
      <c r="AE1213" s="1500">
        <v>13.532513181019331</v>
      </c>
      <c r="AF1213" s="1500">
        <v>53.895723491505564</v>
      </c>
      <c r="AG1213" s="1501">
        <v>32.571763327475104</v>
      </c>
    </row>
    <row r="1214" spans="2:33" s="1520" customFormat="1" ht="11.45" customHeight="1">
      <c r="B1214" s="1521"/>
      <c r="C1214" s="1522"/>
      <c r="D1214" s="1523" t="s">
        <v>31</v>
      </c>
      <c r="E1214" s="1508">
        <v>825</v>
      </c>
      <c r="F1214" s="1499">
        <v>39</v>
      </c>
      <c r="G1214" s="1499">
        <v>46</v>
      </c>
      <c r="H1214" s="1499">
        <v>46</v>
      </c>
      <c r="I1214" s="1499">
        <v>34</v>
      </c>
      <c r="J1214" s="1499">
        <v>26</v>
      </c>
      <c r="K1214" s="1499">
        <v>47</v>
      </c>
      <c r="L1214" s="1499">
        <v>45</v>
      </c>
      <c r="M1214" s="1499">
        <v>51</v>
      </c>
      <c r="N1214" s="1499">
        <v>47</v>
      </c>
      <c r="O1214" s="1499">
        <v>42</v>
      </c>
      <c r="P1214" s="1499">
        <v>50</v>
      </c>
      <c r="Q1214" s="1499">
        <v>55</v>
      </c>
      <c r="R1214" s="1499">
        <v>58</v>
      </c>
      <c r="S1214" s="1499">
        <v>60</v>
      </c>
      <c r="T1214" s="1499">
        <v>56</v>
      </c>
      <c r="U1214" s="1499">
        <v>43</v>
      </c>
      <c r="V1214" s="1499">
        <v>31</v>
      </c>
      <c r="W1214" s="1499">
        <v>16</v>
      </c>
      <c r="X1214" s="1499">
        <v>11</v>
      </c>
      <c r="Y1214" s="1499">
        <v>3</v>
      </c>
      <c r="Z1214" s="1499" t="s">
        <v>36</v>
      </c>
      <c r="AA1214" s="1508">
        <v>19</v>
      </c>
      <c r="AB1214" s="1499">
        <v>131</v>
      </c>
      <c r="AC1214" s="1499">
        <v>455</v>
      </c>
      <c r="AD1214" s="1508">
        <v>220</v>
      </c>
      <c r="AE1214" s="1500">
        <v>16.253101736972706</v>
      </c>
      <c r="AF1214" s="1500">
        <v>56.451612903225815</v>
      </c>
      <c r="AG1214" s="1501">
        <v>27.29528535980149</v>
      </c>
    </row>
    <row r="1215" spans="2:33" s="1520" customFormat="1" ht="11.45" customHeight="1">
      <c r="B1215" s="1536"/>
      <c r="C1215" s="1546"/>
      <c r="D1215" s="1518" t="s">
        <v>32</v>
      </c>
      <c r="E1215" s="1508">
        <v>909</v>
      </c>
      <c r="F1215" s="1499">
        <v>38</v>
      </c>
      <c r="G1215" s="1499">
        <v>34</v>
      </c>
      <c r="H1215" s="1499">
        <v>28</v>
      </c>
      <c r="I1215" s="1499">
        <v>27</v>
      </c>
      <c r="J1215" s="1499">
        <v>27</v>
      </c>
      <c r="K1215" s="1499">
        <v>35</v>
      </c>
      <c r="L1215" s="1499">
        <v>50</v>
      </c>
      <c r="M1215" s="1499">
        <v>54</v>
      </c>
      <c r="N1215" s="1499">
        <v>53</v>
      </c>
      <c r="O1215" s="1499">
        <v>52</v>
      </c>
      <c r="P1215" s="1499">
        <v>56</v>
      </c>
      <c r="Q1215" s="1499">
        <v>53</v>
      </c>
      <c r="R1215" s="1499">
        <v>58</v>
      </c>
      <c r="S1215" s="1499">
        <v>63</v>
      </c>
      <c r="T1215" s="1499">
        <v>72</v>
      </c>
      <c r="U1215" s="1499">
        <v>51</v>
      </c>
      <c r="V1215" s="1499">
        <v>52</v>
      </c>
      <c r="W1215" s="1499">
        <v>49</v>
      </c>
      <c r="X1215" s="1499">
        <v>35</v>
      </c>
      <c r="Y1215" s="1499">
        <v>12</v>
      </c>
      <c r="Z1215" s="1499">
        <v>2</v>
      </c>
      <c r="AA1215" s="1508">
        <v>8</v>
      </c>
      <c r="AB1215" s="1499">
        <v>100</v>
      </c>
      <c r="AC1215" s="1499">
        <v>465</v>
      </c>
      <c r="AD1215" s="1508">
        <v>336</v>
      </c>
      <c r="AE1215" s="1500">
        <v>11.098779134295228</v>
      </c>
      <c r="AF1215" s="1500">
        <v>51.609322974472803</v>
      </c>
      <c r="AG1215" s="1501">
        <v>37.291897891231962</v>
      </c>
    </row>
    <row r="1216" spans="2:33" s="1520" customFormat="1" ht="11.45" customHeight="1">
      <c r="B1216" s="1544" t="s">
        <v>1825</v>
      </c>
      <c r="C1216" s="1545">
        <v>139</v>
      </c>
      <c r="D1216" s="1547" t="s">
        <v>1435</v>
      </c>
      <c r="E1216" s="1545">
        <v>370</v>
      </c>
      <c r="F1216" s="1548">
        <v>6</v>
      </c>
      <c r="G1216" s="1548">
        <v>11</v>
      </c>
      <c r="H1216" s="1548">
        <v>16</v>
      </c>
      <c r="I1216" s="1548">
        <v>15</v>
      </c>
      <c r="J1216" s="1548">
        <v>11</v>
      </c>
      <c r="K1216" s="1548">
        <v>10</v>
      </c>
      <c r="L1216" s="1548">
        <v>7</v>
      </c>
      <c r="M1216" s="1548">
        <v>13</v>
      </c>
      <c r="N1216" s="1548">
        <v>23</v>
      </c>
      <c r="O1216" s="1548">
        <v>20</v>
      </c>
      <c r="P1216" s="1548">
        <v>23</v>
      </c>
      <c r="Q1216" s="1548">
        <v>36</v>
      </c>
      <c r="R1216" s="1548">
        <v>39</v>
      </c>
      <c r="S1216" s="1548">
        <v>30</v>
      </c>
      <c r="T1216" s="1548">
        <v>39</v>
      </c>
      <c r="U1216" s="1548">
        <v>26</v>
      </c>
      <c r="V1216" s="1548">
        <v>24</v>
      </c>
      <c r="W1216" s="1548">
        <v>14</v>
      </c>
      <c r="X1216" s="1548">
        <v>6</v>
      </c>
      <c r="Y1216" s="1548">
        <v>1</v>
      </c>
      <c r="Z1216" s="1548" t="s">
        <v>36</v>
      </c>
      <c r="AA1216" s="1545" t="s">
        <v>36</v>
      </c>
      <c r="AB1216" s="1548">
        <v>33</v>
      </c>
      <c r="AC1216" s="1548">
        <v>197</v>
      </c>
      <c r="AD1216" s="1545">
        <v>140</v>
      </c>
      <c r="AE1216" s="1549">
        <v>8.9189189189189193</v>
      </c>
      <c r="AF1216" s="1549">
        <v>53.243243243243242</v>
      </c>
      <c r="AG1216" s="1550">
        <v>37.837837837837839</v>
      </c>
    </row>
    <row r="1217" spans="2:33" s="1520" customFormat="1" ht="11.45" customHeight="1">
      <c r="B1217" s="1521"/>
      <c r="C1217" s="1522"/>
      <c r="D1217" s="1523" t="s">
        <v>31</v>
      </c>
      <c r="E1217" s="1508">
        <v>184</v>
      </c>
      <c r="F1217" s="1499">
        <v>4</v>
      </c>
      <c r="G1217" s="1499">
        <v>6</v>
      </c>
      <c r="H1217" s="1499">
        <v>6</v>
      </c>
      <c r="I1217" s="1499">
        <v>8</v>
      </c>
      <c r="J1217" s="1499">
        <v>8</v>
      </c>
      <c r="K1217" s="1499">
        <v>7</v>
      </c>
      <c r="L1217" s="1499">
        <v>4</v>
      </c>
      <c r="M1217" s="1499">
        <v>6</v>
      </c>
      <c r="N1217" s="1499">
        <v>9</v>
      </c>
      <c r="O1217" s="1499">
        <v>11</v>
      </c>
      <c r="P1217" s="1499">
        <v>12</v>
      </c>
      <c r="Q1217" s="1499">
        <v>13</v>
      </c>
      <c r="R1217" s="1499">
        <v>25</v>
      </c>
      <c r="S1217" s="1499">
        <v>16</v>
      </c>
      <c r="T1217" s="1499">
        <v>20</v>
      </c>
      <c r="U1217" s="1499">
        <v>9</v>
      </c>
      <c r="V1217" s="1499">
        <v>12</v>
      </c>
      <c r="W1217" s="1499">
        <v>7</v>
      </c>
      <c r="X1217" s="1499">
        <v>1</v>
      </c>
      <c r="Y1217" s="1499" t="s">
        <v>36</v>
      </c>
      <c r="Z1217" s="1499" t="s">
        <v>36</v>
      </c>
      <c r="AA1217" s="1508" t="s">
        <v>36</v>
      </c>
      <c r="AB1217" s="1499">
        <v>16</v>
      </c>
      <c r="AC1217" s="1499">
        <v>103</v>
      </c>
      <c r="AD1217" s="1508">
        <v>65</v>
      </c>
      <c r="AE1217" s="1500">
        <v>8.695652173913043</v>
      </c>
      <c r="AF1217" s="1500">
        <v>55.978260869565219</v>
      </c>
      <c r="AG1217" s="1501">
        <v>35.326086956521742</v>
      </c>
    </row>
    <row r="1218" spans="2:33" s="1520" customFormat="1" ht="11.45" customHeight="1">
      <c r="B1218" s="1537"/>
      <c r="C1218" s="1538"/>
      <c r="D1218" s="1539" t="s">
        <v>32</v>
      </c>
      <c r="E1218" s="1540">
        <v>186</v>
      </c>
      <c r="F1218" s="1541">
        <v>2</v>
      </c>
      <c r="G1218" s="1541">
        <v>5</v>
      </c>
      <c r="H1218" s="1541">
        <v>10</v>
      </c>
      <c r="I1218" s="1541">
        <v>7</v>
      </c>
      <c r="J1218" s="1541">
        <v>3</v>
      </c>
      <c r="K1218" s="1541">
        <v>3</v>
      </c>
      <c r="L1218" s="1541">
        <v>3</v>
      </c>
      <c r="M1218" s="1541">
        <v>7</v>
      </c>
      <c r="N1218" s="1541">
        <v>14</v>
      </c>
      <c r="O1218" s="1541">
        <v>9</v>
      </c>
      <c r="P1218" s="1541">
        <v>11</v>
      </c>
      <c r="Q1218" s="1541">
        <v>23</v>
      </c>
      <c r="R1218" s="1541">
        <v>14</v>
      </c>
      <c r="S1218" s="1541">
        <v>14</v>
      </c>
      <c r="T1218" s="1541">
        <v>19</v>
      </c>
      <c r="U1218" s="1541">
        <v>17</v>
      </c>
      <c r="V1218" s="1541">
        <v>12</v>
      </c>
      <c r="W1218" s="1541">
        <v>7</v>
      </c>
      <c r="X1218" s="1541">
        <v>5</v>
      </c>
      <c r="Y1218" s="1541">
        <v>1</v>
      </c>
      <c r="Z1218" s="1541" t="s">
        <v>36</v>
      </c>
      <c r="AA1218" s="1540" t="s">
        <v>36</v>
      </c>
      <c r="AB1218" s="1541">
        <v>17</v>
      </c>
      <c r="AC1218" s="1541">
        <v>94</v>
      </c>
      <c r="AD1218" s="1540">
        <v>75</v>
      </c>
      <c r="AE1218" s="1542">
        <v>9.1397849462365599</v>
      </c>
      <c r="AF1218" s="1542">
        <v>50.537634408602152</v>
      </c>
      <c r="AG1218" s="1543">
        <v>40.322580645161288</v>
      </c>
    </row>
    <row r="1219" spans="2:33" s="1520" customFormat="1" ht="11.45" customHeight="1">
      <c r="B1219" s="1536" t="s">
        <v>1826</v>
      </c>
      <c r="C1219" s="1508">
        <v>437</v>
      </c>
      <c r="D1219" s="1518" t="s">
        <v>1435</v>
      </c>
      <c r="E1219" s="1508">
        <v>1228</v>
      </c>
      <c r="F1219" s="1499">
        <v>56</v>
      </c>
      <c r="G1219" s="1499">
        <v>67</v>
      </c>
      <c r="H1219" s="1499">
        <v>75</v>
      </c>
      <c r="I1219" s="1499">
        <v>102</v>
      </c>
      <c r="J1219" s="1499">
        <v>47</v>
      </c>
      <c r="K1219" s="1499">
        <v>29</v>
      </c>
      <c r="L1219" s="1499">
        <v>47</v>
      </c>
      <c r="M1219" s="1499">
        <v>64</v>
      </c>
      <c r="N1219" s="1499">
        <v>95</v>
      </c>
      <c r="O1219" s="1499">
        <v>112</v>
      </c>
      <c r="P1219" s="1499">
        <v>97</v>
      </c>
      <c r="Q1219" s="1499">
        <v>78</v>
      </c>
      <c r="R1219" s="1499">
        <v>76</v>
      </c>
      <c r="S1219" s="1499">
        <v>65</v>
      </c>
      <c r="T1219" s="1499">
        <v>86</v>
      </c>
      <c r="U1219" s="1499">
        <v>60</v>
      </c>
      <c r="V1219" s="1499">
        <v>39</v>
      </c>
      <c r="W1219" s="1499">
        <v>23</v>
      </c>
      <c r="X1219" s="1499">
        <v>8</v>
      </c>
      <c r="Y1219" s="1499" t="s">
        <v>36</v>
      </c>
      <c r="Z1219" s="1499" t="s">
        <v>36</v>
      </c>
      <c r="AA1219" s="1508">
        <v>2</v>
      </c>
      <c r="AB1219" s="1499">
        <v>198</v>
      </c>
      <c r="AC1219" s="1499">
        <v>747</v>
      </c>
      <c r="AD1219" s="1508">
        <v>281</v>
      </c>
      <c r="AE1219" s="1500">
        <v>16.150081566068515</v>
      </c>
      <c r="AF1219" s="1500">
        <v>60.929853181076673</v>
      </c>
      <c r="AG1219" s="1501">
        <v>22.920065252854812</v>
      </c>
    </row>
    <row r="1220" spans="2:33" s="1520" customFormat="1" ht="11.45" customHeight="1">
      <c r="B1220" s="1521"/>
      <c r="C1220" s="1522"/>
      <c r="D1220" s="1523" t="s">
        <v>31</v>
      </c>
      <c r="E1220" s="1508">
        <v>579</v>
      </c>
      <c r="F1220" s="1499">
        <v>33</v>
      </c>
      <c r="G1220" s="1499">
        <v>34</v>
      </c>
      <c r="H1220" s="1499">
        <v>41</v>
      </c>
      <c r="I1220" s="1499">
        <v>49</v>
      </c>
      <c r="J1220" s="1499">
        <v>18</v>
      </c>
      <c r="K1220" s="1499">
        <v>13</v>
      </c>
      <c r="L1220" s="1499">
        <v>19</v>
      </c>
      <c r="M1220" s="1499">
        <v>32</v>
      </c>
      <c r="N1220" s="1499">
        <v>48</v>
      </c>
      <c r="O1220" s="1499">
        <v>49</v>
      </c>
      <c r="P1220" s="1499">
        <v>42</v>
      </c>
      <c r="Q1220" s="1499">
        <v>39</v>
      </c>
      <c r="R1220" s="1499">
        <v>41</v>
      </c>
      <c r="S1220" s="1499">
        <v>32</v>
      </c>
      <c r="T1220" s="1499">
        <v>33</v>
      </c>
      <c r="U1220" s="1499">
        <v>29</v>
      </c>
      <c r="V1220" s="1499">
        <v>13</v>
      </c>
      <c r="W1220" s="1499">
        <v>11</v>
      </c>
      <c r="X1220" s="1499">
        <v>1</v>
      </c>
      <c r="Y1220" s="1499" t="s">
        <v>36</v>
      </c>
      <c r="Z1220" s="1499" t="s">
        <v>36</v>
      </c>
      <c r="AA1220" s="1508">
        <v>2</v>
      </c>
      <c r="AB1220" s="1499">
        <v>108</v>
      </c>
      <c r="AC1220" s="1499">
        <v>350</v>
      </c>
      <c r="AD1220" s="1508">
        <v>119</v>
      </c>
      <c r="AE1220" s="1500">
        <v>18.717504332755635</v>
      </c>
      <c r="AF1220" s="1500">
        <v>60.658578856152509</v>
      </c>
      <c r="AG1220" s="1501">
        <v>20.623916811091856</v>
      </c>
    </row>
    <row r="1221" spans="2:33" s="1520" customFormat="1" ht="11.45" customHeight="1">
      <c r="B1221" s="1536"/>
      <c r="C1221" s="1546"/>
      <c r="D1221" s="1518" t="s">
        <v>32</v>
      </c>
      <c r="E1221" s="1508">
        <v>649</v>
      </c>
      <c r="F1221" s="1499">
        <v>23</v>
      </c>
      <c r="G1221" s="1499">
        <v>33</v>
      </c>
      <c r="H1221" s="1499">
        <v>34</v>
      </c>
      <c r="I1221" s="1499">
        <v>53</v>
      </c>
      <c r="J1221" s="1499">
        <v>29</v>
      </c>
      <c r="K1221" s="1499">
        <v>16</v>
      </c>
      <c r="L1221" s="1499">
        <v>28</v>
      </c>
      <c r="M1221" s="1499">
        <v>32</v>
      </c>
      <c r="N1221" s="1499">
        <v>47</v>
      </c>
      <c r="O1221" s="1499">
        <v>63</v>
      </c>
      <c r="P1221" s="1499">
        <v>55</v>
      </c>
      <c r="Q1221" s="1499">
        <v>39</v>
      </c>
      <c r="R1221" s="1499">
        <v>35</v>
      </c>
      <c r="S1221" s="1499">
        <v>33</v>
      </c>
      <c r="T1221" s="1499">
        <v>53</v>
      </c>
      <c r="U1221" s="1499">
        <v>31</v>
      </c>
      <c r="V1221" s="1499">
        <v>26</v>
      </c>
      <c r="W1221" s="1499">
        <v>12</v>
      </c>
      <c r="X1221" s="1499">
        <v>7</v>
      </c>
      <c r="Y1221" s="1499" t="s">
        <v>36</v>
      </c>
      <c r="Z1221" s="1499" t="s">
        <v>36</v>
      </c>
      <c r="AA1221" s="1508" t="s">
        <v>36</v>
      </c>
      <c r="AB1221" s="1499">
        <v>90</v>
      </c>
      <c r="AC1221" s="1499">
        <v>397</v>
      </c>
      <c r="AD1221" s="1508">
        <v>162</v>
      </c>
      <c r="AE1221" s="1500">
        <v>13.86748844375963</v>
      </c>
      <c r="AF1221" s="1500">
        <v>61.171032357473031</v>
      </c>
      <c r="AG1221" s="1501">
        <v>24.961479198767332</v>
      </c>
    </row>
    <row r="1222" spans="2:33" s="1520" customFormat="1" ht="11.45" customHeight="1">
      <c r="B1222" s="1544" t="s">
        <v>1827</v>
      </c>
      <c r="C1222" s="1545">
        <v>66</v>
      </c>
      <c r="D1222" s="1547" t="s">
        <v>1435</v>
      </c>
      <c r="E1222" s="1545">
        <v>163</v>
      </c>
      <c r="F1222" s="1548">
        <v>3</v>
      </c>
      <c r="G1222" s="1548">
        <v>4</v>
      </c>
      <c r="H1222" s="1548">
        <v>6</v>
      </c>
      <c r="I1222" s="1548">
        <v>4</v>
      </c>
      <c r="J1222" s="1548">
        <v>2</v>
      </c>
      <c r="K1222" s="1548">
        <v>4</v>
      </c>
      <c r="L1222" s="1548">
        <v>3</v>
      </c>
      <c r="M1222" s="1548">
        <v>3</v>
      </c>
      <c r="N1222" s="1548">
        <v>11</v>
      </c>
      <c r="O1222" s="1548">
        <v>13</v>
      </c>
      <c r="P1222" s="1548">
        <v>11</v>
      </c>
      <c r="Q1222" s="1548">
        <v>15</v>
      </c>
      <c r="R1222" s="1548">
        <v>7</v>
      </c>
      <c r="S1222" s="1548">
        <v>10</v>
      </c>
      <c r="T1222" s="1548">
        <v>21</v>
      </c>
      <c r="U1222" s="1548">
        <v>10</v>
      </c>
      <c r="V1222" s="1548">
        <v>24</v>
      </c>
      <c r="W1222" s="1548">
        <v>7</v>
      </c>
      <c r="X1222" s="1548">
        <v>5</v>
      </c>
      <c r="Y1222" s="1548" t="s">
        <v>36</v>
      </c>
      <c r="Z1222" s="1548" t="s">
        <v>36</v>
      </c>
      <c r="AA1222" s="1545" t="s">
        <v>36</v>
      </c>
      <c r="AB1222" s="1548">
        <v>13</v>
      </c>
      <c r="AC1222" s="1548">
        <v>73</v>
      </c>
      <c r="AD1222" s="1545">
        <v>77</v>
      </c>
      <c r="AE1222" s="1549">
        <v>7.9754601226993866</v>
      </c>
      <c r="AF1222" s="1549">
        <v>44.785276073619634</v>
      </c>
      <c r="AG1222" s="1550">
        <v>47.239263803680984</v>
      </c>
    </row>
    <row r="1223" spans="2:33" s="1520" customFormat="1" ht="11.45" customHeight="1">
      <c r="B1223" s="1521"/>
      <c r="C1223" s="1522"/>
      <c r="D1223" s="1523" t="s">
        <v>31</v>
      </c>
      <c r="E1223" s="1508">
        <v>83</v>
      </c>
      <c r="F1223" s="1499" t="s">
        <v>36</v>
      </c>
      <c r="G1223" s="1499">
        <v>4</v>
      </c>
      <c r="H1223" s="1499">
        <v>3</v>
      </c>
      <c r="I1223" s="1499">
        <v>2</v>
      </c>
      <c r="J1223" s="1499">
        <v>2</v>
      </c>
      <c r="K1223" s="1499">
        <v>3</v>
      </c>
      <c r="L1223" s="1499">
        <v>2</v>
      </c>
      <c r="M1223" s="1499">
        <v>2</v>
      </c>
      <c r="N1223" s="1499">
        <v>5</v>
      </c>
      <c r="O1223" s="1499">
        <v>9</v>
      </c>
      <c r="P1223" s="1499">
        <v>7</v>
      </c>
      <c r="Q1223" s="1499">
        <v>7</v>
      </c>
      <c r="R1223" s="1499">
        <v>3</v>
      </c>
      <c r="S1223" s="1499">
        <v>6</v>
      </c>
      <c r="T1223" s="1499">
        <v>8</v>
      </c>
      <c r="U1223" s="1499">
        <v>4</v>
      </c>
      <c r="V1223" s="1499">
        <v>9</v>
      </c>
      <c r="W1223" s="1499">
        <v>5</v>
      </c>
      <c r="X1223" s="1499">
        <v>2</v>
      </c>
      <c r="Y1223" s="1499" t="s">
        <v>36</v>
      </c>
      <c r="Z1223" s="1499" t="s">
        <v>36</v>
      </c>
      <c r="AA1223" s="1508" t="s">
        <v>36</v>
      </c>
      <c r="AB1223" s="1499">
        <v>7</v>
      </c>
      <c r="AC1223" s="1499">
        <v>42</v>
      </c>
      <c r="AD1223" s="1508">
        <v>34</v>
      </c>
      <c r="AE1223" s="1500">
        <v>8.4337349397590362</v>
      </c>
      <c r="AF1223" s="1500">
        <v>50.602409638554214</v>
      </c>
      <c r="AG1223" s="1501">
        <v>40.963855421686745</v>
      </c>
    </row>
    <row r="1224" spans="2:33" s="1520" customFormat="1" ht="11.45" customHeight="1">
      <c r="B1224" s="1537"/>
      <c r="C1224" s="1538"/>
      <c r="D1224" s="1539" t="s">
        <v>32</v>
      </c>
      <c r="E1224" s="1540">
        <v>80</v>
      </c>
      <c r="F1224" s="1541">
        <v>3</v>
      </c>
      <c r="G1224" s="1541" t="s">
        <v>36</v>
      </c>
      <c r="H1224" s="1541">
        <v>3</v>
      </c>
      <c r="I1224" s="1541">
        <v>2</v>
      </c>
      <c r="J1224" s="1541" t="s">
        <v>36</v>
      </c>
      <c r="K1224" s="1541">
        <v>1</v>
      </c>
      <c r="L1224" s="1541">
        <v>1</v>
      </c>
      <c r="M1224" s="1541">
        <v>1</v>
      </c>
      <c r="N1224" s="1541">
        <v>6</v>
      </c>
      <c r="O1224" s="1541">
        <v>4</v>
      </c>
      <c r="P1224" s="1541">
        <v>4</v>
      </c>
      <c r="Q1224" s="1541">
        <v>8</v>
      </c>
      <c r="R1224" s="1541">
        <v>4</v>
      </c>
      <c r="S1224" s="1541">
        <v>4</v>
      </c>
      <c r="T1224" s="1541">
        <v>13</v>
      </c>
      <c r="U1224" s="1541">
        <v>6</v>
      </c>
      <c r="V1224" s="1541">
        <v>15</v>
      </c>
      <c r="W1224" s="1541">
        <v>2</v>
      </c>
      <c r="X1224" s="1541">
        <v>3</v>
      </c>
      <c r="Y1224" s="1541" t="s">
        <v>36</v>
      </c>
      <c r="Z1224" s="1541" t="s">
        <v>36</v>
      </c>
      <c r="AA1224" s="1540" t="s">
        <v>36</v>
      </c>
      <c r="AB1224" s="1541">
        <v>6</v>
      </c>
      <c r="AC1224" s="1541">
        <v>31</v>
      </c>
      <c r="AD1224" s="1540">
        <v>43</v>
      </c>
      <c r="AE1224" s="1542">
        <v>7.5</v>
      </c>
      <c r="AF1224" s="1542">
        <v>38.75</v>
      </c>
      <c r="AG1224" s="1543">
        <v>53.75</v>
      </c>
    </row>
    <row r="1225" spans="2:33" s="1520" customFormat="1" ht="11.45" customHeight="1">
      <c r="B1225" s="1536" t="s">
        <v>1828</v>
      </c>
      <c r="C1225" s="1508">
        <v>1472</v>
      </c>
      <c r="D1225" s="1518" t="s">
        <v>1435</v>
      </c>
      <c r="E1225" s="1508">
        <v>4425</v>
      </c>
      <c r="F1225" s="1499">
        <v>276</v>
      </c>
      <c r="G1225" s="1499">
        <v>374</v>
      </c>
      <c r="H1225" s="1499">
        <v>365</v>
      </c>
      <c r="I1225" s="1499">
        <v>276</v>
      </c>
      <c r="J1225" s="1499">
        <v>141</v>
      </c>
      <c r="K1225" s="1499">
        <v>154</v>
      </c>
      <c r="L1225" s="1499">
        <v>256</v>
      </c>
      <c r="M1225" s="1499">
        <v>361</v>
      </c>
      <c r="N1225" s="1499">
        <v>399</v>
      </c>
      <c r="O1225" s="1499">
        <v>408</v>
      </c>
      <c r="P1225" s="1499">
        <v>237</v>
      </c>
      <c r="Q1225" s="1499">
        <v>186</v>
      </c>
      <c r="R1225" s="1499">
        <v>177</v>
      </c>
      <c r="S1225" s="1499">
        <v>165</v>
      </c>
      <c r="T1225" s="1499">
        <v>178</v>
      </c>
      <c r="U1225" s="1499">
        <v>126</v>
      </c>
      <c r="V1225" s="1499">
        <v>103</v>
      </c>
      <c r="W1225" s="1499">
        <v>90</v>
      </c>
      <c r="X1225" s="1499">
        <v>77</v>
      </c>
      <c r="Y1225" s="1499">
        <v>37</v>
      </c>
      <c r="Z1225" s="1499">
        <v>4</v>
      </c>
      <c r="AA1225" s="1508">
        <v>35</v>
      </c>
      <c r="AB1225" s="1499">
        <v>1015</v>
      </c>
      <c r="AC1225" s="1499">
        <v>2595</v>
      </c>
      <c r="AD1225" s="1508">
        <v>780</v>
      </c>
      <c r="AE1225" s="1500">
        <v>23.120728929384963</v>
      </c>
      <c r="AF1225" s="1500">
        <v>59.111617312072894</v>
      </c>
      <c r="AG1225" s="1501">
        <v>17.767653758542139</v>
      </c>
    </row>
    <row r="1226" spans="2:33" s="1520" customFormat="1" ht="11.45" customHeight="1">
      <c r="B1226" s="1521"/>
      <c r="C1226" s="1522"/>
      <c r="D1226" s="1523" t="s">
        <v>31</v>
      </c>
      <c r="E1226" s="1508">
        <v>2092</v>
      </c>
      <c r="F1226" s="1499">
        <v>126</v>
      </c>
      <c r="G1226" s="1499">
        <v>208</v>
      </c>
      <c r="H1226" s="1499">
        <v>185</v>
      </c>
      <c r="I1226" s="1499">
        <v>156</v>
      </c>
      <c r="J1226" s="1499">
        <v>53</v>
      </c>
      <c r="K1226" s="1499">
        <v>71</v>
      </c>
      <c r="L1226" s="1499">
        <v>124</v>
      </c>
      <c r="M1226" s="1499">
        <v>176</v>
      </c>
      <c r="N1226" s="1499">
        <v>190</v>
      </c>
      <c r="O1226" s="1499">
        <v>201</v>
      </c>
      <c r="P1226" s="1499">
        <v>105</v>
      </c>
      <c r="Q1226" s="1499">
        <v>94</v>
      </c>
      <c r="R1226" s="1499">
        <v>88</v>
      </c>
      <c r="S1226" s="1499">
        <v>85</v>
      </c>
      <c r="T1226" s="1499">
        <v>88</v>
      </c>
      <c r="U1226" s="1499">
        <v>49</v>
      </c>
      <c r="V1226" s="1499">
        <v>33</v>
      </c>
      <c r="W1226" s="1499">
        <v>25</v>
      </c>
      <c r="X1226" s="1499">
        <v>13</v>
      </c>
      <c r="Y1226" s="1499">
        <v>2</v>
      </c>
      <c r="Z1226" s="1499">
        <v>1</v>
      </c>
      <c r="AA1226" s="1508">
        <v>19</v>
      </c>
      <c r="AB1226" s="1499">
        <v>519</v>
      </c>
      <c r="AC1226" s="1499">
        <v>1258</v>
      </c>
      <c r="AD1226" s="1508">
        <v>296</v>
      </c>
      <c r="AE1226" s="1500">
        <v>25.03617945007236</v>
      </c>
      <c r="AF1226" s="1500">
        <v>60.684997588036659</v>
      </c>
      <c r="AG1226" s="1501">
        <v>14.278822961890981</v>
      </c>
    </row>
    <row r="1227" spans="2:33" s="1520" customFormat="1" ht="11.45" customHeight="1">
      <c r="B1227" s="1536"/>
      <c r="C1227" s="1546"/>
      <c r="D1227" s="1518" t="s">
        <v>32</v>
      </c>
      <c r="E1227" s="1508">
        <v>2333</v>
      </c>
      <c r="F1227" s="1499">
        <v>150</v>
      </c>
      <c r="G1227" s="1499">
        <v>166</v>
      </c>
      <c r="H1227" s="1499">
        <v>180</v>
      </c>
      <c r="I1227" s="1499">
        <v>120</v>
      </c>
      <c r="J1227" s="1499">
        <v>88</v>
      </c>
      <c r="K1227" s="1499">
        <v>83</v>
      </c>
      <c r="L1227" s="1499">
        <v>132</v>
      </c>
      <c r="M1227" s="1499">
        <v>185</v>
      </c>
      <c r="N1227" s="1499">
        <v>209</v>
      </c>
      <c r="O1227" s="1499">
        <v>207</v>
      </c>
      <c r="P1227" s="1499">
        <v>132</v>
      </c>
      <c r="Q1227" s="1499">
        <v>92</v>
      </c>
      <c r="R1227" s="1499">
        <v>89</v>
      </c>
      <c r="S1227" s="1499">
        <v>80</v>
      </c>
      <c r="T1227" s="1499">
        <v>90</v>
      </c>
      <c r="U1227" s="1499">
        <v>77</v>
      </c>
      <c r="V1227" s="1499">
        <v>70</v>
      </c>
      <c r="W1227" s="1499">
        <v>65</v>
      </c>
      <c r="X1227" s="1499">
        <v>64</v>
      </c>
      <c r="Y1227" s="1499">
        <v>35</v>
      </c>
      <c r="Z1227" s="1499">
        <v>3</v>
      </c>
      <c r="AA1227" s="1508">
        <v>16</v>
      </c>
      <c r="AB1227" s="1499">
        <v>496</v>
      </c>
      <c r="AC1227" s="1499">
        <v>1337</v>
      </c>
      <c r="AD1227" s="1508">
        <v>484</v>
      </c>
      <c r="AE1227" s="1500">
        <v>21.406991799741046</v>
      </c>
      <c r="AF1227" s="1500">
        <v>57.703927492447129</v>
      </c>
      <c r="AG1227" s="1501">
        <v>20.889080707811825</v>
      </c>
    </row>
    <row r="1228" spans="2:33" s="1520" customFormat="1" ht="11.45" customHeight="1">
      <c r="B1228" s="1544" t="s">
        <v>1829</v>
      </c>
      <c r="C1228" s="1545">
        <v>231</v>
      </c>
      <c r="D1228" s="1547" t="s">
        <v>1435</v>
      </c>
      <c r="E1228" s="1545">
        <v>759</v>
      </c>
      <c r="F1228" s="1548">
        <v>22</v>
      </c>
      <c r="G1228" s="1548">
        <v>34</v>
      </c>
      <c r="H1228" s="1548">
        <v>20</v>
      </c>
      <c r="I1228" s="1548">
        <v>34</v>
      </c>
      <c r="J1228" s="1548">
        <v>26</v>
      </c>
      <c r="K1228" s="1548">
        <v>23</v>
      </c>
      <c r="L1228" s="1548">
        <v>33</v>
      </c>
      <c r="M1228" s="1548">
        <v>41</v>
      </c>
      <c r="N1228" s="1548">
        <v>37</v>
      </c>
      <c r="O1228" s="1548">
        <v>38</v>
      </c>
      <c r="P1228" s="1548">
        <v>47</v>
      </c>
      <c r="Q1228" s="1548">
        <v>49</v>
      </c>
      <c r="R1228" s="1548">
        <v>49</v>
      </c>
      <c r="S1228" s="1548">
        <v>77</v>
      </c>
      <c r="T1228" s="1548">
        <v>53</v>
      </c>
      <c r="U1228" s="1548">
        <v>53</v>
      </c>
      <c r="V1228" s="1548">
        <v>54</v>
      </c>
      <c r="W1228" s="1548">
        <v>41</v>
      </c>
      <c r="X1228" s="1548">
        <v>23</v>
      </c>
      <c r="Y1228" s="1548">
        <v>3</v>
      </c>
      <c r="Z1228" s="1548">
        <v>1</v>
      </c>
      <c r="AA1228" s="1545">
        <v>1</v>
      </c>
      <c r="AB1228" s="1548">
        <v>76</v>
      </c>
      <c r="AC1228" s="1548">
        <v>377</v>
      </c>
      <c r="AD1228" s="1545">
        <v>305</v>
      </c>
      <c r="AE1228" s="1549">
        <v>10.026385224274406</v>
      </c>
      <c r="AF1228" s="1549">
        <v>49.736147757255935</v>
      </c>
      <c r="AG1228" s="1550">
        <v>40.237467018469658</v>
      </c>
    </row>
    <row r="1229" spans="2:33" s="1520" customFormat="1" ht="11.45" customHeight="1">
      <c r="B1229" s="1521"/>
      <c r="C1229" s="1522"/>
      <c r="D1229" s="1523" t="s">
        <v>31</v>
      </c>
      <c r="E1229" s="1508">
        <v>341</v>
      </c>
      <c r="F1229" s="1499">
        <v>8</v>
      </c>
      <c r="G1229" s="1499">
        <v>18</v>
      </c>
      <c r="H1229" s="1499">
        <v>6</v>
      </c>
      <c r="I1229" s="1499">
        <v>16</v>
      </c>
      <c r="J1229" s="1499">
        <v>14</v>
      </c>
      <c r="K1229" s="1499">
        <v>10</v>
      </c>
      <c r="L1229" s="1499">
        <v>17</v>
      </c>
      <c r="M1229" s="1499">
        <v>23</v>
      </c>
      <c r="N1229" s="1499">
        <v>23</v>
      </c>
      <c r="O1229" s="1499">
        <v>12</v>
      </c>
      <c r="P1229" s="1499">
        <v>19</v>
      </c>
      <c r="Q1229" s="1499">
        <v>22</v>
      </c>
      <c r="R1229" s="1499">
        <v>24</v>
      </c>
      <c r="S1229" s="1499">
        <v>38</v>
      </c>
      <c r="T1229" s="1499">
        <v>23</v>
      </c>
      <c r="U1229" s="1499">
        <v>22</v>
      </c>
      <c r="V1229" s="1499">
        <v>24</v>
      </c>
      <c r="W1229" s="1499">
        <v>14</v>
      </c>
      <c r="X1229" s="1499">
        <v>7</v>
      </c>
      <c r="Y1229" s="1499" t="s">
        <v>36</v>
      </c>
      <c r="Z1229" s="1499" t="s">
        <v>36</v>
      </c>
      <c r="AA1229" s="1508">
        <v>1</v>
      </c>
      <c r="AB1229" s="1499">
        <v>32</v>
      </c>
      <c r="AC1229" s="1499">
        <v>180</v>
      </c>
      <c r="AD1229" s="1508">
        <v>128</v>
      </c>
      <c r="AE1229" s="1500">
        <v>9.4117647058823533</v>
      </c>
      <c r="AF1229" s="1500">
        <v>52.941176470588239</v>
      </c>
      <c r="AG1229" s="1501">
        <v>37.647058823529413</v>
      </c>
    </row>
    <row r="1230" spans="2:33" s="1520" customFormat="1" ht="11.45" customHeight="1">
      <c r="B1230" s="1537"/>
      <c r="C1230" s="1538"/>
      <c r="D1230" s="1539" t="s">
        <v>32</v>
      </c>
      <c r="E1230" s="1540">
        <v>418</v>
      </c>
      <c r="F1230" s="1541">
        <v>14</v>
      </c>
      <c r="G1230" s="1541">
        <v>16</v>
      </c>
      <c r="H1230" s="1541">
        <v>14</v>
      </c>
      <c r="I1230" s="1541">
        <v>18</v>
      </c>
      <c r="J1230" s="1541">
        <v>12</v>
      </c>
      <c r="K1230" s="1541">
        <v>13</v>
      </c>
      <c r="L1230" s="1541">
        <v>16</v>
      </c>
      <c r="M1230" s="1541">
        <v>18</v>
      </c>
      <c r="N1230" s="1541">
        <v>14</v>
      </c>
      <c r="O1230" s="1541">
        <v>26</v>
      </c>
      <c r="P1230" s="1541">
        <v>28</v>
      </c>
      <c r="Q1230" s="1541">
        <v>27</v>
      </c>
      <c r="R1230" s="1541">
        <v>25</v>
      </c>
      <c r="S1230" s="1541">
        <v>39</v>
      </c>
      <c r="T1230" s="1541">
        <v>30</v>
      </c>
      <c r="U1230" s="1541">
        <v>31</v>
      </c>
      <c r="V1230" s="1541">
        <v>30</v>
      </c>
      <c r="W1230" s="1541">
        <v>27</v>
      </c>
      <c r="X1230" s="1541">
        <v>16</v>
      </c>
      <c r="Y1230" s="1541">
        <v>3</v>
      </c>
      <c r="Z1230" s="1541">
        <v>1</v>
      </c>
      <c r="AA1230" s="1540" t="s">
        <v>36</v>
      </c>
      <c r="AB1230" s="1541">
        <v>44</v>
      </c>
      <c r="AC1230" s="1541">
        <v>197</v>
      </c>
      <c r="AD1230" s="1540">
        <v>177</v>
      </c>
      <c r="AE1230" s="1542">
        <v>10.526315789473683</v>
      </c>
      <c r="AF1230" s="1542">
        <v>47.129186602870817</v>
      </c>
      <c r="AG1230" s="1543">
        <v>42.344497607655498</v>
      </c>
    </row>
    <row r="1231" spans="2:33" s="1520" customFormat="1" ht="11.45" customHeight="1">
      <c r="B1231" s="1536" t="s">
        <v>1830</v>
      </c>
      <c r="C1231" s="1508">
        <v>425</v>
      </c>
      <c r="D1231" s="1518" t="s">
        <v>1435</v>
      </c>
      <c r="E1231" s="1508">
        <v>1363</v>
      </c>
      <c r="F1231" s="1499">
        <v>22</v>
      </c>
      <c r="G1231" s="1499">
        <v>67</v>
      </c>
      <c r="H1231" s="1499">
        <v>177</v>
      </c>
      <c r="I1231" s="1499">
        <v>198</v>
      </c>
      <c r="J1231" s="1499">
        <v>69</v>
      </c>
      <c r="K1231" s="1499">
        <v>27</v>
      </c>
      <c r="L1231" s="1499">
        <v>20</v>
      </c>
      <c r="M1231" s="1499">
        <v>25</v>
      </c>
      <c r="N1231" s="1499">
        <v>117</v>
      </c>
      <c r="O1231" s="1499">
        <v>239</v>
      </c>
      <c r="P1231" s="1499">
        <v>184</v>
      </c>
      <c r="Q1231" s="1499">
        <v>102</v>
      </c>
      <c r="R1231" s="1499">
        <v>46</v>
      </c>
      <c r="S1231" s="1499">
        <v>13</v>
      </c>
      <c r="T1231" s="1499">
        <v>21</v>
      </c>
      <c r="U1231" s="1499">
        <v>11</v>
      </c>
      <c r="V1231" s="1499">
        <v>11</v>
      </c>
      <c r="W1231" s="1499">
        <v>7</v>
      </c>
      <c r="X1231" s="1499">
        <v>2</v>
      </c>
      <c r="Y1231" s="1499">
        <v>1</v>
      </c>
      <c r="Z1231" s="1499" t="s">
        <v>36</v>
      </c>
      <c r="AA1231" s="1508">
        <v>4</v>
      </c>
      <c r="AB1231" s="1499">
        <v>266</v>
      </c>
      <c r="AC1231" s="1499">
        <v>1027</v>
      </c>
      <c r="AD1231" s="1508">
        <v>66</v>
      </c>
      <c r="AE1231" s="1500">
        <v>19.573215599705666</v>
      </c>
      <c r="AF1231" s="1500">
        <v>75.570272259013976</v>
      </c>
      <c r="AG1231" s="1501">
        <v>4.8565121412803531</v>
      </c>
    </row>
    <row r="1232" spans="2:33" s="1520" customFormat="1" ht="11.45" customHeight="1">
      <c r="B1232" s="1521"/>
      <c r="C1232" s="1522"/>
      <c r="D1232" s="1523" t="s">
        <v>31</v>
      </c>
      <c r="E1232" s="1508">
        <v>675</v>
      </c>
      <c r="F1232" s="1499">
        <v>16</v>
      </c>
      <c r="G1232" s="1499">
        <v>36</v>
      </c>
      <c r="H1232" s="1499">
        <v>98</v>
      </c>
      <c r="I1232" s="1499">
        <v>111</v>
      </c>
      <c r="J1232" s="1499">
        <v>28</v>
      </c>
      <c r="K1232" s="1499">
        <v>12</v>
      </c>
      <c r="L1232" s="1499">
        <v>7</v>
      </c>
      <c r="M1232" s="1499">
        <v>10</v>
      </c>
      <c r="N1232" s="1499">
        <v>53</v>
      </c>
      <c r="O1232" s="1499">
        <v>101</v>
      </c>
      <c r="P1232" s="1499">
        <v>92</v>
      </c>
      <c r="Q1232" s="1499">
        <v>54</v>
      </c>
      <c r="R1232" s="1499">
        <v>27</v>
      </c>
      <c r="S1232" s="1499">
        <v>6</v>
      </c>
      <c r="T1232" s="1499">
        <v>9</v>
      </c>
      <c r="U1232" s="1499">
        <v>3</v>
      </c>
      <c r="V1232" s="1499">
        <v>6</v>
      </c>
      <c r="W1232" s="1499">
        <v>3</v>
      </c>
      <c r="X1232" s="1499" t="s">
        <v>36</v>
      </c>
      <c r="Y1232" s="1499" t="s">
        <v>36</v>
      </c>
      <c r="Z1232" s="1499" t="s">
        <v>36</v>
      </c>
      <c r="AA1232" s="1508">
        <v>3</v>
      </c>
      <c r="AB1232" s="1499">
        <v>150</v>
      </c>
      <c r="AC1232" s="1499">
        <v>495</v>
      </c>
      <c r="AD1232" s="1508">
        <v>27</v>
      </c>
      <c r="AE1232" s="1500">
        <v>22.321428571428573</v>
      </c>
      <c r="AF1232" s="1500">
        <v>73.660714285714292</v>
      </c>
      <c r="AG1232" s="1501">
        <v>4.0178571428571432</v>
      </c>
    </row>
    <row r="1233" spans="2:33" s="1520" customFormat="1" ht="11.45" customHeight="1">
      <c r="B1233" s="1536"/>
      <c r="C1233" s="1546"/>
      <c r="D1233" s="1518" t="s">
        <v>32</v>
      </c>
      <c r="E1233" s="1508">
        <v>688</v>
      </c>
      <c r="F1233" s="1499">
        <v>6</v>
      </c>
      <c r="G1233" s="1499">
        <v>31</v>
      </c>
      <c r="H1233" s="1499">
        <v>79</v>
      </c>
      <c r="I1233" s="1499">
        <v>87</v>
      </c>
      <c r="J1233" s="1499">
        <v>41</v>
      </c>
      <c r="K1233" s="1499">
        <v>15</v>
      </c>
      <c r="L1233" s="1499">
        <v>13</v>
      </c>
      <c r="M1233" s="1499">
        <v>15</v>
      </c>
      <c r="N1233" s="1499">
        <v>64</v>
      </c>
      <c r="O1233" s="1499">
        <v>138</v>
      </c>
      <c r="P1233" s="1499">
        <v>92</v>
      </c>
      <c r="Q1233" s="1499">
        <v>48</v>
      </c>
      <c r="R1233" s="1499">
        <v>19</v>
      </c>
      <c r="S1233" s="1499">
        <v>7</v>
      </c>
      <c r="T1233" s="1499">
        <v>12</v>
      </c>
      <c r="U1233" s="1499">
        <v>8</v>
      </c>
      <c r="V1233" s="1499">
        <v>5</v>
      </c>
      <c r="W1233" s="1499">
        <v>4</v>
      </c>
      <c r="X1233" s="1499">
        <v>2</v>
      </c>
      <c r="Y1233" s="1499">
        <v>1</v>
      </c>
      <c r="Z1233" s="1499" t="s">
        <v>36</v>
      </c>
      <c r="AA1233" s="1508">
        <v>1</v>
      </c>
      <c r="AB1233" s="1499">
        <v>116</v>
      </c>
      <c r="AC1233" s="1499">
        <v>532</v>
      </c>
      <c r="AD1233" s="1508">
        <v>39</v>
      </c>
      <c r="AE1233" s="1500">
        <v>16.885007278020378</v>
      </c>
      <c r="AF1233" s="1500">
        <v>77.438136826783108</v>
      </c>
      <c r="AG1233" s="1501">
        <v>5.6768558951965069</v>
      </c>
    </row>
    <row r="1234" spans="2:33" s="1520" customFormat="1" ht="11.45" customHeight="1">
      <c r="B1234" s="1544" t="s">
        <v>1831</v>
      </c>
      <c r="C1234" s="1545">
        <v>310</v>
      </c>
      <c r="D1234" s="1547" t="s">
        <v>1435</v>
      </c>
      <c r="E1234" s="1545">
        <v>1063</v>
      </c>
      <c r="F1234" s="1548">
        <v>25</v>
      </c>
      <c r="G1234" s="1548">
        <v>68</v>
      </c>
      <c r="H1234" s="1548">
        <v>152</v>
      </c>
      <c r="I1234" s="1548">
        <v>174</v>
      </c>
      <c r="J1234" s="1548">
        <v>40</v>
      </c>
      <c r="K1234" s="1548">
        <v>11</v>
      </c>
      <c r="L1234" s="1548">
        <v>12</v>
      </c>
      <c r="M1234" s="1548">
        <v>39</v>
      </c>
      <c r="N1234" s="1548">
        <v>134</v>
      </c>
      <c r="O1234" s="1548">
        <v>204</v>
      </c>
      <c r="P1234" s="1548">
        <v>84</v>
      </c>
      <c r="Q1234" s="1548">
        <v>47</v>
      </c>
      <c r="R1234" s="1548">
        <v>20</v>
      </c>
      <c r="S1234" s="1548">
        <v>20</v>
      </c>
      <c r="T1234" s="1548">
        <v>19</v>
      </c>
      <c r="U1234" s="1548">
        <v>11</v>
      </c>
      <c r="V1234" s="1548">
        <v>1</v>
      </c>
      <c r="W1234" s="1548">
        <v>2</v>
      </c>
      <c r="X1234" s="1548" t="s">
        <v>36</v>
      </c>
      <c r="Y1234" s="1548" t="s">
        <v>36</v>
      </c>
      <c r="Z1234" s="1548" t="s">
        <v>36</v>
      </c>
      <c r="AA1234" s="1545" t="s">
        <v>36</v>
      </c>
      <c r="AB1234" s="1548">
        <v>245</v>
      </c>
      <c r="AC1234" s="1548">
        <v>765</v>
      </c>
      <c r="AD1234" s="1545">
        <v>53</v>
      </c>
      <c r="AE1234" s="1549">
        <v>23.047977422389465</v>
      </c>
      <c r="AF1234" s="1549">
        <v>71.966133584195674</v>
      </c>
      <c r="AG1234" s="1550">
        <v>4.9858889934148634</v>
      </c>
    </row>
    <row r="1235" spans="2:33" s="1520" customFormat="1" ht="11.45" customHeight="1">
      <c r="B1235" s="1521"/>
      <c r="C1235" s="1577"/>
      <c r="D1235" s="1523" t="s">
        <v>31</v>
      </c>
      <c r="E1235" s="1508">
        <v>514</v>
      </c>
      <c r="F1235" s="1499">
        <v>16</v>
      </c>
      <c r="G1235" s="1499">
        <v>40</v>
      </c>
      <c r="H1235" s="1499">
        <v>71</v>
      </c>
      <c r="I1235" s="1499">
        <v>79</v>
      </c>
      <c r="J1235" s="1499">
        <v>16</v>
      </c>
      <c r="K1235" s="1499">
        <v>5</v>
      </c>
      <c r="L1235" s="1499">
        <v>5</v>
      </c>
      <c r="M1235" s="1499">
        <v>21</v>
      </c>
      <c r="N1235" s="1499">
        <v>57</v>
      </c>
      <c r="O1235" s="1499">
        <v>97</v>
      </c>
      <c r="P1235" s="1499">
        <v>43</v>
      </c>
      <c r="Q1235" s="1499">
        <v>20</v>
      </c>
      <c r="R1235" s="1499">
        <v>17</v>
      </c>
      <c r="S1235" s="1499">
        <v>10</v>
      </c>
      <c r="T1235" s="1499">
        <v>8</v>
      </c>
      <c r="U1235" s="1499">
        <v>7</v>
      </c>
      <c r="V1235" s="1499">
        <v>1</v>
      </c>
      <c r="W1235" s="1499">
        <v>1</v>
      </c>
      <c r="X1235" s="1499" t="s">
        <v>36</v>
      </c>
      <c r="Y1235" s="1499" t="s">
        <v>36</v>
      </c>
      <c r="Z1235" s="1499" t="s">
        <v>36</v>
      </c>
      <c r="AA1235" s="1508" t="s">
        <v>36</v>
      </c>
      <c r="AB1235" s="1499">
        <v>127</v>
      </c>
      <c r="AC1235" s="1499">
        <v>360</v>
      </c>
      <c r="AD1235" s="1508">
        <v>27</v>
      </c>
      <c r="AE1235" s="1500">
        <v>24.708171206225682</v>
      </c>
      <c r="AF1235" s="1500">
        <v>70.038910505836569</v>
      </c>
      <c r="AG1235" s="1501">
        <v>5.2529182879377432</v>
      </c>
    </row>
    <row r="1236" spans="2:33" s="1520" customFormat="1" ht="11.45" customHeight="1" thickBot="1">
      <c r="B1236" s="1536"/>
      <c r="C1236" s="1590"/>
      <c r="D1236" s="1526" t="s">
        <v>32</v>
      </c>
      <c r="E1236" s="1512">
        <v>549</v>
      </c>
      <c r="F1236" s="1513">
        <v>9</v>
      </c>
      <c r="G1236" s="1513">
        <v>28</v>
      </c>
      <c r="H1236" s="1513">
        <v>81</v>
      </c>
      <c r="I1236" s="1513">
        <v>95</v>
      </c>
      <c r="J1236" s="1513">
        <v>24</v>
      </c>
      <c r="K1236" s="1513">
        <v>6</v>
      </c>
      <c r="L1236" s="1513">
        <v>7</v>
      </c>
      <c r="M1236" s="1513">
        <v>18</v>
      </c>
      <c r="N1236" s="1513">
        <v>77</v>
      </c>
      <c r="O1236" s="1513">
        <v>107</v>
      </c>
      <c r="P1236" s="1513">
        <v>41</v>
      </c>
      <c r="Q1236" s="1513">
        <v>27</v>
      </c>
      <c r="R1236" s="1513">
        <v>3</v>
      </c>
      <c r="S1236" s="1513">
        <v>10</v>
      </c>
      <c r="T1236" s="1513">
        <v>11</v>
      </c>
      <c r="U1236" s="1513">
        <v>4</v>
      </c>
      <c r="V1236" s="1513" t="s">
        <v>36</v>
      </c>
      <c r="W1236" s="1513">
        <v>1</v>
      </c>
      <c r="X1236" s="1513" t="s">
        <v>36</v>
      </c>
      <c r="Y1236" s="1513" t="s">
        <v>36</v>
      </c>
      <c r="Z1236" s="1513" t="s">
        <v>36</v>
      </c>
      <c r="AA1236" s="1512" t="s">
        <v>36</v>
      </c>
      <c r="AB1236" s="1513">
        <v>118</v>
      </c>
      <c r="AC1236" s="1513">
        <v>405</v>
      </c>
      <c r="AD1236" s="1512">
        <v>26</v>
      </c>
      <c r="AE1236" s="1514">
        <v>21.493624772313296</v>
      </c>
      <c r="AF1236" s="1514">
        <v>73.770491803278688</v>
      </c>
      <c r="AG1236" s="1515">
        <v>4.7358834244080148</v>
      </c>
    </row>
    <row r="1237" spans="2:33" s="1520" customFormat="1" ht="11.45" customHeight="1" thickTop="1">
      <c r="B1237" s="1591" t="s">
        <v>1832</v>
      </c>
      <c r="C1237" s="1508">
        <v>16166</v>
      </c>
      <c r="D1237" s="1518" t="s">
        <v>1435</v>
      </c>
      <c r="E1237" s="1508">
        <v>38081</v>
      </c>
      <c r="F1237" s="1499">
        <v>1145</v>
      </c>
      <c r="G1237" s="1499">
        <v>1387</v>
      </c>
      <c r="H1237" s="1499">
        <v>1446</v>
      </c>
      <c r="I1237" s="1499">
        <v>1390</v>
      </c>
      <c r="J1237" s="1499">
        <v>1074</v>
      </c>
      <c r="K1237" s="1499">
        <v>1210</v>
      </c>
      <c r="L1237" s="1499">
        <v>1403</v>
      </c>
      <c r="M1237" s="1499">
        <v>1807</v>
      </c>
      <c r="N1237" s="1499">
        <v>2045</v>
      </c>
      <c r="O1237" s="1499">
        <v>2271</v>
      </c>
      <c r="P1237" s="1499">
        <v>1989</v>
      </c>
      <c r="Q1237" s="1499">
        <v>2321</v>
      </c>
      <c r="R1237" s="1499">
        <v>2988</v>
      </c>
      <c r="S1237" s="1499">
        <v>4209</v>
      </c>
      <c r="T1237" s="1499">
        <v>4201</v>
      </c>
      <c r="U1237" s="1499">
        <v>2568</v>
      </c>
      <c r="V1237" s="1499">
        <v>2025</v>
      </c>
      <c r="W1237" s="1499">
        <v>1488</v>
      </c>
      <c r="X1237" s="1499">
        <v>764</v>
      </c>
      <c r="Y1237" s="1499">
        <v>217</v>
      </c>
      <c r="Z1237" s="1499">
        <v>31</v>
      </c>
      <c r="AA1237" s="1508">
        <v>102</v>
      </c>
      <c r="AB1237" s="1499">
        <v>3978</v>
      </c>
      <c r="AC1237" s="1499">
        <v>18498</v>
      </c>
      <c r="AD1237" s="1508">
        <v>15503</v>
      </c>
      <c r="AE1237" s="1500">
        <v>10.474209431527949</v>
      </c>
      <c r="AF1237" s="1500">
        <v>48.705863766818503</v>
      </c>
      <c r="AG1237" s="1501">
        <v>40.819926801653544</v>
      </c>
    </row>
    <row r="1238" spans="2:33" s="1520" customFormat="1" ht="11.45" customHeight="1">
      <c r="B1238" s="1521"/>
      <c r="C1238" s="1522"/>
      <c r="D1238" s="1523" t="s">
        <v>31</v>
      </c>
      <c r="E1238" s="1508">
        <v>17688</v>
      </c>
      <c r="F1238" s="1499">
        <v>580</v>
      </c>
      <c r="G1238" s="1499">
        <v>716</v>
      </c>
      <c r="H1238" s="1499">
        <v>728</v>
      </c>
      <c r="I1238" s="1499">
        <v>708</v>
      </c>
      <c r="J1238" s="1499">
        <v>529</v>
      </c>
      <c r="K1238" s="1499">
        <v>588</v>
      </c>
      <c r="L1238" s="1499">
        <v>711</v>
      </c>
      <c r="M1238" s="1499">
        <v>900</v>
      </c>
      <c r="N1238" s="1499">
        <v>986</v>
      </c>
      <c r="O1238" s="1499">
        <v>1077</v>
      </c>
      <c r="P1238" s="1499">
        <v>906</v>
      </c>
      <c r="Q1238" s="1499">
        <v>1032</v>
      </c>
      <c r="R1238" s="1499">
        <v>1422</v>
      </c>
      <c r="S1238" s="1499">
        <v>2030</v>
      </c>
      <c r="T1238" s="1499">
        <v>2040</v>
      </c>
      <c r="U1238" s="1499">
        <v>1159</v>
      </c>
      <c r="V1238" s="1499">
        <v>793</v>
      </c>
      <c r="W1238" s="1499">
        <v>477</v>
      </c>
      <c r="X1238" s="1499">
        <v>192</v>
      </c>
      <c r="Y1238" s="1499">
        <v>38</v>
      </c>
      <c r="Z1238" s="1499">
        <v>1</v>
      </c>
      <c r="AA1238" s="1508">
        <v>75</v>
      </c>
      <c r="AB1238" s="1499">
        <v>2024</v>
      </c>
      <c r="AC1238" s="1499">
        <v>8859</v>
      </c>
      <c r="AD1238" s="1508">
        <v>6730</v>
      </c>
      <c r="AE1238" s="1500">
        <v>11.491511951399534</v>
      </c>
      <c r="AF1238" s="1500">
        <v>50.298075285300627</v>
      </c>
      <c r="AG1238" s="1501">
        <v>38.210412763299836</v>
      </c>
    </row>
    <row r="1239" spans="2:33" s="1520" customFormat="1" ht="11.45" customHeight="1" thickBot="1">
      <c r="B1239" s="1524"/>
      <c r="C1239" s="1590"/>
      <c r="D1239" s="1526" t="s">
        <v>32</v>
      </c>
      <c r="E1239" s="1512">
        <v>20393</v>
      </c>
      <c r="F1239" s="1513">
        <v>565</v>
      </c>
      <c r="G1239" s="1513">
        <v>671</v>
      </c>
      <c r="H1239" s="1513">
        <v>718</v>
      </c>
      <c r="I1239" s="1513">
        <v>682</v>
      </c>
      <c r="J1239" s="1513">
        <v>545</v>
      </c>
      <c r="K1239" s="1513">
        <v>622</v>
      </c>
      <c r="L1239" s="1513">
        <v>692</v>
      </c>
      <c r="M1239" s="1513">
        <v>907</v>
      </c>
      <c r="N1239" s="1513">
        <v>1059</v>
      </c>
      <c r="O1239" s="1513">
        <v>1194</v>
      </c>
      <c r="P1239" s="1513">
        <v>1083</v>
      </c>
      <c r="Q1239" s="1513">
        <v>1289</v>
      </c>
      <c r="R1239" s="1513">
        <v>1566</v>
      </c>
      <c r="S1239" s="1513">
        <v>2179</v>
      </c>
      <c r="T1239" s="1513">
        <v>2161</v>
      </c>
      <c r="U1239" s="1513">
        <v>1409</v>
      </c>
      <c r="V1239" s="1513">
        <v>1232</v>
      </c>
      <c r="W1239" s="1513">
        <v>1011</v>
      </c>
      <c r="X1239" s="1513">
        <v>572</v>
      </c>
      <c r="Y1239" s="1513">
        <v>179</v>
      </c>
      <c r="Z1239" s="1513">
        <v>30</v>
      </c>
      <c r="AA1239" s="1512">
        <v>27</v>
      </c>
      <c r="AB1239" s="1513">
        <v>1954</v>
      </c>
      <c r="AC1239" s="1513">
        <v>9639</v>
      </c>
      <c r="AD1239" s="1512">
        <v>8773</v>
      </c>
      <c r="AE1239" s="1514">
        <v>9.5944220760090353</v>
      </c>
      <c r="AF1239" s="1514">
        <v>47.328881469115188</v>
      </c>
      <c r="AG1239" s="1515">
        <v>43.076696454875773</v>
      </c>
    </row>
    <row r="1240" spans="2:33" s="1520" customFormat="1" ht="11.45" customHeight="1" thickTop="1">
      <c r="B1240" s="1516" t="s">
        <v>1833</v>
      </c>
      <c r="C1240" s="1508">
        <v>5597</v>
      </c>
      <c r="D1240" s="1518" t="s">
        <v>1435</v>
      </c>
      <c r="E1240" s="1508">
        <v>13766</v>
      </c>
      <c r="F1240" s="1499">
        <v>441</v>
      </c>
      <c r="G1240" s="1499">
        <v>563</v>
      </c>
      <c r="H1240" s="1499">
        <v>634</v>
      </c>
      <c r="I1240" s="1499">
        <v>566</v>
      </c>
      <c r="J1240" s="1499">
        <v>431</v>
      </c>
      <c r="K1240" s="1499">
        <v>483</v>
      </c>
      <c r="L1240" s="1499">
        <v>550</v>
      </c>
      <c r="M1240" s="1499">
        <v>722</v>
      </c>
      <c r="N1240" s="1499">
        <v>804</v>
      </c>
      <c r="O1240" s="1499">
        <v>851</v>
      </c>
      <c r="P1240" s="1499">
        <v>721</v>
      </c>
      <c r="Q1240" s="1499">
        <v>853</v>
      </c>
      <c r="R1240" s="1499">
        <v>1070</v>
      </c>
      <c r="S1240" s="1499">
        <v>1453</v>
      </c>
      <c r="T1240" s="1499">
        <v>1480</v>
      </c>
      <c r="U1240" s="1499">
        <v>872</v>
      </c>
      <c r="V1240" s="1499">
        <v>572</v>
      </c>
      <c r="W1240" s="1499">
        <v>390</v>
      </c>
      <c r="X1240" s="1499">
        <v>193</v>
      </c>
      <c r="Y1240" s="1499">
        <v>61</v>
      </c>
      <c r="Z1240" s="1499">
        <v>10</v>
      </c>
      <c r="AA1240" s="1508">
        <v>46</v>
      </c>
      <c r="AB1240" s="1499">
        <v>1638</v>
      </c>
      <c r="AC1240" s="1499">
        <v>7051</v>
      </c>
      <c r="AD1240" s="1508">
        <v>5031</v>
      </c>
      <c r="AE1240" s="1500">
        <v>11.938775510204081</v>
      </c>
      <c r="AF1240" s="1500">
        <v>51.392128279883387</v>
      </c>
      <c r="AG1240" s="1501">
        <v>36.669096209912539</v>
      </c>
    </row>
    <row r="1241" spans="2:33" s="1520" customFormat="1" ht="11.45" customHeight="1">
      <c r="B1241" s="1521"/>
      <c r="C1241" s="1577"/>
      <c r="D1241" s="1523" t="s">
        <v>31</v>
      </c>
      <c r="E1241" s="1508">
        <v>6436</v>
      </c>
      <c r="F1241" s="1499">
        <v>230</v>
      </c>
      <c r="G1241" s="1499">
        <v>289</v>
      </c>
      <c r="H1241" s="1499">
        <v>324</v>
      </c>
      <c r="I1241" s="1499">
        <v>285</v>
      </c>
      <c r="J1241" s="1499">
        <v>204</v>
      </c>
      <c r="K1241" s="1499">
        <v>233</v>
      </c>
      <c r="L1241" s="1499">
        <v>265</v>
      </c>
      <c r="M1241" s="1499">
        <v>367</v>
      </c>
      <c r="N1241" s="1499">
        <v>375</v>
      </c>
      <c r="O1241" s="1499">
        <v>402</v>
      </c>
      <c r="P1241" s="1499">
        <v>324</v>
      </c>
      <c r="Q1241" s="1499">
        <v>370</v>
      </c>
      <c r="R1241" s="1499">
        <v>485</v>
      </c>
      <c r="S1241" s="1499">
        <v>698</v>
      </c>
      <c r="T1241" s="1499">
        <v>710</v>
      </c>
      <c r="U1241" s="1499">
        <v>412</v>
      </c>
      <c r="V1241" s="1499">
        <v>231</v>
      </c>
      <c r="W1241" s="1499">
        <v>136</v>
      </c>
      <c r="X1241" s="1499">
        <v>55</v>
      </c>
      <c r="Y1241" s="1499">
        <v>10</v>
      </c>
      <c r="Z1241" s="1499">
        <v>0</v>
      </c>
      <c r="AA1241" s="1508">
        <v>31</v>
      </c>
      <c r="AB1241" s="1499">
        <v>843</v>
      </c>
      <c r="AC1241" s="1499">
        <v>3310</v>
      </c>
      <c r="AD1241" s="1508">
        <v>2252</v>
      </c>
      <c r="AE1241" s="1500">
        <v>13.161592505854802</v>
      </c>
      <c r="AF1241" s="1500">
        <v>51.678376268540205</v>
      </c>
      <c r="AG1241" s="1501">
        <v>35.160031225604996</v>
      </c>
    </row>
    <row r="1242" spans="2:33" s="1520" customFormat="1" ht="11.45" customHeight="1">
      <c r="B1242" s="1529"/>
      <c r="C1242" s="1580"/>
      <c r="D1242" s="1531" t="s">
        <v>32</v>
      </c>
      <c r="E1242" s="1581">
        <v>7330</v>
      </c>
      <c r="F1242" s="1582">
        <v>211</v>
      </c>
      <c r="G1242" s="1582">
        <v>274</v>
      </c>
      <c r="H1242" s="1582">
        <v>310</v>
      </c>
      <c r="I1242" s="1582">
        <v>281</v>
      </c>
      <c r="J1242" s="1582">
        <v>227</v>
      </c>
      <c r="K1242" s="1582">
        <v>250</v>
      </c>
      <c r="L1242" s="1582">
        <v>285</v>
      </c>
      <c r="M1242" s="1582">
        <v>355</v>
      </c>
      <c r="N1242" s="1582">
        <v>429</v>
      </c>
      <c r="O1242" s="1582">
        <v>449</v>
      </c>
      <c r="P1242" s="1582">
        <v>397</v>
      </c>
      <c r="Q1242" s="1582">
        <v>483</v>
      </c>
      <c r="R1242" s="1582">
        <v>585</v>
      </c>
      <c r="S1242" s="1582">
        <v>755</v>
      </c>
      <c r="T1242" s="1582">
        <v>770</v>
      </c>
      <c r="U1242" s="1582">
        <v>460</v>
      </c>
      <c r="V1242" s="1582">
        <v>341</v>
      </c>
      <c r="W1242" s="1582">
        <v>254</v>
      </c>
      <c r="X1242" s="1582">
        <v>138</v>
      </c>
      <c r="Y1242" s="1582">
        <v>51</v>
      </c>
      <c r="Z1242" s="1582">
        <v>10</v>
      </c>
      <c r="AA1242" s="1581">
        <v>15</v>
      </c>
      <c r="AB1242" s="1582">
        <v>795</v>
      </c>
      <c r="AC1242" s="1582">
        <v>3741</v>
      </c>
      <c r="AD1242" s="1581">
        <v>2779</v>
      </c>
      <c r="AE1242" s="1534">
        <v>10.868079289131922</v>
      </c>
      <c r="AF1242" s="1534">
        <v>51.141490088858511</v>
      </c>
      <c r="AG1242" s="1535">
        <v>37.990430622009569</v>
      </c>
    </row>
    <row r="1243" spans="2:33" s="1520" customFormat="1" ht="11.45" customHeight="1">
      <c r="B1243" s="1536" t="s">
        <v>1834</v>
      </c>
      <c r="C1243" s="1508">
        <v>510</v>
      </c>
      <c r="D1243" s="1518" t="s">
        <v>1435</v>
      </c>
      <c r="E1243" s="1508">
        <v>1178</v>
      </c>
      <c r="F1243" s="1499">
        <v>38</v>
      </c>
      <c r="G1243" s="1499">
        <v>46</v>
      </c>
      <c r="H1243" s="1499">
        <v>55</v>
      </c>
      <c r="I1243" s="1499">
        <v>65</v>
      </c>
      <c r="J1243" s="1499">
        <v>36</v>
      </c>
      <c r="K1243" s="1499">
        <v>32</v>
      </c>
      <c r="L1243" s="1499">
        <v>45</v>
      </c>
      <c r="M1243" s="1499">
        <v>61</v>
      </c>
      <c r="N1243" s="1499">
        <v>69</v>
      </c>
      <c r="O1243" s="1499">
        <v>80</v>
      </c>
      <c r="P1243" s="1499">
        <v>83</v>
      </c>
      <c r="Q1243" s="1499">
        <v>86</v>
      </c>
      <c r="R1243" s="1499">
        <v>97</v>
      </c>
      <c r="S1243" s="1499">
        <v>96</v>
      </c>
      <c r="T1243" s="1499">
        <v>108</v>
      </c>
      <c r="U1243" s="1499">
        <v>59</v>
      </c>
      <c r="V1243" s="1499">
        <v>65</v>
      </c>
      <c r="W1243" s="1499">
        <v>40</v>
      </c>
      <c r="X1243" s="1499">
        <v>16</v>
      </c>
      <c r="Y1243" s="1499">
        <v>1</v>
      </c>
      <c r="Z1243" s="1499" t="s">
        <v>36</v>
      </c>
      <c r="AA1243" s="1508" t="s">
        <v>36</v>
      </c>
      <c r="AB1243" s="1499">
        <v>139</v>
      </c>
      <c r="AC1243" s="1499">
        <v>654</v>
      </c>
      <c r="AD1243" s="1508">
        <v>385</v>
      </c>
      <c r="AE1243" s="1500">
        <v>11.799660441426147</v>
      </c>
      <c r="AF1243" s="1500">
        <v>55.517826825127337</v>
      </c>
      <c r="AG1243" s="1501">
        <v>32.682512733446515</v>
      </c>
    </row>
    <row r="1244" spans="2:33" s="1520" customFormat="1" ht="11.45" customHeight="1">
      <c r="B1244" s="1521"/>
      <c r="C1244" s="1522"/>
      <c r="D1244" s="1523" t="s">
        <v>31</v>
      </c>
      <c r="E1244" s="1508">
        <v>522</v>
      </c>
      <c r="F1244" s="1499">
        <v>20</v>
      </c>
      <c r="G1244" s="1499">
        <v>23</v>
      </c>
      <c r="H1244" s="1499">
        <v>28</v>
      </c>
      <c r="I1244" s="1499">
        <v>25</v>
      </c>
      <c r="J1244" s="1499">
        <v>16</v>
      </c>
      <c r="K1244" s="1499">
        <v>15</v>
      </c>
      <c r="L1244" s="1499">
        <v>21</v>
      </c>
      <c r="M1244" s="1499">
        <v>34</v>
      </c>
      <c r="N1244" s="1499">
        <v>34</v>
      </c>
      <c r="O1244" s="1499">
        <v>35</v>
      </c>
      <c r="P1244" s="1499">
        <v>31</v>
      </c>
      <c r="Q1244" s="1499">
        <v>35</v>
      </c>
      <c r="R1244" s="1499">
        <v>45</v>
      </c>
      <c r="S1244" s="1499">
        <v>42</v>
      </c>
      <c r="T1244" s="1499">
        <v>53</v>
      </c>
      <c r="U1244" s="1499">
        <v>22</v>
      </c>
      <c r="V1244" s="1499">
        <v>27</v>
      </c>
      <c r="W1244" s="1499">
        <v>13</v>
      </c>
      <c r="X1244" s="1499">
        <v>3</v>
      </c>
      <c r="Y1244" s="1499" t="s">
        <v>36</v>
      </c>
      <c r="Z1244" s="1499" t="s">
        <v>36</v>
      </c>
      <c r="AA1244" s="1508" t="s">
        <v>36</v>
      </c>
      <c r="AB1244" s="1499">
        <v>71</v>
      </c>
      <c r="AC1244" s="1499">
        <v>291</v>
      </c>
      <c r="AD1244" s="1508">
        <v>160</v>
      </c>
      <c r="AE1244" s="1500">
        <v>13.601532567049809</v>
      </c>
      <c r="AF1244" s="1500">
        <v>55.747126436781613</v>
      </c>
      <c r="AG1244" s="1501">
        <v>30.651340996168582</v>
      </c>
    </row>
    <row r="1245" spans="2:33" s="1520" customFormat="1" ht="11.45" customHeight="1">
      <c r="B1245" s="1537"/>
      <c r="C1245" s="1546"/>
      <c r="D1245" s="1518" t="s">
        <v>32</v>
      </c>
      <c r="E1245" s="1508">
        <v>656</v>
      </c>
      <c r="F1245" s="1499">
        <v>18</v>
      </c>
      <c r="G1245" s="1499">
        <v>23</v>
      </c>
      <c r="H1245" s="1499">
        <v>27</v>
      </c>
      <c r="I1245" s="1499">
        <v>40</v>
      </c>
      <c r="J1245" s="1499">
        <v>20</v>
      </c>
      <c r="K1245" s="1499">
        <v>17</v>
      </c>
      <c r="L1245" s="1499">
        <v>24</v>
      </c>
      <c r="M1245" s="1499">
        <v>27</v>
      </c>
      <c r="N1245" s="1499">
        <v>35</v>
      </c>
      <c r="O1245" s="1499">
        <v>45</v>
      </c>
      <c r="P1245" s="1499">
        <v>52</v>
      </c>
      <c r="Q1245" s="1499">
        <v>51</v>
      </c>
      <c r="R1245" s="1499">
        <v>52</v>
      </c>
      <c r="S1245" s="1499">
        <v>54</v>
      </c>
      <c r="T1245" s="1499">
        <v>55</v>
      </c>
      <c r="U1245" s="1499">
        <v>37</v>
      </c>
      <c r="V1245" s="1499">
        <v>38</v>
      </c>
      <c r="W1245" s="1499">
        <v>27</v>
      </c>
      <c r="X1245" s="1499">
        <v>13</v>
      </c>
      <c r="Y1245" s="1499">
        <v>1</v>
      </c>
      <c r="Z1245" s="1499" t="s">
        <v>36</v>
      </c>
      <c r="AA1245" s="1508" t="s">
        <v>36</v>
      </c>
      <c r="AB1245" s="1499">
        <v>68</v>
      </c>
      <c r="AC1245" s="1499">
        <v>363</v>
      </c>
      <c r="AD1245" s="1508">
        <v>225</v>
      </c>
      <c r="AE1245" s="1500">
        <v>10.365853658536585</v>
      </c>
      <c r="AF1245" s="1500">
        <v>55.335365853658537</v>
      </c>
      <c r="AG1245" s="1501">
        <v>34.298780487804883</v>
      </c>
    </row>
    <row r="1246" spans="2:33" s="1520" customFormat="1" ht="11.45" customHeight="1">
      <c r="B1246" s="1536" t="s">
        <v>1835</v>
      </c>
      <c r="C1246" s="1545">
        <v>38</v>
      </c>
      <c r="D1246" s="1547" t="s">
        <v>1435</v>
      </c>
      <c r="E1246" s="1545">
        <v>65</v>
      </c>
      <c r="F1246" s="1548">
        <v>2</v>
      </c>
      <c r="G1246" s="1548" t="s">
        <v>36</v>
      </c>
      <c r="H1246" s="1548">
        <v>3</v>
      </c>
      <c r="I1246" s="1548">
        <v>2</v>
      </c>
      <c r="J1246" s="1548">
        <v>1</v>
      </c>
      <c r="K1246" s="1548">
        <v>10</v>
      </c>
      <c r="L1246" s="1548">
        <v>2</v>
      </c>
      <c r="M1246" s="1548">
        <v>3</v>
      </c>
      <c r="N1246" s="1548">
        <v>4</v>
      </c>
      <c r="O1246" s="1548">
        <v>5</v>
      </c>
      <c r="P1246" s="1548">
        <v>1</v>
      </c>
      <c r="Q1246" s="1548">
        <v>4</v>
      </c>
      <c r="R1246" s="1548">
        <v>6</v>
      </c>
      <c r="S1246" s="1548">
        <v>3</v>
      </c>
      <c r="T1246" s="1548">
        <v>6</v>
      </c>
      <c r="U1246" s="1548">
        <v>4</v>
      </c>
      <c r="V1246" s="1548">
        <v>3</v>
      </c>
      <c r="W1246" s="1548">
        <v>1</v>
      </c>
      <c r="X1246" s="1548">
        <v>1</v>
      </c>
      <c r="Y1246" s="1548" t="s">
        <v>36</v>
      </c>
      <c r="Z1246" s="1548" t="s">
        <v>36</v>
      </c>
      <c r="AA1246" s="1545">
        <v>4</v>
      </c>
      <c r="AB1246" s="1548">
        <v>5</v>
      </c>
      <c r="AC1246" s="1548">
        <v>38</v>
      </c>
      <c r="AD1246" s="1545">
        <v>18</v>
      </c>
      <c r="AE1246" s="1549">
        <v>8.1967213114754092</v>
      </c>
      <c r="AF1246" s="1549">
        <v>62.295081967213115</v>
      </c>
      <c r="AG1246" s="1550">
        <v>29.508196721311474</v>
      </c>
    </row>
    <row r="1247" spans="2:33" s="1520" customFormat="1" ht="11.45" customHeight="1">
      <c r="B1247" s="1521"/>
      <c r="C1247" s="1522"/>
      <c r="D1247" s="1523" t="s">
        <v>31</v>
      </c>
      <c r="E1247" s="1508">
        <v>36</v>
      </c>
      <c r="F1247" s="1499" t="s">
        <v>36</v>
      </c>
      <c r="G1247" s="1499" t="s">
        <v>36</v>
      </c>
      <c r="H1247" s="1499">
        <v>2</v>
      </c>
      <c r="I1247" s="1499">
        <v>2</v>
      </c>
      <c r="J1247" s="1499">
        <v>1</v>
      </c>
      <c r="K1247" s="1499">
        <v>6</v>
      </c>
      <c r="L1247" s="1499" t="s">
        <v>36</v>
      </c>
      <c r="M1247" s="1499">
        <v>1</v>
      </c>
      <c r="N1247" s="1499">
        <v>2</v>
      </c>
      <c r="O1247" s="1499">
        <v>5</v>
      </c>
      <c r="P1247" s="1499">
        <v>1</v>
      </c>
      <c r="Q1247" s="1499">
        <v>1</v>
      </c>
      <c r="R1247" s="1499">
        <v>5</v>
      </c>
      <c r="S1247" s="1499">
        <v>2</v>
      </c>
      <c r="T1247" s="1499">
        <v>1</v>
      </c>
      <c r="U1247" s="1499">
        <v>2</v>
      </c>
      <c r="V1247" s="1499">
        <v>1</v>
      </c>
      <c r="W1247" s="1499">
        <v>1</v>
      </c>
      <c r="X1247" s="1499">
        <v>1</v>
      </c>
      <c r="Y1247" s="1499" t="s">
        <v>36</v>
      </c>
      <c r="Z1247" s="1499" t="s">
        <v>36</v>
      </c>
      <c r="AA1247" s="1508">
        <v>2</v>
      </c>
      <c r="AB1247" s="1499">
        <v>2</v>
      </c>
      <c r="AC1247" s="1499">
        <v>24</v>
      </c>
      <c r="AD1247" s="1508">
        <v>8</v>
      </c>
      <c r="AE1247" s="1500">
        <v>5.8823529411764701</v>
      </c>
      <c r="AF1247" s="1500">
        <v>70.588235294117652</v>
      </c>
      <c r="AG1247" s="1501">
        <v>23.52941176470588</v>
      </c>
    </row>
    <row r="1248" spans="2:33" s="1520" customFormat="1" ht="11.45" customHeight="1">
      <c r="B1248" s="1536"/>
      <c r="C1248" s="1538"/>
      <c r="D1248" s="1539" t="s">
        <v>32</v>
      </c>
      <c r="E1248" s="1540">
        <v>29</v>
      </c>
      <c r="F1248" s="1541">
        <v>2</v>
      </c>
      <c r="G1248" s="1541" t="s">
        <v>36</v>
      </c>
      <c r="H1248" s="1541">
        <v>1</v>
      </c>
      <c r="I1248" s="1541" t="s">
        <v>36</v>
      </c>
      <c r="J1248" s="1541" t="s">
        <v>36</v>
      </c>
      <c r="K1248" s="1541">
        <v>4</v>
      </c>
      <c r="L1248" s="1541">
        <v>2</v>
      </c>
      <c r="M1248" s="1541">
        <v>2</v>
      </c>
      <c r="N1248" s="1541">
        <v>2</v>
      </c>
      <c r="O1248" s="1541" t="s">
        <v>36</v>
      </c>
      <c r="P1248" s="1541" t="s">
        <v>36</v>
      </c>
      <c r="Q1248" s="1541">
        <v>3</v>
      </c>
      <c r="R1248" s="1541">
        <v>1</v>
      </c>
      <c r="S1248" s="1541">
        <v>1</v>
      </c>
      <c r="T1248" s="1541">
        <v>5</v>
      </c>
      <c r="U1248" s="1541">
        <v>2</v>
      </c>
      <c r="V1248" s="1541">
        <v>2</v>
      </c>
      <c r="W1248" s="1541" t="s">
        <v>36</v>
      </c>
      <c r="X1248" s="1541" t="s">
        <v>36</v>
      </c>
      <c r="Y1248" s="1541" t="s">
        <v>36</v>
      </c>
      <c r="Z1248" s="1541" t="s">
        <v>36</v>
      </c>
      <c r="AA1248" s="1540">
        <v>2</v>
      </c>
      <c r="AB1248" s="1541">
        <v>3</v>
      </c>
      <c r="AC1248" s="1541">
        <v>14</v>
      </c>
      <c r="AD1248" s="1540">
        <v>10</v>
      </c>
      <c r="AE1248" s="1542">
        <v>11.111111111111111</v>
      </c>
      <c r="AF1248" s="1542">
        <v>51.851851851851848</v>
      </c>
      <c r="AG1248" s="1543">
        <v>37.037037037037038</v>
      </c>
    </row>
    <row r="1249" spans="2:64" s="1520" customFormat="1" ht="11.45" customHeight="1">
      <c r="B1249" s="1544" t="s">
        <v>1836</v>
      </c>
      <c r="C1249" s="1508" t="s">
        <v>1509</v>
      </c>
      <c r="D1249" s="1518" t="s">
        <v>1435</v>
      </c>
      <c r="E1249" s="1508" t="s">
        <v>1509</v>
      </c>
      <c r="F1249" s="1499" t="s">
        <v>1509</v>
      </c>
      <c r="G1249" s="1499" t="s">
        <v>1509</v>
      </c>
      <c r="H1249" s="1499" t="s">
        <v>1509</v>
      </c>
      <c r="I1249" s="1499" t="s">
        <v>1509</v>
      </c>
      <c r="J1249" s="1499" t="s">
        <v>1509</v>
      </c>
      <c r="K1249" s="1499" t="s">
        <v>1509</v>
      </c>
      <c r="L1249" s="1499" t="s">
        <v>1509</v>
      </c>
      <c r="M1249" s="1499" t="s">
        <v>1509</v>
      </c>
      <c r="N1249" s="1499" t="s">
        <v>1509</v>
      </c>
      <c r="O1249" s="1499" t="s">
        <v>1509</v>
      </c>
      <c r="P1249" s="1499" t="s">
        <v>1509</v>
      </c>
      <c r="Q1249" s="1499" t="s">
        <v>1509</v>
      </c>
      <c r="R1249" s="1499" t="s">
        <v>1509</v>
      </c>
      <c r="S1249" s="1499" t="s">
        <v>1509</v>
      </c>
      <c r="T1249" s="1499" t="s">
        <v>1509</v>
      </c>
      <c r="U1249" s="1499" t="s">
        <v>1509</v>
      </c>
      <c r="V1249" s="1499" t="s">
        <v>1509</v>
      </c>
      <c r="W1249" s="1499" t="s">
        <v>1509</v>
      </c>
      <c r="X1249" s="1499" t="s">
        <v>1509</v>
      </c>
      <c r="Y1249" s="1499" t="s">
        <v>1509</v>
      </c>
      <c r="Z1249" s="1499" t="s">
        <v>1509</v>
      </c>
      <c r="AA1249" s="1508" t="s">
        <v>1509</v>
      </c>
      <c r="AB1249" s="1499" t="s">
        <v>1509</v>
      </c>
      <c r="AC1249" s="1499" t="s">
        <v>1509</v>
      </c>
      <c r="AD1249" s="1508" t="s">
        <v>1509</v>
      </c>
      <c r="AE1249" s="1500" t="s">
        <v>1509</v>
      </c>
      <c r="AF1249" s="1500" t="s">
        <v>1509</v>
      </c>
      <c r="AG1249" s="1501" t="s">
        <v>1509</v>
      </c>
    </row>
    <row r="1250" spans="2:64" s="1520" customFormat="1" ht="11.45" customHeight="1">
      <c r="B1250" s="1521"/>
      <c r="C1250" s="1522"/>
      <c r="D1250" s="1523" t="s">
        <v>31</v>
      </c>
      <c r="E1250" s="1508" t="s">
        <v>1509</v>
      </c>
      <c r="F1250" s="1499" t="s">
        <v>1509</v>
      </c>
      <c r="G1250" s="1499" t="s">
        <v>1509</v>
      </c>
      <c r="H1250" s="1499" t="s">
        <v>1509</v>
      </c>
      <c r="I1250" s="1499" t="s">
        <v>1509</v>
      </c>
      <c r="J1250" s="1499" t="s">
        <v>1509</v>
      </c>
      <c r="K1250" s="1499" t="s">
        <v>1509</v>
      </c>
      <c r="L1250" s="1499" t="s">
        <v>1509</v>
      </c>
      <c r="M1250" s="1499" t="s">
        <v>1509</v>
      </c>
      <c r="N1250" s="1499" t="s">
        <v>1509</v>
      </c>
      <c r="O1250" s="1499" t="s">
        <v>1509</v>
      </c>
      <c r="P1250" s="1499" t="s">
        <v>1509</v>
      </c>
      <c r="Q1250" s="1499" t="s">
        <v>1509</v>
      </c>
      <c r="R1250" s="1499" t="s">
        <v>1509</v>
      </c>
      <c r="S1250" s="1499" t="s">
        <v>1509</v>
      </c>
      <c r="T1250" s="1499" t="s">
        <v>1509</v>
      </c>
      <c r="U1250" s="1499" t="s">
        <v>1509</v>
      </c>
      <c r="V1250" s="1499" t="s">
        <v>1509</v>
      </c>
      <c r="W1250" s="1499" t="s">
        <v>1509</v>
      </c>
      <c r="X1250" s="1499" t="s">
        <v>1509</v>
      </c>
      <c r="Y1250" s="1499" t="s">
        <v>1509</v>
      </c>
      <c r="Z1250" s="1499" t="s">
        <v>1509</v>
      </c>
      <c r="AA1250" s="1508" t="s">
        <v>1509</v>
      </c>
      <c r="AB1250" s="1499" t="s">
        <v>1509</v>
      </c>
      <c r="AC1250" s="1499" t="s">
        <v>1509</v>
      </c>
      <c r="AD1250" s="1508" t="s">
        <v>1509</v>
      </c>
      <c r="AE1250" s="1500" t="s">
        <v>1509</v>
      </c>
      <c r="AF1250" s="1500" t="s">
        <v>1509</v>
      </c>
      <c r="AG1250" s="1501" t="s">
        <v>1509</v>
      </c>
    </row>
    <row r="1251" spans="2:64" s="1520" customFormat="1" ht="11.45" customHeight="1">
      <c r="B1251" s="1537"/>
      <c r="C1251" s="1538"/>
      <c r="D1251" s="1539" t="s">
        <v>32</v>
      </c>
      <c r="E1251" s="1540" t="s">
        <v>1509</v>
      </c>
      <c r="F1251" s="1541" t="s">
        <v>1509</v>
      </c>
      <c r="G1251" s="1541" t="s">
        <v>1509</v>
      </c>
      <c r="H1251" s="1541" t="s">
        <v>1509</v>
      </c>
      <c r="I1251" s="1541" t="s">
        <v>1509</v>
      </c>
      <c r="J1251" s="1541" t="s">
        <v>1509</v>
      </c>
      <c r="K1251" s="1541" t="s">
        <v>1509</v>
      </c>
      <c r="L1251" s="1541" t="s">
        <v>1509</v>
      </c>
      <c r="M1251" s="1541" t="s">
        <v>1509</v>
      </c>
      <c r="N1251" s="1541" t="s">
        <v>1509</v>
      </c>
      <c r="O1251" s="1541" t="s">
        <v>1509</v>
      </c>
      <c r="P1251" s="1541" t="s">
        <v>1509</v>
      </c>
      <c r="Q1251" s="1541" t="s">
        <v>1509</v>
      </c>
      <c r="R1251" s="1541" t="s">
        <v>1509</v>
      </c>
      <c r="S1251" s="1541" t="s">
        <v>1509</v>
      </c>
      <c r="T1251" s="1541" t="s">
        <v>1509</v>
      </c>
      <c r="U1251" s="1541" t="s">
        <v>1509</v>
      </c>
      <c r="V1251" s="1541" t="s">
        <v>1509</v>
      </c>
      <c r="W1251" s="1541" t="s">
        <v>1509</v>
      </c>
      <c r="X1251" s="1541" t="s">
        <v>1509</v>
      </c>
      <c r="Y1251" s="1541" t="s">
        <v>1509</v>
      </c>
      <c r="Z1251" s="1541" t="s">
        <v>1509</v>
      </c>
      <c r="AA1251" s="1540" t="s">
        <v>1509</v>
      </c>
      <c r="AB1251" s="1541" t="s">
        <v>1509</v>
      </c>
      <c r="AC1251" s="1541" t="s">
        <v>1509</v>
      </c>
      <c r="AD1251" s="1540" t="s">
        <v>1509</v>
      </c>
      <c r="AE1251" s="1542" t="s">
        <v>1509</v>
      </c>
      <c r="AF1251" s="1542" t="s">
        <v>1509</v>
      </c>
      <c r="AG1251" s="1543" t="s">
        <v>1509</v>
      </c>
    </row>
    <row r="1252" spans="2:64" s="1520" customFormat="1" ht="11.45" customHeight="1">
      <c r="B1252" s="1536" t="s">
        <v>1837</v>
      </c>
      <c r="C1252" s="1508">
        <v>13</v>
      </c>
      <c r="D1252" s="1518" t="s">
        <v>1435</v>
      </c>
      <c r="E1252" s="1508">
        <v>32</v>
      </c>
      <c r="F1252" s="1499" t="s">
        <v>36</v>
      </c>
      <c r="G1252" s="1499" t="s">
        <v>36</v>
      </c>
      <c r="H1252" s="1499" t="s">
        <v>36</v>
      </c>
      <c r="I1252" s="1499" t="s">
        <v>36</v>
      </c>
      <c r="J1252" s="1499">
        <v>3</v>
      </c>
      <c r="K1252" s="1499">
        <v>1</v>
      </c>
      <c r="L1252" s="1499">
        <v>5</v>
      </c>
      <c r="M1252" s="1499">
        <v>1</v>
      </c>
      <c r="N1252" s="1499">
        <v>3</v>
      </c>
      <c r="O1252" s="1499" t="s">
        <v>36</v>
      </c>
      <c r="P1252" s="1499">
        <v>9</v>
      </c>
      <c r="Q1252" s="1499">
        <v>4</v>
      </c>
      <c r="R1252" s="1499">
        <v>2</v>
      </c>
      <c r="S1252" s="1499" t="s">
        <v>36</v>
      </c>
      <c r="T1252" s="1499">
        <v>3</v>
      </c>
      <c r="U1252" s="1499">
        <v>1</v>
      </c>
      <c r="V1252" s="1499" t="s">
        <v>36</v>
      </c>
      <c r="W1252" s="1499" t="s">
        <v>36</v>
      </c>
      <c r="X1252" s="1499" t="s">
        <v>36</v>
      </c>
      <c r="Y1252" s="1499" t="s">
        <v>36</v>
      </c>
      <c r="Z1252" s="1499" t="s">
        <v>36</v>
      </c>
      <c r="AA1252" s="1508" t="s">
        <v>36</v>
      </c>
      <c r="AB1252" s="1499" t="s">
        <v>36</v>
      </c>
      <c r="AC1252" s="1499">
        <v>28</v>
      </c>
      <c r="AD1252" s="1508">
        <v>4</v>
      </c>
      <c r="AE1252" s="1500">
        <v>0</v>
      </c>
      <c r="AF1252" s="1500">
        <v>87.5</v>
      </c>
      <c r="AG1252" s="1501">
        <v>12.5</v>
      </c>
    </row>
    <row r="1253" spans="2:64" s="1520" customFormat="1" ht="11.45" customHeight="1">
      <c r="B1253" s="1521"/>
      <c r="C1253" s="1522"/>
      <c r="D1253" s="1523" t="s">
        <v>31</v>
      </c>
      <c r="E1253" s="1508">
        <v>19</v>
      </c>
      <c r="F1253" s="1499" t="s">
        <v>36</v>
      </c>
      <c r="G1253" s="1499" t="s">
        <v>36</v>
      </c>
      <c r="H1253" s="1499" t="s">
        <v>36</v>
      </c>
      <c r="I1253" s="1499" t="s">
        <v>36</v>
      </c>
      <c r="J1253" s="1499">
        <v>3</v>
      </c>
      <c r="K1253" s="1499" t="s">
        <v>36</v>
      </c>
      <c r="L1253" s="1499">
        <v>3</v>
      </c>
      <c r="M1253" s="1499">
        <v>1</v>
      </c>
      <c r="N1253" s="1499">
        <v>3</v>
      </c>
      <c r="O1253" s="1499" t="s">
        <v>36</v>
      </c>
      <c r="P1253" s="1499">
        <v>3</v>
      </c>
      <c r="Q1253" s="1499">
        <v>3</v>
      </c>
      <c r="R1253" s="1499">
        <v>1</v>
      </c>
      <c r="S1253" s="1499" t="s">
        <v>36</v>
      </c>
      <c r="T1253" s="1499">
        <v>2</v>
      </c>
      <c r="U1253" s="1499" t="s">
        <v>36</v>
      </c>
      <c r="V1253" s="1499" t="s">
        <v>36</v>
      </c>
      <c r="W1253" s="1499" t="s">
        <v>36</v>
      </c>
      <c r="X1253" s="1499" t="s">
        <v>36</v>
      </c>
      <c r="Y1253" s="1499" t="s">
        <v>36</v>
      </c>
      <c r="Z1253" s="1499" t="s">
        <v>36</v>
      </c>
      <c r="AA1253" s="1508" t="s">
        <v>36</v>
      </c>
      <c r="AB1253" s="1499" t="s">
        <v>36</v>
      </c>
      <c r="AC1253" s="1499">
        <v>17</v>
      </c>
      <c r="AD1253" s="1508">
        <v>2</v>
      </c>
      <c r="AE1253" s="1500">
        <v>0</v>
      </c>
      <c r="AF1253" s="1500">
        <v>89.473684210526315</v>
      </c>
      <c r="AG1253" s="1501">
        <v>10.526315789473683</v>
      </c>
    </row>
    <row r="1254" spans="2:64" s="1520" customFormat="1" ht="11.45" customHeight="1">
      <c r="B1254" s="1536"/>
      <c r="C1254" s="1546"/>
      <c r="D1254" s="1518" t="s">
        <v>32</v>
      </c>
      <c r="E1254" s="1508">
        <v>13</v>
      </c>
      <c r="F1254" s="1499" t="s">
        <v>36</v>
      </c>
      <c r="G1254" s="1499" t="s">
        <v>36</v>
      </c>
      <c r="H1254" s="1499" t="s">
        <v>36</v>
      </c>
      <c r="I1254" s="1499" t="s">
        <v>36</v>
      </c>
      <c r="J1254" s="1499" t="s">
        <v>36</v>
      </c>
      <c r="K1254" s="1499">
        <v>1</v>
      </c>
      <c r="L1254" s="1499">
        <v>2</v>
      </c>
      <c r="M1254" s="1499" t="s">
        <v>36</v>
      </c>
      <c r="N1254" s="1499" t="s">
        <v>36</v>
      </c>
      <c r="O1254" s="1499" t="s">
        <v>36</v>
      </c>
      <c r="P1254" s="1499">
        <v>6</v>
      </c>
      <c r="Q1254" s="1499">
        <v>1</v>
      </c>
      <c r="R1254" s="1499">
        <v>1</v>
      </c>
      <c r="S1254" s="1499" t="s">
        <v>36</v>
      </c>
      <c r="T1254" s="1499">
        <v>1</v>
      </c>
      <c r="U1254" s="1499">
        <v>1</v>
      </c>
      <c r="V1254" s="1499" t="s">
        <v>36</v>
      </c>
      <c r="W1254" s="1499" t="s">
        <v>36</v>
      </c>
      <c r="X1254" s="1499" t="s">
        <v>36</v>
      </c>
      <c r="Y1254" s="1499" t="s">
        <v>36</v>
      </c>
      <c r="Z1254" s="1499" t="s">
        <v>36</v>
      </c>
      <c r="AA1254" s="1508" t="s">
        <v>36</v>
      </c>
      <c r="AB1254" s="1499" t="s">
        <v>36</v>
      </c>
      <c r="AC1254" s="1499">
        <v>11</v>
      </c>
      <c r="AD1254" s="1508">
        <v>2</v>
      </c>
      <c r="AE1254" s="1500">
        <v>0</v>
      </c>
      <c r="AF1254" s="1500">
        <v>84.615384615384613</v>
      </c>
      <c r="AG1254" s="1501">
        <v>15.384615384615385</v>
      </c>
    </row>
    <row r="1255" spans="2:64" s="1520" customFormat="1" ht="11.45" customHeight="1">
      <c r="B1255" s="1544" t="s">
        <v>1838</v>
      </c>
      <c r="C1255" s="1545">
        <v>272</v>
      </c>
      <c r="D1255" s="1547" t="s">
        <v>1435</v>
      </c>
      <c r="E1255" s="1545">
        <v>956</v>
      </c>
      <c r="F1255" s="1548">
        <v>42</v>
      </c>
      <c r="G1255" s="1548">
        <v>35</v>
      </c>
      <c r="H1255" s="1548">
        <v>32</v>
      </c>
      <c r="I1255" s="1548">
        <v>28</v>
      </c>
      <c r="J1255" s="1548">
        <v>23</v>
      </c>
      <c r="K1255" s="1548">
        <v>28</v>
      </c>
      <c r="L1255" s="1548">
        <v>36</v>
      </c>
      <c r="M1255" s="1548">
        <v>41</v>
      </c>
      <c r="N1255" s="1548">
        <v>53</v>
      </c>
      <c r="O1255" s="1548">
        <v>44</v>
      </c>
      <c r="P1255" s="1548">
        <v>39</v>
      </c>
      <c r="Q1255" s="1548">
        <v>61</v>
      </c>
      <c r="R1255" s="1548">
        <v>67</v>
      </c>
      <c r="S1255" s="1548">
        <v>91</v>
      </c>
      <c r="T1255" s="1548">
        <v>108</v>
      </c>
      <c r="U1255" s="1548">
        <v>97</v>
      </c>
      <c r="V1255" s="1548">
        <v>65</v>
      </c>
      <c r="W1255" s="1548">
        <v>36</v>
      </c>
      <c r="X1255" s="1548">
        <v>17</v>
      </c>
      <c r="Y1255" s="1548">
        <v>13</v>
      </c>
      <c r="Z1255" s="1548" t="s">
        <v>36</v>
      </c>
      <c r="AA1255" s="1545" t="s">
        <v>36</v>
      </c>
      <c r="AB1255" s="1548">
        <v>109</v>
      </c>
      <c r="AC1255" s="1548">
        <v>420</v>
      </c>
      <c r="AD1255" s="1545">
        <v>427</v>
      </c>
      <c r="AE1255" s="1549">
        <v>11.401673640167365</v>
      </c>
      <c r="AF1255" s="1549">
        <v>43.93305439330544</v>
      </c>
      <c r="AG1255" s="1550">
        <v>44.6652719665272</v>
      </c>
    </row>
    <row r="1256" spans="2:64" s="1520" customFormat="1" ht="11.45" customHeight="1">
      <c r="B1256" s="1521"/>
      <c r="C1256" s="1522"/>
      <c r="D1256" s="1523" t="s">
        <v>31</v>
      </c>
      <c r="E1256" s="1508">
        <v>449</v>
      </c>
      <c r="F1256" s="1499">
        <v>23</v>
      </c>
      <c r="G1256" s="1499">
        <v>17</v>
      </c>
      <c r="H1256" s="1499">
        <v>14</v>
      </c>
      <c r="I1256" s="1499">
        <v>15</v>
      </c>
      <c r="J1256" s="1499">
        <v>11</v>
      </c>
      <c r="K1256" s="1499">
        <v>13</v>
      </c>
      <c r="L1256" s="1499">
        <v>19</v>
      </c>
      <c r="M1256" s="1499">
        <v>20</v>
      </c>
      <c r="N1256" s="1499">
        <v>25</v>
      </c>
      <c r="O1256" s="1499">
        <v>21</v>
      </c>
      <c r="P1256" s="1499">
        <v>20</v>
      </c>
      <c r="Q1256" s="1499">
        <v>33</v>
      </c>
      <c r="R1256" s="1499">
        <v>34</v>
      </c>
      <c r="S1256" s="1499">
        <v>43</v>
      </c>
      <c r="T1256" s="1499">
        <v>51</v>
      </c>
      <c r="U1256" s="1499">
        <v>47</v>
      </c>
      <c r="V1256" s="1499">
        <v>26</v>
      </c>
      <c r="W1256" s="1499">
        <v>10</v>
      </c>
      <c r="X1256" s="1499">
        <v>6</v>
      </c>
      <c r="Y1256" s="1499">
        <v>1</v>
      </c>
      <c r="Z1256" s="1499" t="s">
        <v>36</v>
      </c>
      <c r="AA1256" s="1508" t="s">
        <v>36</v>
      </c>
      <c r="AB1256" s="1499">
        <v>54</v>
      </c>
      <c r="AC1256" s="1499">
        <v>211</v>
      </c>
      <c r="AD1256" s="1508">
        <v>184</v>
      </c>
      <c r="AE1256" s="1500">
        <v>12.026726057906458</v>
      </c>
      <c r="AF1256" s="1500">
        <v>46.993318485523382</v>
      </c>
      <c r="AG1256" s="1501">
        <v>40.979955456570153</v>
      </c>
    </row>
    <row r="1257" spans="2:64" s="1520" customFormat="1" ht="11.45" customHeight="1">
      <c r="B1257" s="1537"/>
      <c r="C1257" s="1538"/>
      <c r="D1257" s="1539" t="s">
        <v>32</v>
      </c>
      <c r="E1257" s="1540">
        <v>507</v>
      </c>
      <c r="F1257" s="1541">
        <v>19</v>
      </c>
      <c r="G1257" s="1541">
        <v>18</v>
      </c>
      <c r="H1257" s="1541">
        <v>18</v>
      </c>
      <c r="I1257" s="1541">
        <v>13</v>
      </c>
      <c r="J1257" s="1541">
        <v>12</v>
      </c>
      <c r="K1257" s="1541">
        <v>15</v>
      </c>
      <c r="L1257" s="1541">
        <v>17</v>
      </c>
      <c r="M1257" s="1541">
        <v>21</v>
      </c>
      <c r="N1257" s="1541">
        <v>28</v>
      </c>
      <c r="O1257" s="1541">
        <v>23</v>
      </c>
      <c r="P1257" s="1541">
        <v>19</v>
      </c>
      <c r="Q1257" s="1541">
        <v>28</v>
      </c>
      <c r="R1257" s="1541">
        <v>33</v>
      </c>
      <c r="S1257" s="1541">
        <v>48</v>
      </c>
      <c r="T1257" s="1541">
        <v>57</v>
      </c>
      <c r="U1257" s="1541">
        <v>50</v>
      </c>
      <c r="V1257" s="1541">
        <v>39</v>
      </c>
      <c r="W1257" s="1541">
        <v>26</v>
      </c>
      <c r="X1257" s="1541">
        <v>11</v>
      </c>
      <c r="Y1257" s="1541">
        <v>12</v>
      </c>
      <c r="Z1257" s="1541" t="s">
        <v>36</v>
      </c>
      <c r="AA1257" s="1540" t="s">
        <v>36</v>
      </c>
      <c r="AB1257" s="1541">
        <v>55</v>
      </c>
      <c r="AC1257" s="1541">
        <v>209</v>
      </c>
      <c r="AD1257" s="1540">
        <v>243</v>
      </c>
      <c r="AE1257" s="1542">
        <v>10.848126232741617</v>
      </c>
      <c r="AF1257" s="1542">
        <v>41.222879684418146</v>
      </c>
      <c r="AG1257" s="1543">
        <v>47.928994082840234</v>
      </c>
    </row>
    <row r="1258" spans="2:64" s="1520" customFormat="1" ht="11.45" customHeight="1">
      <c r="B1258" s="1536" t="s">
        <v>1839</v>
      </c>
      <c r="C1258" s="1508">
        <v>300</v>
      </c>
      <c r="D1258" s="1518" t="s">
        <v>1435</v>
      </c>
      <c r="E1258" s="1508">
        <v>731</v>
      </c>
      <c r="F1258" s="1499">
        <v>52</v>
      </c>
      <c r="G1258" s="1499">
        <v>47</v>
      </c>
      <c r="H1258" s="1499">
        <v>63</v>
      </c>
      <c r="I1258" s="1499">
        <v>37</v>
      </c>
      <c r="J1258" s="1499">
        <v>28</v>
      </c>
      <c r="K1258" s="1499">
        <v>25</v>
      </c>
      <c r="L1258" s="1499">
        <v>41</v>
      </c>
      <c r="M1258" s="1499">
        <v>57</v>
      </c>
      <c r="N1258" s="1499">
        <v>40</v>
      </c>
      <c r="O1258" s="1499">
        <v>42</v>
      </c>
      <c r="P1258" s="1499">
        <v>37</v>
      </c>
      <c r="Q1258" s="1499">
        <v>36</v>
      </c>
      <c r="R1258" s="1499">
        <v>48</v>
      </c>
      <c r="S1258" s="1499">
        <v>56</v>
      </c>
      <c r="T1258" s="1499">
        <v>47</v>
      </c>
      <c r="U1258" s="1499">
        <v>26</v>
      </c>
      <c r="V1258" s="1499">
        <v>25</v>
      </c>
      <c r="W1258" s="1499">
        <v>16</v>
      </c>
      <c r="X1258" s="1499">
        <v>6</v>
      </c>
      <c r="Y1258" s="1499">
        <v>2</v>
      </c>
      <c r="Z1258" s="1499" t="s">
        <v>36</v>
      </c>
      <c r="AA1258" s="1508" t="s">
        <v>36</v>
      </c>
      <c r="AB1258" s="1499">
        <v>162</v>
      </c>
      <c r="AC1258" s="1499">
        <v>391</v>
      </c>
      <c r="AD1258" s="1508">
        <v>178</v>
      </c>
      <c r="AE1258" s="1500">
        <v>22.161422708618332</v>
      </c>
      <c r="AF1258" s="1500">
        <v>53.488372093023251</v>
      </c>
      <c r="AG1258" s="1501">
        <v>24.350205198358413</v>
      </c>
    </row>
    <row r="1259" spans="2:64" s="1520" customFormat="1" ht="11.45" customHeight="1">
      <c r="B1259" s="1521"/>
      <c r="C1259" s="1522"/>
      <c r="D1259" s="1523" t="s">
        <v>31</v>
      </c>
      <c r="E1259" s="1508">
        <v>343</v>
      </c>
      <c r="F1259" s="1499">
        <v>28</v>
      </c>
      <c r="G1259" s="1499">
        <v>23</v>
      </c>
      <c r="H1259" s="1499">
        <v>33</v>
      </c>
      <c r="I1259" s="1499">
        <v>19</v>
      </c>
      <c r="J1259" s="1499">
        <v>14</v>
      </c>
      <c r="K1259" s="1499">
        <v>11</v>
      </c>
      <c r="L1259" s="1499">
        <v>17</v>
      </c>
      <c r="M1259" s="1499">
        <v>28</v>
      </c>
      <c r="N1259" s="1499">
        <v>18</v>
      </c>
      <c r="O1259" s="1499">
        <v>17</v>
      </c>
      <c r="P1259" s="1499">
        <v>17</v>
      </c>
      <c r="Q1259" s="1499">
        <v>12</v>
      </c>
      <c r="R1259" s="1499">
        <v>26</v>
      </c>
      <c r="S1259" s="1499">
        <v>29</v>
      </c>
      <c r="T1259" s="1499">
        <v>17</v>
      </c>
      <c r="U1259" s="1499">
        <v>12</v>
      </c>
      <c r="V1259" s="1499">
        <v>10</v>
      </c>
      <c r="W1259" s="1499">
        <v>6</v>
      </c>
      <c r="X1259" s="1499">
        <v>4</v>
      </c>
      <c r="Y1259" s="1499">
        <v>2</v>
      </c>
      <c r="Z1259" s="1499" t="s">
        <v>36</v>
      </c>
      <c r="AA1259" s="1508" t="s">
        <v>36</v>
      </c>
      <c r="AB1259" s="1499">
        <v>84</v>
      </c>
      <c r="AC1259" s="1499">
        <v>179</v>
      </c>
      <c r="AD1259" s="1508">
        <v>80</v>
      </c>
      <c r="AE1259" s="1500">
        <v>24.489795918367346</v>
      </c>
      <c r="AF1259" s="1500">
        <v>52.186588921282798</v>
      </c>
      <c r="AG1259" s="1501">
        <v>23.323615160349853</v>
      </c>
    </row>
    <row r="1260" spans="2:64" s="1520" customFormat="1" ht="11.45" customHeight="1" thickBot="1">
      <c r="B1260" s="1551"/>
      <c r="C1260" s="1552"/>
      <c r="D1260" s="1553" t="s">
        <v>32</v>
      </c>
      <c r="E1260" s="1554">
        <v>388</v>
      </c>
      <c r="F1260" s="1555">
        <v>24</v>
      </c>
      <c r="G1260" s="1555">
        <v>24</v>
      </c>
      <c r="H1260" s="1555">
        <v>30</v>
      </c>
      <c r="I1260" s="1555">
        <v>18</v>
      </c>
      <c r="J1260" s="1555">
        <v>14</v>
      </c>
      <c r="K1260" s="1555">
        <v>14</v>
      </c>
      <c r="L1260" s="1555">
        <v>24</v>
      </c>
      <c r="M1260" s="1555">
        <v>29</v>
      </c>
      <c r="N1260" s="1555">
        <v>22</v>
      </c>
      <c r="O1260" s="1555">
        <v>25</v>
      </c>
      <c r="P1260" s="1555">
        <v>20</v>
      </c>
      <c r="Q1260" s="1555">
        <v>24</v>
      </c>
      <c r="R1260" s="1555">
        <v>22</v>
      </c>
      <c r="S1260" s="1555">
        <v>27</v>
      </c>
      <c r="T1260" s="1555">
        <v>30</v>
      </c>
      <c r="U1260" s="1555">
        <v>14</v>
      </c>
      <c r="V1260" s="1555">
        <v>15</v>
      </c>
      <c r="W1260" s="1555">
        <v>10</v>
      </c>
      <c r="X1260" s="1555">
        <v>2</v>
      </c>
      <c r="Y1260" s="1555" t="s">
        <v>36</v>
      </c>
      <c r="Z1260" s="1555" t="s">
        <v>36</v>
      </c>
      <c r="AA1260" s="1554" t="s">
        <v>36</v>
      </c>
      <c r="AB1260" s="1555">
        <v>78</v>
      </c>
      <c r="AC1260" s="1555">
        <v>212</v>
      </c>
      <c r="AD1260" s="1554">
        <v>98</v>
      </c>
      <c r="AE1260" s="1556">
        <v>20.103092783505154</v>
      </c>
      <c r="AF1260" s="1556">
        <v>54.639175257731956</v>
      </c>
      <c r="AG1260" s="1557">
        <v>25.257731958762886</v>
      </c>
    </row>
    <row r="1261" spans="2:64" s="1482" customFormat="1" ht="14.25">
      <c r="B1261" s="1479" t="s">
        <v>1399</v>
      </c>
      <c r="C1261" s="1480"/>
      <c r="D1261" s="1481"/>
      <c r="AA1261" s="1558"/>
      <c r="AD1261" s="1558"/>
      <c r="AH1261" s="1483"/>
      <c r="BL1261" s="1484"/>
    </row>
    <row r="1262" spans="2:64" s="1482" customFormat="1" ht="6" customHeight="1" thickBot="1">
      <c r="C1262" s="1480"/>
      <c r="D1262" s="1481"/>
      <c r="AA1262" s="1558"/>
      <c r="AD1262" s="1558"/>
      <c r="AH1262" s="1483"/>
      <c r="BL1262" s="1484"/>
    </row>
    <row r="1263" spans="2:64" s="1495" customFormat="1" ht="44.25" customHeight="1" thickBot="1">
      <c r="B1263" s="1559" t="s">
        <v>1400</v>
      </c>
      <c r="C1263" s="1560" t="s">
        <v>1401</v>
      </c>
      <c r="D1263" s="1573" t="s">
        <v>283</v>
      </c>
      <c r="E1263" s="1574"/>
      <c r="F1263" s="1563" t="s">
        <v>1402</v>
      </c>
      <c r="G1263" s="1564" t="s">
        <v>1403</v>
      </c>
      <c r="H1263" s="1564" t="s">
        <v>1404</v>
      </c>
      <c r="I1263" s="1564" t="s">
        <v>1405</v>
      </c>
      <c r="J1263" s="1564" t="s">
        <v>1406</v>
      </c>
      <c r="K1263" s="1564" t="s">
        <v>1407</v>
      </c>
      <c r="L1263" s="1564" t="s">
        <v>1408</v>
      </c>
      <c r="M1263" s="1564" t="s">
        <v>1409</v>
      </c>
      <c r="N1263" s="1564" t="s">
        <v>1410</v>
      </c>
      <c r="O1263" s="1564" t="s">
        <v>1411</v>
      </c>
      <c r="P1263" s="1564" t="s">
        <v>1412</v>
      </c>
      <c r="Q1263" s="1564" t="s">
        <v>1413</v>
      </c>
      <c r="R1263" s="1564" t="s">
        <v>1414</v>
      </c>
      <c r="S1263" s="1564" t="s">
        <v>1415</v>
      </c>
      <c r="T1263" s="1564" t="s">
        <v>1416</v>
      </c>
      <c r="U1263" s="1564" t="s">
        <v>1417</v>
      </c>
      <c r="V1263" s="1564" t="s">
        <v>1418</v>
      </c>
      <c r="W1263" s="1564" t="s">
        <v>1419</v>
      </c>
      <c r="X1263" s="1564" t="s">
        <v>1420</v>
      </c>
      <c r="Y1263" s="1564" t="s">
        <v>1421</v>
      </c>
      <c r="Z1263" s="1564" t="s">
        <v>1422</v>
      </c>
      <c r="AA1263" s="1565" t="s">
        <v>1423</v>
      </c>
      <c r="AB1263" s="1566" t="s">
        <v>1424</v>
      </c>
      <c r="AC1263" s="1564" t="s">
        <v>1425</v>
      </c>
      <c r="AD1263" s="1565" t="s">
        <v>1426</v>
      </c>
      <c r="AE1263" s="1566" t="s">
        <v>1427</v>
      </c>
      <c r="AF1263" s="1564" t="s">
        <v>1428</v>
      </c>
      <c r="AG1263" s="1567" t="s">
        <v>1429</v>
      </c>
    </row>
    <row r="1264" spans="2:64" s="1520" customFormat="1" ht="11.45" customHeight="1" thickTop="1">
      <c r="B1264" s="1568" t="s">
        <v>1840</v>
      </c>
      <c r="C1264" s="1497">
        <v>701</v>
      </c>
      <c r="D1264" s="1569" t="s">
        <v>1435</v>
      </c>
      <c r="E1264" s="1497">
        <v>1693</v>
      </c>
      <c r="F1264" s="1570">
        <v>34</v>
      </c>
      <c r="G1264" s="1570">
        <v>85</v>
      </c>
      <c r="H1264" s="1570">
        <v>122</v>
      </c>
      <c r="I1264" s="1570">
        <v>102</v>
      </c>
      <c r="J1264" s="1570">
        <v>56</v>
      </c>
      <c r="K1264" s="1570">
        <v>44</v>
      </c>
      <c r="L1264" s="1570">
        <v>61</v>
      </c>
      <c r="M1264" s="1570">
        <v>89</v>
      </c>
      <c r="N1264" s="1570">
        <v>125</v>
      </c>
      <c r="O1264" s="1570">
        <v>132</v>
      </c>
      <c r="P1264" s="1570">
        <v>107</v>
      </c>
      <c r="Q1264" s="1570">
        <v>97</v>
      </c>
      <c r="R1264" s="1570">
        <v>128</v>
      </c>
      <c r="S1264" s="1570">
        <v>150</v>
      </c>
      <c r="T1264" s="1570">
        <v>152</v>
      </c>
      <c r="U1264" s="1570">
        <v>97</v>
      </c>
      <c r="V1264" s="1570">
        <v>55</v>
      </c>
      <c r="W1264" s="1570">
        <v>43</v>
      </c>
      <c r="X1264" s="1570">
        <v>8</v>
      </c>
      <c r="Y1264" s="1570">
        <v>3</v>
      </c>
      <c r="Z1264" s="1570" t="s">
        <v>36</v>
      </c>
      <c r="AA1264" s="1497">
        <v>3</v>
      </c>
      <c r="AB1264" s="1570">
        <v>241</v>
      </c>
      <c r="AC1264" s="1570">
        <v>941</v>
      </c>
      <c r="AD1264" s="1497">
        <v>508</v>
      </c>
      <c r="AE1264" s="1571">
        <v>14.260355029585799</v>
      </c>
      <c r="AF1264" s="1571">
        <v>55.680473372781073</v>
      </c>
      <c r="AG1264" s="1572">
        <v>30.059171597633139</v>
      </c>
    </row>
    <row r="1265" spans="2:33" s="1520" customFormat="1" ht="11.45" customHeight="1">
      <c r="B1265" s="1521"/>
      <c r="C1265" s="1522"/>
      <c r="D1265" s="1523" t="s">
        <v>31</v>
      </c>
      <c r="E1265" s="1508">
        <v>750</v>
      </c>
      <c r="F1265" s="1499">
        <v>17</v>
      </c>
      <c r="G1265" s="1499">
        <v>40</v>
      </c>
      <c r="H1265" s="1499">
        <v>55</v>
      </c>
      <c r="I1265" s="1499">
        <v>44</v>
      </c>
      <c r="J1265" s="1499">
        <v>29</v>
      </c>
      <c r="K1265" s="1499">
        <v>17</v>
      </c>
      <c r="L1265" s="1499">
        <v>26</v>
      </c>
      <c r="M1265" s="1499">
        <v>42</v>
      </c>
      <c r="N1265" s="1499">
        <v>57</v>
      </c>
      <c r="O1265" s="1499">
        <v>55</v>
      </c>
      <c r="P1265" s="1499">
        <v>42</v>
      </c>
      <c r="Q1265" s="1499">
        <v>47</v>
      </c>
      <c r="R1265" s="1499">
        <v>50</v>
      </c>
      <c r="S1265" s="1499">
        <v>68</v>
      </c>
      <c r="T1265" s="1499">
        <v>69</v>
      </c>
      <c r="U1265" s="1499">
        <v>44</v>
      </c>
      <c r="V1265" s="1499">
        <v>25</v>
      </c>
      <c r="W1265" s="1499">
        <v>18</v>
      </c>
      <c r="X1265" s="1499">
        <v>2</v>
      </c>
      <c r="Y1265" s="1499">
        <v>1</v>
      </c>
      <c r="Z1265" s="1499" t="s">
        <v>36</v>
      </c>
      <c r="AA1265" s="1508">
        <v>2</v>
      </c>
      <c r="AB1265" s="1499">
        <v>112</v>
      </c>
      <c r="AC1265" s="1499">
        <v>409</v>
      </c>
      <c r="AD1265" s="1508">
        <v>227</v>
      </c>
      <c r="AE1265" s="1500">
        <v>14.973262032085561</v>
      </c>
      <c r="AF1265" s="1500">
        <v>54.679144385026731</v>
      </c>
      <c r="AG1265" s="1501">
        <v>30.347593582887701</v>
      </c>
    </row>
    <row r="1266" spans="2:33" s="1520" customFormat="1" ht="11.45" customHeight="1">
      <c r="B1266" s="1537"/>
      <c r="C1266" s="1546"/>
      <c r="D1266" s="1518" t="s">
        <v>32</v>
      </c>
      <c r="E1266" s="1508">
        <v>943</v>
      </c>
      <c r="F1266" s="1499">
        <v>17</v>
      </c>
      <c r="G1266" s="1499">
        <v>45</v>
      </c>
      <c r="H1266" s="1499">
        <v>67</v>
      </c>
      <c r="I1266" s="1499">
        <v>58</v>
      </c>
      <c r="J1266" s="1499">
        <v>27</v>
      </c>
      <c r="K1266" s="1499">
        <v>27</v>
      </c>
      <c r="L1266" s="1499">
        <v>35</v>
      </c>
      <c r="M1266" s="1499">
        <v>47</v>
      </c>
      <c r="N1266" s="1499">
        <v>68</v>
      </c>
      <c r="O1266" s="1499">
        <v>77</v>
      </c>
      <c r="P1266" s="1499">
        <v>65</v>
      </c>
      <c r="Q1266" s="1499">
        <v>50</v>
      </c>
      <c r="R1266" s="1499">
        <v>78</v>
      </c>
      <c r="S1266" s="1499">
        <v>82</v>
      </c>
      <c r="T1266" s="1499">
        <v>83</v>
      </c>
      <c r="U1266" s="1499">
        <v>53</v>
      </c>
      <c r="V1266" s="1499">
        <v>30</v>
      </c>
      <c r="W1266" s="1499">
        <v>25</v>
      </c>
      <c r="X1266" s="1499">
        <v>6</v>
      </c>
      <c r="Y1266" s="1499">
        <v>2</v>
      </c>
      <c r="Z1266" s="1499" t="s">
        <v>36</v>
      </c>
      <c r="AA1266" s="1508">
        <v>1</v>
      </c>
      <c r="AB1266" s="1499">
        <v>129</v>
      </c>
      <c r="AC1266" s="1499">
        <v>532</v>
      </c>
      <c r="AD1266" s="1508">
        <v>281</v>
      </c>
      <c r="AE1266" s="1500">
        <v>13.694267515923567</v>
      </c>
      <c r="AF1266" s="1500">
        <v>56.475583864118896</v>
      </c>
      <c r="AG1266" s="1501">
        <v>29.830148619957537</v>
      </c>
    </row>
    <row r="1267" spans="2:33" s="1520" customFormat="1" ht="11.45" customHeight="1">
      <c r="B1267" s="1536" t="s">
        <v>1841</v>
      </c>
      <c r="C1267" s="1545">
        <v>198</v>
      </c>
      <c r="D1267" s="1547" t="s">
        <v>1435</v>
      </c>
      <c r="E1267" s="1545">
        <v>477</v>
      </c>
      <c r="F1267" s="1548">
        <v>21</v>
      </c>
      <c r="G1267" s="1548">
        <v>24</v>
      </c>
      <c r="H1267" s="1548">
        <v>27</v>
      </c>
      <c r="I1267" s="1548">
        <v>17</v>
      </c>
      <c r="J1267" s="1548">
        <v>17</v>
      </c>
      <c r="K1267" s="1548">
        <v>25</v>
      </c>
      <c r="L1267" s="1548">
        <v>18</v>
      </c>
      <c r="M1267" s="1548">
        <v>32</v>
      </c>
      <c r="N1267" s="1548">
        <v>27</v>
      </c>
      <c r="O1267" s="1548">
        <v>35</v>
      </c>
      <c r="P1267" s="1548">
        <v>30</v>
      </c>
      <c r="Q1267" s="1548">
        <v>36</v>
      </c>
      <c r="R1267" s="1548">
        <v>29</v>
      </c>
      <c r="S1267" s="1548">
        <v>35</v>
      </c>
      <c r="T1267" s="1548">
        <v>39</v>
      </c>
      <c r="U1267" s="1548">
        <v>31</v>
      </c>
      <c r="V1267" s="1548">
        <v>20</v>
      </c>
      <c r="W1267" s="1548">
        <v>10</v>
      </c>
      <c r="X1267" s="1548">
        <v>2</v>
      </c>
      <c r="Y1267" s="1548" t="s">
        <v>36</v>
      </c>
      <c r="Z1267" s="1548" t="s">
        <v>36</v>
      </c>
      <c r="AA1267" s="1545">
        <v>2</v>
      </c>
      <c r="AB1267" s="1548">
        <v>72</v>
      </c>
      <c r="AC1267" s="1548">
        <v>266</v>
      </c>
      <c r="AD1267" s="1545">
        <v>137</v>
      </c>
      <c r="AE1267" s="1549">
        <v>15.157894736842106</v>
      </c>
      <c r="AF1267" s="1549">
        <v>56.000000000000007</v>
      </c>
      <c r="AG1267" s="1550">
        <v>28.842105263157897</v>
      </c>
    </row>
    <row r="1268" spans="2:33" s="1520" customFormat="1" ht="11.45" customHeight="1">
      <c r="B1268" s="1521"/>
      <c r="C1268" s="1522"/>
      <c r="D1268" s="1523" t="s">
        <v>31</v>
      </c>
      <c r="E1268" s="1508">
        <v>228</v>
      </c>
      <c r="F1268" s="1499">
        <v>10</v>
      </c>
      <c r="G1268" s="1499">
        <v>15</v>
      </c>
      <c r="H1268" s="1499">
        <v>12</v>
      </c>
      <c r="I1268" s="1499">
        <v>6</v>
      </c>
      <c r="J1268" s="1499">
        <v>7</v>
      </c>
      <c r="K1268" s="1499">
        <v>12</v>
      </c>
      <c r="L1268" s="1499">
        <v>7</v>
      </c>
      <c r="M1268" s="1499">
        <v>16</v>
      </c>
      <c r="N1268" s="1499">
        <v>12</v>
      </c>
      <c r="O1268" s="1499">
        <v>19</v>
      </c>
      <c r="P1268" s="1499">
        <v>16</v>
      </c>
      <c r="Q1268" s="1499">
        <v>15</v>
      </c>
      <c r="R1268" s="1499">
        <v>15</v>
      </c>
      <c r="S1268" s="1499">
        <v>18</v>
      </c>
      <c r="T1268" s="1499">
        <v>19</v>
      </c>
      <c r="U1268" s="1499">
        <v>15</v>
      </c>
      <c r="V1268" s="1499">
        <v>7</v>
      </c>
      <c r="W1268" s="1499">
        <v>4</v>
      </c>
      <c r="X1268" s="1499">
        <v>1</v>
      </c>
      <c r="Y1268" s="1499" t="s">
        <v>36</v>
      </c>
      <c r="Z1268" s="1499" t="s">
        <v>36</v>
      </c>
      <c r="AA1268" s="1508">
        <v>2</v>
      </c>
      <c r="AB1268" s="1499">
        <v>37</v>
      </c>
      <c r="AC1268" s="1499">
        <v>125</v>
      </c>
      <c r="AD1268" s="1508">
        <v>64</v>
      </c>
      <c r="AE1268" s="1500">
        <v>16.371681415929203</v>
      </c>
      <c r="AF1268" s="1500">
        <v>55.309734513274336</v>
      </c>
      <c r="AG1268" s="1501">
        <v>28.318584070796462</v>
      </c>
    </row>
    <row r="1269" spans="2:33" s="1520" customFormat="1" ht="11.45" customHeight="1">
      <c r="B1269" s="1536"/>
      <c r="C1269" s="1538"/>
      <c r="D1269" s="1539" t="s">
        <v>32</v>
      </c>
      <c r="E1269" s="1540">
        <v>249</v>
      </c>
      <c r="F1269" s="1541">
        <v>11</v>
      </c>
      <c r="G1269" s="1541">
        <v>9</v>
      </c>
      <c r="H1269" s="1541">
        <v>15</v>
      </c>
      <c r="I1269" s="1541">
        <v>11</v>
      </c>
      <c r="J1269" s="1541">
        <v>10</v>
      </c>
      <c r="K1269" s="1541">
        <v>13</v>
      </c>
      <c r="L1269" s="1541">
        <v>11</v>
      </c>
      <c r="M1269" s="1541">
        <v>16</v>
      </c>
      <c r="N1269" s="1541">
        <v>15</v>
      </c>
      <c r="O1269" s="1541">
        <v>16</v>
      </c>
      <c r="P1269" s="1541">
        <v>14</v>
      </c>
      <c r="Q1269" s="1541">
        <v>21</v>
      </c>
      <c r="R1269" s="1541">
        <v>14</v>
      </c>
      <c r="S1269" s="1541">
        <v>17</v>
      </c>
      <c r="T1269" s="1541">
        <v>20</v>
      </c>
      <c r="U1269" s="1541">
        <v>16</v>
      </c>
      <c r="V1269" s="1541">
        <v>13</v>
      </c>
      <c r="W1269" s="1541">
        <v>6</v>
      </c>
      <c r="X1269" s="1541">
        <v>1</v>
      </c>
      <c r="Y1269" s="1541" t="s">
        <v>36</v>
      </c>
      <c r="Z1269" s="1541" t="s">
        <v>36</v>
      </c>
      <c r="AA1269" s="1540" t="s">
        <v>36</v>
      </c>
      <c r="AB1269" s="1541">
        <v>35</v>
      </c>
      <c r="AC1269" s="1541">
        <v>141</v>
      </c>
      <c r="AD1269" s="1540">
        <v>73</v>
      </c>
      <c r="AE1269" s="1542">
        <v>14.056224899598394</v>
      </c>
      <c r="AF1269" s="1542">
        <v>56.626506024096393</v>
      </c>
      <c r="AG1269" s="1543">
        <v>29.317269076305219</v>
      </c>
    </row>
    <row r="1270" spans="2:33" s="1520" customFormat="1" ht="11.45" customHeight="1">
      <c r="B1270" s="1544" t="s">
        <v>1842</v>
      </c>
      <c r="C1270" s="1508">
        <v>304</v>
      </c>
      <c r="D1270" s="1518" t="s">
        <v>1435</v>
      </c>
      <c r="E1270" s="1508">
        <v>753</v>
      </c>
      <c r="F1270" s="1499">
        <v>20</v>
      </c>
      <c r="G1270" s="1499">
        <v>23</v>
      </c>
      <c r="H1270" s="1499">
        <v>26</v>
      </c>
      <c r="I1270" s="1499">
        <v>22</v>
      </c>
      <c r="J1270" s="1499">
        <v>24</v>
      </c>
      <c r="K1270" s="1499">
        <v>18</v>
      </c>
      <c r="L1270" s="1499">
        <v>23</v>
      </c>
      <c r="M1270" s="1499">
        <v>42</v>
      </c>
      <c r="N1270" s="1499">
        <v>35</v>
      </c>
      <c r="O1270" s="1499">
        <v>36</v>
      </c>
      <c r="P1270" s="1499">
        <v>35</v>
      </c>
      <c r="Q1270" s="1499">
        <v>44</v>
      </c>
      <c r="R1270" s="1499">
        <v>70</v>
      </c>
      <c r="S1270" s="1499">
        <v>99</v>
      </c>
      <c r="T1270" s="1499">
        <v>107</v>
      </c>
      <c r="U1270" s="1499">
        <v>58</v>
      </c>
      <c r="V1270" s="1499">
        <v>39</v>
      </c>
      <c r="W1270" s="1499">
        <v>20</v>
      </c>
      <c r="X1270" s="1499">
        <v>10</v>
      </c>
      <c r="Y1270" s="1499">
        <v>2</v>
      </c>
      <c r="Z1270" s="1499" t="s">
        <v>36</v>
      </c>
      <c r="AA1270" s="1508" t="s">
        <v>36</v>
      </c>
      <c r="AB1270" s="1499">
        <v>69</v>
      </c>
      <c r="AC1270" s="1499">
        <v>349</v>
      </c>
      <c r="AD1270" s="1508">
        <v>335</v>
      </c>
      <c r="AE1270" s="1500">
        <v>9.1633466135458175</v>
      </c>
      <c r="AF1270" s="1500">
        <v>46.347941567065071</v>
      </c>
      <c r="AG1270" s="1501">
        <v>44.48871181938911</v>
      </c>
    </row>
    <row r="1271" spans="2:33" s="1520" customFormat="1" ht="11.45" customHeight="1">
      <c r="B1271" s="1521"/>
      <c r="C1271" s="1522"/>
      <c r="D1271" s="1523" t="s">
        <v>31</v>
      </c>
      <c r="E1271" s="1508">
        <v>368</v>
      </c>
      <c r="F1271" s="1499">
        <v>12</v>
      </c>
      <c r="G1271" s="1499">
        <v>11</v>
      </c>
      <c r="H1271" s="1499">
        <v>12</v>
      </c>
      <c r="I1271" s="1499">
        <v>14</v>
      </c>
      <c r="J1271" s="1499">
        <v>12</v>
      </c>
      <c r="K1271" s="1499">
        <v>13</v>
      </c>
      <c r="L1271" s="1499">
        <v>12</v>
      </c>
      <c r="M1271" s="1499">
        <v>19</v>
      </c>
      <c r="N1271" s="1499">
        <v>18</v>
      </c>
      <c r="O1271" s="1499">
        <v>16</v>
      </c>
      <c r="P1271" s="1499">
        <v>22</v>
      </c>
      <c r="Q1271" s="1499">
        <v>18</v>
      </c>
      <c r="R1271" s="1499">
        <v>33</v>
      </c>
      <c r="S1271" s="1499">
        <v>40</v>
      </c>
      <c r="T1271" s="1499">
        <v>57</v>
      </c>
      <c r="U1271" s="1499">
        <v>26</v>
      </c>
      <c r="V1271" s="1499">
        <v>20</v>
      </c>
      <c r="W1271" s="1499">
        <v>9</v>
      </c>
      <c r="X1271" s="1499">
        <v>3</v>
      </c>
      <c r="Y1271" s="1499">
        <v>1</v>
      </c>
      <c r="Z1271" s="1499" t="s">
        <v>36</v>
      </c>
      <c r="AA1271" s="1508" t="s">
        <v>36</v>
      </c>
      <c r="AB1271" s="1499">
        <v>35</v>
      </c>
      <c r="AC1271" s="1499">
        <v>177</v>
      </c>
      <c r="AD1271" s="1508">
        <v>156</v>
      </c>
      <c r="AE1271" s="1500">
        <v>9.5108695652173925</v>
      </c>
      <c r="AF1271" s="1500">
        <v>48.097826086956523</v>
      </c>
      <c r="AG1271" s="1501">
        <v>42.391304347826086</v>
      </c>
    </row>
    <row r="1272" spans="2:33" s="1520" customFormat="1" ht="11.45" customHeight="1">
      <c r="B1272" s="1537"/>
      <c r="C1272" s="1546"/>
      <c r="D1272" s="1518" t="s">
        <v>32</v>
      </c>
      <c r="E1272" s="1508">
        <v>385</v>
      </c>
      <c r="F1272" s="1499">
        <v>8</v>
      </c>
      <c r="G1272" s="1499">
        <v>12</v>
      </c>
      <c r="H1272" s="1499">
        <v>14</v>
      </c>
      <c r="I1272" s="1499">
        <v>8</v>
      </c>
      <c r="J1272" s="1499">
        <v>12</v>
      </c>
      <c r="K1272" s="1499">
        <v>5</v>
      </c>
      <c r="L1272" s="1499">
        <v>11</v>
      </c>
      <c r="M1272" s="1499">
        <v>23</v>
      </c>
      <c r="N1272" s="1499">
        <v>17</v>
      </c>
      <c r="O1272" s="1499">
        <v>20</v>
      </c>
      <c r="P1272" s="1499">
        <v>13</v>
      </c>
      <c r="Q1272" s="1499">
        <v>26</v>
      </c>
      <c r="R1272" s="1499">
        <v>37</v>
      </c>
      <c r="S1272" s="1499">
        <v>59</v>
      </c>
      <c r="T1272" s="1499">
        <v>50</v>
      </c>
      <c r="U1272" s="1499">
        <v>32</v>
      </c>
      <c r="V1272" s="1499">
        <v>19</v>
      </c>
      <c r="W1272" s="1499">
        <v>11</v>
      </c>
      <c r="X1272" s="1499">
        <v>7</v>
      </c>
      <c r="Y1272" s="1499">
        <v>1</v>
      </c>
      <c r="Z1272" s="1499" t="s">
        <v>36</v>
      </c>
      <c r="AA1272" s="1508" t="s">
        <v>36</v>
      </c>
      <c r="AB1272" s="1499">
        <v>34</v>
      </c>
      <c r="AC1272" s="1499">
        <v>172</v>
      </c>
      <c r="AD1272" s="1508">
        <v>179</v>
      </c>
      <c r="AE1272" s="1500">
        <v>8.8311688311688314</v>
      </c>
      <c r="AF1272" s="1500">
        <v>44.675324675324674</v>
      </c>
      <c r="AG1272" s="1501">
        <v>46.493506493506494</v>
      </c>
    </row>
    <row r="1273" spans="2:33" s="1520" customFormat="1" ht="11.45" customHeight="1">
      <c r="B1273" s="1536" t="s">
        <v>1843</v>
      </c>
      <c r="C1273" s="1545">
        <v>446</v>
      </c>
      <c r="D1273" s="1547" t="s">
        <v>1435</v>
      </c>
      <c r="E1273" s="1545">
        <v>1059</v>
      </c>
      <c r="F1273" s="1548">
        <v>21</v>
      </c>
      <c r="G1273" s="1548">
        <v>37</v>
      </c>
      <c r="H1273" s="1548">
        <v>32</v>
      </c>
      <c r="I1273" s="1548">
        <v>30</v>
      </c>
      <c r="J1273" s="1548">
        <v>27</v>
      </c>
      <c r="K1273" s="1548">
        <v>28</v>
      </c>
      <c r="L1273" s="1548">
        <v>37</v>
      </c>
      <c r="M1273" s="1548">
        <v>51</v>
      </c>
      <c r="N1273" s="1548">
        <v>57</v>
      </c>
      <c r="O1273" s="1548">
        <v>80</v>
      </c>
      <c r="P1273" s="1548">
        <v>60</v>
      </c>
      <c r="Q1273" s="1548">
        <v>52</v>
      </c>
      <c r="R1273" s="1548">
        <v>70</v>
      </c>
      <c r="S1273" s="1548">
        <v>126</v>
      </c>
      <c r="T1273" s="1548">
        <v>159</v>
      </c>
      <c r="U1273" s="1548">
        <v>98</v>
      </c>
      <c r="V1273" s="1548">
        <v>45</v>
      </c>
      <c r="W1273" s="1548">
        <v>30</v>
      </c>
      <c r="X1273" s="1548">
        <v>13</v>
      </c>
      <c r="Y1273" s="1548">
        <v>3</v>
      </c>
      <c r="Z1273" s="1548" t="s">
        <v>36</v>
      </c>
      <c r="AA1273" s="1545">
        <v>3</v>
      </c>
      <c r="AB1273" s="1548">
        <v>90</v>
      </c>
      <c r="AC1273" s="1548">
        <v>492</v>
      </c>
      <c r="AD1273" s="1545">
        <v>474</v>
      </c>
      <c r="AE1273" s="1549">
        <v>8.5227272727272716</v>
      </c>
      <c r="AF1273" s="1549">
        <v>46.590909090909086</v>
      </c>
      <c r="AG1273" s="1550">
        <v>44.886363636363633</v>
      </c>
    </row>
    <row r="1274" spans="2:33" s="1520" customFormat="1" ht="11.45" customHeight="1">
      <c r="B1274" s="1521"/>
      <c r="C1274" s="1522"/>
      <c r="D1274" s="1523" t="s">
        <v>31</v>
      </c>
      <c r="E1274" s="1508">
        <v>500</v>
      </c>
      <c r="F1274" s="1499">
        <v>11</v>
      </c>
      <c r="G1274" s="1499">
        <v>16</v>
      </c>
      <c r="H1274" s="1499">
        <v>19</v>
      </c>
      <c r="I1274" s="1499">
        <v>15</v>
      </c>
      <c r="J1274" s="1499">
        <v>15</v>
      </c>
      <c r="K1274" s="1499">
        <v>16</v>
      </c>
      <c r="L1274" s="1499">
        <v>15</v>
      </c>
      <c r="M1274" s="1499">
        <v>29</v>
      </c>
      <c r="N1274" s="1499">
        <v>26</v>
      </c>
      <c r="O1274" s="1499">
        <v>36</v>
      </c>
      <c r="P1274" s="1499">
        <v>28</v>
      </c>
      <c r="Q1274" s="1499">
        <v>17</v>
      </c>
      <c r="R1274" s="1499">
        <v>33</v>
      </c>
      <c r="S1274" s="1499">
        <v>53</v>
      </c>
      <c r="T1274" s="1499">
        <v>80</v>
      </c>
      <c r="U1274" s="1499">
        <v>53</v>
      </c>
      <c r="V1274" s="1499">
        <v>22</v>
      </c>
      <c r="W1274" s="1499">
        <v>12</v>
      </c>
      <c r="X1274" s="1499">
        <v>3</v>
      </c>
      <c r="Y1274" s="1499" t="s">
        <v>36</v>
      </c>
      <c r="Z1274" s="1499" t="s">
        <v>36</v>
      </c>
      <c r="AA1274" s="1508">
        <v>1</v>
      </c>
      <c r="AB1274" s="1499">
        <v>46</v>
      </c>
      <c r="AC1274" s="1499">
        <v>230</v>
      </c>
      <c r="AD1274" s="1508">
        <v>223</v>
      </c>
      <c r="AE1274" s="1500">
        <v>9.2184368737474944</v>
      </c>
      <c r="AF1274" s="1500">
        <v>46.092184368737477</v>
      </c>
      <c r="AG1274" s="1501">
        <v>44.68937875751503</v>
      </c>
    </row>
    <row r="1275" spans="2:33" s="1520" customFormat="1" ht="11.45" customHeight="1">
      <c r="B1275" s="1536"/>
      <c r="C1275" s="1538"/>
      <c r="D1275" s="1539" t="s">
        <v>32</v>
      </c>
      <c r="E1275" s="1540">
        <v>559</v>
      </c>
      <c r="F1275" s="1541">
        <v>10</v>
      </c>
      <c r="G1275" s="1541">
        <v>21</v>
      </c>
      <c r="H1275" s="1541">
        <v>13</v>
      </c>
      <c r="I1275" s="1541">
        <v>15</v>
      </c>
      <c r="J1275" s="1541">
        <v>12</v>
      </c>
      <c r="K1275" s="1541">
        <v>12</v>
      </c>
      <c r="L1275" s="1541">
        <v>22</v>
      </c>
      <c r="M1275" s="1541">
        <v>22</v>
      </c>
      <c r="N1275" s="1541">
        <v>31</v>
      </c>
      <c r="O1275" s="1541">
        <v>44</v>
      </c>
      <c r="P1275" s="1541">
        <v>32</v>
      </c>
      <c r="Q1275" s="1541">
        <v>35</v>
      </c>
      <c r="R1275" s="1541">
        <v>37</v>
      </c>
      <c r="S1275" s="1541">
        <v>73</v>
      </c>
      <c r="T1275" s="1541">
        <v>79</v>
      </c>
      <c r="U1275" s="1541">
        <v>45</v>
      </c>
      <c r="V1275" s="1541">
        <v>23</v>
      </c>
      <c r="W1275" s="1541">
        <v>18</v>
      </c>
      <c r="X1275" s="1541">
        <v>10</v>
      </c>
      <c r="Y1275" s="1541">
        <v>3</v>
      </c>
      <c r="Z1275" s="1541" t="s">
        <v>36</v>
      </c>
      <c r="AA1275" s="1540">
        <v>2</v>
      </c>
      <c r="AB1275" s="1541">
        <v>44</v>
      </c>
      <c r="AC1275" s="1541">
        <v>262</v>
      </c>
      <c r="AD1275" s="1540">
        <v>251</v>
      </c>
      <c r="AE1275" s="1542">
        <v>7.8994614003590664</v>
      </c>
      <c r="AF1275" s="1542">
        <v>47.03770197486535</v>
      </c>
      <c r="AG1275" s="1543">
        <v>45.062836624775585</v>
      </c>
    </row>
    <row r="1276" spans="2:33" s="1520" customFormat="1" ht="11.45" customHeight="1">
      <c r="B1276" s="1544" t="s">
        <v>1844</v>
      </c>
      <c r="C1276" s="1508" t="s">
        <v>36</v>
      </c>
      <c r="D1276" s="1518" t="s">
        <v>1435</v>
      </c>
      <c r="E1276" s="1508" t="s">
        <v>36</v>
      </c>
      <c r="F1276" s="1499" t="s">
        <v>36</v>
      </c>
      <c r="G1276" s="1499" t="s">
        <v>36</v>
      </c>
      <c r="H1276" s="1499" t="s">
        <v>36</v>
      </c>
      <c r="I1276" s="1499" t="s">
        <v>36</v>
      </c>
      <c r="J1276" s="1499" t="s">
        <v>36</v>
      </c>
      <c r="K1276" s="1499" t="s">
        <v>36</v>
      </c>
      <c r="L1276" s="1499" t="s">
        <v>36</v>
      </c>
      <c r="M1276" s="1499" t="s">
        <v>36</v>
      </c>
      <c r="N1276" s="1499" t="s">
        <v>36</v>
      </c>
      <c r="O1276" s="1499" t="s">
        <v>36</v>
      </c>
      <c r="P1276" s="1499" t="s">
        <v>36</v>
      </c>
      <c r="Q1276" s="1499" t="s">
        <v>36</v>
      </c>
      <c r="R1276" s="1499" t="s">
        <v>36</v>
      </c>
      <c r="S1276" s="1499" t="s">
        <v>36</v>
      </c>
      <c r="T1276" s="1499" t="s">
        <v>36</v>
      </c>
      <c r="U1276" s="1499" t="s">
        <v>36</v>
      </c>
      <c r="V1276" s="1499" t="s">
        <v>36</v>
      </c>
      <c r="W1276" s="1499" t="s">
        <v>36</v>
      </c>
      <c r="X1276" s="1499" t="s">
        <v>36</v>
      </c>
      <c r="Y1276" s="1499" t="s">
        <v>36</v>
      </c>
      <c r="Z1276" s="1499" t="s">
        <v>36</v>
      </c>
      <c r="AA1276" s="1508" t="s">
        <v>36</v>
      </c>
      <c r="AB1276" s="1499" t="s">
        <v>36</v>
      </c>
      <c r="AC1276" s="1499" t="s">
        <v>36</v>
      </c>
      <c r="AD1276" s="1508" t="s">
        <v>36</v>
      </c>
      <c r="AE1276" s="1500" t="s">
        <v>36</v>
      </c>
      <c r="AF1276" s="1500" t="s">
        <v>36</v>
      </c>
      <c r="AG1276" s="1501" t="s">
        <v>36</v>
      </c>
    </row>
    <row r="1277" spans="2:33" s="1520" customFormat="1" ht="11.45" customHeight="1">
      <c r="B1277" s="1521"/>
      <c r="C1277" s="1522"/>
      <c r="D1277" s="1523" t="s">
        <v>31</v>
      </c>
      <c r="E1277" s="1508" t="s">
        <v>36</v>
      </c>
      <c r="F1277" s="1499" t="s">
        <v>36</v>
      </c>
      <c r="G1277" s="1499" t="s">
        <v>36</v>
      </c>
      <c r="H1277" s="1499" t="s">
        <v>36</v>
      </c>
      <c r="I1277" s="1499" t="s">
        <v>36</v>
      </c>
      <c r="J1277" s="1499" t="s">
        <v>36</v>
      </c>
      <c r="K1277" s="1499" t="s">
        <v>36</v>
      </c>
      <c r="L1277" s="1499" t="s">
        <v>36</v>
      </c>
      <c r="M1277" s="1499" t="s">
        <v>36</v>
      </c>
      <c r="N1277" s="1499" t="s">
        <v>36</v>
      </c>
      <c r="O1277" s="1499" t="s">
        <v>36</v>
      </c>
      <c r="P1277" s="1499" t="s">
        <v>36</v>
      </c>
      <c r="Q1277" s="1499" t="s">
        <v>36</v>
      </c>
      <c r="R1277" s="1499" t="s">
        <v>36</v>
      </c>
      <c r="S1277" s="1499" t="s">
        <v>36</v>
      </c>
      <c r="T1277" s="1499" t="s">
        <v>36</v>
      </c>
      <c r="U1277" s="1499" t="s">
        <v>36</v>
      </c>
      <c r="V1277" s="1499" t="s">
        <v>36</v>
      </c>
      <c r="W1277" s="1499" t="s">
        <v>36</v>
      </c>
      <c r="X1277" s="1499" t="s">
        <v>36</v>
      </c>
      <c r="Y1277" s="1499" t="s">
        <v>36</v>
      </c>
      <c r="Z1277" s="1499" t="s">
        <v>36</v>
      </c>
      <c r="AA1277" s="1508" t="s">
        <v>36</v>
      </c>
      <c r="AB1277" s="1499" t="s">
        <v>36</v>
      </c>
      <c r="AC1277" s="1499" t="s">
        <v>36</v>
      </c>
      <c r="AD1277" s="1508" t="s">
        <v>36</v>
      </c>
      <c r="AE1277" s="1500" t="s">
        <v>36</v>
      </c>
      <c r="AF1277" s="1500" t="s">
        <v>36</v>
      </c>
      <c r="AG1277" s="1501" t="s">
        <v>36</v>
      </c>
    </row>
    <row r="1278" spans="2:33" s="1520" customFormat="1" ht="11.45" customHeight="1">
      <c r="B1278" s="1537"/>
      <c r="C1278" s="1546"/>
      <c r="D1278" s="1518" t="s">
        <v>32</v>
      </c>
      <c r="E1278" s="1508" t="s">
        <v>36</v>
      </c>
      <c r="F1278" s="1499" t="s">
        <v>36</v>
      </c>
      <c r="G1278" s="1499" t="s">
        <v>36</v>
      </c>
      <c r="H1278" s="1499" t="s">
        <v>36</v>
      </c>
      <c r="I1278" s="1499" t="s">
        <v>36</v>
      </c>
      <c r="J1278" s="1499" t="s">
        <v>36</v>
      </c>
      <c r="K1278" s="1499" t="s">
        <v>36</v>
      </c>
      <c r="L1278" s="1499" t="s">
        <v>36</v>
      </c>
      <c r="M1278" s="1499" t="s">
        <v>36</v>
      </c>
      <c r="N1278" s="1499" t="s">
        <v>36</v>
      </c>
      <c r="O1278" s="1499" t="s">
        <v>36</v>
      </c>
      <c r="P1278" s="1499" t="s">
        <v>36</v>
      </c>
      <c r="Q1278" s="1499" t="s">
        <v>36</v>
      </c>
      <c r="R1278" s="1499" t="s">
        <v>36</v>
      </c>
      <c r="S1278" s="1499" t="s">
        <v>36</v>
      </c>
      <c r="T1278" s="1499" t="s">
        <v>36</v>
      </c>
      <c r="U1278" s="1499" t="s">
        <v>36</v>
      </c>
      <c r="V1278" s="1499" t="s">
        <v>36</v>
      </c>
      <c r="W1278" s="1499" t="s">
        <v>36</v>
      </c>
      <c r="X1278" s="1499" t="s">
        <v>36</v>
      </c>
      <c r="Y1278" s="1499" t="s">
        <v>36</v>
      </c>
      <c r="Z1278" s="1499" t="s">
        <v>36</v>
      </c>
      <c r="AA1278" s="1508" t="s">
        <v>36</v>
      </c>
      <c r="AB1278" s="1499" t="s">
        <v>36</v>
      </c>
      <c r="AC1278" s="1499" t="s">
        <v>36</v>
      </c>
      <c r="AD1278" s="1508" t="s">
        <v>36</v>
      </c>
      <c r="AE1278" s="1500" t="s">
        <v>36</v>
      </c>
      <c r="AF1278" s="1500" t="s">
        <v>36</v>
      </c>
      <c r="AG1278" s="1501" t="s">
        <v>36</v>
      </c>
    </row>
    <row r="1279" spans="2:33" s="1520" customFormat="1" ht="11.45" customHeight="1">
      <c r="B1279" s="1536" t="s">
        <v>1845</v>
      </c>
      <c r="C1279" s="1545">
        <v>115</v>
      </c>
      <c r="D1279" s="1547" t="s">
        <v>1435</v>
      </c>
      <c r="E1279" s="1545">
        <v>243</v>
      </c>
      <c r="F1279" s="1548">
        <v>7</v>
      </c>
      <c r="G1279" s="1548">
        <v>11</v>
      </c>
      <c r="H1279" s="1548">
        <v>10</v>
      </c>
      <c r="I1279" s="1548">
        <v>15</v>
      </c>
      <c r="J1279" s="1548">
        <v>5</v>
      </c>
      <c r="K1279" s="1548">
        <v>4</v>
      </c>
      <c r="L1279" s="1548">
        <v>9</v>
      </c>
      <c r="M1279" s="1548">
        <v>12</v>
      </c>
      <c r="N1279" s="1548">
        <v>19</v>
      </c>
      <c r="O1279" s="1548">
        <v>16</v>
      </c>
      <c r="P1279" s="1548">
        <v>11</v>
      </c>
      <c r="Q1279" s="1548">
        <v>16</v>
      </c>
      <c r="R1279" s="1548">
        <v>17</v>
      </c>
      <c r="S1279" s="1548">
        <v>24</v>
      </c>
      <c r="T1279" s="1548">
        <v>24</v>
      </c>
      <c r="U1279" s="1548">
        <v>18</v>
      </c>
      <c r="V1279" s="1548">
        <v>11</v>
      </c>
      <c r="W1279" s="1548">
        <v>6</v>
      </c>
      <c r="X1279" s="1548">
        <v>2</v>
      </c>
      <c r="Y1279" s="1548">
        <v>2</v>
      </c>
      <c r="Z1279" s="1548" t="s">
        <v>36</v>
      </c>
      <c r="AA1279" s="1545">
        <v>4</v>
      </c>
      <c r="AB1279" s="1548">
        <v>28</v>
      </c>
      <c r="AC1279" s="1548">
        <v>124</v>
      </c>
      <c r="AD1279" s="1545">
        <v>87</v>
      </c>
      <c r="AE1279" s="1549">
        <v>11.715481171548117</v>
      </c>
      <c r="AF1279" s="1549">
        <v>51.88284518828452</v>
      </c>
      <c r="AG1279" s="1550">
        <v>36.401673640167367</v>
      </c>
    </row>
    <row r="1280" spans="2:33" s="1520" customFormat="1" ht="11.45" customHeight="1">
      <c r="B1280" s="1521"/>
      <c r="C1280" s="1522"/>
      <c r="D1280" s="1523" t="s">
        <v>31</v>
      </c>
      <c r="E1280" s="1508">
        <v>114</v>
      </c>
      <c r="F1280" s="1499">
        <v>3</v>
      </c>
      <c r="G1280" s="1499">
        <v>7</v>
      </c>
      <c r="H1280" s="1499">
        <v>9</v>
      </c>
      <c r="I1280" s="1499">
        <v>6</v>
      </c>
      <c r="J1280" s="1499">
        <v>3</v>
      </c>
      <c r="K1280" s="1499">
        <v>1</v>
      </c>
      <c r="L1280" s="1499">
        <v>4</v>
      </c>
      <c r="M1280" s="1499">
        <v>7</v>
      </c>
      <c r="N1280" s="1499">
        <v>8</v>
      </c>
      <c r="O1280" s="1499">
        <v>9</v>
      </c>
      <c r="P1280" s="1499">
        <v>4</v>
      </c>
      <c r="Q1280" s="1499">
        <v>7</v>
      </c>
      <c r="R1280" s="1499">
        <v>9</v>
      </c>
      <c r="S1280" s="1499">
        <v>8</v>
      </c>
      <c r="T1280" s="1499">
        <v>12</v>
      </c>
      <c r="U1280" s="1499">
        <v>8</v>
      </c>
      <c r="V1280" s="1499">
        <v>4</v>
      </c>
      <c r="W1280" s="1499">
        <v>2</v>
      </c>
      <c r="X1280" s="1499" t="s">
        <v>36</v>
      </c>
      <c r="Y1280" s="1499">
        <v>1</v>
      </c>
      <c r="Z1280" s="1499" t="s">
        <v>36</v>
      </c>
      <c r="AA1280" s="1508">
        <v>2</v>
      </c>
      <c r="AB1280" s="1499">
        <v>19</v>
      </c>
      <c r="AC1280" s="1499">
        <v>58</v>
      </c>
      <c r="AD1280" s="1508">
        <v>35</v>
      </c>
      <c r="AE1280" s="1500">
        <v>16.964285714285715</v>
      </c>
      <c r="AF1280" s="1500">
        <v>51.785714285714292</v>
      </c>
      <c r="AG1280" s="1501">
        <v>31.25</v>
      </c>
    </row>
    <row r="1281" spans="2:33" s="1520" customFormat="1" ht="11.45" customHeight="1">
      <c r="B1281" s="1536"/>
      <c r="C1281" s="1538"/>
      <c r="D1281" s="1539" t="s">
        <v>32</v>
      </c>
      <c r="E1281" s="1540">
        <v>129</v>
      </c>
      <c r="F1281" s="1541">
        <v>4</v>
      </c>
      <c r="G1281" s="1541">
        <v>4</v>
      </c>
      <c r="H1281" s="1541">
        <v>1</v>
      </c>
      <c r="I1281" s="1541">
        <v>9</v>
      </c>
      <c r="J1281" s="1541">
        <v>2</v>
      </c>
      <c r="K1281" s="1541">
        <v>3</v>
      </c>
      <c r="L1281" s="1541">
        <v>5</v>
      </c>
      <c r="M1281" s="1541">
        <v>5</v>
      </c>
      <c r="N1281" s="1541">
        <v>11</v>
      </c>
      <c r="O1281" s="1541">
        <v>7</v>
      </c>
      <c r="P1281" s="1541">
        <v>7</v>
      </c>
      <c r="Q1281" s="1541">
        <v>9</v>
      </c>
      <c r="R1281" s="1541">
        <v>8</v>
      </c>
      <c r="S1281" s="1541">
        <v>16</v>
      </c>
      <c r="T1281" s="1541">
        <v>12</v>
      </c>
      <c r="U1281" s="1541">
        <v>10</v>
      </c>
      <c r="V1281" s="1541">
        <v>7</v>
      </c>
      <c r="W1281" s="1541">
        <v>4</v>
      </c>
      <c r="X1281" s="1541">
        <v>2</v>
      </c>
      <c r="Y1281" s="1541">
        <v>1</v>
      </c>
      <c r="Z1281" s="1541" t="s">
        <v>36</v>
      </c>
      <c r="AA1281" s="1540">
        <v>2</v>
      </c>
      <c r="AB1281" s="1541">
        <v>9</v>
      </c>
      <c r="AC1281" s="1541">
        <v>66</v>
      </c>
      <c r="AD1281" s="1540">
        <v>52</v>
      </c>
      <c r="AE1281" s="1542">
        <v>7.0866141732283463</v>
      </c>
      <c r="AF1281" s="1542">
        <v>51.968503937007867</v>
      </c>
      <c r="AG1281" s="1543">
        <v>40.944881889763778</v>
      </c>
    </row>
    <row r="1282" spans="2:33" s="1520" customFormat="1" ht="11.45" customHeight="1">
      <c r="B1282" s="1544" t="s">
        <v>1846</v>
      </c>
      <c r="C1282" s="1508">
        <v>84</v>
      </c>
      <c r="D1282" s="1518" t="s">
        <v>1435</v>
      </c>
      <c r="E1282" s="1508">
        <v>189</v>
      </c>
      <c r="F1282" s="1499">
        <v>3</v>
      </c>
      <c r="G1282" s="1499">
        <v>13</v>
      </c>
      <c r="H1282" s="1499">
        <v>6</v>
      </c>
      <c r="I1282" s="1499">
        <v>16</v>
      </c>
      <c r="J1282" s="1499">
        <v>7</v>
      </c>
      <c r="K1282" s="1499">
        <v>9</v>
      </c>
      <c r="L1282" s="1499">
        <v>5</v>
      </c>
      <c r="M1282" s="1499">
        <v>8</v>
      </c>
      <c r="N1282" s="1499">
        <v>18</v>
      </c>
      <c r="O1282" s="1499">
        <v>8</v>
      </c>
      <c r="P1282" s="1499">
        <v>13</v>
      </c>
      <c r="Q1282" s="1499">
        <v>7</v>
      </c>
      <c r="R1282" s="1499">
        <v>18</v>
      </c>
      <c r="S1282" s="1499">
        <v>19</v>
      </c>
      <c r="T1282" s="1499">
        <v>12</v>
      </c>
      <c r="U1282" s="1499">
        <v>6</v>
      </c>
      <c r="V1282" s="1499">
        <v>5</v>
      </c>
      <c r="W1282" s="1499">
        <v>4</v>
      </c>
      <c r="X1282" s="1499">
        <v>4</v>
      </c>
      <c r="Y1282" s="1499" t="s">
        <v>36</v>
      </c>
      <c r="Z1282" s="1499" t="s">
        <v>36</v>
      </c>
      <c r="AA1282" s="1508">
        <v>8</v>
      </c>
      <c r="AB1282" s="1499">
        <v>22</v>
      </c>
      <c r="AC1282" s="1499">
        <v>109</v>
      </c>
      <c r="AD1282" s="1508">
        <v>50</v>
      </c>
      <c r="AE1282" s="1500">
        <v>12.154696132596685</v>
      </c>
      <c r="AF1282" s="1500">
        <v>60.22099447513812</v>
      </c>
      <c r="AG1282" s="1501">
        <v>27.624309392265197</v>
      </c>
    </row>
    <row r="1283" spans="2:33" s="1520" customFormat="1" ht="11.45" customHeight="1">
      <c r="B1283" s="1521"/>
      <c r="C1283" s="1522"/>
      <c r="D1283" s="1523" t="s">
        <v>31</v>
      </c>
      <c r="E1283" s="1508">
        <v>106</v>
      </c>
      <c r="F1283" s="1499">
        <v>3</v>
      </c>
      <c r="G1283" s="1499">
        <v>8</v>
      </c>
      <c r="H1283" s="1499">
        <v>5</v>
      </c>
      <c r="I1283" s="1499">
        <v>13</v>
      </c>
      <c r="J1283" s="1499">
        <v>5</v>
      </c>
      <c r="K1283" s="1499">
        <v>3</v>
      </c>
      <c r="L1283" s="1499">
        <v>3</v>
      </c>
      <c r="M1283" s="1499">
        <v>7</v>
      </c>
      <c r="N1283" s="1499">
        <v>10</v>
      </c>
      <c r="O1283" s="1499">
        <v>4</v>
      </c>
      <c r="P1283" s="1499">
        <v>7</v>
      </c>
      <c r="Q1283" s="1499">
        <v>2</v>
      </c>
      <c r="R1283" s="1499">
        <v>8</v>
      </c>
      <c r="S1283" s="1499">
        <v>11</v>
      </c>
      <c r="T1283" s="1499">
        <v>6</v>
      </c>
      <c r="U1283" s="1499">
        <v>3</v>
      </c>
      <c r="V1283" s="1499">
        <v>1</v>
      </c>
      <c r="W1283" s="1499">
        <v>1</v>
      </c>
      <c r="X1283" s="1499">
        <v>1</v>
      </c>
      <c r="Y1283" s="1499" t="s">
        <v>36</v>
      </c>
      <c r="Z1283" s="1499" t="s">
        <v>36</v>
      </c>
      <c r="AA1283" s="1508">
        <v>5</v>
      </c>
      <c r="AB1283" s="1499">
        <v>16</v>
      </c>
      <c r="AC1283" s="1499">
        <v>62</v>
      </c>
      <c r="AD1283" s="1508">
        <v>23</v>
      </c>
      <c r="AE1283" s="1500">
        <v>15.841584158415841</v>
      </c>
      <c r="AF1283" s="1500">
        <v>61.386138613861384</v>
      </c>
      <c r="AG1283" s="1501">
        <v>22.772277227722775</v>
      </c>
    </row>
    <row r="1284" spans="2:33" s="1520" customFormat="1" ht="11.45" customHeight="1">
      <c r="B1284" s="1537"/>
      <c r="C1284" s="1546"/>
      <c r="D1284" s="1518" t="s">
        <v>32</v>
      </c>
      <c r="E1284" s="1508">
        <v>83</v>
      </c>
      <c r="F1284" s="1499" t="s">
        <v>36</v>
      </c>
      <c r="G1284" s="1499">
        <v>5</v>
      </c>
      <c r="H1284" s="1499">
        <v>1</v>
      </c>
      <c r="I1284" s="1499">
        <v>3</v>
      </c>
      <c r="J1284" s="1499">
        <v>2</v>
      </c>
      <c r="K1284" s="1499">
        <v>6</v>
      </c>
      <c r="L1284" s="1499">
        <v>2</v>
      </c>
      <c r="M1284" s="1499">
        <v>1</v>
      </c>
      <c r="N1284" s="1499">
        <v>8</v>
      </c>
      <c r="O1284" s="1499">
        <v>4</v>
      </c>
      <c r="P1284" s="1499">
        <v>6</v>
      </c>
      <c r="Q1284" s="1499">
        <v>5</v>
      </c>
      <c r="R1284" s="1499">
        <v>10</v>
      </c>
      <c r="S1284" s="1499">
        <v>8</v>
      </c>
      <c r="T1284" s="1499">
        <v>6</v>
      </c>
      <c r="U1284" s="1499">
        <v>3</v>
      </c>
      <c r="V1284" s="1499">
        <v>4</v>
      </c>
      <c r="W1284" s="1499">
        <v>3</v>
      </c>
      <c r="X1284" s="1499">
        <v>3</v>
      </c>
      <c r="Y1284" s="1499" t="s">
        <v>36</v>
      </c>
      <c r="Z1284" s="1499" t="s">
        <v>36</v>
      </c>
      <c r="AA1284" s="1508">
        <v>3</v>
      </c>
      <c r="AB1284" s="1499">
        <v>6</v>
      </c>
      <c r="AC1284" s="1499">
        <v>47</v>
      </c>
      <c r="AD1284" s="1508">
        <v>27</v>
      </c>
      <c r="AE1284" s="1500">
        <v>7.5</v>
      </c>
      <c r="AF1284" s="1500">
        <v>58.75</v>
      </c>
      <c r="AG1284" s="1501">
        <v>33.75</v>
      </c>
    </row>
    <row r="1285" spans="2:33" s="1520" customFormat="1" ht="11.45" customHeight="1">
      <c r="B1285" s="1536" t="s">
        <v>1847</v>
      </c>
      <c r="C1285" s="1545" t="s">
        <v>1509</v>
      </c>
      <c r="D1285" s="1547" t="s">
        <v>1435</v>
      </c>
      <c r="E1285" s="1545" t="s">
        <v>1509</v>
      </c>
      <c r="F1285" s="1548" t="s">
        <v>1509</v>
      </c>
      <c r="G1285" s="1548" t="s">
        <v>1509</v>
      </c>
      <c r="H1285" s="1548" t="s">
        <v>1509</v>
      </c>
      <c r="I1285" s="1548" t="s">
        <v>1509</v>
      </c>
      <c r="J1285" s="1548" t="s">
        <v>1509</v>
      </c>
      <c r="K1285" s="1548" t="s">
        <v>1509</v>
      </c>
      <c r="L1285" s="1548" t="s">
        <v>1509</v>
      </c>
      <c r="M1285" s="1548" t="s">
        <v>1509</v>
      </c>
      <c r="N1285" s="1548" t="s">
        <v>1509</v>
      </c>
      <c r="O1285" s="1548" t="s">
        <v>1509</v>
      </c>
      <c r="P1285" s="1548" t="s">
        <v>1509</v>
      </c>
      <c r="Q1285" s="1548" t="s">
        <v>1509</v>
      </c>
      <c r="R1285" s="1548" t="s">
        <v>1509</v>
      </c>
      <c r="S1285" s="1548" t="s">
        <v>1509</v>
      </c>
      <c r="T1285" s="1548" t="s">
        <v>1509</v>
      </c>
      <c r="U1285" s="1548" t="s">
        <v>1509</v>
      </c>
      <c r="V1285" s="1548" t="s">
        <v>1509</v>
      </c>
      <c r="W1285" s="1548" t="s">
        <v>1509</v>
      </c>
      <c r="X1285" s="1548" t="s">
        <v>1509</v>
      </c>
      <c r="Y1285" s="1548" t="s">
        <v>1509</v>
      </c>
      <c r="Z1285" s="1548" t="s">
        <v>1509</v>
      </c>
      <c r="AA1285" s="1545" t="s">
        <v>1509</v>
      </c>
      <c r="AB1285" s="1548" t="s">
        <v>1509</v>
      </c>
      <c r="AC1285" s="1548" t="s">
        <v>1509</v>
      </c>
      <c r="AD1285" s="1545" t="s">
        <v>1509</v>
      </c>
      <c r="AE1285" s="1549" t="s">
        <v>1509</v>
      </c>
      <c r="AF1285" s="1549" t="s">
        <v>1509</v>
      </c>
      <c r="AG1285" s="1550" t="s">
        <v>1509</v>
      </c>
    </row>
    <row r="1286" spans="2:33" s="1520" customFormat="1" ht="11.45" customHeight="1">
      <c r="B1286" s="1521"/>
      <c r="C1286" s="1522"/>
      <c r="D1286" s="1523" t="s">
        <v>31</v>
      </c>
      <c r="E1286" s="1508" t="s">
        <v>1509</v>
      </c>
      <c r="F1286" s="1499" t="s">
        <v>1509</v>
      </c>
      <c r="G1286" s="1499" t="s">
        <v>1509</v>
      </c>
      <c r="H1286" s="1499" t="s">
        <v>1509</v>
      </c>
      <c r="I1286" s="1499" t="s">
        <v>1509</v>
      </c>
      <c r="J1286" s="1499" t="s">
        <v>1509</v>
      </c>
      <c r="K1286" s="1499" t="s">
        <v>1509</v>
      </c>
      <c r="L1286" s="1499" t="s">
        <v>1509</v>
      </c>
      <c r="M1286" s="1499" t="s">
        <v>1509</v>
      </c>
      <c r="N1286" s="1499" t="s">
        <v>1509</v>
      </c>
      <c r="O1286" s="1499" t="s">
        <v>1509</v>
      </c>
      <c r="P1286" s="1499" t="s">
        <v>1509</v>
      </c>
      <c r="Q1286" s="1499" t="s">
        <v>1509</v>
      </c>
      <c r="R1286" s="1499" t="s">
        <v>1509</v>
      </c>
      <c r="S1286" s="1499" t="s">
        <v>1509</v>
      </c>
      <c r="T1286" s="1499" t="s">
        <v>1509</v>
      </c>
      <c r="U1286" s="1499" t="s">
        <v>1509</v>
      </c>
      <c r="V1286" s="1499" t="s">
        <v>1509</v>
      </c>
      <c r="W1286" s="1499" t="s">
        <v>1509</v>
      </c>
      <c r="X1286" s="1499" t="s">
        <v>1509</v>
      </c>
      <c r="Y1286" s="1499" t="s">
        <v>1509</v>
      </c>
      <c r="Z1286" s="1499" t="s">
        <v>1509</v>
      </c>
      <c r="AA1286" s="1508" t="s">
        <v>1509</v>
      </c>
      <c r="AB1286" s="1499" t="s">
        <v>1509</v>
      </c>
      <c r="AC1286" s="1499" t="s">
        <v>1509</v>
      </c>
      <c r="AD1286" s="1508" t="s">
        <v>1509</v>
      </c>
      <c r="AE1286" s="1500" t="s">
        <v>1509</v>
      </c>
      <c r="AF1286" s="1500" t="s">
        <v>1509</v>
      </c>
      <c r="AG1286" s="1501" t="s">
        <v>1509</v>
      </c>
    </row>
    <row r="1287" spans="2:33" s="1520" customFormat="1" ht="11.45" customHeight="1">
      <c r="B1287" s="1536"/>
      <c r="C1287" s="1538"/>
      <c r="D1287" s="1539" t="s">
        <v>32</v>
      </c>
      <c r="E1287" s="1540" t="s">
        <v>1509</v>
      </c>
      <c r="F1287" s="1541" t="s">
        <v>1509</v>
      </c>
      <c r="G1287" s="1541" t="s">
        <v>1509</v>
      </c>
      <c r="H1287" s="1541" t="s">
        <v>1509</v>
      </c>
      <c r="I1287" s="1541" t="s">
        <v>1509</v>
      </c>
      <c r="J1287" s="1541" t="s">
        <v>1509</v>
      </c>
      <c r="K1287" s="1541" t="s">
        <v>1509</v>
      </c>
      <c r="L1287" s="1541" t="s">
        <v>1509</v>
      </c>
      <c r="M1287" s="1541" t="s">
        <v>1509</v>
      </c>
      <c r="N1287" s="1541" t="s">
        <v>1509</v>
      </c>
      <c r="O1287" s="1541" t="s">
        <v>1509</v>
      </c>
      <c r="P1287" s="1541" t="s">
        <v>1509</v>
      </c>
      <c r="Q1287" s="1541" t="s">
        <v>1509</v>
      </c>
      <c r="R1287" s="1541" t="s">
        <v>1509</v>
      </c>
      <c r="S1287" s="1541" t="s">
        <v>1509</v>
      </c>
      <c r="T1287" s="1541" t="s">
        <v>1509</v>
      </c>
      <c r="U1287" s="1541" t="s">
        <v>1509</v>
      </c>
      <c r="V1287" s="1541" t="s">
        <v>1509</v>
      </c>
      <c r="W1287" s="1541" t="s">
        <v>1509</v>
      </c>
      <c r="X1287" s="1541" t="s">
        <v>1509</v>
      </c>
      <c r="Y1287" s="1541" t="s">
        <v>1509</v>
      </c>
      <c r="Z1287" s="1541" t="s">
        <v>1509</v>
      </c>
      <c r="AA1287" s="1540" t="s">
        <v>1509</v>
      </c>
      <c r="AB1287" s="1541" t="s">
        <v>1509</v>
      </c>
      <c r="AC1287" s="1541" t="s">
        <v>1509</v>
      </c>
      <c r="AD1287" s="1540" t="s">
        <v>1509</v>
      </c>
      <c r="AE1287" s="1542" t="s">
        <v>1509</v>
      </c>
      <c r="AF1287" s="1542" t="s">
        <v>1509</v>
      </c>
      <c r="AG1287" s="1543" t="s">
        <v>1509</v>
      </c>
    </row>
    <row r="1288" spans="2:33" s="1520" customFormat="1" ht="11.45" customHeight="1">
      <c r="B1288" s="1544" t="s">
        <v>1848</v>
      </c>
      <c r="C1288" s="1508">
        <v>523</v>
      </c>
      <c r="D1288" s="1518" t="s">
        <v>1435</v>
      </c>
      <c r="E1288" s="1508">
        <v>1250</v>
      </c>
      <c r="F1288" s="1499">
        <v>46</v>
      </c>
      <c r="G1288" s="1499">
        <v>49</v>
      </c>
      <c r="H1288" s="1499">
        <v>61</v>
      </c>
      <c r="I1288" s="1499">
        <v>36</v>
      </c>
      <c r="J1288" s="1499">
        <v>44</v>
      </c>
      <c r="K1288" s="1499">
        <v>47</v>
      </c>
      <c r="L1288" s="1499">
        <v>61</v>
      </c>
      <c r="M1288" s="1499">
        <v>82</v>
      </c>
      <c r="N1288" s="1499">
        <v>67</v>
      </c>
      <c r="O1288" s="1499">
        <v>75</v>
      </c>
      <c r="P1288" s="1499">
        <v>49</v>
      </c>
      <c r="Q1288" s="1499">
        <v>88</v>
      </c>
      <c r="R1288" s="1499">
        <v>91</v>
      </c>
      <c r="S1288" s="1499">
        <v>116</v>
      </c>
      <c r="T1288" s="1499">
        <v>131</v>
      </c>
      <c r="U1288" s="1499">
        <v>70</v>
      </c>
      <c r="V1288" s="1499">
        <v>48</v>
      </c>
      <c r="W1288" s="1499">
        <v>51</v>
      </c>
      <c r="X1288" s="1499">
        <v>22</v>
      </c>
      <c r="Y1288" s="1499">
        <v>10</v>
      </c>
      <c r="Z1288" s="1499">
        <v>2</v>
      </c>
      <c r="AA1288" s="1508">
        <v>4</v>
      </c>
      <c r="AB1288" s="1499">
        <v>156</v>
      </c>
      <c r="AC1288" s="1499">
        <v>640</v>
      </c>
      <c r="AD1288" s="1508">
        <v>450</v>
      </c>
      <c r="AE1288" s="1500">
        <v>12.520064205457466</v>
      </c>
      <c r="AF1288" s="1500">
        <v>51.364365971107539</v>
      </c>
      <c r="AG1288" s="1501">
        <v>36.115569823434988</v>
      </c>
    </row>
    <row r="1289" spans="2:33" s="1520" customFormat="1" ht="11.45" customHeight="1">
      <c r="B1289" s="1521"/>
      <c r="C1289" s="1522"/>
      <c r="D1289" s="1523" t="s">
        <v>31</v>
      </c>
      <c r="E1289" s="1508">
        <v>592</v>
      </c>
      <c r="F1289" s="1499">
        <v>22</v>
      </c>
      <c r="G1289" s="1499">
        <v>25</v>
      </c>
      <c r="H1289" s="1499">
        <v>27</v>
      </c>
      <c r="I1289" s="1499">
        <v>18</v>
      </c>
      <c r="J1289" s="1499">
        <v>20</v>
      </c>
      <c r="K1289" s="1499">
        <v>24</v>
      </c>
      <c r="L1289" s="1499">
        <v>34</v>
      </c>
      <c r="M1289" s="1499">
        <v>46</v>
      </c>
      <c r="N1289" s="1499">
        <v>31</v>
      </c>
      <c r="O1289" s="1499">
        <v>36</v>
      </c>
      <c r="P1289" s="1499">
        <v>24</v>
      </c>
      <c r="Q1289" s="1499">
        <v>45</v>
      </c>
      <c r="R1289" s="1499">
        <v>43</v>
      </c>
      <c r="S1289" s="1499">
        <v>61</v>
      </c>
      <c r="T1289" s="1499">
        <v>55</v>
      </c>
      <c r="U1289" s="1499">
        <v>38</v>
      </c>
      <c r="V1289" s="1499">
        <v>17</v>
      </c>
      <c r="W1289" s="1499">
        <v>15</v>
      </c>
      <c r="X1289" s="1499">
        <v>6</v>
      </c>
      <c r="Y1289" s="1499">
        <v>1</v>
      </c>
      <c r="Z1289" s="1499" t="s">
        <v>36</v>
      </c>
      <c r="AA1289" s="1508">
        <v>4</v>
      </c>
      <c r="AB1289" s="1499">
        <v>74</v>
      </c>
      <c r="AC1289" s="1499">
        <v>321</v>
      </c>
      <c r="AD1289" s="1508">
        <v>193</v>
      </c>
      <c r="AE1289" s="1500">
        <v>12.585034013605442</v>
      </c>
      <c r="AF1289" s="1500">
        <v>54.591836734693878</v>
      </c>
      <c r="AG1289" s="1501">
        <v>32.823129251700678</v>
      </c>
    </row>
    <row r="1290" spans="2:33" s="1520" customFormat="1" ht="11.45" customHeight="1">
      <c r="B1290" s="1537"/>
      <c r="C1290" s="1546"/>
      <c r="D1290" s="1518" t="s">
        <v>32</v>
      </c>
      <c r="E1290" s="1508">
        <v>658</v>
      </c>
      <c r="F1290" s="1499">
        <v>24</v>
      </c>
      <c r="G1290" s="1499">
        <v>24</v>
      </c>
      <c r="H1290" s="1499">
        <v>34</v>
      </c>
      <c r="I1290" s="1499">
        <v>18</v>
      </c>
      <c r="J1290" s="1499">
        <v>24</v>
      </c>
      <c r="K1290" s="1499">
        <v>23</v>
      </c>
      <c r="L1290" s="1499">
        <v>27</v>
      </c>
      <c r="M1290" s="1499">
        <v>36</v>
      </c>
      <c r="N1290" s="1499">
        <v>36</v>
      </c>
      <c r="O1290" s="1499">
        <v>39</v>
      </c>
      <c r="P1290" s="1499">
        <v>25</v>
      </c>
      <c r="Q1290" s="1499">
        <v>43</v>
      </c>
      <c r="R1290" s="1499">
        <v>48</v>
      </c>
      <c r="S1290" s="1499">
        <v>55</v>
      </c>
      <c r="T1290" s="1499">
        <v>76</v>
      </c>
      <c r="U1290" s="1499">
        <v>32</v>
      </c>
      <c r="V1290" s="1499">
        <v>31</v>
      </c>
      <c r="W1290" s="1499">
        <v>36</v>
      </c>
      <c r="X1290" s="1499">
        <v>16</v>
      </c>
      <c r="Y1290" s="1499">
        <v>9</v>
      </c>
      <c r="Z1290" s="1499">
        <v>2</v>
      </c>
      <c r="AA1290" s="1508" t="s">
        <v>36</v>
      </c>
      <c r="AB1290" s="1499">
        <v>82</v>
      </c>
      <c r="AC1290" s="1499">
        <v>319</v>
      </c>
      <c r="AD1290" s="1508">
        <v>257</v>
      </c>
      <c r="AE1290" s="1500">
        <v>12.462006079027356</v>
      </c>
      <c r="AF1290" s="1500">
        <v>48.480243161094229</v>
      </c>
      <c r="AG1290" s="1501">
        <v>39.057750759878417</v>
      </c>
    </row>
    <row r="1291" spans="2:33" s="1520" customFormat="1" ht="11.45" customHeight="1">
      <c r="B1291" s="1536" t="s">
        <v>1849</v>
      </c>
      <c r="C1291" s="1545">
        <v>229</v>
      </c>
      <c r="D1291" s="1547" t="s">
        <v>1435</v>
      </c>
      <c r="E1291" s="1545">
        <v>507</v>
      </c>
      <c r="F1291" s="1548">
        <v>15</v>
      </c>
      <c r="G1291" s="1548">
        <v>17</v>
      </c>
      <c r="H1291" s="1548">
        <v>12</v>
      </c>
      <c r="I1291" s="1548">
        <v>18</v>
      </c>
      <c r="J1291" s="1548">
        <v>28</v>
      </c>
      <c r="K1291" s="1548">
        <v>28</v>
      </c>
      <c r="L1291" s="1548">
        <v>16</v>
      </c>
      <c r="M1291" s="1548">
        <v>29</v>
      </c>
      <c r="N1291" s="1548">
        <v>32</v>
      </c>
      <c r="O1291" s="1548">
        <v>23</v>
      </c>
      <c r="P1291" s="1548">
        <v>29</v>
      </c>
      <c r="Q1291" s="1548">
        <v>29</v>
      </c>
      <c r="R1291" s="1548">
        <v>24</v>
      </c>
      <c r="S1291" s="1548">
        <v>51</v>
      </c>
      <c r="T1291" s="1548">
        <v>61</v>
      </c>
      <c r="U1291" s="1548">
        <v>29</v>
      </c>
      <c r="V1291" s="1548">
        <v>22</v>
      </c>
      <c r="W1291" s="1548">
        <v>23</v>
      </c>
      <c r="X1291" s="1548">
        <v>15</v>
      </c>
      <c r="Y1291" s="1548">
        <v>5</v>
      </c>
      <c r="Z1291" s="1548" t="s">
        <v>36</v>
      </c>
      <c r="AA1291" s="1545">
        <v>1</v>
      </c>
      <c r="AB1291" s="1548">
        <v>44</v>
      </c>
      <c r="AC1291" s="1548">
        <v>256</v>
      </c>
      <c r="AD1291" s="1545">
        <v>206</v>
      </c>
      <c r="AE1291" s="1549">
        <v>8.695652173913043</v>
      </c>
      <c r="AF1291" s="1549">
        <v>50.59288537549407</v>
      </c>
      <c r="AG1291" s="1550">
        <v>40.711462450592883</v>
      </c>
    </row>
    <row r="1292" spans="2:33" s="1520" customFormat="1" ht="11.45" customHeight="1">
      <c r="B1292" s="1521"/>
      <c r="C1292" s="1522"/>
      <c r="D1292" s="1523" t="s">
        <v>31</v>
      </c>
      <c r="E1292" s="1508">
        <v>241</v>
      </c>
      <c r="F1292" s="1499">
        <v>11</v>
      </c>
      <c r="G1292" s="1499">
        <v>10</v>
      </c>
      <c r="H1292" s="1499">
        <v>7</v>
      </c>
      <c r="I1292" s="1499">
        <v>13</v>
      </c>
      <c r="J1292" s="1499">
        <v>16</v>
      </c>
      <c r="K1292" s="1499">
        <v>11</v>
      </c>
      <c r="L1292" s="1499">
        <v>8</v>
      </c>
      <c r="M1292" s="1499">
        <v>13</v>
      </c>
      <c r="N1292" s="1499">
        <v>14</v>
      </c>
      <c r="O1292" s="1499">
        <v>10</v>
      </c>
      <c r="P1292" s="1499">
        <v>14</v>
      </c>
      <c r="Q1292" s="1499">
        <v>13</v>
      </c>
      <c r="R1292" s="1499">
        <v>13</v>
      </c>
      <c r="S1292" s="1499">
        <v>23</v>
      </c>
      <c r="T1292" s="1499">
        <v>27</v>
      </c>
      <c r="U1292" s="1499">
        <v>12</v>
      </c>
      <c r="V1292" s="1499">
        <v>9</v>
      </c>
      <c r="W1292" s="1499">
        <v>10</v>
      </c>
      <c r="X1292" s="1499">
        <v>5</v>
      </c>
      <c r="Y1292" s="1499">
        <v>1</v>
      </c>
      <c r="Z1292" s="1499" t="s">
        <v>36</v>
      </c>
      <c r="AA1292" s="1508">
        <v>1</v>
      </c>
      <c r="AB1292" s="1499">
        <v>28</v>
      </c>
      <c r="AC1292" s="1499">
        <v>125</v>
      </c>
      <c r="AD1292" s="1508">
        <v>87</v>
      </c>
      <c r="AE1292" s="1500">
        <v>11.666666666666666</v>
      </c>
      <c r="AF1292" s="1500">
        <v>52.083333333333336</v>
      </c>
      <c r="AG1292" s="1501">
        <v>36.25</v>
      </c>
    </row>
    <row r="1293" spans="2:33" s="1520" customFormat="1" ht="11.45" customHeight="1">
      <c r="B1293" s="1536"/>
      <c r="C1293" s="1538"/>
      <c r="D1293" s="1539" t="s">
        <v>32</v>
      </c>
      <c r="E1293" s="1540">
        <v>266</v>
      </c>
      <c r="F1293" s="1541">
        <v>4</v>
      </c>
      <c r="G1293" s="1541">
        <v>7</v>
      </c>
      <c r="H1293" s="1541">
        <v>5</v>
      </c>
      <c r="I1293" s="1541">
        <v>5</v>
      </c>
      <c r="J1293" s="1541">
        <v>12</v>
      </c>
      <c r="K1293" s="1541">
        <v>17</v>
      </c>
      <c r="L1293" s="1541">
        <v>8</v>
      </c>
      <c r="M1293" s="1541">
        <v>16</v>
      </c>
      <c r="N1293" s="1541">
        <v>18</v>
      </c>
      <c r="O1293" s="1541">
        <v>13</v>
      </c>
      <c r="P1293" s="1541">
        <v>15</v>
      </c>
      <c r="Q1293" s="1541">
        <v>16</v>
      </c>
      <c r="R1293" s="1541">
        <v>11</v>
      </c>
      <c r="S1293" s="1541">
        <v>28</v>
      </c>
      <c r="T1293" s="1541">
        <v>34</v>
      </c>
      <c r="U1293" s="1541">
        <v>17</v>
      </c>
      <c r="V1293" s="1541">
        <v>13</v>
      </c>
      <c r="W1293" s="1541">
        <v>13</v>
      </c>
      <c r="X1293" s="1541">
        <v>10</v>
      </c>
      <c r="Y1293" s="1541">
        <v>4</v>
      </c>
      <c r="Z1293" s="1541" t="s">
        <v>36</v>
      </c>
      <c r="AA1293" s="1540" t="s">
        <v>36</v>
      </c>
      <c r="AB1293" s="1541">
        <v>16</v>
      </c>
      <c r="AC1293" s="1541">
        <v>131</v>
      </c>
      <c r="AD1293" s="1540">
        <v>119</v>
      </c>
      <c r="AE1293" s="1542">
        <v>6.0150375939849621</v>
      </c>
      <c r="AF1293" s="1542">
        <v>49.248120300751879</v>
      </c>
      <c r="AG1293" s="1543">
        <v>44.736842105263158</v>
      </c>
    </row>
    <row r="1294" spans="2:33" s="1520" customFormat="1" ht="11.45" customHeight="1">
      <c r="B1294" s="1544" t="s">
        <v>1850</v>
      </c>
      <c r="C1294" s="1508">
        <v>483</v>
      </c>
      <c r="D1294" s="1518" t="s">
        <v>1435</v>
      </c>
      <c r="E1294" s="1508">
        <v>1278</v>
      </c>
      <c r="F1294" s="1499">
        <v>47</v>
      </c>
      <c r="G1294" s="1499">
        <v>55</v>
      </c>
      <c r="H1294" s="1499">
        <v>58</v>
      </c>
      <c r="I1294" s="1499">
        <v>54</v>
      </c>
      <c r="J1294" s="1499">
        <v>33</v>
      </c>
      <c r="K1294" s="1499">
        <v>83</v>
      </c>
      <c r="L1294" s="1499">
        <v>73</v>
      </c>
      <c r="M1294" s="1499">
        <v>57</v>
      </c>
      <c r="N1294" s="1499">
        <v>64</v>
      </c>
      <c r="O1294" s="1499">
        <v>98</v>
      </c>
      <c r="P1294" s="1499">
        <v>65</v>
      </c>
      <c r="Q1294" s="1499">
        <v>80</v>
      </c>
      <c r="R1294" s="1499">
        <v>95</v>
      </c>
      <c r="S1294" s="1499">
        <v>79</v>
      </c>
      <c r="T1294" s="1499">
        <v>101</v>
      </c>
      <c r="U1294" s="1499">
        <v>64</v>
      </c>
      <c r="V1294" s="1499">
        <v>58</v>
      </c>
      <c r="W1294" s="1499">
        <v>50</v>
      </c>
      <c r="X1294" s="1499">
        <v>36</v>
      </c>
      <c r="Y1294" s="1499">
        <v>13</v>
      </c>
      <c r="Z1294" s="1499">
        <v>8</v>
      </c>
      <c r="AA1294" s="1508">
        <v>7</v>
      </c>
      <c r="AB1294" s="1499">
        <v>160</v>
      </c>
      <c r="AC1294" s="1499">
        <v>702</v>
      </c>
      <c r="AD1294" s="1508">
        <v>409</v>
      </c>
      <c r="AE1294" s="1500">
        <v>12.588512981904012</v>
      </c>
      <c r="AF1294" s="1500">
        <v>55.232100708103857</v>
      </c>
      <c r="AG1294" s="1501">
        <v>32.179386309992132</v>
      </c>
    </row>
    <row r="1295" spans="2:33" s="1520" customFormat="1" ht="11.45" customHeight="1">
      <c r="B1295" s="1521"/>
      <c r="C1295" s="1522"/>
      <c r="D1295" s="1523" t="s">
        <v>31</v>
      </c>
      <c r="E1295" s="1508">
        <v>567</v>
      </c>
      <c r="F1295" s="1499">
        <v>22</v>
      </c>
      <c r="G1295" s="1499">
        <v>30</v>
      </c>
      <c r="H1295" s="1499">
        <v>28</v>
      </c>
      <c r="I1295" s="1499">
        <v>27</v>
      </c>
      <c r="J1295" s="1499">
        <v>13</v>
      </c>
      <c r="K1295" s="1499">
        <v>41</v>
      </c>
      <c r="L1295" s="1499">
        <v>39</v>
      </c>
      <c r="M1295" s="1499">
        <v>27</v>
      </c>
      <c r="N1295" s="1499">
        <v>33</v>
      </c>
      <c r="O1295" s="1499">
        <v>48</v>
      </c>
      <c r="P1295" s="1499">
        <v>26</v>
      </c>
      <c r="Q1295" s="1499">
        <v>38</v>
      </c>
      <c r="R1295" s="1499">
        <v>39</v>
      </c>
      <c r="S1295" s="1499">
        <v>44</v>
      </c>
      <c r="T1295" s="1499">
        <v>45</v>
      </c>
      <c r="U1295" s="1499">
        <v>24</v>
      </c>
      <c r="V1295" s="1499">
        <v>16</v>
      </c>
      <c r="W1295" s="1499">
        <v>13</v>
      </c>
      <c r="X1295" s="1499">
        <v>8</v>
      </c>
      <c r="Y1295" s="1499">
        <v>1</v>
      </c>
      <c r="Z1295" s="1499" t="s">
        <v>36</v>
      </c>
      <c r="AA1295" s="1508">
        <v>5</v>
      </c>
      <c r="AB1295" s="1499">
        <v>80</v>
      </c>
      <c r="AC1295" s="1499">
        <v>331</v>
      </c>
      <c r="AD1295" s="1508">
        <v>151</v>
      </c>
      <c r="AE1295" s="1500">
        <v>14.23487544483986</v>
      </c>
      <c r="AF1295" s="1500">
        <v>58.896797153024913</v>
      </c>
      <c r="AG1295" s="1501">
        <v>26.868327402135233</v>
      </c>
    </row>
    <row r="1296" spans="2:33" s="1520" customFormat="1" ht="11.45" customHeight="1">
      <c r="B1296" s="1537"/>
      <c r="C1296" s="1538"/>
      <c r="D1296" s="1539" t="s">
        <v>32</v>
      </c>
      <c r="E1296" s="1540">
        <v>711</v>
      </c>
      <c r="F1296" s="1541">
        <v>25</v>
      </c>
      <c r="G1296" s="1541">
        <v>25</v>
      </c>
      <c r="H1296" s="1541">
        <v>30</v>
      </c>
      <c r="I1296" s="1541">
        <v>27</v>
      </c>
      <c r="J1296" s="1541">
        <v>20</v>
      </c>
      <c r="K1296" s="1541">
        <v>42</v>
      </c>
      <c r="L1296" s="1541">
        <v>34</v>
      </c>
      <c r="M1296" s="1541">
        <v>30</v>
      </c>
      <c r="N1296" s="1541">
        <v>31</v>
      </c>
      <c r="O1296" s="1541">
        <v>50</v>
      </c>
      <c r="P1296" s="1541">
        <v>39</v>
      </c>
      <c r="Q1296" s="1541">
        <v>42</v>
      </c>
      <c r="R1296" s="1541">
        <v>56</v>
      </c>
      <c r="S1296" s="1541">
        <v>35</v>
      </c>
      <c r="T1296" s="1541">
        <v>56</v>
      </c>
      <c r="U1296" s="1541">
        <v>40</v>
      </c>
      <c r="V1296" s="1541">
        <v>42</v>
      </c>
      <c r="W1296" s="1541">
        <v>37</v>
      </c>
      <c r="X1296" s="1541">
        <v>28</v>
      </c>
      <c r="Y1296" s="1541">
        <v>12</v>
      </c>
      <c r="Z1296" s="1541">
        <v>8</v>
      </c>
      <c r="AA1296" s="1540">
        <v>2</v>
      </c>
      <c r="AB1296" s="1541">
        <v>80</v>
      </c>
      <c r="AC1296" s="1541">
        <v>371</v>
      </c>
      <c r="AD1296" s="1540">
        <v>258</v>
      </c>
      <c r="AE1296" s="1542">
        <v>11.283497884344147</v>
      </c>
      <c r="AF1296" s="1542">
        <v>52.327221438645978</v>
      </c>
      <c r="AG1296" s="1543">
        <v>36.389280677009872</v>
      </c>
    </row>
    <row r="1297" spans="2:33" s="1520" customFormat="1" ht="11.45" customHeight="1">
      <c r="B1297" s="1536" t="s">
        <v>1851</v>
      </c>
      <c r="C1297" s="1508">
        <v>616</v>
      </c>
      <c r="D1297" s="1518" t="s">
        <v>1435</v>
      </c>
      <c r="E1297" s="1508">
        <v>1459</v>
      </c>
      <c r="F1297" s="1499">
        <v>46</v>
      </c>
      <c r="G1297" s="1499">
        <v>46</v>
      </c>
      <c r="H1297" s="1499">
        <v>59</v>
      </c>
      <c r="I1297" s="1499">
        <v>68</v>
      </c>
      <c r="J1297" s="1499">
        <v>51</v>
      </c>
      <c r="K1297" s="1499">
        <v>58</v>
      </c>
      <c r="L1297" s="1499">
        <v>52</v>
      </c>
      <c r="M1297" s="1499">
        <v>62</v>
      </c>
      <c r="N1297" s="1499">
        <v>80</v>
      </c>
      <c r="O1297" s="1499">
        <v>89</v>
      </c>
      <c r="P1297" s="1499">
        <v>70</v>
      </c>
      <c r="Q1297" s="1499">
        <v>86</v>
      </c>
      <c r="R1297" s="1499">
        <v>113</v>
      </c>
      <c r="S1297" s="1499">
        <v>178</v>
      </c>
      <c r="T1297" s="1499">
        <v>166</v>
      </c>
      <c r="U1297" s="1499">
        <v>113</v>
      </c>
      <c r="V1297" s="1499">
        <v>62</v>
      </c>
      <c r="W1297" s="1499">
        <v>28</v>
      </c>
      <c r="X1297" s="1499">
        <v>20</v>
      </c>
      <c r="Y1297" s="1499">
        <v>5</v>
      </c>
      <c r="Z1297" s="1499" t="s">
        <v>36</v>
      </c>
      <c r="AA1297" s="1508">
        <v>7</v>
      </c>
      <c r="AB1297" s="1499">
        <v>151</v>
      </c>
      <c r="AC1297" s="1499">
        <v>729</v>
      </c>
      <c r="AD1297" s="1508">
        <v>572</v>
      </c>
      <c r="AE1297" s="1500">
        <v>10.399449035812673</v>
      </c>
      <c r="AF1297" s="1500">
        <v>50.206611570247937</v>
      </c>
      <c r="AG1297" s="1501">
        <v>39.393939393939391</v>
      </c>
    </row>
    <row r="1298" spans="2:33" s="1520" customFormat="1" ht="11.45" customHeight="1">
      <c r="B1298" s="1521"/>
      <c r="C1298" s="1522"/>
      <c r="D1298" s="1523" t="s">
        <v>31</v>
      </c>
      <c r="E1298" s="1508">
        <v>711</v>
      </c>
      <c r="F1298" s="1499">
        <v>26</v>
      </c>
      <c r="G1298" s="1499">
        <v>26</v>
      </c>
      <c r="H1298" s="1499">
        <v>35</v>
      </c>
      <c r="I1298" s="1499">
        <v>39</v>
      </c>
      <c r="J1298" s="1499">
        <v>23</v>
      </c>
      <c r="K1298" s="1499">
        <v>30</v>
      </c>
      <c r="L1298" s="1499">
        <v>26</v>
      </c>
      <c r="M1298" s="1499">
        <v>33</v>
      </c>
      <c r="N1298" s="1499">
        <v>38</v>
      </c>
      <c r="O1298" s="1499">
        <v>46</v>
      </c>
      <c r="P1298" s="1499">
        <v>34</v>
      </c>
      <c r="Q1298" s="1499">
        <v>35</v>
      </c>
      <c r="R1298" s="1499">
        <v>49</v>
      </c>
      <c r="S1298" s="1499">
        <v>87</v>
      </c>
      <c r="T1298" s="1499">
        <v>85</v>
      </c>
      <c r="U1298" s="1499">
        <v>49</v>
      </c>
      <c r="V1298" s="1499">
        <v>28</v>
      </c>
      <c r="W1298" s="1499">
        <v>11</v>
      </c>
      <c r="X1298" s="1499">
        <v>5</v>
      </c>
      <c r="Y1298" s="1499">
        <v>1</v>
      </c>
      <c r="Z1298" s="1499" t="s">
        <v>36</v>
      </c>
      <c r="AA1298" s="1508">
        <v>5</v>
      </c>
      <c r="AB1298" s="1499">
        <v>87</v>
      </c>
      <c r="AC1298" s="1499">
        <v>353</v>
      </c>
      <c r="AD1298" s="1508">
        <v>266</v>
      </c>
      <c r="AE1298" s="1500">
        <v>12.322946175637393</v>
      </c>
      <c r="AF1298" s="1500">
        <v>50</v>
      </c>
      <c r="AG1298" s="1501">
        <v>37.677053824362602</v>
      </c>
    </row>
    <row r="1299" spans="2:33" s="1520" customFormat="1" ht="11.45" customHeight="1">
      <c r="B1299" s="1536"/>
      <c r="C1299" s="1546"/>
      <c r="D1299" s="1518" t="s">
        <v>32</v>
      </c>
      <c r="E1299" s="1508">
        <v>748</v>
      </c>
      <c r="F1299" s="1499">
        <v>20</v>
      </c>
      <c r="G1299" s="1499">
        <v>20</v>
      </c>
      <c r="H1299" s="1499">
        <v>24</v>
      </c>
      <c r="I1299" s="1499">
        <v>29</v>
      </c>
      <c r="J1299" s="1499">
        <v>28</v>
      </c>
      <c r="K1299" s="1499">
        <v>28</v>
      </c>
      <c r="L1299" s="1499">
        <v>26</v>
      </c>
      <c r="M1299" s="1499">
        <v>29</v>
      </c>
      <c r="N1299" s="1499">
        <v>42</v>
      </c>
      <c r="O1299" s="1499">
        <v>43</v>
      </c>
      <c r="P1299" s="1499">
        <v>36</v>
      </c>
      <c r="Q1299" s="1499">
        <v>51</v>
      </c>
      <c r="R1299" s="1499">
        <v>64</v>
      </c>
      <c r="S1299" s="1499">
        <v>91</v>
      </c>
      <c r="T1299" s="1499">
        <v>81</v>
      </c>
      <c r="U1299" s="1499">
        <v>64</v>
      </c>
      <c r="V1299" s="1499">
        <v>34</v>
      </c>
      <c r="W1299" s="1499">
        <v>17</v>
      </c>
      <c r="X1299" s="1499">
        <v>15</v>
      </c>
      <c r="Y1299" s="1499">
        <v>4</v>
      </c>
      <c r="Z1299" s="1499" t="s">
        <v>36</v>
      </c>
      <c r="AA1299" s="1508">
        <v>2</v>
      </c>
      <c r="AB1299" s="1499">
        <v>64</v>
      </c>
      <c r="AC1299" s="1499">
        <v>376</v>
      </c>
      <c r="AD1299" s="1508">
        <v>306</v>
      </c>
      <c r="AE1299" s="1500">
        <v>8.5790884718498663</v>
      </c>
      <c r="AF1299" s="1500">
        <v>50.402144772117964</v>
      </c>
      <c r="AG1299" s="1501">
        <v>41.018766756032171</v>
      </c>
    </row>
    <row r="1300" spans="2:33" s="1520" customFormat="1" ht="11.45" customHeight="1">
      <c r="B1300" s="1544" t="s">
        <v>1852</v>
      </c>
      <c r="C1300" s="1545">
        <v>327</v>
      </c>
      <c r="D1300" s="1547" t="s">
        <v>1435</v>
      </c>
      <c r="E1300" s="1545">
        <v>801</v>
      </c>
      <c r="F1300" s="1548">
        <v>16</v>
      </c>
      <c r="G1300" s="1548">
        <v>31</v>
      </c>
      <c r="H1300" s="1548">
        <v>17</v>
      </c>
      <c r="I1300" s="1548">
        <v>21</v>
      </c>
      <c r="J1300" s="1548">
        <v>16</v>
      </c>
      <c r="K1300" s="1548">
        <v>6</v>
      </c>
      <c r="L1300" s="1548">
        <v>22</v>
      </c>
      <c r="M1300" s="1548">
        <v>37</v>
      </c>
      <c r="N1300" s="1548">
        <v>51</v>
      </c>
      <c r="O1300" s="1548">
        <v>37</v>
      </c>
      <c r="P1300" s="1548">
        <v>30</v>
      </c>
      <c r="Q1300" s="1548">
        <v>40</v>
      </c>
      <c r="R1300" s="1548">
        <v>73</v>
      </c>
      <c r="S1300" s="1548">
        <v>153</v>
      </c>
      <c r="T1300" s="1548">
        <v>146</v>
      </c>
      <c r="U1300" s="1548">
        <v>59</v>
      </c>
      <c r="V1300" s="1548">
        <v>24</v>
      </c>
      <c r="W1300" s="1548">
        <v>7</v>
      </c>
      <c r="X1300" s="1548">
        <v>13</v>
      </c>
      <c r="Y1300" s="1548">
        <v>1</v>
      </c>
      <c r="Z1300" s="1548" t="s">
        <v>36</v>
      </c>
      <c r="AA1300" s="1545">
        <v>1</v>
      </c>
      <c r="AB1300" s="1548">
        <v>64</v>
      </c>
      <c r="AC1300" s="1548">
        <v>333</v>
      </c>
      <c r="AD1300" s="1545">
        <v>403</v>
      </c>
      <c r="AE1300" s="1549">
        <v>8</v>
      </c>
      <c r="AF1300" s="1549">
        <v>41.625</v>
      </c>
      <c r="AG1300" s="1550">
        <v>50.375</v>
      </c>
    </row>
    <row r="1301" spans="2:33" s="1520" customFormat="1" ht="11.45" customHeight="1">
      <c r="B1301" s="1521"/>
      <c r="C1301" s="1522"/>
      <c r="D1301" s="1523" t="s">
        <v>31</v>
      </c>
      <c r="E1301" s="1508">
        <v>366</v>
      </c>
      <c r="F1301" s="1499">
        <v>6</v>
      </c>
      <c r="G1301" s="1499">
        <v>14</v>
      </c>
      <c r="H1301" s="1499">
        <v>8</v>
      </c>
      <c r="I1301" s="1499">
        <v>10</v>
      </c>
      <c r="J1301" s="1499">
        <v>6</v>
      </c>
      <c r="K1301" s="1499">
        <v>3</v>
      </c>
      <c r="L1301" s="1499">
        <v>10</v>
      </c>
      <c r="M1301" s="1499">
        <v>19</v>
      </c>
      <c r="N1301" s="1499">
        <v>20</v>
      </c>
      <c r="O1301" s="1499">
        <v>15</v>
      </c>
      <c r="P1301" s="1499">
        <v>15</v>
      </c>
      <c r="Q1301" s="1499">
        <v>16</v>
      </c>
      <c r="R1301" s="1499">
        <v>26</v>
      </c>
      <c r="S1301" s="1499">
        <v>73</v>
      </c>
      <c r="T1301" s="1499">
        <v>72</v>
      </c>
      <c r="U1301" s="1499">
        <v>36</v>
      </c>
      <c r="V1301" s="1499">
        <v>7</v>
      </c>
      <c r="W1301" s="1499">
        <v>4</v>
      </c>
      <c r="X1301" s="1499">
        <v>5</v>
      </c>
      <c r="Y1301" s="1499" t="s">
        <v>36</v>
      </c>
      <c r="Z1301" s="1499" t="s">
        <v>36</v>
      </c>
      <c r="AA1301" s="1508">
        <v>1</v>
      </c>
      <c r="AB1301" s="1499">
        <v>28</v>
      </c>
      <c r="AC1301" s="1499">
        <v>140</v>
      </c>
      <c r="AD1301" s="1508">
        <v>197</v>
      </c>
      <c r="AE1301" s="1500">
        <v>7.6712328767123292</v>
      </c>
      <c r="AF1301" s="1500">
        <v>38.356164383561641</v>
      </c>
      <c r="AG1301" s="1501">
        <v>53.972602739726028</v>
      </c>
    </row>
    <row r="1302" spans="2:33" s="1520" customFormat="1" ht="11.45" customHeight="1">
      <c r="B1302" s="1537"/>
      <c r="C1302" s="1538"/>
      <c r="D1302" s="1539" t="s">
        <v>32</v>
      </c>
      <c r="E1302" s="1540">
        <v>435</v>
      </c>
      <c r="F1302" s="1541">
        <v>10</v>
      </c>
      <c r="G1302" s="1541">
        <v>17</v>
      </c>
      <c r="H1302" s="1541">
        <v>9</v>
      </c>
      <c r="I1302" s="1541">
        <v>11</v>
      </c>
      <c r="J1302" s="1541">
        <v>10</v>
      </c>
      <c r="K1302" s="1541">
        <v>3</v>
      </c>
      <c r="L1302" s="1541">
        <v>12</v>
      </c>
      <c r="M1302" s="1541">
        <v>18</v>
      </c>
      <c r="N1302" s="1541">
        <v>31</v>
      </c>
      <c r="O1302" s="1541">
        <v>22</v>
      </c>
      <c r="P1302" s="1541">
        <v>15</v>
      </c>
      <c r="Q1302" s="1541">
        <v>24</v>
      </c>
      <c r="R1302" s="1541">
        <v>47</v>
      </c>
      <c r="S1302" s="1541">
        <v>80</v>
      </c>
      <c r="T1302" s="1541">
        <v>74</v>
      </c>
      <c r="U1302" s="1541">
        <v>23</v>
      </c>
      <c r="V1302" s="1541">
        <v>17</v>
      </c>
      <c r="W1302" s="1541">
        <v>3</v>
      </c>
      <c r="X1302" s="1541">
        <v>8</v>
      </c>
      <c r="Y1302" s="1541">
        <v>1</v>
      </c>
      <c r="Z1302" s="1541" t="s">
        <v>36</v>
      </c>
      <c r="AA1302" s="1540" t="s">
        <v>36</v>
      </c>
      <c r="AB1302" s="1541">
        <v>36</v>
      </c>
      <c r="AC1302" s="1541">
        <v>193</v>
      </c>
      <c r="AD1302" s="1540">
        <v>206</v>
      </c>
      <c r="AE1302" s="1542">
        <v>8.2758620689655178</v>
      </c>
      <c r="AF1302" s="1542">
        <v>44.367816091954019</v>
      </c>
      <c r="AG1302" s="1543">
        <v>47.356321839080465</v>
      </c>
    </row>
    <row r="1303" spans="2:33" s="1520" customFormat="1" ht="11.45" customHeight="1">
      <c r="B1303" s="1536" t="s">
        <v>1853</v>
      </c>
      <c r="C1303" s="1586">
        <v>438</v>
      </c>
      <c r="D1303" s="1547" t="s">
        <v>1435</v>
      </c>
      <c r="E1303" s="1545">
        <v>1095</v>
      </c>
      <c r="F1303" s="1548">
        <v>31</v>
      </c>
      <c r="G1303" s="1548">
        <v>44</v>
      </c>
      <c r="H1303" s="1548">
        <v>51</v>
      </c>
      <c r="I1303" s="1548">
        <v>35</v>
      </c>
      <c r="J1303" s="1548">
        <v>32</v>
      </c>
      <c r="K1303" s="1548">
        <v>37</v>
      </c>
      <c r="L1303" s="1548">
        <v>44</v>
      </c>
      <c r="M1303" s="1548">
        <v>58</v>
      </c>
      <c r="N1303" s="1548">
        <v>60</v>
      </c>
      <c r="O1303" s="1548">
        <v>51</v>
      </c>
      <c r="P1303" s="1548">
        <v>53</v>
      </c>
      <c r="Q1303" s="1548">
        <v>87</v>
      </c>
      <c r="R1303" s="1548">
        <v>122</v>
      </c>
      <c r="S1303" s="1548">
        <v>177</v>
      </c>
      <c r="T1303" s="1548">
        <v>110</v>
      </c>
      <c r="U1303" s="1548">
        <v>42</v>
      </c>
      <c r="V1303" s="1548">
        <v>25</v>
      </c>
      <c r="W1303" s="1548">
        <v>25</v>
      </c>
      <c r="X1303" s="1548">
        <v>8</v>
      </c>
      <c r="Y1303" s="1548">
        <v>1</v>
      </c>
      <c r="Z1303" s="1548" t="s">
        <v>36</v>
      </c>
      <c r="AA1303" s="1545">
        <v>2</v>
      </c>
      <c r="AB1303" s="1548">
        <v>126</v>
      </c>
      <c r="AC1303" s="1548">
        <v>579</v>
      </c>
      <c r="AD1303" s="1545">
        <v>388</v>
      </c>
      <c r="AE1303" s="1549">
        <v>11.527904849039341</v>
      </c>
      <c r="AF1303" s="1549">
        <v>52.973467520585551</v>
      </c>
      <c r="AG1303" s="1550">
        <v>35.498627630375111</v>
      </c>
    </row>
    <row r="1304" spans="2:33" s="1520" customFormat="1" ht="11.45" customHeight="1">
      <c r="B1304" s="1521"/>
      <c r="C1304" s="1577"/>
      <c r="D1304" s="1523" t="s">
        <v>31</v>
      </c>
      <c r="E1304" s="1508">
        <v>524</v>
      </c>
      <c r="F1304" s="1499">
        <v>16</v>
      </c>
      <c r="G1304" s="1499">
        <v>24</v>
      </c>
      <c r="H1304" s="1499">
        <v>30</v>
      </c>
      <c r="I1304" s="1499">
        <v>19</v>
      </c>
      <c r="J1304" s="1499">
        <v>10</v>
      </c>
      <c r="K1304" s="1499">
        <v>17</v>
      </c>
      <c r="L1304" s="1499">
        <v>21</v>
      </c>
      <c r="M1304" s="1499">
        <v>25</v>
      </c>
      <c r="N1304" s="1499">
        <v>26</v>
      </c>
      <c r="O1304" s="1499">
        <v>30</v>
      </c>
      <c r="P1304" s="1499">
        <v>20</v>
      </c>
      <c r="Q1304" s="1499">
        <v>33</v>
      </c>
      <c r="R1304" s="1499">
        <v>56</v>
      </c>
      <c r="S1304" s="1499">
        <v>96</v>
      </c>
      <c r="T1304" s="1499">
        <v>59</v>
      </c>
      <c r="U1304" s="1499">
        <v>21</v>
      </c>
      <c r="V1304" s="1499">
        <v>11</v>
      </c>
      <c r="W1304" s="1499">
        <v>7</v>
      </c>
      <c r="X1304" s="1499">
        <v>2</v>
      </c>
      <c r="Y1304" s="1499" t="s">
        <v>36</v>
      </c>
      <c r="Z1304" s="1499" t="s">
        <v>36</v>
      </c>
      <c r="AA1304" s="1508">
        <v>1</v>
      </c>
      <c r="AB1304" s="1499">
        <v>70</v>
      </c>
      <c r="AC1304" s="1499">
        <v>257</v>
      </c>
      <c r="AD1304" s="1508">
        <v>196</v>
      </c>
      <c r="AE1304" s="1500">
        <v>13.384321223709369</v>
      </c>
      <c r="AF1304" s="1500">
        <v>49.139579349904402</v>
      </c>
      <c r="AG1304" s="1501">
        <v>37.476099426386234</v>
      </c>
    </row>
    <row r="1305" spans="2:33" s="1520" customFormat="1" ht="11.45" customHeight="1">
      <c r="B1305" s="1536"/>
      <c r="C1305" s="1580"/>
      <c r="D1305" s="1531" t="s">
        <v>32</v>
      </c>
      <c r="E1305" s="1581">
        <v>571</v>
      </c>
      <c r="F1305" s="1582">
        <v>15</v>
      </c>
      <c r="G1305" s="1582">
        <v>20</v>
      </c>
      <c r="H1305" s="1582">
        <v>21</v>
      </c>
      <c r="I1305" s="1582">
        <v>16</v>
      </c>
      <c r="J1305" s="1582">
        <v>22</v>
      </c>
      <c r="K1305" s="1582">
        <v>20</v>
      </c>
      <c r="L1305" s="1582">
        <v>23</v>
      </c>
      <c r="M1305" s="1582">
        <v>33</v>
      </c>
      <c r="N1305" s="1582">
        <v>34</v>
      </c>
      <c r="O1305" s="1582">
        <v>21</v>
      </c>
      <c r="P1305" s="1582">
        <v>33</v>
      </c>
      <c r="Q1305" s="1582">
        <v>54</v>
      </c>
      <c r="R1305" s="1582">
        <v>66</v>
      </c>
      <c r="S1305" s="1582">
        <v>81</v>
      </c>
      <c r="T1305" s="1582">
        <v>51</v>
      </c>
      <c r="U1305" s="1582">
        <v>21</v>
      </c>
      <c r="V1305" s="1582">
        <v>14</v>
      </c>
      <c r="W1305" s="1582">
        <v>18</v>
      </c>
      <c r="X1305" s="1582">
        <v>6</v>
      </c>
      <c r="Y1305" s="1582">
        <v>1</v>
      </c>
      <c r="Z1305" s="1582" t="s">
        <v>36</v>
      </c>
      <c r="AA1305" s="1581">
        <v>1</v>
      </c>
      <c r="AB1305" s="1582">
        <v>56</v>
      </c>
      <c r="AC1305" s="1582">
        <v>322</v>
      </c>
      <c r="AD1305" s="1581">
        <v>192</v>
      </c>
      <c r="AE1305" s="1534">
        <v>9.8245614035087723</v>
      </c>
      <c r="AF1305" s="1534">
        <v>56.491228070175438</v>
      </c>
      <c r="AG1305" s="1535">
        <v>33.684210526315788</v>
      </c>
    </row>
    <row r="1306" spans="2:33" s="1520" customFormat="1" ht="11.45" customHeight="1">
      <c r="B1306" s="1583" t="s">
        <v>1854</v>
      </c>
      <c r="C1306" s="1508">
        <v>2545</v>
      </c>
      <c r="D1306" s="1518" t="s">
        <v>1435</v>
      </c>
      <c r="E1306" s="1508">
        <v>5689</v>
      </c>
      <c r="F1306" s="1499">
        <v>290</v>
      </c>
      <c r="G1306" s="1499">
        <v>231</v>
      </c>
      <c r="H1306" s="1499">
        <v>193</v>
      </c>
      <c r="I1306" s="1499">
        <v>250</v>
      </c>
      <c r="J1306" s="1499">
        <v>211</v>
      </c>
      <c r="K1306" s="1499">
        <v>275</v>
      </c>
      <c r="L1306" s="1499">
        <v>326</v>
      </c>
      <c r="M1306" s="1499">
        <v>308</v>
      </c>
      <c r="N1306" s="1499">
        <v>333</v>
      </c>
      <c r="O1306" s="1499">
        <v>358</v>
      </c>
      <c r="P1306" s="1499">
        <v>300</v>
      </c>
      <c r="Q1306" s="1499">
        <v>321</v>
      </c>
      <c r="R1306" s="1499">
        <v>390</v>
      </c>
      <c r="S1306" s="1499">
        <v>476</v>
      </c>
      <c r="T1306" s="1499">
        <v>529</v>
      </c>
      <c r="U1306" s="1499">
        <v>344</v>
      </c>
      <c r="V1306" s="1499">
        <v>271</v>
      </c>
      <c r="W1306" s="1499">
        <v>171</v>
      </c>
      <c r="X1306" s="1499">
        <v>78</v>
      </c>
      <c r="Y1306" s="1499">
        <v>16</v>
      </c>
      <c r="Z1306" s="1499">
        <v>0</v>
      </c>
      <c r="AA1306" s="1508">
        <v>18</v>
      </c>
      <c r="AB1306" s="1499">
        <v>714</v>
      </c>
      <c r="AC1306" s="1499">
        <v>3072</v>
      </c>
      <c r="AD1306" s="1508">
        <v>1885</v>
      </c>
      <c r="AE1306" s="1500">
        <v>12.590372068418269</v>
      </c>
      <c r="AF1306" s="1500">
        <v>54.170340327984476</v>
      </c>
      <c r="AG1306" s="1501">
        <v>33.239287603597248</v>
      </c>
    </row>
    <row r="1307" spans="2:33" s="1520" customFormat="1" ht="11.45" customHeight="1">
      <c r="B1307" s="1521"/>
      <c r="C1307" s="1522"/>
      <c r="D1307" s="1523" t="s">
        <v>31</v>
      </c>
      <c r="E1307" s="1508">
        <v>2668</v>
      </c>
      <c r="F1307" s="1499">
        <v>150</v>
      </c>
      <c r="G1307" s="1499">
        <v>126</v>
      </c>
      <c r="H1307" s="1499">
        <v>91</v>
      </c>
      <c r="I1307" s="1499">
        <v>133</v>
      </c>
      <c r="J1307" s="1499">
        <v>98</v>
      </c>
      <c r="K1307" s="1499">
        <v>146</v>
      </c>
      <c r="L1307" s="1499">
        <v>175</v>
      </c>
      <c r="M1307" s="1499">
        <v>159</v>
      </c>
      <c r="N1307" s="1499">
        <v>178</v>
      </c>
      <c r="O1307" s="1499">
        <v>150</v>
      </c>
      <c r="P1307" s="1499">
        <v>134</v>
      </c>
      <c r="Q1307" s="1499">
        <v>136</v>
      </c>
      <c r="R1307" s="1499">
        <v>196</v>
      </c>
      <c r="S1307" s="1499">
        <v>229</v>
      </c>
      <c r="T1307" s="1499">
        <v>228</v>
      </c>
      <c r="U1307" s="1499">
        <v>140</v>
      </c>
      <c r="V1307" s="1499">
        <v>110</v>
      </c>
      <c r="W1307" s="1499">
        <v>54</v>
      </c>
      <c r="X1307" s="1499">
        <v>19</v>
      </c>
      <c r="Y1307" s="1499">
        <v>0</v>
      </c>
      <c r="Z1307" s="1499">
        <v>0</v>
      </c>
      <c r="AA1307" s="1508">
        <v>16</v>
      </c>
      <c r="AB1307" s="1499">
        <v>367</v>
      </c>
      <c r="AC1307" s="1499">
        <v>1505</v>
      </c>
      <c r="AD1307" s="1508">
        <v>780</v>
      </c>
      <c r="AE1307" s="1500">
        <v>13.838612368024133</v>
      </c>
      <c r="AF1307" s="1500">
        <v>56.749622926093515</v>
      </c>
      <c r="AG1307" s="1501">
        <v>29.411764705882355</v>
      </c>
    </row>
    <row r="1308" spans="2:33" s="1520" customFormat="1" ht="11.45" customHeight="1">
      <c r="B1308" s="1529"/>
      <c r="C1308" s="1580"/>
      <c r="D1308" s="1531" t="s">
        <v>32</v>
      </c>
      <c r="E1308" s="1581">
        <v>3021</v>
      </c>
      <c r="F1308" s="1582">
        <v>140</v>
      </c>
      <c r="G1308" s="1582">
        <v>105</v>
      </c>
      <c r="H1308" s="1582">
        <v>102</v>
      </c>
      <c r="I1308" s="1582">
        <v>117</v>
      </c>
      <c r="J1308" s="1582">
        <v>113</v>
      </c>
      <c r="K1308" s="1582">
        <v>129</v>
      </c>
      <c r="L1308" s="1582">
        <v>151</v>
      </c>
      <c r="M1308" s="1582">
        <v>149</v>
      </c>
      <c r="N1308" s="1582">
        <v>155</v>
      </c>
      <c r="O1308" s="1582">
        <v>208</v>
      </c>
      <c r="P1308" s="1582">
        <v>166</v>
      </c>
      <c r="Q1308" s="1582">
        <v>185</v>
      </c>
      <c r="R1308" s="1582">
        <v>194</v>
      </c>
      <c r="S1308" s="1582">
        <v>247</v>
      </c>
      <c r="T1308" s="1582">
        <v>301</v>
      </c>
      <c r="U1308" s="1582">
        <v>204</v>
      </c>
      <c r="V1308" s="1582">
        <v>161</v>
      </c>
      <c r="W1308" s="1582">
        <v>117</v>
      </c>
      <c r="X1308" s="1582">
        <v>59</v>
      </c>
      <c r="Y1308" s="1582">
        <v>16</v>
      </c>
      <c r="Z1308" s="1582">
        <v>0</v>
      </c>
      <c r="AA1308" s="1581">
        <v>2</v>
      </c>
      <c r="AB1308" s="1582">
        <v>347</v>
      </c>
      <c r="AC1308" s="1582">
        <v>1567</v>
      </c>
      <c r="AD1308" s="1581">
        <v>1105</v>
      </c>
      <c r="AE1308" s="1534">
        <v>11.493872143093739</v>
      </c>
      <c r="AF1308" s="1534">
        <v>51.904604173567407</v>
      </c>
      <c r="AG1308" s="1535">
        <v>36.601523683338854</v>
      </c>
    </row>
    <row r="1309" spans="2:33" s="1520" customFormat="1" ht="11.45" customHeight="1">
      <c r="B1309" s="1536" t="s">
        <v>1855</v>
      </c>
      <c r="C1309" s="1508">
        <v>1499</v>
      </c>
      <c r="D1309" s="1518" t="s">
        <v>1435</v>
      </c>
      <c r="E1309" s="1508">
        <v>3275</v>
      </c>
      <c r="F1309" s="1499">
        <v>196</v>
      </c>
      <c r="G1309" s="1499">
        <v>145</v>
      </c>
      <c r="H1309" s="1499">
        <v>103</v>
      </c>
      <c r="I1309" s="1499">
        <v>152</v>
      </c>
      <c r="J1309" s="1499">
        <v>135</v>
      </c>
      <c r="K1309" s="1499">
        <v>200</v>
      </c>
      <c r="L1309" s="1499">
        <v>220</v>
      </c>
      <c r="M1309" s="1499">
        <v>163</v>
      </c>
      <c r="N1309" s="1499">
        <v>182</v>
      </c>
      <c r="O1309" s="1499">
        <v>201</v>
      </c>
      <c r="P1309" s="1499">
        <v>177</v>
      </c>
      <c r="Q1309" s="1499">
        <v>186</v>
      </c>
      <c r="R1309" s="1499">
        <v>197</v>
      </c>
      <c r="S1309" s="1499">
        <v>235</v>
      </c>
      <c r="T1309" s="1499">
        <v>294</v>
      </c>
      <c r="U1309" s="1499">
        <v>196</v>
      </c>
      <c r="V1309" s="1499">
        <v>145</v>
      </c>
      <c r="W1309" s="1499">
        <v>87</v>
      </c>
      <c r="X1309" s="1499">
        <v>42</v>
      </c>
      <c r="Y1309" s="1499">
        <v>11</v>
      </c>
      <c r="Z1309" s="1499" t="s">
        <v>36</v>
      </c>
      <c r="AA1309" s="1508">
        <v>8</v>
      </c>
      <c r="AB1309" s="1499">
        <v>444</v>
      </c>
      <c r="AC1309" s="1499">
        <v>1813</v>
      </c>
      <c r="AD1309" s="1508">
        <v>1010</v>
      </c>
      <c r="AE1309" s="1500">
        <v>13.590449954086317</v>
      </c>
      <c r="AF1309" s="1500">
        <v>55.494337312519129</v>
      </c>
      <c r="AG1309" s="1501">
        <v>30.915212733394554</v>
      </c>
    </row>
    <row r="1310" spans="2:33" s="1520" customFormat="1" ht="11.45" customHeight="1">
      <c r="B1310" s="1521"/>
      <c r="C1310" s="1522"/>
      <c r="D1310" s="1523" t="s">
        <v>31</v>
      </c>
      <c r="E1310" s="1508">
        <v>1527</v>
      </c>
      <c r="F1310" s="1499">
        <v>102</v>
      </c>
      <c r="G1310" s="1499">
        <v>82</v>
      </c>
      <c r="H1310" s="1499">
        <v>49</v>
      </c>
      <c r="I1310" s="1499">
        <v>85</v>
      </c>
      <c r="J1310" s="1499">
        <v>67</v>
      </c>
      <c r="K1310" s="1499">
        <v>110</v>
      </c>
      <c r="L1310" s="1499">
        <v>116</v>
      </c>
      <c r="M1310" s="1499">
        <v>80</v>
      </c>
      <c r="N1310" s="1499">
        <v>106</v>
      </c>
      <c r="O1310" s="1499">
        <v>77</v>
      </c>
      <c r="P1310" s="1499">
        <v>72</v>
      </c>
      <c r="Q1310" s="1499">
        <v>66</v>
      </c>
      <c r="R1310" s="1499">
        <v>100</v>
      </c>
      <c r="S1310" s="1499">
        <v>110</v>
      </c>
      <c r="T1310" s="1499">
        <v>126</v>
      </c>
      <c r="U1310" s="1499">
        <v>75</v>
      </c>
      <c r="V1310" s="1499">
        <v>58</v>
      </c>
      <c r="W1310" s="1499">
        <v>28</v>
      </c>
      <c r="X1310" s="1499">
        <v>11</v>
      </c>
      <c r="Y1310" s="1499" t="s">
        <v>36</v>
      </c>
      <c r="Z1310" s="1499" t="s">
        <v>36</v>
      </c>
      <c r="AA1310" s="1508">
        <v>7</v>
      </c>
      <c r="AB1310" s="1499">
        <v>233</v>
      </c>
      <c r="AC1310" s="1499">
        <v>879</v>
      </c>
      <c r="AD1310" s="1508">
        <v>408</v>
      </c>
      <c r="AE1310" s="1500">
        <v>15.328947368421053</v>
      </c>
      <c r="AF1310" s="1500">
        <v>57.828947368421055</v>
      </c>
      <c r="AG1310" s="1501">
        <v>26.842105263157894</v>
      </c>
    </row>
    <row r="1311" spans="2:33" s="1520" customFormat="1" ht="11.45" customHeight="1">
      <c r="B1311" s="1537"/>
      <c r="C1311" s="1546"/>
      <c r="D1311" s="1518" t="s">
        <v>32</v>
      </c>
      <c r="E1311" s="1508">
        <v>1748</v>
      </c>
      <c r="F1311" s="1499">
        <v>94</v>
      </c>
      <c r="G1311" s="1499">
        <v>63</v>
      </c>
      <c r="H1311" s="1499">
        <v>54</v>
      </c>
      <c r="I1311" s="1499">
        <v>67</v>
      </c>
      <c r="J1311" s="1499">
        <v>68</v>
      </c>
      <c r="K1311" s="1499">
        <v>90</v>
      </c>
      <c r="L1311" s="1499">
        <v>104</v>
      </c>
      <c r="M1311" s="1499">
        <v>83</v>
      </c>
      <c r="N1311" s="1499">
        <v>76</v>
      </c>
      <c r="O1311" s="1499">
        <v>124</v>
      </c>
      <c r="P1311" s="1499">
        <v>105</v>
      </c>
      <c r="Q1311" s="1499">
        <v>120</v>
      </c>
      <c r="R1311" s="1499">
        <v>97</v>
      </c>
      <c r="S1311" s="1499">
        <v>125</v>
      </c>
      <c r="T1311" s="1499">
        <v>168</v>
      </c>
      <c r="U1311" s="1499">
        <v>121</v>
      </c>
      <c r="V1311" s="1499">
        <v>87</v>
      </c>
      <c r="W1311" s="1499">
        <v>59</v>
      </c>
      <c r="X1311" s="1499">
        <v>31</v>
      </c>
      <c r="Y1311" s="1499">
        <v>11</v>
      </c>
      <c r="Z1311" s="1499" t="s">
        <v>36</v>
      </c>
      <c r="AA1311" s="1508">
        <v>1</v>
      </c>
      <c r="AB1311" s="1499">
        <v>211</v>
      </c>
      <c r="AC1311" s="1499">
        <v>934</v>
      </c>
      <c r="AD1311" s="1508">
        <v>602</v>
      </c>
      <c r="AE1311" s="1500">
        <v>12.077847738981111</v>
      </c>
      <c r="AF1311" s="1500">
        <v>53.463079564968517</v>
      </c>
      <c r="AG1311" s="1501">
        <v>34.459072696050377</v>
      </c>
    </row>
    <row r="1312" spans="2:33" s="1520" customFormat="1" ht="11.45" customHeight="1">
      <c r="B1312" s="1536" t="s">
        <v>1856</v>
      </c>
      <c r="C1312" s="1545">
        <v>136</v>
      </c>
      <c r="D1312" s="1547" t="s">
        <v>1435</v>
      </c>
      <c r="E1312" s="1545">
        <v>308</v>
      </c>
      <c r="F1312" s="1548">
        <v>13</v>
      </c>
      <c r="G1312" s="1548">
        <v>13</v>
      </c>
      <c r="H1312" s="1548">
        <v>11</v>
      </c>
      <c r="I1312" s="1548">
        <v>11</v>
      </c>
      <c r="J1312" s="1548">
        <v>9</v>
      </c>
      <c r="K1312" s="1548">
        <v>10</v>
      </c>
      <c r="L1312" s="1548">
        <v>22</v>
      </c>
      <c r="M1312" s="1548">
        <v>17</v>
      </c>
      <c r="N1312" s="1548">
        <v>14</v>
      </c>
      <c r="O1312" s="1548">
        <v>23</v>
      </c>
      <c r="P1312" s="1548">
        <v>12</v>
      </c>
      <c r="Q1312" s="1548">
        <v>16</v>
      </c>
      <c r="R1312" s="1548">
        <v>28</v>
      </c>
      <c r="S1312" s="1548">
        <v>25</v>
      </c>
      <c r="T1312" s="1548">
        <v>27</v>
      </c>
      <c r="U1312" s="1548">
        <v>18</v>
      </c>
      <c r="V1312" s="1548">
        <v>25</v>
      </c>
      <c r="W1312" s="1548">
        <v>7</v>
      </c>
      <c r="X1312" s="1548">
        <v>6</v>
      </c>
      <c r="Y1312" s="1548">
        <v>1</v>
      </c>
      <c r="Z1312" s="1548" t="s">
        <v>36</v>
      </c>
      <c r="AA1312" s="1545" t="s">
        <v>36</v>
      </c>
      <c r="AB1312" s="1548">
        <v>37</v>
      </c>
      <c r="AC1312" s="1548">
        <v>162</v>
      </c>
      <c r="AD1312" s="1545">
        <v>109</v>
      </c>
      <c r="AE1312" s="1549">
        <v>12.012987012987013</v>
      </c>
      <c r="AF1312" s="1549">
        <v>52.597402597402599</v>
      </c>
      <c r="AG1312" s="1550">
        <v>35.38961038961039</v>
      </c>
    </row>
    <row r="1313" spans="2:33" s="1520" customFormat="1" ht="11.45" customHeight="1">
      <c r="B1313" s="1521"/>
      <c r="C1313" s="1522"/>
      <c r="D1313" s="1523" t="s">
        <v>31</v>
      </c>
      <c r="E1313" s="1508">
        <v>147</v>
      </c>
      <c r="F1313" s="1499">
        <v>7</v>
      </c>
      <c r="G1313" s="1499">
        <v>7</v>
      </c>
      <c r="H1313" s="1499">
        <v>8</v>
      </c>
      <c r="I1313" s="1499">
        <v>4</v>
      </c>
      <c r="J1313" s="1499">
        <v>1</v>
      </c>
      <c r="K1313" s="1499">
        <v>4</v>
      </c>
      <c r="L1313" s="1499">
        <v>14</v>
      </c>
      <c r="M1313" s="1499">
        <v>7</v>
      </c>
      <c r="N1313" s="1499">
        <v>7</v>
      </c>
      <c r="O1313" s="1499">
        <v>13</v>
      </c>
      <c r="P1313" s="1499">
        <v>6</v>
      </c>
      <c r="Q1313" s="1499">
        <v>10</v>
      </c>
      <c r="R1313" s="1499">
        <v>13</v>
      </c>
      <c r="S1313" s="1499">
        <v>14</v>
      </c>
      <c r="T1313" s="1499">
        <v>12</v>
      </c>
      <c r="U1313" s="1499">
        <v>4</v>
      </c>
      <c r="V1313" s="1499">
        <v>10</v>
      </c>
      <c r="W1313" s="1499">
        <v>5</v>
      </c>
      <c r="X1313" s="1499">
        <v>1</v>
      </c>
      <c r="Y1313" s="1499" t="s">
        <v>36</v>
      </c>
      <c r="Z1313" s="1499" t="s">
        <v>36</v>
      </c>
      <c r="AA1313" s="1508" t="s">
        <v>36</v>
      </c>
      <c r="AB1313" s="1499">
        <v>22</v>
      </c>
      <c r="AC1313" s="1499">
        <v>79</v>
      </c>
      <c r="AD1313" s="1508">
        <v>46</v>
      </c>
      <c r="AE1313" s="1500">
        <v>14.965986394557824</v>
      </c>
      <c r="AF1313" s="1500">
        <v>53.741496598639458</v>
      </c>
      <c r="AG1313" s="1501">
        <v>31.292517006802722</v>
      </c>
    </row>
    <row r="1314" spans="2:33" s="1520" customFormat="1" ht="11.45" customHeight="1">
      <c r="B1314" s="1536"/>
      <c r="C1314" s="1538"/>
      <c r="D1314" s="1539" t="s">
        <v>32</v>
      </c>
      <c r="E1314" s="1540">
        <v>161</v>
      </c>
      <c r="F1314" s="1541">
        <v>6</v>
      </c>
      <c r="G1314" s="1541">
        <v>6</v>
      </c>
      <c r="H1314" s="1541">
        <v>3</v>
      </c>
      <c r="I1314" s="1541">
        <v>7</v>
      </c>
      <c r="J1314" s="1541">
        <v>8</v>
      </c>
      <c r="K1314" s="1541">
        <v>6</v>
      </c>
      <c r="L1314" s="1541">
        <v>8</v>
      </c>
      <c r="M1314" s="1541">
        <v>10</v>
      </c>
      <c r="N1314" s="1541">
        <v>7</v>
      </c>
      <c r="O1314" s="1541">
        <v>10</v>
      </c>
      <c r="P1314" s="1541">
        <v>6</v>
      </c>
      <c r="Q1314" s="1541">
        <v>6</v>
      </c>
      <c r="R1314" s="1541">
        <v>15</v>
      </c>
      <c r="S1314" s="1541">
        <v>11</v>
      </c>
      <c r="T1314" s="1541">
        <v>15</v>
      </c>
      <c r="U1314" s="1541">
        <v>14</v>
      </c>
      <c r="V1314" s="1541">
        <v>15</v>
      </c>
      <c r="W1314" s="1541">
        <v>2</v>
      </c>
      <c r="X1314" s="1541">
        <v>5</v>
      </c>
      <c r="Y1314" s="1541">
        <v>1</v>
      </c>
      <c r="Z1314" s="1541" t="s">
        <v>36</v>
      </c>
      <c r="AA1314" s="1540" t="s">
        <v>36</v>
      </c>
      <c r="AB1314" s="1541">
        <v>15</v>
      </c>
      <c r="AC1314" s="1541">
        <v>83</v>
      </c>
      <c r="AD1314" s="1540">
        <v>63</v>
      </c>
      <c r="AE1314" s="1542">
        <v>9.316770186335404</v>
      </c>
      <c r="AF1314" s="1542">
        <v>51.552795031055901</v>
      </c>
      <c r="AG1314" s="1543">
        <v>39.130434782608695</v>
      </c>
    </row>
    <row r="1315" spans="2:33" s="1520" customFormat="1" ht="11.45" customHeight="1">
      <c r="B1315" s="1544" t="s">
        <v>1857</v>
      </c>
      <c r="C1315" s="1508">
        <v>187</v>
      </c>
      <c r="D1315" s="1518" t="s">
        <v>1435</v>
      </c>
      <c r="E1315" s="1508">
        <v>448</v>
      </c>
      <c r="F1315" s="1499">
        <v>26</v>
      </c>
      <c r="G1315" s="1499">
        <v>18</v>
      </c>
      <c r="H1315" s="1499">
        <v>18</v>
      </c>
      <c r="I1315" s="1499">
        <v>23</v>
      </c>
      <c r="J1315" s="1499">
        <v>14</v>
      </c>
      <c r="K1315" s="1499">
        <v>17</v>
      </c>
      <c r="L1315" s="1499">
        <v>19</v>
      </c>
      <c r="M1315" s="1499">
        <v>31</v>
      </c>
      <c r="N1315" s="1499">
        <v>26</v>
      </c>
      <c r="O1315" s="1499">
        <v>24</v>
      </c>
      <c r="P1315" s="1499">
        <v>31</v>
      </c>
      <c r="Q1315" s="1499">
        <v>29</v>
      </c>
      <c r="R1315" s="1499">
        <v>21</v>
      </c>
      <c r="S1315" s="1499">
        <v>41</v>
      </c>
      <c r="T1315" s="1499">
        <v>43</v>
      </c>
      <c r="U1315" s="1499">
        <v>27</v>
      </c>
      <c r="V1315" s="1499">
        <v>18</v>
      </c>
      <c r="W1315" s="1499">
        <v>14</v>
      </c>
      <c r="X1315" s="1499">
        <v>8</v>
      </c>
      <c r="Y1315" s="1499" t="s">
        <v>36</v>
      </c>
      <c r="Z1315" s="1499" t="s">
        <v>36</v>
      </c>
      <c r="AA1315" s="1508" t="s">
        <v>36</v>
      </c>
      <c r="AB1315" s="1499">
        <v>62</v>
      </c>
      <c r="AC1315" s="1499">
        <v>235</v>
      </c>
      <c r="AD1315" s="1508">
        <v>151</v>
      </c>
      <c r="AE1315" s="1500">
        <v>13.839285714285715</v>
      </c>
      <c r="AF1315" s="1500">
        <v>52.455357142857139</v>
      </c>
      <c r="AG1315" s="1501">
        <v>33.705357142857146</v>
      </c>
    </row>
    <row r="1316" spans="2:33" s="1520" customFormat="1" ht="11.45" customHeight="1">
      <c r="B1316" s="1521"/>
      <c r="C1316" s="1522"/>
      <c r="D1316" s="1523" t="s">
        <v>31</v>
      </c>
      <c r="E1316" s="1508">
        <v>220</v>
      </c>
      <c r="F1316" s="1499">
        <v>11</v>
      </c>
      <c r="G1316" s="1499">
        <v>10</v>
      </c>
      <c r="H1316" s="1499">
        <v>9</v>
      </c>
      <c r="I1316" s="1499">
        <v>14</v>
      </c>
      <c r="J1316" s="1499">
        <v>7</v>
      </c>
      <c r="K1316" s="1499">
        <v>10</v>
      </c>
      <c r="L1316" s="1499">
        <v>11</v>
      </c>
      <c r="M1316" s="1499">
        <v>17</v>
      </c>
      <c r="N1316" s="1499">
        <v>15</v>
      </c>
      <c r="O1316" s="1499">
        <v>10</v>
      </c>
      <c r="P1316" s="1499">
        <v>14</v>
      </c>
      <c r="Q1316" s="1499">
        <v>17</v>
      </c>
      <c r="R1316" s="1499">
        <v>6</v>
      </c>
      <c r="S1316" s="1499">
        <v>18</v>
      </c>
      <c r="T1316" s="1499">
        <v>21</v>
      </c>
      <c r="U1316" s="1499">
        <v>14</v>
      </c>
      <c r="V1316" s="1499">
        <v>11</v>
      </c>
      <c r="W1316" s="1499">
        <v>3</v>
      </c>
      <c r="X1316" s="1499">
        <v>2</v>
      </c>
      <c r="Y1316" s="1499" t="s">
        <v>36</v>
      </c>
      <c r="Z1316" s="1499" t="s">
        <v>36</v>
      </c>
      <c r="AA1316" s="1508" t="s">
        <v>36</v>
      </c>
      <c r="AB1316" s="1499">
        <v>30</v>
      </c>
      <c r="AC1316" s="1499">
        <v>121</v>
      </c>
      <c r="AD1316" s="1508">
        <v>69</v>
      </c>
      <c r="AE1316" s="1500">
        <v>13.636363636363635</v>
      </c>
      <c r="AF1316" s="1500">
        <v>55.000000000000007</v>
      </c>
      <c r="AG1316" s="1501">
        <v>31.363636363636367</v>
      </c>
    </row>
    <row r="1317" spans="2:33" s="1520" customFormat="1" ht="11.45" customHeight="1">
      <c r="B1317" s="1537"/>
      <c r="C1317" s="1546"/>
      <c r="D1317" s="1518" t="s">
        <v>32</v>
      </c>
      <c r="E1317" s="1508">
        <v>228</v>
      </c>
      <c r="F1317" s="1499">
        <v>15</v>
      </c>
      <c r="G1317" s="1499">
        <v>8</v>
      </c>
      <c r="H1317" s="1499">
        <v>9</v>
      </c>
      <c r="I1317" s="1499">
        <v>9</v>
      </c>
      <c r="J1317" s="1499">
        <v>7</v>
      </c>
      <c r="K1317" s="1499">
        <v>7</v>
      </c>
      <c r="L1317" s="1499">
        <v>8</v>
      </c>
      <c r="M1317" s="1499">
        <v>14</v>
      </c>
      <c r="N1317" s="1499">
        <v>11</v>
      </c>
      <c r="O1317" s="1499">
        <v>14</v>
      </c>
      <c r="P1317" s="1499">
        <v>17</v>
      </c>
      <c r="Q1317" s="1499">
        <v>12</v>
      </c>
      <c r="R1317" s="1499">
        <v>15</v>
      </c>
      <c r="S1317" s="1499">
        <v>23</v>
      </c>
      <c r="T1317" s="1499">
        <v>22</v>
      </c>
      <c r="U1317" s="1499">
        <v>13</v>
      </c>
      <c r="V1317" s="1499">
        <v>7</v>
      </c>
      <c r="W1317" s="1499">
        <v>11</v>
      </c>
      <c r="X1317" s="1499">
        <v>6</v>
      </c>
      <c r="Y1317" s="1499" t="s">
        <v>36</v>
      </c>
      <c r="Z1317" s="1499" t="s">
        <v>36</v>
      </c>
      <c r="AA1317" s="1508" t="s">
        <v>36</v>
      </c>
      <c r="AB1317" s="1499">
        <v>32</v>
      </c>
      <c r="AC1317" s="1499">
        <v>114</v>
      </c>
      <c r="AD1317" s="1508">
        <v>82</v>
      </c>
      <c r="AE1317" s="1500">
        <v>14.035087719298245</v>
      </c>
      <c r="AF1317" s="1500">
        <v>50</v>
      </c>
      <c r="AG1317" s="1501">
        <v>35.964912280701753</v>
      </c>
    </row>
    <row r="1318" spans="2:33" s="1520" customFormat="1" ht="11.45" customHeight="1">
      <c r="B1318" s="1536" t="s">
        <v>1858</v>
      </c>
      <c r="C1318" s="1545">
        <v>212</v>
      </c>
      <c r="D1318" s="1547" t="s">
        <v>1435</v>
      </c>
      <c r="E1318" s="1545">
        <v>476</v>
      </c>
      <c r="F1318" s="1548">
        <v>14</v>
      </c>
      <c r="G1318" s="1548">
        <v>11</v>
      </c>
      <c r="H1318" s="1548">
        <v>13</v>
      </c>
      <c r="I1318" s="1548">
        <v>10</v>
      </c>
      <c r="J1318" s="1548">
        <v>16</v>
      </c>
      <c r="K1318" s="1548">
        <v>11</v>
      </c>
      <c r="L1318" s="1548">
        <v>14</v>
      </c>
      <c r="M1318" s="1548">
        <v>22</v>
      </c>
      <c r="N1318" s="1548">
        <v>31</v>
      </c>
      <c r="O1318" s="1548">
        <v>29</v>
      </c>
      <c r="P1318" s="1548">
        <v>25</v>
      </c>
      <c r="Q1318" s="1548">
        <v>30</v>
      </c>
      <c r="R1318" s="1548">
        <v>49</v>
      </c>
      <c r="S1318" s="1548">
        <v>58</v>
      </c>
      <c r="T1318" s="1548">
        <v>59</v>
      </c>
      <c r="U1318" s="1548">
        <v>34</v>
      </c>
      <c r="V1318" s="1548">
        <v>29</v>
      </c>
      <c r="W1318" s="1548">
        <v>17</v>
      </c>
      <c r="X1318" s="1548">
        <v>2</v>
      </c>
      <c r="Y1318" s="1548">
        <v>1</v>
      </c>
      <c r="Z1318" s="1548" t="s">
        <v>36</v>
      </c>
      <c r="AA1318" s="1545">
        <v>1</v>
      </c>
      <c r="AB1318" s="1548">
        <v>38</v>
      </c>
      <c r="AC1318" s="1548">
        <v>237</v>
      </c>
      <c r="AD1318" s="1545">
        <v>200</v>
      </c>
      <c r="AE1318" s="1549">
        <v>8</v>
      </c>
      <c r="AF1318" s="1549">
        <v>49.894736842105267</v>
      </c>
      <c r="AG1318" s="1550">
        <v>42.105263157894733</v>
      </c>
    </row>
    <row r="1319" spans="2:33" s="1520" customFormat="1" ht="11.45" customHeight="1">
      <c r="B1319" s="1521"/>
      <c r="C1319" s="1522"/>
      <c r="D1319" s="1523" t="s">
        <v>31</v>
      </c>
      <c r="E1319" s="1508">
        <v>233</v>
      </c>
      <c r="F1319" s="1499">
        <v>9</v>
      </c>
      <c r="G1319" s="1499">
        <v>8</v>
      </c>
      <c r="H1319" s="1499">
        <v>3</v>
      </c>
      <c r="I1319" s="1499">
        <v>5</v>
      </c>
      <c r="J1319" s="1499">
        <v>9</v>
      </c>
      <c r="K1319" s="1499">
        <v>7</v>
      </c>
      <c r="L1319" s="1499">
        <v>7</v>
      </c>
      <c r="M1319" s="1499">
        <v>12</v>
      </c>
      <c r="N1319" s="1499">
        <v>15</v>
      </c>
      <c r="O1319" s="1499">
        <v>12</v>
      </c>
      <c r="P1319" s="1499">
        <v>11</v>
      </c>
      <c r="Q1319" s="1499">
        <v>17</v>
      </c>
      <c r="R1319" s="1499">
        <v>25</v>
      </c>
      <c r="S1319" s="1499">
        <v>31</v>
      </c>
      <c r="T1319" s="1499">
        <v>24</v>
      </c>
      <c r="U1319" s="1499">
        <v>19</v>
      </c>
      <c r="V1319" s="1499">
        <v>11</v>
      </c>
      <c r="W1319" s="1499">
        <v>6</v>
      </c>
      <c r="X1319" s="1499">
        <v>1</v>
      </c>
      <c r="Y1319" s="1499" t="s">
        <v>36</v>
      </c>
      <c r="Z1319" s="1499" t="s">
        <v>36</v>
      </c>
      <c r="AA1319" s="1508">
        <v>1</v>
      </c>
      <c r="AB1319" s="1499">
        <v>20</v>
      </c>
      <c r="AC1319" s="1499">
        <v>120</v>
      </c>
      <c r="AD1319" s="1508">
        <v>92</v>
      </c>
      <c r="AE1319" s="1500">
        <v>8.6206896551724146</v>
      </c>
      <c r="AF1319" s="1500">
        <v>51.724137931034484</v>
      </c>
      <c r="AG1319" s="1501">
        <v>39.655172413793103</v>
      </c>
    </row>
    <row r="1320" spans="2:33" s="1520" customFormat="1" ht="11.45" customHeight="1">
      <c r="B1320" s="1536"/>
      <c r="C1320" s="1538"/>
      <c r="D1320" s="1539" t="s">
        <v>32</v>
      </c>
      <c r="E1320" s="1540">
        <v>243</v>
      </c>
      <c r="F1320" s="1541">
        <v>5</v>
      </c>
      <c r="G1320" s="1541">
        <v>3</v>
      </c>
      <c r="H1320" s="1541">
        <v>10</v>
      </c>
      <c r="I1320" s="1541">
        <v>5</v>
      </c>
      <c r="J1320" s="1541">
        <v>7</v>
      </c>
      <c r="K1320" s="1541">
        <v>4</v>
      </c>
      <c r="L1320" s="1541">
        <v>7</v>
      </c>
      <c r="M1320" s="1541">
        <v>10</v>
      </c>
      <c r="N1320" s="1541">
        <v>16</v>
      </c>
      <c r="O1320" s="1541">
        <v>17</v>
      </c>
      <c r="P1320" s="1541">
        <v>14</v>
      </c>
      <c r="Q1320" s="1541">
        <v>13</v>
      </c>
      <c r="R1320" s="1541">
        <v>24</v>
      </c>
      <c r="S1320" s="1541">
        <v>27</v>
      </c>
      <c r="T1320" s="1541">
        <v>35</v>
      </c>
      <c r="U1320" s="1541">
        <v>15</v>
      </c>
      <c r="V1320" s="1541">
        <v>18</v>
      </c>
      <c r="W1320" s="1541">
        <v>11</v>
      </c>
      <c r="X1320" s="1541">
        <v>1</v>
      </c>
      <c r="Y1320" s="1541">
        <v>1</v>
      </c>
      <c r="Z1320" s="1541" t="s">
        <v>36</v>
      </c>
      <c r="AA1320" s="1540" t="s">
        <v>36</v>
      </c>
      <c r="AB1320" s="1541">
        <v>18</v>
      </c>
      <c r="AC1320" s="1541">
        <v>117</v>
      </c>
      <c r="AD1320" s="1540">
        <v>108</v>
      </c>
      <c r="AE1320" s="1542">
        <v>7.4074074074074066</v>
      </c>
      <c r="AF1320" s="1542">
        <v>48.148148148148145</v>
      </c>
      <c r="AG1320" s="1543">
        <v>44.444444444444443</v>
      </c>
    </row>
    <row r="1321" spans="2:33" s="1520" customFormat="1" ht="11.45" customHeight="1">
      <c r="B1321" s="1544" t="s">
        <v>1859</v>
      </c>
      <c r="C1321" s="1508">
        <v>351</v>
      </c>
      <c r="D1321" s="1518" t="s">
        <v>1435</v>
      </c>
      <c r="E1321" s="1508">
        <v>820</v>
      </c>
      <c r="F1321" s="1499">
        <v>32</v>
      </c>
      <c r="G1321" s="1499">
        <v>35</v>
      </c>
      <c r="H1321" s="1499">
        <v>37</v>
      </c>
      <c r="I1321" s="1499">
        <v>37</v>
      </c>
      <c r="J1321" s="1499">
        <v>33</v>
      </c>
      <c r="K1321" s="1499">
        <v>31</v>
      </c>
      <c r="L1321" s="1499">
        <v>45</v>
      </c>
      <c r="M1321" s="1499">
        <v>53</v>
      </c>
      <c r="N1321" s="1499">
        <v>59</v>
      </c>
      <c r="O1321" s="1499">
        <v>62</v>
      </c>
      <c r="P1321" s="1499">
        <v>35</v>
      </c>
      <c r="Q1321" s="1499">
        <v>36</v>
      </c>
      <c r="R1321" s="1499">
        <v>64</v>
      </c>
      <c r="S1321" s="1499">
        <v>68</v>
      </c>
      <c r="T1321" s="1499">
        <v>72</v>
      </c>
      <c r="U1321" s="1499">
        <v>39</v>
      </c>
      <c r="V1321" s="1499">
        <v>31</v>
      </c>
      <c r="W1321" s="1499">
        <v>28</v>
      </c>
      <c r="X1321" s="1499">
        <v>11</v>
      </c>
      <c r="Y1321" s="1499">
        <v>3</v>
      </c>
      <c r="Z1321" s="1499" t="s">
        <v>36</v>
      </c>
      <c r="AA1321" s="1508">
        <v>9</v>
      </c>
      <c r="AB1321" s="1499">
        <v>104</v>
      </c>
      <c r="AC1321" s="1499">
        <v>455</v>
      </c>
      <c r="AD1321" s="1508">
        <v>252</v>
      </c>
      <c r="AE1321" s="1500">
        <v>12.82367447595561</v>
      </c>
      <c r="AF1321" s="1500">
        <v>56.103575832305793</v>
      </c>
      <c r="AG1321" s="1501">
        <v>31.072749691738593</v>
      </c>
    </row>
    <row r="1322" spans="2:33" s="1520" customFormat="1" ht="11.45" customHeight="1">
      <c r="B1322" s="1521"/>
      <c r="C1322" s="1522"/>
      <c r="D1322" s="1523" t="s">
        <v>31</v>
      </c>
      <c r="E1322" s="1508">
        <v>366</v>
      </c>
      <c r="F1322" s="1499">
        <v>14</v>
      </c>
      <c r="G1322" s="1499">
        <v>17</v>
      </c>
      <c r="H1322" s="1499">
        <v>18</v>
      </c>
      <c r="I1322" s="1499">
        <v>14</v>
      </c>
      <c r="J1322" s="1499">
        <v>12</v>
      </c>
      <c r="K1322" s="1499">
        <v>13</v>
      </c>
      <c r="L1322" s="1499">
        <v>23</v>
      </c>
      <c r="M1322" s="1499">
        <v>28</v>
      </c>
      <c r="N1322" s="1499">
        <v>26</v>
      </c>
      <c r="O1322" s="1499">
        <v>29</v>
      </c>
      <c r="P1322" s="1499">
        <v>19</v>
      </c>
      <c r="Q1322" s="1499">
        <v>13</v>
      </c>
      <c r="R1322" s="1499">
        <v>34</v>
      </c>
      <c r="S1322" s="1499">
        <v>32</v>
      </c>
      <c r="T1322" s="1499">
        <v>29</v>
      </c>
      <c r="U1322" s="1499">
        <v>15</v>
      </c>
      <c r="V1322" s="1499">
        <v>14</v>
      </c>
      <c r="W1322" s="1499">
        <v>7</v>
      </c>
      <c r="X1322" s="1499">
        <v>1</v>
      </c>
      <c r="Y1322" s="1499" t="s">
        <v>36</v>
      </c>
      <c r="Z1322" s="1499" t="s">
        <v>36</v>
      </c>
      <c r="AA1322" s="1508">
        <v>8</v>
      </c>
      <c r="AB1322" s="1499">
        <v>49</v>
      </c>
      <c r="AC1322" s="1499">
        <v>211</v>
      </c>
      <c r="AD1322" s="1508">
        <v>98</v>
      </c>
      <c r="AE1322" s="1500">
        <v>13.687150837988826</v>
      </c>
      <c r="AF1322" s="1500">
        <v>58.938547486033521</v>
      </c>
      <c r="AG1322" s="1501">
        <v>27.374301675977652</v>
      </c>
    </row>
    <row r="1323" spans="2:33" s="1520" customFormat="1" ht="11.45" customHeight="1">
      <c r="B1323" s="1537"/>
      <c r="C1323" s="1546"/>
      <c r="D1323" s="1518" t="s">
        <v>32</v>
      </c>
      <c r="E1323" s="1508">
        <v>454</v>
      </c>
      <c r="F1323" s="1499">
        <v>18</v>
      </c>
      <c r="G1323" s="1499">
        <v>18</v>
      </c>
      <c r="H1323" s="1499">
        <v>19</v>
      </c>
      <c r="I1323" s="1499">
        <v>23</v>
      </c>
      <c r="J1323" s="1499">
        <v>21</v>
      </c>
      <c r="K1323" s="1499">
        <v>18</v>
      </c>
      <c r="L1323" s="1499">
        <v>22</v>
      </c>
      <c r="M1323" s="1499">
        <v>25</v>
      </c>
      <c r="N1323" s="1499">
        <v>33</v>
      </c>
      <c r="O1323" s="1499">
        <v>33</v>
      </c>
      <c r="P1323" s="1499">
        <v>16</v>
      </c>
      <c r="Q1323" s="1499">
        <v>23</v>
      </c>
      <c r="R1323" s="1499">
        <v>30</v>
      </c>
      <c r="S1323" s="1499">
        <v>36</v>
      </c>
      <c r="T1323" s="1499">
        <v>43</v>
      </c>
      <c r="U1323" s="1499">
        <v>24</v>
      </c>
      <c r="V1323" s="1499">
        <v>17</v>
      </c>
      <c r="W1323" s="1499">
        <v>21</v>
      </c>
      <c r="X1323" s="1499">
        <v>10</v>
      </c>
      <c r="Y1323" s="1499">
        <v>3</v>
      </c>
      <c r="Z1323" s="1499" t="s">
        <v>36</v>
      </c>
      <c r="AA1323" s="1508">
        <v>1</v>
      </c>
      <c r="AB1323" s="1499">
        <v>55</v>
      </c>
      <c r="AC1323" s="1499">
        <v>244</v>
      </c>
      <c r="AD1323" s="1508">
        <v>154</v>
      </c>
      <c r="AE1323" s="1500">
        <v>12.141280353200882</v>
      </c>
      <c r="AF1323" s="1500">
        <v>53.863134657836639</v>
      </c>
      <c r="AG1323" s="1501">
        <v>33.995584988962477</v>
      </c>
    </row>
    <row r="1324" spans="2:33" s="1520" customFormat="1" ht="11.45" customHeight="1">
      <c r="B1324" s="1536" t="s">
        <v>1860</v>
      </c>
      <c r="C1324" s="1545">
        <v>115</v>
      </c>
      <c r="D1324" s="1547" t="s">
        <v>1435</v>
      </c>
      <c r="E1324" s="1545">
        <v>251</v>
      </c>
      <c r="F1324" s="1548">
        <v>6</v>
      </c>
      <c r="G1324" s="1548">
        <v>5</v>
      </c>
      <c r="H1324" s="1548">
        <v>8</v>
      </c>
      <c r="I1324" s="1548">
        <v>16</v>
      </c>
      <c r="J1324" s="1548">
        <v>3</v>
      </c>
      <c r="K1324" s="1548">
        <v>5</v>
      </c>
      <c r="L1324" s="1548">
        <v>3</v>
      </c>
      <c r="M1324" s="1548">
        <v>11</v>
      </c>
      <c r="N1324" s="1548">
        <v>15</v>
      </c>
      <c r="O1324" s="1548">
        <v>13</v>
      </c>
      <c r="P1324" s="1548">
        <v>19</v>
      </c>
      <c r="Q1324" s="1548">
        <v>21</v>
      </c>
      <c r="R1324" s="1548">
        <v>25</v>
      </c>
      <c r="S1324" s="1548">
        <v>20</v>
      </c>
      <c r="T1324" s="1548">
        <v>24</v>
      </c>
      <c r="U1324" s="1548">
        <v>22</v>
      </c>
      <c r="V1324" s="1548">
        <v>21</v>
      </c>
      <c r="W1324" s="1548">
        <v>10</v>
      </c>
      <c r="X1324" s="1548">
        <v>4</v>
      </c>
      <c r="Y1324" s="1548" t="s">
        <v>36</v>
      </c>
      <c r="Z1324" s="1548" t="s">
        <v>36</v>
      </c>
      <c r="AA1324" s="1545" t="s">
        <v>36</v>
      </c>
      <c r="AB1324" s="1548">
        <v>19</v>
      </c>
      <c r="AC1324" s="1548">
        <v>131</v>
      </c>
      <c r="AD1324" s="1545">
        <v>101</v>
      </c>
      <c r="AE1324" s="1549">
        <v>7.569721115537849</v>
      </c>
      <c r="AF1324" s="1549">
        <v>52.191235059760956</v>
      </c>
      <c r="AG1324" s="1550">
        <v>40.239043824701191</v>
      </c>
    </row>
    <row r="1325" spans="2:33" s="1520" customFormat="1" ht="11.45" customHeight="1">
      <c r="B1325" s="1521"/>
      <c r="C1325" s="1522"/>
      <c r="D1325" s="1523" t="s">
        <v>31</v>
      </c>
      <c r="E1325" s="1508">
        <v>123</v>
      </c>
      <c r="F1325" s="1499">
        <v>5</v>
      </c>
      <c r="G1325" s="1499">
        <v>1</v>
      </c>
      <c r="H1325" s="1499">
        <v>3</v>
      </c>
      <c r="I1325" s="1499">
        <v>10</v>
      </c>
      <c r="J1325" s="1499">
        <v>2</v>
      </c>
      <c r="K1325" s="1499">
        <v>2</v>
      </c>
      <c r="L1325" s="1499">
        <v>2</v>
      </c>
      <c r="M1325" s="1499">
        <v>9</v>
      </c>
      <c r="N1325" s="1499">
        <v>6</v>
      </c>
      <c r="O1325" s="1499">
        <v>5</v>
      </c>
      <c r="P1325" s="1499">
        <v>12</v>
      </c>
      <c r="Q1325" s="1499">
        <v>11</v>
      </c>
      <c r="R1325" s="1499">
        <v>16</v>
      </c>
      <c r="S1325" s="1499">
        <v>9</v>
      </c>
      <c r="T1325" s="1499">
        <v>11</v>
      </c>
      <c r="U1325" s="1499">
        <v>9</v>
      </c>
      <c r="V1325" s="1499">
        <v>5</v>
      </c>
      <c r="W1325" s="1499">
        <v>3</v>
      </c>
      <c r="X1325" s="1499">
        <v>2</v>
      </c>
      <c r="Y1325" s="1499" t="s">
        <v>36</v>
      </c>
      <c r="Z1325" s="1499" t="s">
        <v>36</v>
      </c>
      <c r="AA1325" s="1508" t="s">
        <v>36</v>
      </c>
      <c r="AB1325" s="1499">
        <v>9</v>
      </c>
      <c r="AC1325" s="1499">
        <v>75</v>
      </c>
      <c r="AD1325" s="1508">
        <v>39</v>
      </c>
      <c r="AE1325" s="1500">
        <v>7.3170731707317067</v>
      </c>
      <c r="AF1325" s="1500">
        <v>60.975609756097562</v>
      </c>
      <c r="AG1325" s="1501">
        <v>31.707317073170731</v>
      </c>
    </row>
    <row r="1326" spans="2:33" s="1520" customFormat="1" ht="11.45" customHeight="1">
      <c r="B1326" s="1536"/>
      <c r="C1326" s="1538"/>
      <c r="D1326" s="1539" t="s">
        <v>32</v>
      </c>
      <c r="E1326" s="1540">
        <v>128</v>
      </c>
      <c r="F1326" s="1541">
        <v>1</v>
      </c>
      <c r="G1326" s="1541">
        <v>4</v>
      </c>
      <c r="H1326" s="1541">
        <v>5</v>
      </c>
      <c r="I1326" s="1541">
        <v>6</v>
      </c>
      <c r="J1326" s="1541">
        <v>1</v>
      </c>
      <c r="K1326" s="1541">
        <v>3</v>
      </c>
      <c r="L1326" s="1541">
        <v>1</v>
      </c>
      <c r="M1326" s="1541">
        <v>2</v>
      </c>
      <c r="N1326" s="1541">
        <v>9</v>
      </c>
      <c r="O1326" s="1541">
        <v>8</v>
      </c>
      <c r="P1326" s="1541">
        <v>7</v>
      </c>
      <c r="Q1326" s="1541">
        <v>10</v>
      </c>
      <c r="R1326" s="1541">
        <v>9</v>
      </c>
      <c r="S1326" s="1541">
        <v>11</v>
      </c>
      <c r="T1326" s="1541">
        <v>13</v>
      </c>
      <c r="U1326" s="1541">
        <v>13</v>
      </c>
      <c r="V1326" s="1541">
        <v>16</v>
      </c>
      <c r="W1326" s="1541">
        <v>7</v>
      </c>
      <c r="X1326" s="1541">
        <v>2</v>
      </c>
      <c r="Y1326" s="1541" t="s">
        <v>36</v>
      </c>
      <c r="Z1326" s="1541" t="s">
        <v>36</v>
      </c>
      <c r="AA1326" s="1540" t="s">
        <v>36</v>
      </c>
      <c r="AB1326" s="1541">
        <v>10</v>
      </c>
      <c r="AC1326" s="1541">
        <v>56</v>
      </c>
      <c r="AD1326" s="1540">
        <v>62</v>
      </c>
      <c r="AE1326" s="1542">
        <v>7.8125</v>
      </c>
      <c r="AF1326" s="1542">
        <v>43.75</v>
      </c>
      <c r="AG1326" s="1543">
        <v>48.4375</v>
      </c>
    </row>
    <row r="1327" spans="2:33" s="1520" customFormat="1" ht="11.45" customHeight="1">
      <c r="B1327" s="1544" t="s">
        <v>1861</v>
      </c>
      <c r="C1327" s="1586">
        <v>45</v>
      </c>
      <c r="D1327" s="1547" t="s">
        <v>1435</v>
      </c>
      <c r="E1327" s="1545">
        <v>111</v>
      </c>
      <c r="F1327" s="1548">
        <v>3</v>
      </c>
      <c r="G1327" s="1548">
        <v>4</v>
      </c>
      <c r="H1327" s="1548">
        <v>3</v>
      </c>
      <c r="I1327" s="1548">
        <v>1</v>
      </c>
      <c r="J1327" s="1548">
        <v>1</v>
      </c>
      <c r="K1327" s="1548">
        <v>1</v>
      </c>
      <c r="L1327" s="1548">
        <v>3</v>
      </c>
      <c r="M1327" s="1548">
        <v>11</v>
      </c>
      <c r="N1327" s="1548">
        <v>6</v>
      </c>
      <c r="O1327" s="1548">
        <v>6</v>
      </c>
      <c r="P1327" s="1548">
        <v>1</v>
      </c>
      <c r="Q1327" s="1548">
        <v>3</v>
      </c>
      <c r="R1327" s="1548">
        <v>6</v>
      </c>
      <c r="S1327" s="1548">
        <v>29</v>
      </c>
      <c r="T1327" s="1548">
        <v>10</v>
      </c>
      <c r="U1327" s="1548">
        <v>8</v>
      </c>
      <c r="V1327" s="1548">
        <v>2</v>
      </c>
      <c r="W1327" s="1548">
        <v>8</v>
      </c>
      <c r="X1327" s="1548">
        <v>5</v>
      </c>
      <c r="Y1327" s="1548" t="s">
        <v>36</v>
      </c>
      <c r="Z1327" s="1548" t="s">
        <v>36</v>
      </c>
      <c r="AA1327" s="1545" t="s">
        <v>36</v>
      </c>
      <c r="AB1327" s="1548">
        <v>10</v>
      </c>
      <c r="AC1327" s="1548">
        <v>39</v>
      </c>
      <c r="AD1327" s="1545">
        <v>62</v>
      </c>
      <c r="AE1327" s="1549">
        <v>9.0090090090090094</v>
      </c>
      <c r="AF1327" s="1549">
        <v>35.135135135135137</v>
      </c>
      <c r="AG1327" s="1550">
        <v>55.85585585585585</v>
      </c>
    </row>
    <row r="1328" spans="2:33" s="1520" customFormat="1" ht="11.45" customHeight="1">
      <c r="B1328" s="1521"/>
      <c r="C1328" s="1577"/>
      <c r="D1328" s="1523" t="s">
        <v>31</v>
      </c>
      <c r="E1328" s="1508">
        <v>52</v>
      </c>
      <c r="F1328" s="1499">
        <v>2</v>
      </c>
      <c r="G1328" s="1499">
        <v>1</v>
      </c>
      <c r="H1328" s="1499">
        <v>1</v>
      </c>
      <c r="I1328" s="1499">
        <v>1</v>
      </c>
      <c r="J1328" s="1499" t="s">
        <v>36</v>
      </c>
      <c r="K1328" s="1499" t="s">
        <v>36</v>
      </c>
      <c r="L1328" s="1499">
        <v>2</v>
      </c>
      <c r="M1328" s="1499">
        <v>6</v>
      </c>
      <c r="N1328" s="1499">
        <v>3</v>
      </c>
      <c r="O1328" s="1499">
        <v>4</v>
      </c>
      <c r="P1328" s="1499" t="s">
        <v>36</v>
      </c>
      <c r="Q1328" s="1499">
        <v>2</v>
      </c>
      <c r="R1328" s="1499">
        <v>2</v>
      </c>
      <c r="S1328" s="1499">
        <v>15</v>
      </c>
      <c r="T1328" s="1499">
        <v>5</v>
      </c>
      <c r="U1328" s="1499">
        <v>4</v>
      </c>
      <c r="V1328" s="1499">
        <v>1</v>
      </c>
      <c r="W1328" s="1499">
        <v>2</v>
      </c>
      <c r="X1328" s="1499">
        <v>1</v>
      </c>
      <c r="Y1328" s="1499" t="s">
        <v>36</v>
      </c>
      <c r="Z1328" s="1499" t="s">
        <v>36</v>
      </c>
      <c r="AA1328" s="1508" t="s">
        <v>36</v>
      </c>
      <c r="AB1328" s="1499">
        <v>4</v>
      </c>
      <c r="AC1328" s="1499">
        <v>20</v>
      </c>
      <c r="AD1328" s="1508">
        <v>28</v>
      </c>
      <c r="AE1328" s="1500">
        <v>7.6923076923076925</v>
      </c>
      <c r="AF1328" s="1500">
        <v>38.461538461538467</v>
      </c>
      <c r="AG1328" s="1501">
        <v>53.846153846153847</v>
      </c>
    </row>
    <row r="1329" spans="2:33" s="1520" customFormat="1" ht="11.45" customHeight="1">
      <c r="B1329" s="1536"/>
      <c r="C1329" s="1580"/>
      <c r="D1329" s="1531" t="s">
        <v>32</v>
      </c>
      <c r="E1329" s="1581">
        <v>59</v>
      </c>
      <c r="F1329" s="1582">
        <v>1</v>
      </c>
      <c r="G1329" s="1582">
        <v>3</v>
      </c>
      <c r="H1329" s="1582">
        <v>2</v>
      </c>
      <c r="I1329" s="1582" t="s">
        <v>36</v>
      </c>
      <c r="J1329" s="1582">
        <v>1</v>
      </c>
      <c r="K1329" s="1582">
        <v>1</v>
      </c>
      <c r="L1329" s="1582">
        <v>1</v>
      </c>
      <c r="M1329" s="1582">
        <v>5</v>
      </c>
      <c r="N1329" s="1582">
        <v>3</v>
      </c>
      <c r="O1329" s="1582">
        <v>2</v>
      </c>
      <c r="P1329" s="1582">
        <v>1</v>
      </c>
      <c r="Q1329" s="1582">
        <v>1</v>
      </c>
      <c r="R1329" s="1582">
        <v>4</v>
      </c>
      <c r="S1329" s="1582">
        <v>14</v>
      </c>
      <c r="T1329" s="1582">
        <v>5</v>
      </c>
      <c r="U1329" s="1582">
        <v>4</v>
      </c>
      <c r="V1329" s="1582">
        <v>1</v>
      </c>
      <c r="W1329" s="1582">
        <v>6</v>
      </c>
      <c r="X1329" s="1582">
        <v>4</v>
      </c>
      <c r="Y1329" s="1582" t="s">
        <v>36</v>
      </c>
      <c r="Z1329" s="1582" t="s">
        <v>36</v>
      </c>
      <c r="AA1329" s="1581" t="s">
        <v>36</v>
      </c>
      <c r="AB1329" s="1582">
        <v>6</v>
      </c>
      <c r="AC1329" s="1582">
        <v>19</v>
      </c>
      <c r="AD1329" s="1581">
        <v>34</v>
      </c>
      <c r="AE1329" s="1534">
        <v>10.16949152542373</v>
      </c>
      <c r="AF1329" s="1534">
        <v>32.20338983050847</v>
      </c>
      <c r="AG1329" s="1535">
        <v>57.627118644067799</v>
      </c>
    </row>
    <row r="1330" spans="2:33" s="1520" customFormat="1" ht="11.45" customHeight="1">
      <c r="B1330" s="1583" t="s">
        <v>1862</v>
      </c>
      <c r="C1330" s="1508">
        <v>1438</v>
      </c>
      <c r="D1330" s="1518" t="s">
        <v>1435</v>
      </c>
      <c r="E1330" s="1508">
        <v>3201</v>
      </c>
      <c r="F1330" s="1499">
        <v>95</v>
      </c>
      <c r="G1330" s="1499">
        <v>117</v>
      </c>
      <c r="H1330" s="1499">
        <v>138</v>
      </c>
      <c r="I1330" s="1499">
        <v>132</v>
      </c>
      <c r="J1330" s="1499">
        <v>101</v>
      </c>
      <c r="K1330" s="1499">
        <v>93</v>
      </c>
      <c r="L1330" s="1499">
        <v>103</v>
      </c>
      <c r="M1330" s="1499">
        <v>136</v>
      </c>
      <c r="N1330" s="1499">
        <v>197</v>
      </c>
      <c r="O1330" s="1499">
        <v>224</v>
      </c>
      <c r="P1330" s="1499">
        <v>175</v>
      </c>
      <c r="Q1330" s="1499">
        <v>167</v>
      </c>
      <c r="R1330" s="1499">
        <v>223</v>
      </c>
      <c r="S1330" s="1499">
        <v>355</v>
      </c>
      <c r="T1330" s="1499">
        <v>381</v>
      </c>
      <c r="U1330" s="1499">
        <v>214</v>
      </c>
      <c r="V1330" s="1499">
        <v>169</v>
      </c>
      <c r="W1330" s="1499">
        <v>108</v>
      </c>
      <c r="X1330" s="1499">
        <v>46</v>
      </c>
      <c r="Y1330" s="1499">
        <v>18</v>
      </c>
      <c r="Z1330" s="1499">
        <v>3</v>
      </c>
      <c r="AA1330" s="1508">
        <v>6</v>
      </c>
      <c r="AB1330" s="1499">
        <v>350</v>
      </c>
      <c r="AC1330" s="1499">
        <v>1551</v>
      </c>
      <c r="AD1330" s="1508">
        <v>1294</v>
      </c>
      <c r="AE1330" s="1500">
        <v>10.954616588419405</v>
      </c>
      <c r="AF1330" s="1500">
        <v>48.544600938967136</v>
      </c>
      <c r="AG1330" s="1501">
        <v>40.500782472613459</v>
      </c>
    </row>
    <row r="1331" spans="2:33" s="1520" customFormat="1" ht="11.45" customHeight="1">
      <c r="B1331" s="1521"/>
      <c r="C1331" s="1577"/>
      <c r="D1331" s="1523" t="s">
        <v>31</v>
      </c>
      <c r="E1331" s="1508">
        <v>1477</v>
      </c>
      <c r="F1331" s="1499">
        <v>48</v>
      </c>
      <c r="G1331" s="1499">
        <v>55</v>
      </c>
      <c r="H1331" s="1499">
        <v>71</v>
      </c>
      <c r="I1331" s="1499">
        <v>66</v>
      </c>
      <c r="J1331" s="1499">
        <v>56</v>
      </c>
      <c r="K1331" s="1499">
        <v>44</v>
      </c>
      <c r="L1331" s="1499">
        <v>59</v>
      </c>
      <c r="M1331" s="1499">
        <v>63</v>
      </c>
      <c r="N1331" s="1499">
        <v>82</v>
      </c>
      <c r="O1331" s="1499">
        <v>109</v>
      </c>
      <c r="P1331" s="1499">
        <v>75</v>
      </c>
      <c r="Q1331" s="1499">
        <v>70</v>
      </c>
      <c r="R1331" s="1499">
        <v>99</v>
      </c>
      <c r="S1331" s="1499">
        <v>168</v>
      </c>
      <c r="T1331" s="1499">
        <v>181</v>
      </c>
      <c r="U1331" s="1499">
        <v>104</v>
      </c>
      <c r="V1331" s="1499">
        <v>73</v>
      </c>
      <c r="W1331" s="1499">
        <v>39</v>
      </c>
      <c r="X1331" s="1499">
        <v>10</v>
      </c>
      <c r="Y1331" s="1499">
        <v>2</v>
      </c>
      <c r="Z1331" s="1499">
        <v>0</v>
      </c>
      <c r="AA1331" s="1508">
        <v>3</v>
      </c>
      <c r="AB1331" s="1499">
        <v>174</v>
      </c>
      <c r="AC1331" s="1499">
        <v>723</v>
      </c>
      <c r="AD1331" s="1508">
        <v>577</v>
      </c>
      <c r="AE1331" s="1500">
        <v>11.804613297150611</v>
      </c>
      <c r="AF1331" s="1500">
        <v>49.050203527815469</v>
      </c>
      <c r="AG1331" s="1501">
        <v>39.145183175033921</v>
      </c>
    </row>
    <row r="1332" spans="2:33" s="1520" customFormat="1" ht="11.45" customHeight="1">
      <c r="B1332" s="1529"/>
      <c r="C1332" s="1580"/>
      <c r="D1332" s="1531" t="s">
        <v>32</v>
      </c>
      <c r="E1332" s="1581">
        <v>1724</v>
      </c>
      <c r="F1332" s="1582">
        <v>47</v>
      </c>
      <c r="G1332" s="1582">
        <v>62</v>
      </c>
      <c r="H1332" s="1582">
        <v>67</v>
      </c>
      <c r="I1332" s="1582">
        <v>66</v>
      </c>
      <c r="J1332" s="1582">
        <v>45</v>
      </c>
      <c r="K1332" s="1582">
        <v>49</v>
      </c>
      <c r="L1332" s="1582">
        <v>44</v>
      </c>
      <c r="M1332" s="1582">
        <v>73</v>
      </c>
      <c r="N1332" s="1582">
        <v>115</v>
      </c>
      <c r="O1332" s="1582">
        <v>115</v>
      </c>
      <c r="P1332" s="1582">
        <v>100</v>
      </c>
      <c r="Q1332" s="1582">
        <v>97</v>
      </c>
      <c r="R1332" s="1582">
        <v>124</v>
      </c>
      <c r="S1332" s="1582">
        <v>187</v>
      </c>
      <c r="T1332" s="1582">
        <v>200</v>
      </c>
      <c r="U1332" s="1582">
        <v>110</v>
      </c>
      <c r="V1332" s="1582">
        <v>96</v>
      </c>
      <c r="W1332" s="1582">
        <v>69</v>
      </c>
      <c r="X1332" s="1582">
        <v>36</v>
      </c>
      <c r="Y1332" s="1582">
        <v>16</v>
      </c>
      <c r="Z1332" s="1582">
        <v>3</v>
      </c>
      <c r="AA1332" s="1581">
        <v>3</v>
      </c>
      <c r="AB1332" s="1582">
        <v>176</v>
      </c>
      <c r="AC1332" s="1582">
        <v>828</v>
      </c>
      <c r="AD1332" s="1581">
        <v>717</v>
      </c>
      <c r="AE1332" s="1534">
        <v>10.226612434631029</v>
      </c>
      <c r="AF1332" s="1534">
        <v>48.11156304474143</v>
      </c>
      <c r="AG1332" s="1535">
        <v>41.661824520627547</v>
      </c>
    </row>
    <row r="1333" spans="2:33" s="1520" customFormat="1" ht="11.45" customHeight="1">
      <c r="B1333" s="1536" t="s">
        <v>1863</v>
      </c>
      <c r="C1333" s="1508">
        <v>1438</v>
      </c>
      <c r="D1333" s="1518" t="s">
        <v>1435</v>
      </c>
      <c r="E1333" s="1508">
        <v>3201</v>
      </c>
      <c r="F1333" s="1499">
        <v>95</v>
      </c>
      <c r="G1333" s="1499">
        <v>117</v>
      </c>
      <c r="H1333" s="1499">
        <v>138</v>
      </c>
      <c r="I1333" s="1499">
        <v>132</v>
      </c>
      <c r="J1333" s="1499">
        <v>101</v>
      </c>
      <c r="K1333" s="1499">
        <v>93</v>
      </c>
      <c r="L1333" s="1499">
        <v>103</v>
      </c>
      <c r="M1333" s="1499">
        <v>136</v>
      </c>
      <c r="N1333" s="1499">
        <v>197</v>
      </c>
      <c r="O1333" s="1499">
        <v>224</v>
      </c>
      <c r="P1333" s="1499">
        <v>175</v>
      </c>
      <c r="Q1333" s="1499">
        <v>167</v>
      </c>
      <c r="R1333" s="1499">
        <v>223</v>
      </c>
      <c r="S1333" s="1499">
        <v>355</v>
      </c>
      <c r="T1333" s="1499">
        <v>381</v>
      </c>
      <c r="U1333" s="1499">
        <v>214</v>
      </c>
      <c r="V1333" s="1499">
        <v>169</v>
      </c>
      <c r="W1333" s="1499">
        <v>108</v>
      </c>
      <c r="X1333" s="1499">
        <v>46</v>
      </c>
      <c r="Y1333" s="1499">
        <v>18</v>
      </c>
      <c r="Z1333" s="1499">
        <v>3</v>
      </c>
      <c r="AA1333" s="1508">
        <v>6</v>
      </c>
      <c r="AB1333" s="1499">
        <v>350</v>
      </c>
      <c r="AC1333" s="1499">
        <v>1551</v>
      </c>
      <c r="AD1333" s="1508">
        <v>1294</v>
      </c>
      <c r="AE1333" s="1500">
        <v>10.954616588419405</v>
      </c>
      <c r="AF1333" s="1500">
        <v>48.544600938967136</v>
      </c>
      <c r="AG1333" s="1501">
        <v>40.500782472613459</v>
      </c>
    </row>
    <row r="1334" spans="2:33" s="1520" customFormat="1" ht="11.45" customHeight="1">
      <c r="B1334" s="1521"/>
      <c r="C1334" s="1522"/>
      <c r="D1334" s="1523" t="s">
        <v>31</v>
      </c>
      <c r="E1334" s="1508">
        <v>1477</v>
      </c>
      <c r="F1334" s="1499">
        <v>48</v>
      </c>
      <c r="G1334" s="1499">
        <v>55</v>
      </c>
      <c r="H1334" s="1499">
        <v>71</v>
      </c>
      <c r="I1334" s="1499">
        <v>66</v>
      </c>
      <c r="J1334" s="1499">
        <v>56</v>
      </c>
      <c r="K1334" s="1499">
        <v>44</v>
      </c>
      <c r="L1334" s="1499">
        <v>59</v>
      </c>
      <c r="M1334" s="1499">
        <v>63</v>
      </c>
      <c r="N1334" s="1499">
        <v>82</v>
      </c>
      <c r="O1334" s="1499">
        <v>109</v>
      </c>
      <c r="P1334" s="1499">
        <v>75</v>
      </c>
      <c r="Q1334" s="1499">
        <v>70</v>
      </c>
      <c r="R1334" s="1499">
        <v>99</v>
      </c>
      <c r="S1334" s="1499">
        <v>168</v>
      </c>
      <c r="T1334" s="1499">
        <v>181</v>
      </c>
      <c r="U1334" s="1499">
        <v>104</v>
      </c>
      <c r="V1334" s="1499">
        <v>73</v>
      </c>
      <c r="W1334" s="1499">
        <v>39</v>
      </c>
      <c r="X1334" s="1499">
        <v>10</v>
      </c>
      <c r="Y1334" s="1499">
        <v>2</v>
      </c>
      <c r="Z1334" s="1499" t="s">
        <v>36</v>
      </c>
      <c r="AA1334" s="1508">
        <v>3</v>
      </c>
      <c r="AB1334" s="1499">
        <v>174</v>
      </c>
      <c r="AC1334" s="1499">
        <v>723</v>
      </c>
      <c r="AD1334" s="1508">
        <v>577</v>
      </c>
      <c r="AE1334" s="1500">
        <v>11.804613297150611</v>
      </c>
      <c r="AF1334" s="1500">
        <v>49.050203527815469</v>
      </c>
      <c r="AG1334" s="1501">
        <v>39.145183175033921</v>
      </c>
    </row>
    <row r="1335" spans="2:33" s="1520" customFormat="1" ht="11.45" customHeight="1">
      <c r="B1335" s="1536"/>
      <c r="C1335" s="1580"/>
      <c r="D1335" s="1531" t="s">
        <v>32</v>
      </c>
      <c r="E1335" s="1581">
        <v>1724</v>
      </c>
      <c r="F1335" s="1582">
        <v>47</v>
      </c>
      <c r="G1335" s="1582">
        <v>62</v>
      </c>
      <c r="H1335" s="1582">
        <v>67</v>
      </c>
      <c r="I1335" s="1582">
        <v>66</v>
      </c>
      <c r="J1335" s="1582">
        <v>45</v>
      </c>
      <c r="K1335" s="1582">
        <v>49</v>
      </c>
      <c r="L1335" s="1582">
        <v>44</v>
      </c>
      <c r="M1335" s="1582">
        <v>73</v>
      </c>
      <c r="N1335" s="1582">
        <v>115</v>
      </c>
      <c r="O1335" s="1582">
        <v>115</v>
      </c>
      <c r="P1335" s="1582">
        <v>100</v>
      </c>
      <c r="Q1335" s="1582">
        <v>97</v>
      </c>
      <c r="R1335" s="1582">
        <v>124</v>
      </c>
      <c r="S1335" s="1582">
        <v>187</v>
      </c>
      <c r="T1335" s="1582">
        <v>200</v>
      </c>
      <c r="U1335" s="1582">
        <v>110</v>
      </c>
      <c r="V1335" s="1582">
        <v>96</v>
      </c>
      <c r="W1335" s="1582">
        <v>69</v>
      </c>
      <c r="X1335" s="1582">
        <v>36</v>
      </c>
      <c r="Y1335" s="1582">
        <v>16</v>
      </c>
      <c r="Z1335" s="1582">
        <v>3</v>
      </c>
      <c r="AA1335" s="1581">
        <v>3</v>
      </c>
      <c r="AB1335" s="1582">
        <v>176</v>
      </c>
      <c r="AC1335" s="1582">
        <v>828</v>
      </c>
      <c r="AD1335" s="1581">
        <v>717</v>
      </c>
      <c r="AE1335" s="1534">
        <v>10.226612434631029</v>
      </c>
      <c r="AF1335" s="1534">
        <v>48.11156304474143</v>
      </c>
      <c r="AG1335" s="1535">
        <v>41.661824520627547</v>
      </c>
    </row>
    <row r="1336" spans="2:33" s="1520" customFormat="1" ht="11.45" customHeight="1">
      <c r="B1336" s="1583" t="s">
        <v>1864</v>
      </c>
      <c r="C1336" s="1598">
        <v>350</v>
      </c>
      <c r="D1336" s="1599" t="s">
        <v>1435</v>
      </c>
      <c r="E1336" s="1600">
        <v>617</v>
      </c>
      <c r="F1336" s="1601">
        <v>8</v>
      </c>
      <c r="G1336" s="1601">
        <v>13</v>
      </c>
      <c r="H1336" s="1601">
        <v>18</v>
      </c>
      <c r="I1336" s="1601">
        <v>19</v>
      </c>
      <c r="J1336" s="1601">
        <v>9</v>
      </c>
      <c r="K1336" s="1601">
        <v>12</v>
      </c>
      <c r="L1336" s="1601">
        <v>13</v>
      </c>
      <c r="M1336" s="1601">
        <v>12</v>
      </c>
      <c r="N1336" s="1601">
        <v>23</v>
      </c>
      <c r="O1336" s="1601">
        <v>29</v>
      </c>
      <c r="P1336" s="1601">
        <v>38</v>
      </c>
      <c r="Q1336" s="1601">
        <v>37</v>
      </c>
      <c r="R1336" s="1601">
        <v>31</v>
      </c>
      <c r="S1336" s="1601">
        <v>62</v>
      </c>
      <c r="T1336" s="1601">
        <v>79</v>
      </c>
      <c r="U1336" s="1601">
        <v>60</v>
      </c>
      <c r="V1336" s="1601">
        <v>63</v>
      </c>
      <c r="W1336" s="1601">
        <v>47</v>
      </c>
      <c r="X1336" s="1601">
        <v>31</v>
      </c>
      <c r="Y1336" s="1601">
        <v>6</v>
      </c>
      <c r="Z1336" s="1601">
        <v>1</v>
      </c>
      <c r="AA1336" s="1600">
        <v>6</v>
      </c>
      <c r="AB1336" s="1601">
        <v>39</v>
      </c>
      <c r="AC1336" s="1601">
        <v>223</v>
      </c>
      <c r="AD1336" s="1600">
        <v>349</v>
      </c>
      <c r="AE1336" s="1602">
        <v>6.3829787234042552</v>
      </c>
      <c r="AF1336" s="1602">
        <v>36.497545008183309</v>
      </c>
      <c r="AG1336" s="1603">
        <v>57.119476268412441</v>
      </c>
    </row>
    <row r="1337" spans="2:33" s="1520" customFormat="1" ht="11.45" customHeight="1">
      <c r="B1337" s="1521"/>
      <c r="C1337" s="1577"/>
      <c r="D1337" s="1523" t="s">
        <v>31</v>
      </c>
      <c r="E1337" s="1508">
        <v>275</v>
      </c>
      <c r="F1337" s="1499">
        <v>3</v>
      </c>
      <c r="G1337" s="1499">
        <v>6</v>
      </c>
      <c r="H1337" s="1499">
        <v>7</v>
      </c>
      <c r="I1337" s="1499">
        <v>8</v>
      </c>
      <c r="J1337" s="1499">
        <v>6</v>
      </c>
      <c r="K1337" s="1499">
        <v>8</v>
      </c>
      <c r="L1337" s="1499">
        <v>7</v>
      </c>
      <c r="M1337" s="1499">
        <v>8</v>
      </c>
      <c r="N1337" s="1499">
        <v>9</v>
      </c>
      <c r="O1337" s="1499">
        <v>12</v>
      </c>
      <c r="P1337" s="1499">
        <v>18</v>
      </c>
      <c r="Q1337" s="1499">
        <v>20</v>
      </c>
      <c r="R1337" s="1499">
        <v>17</v>
      </c>
      <c r="S1337" s="1499">
        <v>31</v>
      </c>
      <c r="T1337" s="1499">
        <v>37</v>
      </c>
      <c r="U1337" s="1499">
        <v>32</v>
      </c>
      <c r="V1337" s="1499">
        <v>15</v>
      </c>
      <c r="W1337" s="1499">
        <v>16</v>
      </c>
      <c r="X1337" s="1499">
        <v>9</v>
      </c>
      <c r="Y1337" s="1499">
        <v>0</v>
      </c>
      <c r="Z1337" s="1499">
        <v>0</v>
      </c>
      <c r="AA1337" s="1508">
        <v>6</v>
      </c>
      <c r="AB1337" s="1499">
        <v>16</v>
      </c>
      <c r="AC1337" s="1499">
        <v>113</v>
      </c>
      <c r="AD1337" s="1508">
        <v>140</v>
      </c>
      <c r="AE1337" s="1500">
        <v>5.9479553903345721</v>
      </c>
      <c r="AF1337" s="1500">
        <v>42.007434944237922</v>
      </c>
      <c r="AG1337" s="1501">
        <v>52.044609665427508</v>
      </c>
    </row>
    <row r="1338" spans="2:33" s="1520" customFormat="1" ht="11.45" customHeight="1">
      <c r="B1338" s="1529"/>
      <c r="C1338" s="1580"/>
      <c r="D1338" s="1531" t="s">
        <v>32</v>
      </c>
      <c r="E1338" s="1581">
        <v>342</v>
      </c>
      <c r="F1338" s="1582">
        <v>5</v>
      </c>
      <c r="G1338" s="1582">
        <v>7</v>
      </c>
      <c r="H1338" s="1582">
        <v>11</v>
      </c>
      <c r="I1338" s="1582">
        <v>11</v>
      </c>
      <c r="J1338" s="1582">
        <v>3</v>
      </c>
      <c r="K1338" s="1582">
        <v>4</v>
      </c>
      <c r="L1338" s="1582">
        <v>6</v>
      </c>
      <c r="M1338" s="1582">
        <v>4</v>
      </c>
      <c r="N1338" s="1582">
        <v>14</v>
      </c>
      <c r="O1338" s="1582">
        <v>17</v>
      </c>
      <c r="P1338" s="1582">
        <v>20</v>
      </c>
      <c r="Q1338" s="1582">
        <v>17</v>
      </c>
      <c r="R1338" s="1582">
        <v>14</v>
      </c>
      <c r="S1338" s="1582">
        <v>31</v>
      </c>
      <c r="T1338" s="1582">
        <v>42</v>
      </c>
      <c r="U1338" s="1582">
        <v>28</v>
      </c>
      <c r="V1338" s="1582">
        <v>48</v>
      </c>
      <c r="W1338" s="1582">
        <v>31</v>
      </c>
      <c r="X1338" s="1582">
        <v>22</v>
      </c>
      <c r="Y1338" s="1582">
        <v>6</v>
      </c>
      <c r="Z1338" s="1582">
        <v>1</v>
      </c>
      <c r="AA1338" s="1581">
        <v>0</v>
      </c>
      <c r="AB1338" s="1582">
        <v>23</v>
      </c>
      <c r="AC1338" s="1582">
        <v>110</v>
      </c>
      <c r="AD1338" s="1581">
        <v>209</v>
      </c>
      <c r="AE1338" s="1534">
        <v>6.7251461988304087</v>
      </c>
      <c r="AF1338" s="1534">
        <v>32.163742690058477</v>
      </c>
      <c r="AG1338" s="1535">
        <v>61.111111111111114</v>
      </c>
    </row>
    <row r="1339" spans="2:33" s="1520" customFormat="1" ht="11.45" customHeight="1">
      <c r="B1339" s="1604" t="s">
        <v>1865</v>
      </c>
      <c r="C1339" s="1508">
        <v>108</v>
      </c>
      <c r="D1339" s="1518" t="s">
        <v>1435</v>
      </c>
      <c r="E1339" s="1508">
        <v>196</v>
      </c>
      <c r="F1339" s="1499">
        <v>4</v>
      </c>
      <c r="G1339" s="1499">
        <v>5</v>
      </c>
      <c r="H1339" s="1499">
        <v>9</v>
      </c>
      <c r="I1339" s="1499">
        <v>7</v>
      </c>
      <c r="J1339" s="1499" t="s">
        <v>36</v>
      </c>
      <c r="K1339" s="1499">
        <v>1</v>
      </c>
      <c r="L1339" s="1499">
        <v>2</v>
      </c>
      <c r="M1339" s="1499">
        <v>4</v>
      </c>
      <c r="N1339" s="1499">
        <v>8</v>
      </c>
      <c r="O1339" s="1499">
        <v>8</v>
      </c>
      <c r="P1339" s="1499">
        <v>12</v>
      </c>
      <c r="Q1339" s="1499">
        <v>10</v>
      </c>
      <c r="R1339" s="1499">
        <v>10</v>
      </c>
      <c r="S1339" s="1499">
        <v>22</v>
      </c>
      <c r="T1339" s="1499">
        <v>27</v>
      </c>
      <c r="U1339" s="1499">
        <v>24</v>
      </c>
      <c r="V1339" s="1499">
        <v>15</v>
      </c>
      <c r="W1339" s="1499">
        <v>18</v>
      </c>
      <c r="X1339" s="1499">
        <v>5</v>
      </c>
      <c r="Y1339" s="1499">
        <v>5</v>
      </c>
      <c r="Z1339" s="1499" t="s">
        <v>36</v>
      </c>
      <c r="AA1339" s="1508" t="s">
        <v>36</v>
      </c>
      <c r="AB1339" s="1499">
        <v>18</v>
      </c>
      <c r="AC1339" s="1499">
        <v>62</v>
      </c>
      <c r="AD1339" s="1508">
        <v>116</v>
      </c>
      <c r="AE1339" s="1500">
        <v>9.183673469387756</v>
      </c>
      <c r="AF1339" s="1500">
        <v>31.632653061224492</v>
      </c>
      <c r="AG1339" s="1501">
        <v>59.183673469387756</v>
      </c>
    </row>
    <row r="1340" spans="2:33" s="1520" customFormat="1" ht="11.45" customHeight="1">
      <c r="B1340" s="1521"/>
      <c r="C1340" s="1522"/>
      <c r="D1340" s="1523" t="s">
        <v>31</v>
      </c>
      <c r="E1340" s="1508">
        <v>87</v>
      </c>
      <c r="F1340" s="1499">
        <v>1</v>
      </c>
      <c r="G1340" s="1499">
        <v>3</v>
      </c>
      <c r="H1340" s="1499">
        <v>6</v>
      </c>
      <c r="I1340" s="1499">
        <v>3</v>
      </c>
      <c r="J1340" s="1499" t="s">
        <v>36</v>
      </c>
      <c r="K1340" s="1499" t="s">
        <v>36</v>
      </c>
      <c r="L1340" s="1499">
        <v>2</v>
      </c>
      <c r="M1340" s="1499">
        <v>2</v>
      </c>
      <c r="N1340" s="1499">
        <v>3</v>
      </c>
      <c r="O1340" s="1499">
        <v>3</v>
      </c>
      <c r="P1340" s="1499">
        <v>5</v>
      </c>
      <c r="Q1340" s="1499">
        <v>8</v>
      </c>
      <c r="R1340" s="1499">
        <v>6</v>
      </c>
      <c r="S1340" s="1499">
        <v>10</v>
      </c>
      <c r="T1340" s="1499">
        <v>13</v>
      </c>
      <c r="U1340" s="1499">
        <v>11</v>
      </c>
      <c r="V1340" s="1499">
        <v>6</v>
      </c>
      <c r="W1340" s="1499">
        <v>4</v>
      </c>
      <c r="X1340" s="1499">
        <v>1</v>
      </c>
      <c r="Y1340" s="1499" t="s">
        <v>36</v>
      </c>
      <c r="Z1340" s="1499" t="s">
        <v>36</v>
      </c>
      <c r="AA1340" s="1508" t="s">
        <v>36</v>
      </c>
      <c r="AB1340" s="1499">
        <v>10</v>
      </c>
      <c r="AC1340" s="1499">
        <v>32</v>
      </c>
      <c r="AD1340" s="1508">
        <v>45</v>
      </c>
      <c r="AE1340" s="1500">
        <v>11.494252873563218</v>
      </c>
      <c r="AF1340" s="1500">
        <v>36.781609195402297</v>
      </c>
      <c r="AG1340" s="1501">
        <v>51.724137931034484</v>
      </c>
    </row>
    <row r="1341" spans="2:33" s="1520" customFormat="1" ht="11.45" customHeight="1">
      <c r="B1341" s="1537"/>
      <c r="C1341" s="1538"/>
      <c r="D1341" s="1539" t="s">
        <v>32</v>
      </c>
      <c r="E1341" s="1540">
        <v>109</v>
      </c>
      <c r="F1341" s="1541">
        <v>3</v>
      </c>
      <c r="G1341" s="1541">
        <v>2</v>
      </c>
      <c r="H1341" s="1541">
        <v>3</v>
      </c>
      <c r="I1341" s="1541">
        <v>4</v>
      </c>
      <c r="J1341" s="1541" t="s">
        <v>36</v>
      </c>
      <c r="K1341" s="1541">
        <v>1</v>
      </c>
      <c r="L1341" s="1541" t="s">
        <v>36</v>
      </c>
      <c r="M1341" s="1541">
        <v>2</v>
      </c>
      <c r="N1341" s="1541">
        <v>5</v>
      </c>
      <c r="O1341" s="1541">
        <v>5</v>
      </c>
      <c r="P1341" s="1541">
        <v>7</v>
      </c>
      <c r="Q1341" s="1541">
        <v>2</v>
      </c>
      <c r="R1341" s="1541">
        <v>4</v>
      </c>
      <c r="S1341" s="1541">
        <v>12</v>
      </c>
      <c r="T1341" s="1541">
        <v>14</v>
      </c>
      <c r="U1341" s="1541">
        <v>13</v>
      </c>
      <c r="V1341" s="1541">
        <v>9</v>
      </c>
      <c r="W1341" s="1541">
        <v>14</v>
      </c>
      <c r="X1341" s="1541">
        <v>4</v>
      </c>
      <c r="Y1341" s="1541">
        <v>5</v>
      </c>
      <c r="Z1341" s="1541" t="s">
        <v>36</v>
      </c>
      <c r="AA1341" s="1540" t="s">
        <v>36</v>
      </c>
      <c r="AB1341" s="1541">
        <v>8</v>
      </c>
      <c r="AC1341" s="1541">
        <v>30</v>
      </c>
      <c r="AD1341" s="1540">
        <v>71</v>
      </c>
      <c r="AE1341" s="1542">
        <v>7.3394495412844041</v>
      </c>
      <c r="AF1341" s="1542">
        <v>27.522935779816514</v>
      </c>
      <c r="AG1341" s="1543">
        <v>65.137614678899084</v>
      </c>
    </row>
    <row r="1342" spans="2:33" s="1520" customFormat="1" ht="11.45" customHeight="1">
      <c r="B1342" s="1536" t="s">
        <v>1866</v>
      </c>
      <c r="C1342" s="1508">
        <v>242</v>
      </c>
      <c r="D1342" s="1518" t="s">
        <v>1435</v>
      </c>
      <c r="E1342" s="1508">
        <v>421</v>
      </c>
      <c r="F1342" s="1499">
        <v>4</v>
      </c>
      <c r="G1342" s="1499">
        <v>8</v>
      </c>
      <c r="H1342" s="1499">
        <v>9</v>
      </c>
      <c r="I1342" s="1499">
        <v>12</v>
      </c>
      <c r="J1342" s="1499">
        <v>9</v>
      </c>
      <c r="K1342" s="1499">
        <v>11</v>
      </c>
      <c r="L1342" s="1499">
        <v>11</v>
      </c>
      <c r="M1342" s="1499">
        <v>8</v>
      </c>
      <c r="N1342" s="1499">
        <v>15</v>
      </c>
      <c r="O1342" s="1499">
        <v>21</v>
      </c>
      <c r="P1342" s="1499">
        <v>26</v>
      </c>
      <c r="Q1342" s="1499">
        <v>27</v>
      </c>
      <c r="R1342" s="1499">
        <v>21</v>
      </c>
      <c r="S1342" s="1499">
        <v>40</v>
      </c>
      <c r="T1342" s="1499">
        <v>52</v>
      </c>
      <c r="U1342" s="1499">
        <v>36</v>
      </c>
      <c r="V1342" s="1499">
        <v>48</v>
      </c>
      <c r="W1342" s="1499">
        <v>29</v>
      </c>
      <c r="X1342" s="1499">
        <v>26</v>
      </c>
      <c r="Y1342" s="1499">
        <v>1</v>
      </c>
      <c r="Z1342" s="1499">
        <v>1</v>
      </c>
      <c r="AA1342" s="1508">
        <v>6</v>
      </c>
      <c r="AB1342" s="1499">
        <v>21</v>
      </c>
      <c r="AC1342" s="1499">
        <v>161</v>
      </c>
      <c r="AD1342" s="1508">
        <v>233</v>
      </c>
      <c r="AE1342" s="1500">
        <v>5.0602409638554215</v>
      </c>
      <c r="AF1342" s="1500">
        <v>38.795180722891565</v>
      </c>
      <c r="AG1342" s="1501">
        <v>56.144578313253014</v>
      </c>
    </row>
    <row r="1343" spans="2:33" s="1520" customFormat="1" ht="11.45" customHeight="1">
      <c r="B1343" s="1521"/>
      <c r="C1343" s="1522"/>
      <c r="D1343" s="1523" t="s">
        <v>31</v>
      </c>
      <c r="E1343" s="1508">
        <v>188</v>
      </c>
      <c r="F1343" s="1499">
        <v>2</v>
      </c>
      <c r="G1343" s="1499">
        <v>3</v>
      </c>
      <c r="H1343" s="1499">
        <v>1</v>
      </c>
      <c r="I1343" s="1499">
        <v>5</v>
      </c>
      <c r="J1343" s="1499">
        <v>6</v>
      </c>
      <c r="K1343" s="1499">
        <v>8</v>
      </c>
      <c r="L1343" s="1499">
        <v>5</v>
      </c>
      <c r="M1343" s="1499">
        <v>6</v>
      </c>
      <c r="N1343" s="1499">
        <v>6</v>
      </c>
      <c r="O1343" s="1499">
        <v>9</v>
      </c>
      <c r="P1343" s="1499">
        <v>13</v>
      </c>
      <c r="Q1343" s="1499">
        <v>12</v>
      </c>
      <c r="R1343" s="1499">
        <v>11</v>
      </c>
      <c r="S1343" s="1499">
        <v>21</v>
      </c>
      <c r="T1343" s="1499">
        <v>24</v>
      </c>
      <c r="U1343" s="1499">
        <v>21</v>
      </c>
      <c r="V1343" s="1499">
        <v>9</v>
      </c>
      <c r="W1343" s="1499">
        <v>12</v>
      </c>
      <c r="X1343" s="1499">
        <v>8</v>
      </c>
      <c r="Y1343" s="1499" t="s">
        <v>36</v>
      </c>
      <c r="Z1343" s="1499" t="s">
        <v>36</v>
      </c>
      <c r="AA1343" s="1508">
        <v>6</v>
      </c>
      <c r="AB1343" s="1499">
        <v>6</v>
      </c>
      <c r="AC1343" s="1499">
        <v>81</v>
      </c>
      <c r="AD1343" s="1508">
        <v>95</v>
      </c>
      <c r="AE1343" s="1500">
        <v>3.296703296703297</v>
      </c>
      <c r="AF1343" s="1500">
        <v>44.505494505494504</v>
      </c>
      <c r="AG1343" s="1501">
        <v>52.197802197802204</v>
      </c>
    </row>
    <row r="1344" spans="2:33" s="1520" customFormat="1" ht="11.45" customHeight="1" thickBot="1">
      <c r="B1344" s="1551"/>
      <c r="C1344" s="1552"/>
      <c r="D1344" s="1553" t="s">
        <v>32</v>
      </c>
      <c r="E1344" s="1554">
        <v>233</v>
      </c>
      <c r="F1344" s="1555">
        <v>2</v>
      </c>
      <c r="G1344" s="1555">
        <v>5</v>
      </c>
      <c r="H1344" s="1555">
        <v>8</v>
      </c>
      <c r="I1344" s="1555">
        <v>7</v>
      </c>
      <c r="J1344" s="1555">
        <v>3</v>
      </c>
      <c r="K1344" s="1555">
        <v>3</v>
      </c>
      <c r="L1344" s="1555">
        <v>6</v>
      </c>
      <c r="M1344" s="1555">
        <v>2</v>
      </c>
      <c r="N1344" s="1555">
        <v>9</v>
      </c>
      <c r="O1344" s="1555">
        <v>12</v>
      </c>
      <c r="P1344" s="1555">
        <v>13</v>
      </c>
      <c r="Q1344" s="1555">
        <v>15</v>
      </c>
      <c r="R1344" s="1555">
        <v>10</v>
      </c>
      <c r="S1344" s="1555">
        <v>19</v>
      </c>
      <c r="T1344" s="1555">
        <v>28</v>
      </c>
      <c r="U1344" s="1555">
        <v>15</v>
      </c>
      <c r="V1344" s="1555">
        <v>39</v>
      </c>
      <c r="W1344" s="1555">
        <v>17</v>
      </c>
      <c r="X1344" s="1555">
        <v>18</v>
      </c>
      <c r="Y1344" s="1555">
        <v>1</v>
      </c>
      <c r="Z1344" s="1555">
        <v>1</v>
      </c>
      <c r="AA1344" s="1554" t="s">
        <v>36</v>
      </c>
      <c r="AB1344" s="1555">
        <v>15</v>
      </c>
      <c r="AC1344" s="1555">
        <v>80</v>
      </c>
      <c r="AD1344" s="1554">
        <v>138</v>
      </c>
      <c r="AE1344" s="1556">
        <v>6.4377682403433472</v>
      </c>
      <c r="AF1344" s="1556">
        <v>34.334763948497852</v>
      </c>
      <c r="AG1344" s="1557">
        <v>59.227467811158796</v>
      </c>
    </row>
    <row r="1345" spans="2:64" s="1482" customFormat="1" ht="14.25">
      <c r="B1345" s="1479" t="s">
        <v>1399</v>
      </c>
      <c r="C1345" s="1480"/>
      <c r="D1345" s="1481"/>
      <c r="AA1345" s="1558"/>
      <c r="AD1345" s="1558"/>
      <c r="AH1345" s="1483"/>
      <c r="BL1345" s="1484"/>
    </row>
    <row r="1346" spans="2:64" s="1482" customFormat="1" ht="6" customHeight="1" thickBot="1">
      <c r="C1346" s="1480"/>
      <c r="D1346" s="1481"/>
      <c r="AA1346" s="1558"/>
      <c r="AD1346" s="1558"/>
      <c r="AH1346" s="1483"/>
      <c r="BL1346" s="1484"/>
    </row>
    <row r="1347" spans="2:64" s="1495" customFormat="1" ht="44.25" customHeight="1" thickBot="1">
      <c r="B1347" s="1559" t="s">
        <v>1400</v>
      </c>
      <c r="C1347" s="1560" t="s">
        <v>1401</v>
      </c>
      <c r="D1347" s="1573" t="s">
        <v>283</v>
      </c>
      <c r="E1347" s="1574"/>
      <c r="F1347" s="1563" t="s">
        <v>1402</v>
      </c>
      <c r="G1347" s="1564" t="s">
        <v>1403</v>
      </c>
      <c r="H1347" s="1564" t="s">
        <v>1404</v>
      </c>
      <c r="I1347" s="1564" t="s">
        <v>1405</v>
      </c>
      <c r="J1347" s="1564" t="s">
        <v>1406</v>
      </c>
      <c r="K1347" s="1564" t="s">
        <v>1407</v>
      </c>
      <c r="L1347" s="1564" t="s">
        <v>1408</v>
      </c>
      <c r="M1347" s="1564" t="s">
        <v>1409</v>
      </c>
      <c r="N1347" s="1564" t="s">
        <v>1410</v>
      </c>
      <c r="O1347" s="1564" t="s">
        <v>1411</v>
      </c>
      <c r="P1347" s="1564" t="s">
        <v>1412</v>
      </c>
      <c r="Q1347" s="1564" t="s">
        <v>1413</v>
      </c>
      <c r="R1347" s="1564" t="s">
        <v>1414</v>
      </c>
      <c r="S1347" s="1564" t="s">
        <v>1415</v>
      </c>
      <c r="T1347" s="1564" t="s">
        <v>1416</v>
      </c>
      <c r="U1347" s="1564" t="s">
        <v>1417</v>
      </c>
      <c r="V1347" s="1564" t="s">
        <v>1418</v>
      </c>
      <c r="W1347" s="1564" t="s">
        <v>1419</v>
      </c>
      <c r="X1347" s="1564" t="s">
        <v>1420</v>
      </c>
      <c r="Y1347" s="1564" t="s">
        <v>1421</v>
      </c>
      <c r="Z1347" s="1564" t="s">
        <v>1422</v>
      </c>
      <c r="AA1347" s="1565" t="s">
        <v>1423</v>
      </c>
      <c r="AB1347" s="1566" t="s">
        <v>1424</v>
      </c>
      <c r="AC1347" s="1564" t="s">
        <v>1425</v>
      </c>
      <c r="AD1347" s="1565" t="s">
        <v>1426</v>
      </c>
      <c r="AE1347" s="1566" t="s">
        <v>1427</v>
      </c>
      <c r="AF1347" s="1564" t="s">
        <v>1428</v>
      </c>
      <c r="AG1347" s="1567" t="s">
        <v>1429</v>
      </c>
    </row>
    <row r="1348" spans="2:64" s="1520" customFormat="1" ht="11.45" customHeight="1" thickTop="1">
      <c r="B1348" s="1516" t="s">
        <v>1867</v>
      </c>
      <c r="C1348" s="1508">
        <v>205</v>
      </c>
      <c r="D1348" s="1518" t="s">
        <v>1435</v>
      </c>
      <c r="E1348" s="1508">
        <v>324</v>
      </c>
      <c r="F1348" s="1499">
        <v>8</v>
      </c>
      <c r="G1348" s="1499">
        <v>12</v>
      </c>
      <c r="H1348" s="1499">
        <v>10</v>
      </c>
      <c r="I1348" s="1499">
        <v>4</v>
      </c>
      <c r="J1348" s="1499">
        <v>1</v>
      </c>
      <c r="K1348" s="1499">
        <v>10</v>
      </c>
      <c r="L1348" s="1499">
        <v>7</v>
      </c>
      <c r="M1348" s="1499">
        <v>16</v>
      </c>
      <c r="N1348" s="1499">
        <v>15</v>
      </c>
      <c r="O1348" s="1499">
        <v>23</v>
      </c>
      <c r="P1348" s="1499">
        <v>17</v>
      </c>
      <c r="Q1348" s="1499">
        <v>21</v>
      </c>
      <c r="R1348" s="1499">
        <v>19</v>
      </c>
      <c r="S1348" s="1499">
        <v>36</v>
      </c>
      <c r="T1348" s="1499">
        <v>29</v>
      </c>
      <c r="U1348" s="1499">
        <v>30</v>
      </c>
      <c r="V1348" s="1499">
        <v>32</v>
      </c>
      <c r="W1348" s="1499">
        <v>21</v>
      </c>
      <c r="X1348" s="1499">
        <v>9</v>
      </c>
      <c r="Y1348" s="1499">
        <v>1</v>
      </c>
      <c r="Z1348" s="1499">
        <v>1</v>
      </c>
      <c r="AA1348" s="1508">
        <v>2</v>
      </c>
      <c r="AB1348" s="1499">
        <v>30</v>
      </c>
      <c r="AC1348" s="1499">
        <v>133</v>
      </c>
      <c r="AD1348" s="1508">
        <v>159</v>
      </c>
      <c r="AE1348" s="1500">
        <v>9.316770186335404</v>
      </c>
      <c r="AF1348" s="1500">
        <v>41.304347826086953</v>
      </c>
      <c r="AG1348" s="1501">
        <v>49.378881987577635</v>
      </c>
    </row>
    <row r="1349" spans="2:64" s="1520" customFormat="1" ht="11.45" customHeight="1">
      <c r="B1349" s="1521"/>
      <c r="C1349" s="1577"/>
      <c r="D1349" s="1523" t="s">
        <v>31</v>
      </c>
      <c r="E1349" s="1508">
        <v>153</v>
      </c>
      <c r="F1349" s="1499">
        <v>1</v>
      </c>
      <c r="G1349" s="1499">
        <v>9</v>
      </c>
      <c r="H1349" s="1499">
        <v>5</v>
      </c>
      <c r="I1349" s="1499">
        <v>2</v>
      </c>
      <c r="J1349" s="1499">
        <v>1</v>
      </c>
      <c r="K1349" s="1499">
        <v>5</v>
      </c>
      <c r="L1349" s="1499">
        <v>4</v>
      </c>
      <c r="M1349" s="1499">
        <v>6</v>
      </c>
      <c r="N1349" s="1499">
        <v>7</v>
      </c>
      <c r="O1349" s="1499">
        <v>14</v>
      </c>
      <c r="P1349" s="1499">
        <v>7</v>
      </c>
      <c r="Q1349" s="1499">
        <v>13</v>
      </c>
      <c r="R1349" s="1499">
        <v>10</v>
      </c>
      <c r="S1349" s="1499">
        <v>17</v>
      </c>
      <c r="T1349" s="1499">
        <v>16</v>
      </c>
      <c r="U1349" s="1499">
        <v>9</v>
      </c>
      <c r="V1349" s="1499">
        <v>14</v>
      </c>
      <c r="W1349" s="1499">
        <v>9</v>
      </c>
      <c r="X1349" s="1499">
        <v>3</v>
      </c>
      <c r="Y1349" s="1499">
        <v>0</v>
      </c>
      <c r="Z1349" s="1499">
        <v>0</v>
      </c>
      <c r="AA1349" s="1508">
        <v>1</v>
      </c>
      <c r="AB1349" s="1499">
        <v>15</v>
      </c>
      <c r="AC1349" s="1499">
        <v>69</v>
      </c>
      <c r="AD1349" s="1508">
        <v>68</v>
      </c>
      <c r="AE1349" s="1500">
        <v>9.8684210526315788</v>
      </c>
      <c r="AF1349" s="1500">
        <v>45.394736842105267</v>
      </c>
      <c r="AG1349" s="1501">
        <v>44.736842105263158</v>
      </c>
    </row>
    <row r="1350" spans="2:64" s="1520" customFormat="1" ht="11.45" customHeight="1">
      <c r="B1350" s="1529"/>
      <c r="C1350" s="1580"/>
      <c r="D1350" s="1531" t="s">
        <v>32</v>
      </c>
      <c r="E1350" s="1581">
        <v>171</v>
      </c>
      <c r="F1350" s="1582">
        <v>7</v>
      </c>
      <c r="G1350" s="1582">
        <v>3</v>
      </c>
      <c r="H1350" s="1582">
        <v>5</v>
      </c>
      <c r="I1350" s="1582">
        <v>2</v>
      </c>
      <c r="J1350" s="1582">
        <v>0</v>
      </c>
      <c r="K1350" s="1582">
        <v>5</v>
      </c>
      <c r="L1350" s="1582">
        <v>3</v>
      </c>
      <c r="M1350" s="1582">
        <v>10</v>
      </c>
      <c r="N1350" s="1582">
        <v>8</v>
      </c>
      <c r="O1350" s="1582">
        <v>9</v>
      </c>
      <c r="P1350" s="1582">
        <v>10</v>
      </c>
      <c r="Q1350" s="1582">
        <v>8</v>
      </c>
      <c r="R1350" s="1582">
        <v>9</v>
      </c>
      <c r="S1350" s="1582">
        <v>19</v>
      </c>
      <c r="T1350" s="1582">
        <v>13</v>
      </c>
      <c r="U1350" s="1582">
        <v>21</v>
      </c>
      <c r="V1350" s="1582">
        <v>18</v>
      </c>
      <c r="W1350" s="1582">
        <v>12</v>
      </c>
      <c r="X1350" s="1582">
        <v>6</v>
      </c>
      <c r="Y1350" s="1582">
        <v>1</v>
      </c>
      <c r="Z1350" s="1582">
        <v>1</v>
      </c>
      <c r="AA1350" s="1581">
        <v>1</v>
      </c>
      <c r="AB1350" s="1582">
        <v>15</v>
      </c>
      <c r="AC1350" s="1582">
        <v>64</v>
      </c>
      <c r="AD1350" s="1581">
        <v>91</v>
      </c>
      <c r="AE1350" s="1534">
        <v>8.8235294117647065</v>
      </c>
      <c r="AF1350" s="1534">
        <v>37.647058823529413</v>
      </c>
      <c r="AG1350" s="1535">
        <v>53.529411764705884</v>
      </c>
    </row>
    <row r="1351" spans="2:64" s="1520" customFormat="1" ht="11.45" customHeight="1">
      <c r="B1351" s="1536" t="s">
        <v>1868</v>
      </c>
      <c r="C1351" s="1508">
        <v>205</v>
      </c>
      <c r="D1351" s="1518" t="s">
        <v>1435</v>
      </c>
      <c r="E1351" s="1508">
        <v>324</v>
      </c>
      <c r="F1351" s="1499">
        <v>8</v>
      </c>
      <c r="G1351" s="1499">
        <v>12</v>
      </c>
      <c r="H1351" s="1499">
        <v>10</v>
      </c>
      <c r="I1351" s="1499">
        <v>4</v>
      </c>
      <c r="J1351" s="1499">
        <v>1</v>
      </c>
      <c r="K1351" s="1499">
        <v>10</v>
      </c>
      <c r="L1351" s="1499">
        <v>7</v>
      </c>
      <c r="M1351" s="1499">
        <v>16</v>
      </c>
      <c r="N1351" s="1499">
        <v>15</v>
      </c>
      <c r="O1351" s="1499">
        <v>23</v>
      </c>
      <c r="P1351" s="1499">
        <v>17</v>
      </c>
      <c r="Q1351" s="1499">
        <v>21</v>
      </c>
      <c r="R1351" s="1499">
        <v>19</v>
      </c>
      <c r="S1351" s="1499">
        <v>36</v>
      </c>
      <c r="T1351" s="1499">
        <v>29</v>
      </c>
      <c r="U1351" s="1499">
        <v>30</v>
      </c>
      <c r="V1351" s="1499">
        <v>32</v>
      </c>
      <c r="W1351" s="1499">
        <v>21</v>
      </c>
      <c r="X1351" s="1499">
        <v>9</v>
      </c>
      <c r="Y1351" s="1499">
        <v>1</v>
      </c>
      <c r="Z1351" s="1499">
        <v>1</v>
      </c>
      <c r="AA1351" s="1508">
        <v>2</v>
      </c>
      <c r="AB1351" s="1499">
        <v>30</v>
      </c>
      <c r="AC1351" s="1499">
        <v>133</v>
      </c>
      <c r="AD1351" s="1508">
        <v>159</v>
      </c>
      <c r="AE1351" s="1500">
        <v>9.316770186335404</v>
      </c>
      <c r="AF1351" s="1500">
        <v>41.304347826086953</v>
      </c>
      <c r="AG1351" s="1501">
        <v>49.378881987577635</v>
      </c>
    </row>
    <row r="1352" spans="2:64" s="1520" customFormat="1" ht="11.45" customHeight="1">
      <c r="B1352" s="1521"/>
      <c r="C1352" s="1522"/>
      <c r="D1352" s="1523" t="s">
        <v>31</v>
      </c>
      <c r="E1352" s="1508">
        <v>153</v>
      </c>
      <c r="F1352" s="1499">
        <v>1</v>
      </c>
      <c r="G1352" s="1499">
        <v>9</v>
      </c>
      <c r="H1352" s="1499">
        <v>5</v>
      </c>
      <c r="I1352" s="1499">
        <v>2</v>
      </c>
      <c r="J1352" s="1499">
        <v>1</v>
      </c>
      <c r="K1352" s="1499">
        <v>5</v>
      </c>
      <c r="L1352" s="1499">
        <v>4</v>
      </c>
      <c r="M1352" s="1499">
        <v>6</v>
      </c>
      <c r="N1352" s="1499">
        <v>7</v>
      </c>
      <c r="O1352" s="1499">
        <v>14</v>
      </c>
      <c r="P1352" s="1499">
        <v>7</v>
      </c>
      <c r="Q1352" s="1499">
        <v>13</v>
      </c>
      <c r="R1352" s="1499">
        <v>10</v>
      </c>
      <c r="S1352" s="1499">
        <v>17</v>
      </c>
      <c r="T1352" s="1499">
        <v>16</v>
      </c>
      <c r="U1352" s="1499">
        <v>9</v>
      </c>
      <c r="V1352" s="1499">
        <v>14</v>
      </c>
      <c r="W1352" s="1499">
        <v>9</v>
      </c>
      <c r="X1352" s="1499">
        <v>3</v>
      </c>
      <c r="Y1352" s="1499" t="s">
        <v>36</v>
      </c>
      <c r="Z1352" s="1499" t="s">
        <v>36</v>
      </c>
      <c r="AA1352" s="1508">
        <v>1</v>
      </c>
      <c r="AB1352" s="1499">
        <v>15</v>
      </c>
      <c r="AC1352" s="1499">
        <v>69</v>
      </c>
      <c r="AD1352" s="1508">
        <v>68</v>
      </c>
      <c r="AE1352" s="1500">
        <v>9.8684210526315788</v>
      </c>
      <c r="AF1352" s="1500">
        <v>45.394736842105267</v>
      </c>
      <c r="AG1352" s="1501">
        <v>44.736842105263158</v>
      </c>
    </row>
    <row r="1353" spans="2:64" s="1520" customFormat="1" ht="11.45" customHeight="1">
      <c r="B1353" s="1536"/>
      <c r="C1353" s="1580"/>
      <c r="D1353" s="1531" t="s">
        <v>32</v>
      </c>
      <c r="E1353" s="1581">
        <v>171</v>
      </c>
      <c r="F1353" s="1582">
        <v>7</v>
      </c>
      <c r="G1353" s="1582">
        <v>3</v>
      </c>
      <c r="H1353" s="1582">
        <v>5</v>
      </c>
      <c r="I1353" s="1582">
        <v>2</v>
      </c>
      <c r="J1353" s="1582" t="s">
        <v>36</v>
      </c>
      <c r="K1353" s="1582">
        <v>5</v>
      </c>
      <c r="L1353" s="1582">
        <v>3</v>
      </c>
      <c r="M1353" s="1582">
        <v>10</v>
      </c>
      <c r="N1353" s="1582">
        <v>8</v>
      </c>
      <c r="O1353" s="1582">
        <v>9</v>
      </c>
      <c r="P1353" s="1582">
        <v>10</v>
      </c>
      <c r="Q1353" s="1582">
        <v>8</v>
      </c>
      <c r="R1353" s="1582">
        <v>9</v>
      </c>
      <c r="S1353" s="1582">
        <v>19</v>
      </c>
      <c r="T1353" s="1582">
        <v>13</v>
      </c>
      <c r="U1353" s="1582">
        <v>21</v>
      </c>
      <c r="V1353" s="1582">
        <v>18</v>
      </c>
      <c r="W1353" s="1582">
        <v>12</v>
      </c>
      <c r="X1353" s="1582">
        <v>6</v>
      </c>
      <c r="Y1353" s="1582">
        <v>1</v>
      </c>
      <c r="Z1353" s="1582">
        <v>1</v>
      </c>
      <c r="AA1353" s="1581">
        <v>1</v>
      </c>
      <c r="AB1353" s="1582">
        <v>15</v>
      </c>
      <c r="AC1353" s="1582">
        <v>64</v>
      </c>
      <c r="AD1353" s="1581">
        <v>91</v>
      </c>
      <c r="AE1353" s="1534">
        <v>8.8235294117647065</v>
      </c>
      <c r="AF1353" s="1534">
        <v>37.647058823529413</v>
      </c>
      <c r="AG1353" s="1535">
        <v>53.529411764705884</v>
      </c>
    </row>
    <row r="1354" spans="2:64" s="1520" customFormat="1" ht="11.45" customHeight="1">
      <c r="B1354" s="1583" t="s">
        <v>1869</v>
      </c>
      <c r="C1354" s="1508">
        <v>2246</v>
      </c>
      <c r="D1354" s="1518" t="s">
        <v>1435</v>
      </c>
      <c r="E1354" s="1508">
        <v>4578</v>
      </c>
      <c r="F1354" s="1499">
        <v>66</v>
      </c>
      <c r="G1354" s="1499">
        <v>93</v>
      </c>
      <c r="H1354" s="1499">
        <v>102</v>
      </c>
      <c r="I1354" s="1499">
        <v>113</v>
      </c>
      <c r="J1354" s="1499">
        <v>104</v>
      </c>
      <c r="K1354" s="1499">
        <v>109</v>
      </c>
      <c r="L1354" s="1499">
        <v>118</v>
      </c>
      <c r="M1354" s="1499">
        <v>147</v>
      </c>
      <c r="N1354" s="1499">
        <v>163</v>
      </c>
      <c r="O1354" s="1499">
        <v>225</v>
      </c>
      <c r="P1354" s="1499">
        <v>217</v>
      </c>
      <c r="Q1354" s="1499">
        <v>312</v>
      </c>
      <c r="R1354" s="1499">
        <v>417</v>
      </c>
      <c r="S1354" s="1499">
        <v>630</v>
      </c>
      <c r="T1354" s="1499">
        <v>557</v>
      </c>
      <c r="U1354" s="1499">
        <v>353</v>
      </c>
      <c r="V1354" s="1499">
        <v>361</v>
      </c>
      <c r="W1354" s="1499">
        <v>271</v>
      </c>
      <c r="X1354" s="1499">
        <v>166</v>
      </c>
      <c r="Y1354" s="1499">
        <v>43</v>
      </c>
      <c r="Z1354" s="1499">
        <v>8</v>
      </c>
      <c r="AA1354" s="1508">
        <v>3</v>
      </c>
      <c r="AB1354" s="1499">
        <v>261</v>
      </c>
      <c r="AC1354" s="1499">
        <v>1925</v>
      </c>
      <c r="AD1354" s="1508">
        <v>2389</v>
      </c>
      <c r="AE1354" s="1500">
        <v>5.7049180327868854</v>
      </c>
      <c r="AF1354" s="1500">
        <v>42.076502732240442</v>
      </c>
      <c r="AG1354" s="1501">
        <v>52.218579234972673</v>
      </c>
    </row>
    <row r="1355" spans="2:64" s="1520" customFormat="1" ht="11.45" customHeight="1">
      <c r="B1355" s="1521"/>
      <c r="C1355" s="1577"/>
      <c r="D1355" s="1523" t="s">
        <v>31</v>
      </c>
      <c r="E1355" s="1508">
        <v>2103</v>
      </c>
      <c r="F1355" s="1499">
        <v>32</v>
      </c>
      <c r="G1355" s="1499">
        <v>51</v>
      </c>
      <c r="H1355" s="1499">
        <v>57</v>
      </c>
      <c r="I1355" s="1499">
        <v>62</v>
      </c>
      <c r="J1355" s="1499">
        <v>48</v>
      </c>
      <c r="K1355" s="1499">
        <v>47</v>
      </c>
      <c r="L1355" s="1499">
        <v>53</v>
      </c>
      <c r="M1355" s="1499">
        <v>76</v>
      </c>
      <c r="N1355" s="1499">
        <v>77</v>
      </c>
      <c r="O1355" s="1499">
        <v>120</v>
      </c>
      <c r="P1355" s="1499">
        <v>105</v>
      </c>
      <c r="Q1355" s="1499">
        <v>143</v>
      </c>
      <c r="R1355" s="1499">
        <v>211</v>
      </c>
      <c r="S1355" s="1499">
        <v>317</v>
      </c>
      <c r="T1355" s="1499">
        <v>292</v>
      </c>
      <c r="U1355" s="1499">
        <v>136</v>
      </c>
      <c r="V1355" s="1499">
        <v>141</v>
      </c>
      <c r="W1355" s="1499">
        <v>83</v>
      </c>
      <c r="X1355" s="1499">
        <v>36</v>
      </c>
      <c r="Y1355" s="1499">
        <v>13</v>
      </c>
      <c r="Z1355" s="1499">
        <v>1</v>
      </c>
      <c r="AA1355" s="1508">
        <v>2</v>
      </c>
      <c r="AB1355" s="1499">
        <v>140</v>
      </c>
      <c r="AC1355" s="1499">
        <v>942</v>
      </c>
      <c r="AD1355" s="1508">
        <v>1019</v>
      </c>
      <c r="AE1355" s="1500">
        <v>6.6634935744883386</v>
      </c>
      <c r="AF1355" s="1500">
        <v>44.835792479771534</v>
      </c>
      <c r="AG1355" s="1501">
        <v>48.500713945740124</v>
      </c>
    </row>
    <row r="1356" spans="2:64" s="1520" customFormat="1" ht="11.45" customHeight="1">
      <c r="B1356" s="1529"/>
      <c r="C1356" s="1580"/>
      <c r="D1356" s="1531" t="s">
        <v>32</v>
      </c>
      <c r="E1356" s="1581">
        <v>2475</v>
      </c>
      <c r="F1356" s="1582">
        <v>34</v>
      </c>
      <c r="G1356" s="1582">
        <v>42</v>
      </c>
      <c r="H1356" s="1582">
        <v>45</v>
      </c>
      <c r="I1356" s="1582">
        <v>51</v>
      </c>
      <c r="J1356" s="1582">
        <v>56</v>
      </c>
      <c r="K1356" s="1582">
        <v>62</v>
      </c>
      <c r="L1356" s="1582">
        <v>65</v>
      </c>
      <c r="M1356" s="1582">
        <v>71</v>
      </c>
      <c r="N1356" s="1582">
        <v>86</v>
      </c>
      <c r="O1356" s="1582">
        <v>105</v>
      </c>
      <c r="P1356" s="1582">
        <v>112</v>
      </c>
      <c r="Q1356" s="1582">
        <v>169</v>
      </c>
      <c r="R1356" s="1582">
        <v>206</v>
      </c>
      <c r="S1356" s="1582">
        <v>313</v>
      </c>
      <c r="T1356" s="1582">
        <v>265</v>
      </c>
      <c r="U1356" s="1582">
        <v>217</v>
      </c>
      <c r="V1356" s="1582">
        <v>220</v>
      </c>
      <c r="W1356" s="1582">
        <v>188</v>
      </c>
      <c r="X1356" s="1582">
        <v>130</v>
      </c>
      <c r="Y1356" s="1582">
        <v>30</v>
      </c>
      <c r="Z1356" s="1582">
        <v>7</v>
      </c>
      <c r="AA1356" s="1581">
        <v>1</v>
      </c>
      <c r="AB1356" s="1582">
        <v>121</v>
      </c>
      <c r="AC1356" s="1582">
        <v>983</v>
      </c>
      <c r="AD1356" s="1581">
        <v>1370</v>
      </c>
      <c r="AE1356" s="1534">
        <v>4.8908649959579629</v>
      </c>
      <c r="AF1356" s="1534">
        <v>39.733225545675019</v>
      </c>
      <c r="AG1356" s="1535">
        <v>55.375909458367012</v>
      </c>
    </row>
    <row r="1357" spans="2:64" s="1520" customFormat="1" ht="11.45" customHeight="1">
      <c r="B1357" s="1536" t="s">
        <v>1870</v>
      </c>
      <c r="C1357" s="1508">
        <v>76</v>
      </c>
      <c r="D1357" s="1518" t="s">
        <v>1435</v>
      </c>
      <c r="E1357" s="1508">
        <v>209</v>
      </c>
      <c r="F1357" s="1499">
        <v>1</v>
      </c>
      <c r="G1357" s="1499">
        <v>1</v>
      </c>
      <c r="H1357" s="1499">
        <v>6</v>
      </c>
      <c r="I1357" s="1499">
        <v>3</v>
      </c>
      <c r="J1357" s="1499">
        <v>2</v>
      </c>
      <c r="K1357" s="1499">
        <v>6</v>
      </c>
      <c r="L1357" s="1499" t="s">
        <v>36</v>
      </c>
      <c r="M1357" s="1499">
        <v>4</v>
      </c>
      <c r="N1357" s="1499">
        <v>6</v>
      </c>
      <c r="O1357" s="1499">
        <v>6</v>
      </c>
      <c r="P1357" s="1499">
        <v>8</v>
      </c>
      <c r="Q1357" s="1499">
        <v>15</v>
      </c>
      <c r="R1357" s="1499">
        <v>18</v>
      </c>
      <c r="S1357" s="1499">
        <v>29</v>
      </c>
      <c r="T1357" s="1499">
        <v>18</v>
      </c>
      <c r="U1357" s="1499">
        <v>12</v>
      </c>
      <c r="V1357" s="1499">
        <v>12</v>
      </c>
      <c r="W1357" s="1499">
        <v>26</v>
      </c>
      <c r="X1357" s="1499">
        <v>23</v>
      </c>
      <c r="Y1357" s="1499">
        <v>11</v>
      </c>
      <c r="Z1357" s="1499">
        <v>2</v>
      </c>
      <c r="AA1357" s="1508" t="s">
        <v>36</v>
      </c>
      <c r="AB1357" s="1499">
        <v>8</v>
      </c>
      <c r="AC1357" s="1499">
        <v>68</v>
      </c>
      <c r="AD1357" s="1508">
        <v>133</v>
      </c>
      <c r="AE1357" s="1500">
        <v>3.8277511961722488</v>
      </c>
      <c r="AF1357" s="1500">
        <v>32.535885167464116</v>
      </c>
      <c r="AG1357" s="1501">
        <v>63.636363636363633</v>
      </c>
    </row>
    <row r="1358" spans="2:64" s="1520" customFormat="1" ht="11.45" customHeight="1">
      <c r="B1358" s="1521"/>
      <c r="C1358" s="1522"/>
      <c r="D1358" s="1523" t="s">
        <v>31</v>
      </c>
      <c r="E1358" s="1508">
        <v>75</v>
      </c>
      <c r="F1358" s="1499">
        <v>1</v>
      </c>
      <c r="G1358" s="1499" t="s">
        <v>36</v>
      </c>
      <c r="H1358" s="1499">
        <v>2</v>
      </c>
      <c r="I1358" s="1499">
        <v>2</v>
      </c>
      <c r="J1358" s="1499">
        <v>1</v>
      </c>
      <c r="K1358" s="1499">
        <v>1</v>
      </c>
      <c r="L1358" s="1499" t="s">
        <v>36</v>
      </c>
      <c r="M1358" s="1499">
        <v>3</v>
      </c>
      <c r="N1358" s="1499">
        <v>2</v>
      </c>
      <c r="O1358" s="1499">
        <v>4</v>
      </c>
      <c r="P1358" s="1499">
        <v>3</v>
      </c>
      <c r="Q1358" s="1499">
        <v>9</v>
      </c>
      <c r="R1358" s="1499">
        <v>10</v>
      </c>
      <c r="S1358" s="1499">
        <v>14</v>
      </c>
      <c r="T1358" s="1499">
        <v>8</v>
      </c>
      <c r="U1358" s="1499">
        <v>4</v>
      </c>
      <c r="V1358" s="1499">
        <v>4</v>
      </c>
      <c r="W1358" s="1499">
        <v>4</v>
      </c>
      <c r="X1358" s="1499">
        <v>1</v>
      </c>
      <c r="Y1358" s="1499">
        <v>2</v>
      </c>
      <c r="Z1358" s="1499" t="s">
        <v>36</v>
      </c>
      <c r="AA1358" s="1508" t="s">
        <v>36</v>
      </c>
      <c r="AB1358" s="1499">
        <v>3</v>
      </c>
      <c r="AC1358" s="1499">
        <v>35</v>
      </c>
      <c r="AD1358" s="1508">
        <v>37</v>
      </c>
      <c r="AE1358" s="1500">
        <v>4</v>
      </c>
      <c r="AF1358" s="1500">
        <v>46.666666666666664</v>
      </c>
      <c r="AG1358" s="1501">
        <v>49.333333333333336</v>
      </c>
    </row>
    <row r="1359" spans="2:64" s="1520" customFormat="1" ht="11.45" customHeight="1">
      <c r="B1359" s="1537"/>
      <c r="C1359" s="1546"/>
      <c r="D1359" s="1518" t="s">
        <v>32</v>
      </c>
      <c r="E1359" s="1508">
        <v>134</v>
      </c>
      <c r="F1359" s="1499" t="s">
        <v>36</v>
      </c>
      <c r="G1359" s="1499">
        <v>1</v>
      </c>
      <c r="H1359" s="1499">
        <v>4</v>
      </c>
      <c r="I1359" s="1499">
        <v>1</v>
      </c>
      <c r="J1359" s="1499">
        <v>1</v>
      </c>
      <c r="K1359" s="1499">
        <v>5</v>
      </c>
      <c r="L1359" s="1499" t="s">
        <v>36</v>
      </c>
      <c r="M1359" s="1499">
        <v>1</v>
      </c>
      <c r="N1359" s="1499">
        <v>4</v>
      </c>
      <c r="O1359" s="1499">
        <v>2</v>
      </c>
      <c r="P1359" s="1499">
        <v>5</v>
      </c>
      <c r="Q1359" s="1499">
        <v>6</v>
      </c>
      <c r="R1359" s="1499">
        <v>8</v>
      </c>
      <c r="S1359" s="1499">
        <v>15</v>
      </c>
      <c r="T1359" s="1499">
        <v>10</v>
      </c>
      <c r="U1359" s="1499">
        <v>8</v>
      </c>
      <c r="V1359" s="1499">
        <v>8</v>
      </c>
      <c r="W1359" s="1499">
        <v>22</v>
      </c>
      <c r="X1359" s="1499">
        <v>22</v>
      </c>
      <c r="Y1359" s="1499">
        <v>9</v>
      </c>
      <c r="Z1359" s="1499">
        <v>2</v>
      </c>
      <c r="AA1359" s="1508" t="s">
        <v>36</v>
      </c>
      <c r="AB1359" s="1499">
        <v>5</v>
      </c>
      <c r="AC1359" s="1499">
        <v>33</v>
      </c>
      <c r="AD1359" s="1508">
        <v>96</v>
      </c>
      <c r="AE1359" s="1500">
        <v>3.7313432835820892</v>
      </c>
      <c r="AF1359" s="1500">
        <v>24.626865671641792</v>
      </c>
      <c r="AG1359" s="1501">
        <v>71.641791044776113</v>
      </c>
    </row>
    <row r="1360" spans="2:64" s="1520" customFormat="1" ht="11.45" customHeight="1">
      <c r="B1360" s="1536" t="s">
        <v>1871</v>
      </c>
      <c r="C1360" s="1545">
        <v>232</v>
      </c>
      <c r="D1360" s="1547" t="s">
        <v>1435</v>
      </c>
      <c r="E1360" s="1545">
        <v>422</v>
      </c>
      <c r="F1360" s="1548">
        <v>4</v>
      </c>
      <c r="G1360" s="1548">
        <v>6</v>
      </c>
      <c r="H1360" s="1548">
        <v>4</v>
      </c>
      <c r="I1360" s="1548">
        <v>8</v>
      </c>
      <c r="J1360" s="1548">
        <v>7</v>
      </c>
      <c r="K1360" s="1548">
        <v>8</v>
      </c>
      <c r="L1360" s="1548">
        <v>11</v>
      </c>
      <c r="M1360" s="1548">
        <v>10</v>
      </c>
      <c r="N1360" s="1548">
        <v>7</v>
      </c>
      <c r="O1360" s="1548">
        <v>25</v>
      </c>
      <c r="P1360" s="1548">
        <v>21</v>
      </c>
      <c r="Q1360" s="1548">
        <v>31</v>
      </c>
      <c r="R1360" s="1548">
        <v>39</v>
      </c>
      <c r="S1360" s="1548">
        <v>82</v>
      </c>
      <c r="T1360" s="1548">
        <v>43</v>
      </c>
      <c r="U1360" s="1548">
        <v>31</v>
      </c>
      <c r="V1360" s="1548">
        <v>40</v>
      </c>
      <c r="W1360" s="1548">
        <v>32</v>
      </c>
      <c r="X1360" s="1548">
        <v>10</v>
      </c>
      <c r="Y1360" s="1548">
        <v>3</v>
      </c>
      <c r="Z1360" s="1548" t="s">
        <v>36</v>
      </c>
      <c r="AA1360" s="1545" t="s">
        <v>36</v>
      </c>
      <c r="AB1360" s="1548">
        <v>14</v>
      </c>
      <c r="AC1360" s="1548">
        <v>167</v>
      </c>
      <c r="AD1360" s="1545">
        <v>241</v>
      </c>
      <c r="AE1360" s="1549">
        <v>3.3175355450236967</v>
      </c>
      <c r="AF1360" s="1549">
        <v>39.573459715639807</v>
      </c>
      <c r="AG1360" s="1550">
        <v>57.109004739336491</v>
      </c>
    </row>
    <row r="1361" spans="2:33" s="1520" customFormat="1" ht="11.45" customHeight="1">
      <c r="B1361" s="1521"/>
      <c r="C1361" s="1522"/>
      <c r="D1361" s="1523" t="s">
        <v>31</v>
      </c>
      <c r="E1361" s="1508">
        <v>195</v>
      </c>
      <c r="F1361" s="1499">
        <v>1</v>
      </c>
      <c r="G1361" s="1499">
        <v>5</v>
      </c>
      <c r="H1361" s="1499">
        <v>1</v>
      </c>
      <c r="I1361" s="1499">
        <v>3</v>
      </c>
      <c r="J1361" s="1499">
        <v>5</v>
      </c>
      <c r="K1361" s="1499">
        <v>4</v>
      </c>
      <c r="L1361" s="1499">
        <v>6</v>
      </c>
      <c r="M1361" s="1499">
        <v>6</v>
      </c>
      <c r="N1361" s="1499">
        <v>3</v>
      </c>
      <c r="O1361" s="1499">
        <v>12</v>
      </c>
      <c r="P1361" s="1499">
        <v>14</v>
      </c>
      <c r="Q1361" s="1499">
        <v>14</v>
      </c>
      <c r="R1361" s="1499">
        <v>18</v>
      </c>
      <c r="S1361" s="1499">
        <v>47</v>
      </c>
      <c r="T1361" s="1499">
        <v>15</v>
      </c>
      <c r="U1361" s="1499">
        <v>14</v>
      </c>
      <c r="V1361" s="1499">
        <v>16</v>
      </c>
      <c r="W1361" s="1499">
        <v>8</v>
      </c>
      <c r="X1361" s="1499">
        <v>1</v>
      </c>
      <c r="Y1361" s="1499">
        <v>2</v>
      </c>
      <c r="Z1361" s="1499" t="s">
        <v>36</v>
      </c>
      <c r="AA1361" s="1508" t="s">
        <v>36</v>
      </c>
      <c r="AB1361" s="1499">
        <v>7</v>
      </c>
      <c r="AC1361" s="1499">
        <v>85</v>
      </c>
      <c r="AD1361" s="1508">
        <v>103</v>
      </c>
      <c r="AE1361" s="1500">
        <v>3.5897435897435894</v>
      </c>
      <c r="AF1361" s="1500">
        <v>43.589743589743591</v>
      </c>
      <c r="AG1361" s="1501">
        <v>52.820512820512825</v>
      </c>
    </row>
    <row r="1362" spans="2:33" s="1520" customFormat="1" ht="11.45" customHeight="1">
      <c r="B1362" s="1536"/>
      <c r="C1362" s="1538"/>
      <c r="D1362" s="1539" t="s">
        <v>32</v>
      </c>
      <c r="E1362" s="1540">
        <v>227</v>
      </c>
      <c r="F1362" s="1541">
        <v>3</v>
      </c>
      <c r="G1362" s="1541">
        <v>1</v>
      </c>
      <c r="H1362" s="1541">
        <v>3</v>
      </c>
      <c r="I1362" s="1541">
        <v>5</v>
      </c>
      <c r="J1362" s="1541">
        <v>2</v>
      </c>
      <c r="K1362" s="1541">
        <v>4</v>
      </c>
      <c r="L1362" s="1541">
        <v>5</v>
      </c>
      <c r="M1362" s="1541">
        <v>4</v>
      </c>
      <c r="N1362" s="1541">
        <v>4</v>
      </c>
      <c r="O1362" s="1541">
        <v>13</v>
      </c>
      <c r="P1362" s="1541">
        <v>7</v>
      </c>
      <c r="Q1362" s="1541">
        <v>17</v>
      </c>
      <c r="R1362" s="1541">
        <v>21</v>
      </c>
      <c r="S1362" s="1541">
        <v>35</v>
      </c>
      <c r="T1362" s="1541">
        <v>28</v>
      </c>
      <c r="U1362" s="1541">
        <v>17</v>
      </c>
      <c r="V1362" s="1541">
        <v>24</v>
      </c>
      <c r="W1362" s="1541">
        <v>24</v>
      </c>
      <c r="X1362" s="1541">
        <v>9</v>
      </c>
      <c r="Y1362" s="1541">
        <v>1</v>
      </c>
      <c r="Z1362" s="1541" t="s">
        <v>36</v>
      </c>
      <c r="AA1362" s="1540" t="s">
        <v>36</v>
      </c>
      <c r="AB1362" s="1541">
        <v>7</v>
      </c>
      <c r="AC1362" s="1541">
        <v>82</v>
      </c>
      <c r="AD1362" s="1540">
        <v>138</v>
      </c>
      <c r="AE1362" s="1542">
        <v>3.0837004405286343</v>
      </c>
      <c r="AF1362" s="1542">
        <v>36.12334801762114</v>
      </c>
      <c r="AG1362" s="1543">
        <v>60.792951541850215</v>
      </c>
    </row>
    <row r="1363" spans="2:33" s="1520" customFormat="1" ht="11.45" customHeight="1">
      <c r="B1363" s="1544" t="s">
        <v>1872</v>
      </c>
      <c r="C1363" s="1508">
        <v>84</v>
      </c>
      <c r="D1363" s="1518" t="s">
        <v>1435</v>
      </c>
      <c r="E1363" s="1508">
        <v>163</v>
      </c>
      <c r="F1363" s="1499" t="s">
        <v>36</v>
      </c>
      <c r="G1363" s="1499">
        <v>5</v>
      </c>
      <c r="H1363" s="1499">
        <v>1</v>
      </c>
      <c r="I1363" s="1499">
        <v>3</v>
      </c>
      <c r="J1363" s="1499">
        <v>2</v>
      </c>
      <c r="K1363" s="1499">
        <v>2</v>
      </c>
      <c r="L1363" s="1499">
        <v>3</v>
      </c>
      <c r="M1363" s="1499">
        <v>4</v>
      </c>
      <c r="N1363" s="1499">
        <v>7</v>
      </c>
      <c r="O1363" s="1499">
        <v>5</v>
      </c>
      <c r="P1363" s="1499">
        <v>6</v>
      </c>
      <c r="Q1363" s="1499">
        <v>15</v>
      </c>
      <c r="R1363" s="1499">
        <v>18</v>
      </c>
      <c r="S1363" s="1499">
        <v>30</v>
      </c>
      <c r="T1363" s="1499">
        <v>16</v>
      </c>
      <c r="U1363" s="1499">
        <v>11</v>
      </c>
      <c r="V1363" s="1499">
        <v>19</v>
      </c>
      <c r="W1363" s="1499">
        <v>9</v>
      </c>
      <c r="X1363" s="1499">
        <v>6</v>
      </c>
      <c r="Y1363" s="1499">
        <v>1</v>
      </c>
      <c r="Z1363" s="1499" t="s">
        <v>36</v>
      </c>
      <c r="AA1363" s="1508" t="s">
        <v>36</v>
      </c>
      <c r="AB1363" s="1499">
        <v>6</v>
      </c>
      <c r="AC1363" s="1499">
        <v>65</v>
      </c>
      <c r="AD1363" s="1508">
        <v>92</v>
      </c>
      <c r="AE1363" s="1500">
        <v>3.6809815950920246</v>
      </c>
      <c r="AF1363" s="1500">
        <v>39.877300613496928</v>
      </c>
      <c r="AG1363" s="1501">
        <v>56.441717791411037</v>
      </c>
    </row>
    <row r="1364" spans="2:33" s="1520" customFormat="1" ht="11.45" customHeight="1">
      <c r="B1364" s="1521"/>
      <c r="C1364" s="1522"/>
      <c r="D1364" s="1523" t="s">
        <v>31</v>
      </c>
      <c r="E1364" s="1508">
        <v>74</v>
      </c>
      <c r="F1364" s="1499" t="s">
        <v>36</v>
      </c>
      <c r="G1364" s="1499">
        <v>2</v>
      </c>
      <c r="H1364" s="1499" t="s">
        <v>36</v>
      </c>
      <c r="I1364" s="1499">
        <v>1</v>
      </c>
      <c r="J1364" s="1499" t="s">
        <v>36</v>
      </c>
      <c r="K1364" s="1499">
        <v>1</v>
      </c>
      <c r="L1364" s="1499" t="s">
        <v>36</v>
      </c>
      <c r="M1364" s="1499">
        <v>2</v>
      </c>
      <c r="N1364" s="1499">
        <v>6</v>
      </c>
      <c r="O1364" s="1499">
        <v>3</v>
      </c>
      <c r="P1364" s="1499">
        <v>2</v>
      </c>
      <c r="Q1364" s="1499">
        <v>6</v>
      </c>
      <c r="R1364" s="1499">
        <v>9</v>
      </c>
      <c r="S1364" s="1499">
        <v>15</v>
      </c>
      <c r="T1364" s="1499">
        <v>8</v>
      </c>
      <c r="U1364" s="1499">
        <v>6</v>
      </c>
      <c r="V1364" s="1499">
        <v>8</v>
      </c>
      <c r="W1364" s="1499">
        <v>3</v>
      </c>
      <c r="X1364" s="1499">
        <v>1</v>
      </c>
      <c r="Y1364" s="1499">
        <v>1</v>
      </c>
      <c r="Z1364" s="1499" t="s">
        <v>36</v>
      </c>
      <c r="AA1364" s="1508" t="s">
        <v>36</v>
      </c>
      <c r="AB1364" s="1499">
        <v>2</v>
      </c>
      <c r="AC1364" s="1499">
        <v>30</v>
      </c>
      <c r="AD1364" s="1508">
        <v>42</v>
      </c>
      <c r="AE1364" s="1500">
        <v>2.7027027027027026</v>
      </c>
      <c r="AF1364" s="1500">
        <v>40.54054054054054</v>
      </c>
      <c r="AG1364" s="1501">
        <v>56.756756756756758</v>
      </c>
    </row>
    <row r="1365" spans="2:33" s="1520" customFormat="1" ht="11.45" customHeight="1">
      <c r="B1365" s="1537"/>
      <c r="C1365" s="1546"/>
      <c r="D1365" s="1518" t="s">
        <v>32</v>
      </c>
      <c r="E1365" s="1508">
        <v>89</v>
      </c>
      <c r="F1365" s="1499" t="s">
        <v>36</v>
      </c>
      <c r="G1365" s="1499">
        <v>3</v>
      </c>
      <c r="H1365" s="1499">
        <v>1</v>
      </c>
      <c r="I1365" s="1499">
        <v>2</v>
      </c>
      <c r="J1365" s="1499">
        <v>2</v>
      </c>
      <c r="K1365" s="1499">
        <v>1</v>
      </c>
      <c r="L1365" s="1499">
        <v>3</v>
      </c>
      <c r="M1365" s="1499">
        <v>2</v>
      </c>
      <c r="N1365" s="1499">
        <v>1</v>
      </c>
      <c r="O1365" s="1499">
        <v>2</v>
      </c>
      <c r="P1365" s="1499">
        <v>4</v>
      </c>
      <c r="Q1365" s="1499">
        <v>9</v>
      </c>
      <c r="R1365" s="1499">
        <v>9</v>
      </c>
      <c r="S1365" s="1499">
        <v>15</v>
      </c>
      <c r="T1365" s="1499">
        <v>8</v>
      </c>
      <c r="U1365" s="1499">
        <v>5</v>
      </c>
      <c r="V1365" s="1499">
        <v>11</v>
      </c>
      <c r="W1365" s="1499">
        <v>6</v>
      </c>
      <c r="X1365" s="1499">
        <v>5</v>
      </c>
      <c r="Y1365" s="1499" t="s">
        <v>36</v>
      </c>
      <c r="Z1365" s="1499" t="s">
        <v>36</v>
      </c>
      <c r="AA1365" s="1508" t="s">
        <v>36</v>
      </c>
      <c r="AB1365" s="1499">
        <v>4</v>
      </c>
      <c r="AC1365" s="1499">
        <v>35</v>
      </c>
      <c r="AD1365" s="1508">
        <v>50</v>
      </c>
      <c r="AE1365" s="1500">
        <v>4.4943820224719104</v>
      </c>
      <c r="AF1365" s="1500">
        <v>39.325842696629216</v>
      </c>
      <c r="AG1365" s="1501">
        <v>56.17977528089888</v>
      </c>
    </row>
    <row r="1366" spans="2:33" s="1520" customFormat="1" ht="11.45" customHeight="1">
      <c r="B1366" s="1536" t="s">
        <v>1873</v>
      </c>
      <c r="C1366" s="1545">
        <v>459</v>
      </c>
      <c r="D1366" s="1547" t="s">
        <v>1435</v>
      </c>
      <c r="E1366" s="1545">
        <v>994</v>
      </c>
      <c r="F1366" s="1548">
        <v>27</v>
      </c>
      <c r="G1366" s="1548">
        <v>37</v>
      </c>
      <c r="H1366" s="1548">
        <v>32</v>
      </c>
      <c r="I1366" s="1548">
        <v>25</v>
      </c>
      <c r="J1366" s="1548">
        <v>32</v>
      </c>
      <c r="K1366" s="1548">
        <v>36</v>
      </c>
      <c r="L1366" s="1548">
        <v>30</v>
      </c>
      <c r="M1366" s="1548">
        <v>36</v>
      </c>
      <c r="N1366" s="1548">
        <v>55</v>
      </c>
      <c r="O1366" s="1548">
        <v>56</v>
      </c>
      <c r="P1366" s="1548">
        <v>43</v>
      </c>
      <c r="Q1366" s="1548">
        <v>71</v>
      </c>
      <c r="R1366" s="1548">
        <v>83</v>
      </c>
      <c r="S1366" s="1548">
        <v>126</v>
      </c>
      <c r="T1366" s="1548">
        <v>107</v>
      </c>
      <c r="U1366" s="1548">
        <v>68</v>
      </c>
      <c r="V1366" s="1548">
        <v>59</v>
      </c>
      <c r="W1366" s="1548">
        <v>34</v>
      </c>
      <c r="X1366" s="1548">
        <v>31</v>
      </c>
      <c r="Y1366" s="1548">
        <v>3</v>
      </c>
      <c r="Z1366" s="1548">
        <v>1</v>
      </c>
      <c r="AA1366" s="1545">
        <v>2</v>
      </c>
      <c r="AB1366" s="1548">
        <v>96</v>
      </c>
      <c r="AC1366" s="1548">
        <v>467</v>
      </c>
      <c r="AD1366" s="1545">
        <v>429</v>
      </c>
      <c r="AE1366" s="1549">
        <v>9.67741935483871</v>
      </c>
      <c r="AF1366" s="1549">
        <v>47.076612903225808</v>
      </c>
      <c r="AG1366" s="1550">
        <v>43.24596774193548</v>
      </c>
    </row>
    <row r="1367" spans="2:33" s="1520" customFormat="1" ht="11.45" customHeight="1">
      <c r="B1367" s="1521"/>
      <c r="C1367" s="1522"/>
      <c r="D1367" s="1523" t="s">
        <v>31</v>
      </c>
      <c r="E1367" s="1508">
        <v>479</v>
      </c>
      <c r="F1367" s="1499">
        <v>14</v>
      </c>
      <c r="G1367" s="1499">
        <v>21</v>
      </c>
      <c r="H1367" s="1499">
        <v>19</v>
      </c>
      <c r="I1367" s="1499">
        <v>13</v>
      </c>
      <c r="J1367" s="1499">
        <v>17</v>
      </c>
      <c r="K1367" s="1499">
        <v>18</v>
      </c>
      <c r="L1367" s="1499">
        <v>16</v>
      </c>
      <c r="M1367" s="1499">
        <v>15</v>
      </c>
      <c r="N1367" s="1499">
        <v>22</v>
      </c>
      <c r="O1367" s="1499">
        <v>31</v>
      </c>
      <c r="P1367" s="1499">
        <v>24</v>
      </c>
      <c r="Q1367" s="1499">
        <v>30</v>
      </c>
      <c r="R1367" s="1499">
        <v>47</v>
      </c>
      <c r="S1367" s="1499">
        <v>64</v>
      </c>
      <c r="T1367" s="1499">
        <v>56</v>
      </c>
      <c r="U1367" s="1499">
        <v>28</v>
      </c>
      <c r="V1367" s="1499">
        <v>23</v>
      </c>
      <c r="W1367" s="1499">
        <v>12</v>
      </c>
      <c r="X1367" s="1499">
        <v>7</v>
      </c>
      <c r="Y1367" s="1499">
        <v>1</v>
      </c>
      <c r="Z1367" s="1499" t="s">
        <v>36</v>
      </c>
      <c r="AA1367" s="1508">
        <v>1</v>
      </c>
      <c r="AB1367" s="1499">
        <v>54</v>
      </c>
      <c r="AC1367" s="1499">
        <v>233</v>
      </c>
      <c r="AD1367" s="1508">
        <v>191</v>
      </c>
      <c r="AE1367" s="1500">
        <v>11.297071129707113</v>
      </c>
      <c r="AF1367" s="1500">
        <v>48.744769874476987</v>
      </c>
      <c r="AG1367" s="1501">
        <v>39.9581589958159</v>
      </c>
    </row>
    <row r="1368" spans="2:33" s="1520" customFormat="1" ht="11.45" customHeight="1">
      <c r="B1368" s="1536"/>
      <c r="C1368" s="1538"/>
      <c r="D1368" s="1539" t="s">
        <v>32</v>
      </c>
      <c r="E1368" s="1540">
        <v>515</v>
      </c>
      <c r="F1368" s="1541">
        <v>13</v>
      </c>
      <c r="G1368" s="1541">
        <v>16</v>
      </c>
      <c r="H1368" s="1541">
        <v>13</v>
      </c>
      <c r="I1368" s="1541">
        <v>12</v>
      </c>
      <c r="J1368" s="1541">
        <v>15</v>
      </c>
      <c r="K1368" s="1541">
        <v>18</v>
      </c>
      <c r="L1368" s="1541">
        <v>14</v>
      </c>
      <c r="M1368" s="1541">
        <v>21</v>
      </c>
      <c r="N1368" s="1541">
        <v>33</v>
      </c>
      <c r="O1368" s="1541">
        <v>25</v>
      </c>
      <c r="P1368" s="1541">
        <v>19</v>
      </c>
      <c r="Q1368" s="1541">
        <v>41</v>
      </c>
      <c r="R1368" s="1541">
        <v>36</v>
      </c>
      <c r="S1368" s="1541">
        <v>62</v>
      </c>
      <c r="T1368" s="1541">
        <v>51</v>
      </c>
      <c r="U1368" s="1541">
        <v>40</v>
      </c>
      <c r="V1368" s="1541">
        <v>36</v>
      </c>
      <c r="W1368" s="1541">
        <v>22</v>
      </c>
      <c r="X1368" s="1541">
        <v>24</v>
      </c>
      <c r="Y1368" s="1541">
        <v>2</v>
      </c>
      <c r="Z1368" s="1541">
        <v>1</v>
      </c>
      <c r="AA1368" s="1540">
        <v>1</v>
      </c>
      <c r="AB1368" s="1541">
        <v>42</v>
      </c>
      <c r="AC1368" s="1541">
        <v>234</v>
      </c>
      <c r="AD1368" s="1540">
        <v>238</v>
      </c>
      <c r="AE1368" s="1542">
        <v>8.1712062256809332</v>
      </c>
      <c r="AF1368" s="1542">
        <v>45.525291828793776</v>
      </c>
      <c r="AG1368" s="1543">
        <v>46.303501945525291</v>
      </c>
    </row>
    <row r="1369" spans="2:33" s="1520" customFormat="1" ht="11.45" customHeight="1">
      <c r="B1369" s="1544" t="s">
        <v>1874</v>
      </c>
      <c r="C1369" s="1508">
        <v>66</v>
      </c>
      <c r="D1369" s="1518" t="s">
        <v>1435</v>
      </c>
      <c r="E1369" s="1508">
        <v>133</v>
      </c>
      <c r="F1369" s="1499" t="s">
        <v>36</v>
      </c>
      <c r="G1369" s="1499" t="s">
        <v>36</v>
      </c>
      <c r="H1369" s="1499">
        <v>5</v>
      </c>
      <c r="I1369" s="1499">
        <v>2</v>
      </c>
      <c r="J1369" s="1499">
        <v>3</v>
      </c>
      <c r="K1369" s="1499">
        <v>2</v>
      </c>
      <c r="L1369" s="1499">
        <v>1</v>
      </c>
      <c r="M1369" s="1499">
        <v>5</v>
      </c>
      <c r="N1369" s="1499">
        <v>3</v>
      </c>
      <c r="O1369" s="1499">
        <v>13</v>
      </c>
      <c r="P1369" s="1499">
        <v>6</v>
      </c>
      <c r="Q1369" s="1499">
        <v>9</v>
      </c>
      <c r="R1369" s="1499">
        <v>16</v>
      </c>
      <c r="S1369" s="1499">
        <v>20</v>
      </c>
      <c r="T1369" s="1499">
        <v>18</v>
      </c>
      <c r="U1369" s="1499">
        <v>12</v>
      </c>
      <c r="V1369" s="1499">
        <v>7</v>
      </c>
      <c r="W1369" s="1499">
        <v>4</v>
      </c>
      <c r="X1369" s="1499">
        <v>4</v>
      </c>
      <c r="Y1369" s="1499">
        <v>2</v>
      </c>
      <c r="Z1369" s="1499">
        <v>1</v>
      </c>
      <c r="AA1369" s="1508" t="s">
        <v>36</v>
      </c>
      <c r="AB1369" s="1499">
        <v>5</v>
      </c>
      <c r="AC1369" s="1499">
        <v>60</v>
      </c>
      <c r="AD1369" s="1508">
        <v>68</v>
      </c>
      <c r="AE1369" s="1500">
        <v>3.7593984962406015</v>
      </c>
      <c r="AF1369" s="1500">
        <v>45.112781954887218</v>
      </c>
      <c r="AG1369" s="1501">
        <v>51.127819548872175</v>
      </c>
    </row>
    <row r="1370" spans="2:33" s="1520" customFormat="1" ht="11.45" customHeight="1">
      <c r="B1370" s="1521"/>
      <c r="C1370" s="1522"/>
      <c r="D1370" s="1523" t="s">
        <v>31</v>
      </c>
      <c r="E1370" s="1508">
        <v>69</v>
      </c>
      <c r="F1370" s="1499" t="s">
        <v>36</v>
      </c>
      <c r="G1370" s="1499" t="s">
        <v>36</v>
      </c>
      <c r="H1370" s="1499">
        <v>3</v>
      </c>
      <c r="I1370" s="1499">
        <v>2</v>
      </c>
      <c r="J1370" s="1499">
        <v>1</v>
      </c>
      <c r="K1370" s="1499">
        <v>1</v>
      </c>
      <c r="L1370" s="1499" t="s">
        <v>36</v>
      </c>
      <c r="M1370" s="1499">
        <v>5</v>
      </c>
      <c r="N1370" s="1499">
        <v>1</v>
      </c>
      <c r="O1370" s="1499">
        <v>7</v>
      </c>
      <c r="P1370" s="1499">
        <v>4</v>
      </c>
      <c r="Q1370" s="1499">
        <v>4</v>
      </c>
      <c r="R1370" s="1499">
        <v>9</v>
      </c>
      <c r="S1370" s="1499">
        <v>10</v>
      </c>
      <c r="T1370" s="1499">
        <v>11</v>
      </c>
      <c r="U1370" s="1499">
        <v>4</v>
      </c>
      <c r="V1370" s="1499">
        <v>5</v>
      </c>
      <c r="W1370" s="1499">
        <v>2</v>
      </c>
      <c r="X1370" s="1499" t="s">
        <v>36</v>
      </c>
      <c r="Y1370" s="1499" t="s">
        <v>36</v>
      </c>
      <c r="Z1370" s="1499" t="s">
        <v>36</v>
      </c>
      <c r="AA1370" s="1508" t="s">
        <v>36</v>
      </c>
      <c r="AB1370" s="1499">
        <v>3</v>
      </c>
      <c r="AC1370" s="1499">
        <v>34</v>
      </c>
      <c r="AD1370" s="1508">
        <v>32</v>
      </c>
      <c r="AE1370" s="1500">
        <v>4.3478260869565215</v>
      </c>
      <c r="AF1370" s="1500">
        <v>49.275362318840585</v>
      </c>
      <c r="AG1370" s="1501">
        <v>46.376811594202898</v>
      </c>
    </row>
    <row r="1371" spans="2:33" s="1520" customFormat="1" ht="11.45" customHeight="1">
      <c r="B1371" s="1537"/>
      <c r="C1371" s="1546"/>
      <c r="D1371" s="1518" t="s">
        <v>32</v>
      </c>
      <c r="E1371" s="1508">
        <v>64</v>
      </c>
      <c r="F1371" s="1499" t="s">
        <v>36</v>
      </c>
      <c r="G1371" s="1499" t="s">
        <v>36</v>
      </c>
      <c r="H1371" s="1499">
        <v>2</v>
      </c>
      <c r="I1371" s="1499" t="s">
        <v>36</v>
      </c>
      <c r="J1371" s="1499">
        <v>2</v>
      </c>
      <c r="K1371" s="1499">
        <v>1</v>
      </c>
      <c r="L1371" s="1499">
        <v>1</v>
      </c>
      <c r="M1371" s="1499" t="s">
        <v>36</v>
      </c>
      <c r="N1371" s="1499">
        <v>2</v>
      </c>
      <c r="O1371" s="1499">
        <v>6</v>
      </c>
      <c r="P1371" s="1499">
        <v>2</v>
      </c>
      <c r="Q1371" s="1499">
        <v>5</v>
      </c>
      <c r="R1371" s="1499">
        <v>7</v>
      </c>
      <c r="S1371" s="1499">
        <v>10</v>
      </c>
      <c r="T1371" s="1499">
        <v>7</v>
      </c>
      <c r="U1371" s="1499">
        <v>8</v>
      </c>
      <c r="V1371" s="1499">
        <v>2</v>
      </c>
      <c r="W1371" s="1499">
        <v>2</v>
      </c>
      <c r="X1371" s="1499">
        <v>4</v>
      </c>
      <c r="Y1371" s="1499">
        <v>2</v>
      </c>
      <c r="Z1371" s="1499">
        <v>1</v>
      </c>
      <c r="AA1371" s="1508" t="s">
        <v>36</v>
      </c>
      <c r="AB1371" s="1499">
        <v>2</v>
      </c>
      <c r="AC1371" s="1499">
        <v>26</v>
      </c>
      <c r="AD1371" s="1508">
        <v>36</v>
      </c>
      <c r="AE1371" s="1500">
        <v>3.125</v>
      </c>
      <c r="AF1371" s="1500">
        <v>40.625</v>
      </c>
      <c r="AG1371" s="1501">
        <v>56.25</v>
      </c>
    </row>
    <row r="1372" spans="2:33" s="1520" customFormat="1" ht="11.45" customHeight="1">
      <c r="B1372" s="1536" t="s">
        <v>1875</v>
      </c>
      <c r="C1372" s="1545">
        <v>729</v>
      </c>
      <c r="D1372" s="1547" t="s">
        <v>1435</v>
      </c>
      <c r="E1372" s="1545">
        <v>1437</v>
      </c>
      <c r="F1372" s="1548">
        <v>13</v>
      </c>
      <c r="G1372" s="1548">
        <v>29</v>
      </c>
      <c r="H1372" s="1548">
        <v>24</v>
      </c>
      <c r="I1372" s="1548">
        <v>30</v>
      </c>
      <c r="J1372" s="1548">
        <v>32</v>
      </c>
      <c r="K1372" s="1548">
        <v>28</v>
      </c>
      <c r="L1372" s="1548">
        <v>41</v>
      </c>
      <c r="M1372" s="1548">
        <v>43</v>
      </c>
      <c r="N1372" s="1548">
        <v>35</v>
      </c>
      <c r="O1372" s="1548">
        <v>74</v>
      </c>
      <c r="P1372" s="1548">
        <v>70</v>
      </c>
      <c r="Q1372" s="1548">
        <v>87</v>
      </c>
      <c r="R1372" s="1548">
        <v>124</v>
      </c>
      <c r="S1372" s="1548">
        <v>179</v>
      </c>
      <c r="T1372" s="1548">
        <v>202</v>
      </c>
      <c r="U1372" s="1548">
        <v>127</v>
      </c>
      <c r="V1372" s="1548">
        <v>124</v>
      </c>
      <c r="W1372" s="1548">
        <v>99</v>
      </c>
      <c r="X1372" s="1548">
        <v>57</v>
      </c>
      <c r="Y1372" s="1548">
        <v>17</v>
      </c>
      <c r="Z1372" s="1548">
        <v>2</v>
      </c>
      <c r="AA1372" s="1545" t="s">
        <v>36</v>
      </c>
      <c r="AB1372" s="1548">
        <v>66</v>
      </c>
      <c r="AC1372" s="1548">
        <v>564</v>
      </c>
      <c r="AD1372" s="1545">
        <v>807</v>
      </c>
      <c r="AE1372" s="1549">
        <v>4.5929018789144047</v>
      </c>
      <c r="AF1372" s="1549">
        <v>39.248434237995831</v>
      </c>
      <c r="AG1372" s="1550">
        <v>56.158663883089766</v>
      </c>
    </row>
    <row r="1373" spans="2:33" s="1520" customFormat="1" ht="11.45" customHeight="1">
      <c r="B1373" s="1521"/>
      <c r="C1373" s="1522"/>
      <c r="D1373" s="1523" t="s">
        <v>31</v>
      </c>
      <c r="E1373" s="1508">
        <v>654</v>
      </c>
      <c r="F1373" s="1499">
        <v>6</v>
      </c>
      <c r="G1373" s="1499">
        <v>15</v>
      </c>
      <c r="H1373" s="1499">
        <v>13</v>
      </c>
      <c r="I1373" s="1499">
        <v>20</v>
      </c>
      <c r="J1373" s="1499">
        <v>13</v>
      </c>
      <c r="K1373" s="1499">
        <v>10</v>
      </c>
      <c r="L1373" s="1499">
        <v>16</v>
      </c>
      <c r="M1373" s="1499">
        <v>23</v>
      </c>
      <c r="N1373" s="1499">
        <v>18</v>
      </c>
      <c r="O1373" s="1499">
        <v>40</v>
      </c>
      <c r="P1373" s="1499">
        <v>27</v>
      </c>
      <c r="Q1373" s="1499">
        <v>39</v>
      </c>
      <c r="R1373" s="1499">
        <v>65</v>
      </c>
      <c r="S1373" s="1499">
        <v>87</v>
      </c>
      <c r="T1373" s="1499">
        <v>111</v>
      </c>
      <c r="U1373" s="1499">
        <v>47</v>
      </c>
      <c r="V1373" s="1499">
        <v>47</v>
      </c>
      <c r="W1373" s="1499">
        <v>34</v>
      </c>
      <c r="X1373" s="1499">
        <v>17</v>
      </c>
      <c r="Y1373" s="1499">
        <v>5</v>
      </c>
      <c r="Z1373" s="1499">
        <v>1</v>
      </c>
      <c r="AA1373" s="1508" t="s">
        <v>36</v>
      </c>
      <c r="AB1373" s="1499">
        <v>34</v>
      </c>
      <c r="AC1373" s="1499">
        <v>271</v>
      </c>
      <c r="AD1373" s="1508">
        <v>349</v>
      </c>
      <c r="AE1373" s="1500">
        <v>5.1987767584097861</v>
      </c>
      <c r="AF1373" s="1500">
        <v>41.437308868501525</v>
      </c>
      <c r="AG1373" s="1501">
        <v>53.363914373088683</v>
      </c>
    </row>
    <row r="1374" spans="2:33" s="1520" customFormat="1" ht="11.45" customHeight="1">
      <c r="B1374" s="1536"/>
      <c r="C1374" s="1538"/>
      <c r="D1374" s="1539" t="s">
        <v>32</v>
      </c>
      <c r="E1374" s="1540">
        <v>783</v>
      </c>
      <c r="F1374" s="1541">
        <v>7</v>
      </c>
      <c r="G1374" s="1541">
        <v>14</v>
      </c>
      <c r="H1374" s="1541">
        <v>11</v>
      </c>
      <c r="I1374" s="1541">
        <v>10</v>
      </c>
      <c r="J1374" s="1541">
        <v>19</v>
      </c>
      <c r="K1374" s="1541">
        <v>18</v>
      </c>
      <c r="L1374" s="1541">
        <v>25</v>
      </c>
      <c r="M1374" s="1541">
        <v>20</v>
      </c>
      <c r="N1374" s="1541">
        <v>17</v>
      </c>
      <c r="O1374" s="1541">
        <v>34</v>
      </c>
      <c r="P1374" s="1541">
        <v>43</v>
      </c>
      <c r="Q1374" s="1541">
        <v>48</v>
      </c>
      <c r="R1374" s="1541">
        <v>59</v>
      </c>
      <c r="S1374" s="1541">
        <v>92</v>
      </c>
      <c r="T1374" s="1541">
        <v>91</v>
      </c>
      <c r="U1374" s="1541">
        <v>80</v>
      </c>
      <c r="V1374" s="1541">
        <v>77</v>
      </c>
      <c r="W1374" s="1541">
        <v>65</v>
      </c>
      <c r="X1374" s="1541">
        <v>40</v>
      </c>
      <c r="Y1374" s="1541">
        <v>12</v>
      </c>
      <c r="Z1374" s="1541">
        <v>1</v>
      </c>
      <c r="AA1374" s="1540" t="s">
        <v>36</v>
      </c>
      <c r="AB1374" s="1541">
        <v>32</v>
      </c>
      <c r="AC1374" s="1541">
        <v>293</v>
      </c>
      <c r="AD1374" s="1540">
        <v>458</v>
      </c>
      <c r="AE1374" s="1542">
        <v>4.0868454661558111</v>
      </c>
      <c r="AF1374" s="1542">
        <v>37.420178799489143</v>
      </c>
      <c r="AG1374" s="1543">
        <v>58.492975734355049</v>
      </c>
    </row>
    <row r="1375" spans="2:33" s="1520" customFormat="1" ht="11.45" customHeight="1">
      <c r="B1375" s="1544" t="s">
        <v>1876</v>
      </c>
      <c r="C1375" s="1586">
        <v>600</v>
      </c>
      <c r="D1375" s="1547" t="s">
        <v>1435</v>
      </c>
      <c r="E1375" s="1545">
        <v>1220</v>
      </c>
      <c r="F1375" s="1548">
        <v>21</v>
      </c>
      <c r="G1375" s="1548">
        <v>15</v>
      </c>
      <c r="H1375" s="1548">
        <v>30</v>
      </c>
      <c r="I1375" s="1548">
        <v>42</v>
      </c>
      <c r="J1375" s="1548">
        <v>26</v>
      </c>
      <c r="K1375" s="1548">
        <v>27</v>
      </c>
      <c r="L1375" s="1548">
        <v>32</v>
      </c>
      <c r="M1375" s="1548">
        <v>45</v>
      </c>
      <c r="N1375" s="1548">
        <v>50</v>
      </c>
      <c r="O1375" s="1548">
        <v>46</v>
      </c>
      <c r="P1375" s="1548">
        <v>63</v>
      </c>
      <c r="Q1375" s="1548">
        <v>84</v>
      </c>
      <c r="R1375" s="1548">
        <v>119</v>
      </c>
      <c r="S1375" s="1548">
        <v>164</v>
      </c>
      <c r="T1375" s="1548">
        <v>153</v>
      </c>
      <c r="U1375" s="1548">
        <v>92</v>
      </c>
      <c r="V1375" s="1548">
        <v>100</v>
      </c>
      <c r="W1375" s="1548">
        <v>67</v>
      </c>
      <c r="X1375" s="1548">
        <v>35</v>
      </c>
      <c r="Y1375" s="1548">
        <v>6</v>
      </c>
      <c r="Z1375" s="1548">
        <v>2</v>
      </c>
      <c r="AA1375" s="1545">
        <v>1</v>
      </c>
      <c r="AB1375" s="1548">
        <v>66</v>
      </c>
      <c r="AC1375" s="1548">
        <v>534</v>
      </c>
      <c r="AD1375" s="1545">
        <v>619</v>
      </c>
      <c r="AE1375" s="1549">
        <v>5.4142739950779326</v>
      </c>
      <c r="AF1375" s="1549">
        <v>43.806398687448727</v>
      </c>
      <c r="AG1375" s="1550">
        <v>50.779327317473346</v>
      </c>
    </row>
    <row r="1376" spans="2:33" s="1520" customFormat="1" ht="11.45" customHeight="1">
      <c r="B1376" s="1521"/>
      <c r="C1376" s="1577"/>
      <c r="D1376" s="1523" t="s">
        <v>31</v>
      </c>
      <c r="E1376" s="1508">
        <v>557</v>
      </c>
      <c r="F1376" s="1499">
        <v>10</v>
      </c>
      <c r="G1376" s="1499">
        <v>8</v>
      </c>
      <c r="H1376" s="1499">
        <v>19</v>
      </c>
      <c r="I1376" s="1499">
        <v>21</v>
      </c>
      <c r="J1376" s="1499">
        <v>11</v>
      </c>
      <c r="K1376" s="1499">
        <v>12</v>
      </c>
      <c r="L1376" s="1499">
        <v>15</v>
      </c>
      <c r="M1376" s="1499">
        <v>22</v>
      </c>
      <c r="N1376" s="1499">
        <v>25</v>
      </c>
      <c r="O1376" s="1499">
        <v>23</v>
      </c>
      <c r="P1376" s="1499">
        <v>31</v>
      </c>
      <c r="Q1376" s="1499">
        <v>41</v>
      </c>
      <c r="R1376" s="1499">
        <v>53</v>
      </c>
      <c r="S1376" s="1499">
        <v>80</v>
      </c>
      <c r="T1376" s="1499">
        <v>83</v>
      </c>
      <c r="U1376" s="1499">
        <v>33</v>
      </c>
      <c r="V1376" s="1499">
        <v>38</v>
      </c>
      <c r="W1376" s="1499">
        <v>20</v>
      </c>
      <c r="X1376" s="1499">
        <v>9</v>
      </c>
      <c r="Y1376" s="1499">
        <v>2</v>
      </c>
      <c r="Z1376" s="1499" t="s">
        <v>36</v>
      </c>
      <c r="AA1376" s="1508">
        <v>1</v>
      </c>
      <c r="AB1376" s="1499">
        <v>37</v>
      </c>
      <c r="AC1376" s="1499">
        <v>254</v>
      </c>
      <c r="AD1376" s="1508">
        <v>265</v>
      </c>
      <c r="AE1376" s="1500">
        <v>6.6546762589928061</v>
      </c>
      <c r="AF1376" s="1500">
        <v>45.68345323741007</v>
      </c>
      <c r="AG1376" s="1501">
        <v>47.661870503597122</v>
      </c>
    </row>
    <row r="1377" spans="2:33" s="1520" customFormat="1" ht="11.45" customHeight="1">
      <c r="B1377" s="1536"/>
      <c r="C1377" s="1580"/>
      <c r="D1377" s="1531" t="s">
        <v>32</v>
      </c>
      <c r="E1377" s="1581">
        <v>663</v>
      </c>
      <c r="F1377" s="1582">
        <v>11</v>
      </c>
      <c r="G1377" s="1582">
        <v>7</v>
      </c>
      <c r="H1377" s="1582">
        <v>11</v>
      </c>
      <c r="I1377" s="1582">
        <v>21</v>
      </c>
      <c r="J1377" s="1582">
        <v>15</v>
      </c>
      <c r="K1377" s="1582">
        <v>15</v>
      </c>
      <c r="L1377" s="1582">
        <v>17</v>
      </c>
      <c r="M1377" s="1582">
        <v>23</v>
      </c>
      <c r="N1377" s="1582">
        <v>25</v>
      </c>
      <c r="O1377" s="1582">
        <v>23</v>
      </c>
      <c r="P1377" s="1582">
        <v>32</v>
      </c>
      <c r="Q1377" s="1582">
        <v>43</v>
      </c>
      <c r="R1377" s="1582">
        <v>66</v>
      </c>
      <c r="S1377" s="1582">
        <v>84</v>
      </c>
      <c r="T1377" s="1582">
        <v>70</v>
      </c>
      <c r="U1377" s="1582">
        <v>59</v>
      </c>
      <c r="V1377" s="1582">
        <v>62</v>
      </c>
      <c r="W1377" s="1582">
        <v>47</v>
      </c>
      <c r="X1377" s="1582">
        <v>26</v>
      </c>
      <c r="Y1377" s="1582">
        <v>4</v>
      </c>
      <c r="Z1377" s="1582">
        <v>2</v>
      </c>
      <c r="AA1377" s="1581" t="s">
        <v>36</v>
      </c>
      <c r="AB1377" s="1582">
        <v>29</v>
      </c>
      <c r="AC1377" s="1582">
        <v>280</v>
      </c>
      <c r="AD1377" s="1581">
        <v>354</v>
      </c>
      <c r="AE1377" s="1534">
        <v>4.3740573152337854</v>
      </c>
      <c r="AF1377" s="1534">
        <v>42.232277526395173</v>
      </c>
      <c r="AG1377" s="1535">
        <v>53.393665158371043</v>
      </c>
    </row>
    <row r="1378" spans="2:33" s="1520" customFormat="1" ht="11.45" customHeight="1">
      <c r="B1378" s="1583" t="s">
        <v>1877</v>
      </c>
      <c r="C1378" s="1598">
        <v>3785</v>
      </c>
      <c r="D1378" s="1599" t="s">
        <v>1435</v>
      </c>
      <c r="E1378" s="1600">
        <v>9906</v>
      </c>
      <c r="F1378" s="1601">
        <v>237</v>
      </c>
      <c r="G1378" s="1601">
        <v>358</v>
      </c>
      <c r="H1378" s="1601">
        <v>351</v>
      </c>
      <c r="I1378" s="1601">
        <v>306</v>
      </c>
      <c r="J1378" s="1601">
        <v>217</v>
      </c>
      <c r="K1378" s="1601">
        <v>228</v>
      </c>
      <c r="L1378" s="1601">
        <v>286</v>
      </c>
      <c r="M1378" s="1601">
        <v>466</v>
      </c>
      <c r="N1378" s="1601">
        <v>510</v>
      </c>
      <c r="O1378" s="1601">
        <v>561</v>
      </c>
      <c r="P1378" s="1601">
        <v>521</v>
      </c>
      <c r="Q1378" s="1601">
        <v>610</v>
      </c>
      <c r="R1378" s="1601">
        <v>838</v>
      </c>
      <c r="S1378" s="1601">
        <v>1197</v>
      </c>
      <c r="T1378" s="1601">
        <v>1146</v>
      </c>
      <c r="U1378" s="1601">
        <v>695</v>
      </c>
      <c r="V1378" s="1601">
        <v>557</v>
      </c>
      <c r="W1378" s="1601">
        <v>480</v>
      </c>
      <c r="X1378" s="1601">
        <v>241</v>
      </c>
      <c r="Y1378" s="1601">
        <v>72</v>
      </c>
      <c r="Z1378" s="1601">
        <v>8</v>
      </c>
      <c r="AA1378" s="1600">
        <v>21</v>
      </c>
      <c r="AB1378" s="1601">
        <v>946</v>
      </c>
      <c r="AC1378" s="1601">
        <v>4543</v>
      </c>
      <c r="AD1378" s="1600">
        <v>4396</v>
      </c>
      <c r="AE1378" s="1602">
        <v>9.5700556398583707</v>
      </c>
      <c r="AF1378" s="1602">
        <v>45.958523014668692</v>
      </c>
      <c r="AG1378" s="1603">
        <v>44.47142134547294</v>
      </c>
    </row>
    <row r="1379" spans="2:33" s="1520" customFormat="1" ht="11.45" customHeight="1">
      <c r="B1379" s="1521"/>
      <c r="C1379" s="1577"/>
      <c r="D1379" s="1523" t="s">
        <v>31</v>
      </c>
      <c r="E1379" s="1508">
        <v>4576</v>
      </c>
      <c r="F1379" s="1499">
        <v>116</v>
      </c>
      <c r="G1379" s="1499">
        <v>180</v>
      </c>
      <c r="H1379" s="1499">
        <v>173</v>
      </c>
      <c r="I1379" s="1499">
        <v>152</v>
      </c>
      <c r="J1379" s="1499">
        <v>116</v>
      </c>
      <c r="K1379" s="1499">
        <v>105</v>
      </c>
      <c r="L1379" s="1499">
        <v>148</v>
      </c>
      <c r="M1379" s="1499">
        <v>221</v>
      </c>
      <c r="N1379" s="1499">
        <v>258</v>
      </c>
      <c r="O1379" s="1499">
        <v>270</v>
      </c>
      <c r="P1379" s="1499">
        <v>243</v>
      </c>
      <c r="Q1379" s="1499">
        <v>280</v>
      </c>
      <c r="R1379" s="1499">
        <v>404</v>
      </c>
      <c r="S1379" s="1499">
        <v>570</v>
      </c>
      <c r="T1379" s="1499">
        <v>576</v>
      </c>
      <c r="U1379" s="1499">
        <v>326</v>
      </c>
      <c r="V1379" s="1499">
        <v>209</v>
      </c>
      <c r="W1379" s="1499">
        <v>140</v>
      </c>
      <c r="X1379" s="1499">
        <v>60</v>
      </c>
      <c r="Y1379" s="1499">
        <v>13</v>
      </c>
      <c r="Z1379" s="1499">
        <v>0</v>
      </c>
      <c r="AA1379" s="1508">
        <v>16</v>
      </c>
      <c r="AB1379" s="1499">
        <v>469</v>
      </c>
      <c r="AC1379" s="1499">
        <v>2197</v>
      </c>
      <c r="AD1379" s="1508">
        <v>1894</v>
      </c>
      <c r="AE1379" s="1500">
        <v>10.285087719298245</v>
      </c>
      <c r="AF1379" s="1500">
        <v>48.179824561403514</v>
      </c>
      <c r="AG1379" s="1501">
        <v>41.535087719298247</v>
      </c>
    </row>
    <row r="1380" spans="2:33" s="1520" customFormat="1" ht="11.45" customHeight="1">
      <c r="B1380" s="1529"/>
      <c r="C1380" s="1580"/>
      <c r="D1380" s="1531" t="s">
        <v>32</v>
      </c>
      <c r="E1380" s="1581">
        <v>5330</v>
      </c>
      <c r="F1380" s="1582">
        <v>121</v>
      </c>
      <c r="G1380" s="1582">
        <v>178</v>
      </c>
      <c r="H1380" s="1582">
        <v>178</v>
      </c>
      <c r="I1380" s="1582">
        <v>154</v>
      </c>
      <c r="J1380" s="1582">
        <v>101</v>
      </c>
      <c r="K1380" s="1582">
        <v>123</v>
      </c>
      <c r="L1380" s="1582">
        <v>138</v>
      </c>
      <c r="M1380" s="1582">
        <v>245</v>
      </c>
      <c r="N1380" s="1582">
        <v>252</v>
      </c>
      <c r="O1380" s="1582">
        <v>291</v>
      </c>
      <c r="P1380" s="1582">
        <v>278</v>
      </c>
      <c r="Q1380" s="1582">
        <v>330</v>
      </c>
      <c r="R1380" s="1582">
        <v>434</v>
      </c>
      <c r="S1380" s="1582">
        <v>627</v>
      </c>
      <c r="T1380" s="1582">
        <v>570</v>
      </c>
      <c r="U1380" s="1582">
        <v>369</v>
      </c>
      <c r="V1380" s="1582">
        <v>348</v>
      </c>
      <c r="W1380" s="1582">
        <v>340</v>
      </c>
      <c r="X1380" s="1582">
        <v>181</v>
      </c>
      <c r="Y1380" s="1582">
        <v>59</v>
      </c>
      <c r="Z1380" s="1582">
        <v>8</v>
      </c>
      <c r="AA1380" s="1581">
        <v>5</v>
      </c>
      <c r="AB1380" s="1582">
        <v>477</v>
      </c>
      <c r="AC1380" s="1582">
        <v>2346</v>
      </c>
      <c r="AD1380" s="1581">
        <v>2502</v>
      </c>
      <c r="AE1380" s="1534">
        <v>8.9577464788732399</v>
      </c>
      <c r="AF1380" s="1534">
        <v>44.056338028169009</v>
      </c>
      <c r="AG1380" s="1535">
        <v>46.985915492957744</v>
      </c>
    </row>
    <row r="1381" spans="2:33" s="1520" customFormat="1" ht="11.45" customHeight="1">
      <c r="B1381" s="1536" t="s">
        <v>1878</v>
      </c>
      <c r="C1381" s="1508">
        <v>863</v>
      </c>
      <c r="D1381" s="1518" t="s">
        <v>1435</v>
      </c>
      <c r="E1381" s="1508">
        <v>1995</v>
      </c>
      <c r="F1381" s="1499">
        <v>47</v>
      </c>
      <c r="G1381" s="1499">
        <v>56</v>
      </c>
      <c r="H1381" s="1499">
        <v>76</v>
      </c>
      <c r="I1381" s="1499">
        <v>67</v>
      </c>
      <c r="J1381" s="1499">
        <v>40</v>
      </c>
      <c r="K1381" s="1499">
        <v>50</v>
      </c>
      <c r="L1381" s="1499">
        <v>73</v>
      </c>
      <c r="M1381" s="1499">
        <v>82</v>
      </c>
      <c r="N1381" s="1499">
        <v>89</v>
      </c>
      <c r="O1381" s="1499">
        <v>106</v>
      </c>
      <c r="P1381" s="1499">
        <v>99</v>
      </c>
      <c r="Q1381" s="1499">
        <v>137</v>
      </c>
      <c r="R1381" s="1499">
        <v>164</v>
      </c>
      <c r="S1381" s="1499">
        <v>224</v>
      </c>
      <c r="T1381" s="1499">
        <v>234</v>
      </c>
      <c r="U1381" s="1499">
        <v>145</v>
      </c>
      <c r="V1381" s="1499">
        <v>137</v>
      </c>
      <c r="W1381" s="1499">
        <v>104</v>
      </c>
      <c r="X1381" s="1499">
        <v>47</v>
      </c>
      <c r="Y1381" s="1499">
        <v>14</v>
      </c>
      <c r="Z1381" s="1499">
        <v>2</v>
      </c>
      <c r="AA1381" s="1508">
        <v>2</v>
      </c>
      <c r="AB1381" s="1499">
        <v>179</v>
      </c>
      <c r="AC1381" s="1499">
        <v>907</v>
      </c>
      <c r="AD1381" s="1508">
        <v>907</v>
      </c>
      <c r="AE1381" s="1500">
        <v>8.981435022579026</v>
      </c>
      <c r="AF1381" s="1500">
        <v>45.509282488710483</v>
      </c>
      <c r="AG1381" s="1501">
        <v>45.509282488710483</v>
      </c>
    </row>
    <row r="1382" spans="2:33" s="1520" customFormat="1" ht="11.45" customHeight="1">
      <c r="B1382" s="1521"/>
      <c r="C1382" s="1522"/>
      <c r="D1382" s="1523" t="s">
        <v>31</v>
      </c>
      <c r="E1382" s="1508">
        <v>888</v>
      </c>
      <c r="F1382" s="1499">
        <v>25</v>
      </c>
      <c r="G1382" s="1499">
        <v>29</v>
      </c>
      <c r="H1382" s="1499">
        <v>41</v>
      </c>
      <c r="I1382" s="1499">
        <v>31</v>
      </c>
      <c r="J1382" s="1499">
        <v>21</v>
      </c>
      <c r="K1382" s="1499">
        <v>22</v>
      </c>
      <c r="L1382" s="1499">
        <v>33</v>
      </c>
      <c r="M1382" s="1499">
        <v>42</v>
      </c>
      <c r="N1382" s="1499">
        <v>34</v>
      </c>
      <c r="O1382" s="1499">
        <v>48</v>
      </c>
      <c r="P1382" s="1499">
        <v>49</v>
      </c>
      <c r="Q1382" s="1499">
        <v>58</v>
      </c>
      <c r="R1382" s="1499">
        <v>76</v>
      </c>
      <c r="S1382" s="1499">
        <v>95</v>
      </c>
      <c r="T1382" s="1499">
        <v>122</v>
      </c>
      <c r="U1382" s="1499">
        <v>65</v>
      </c>
      <c r="V1382" s="1499">
        <v>45</v>
      </c>
      <c r="W1382" s="1499">
        <v>36</v>
      </c>
      <c r="X1382" s="1499">
        <v>11</v>
      </c>
      <c r="Y1382" s="1499">
        <v>3</v>
      </c>
      <c r="Z1382" s="1499" t="s">
        <v>36</v>
      </c>
      <c r="AA1382" s="1508">
        <v>2</v>
      </c>
      <c r="AB1382" s="1499">
        <v>95</v>
      </c>
      <c r="AC1382" s="1499">
        <v>414</v>
      </c>
      <c r="AD1382" s="1508">
        <v>377</v>
      </c>
      <c r="AE1382" s="1500">
        <v>10.72234762979684</v>
      </c>
      <c r="AF1382" s="1500">
        <v>46.72686230248307</v>
      </c>
      <c r="AG1382" s="1501">
        <v>42.550790067720087</v>
      </c>
    </row>
    <row r="1383" spans="2:33" s="1520" customFormat="1" ht="11.45" customHeight="1">
      <c r="B1383" s="1537"/>
      <c r="C1383" s="1538"/>
      <c r="D1383" s="1539" t="s">
        <v>32</v>
      </c>
      <c r="E1383" s="1540">
        <v>1107</v>
      </c>
      <c r="F1383" s="1541">
        <v>22</v>
      </c>
      <c r="G1383" s="1541">
        <v>27</v>
      </c>
      <c r="H1383" s="1541">
        <v>35</v>
      </c>
      <c r="I1383" s="1541">
        <v>36</v>
      </c>
      <c r="J1383" s="1541">
        <v>19</v>
      </c>
      <c r="K1383" s="1541">
        <v>28</v>
      </c>
      <c r="L1383" s="1541">
        <v>40</v>
      </c>
      <c r="M1383" s="1541">
        <v>40</v>
      </c>
      <c r="N1383" s="1541">
        <v>55</v>
      </c>
      <c r="O1383" s="1541">
        <v>58</v>
      </c>
      <c r="P1383" s="1541">
        <v>50</v>
      </c>
      <c r="Q1383" s="1541">
        <v>79</v>
      </c>
      <c r="R1383" s="1541">
        <v>88</v>
      </c>
      <c r="S1383" s="1541">
        <v>129</v>
      </c>
      <c r="T1383" s="1541">
        <v>112</v>
      </c>
      <c r="U1383" s="1541">
        <v>80</v>
      </c>
      <c r="V1383" s="1541">
        <v>92</v>
      </c>
      <c r="W1383" s="1541">
        <v>68</v>
      </c>
      <c r="X1383" s="1541">
        <v>36</v>
      </c>
      <c r="Y1383" s="1541">
        <v>11</v>
      </c>
      <c r="Z1383" s="1541">
        <v>2</v>
      </c>
      <c r="AA1383" s="1540" t="s">
        <v>36</v>
      </c>
      <c r="AB1383" s="1541">
        <v>84</v>
      </c>
      <c r="AC1383" s="1541">
        <v>493</v>
      </c>
      <c r="AD1383" s="1540">
        <v>530</v>
      </c>
      <c r="AE1383" s="1542">
        <v>7.5880758807588071</v>
      </c>
      <c r="AF1383" s="1542">
        <v>44.534778681120144</v>
      </c>
      <c r="AG1383" s="1543">
        <v>47.877145438121048</v>
      </c>
    </row>
    <row r="1384" spans="2:33" s="1520" customFormat="1" ht="11.45" customHeight="1">
      <c r="B1384" s="1536" t="s">
        <v>1879</v>
      </c>
      <c r="C1384" s="1508">
        <v>295</v>
      </c>
      <c r="D1384" s="1518" t="s">
        <v>1435</v>
      </c>
      <c r="E1384" s="1508">
        <v>629</v>
      </c>
      <c r="F1384" s="1499">
        <v>15</v>
      </c>
      <c r="G1384" s="1499">
        <v>32</v>
      </c>
      <c r="H1384" s="1499">
        <v>17</v>
      </c>
      <c r="I1384" s="1499">
        <v>15</v>
      </c>
      <c r="J1384" s="1499">
        <v>10</v>
      </c>
      <c r="K1384" s="1499">
        <v>17</v>
      </c>
      <c r="L1384" s="1499">
        <v>21</v>
      </c>
      <c r="M1384" s="1499">
        <v>27</v>
      </c>
      <c r="N1384" s="1499">
        <v>29</v>
      </c>
      <c r="O1384" s="1499">
        <v>38</v>
      </c>
      <c r="P1384" s="1499">
        <v>28</v>
      </c>
      <c r="Q1384" s="1499">
        <v>35</v>
      </c>
      <c r="R1384" s="1499">
        <v>61</v>
      </c>
      <c r="S1384" s="1499">
        <v>89</v>
      </c>
      <c r="T1384" s="1499">
        <v>65</v>
      </c>
      <c r="U1384" s="1499">
        <v>51</v>
      </c>
      <c r="V1384" s="1499">
        <v>31</v>
      </c>
      <c r="W1384" s="1499">
        <v>30</v>
      </c>
      <c r="X1384" s="1499">
        <v>12</v>
      </c>
      <c r="Y1384" s="1499">
        <v>4</v>
      </c>
      <c r="Z1384" s="1499" t="s">
        <v>36</v>
      </c>
      <c r="AA1384" s="1508">
        <v>2</v>
      </c>
      <c r="AB1384" s="1499">
        <v>64</v>
      </c>
      <c r="AC1384" s="1499">
        <v>281</v>
      </c>
      <c r="AD1384" s="1508">
        <v>282</v>
      </c>
      <c r="AE1384" s="1500">
        <v>10.207336523125997</v>
      </c>
      <c r="AF1384" s="1500">
        <v>44.816586921850082</v>
      </c>
      <c r="AG1384" s="1501">
        <v>44.976076555023923</v>
      </c>
    </row>
    <row r="1385" spans="2:33" s="1520" customFormat="1" ht="11.45" customHeight="1">
      <c r="B1385" s="1521"/>
      <c r="C1385" s="1522"/>
      <c r="D1385" s="1523" t="s">
        <v>31</v>
      </c>
      <c r="E1385" s="1508">
        <v>306</v>
      </c>
      <c r="F1385" s="1499">
        <v>12</v>
      </c>
      <c r="G1385" s="1499">
        <v>14</v>
      </c>
      <c r="H1385" s="1499">
        <v>7</v>
      </c>
      <c r="I1385" s="1499">
        <v>5</v>
      </c>
      <c r="J1385" s="1499">
        <v>8</v>
      </c>
      <c r="K1385" s="1499">
        <v>10</v>
      </c>
      <c r="L1385" s="1499">
        <v>9</v>
      </c>
      <c r="M1385" s="1499">
        <v>16</v>
      </c>
      <c r="N1385" s="1499">
        <v>11</v>
      </c>
      <c r="O1385" s="1499">
        <v>21</v>
      </c>
      <c r="P1385" s="1499">
        <v>16</v>
      </c>
      <c r="Q1385" s="1499">
        <v>15</v>
      </c>
      <c r="R1385" s="1499">
        <v>31</v>
      </c>
      <c r="S1385" s="1499">
        <v>47</v>
      </c>
      <c r="T1385" s="1499">
        <v>30</v>
      </c>
      <c r="U1385" s="1499">
        <v>23</v>
      </c>
      <c r="V1385" s="1499">
        <v>15</v>
      </c>
      <c r="W1385" s="1499">
        <v>8</v>
      </c>
      <c r="X1385" s="1499">
        <v>4</v>
      </c>
      <c r="Y1385" s="1499">
        <v>2</v>
      </c>
      <c r="Z1385" s="1499" t="s">
        <v>36</v>
      </c>
      <c r="AA1385" s="1508">
        <v>2</v>
      </c>
      <c r="AB1385" s="1499">
        <v>33</v>
      </c>
      <c r="AC1385" s="1499">
        <v>142</v>
      </c>
      <c r="AD1385" s="1508">
        <v>129</v>
      </c>
      <c r="AE1385" s="1500">
        <v>10.855263157894738</v>
      </c>
      <c r="AF1385" s="1500">
        <v>46.710526315789473</v>
      </c>
      <c r="AG1385" s="1501">
        <v>42.434210526315788</v>
      </c>
    </row>
    <row r="1386" spans="2:33" s="1520" customFormat="1" ht="11.45" customHeight="1">
      <c r="B1386" s="1536"/>
      <c r="C1386" s="1546"/>
      <c r="D1386" s="1518" t="s">
        <v>32</v>
      </c>
      <c r="E1386" s="1508">
        <v>323</v>
      </c>
      <c r="F1386" s="1499">
        <v>3</v>
      </c>
      <c r="G1386" s="1499">
        <v>18</v>
      </c>
      <c r="H1386" s="1499">
        <v>10</v>
      </c>
      <c r="I1386" s="1499">
        <v>10</v>
      </c>
      <c r="J1386" s="1499">
        <v>2</v>
      </c>
      <c r="K1386" s="1499">
        <v>7</v>
      </c>
      <c r="L1386" s="1499">
        <v>12</v>
      </c>
      <c r="M1386" s="1499">
        <v>11</v>
      </c>
      <c r="N1386" s="1499">
        <v>18</v>
      </c>
      <c r="O1386" s="1499">
        <v>17</v>
      </c>
      <c r="P1386" s="1499">
        <v>12</v>
      </c>
      <c r="Q1386" s="1499">
        <v>20</v>
      </c>
      <c r="R1386" s="1499">
        <v>30</v>
      </c>
      <c r="S1386" s="1499">
        <v>42</v>
      </c>
      <c r="T1386" s="1499">
        <v>35</v>
      </c>
      <c r="U1386" s="1499">
        <v>28</v>
      </c>
      <c r="V1386" s="1499">
        <v>16</v>
      </c>
      <c r="W1386" s="1499">
        <v>22</v>
      </c>
      <c r="X1386" s="1499">
        <v>8</v>
      </c>
      <c r="Y1386" s="1499">
        <v>2</v>
      </c>
      <c r="Z1386" s="1499" t="s">
        <v>36</v>
      </c>
      <c r="AA1386" s="1508" t="s">
        <v>36</v>
      </c>
      <c r="AB1386" s="1499">
        <v>31</v>
      </c>
      <c r="AC1386" s="1499">
        <v>139</v>
      </c>
      <c r="AD1386" s="1508">
        <v>153</v>
      </c>
      <c r="AE1386" s="1500">
        <v>9.5975232198142422</v>
      </c>
      <c r="AF1386" s="1500">
        <v>43.034055727554176</v>
      </c>
      <c r="AG1386" s="1501">
        <v>47.368421052631575</v>
      </c>
    </row>
    <row r="1387" spans="2:33" s="1520" customFormat="1" ht="11.45" customHeight="1">
      <c r="B1387" s="1544" t="s">
        <v>1880</v>
      </c>
      <c r="C1387" s="1545">
        <v>659</v>
      </c>
      <c r="D1387" s="1547" t="s">
        <v>1435</v>
      </c>
      <c r="E1387" s="1545">
        <v>1451</v>
      </c>
      <c r="F1387" s="1548">
        <v>46</v>
      </c>
      <c r="G1387" s="1548">
        <v>53</v>
      </c>
      <c r="H1387" s="1548">
        <v>64</v>
      </c>
      <c r="I1387" s="1548">
        <v>57</v>
      </c>
      <c r="J1387" s="1548">
        <v>32</v>
      </c>
      <c r="K1387" s="1548">
        <v>53</v>
      </c>
      <c r="L1387" s="1548">
        <v>39</v>
      </c>
      <c r="M1387" s="1548">
        <v>62</v>
      </c>
      <c r="N1387" s="1548">
        <v>94</v>
      </c>
      <c r="O1387" s="1548">
        <v>82</v>
      </c>
      <c r="P1387" s="1548">
        <v>99</v>
      </c>
      <c r="Q1387" s="1548">
        <v>71</v>
      </c>
      <c r="R1387" s="1548">
        <v>115</v>
      </c>
      <c r="S1387" s="1548">
        <v>122</v>
      </c>
      <c r="T1387" s="1548">
        <v>160</v>
      </c>
      <c r="U1387" s="1548">
        <v>122</v>
      </c>
      <c r="V1387" s="1548">
        <v>85</v>
      </c>
      <c r="W1387" s="1548">
        <v>67</v>
      </c>
      <c r="X1387" s="1548">
        <v>17</v>
      </c>
      <c r="Y1387" s="1548">
        <v>6</v>
      </c>
      <c r="Z1387" s="1548">
        <v>1</v>
      </c>
      <c r="AA1387" s="1545">
        <v>4</v>
      </c>
      <c r="AB1387" s="1548">
        <v>163</v>
      </c>
      <c r="AC1387" s="1548">
        <v>704</v>
      </c>
      <c r="AD1387" s="1545">
        <v>580</v>
      </c>
      <c r="AE1387" s="1549">
        <v>11.264685556323428</v>
      </c>
      <c r="AF1387" s="1549">
        <v>48.65238424326192</v>
      </c>
      <c r="AG1387" s="1550">
        <v>40.082930200414651</v>
      </c>
    </row>
    <row r="1388" spans="2:33" s="1520" customFormat="1" ht="11.45" customHeight="1">
      <c r="B1388" s="1521"/>
      <c r="C1388" s="1522"/>
      <c r="D1388" s="1523" t="s">
        <v>31</v>
      </c>
      <c r="E1388" s="1508">
        <v>656</v>
      </c>
      <c r="F1388" s="1499">
        <v>19</v>
      </c>
      <c r="G1388" s="1499">
        <v>19</v>
      </c>
      <c r="H1388" s="1499">
        <v>34</v>
      </c>
      <c r="I1388" s="1499">
        <v>32</v>
      </c>
      <c r="J1388" s="1499">
        <v>16</v>
      </c>
      <c r="K1388" s="1499">
        <v>24</v>
      </c>
      <c r="L1388" s="1499">
        <v>23</v>
      </c>
      <c r="M1388" s="1499">
        <v>28</v>
      </c>
      <c r="N1388" s="1499">
        <v>54</v>
      </c>
      <c r="O1388" s="1499">
        <v>39</v>
      </c>
      <c r="P1388" s="1499">
        <v>44</v>
      </c>
      <c r="Q1388" s="1499">
        <v>32</v>
      </c>
      <c r="R1388" s="1499">
        <v>56</v>
      </c>
      <c r="S1388" s="1499">
        <v>57</v>
      </c>
      <c r="T1388" s="1499">
        <v>66</v>
      </c>
      <c r="U1388" s="1499">
        <v>51</v>
      </c>
      <c r="V1388" s="1499">
        <v>31</v>
      </c>
      <c r="W1388" s="1499">
        <v>21</v>
      </c>
      <c r="X1388" s="1499">
        <v>6</v>
      </c>
      <c r="Y1388" s="1499">
        <v>1</v>
      </c>
      <c r="Z1388" s="1499" t="s">
        <v>36</v>
      </c>
      <c r="AA1388" s="1508">
        <v>3</v>
      </c>
      <c r="AB1388" s="1499">
        <v>72</v>
      </c>
      <c r="AC1388" s="1499">
        <v>348</v>
      </c>
      <c r="AD1388" s="1508">
        <v>233</v>
      </c>
      <c r="AE1388" s="1500">
        <v>11.026033690658499</v>
      </c>
      <c r="AF1388" s="1500">
        <v>53.292496171516078</v>
      </c>
      <c r="AG1388" s="1501">
        <v>35.681470137825421</v>
      </c>
    </row>
    <row r="1389" spans="2:33" s="1520" customFormat="1" ht="11.45" customHeight="1">
      <c r="B1389" s="1537"/>
      <c r="C1389" s="1538"/>
      <c r="D1389" s="1539" t="s">
        <v>32</v>
      </c>
      <c r="E1389" s="1540">
        <v>795</v>
      </c>
      <c r="F1389" s="1541">
        <v>27</v>
      </c>
      <c r="G1389" s="1541">
        <v>34</v>
      </c>
      <c r="H1389" s="1541">
        <v>30</v>
      </c>
      <c r="I1389" s="1541">
        <v>25</v>
      </c>
      <c r="J1389" s="1541">
        <v>16</v>
      </c>
      <c r="K1389" s="1541">
        <v>29</v>
      </c>
      <c r="L1389" s="1541">
        <v>16</v>
      </c>
      <c r="M1389" s="1541">
        <v>34</v>
      </c>
      <c r="N1389" s="1541">
        <v>40</v>
      </c>
      <c r="O1389" s="1541">
        <v>43</v>
      </c>
      <c r="P1389" s="1541">
        <v>55</v>
      </c>
      <c r="Q1389" s="1541">
        <v>39</v>
      </c>
      <c r="R1389" s="1541">
        <v>59</v>
      </c>
      <c r="S1389" s="1541">
        <v>65</v>
      </c>
      <c r="T1389" s="1541">
        <v>94</v>
      </c>
      <c r="U1389" s="1541">
        <v>71</v>
      </c>
      <c r="V1389" s="1541">
        <v>54</v>
      </c>
      <c r="W1389" s="1541">
        <v>46</v>
      </c>
      <c r="X1389" s="1541">
        <v>11</v>
      </c>
      <c r="Y1389" s="1541">
        <v>5</v>
      </c>
      <c r="Z1389" s="1541">
        <v>1</v>
      </c>
      <c r="AA1389" s="1540">
        <v>1</v>
      </c>
      <c r="AB1389" s="1541">
        <v>91</v>
      </c>
      <c r="AC1389" s="1541">
        <v>356</v>
      </c>
      <c r="AD1389" s="1540">
        <v>347</v>
      </c>
      <c r="AE1389" s="1542">
        <v>11.460957178841308</v>
      </c>
      <c r="AF1389" s="1542">
        <v>44.836272040302269</v>
      </c>
      <c r="AG1389" s="1543">
        <v>43.702770780856426</v>
      </c>
    </row>
    <row r="1390" spans="2:33" s="1520" customFormat="1" ht="11.45" customHeight="1">
      <c r="B1390" s="1536" t="s">
        <v>1881</v>
      </c>
      <c r="C1390" s="1508">
        <v>381</v>
      </c>
      <c r="D1390" s="1518" t="s">
        <v>1435</v>
      </c>
      <c r="E1390" s="1508">
        <v>892</v>
      </c>
      <c r="F1390" s="1499">
        <v>26</v>
      </c>
      <c r="G1390" s="1499">
        <v>38</v>
      </c>
      <c r="H1390" s="1499">
        <v>33</v>
      </c>
      <c r="I1390" s="1499">
        <v>33</v>
      </c>
      <c r="J1390" s="1499">
        <v>18</v>
      </c>
      <c r="K1390" s="1499">
        <v>21</v>
      </c>
      <c r="L1390" s="1499">
        <v>26</v>
      </c>
      <c r="M1390" s="1499">
        <v>39</v>
      </c>
      <c r="N1390" s="1499">
        <v>48</v>
      </c>
      <c r="O1390" s="1499">
        <v>71</v>
      </c>
      <c r="P1390" s="1499">
        <v>46</v>
      </c>
      <c r="Q1390" s="1499">
        <v>38</v>
      </c>
      <c r="R1390" s="1499">
        <v>43</v>
      </c>
      <c r="S1390" s="1499">
        <v>100</v>
      </c>
      <c r="T1390" s="1499">
        <v>167</v>
      </c>
      <c r="U1390" s="1499">
        <v>83</v>
      </c>
      <c r="V1390" s="1499">
        <v>37</v>
      </c>
      <c r="W1390" s="1499">
        <v>18</v>
      </c>
      <c r="X1390" s="1499">
        <v>6</v>
      </c>
      <c r="Y1390" s="1499" t="s">
        <v>36</v>
      </c>
      <c r="Z1390" s="1499" t="s">
        <v>36</v>
      </c>
      <c r="AA1390" s="1508">
        <v>1</v>
      </c>
      <c r="AB1390" s="1499">
        <v>97</v>
      </c>
      <c r="AC1390" s="1499">
        <v>383</v>
      </c>
      <c r="AD1390" s="1508">
        <v>411</v>
      </c>
      <c r="AE1390" s="1500">
        <v>10.886644219977553</v>
      </c>
      <c r="AF1390" s="1500">
        <v>42.985409652076321</v>
      </c>
      <c r="AG1390" s="1501">
        <v>46.127946127946132</v>
      </c>
    </row>
    <row r="1391" spans="2:33" s="1520" customFormat="1" ht="11.45" customHeight="1">
      <c r="B1391" s="1521"/>
      <c r="C1391" s="1522"/>
      <c r="D1391" s="1523" t="s">
        <v>31</v>
      </c>
      <c r="E1391" s="1508">
        <v>417</v>
      </c>
      <c r="F1391" s="1499">
        <v>9</v>
      </c>
      <c r="G1391" s="1499">
        <v>23</v>
      </c>
      <c r="H1391" s="1499">
        <v>13</v>
      </c>
      <c r="I1391" s="1499">
        <v>15</v>
      </c>
      <c r="J1391" s="1499">
        <v>11</v>
      </c>
      <c r="K1391" s="1499">
        <v>13</v>
      </c>
      <c r="L1391" s="1499">
        <v>15</v>
      </c>
      <c r="M1391" s="1499">
        <v>15</v>
      </c>
      <c r="N1391" s="1499">
        <v>26</v>
      </c>
      <c r="O1391" s="1499">
        <v>36</v>
      </c>
      <c r="P1391" s="1499">
        <v>24</v>
      </c>
      <c r="Q1391" s="1499">
        <v>18</v>
      </c>
      <c r="R1391" s="1499">
        <v>21</v>
      </c>
      <c r="S1391" s="1499">
        <v>40</v>
      </c>
      <c r="T1391" s="1499">
        <v>79</v>
      </c>
      <c r="U1391" s="1499">
        <v>39</v>
      </c>
      <c r="V1391" s="1499">
        <v>15</v>
      </c>
      <c r="W1391" s="1499">
        <v>3</v>
      </c>
      <c r="X1391" s="1499">
        <v>1</v>
      </c>
      <c r="Y1391" s="1499" t="s">
        <v>36</v>
      </c>
      <c r="Z1391" s="1499" t="s">
        <v>36</v>
      </c>
      <c r="AA1391" s="1508">
        <v>1</v>
      </c>
      <c r="AB1391" s="1499">
        <v>45</v>
      </c>
      <c r="AC1391" s="1499">
        <v>194</v>
      </c>
      <c r="AD1391" s="1508">
        <v>177</v>
      </c>
      <c r="AE1391" s="1500">
        <v>10.817307692307693</v>
      </c>
      <c r="AF1391" s="1500">
        <v>46.634615384615387</v>
      </c>
      <c r="AG1391" s="1501">
        <v>42.54807692307692</v>
      </c>
    </row>
    <row r="1392" spans="2:33" s="1520" customFormat="1" ht="11.45" customHeight="1">
      <c r="B1392" s="1536"/>
      <c r="C1392" s="1538"/>
      <c r="D1392" s="1539" t="s">
        <v>32</v>
      </c>
      <c r="E1392" s="1540">
        <v>475</v>
      </c>
      <c r="F1392" s="1541">
        <v>17</v>
      </c>
      <c r="G1392" s="1541">
        <v>15</v>
      </c>
      <c r="H1392" s="1541">
        <v>20</v>
      </c>
      <c r="I1392" s="1541">
        <v>18</v>
      </c>
      <c r="J1392" s="1541">
        <v>7</v>
      </c>
      <c r="K1392" s="1541">
        <v>8</v>
      </c>
      <c r="L1392" s="1541">
        <v>11</v>
      </c>
      <c r="M1392" s="1541">
        <v>24</v>
      </c>
      <c r="N1392" s="1541">
        <v>22</v>
      </c>
      <c r="O1392" s="1541">
        <v>35</v>
      </c>
      <c r="P1392" s="1541">
        <v>22</v>
      </c>
      <c r="Q1392" s="1541">
        <v>20</v>
      </c>
      <c r="R1392" s="1541">
        <v>22</v>
      </c>
      <c r="S1392" s="1541">
        <v>60</v>
      </c>
      <c r="T1392" s="1541">
        <v>88</v>
      </c>
      <c r="U1392" s="1541">
        <v>44</v>
      </c>
      <c r="V1392" s="1541">
        <v>22</v>
      </c>
      <c r="W1392" s="1541">
        <v>15</v>
      </c>
      <c r="X1392" s="1541">
        <v>5</v>
      </c>
      <c r="Y1392" s="1541" t="s">
        <v>36</v>
      </c>
      <c r="Z1392" s="1541" t="s">
        <v>36</v>
      </c>
      <c r="AA1392" s="1540" t="s">
        <v>36</v>
      </c>
      <c r="AB1392" s="1541">
        <v>52</v>
      </c>
      <c r="AC1392" s="1541">
        <v>189</v>
      </c>
      <c r="AD1392" s="1540">
        <v>234</v>
      </c>
      <c r="AE1392" s="1542">
        <v>10.947368421052632</v>
      </c>
      <c r="AF1392" s="1542">
        <v>39.789473684210527</v>
      </c>
      <c r="AG1392" s="1543">
        <v>49.263157894736842</v>
      </c>
    </row>
    <row r="1393" spans="2:33" s="1520" customFormat="1" ht="11.45" customHeight="1">
      <c r="B1393" s="1544" t="s">
        <v>1882</v>
      </c>
      <c r="C1393" s="1508">
        <v>29</v>
      </c>
      <c r="D1393" s="1518" t="s">
        <v>1435</v>
      </c>
      <c r="E1393" s="1508">
        <v>55</v>
      </c>
      <c r="F1393" s="1499" t="s">
        <v>36</v>
      </c>
      <c r="G1393" s="1499" t="s">
        <v>36</v>
      </c>
      <c r="H1393" s="1499">
        <v>2</v>
      </c>
      <c r="I1393" s="1499" t="s">
        <v>36</v>
      </c>
      <c r="J1393" s="1499" t="s">
        <v>36</v>
      </c>
      <c r="K1393" s="1499" t="s">
        <v>36</v>
      </c>
      <c r="L1393" s="1499">
        <v>1</v>
      </c>
      <c r="M1393" s="1499">
        <v>1</v>
      </c>
      <c r="N1393" s="1499">
        <v>1</v>
      </c>
      <c r="O1393" s="1499">
        <v>1</v>
      </c>
      <c r="P1393" s="1499">
        <v>4</v>
      </c>
      <c r="Q1393" s="1499">
        <v>4</v>
      </c>
      <c r="R1393" s="1499">
        <v>9</v>
      </c>
      <c r="S1393" s="1499">
        <v>4</v>
      </c>
      <c r="T1393" s="1499">
        <v>9</v>
      </c>
      <c r="U1393" s="1499">
        <v>1</v>
      </c>
      <c r="V1393" s="1499">
        <v>8</v>
      </c>
      <c r="W1393" s="1499">
        <v>6</v>
      </c>
      <c r="X1393" s="1499">
        <v>3</v>
      </c>
      <c r="Y1393" s="1499">
        <v>1</v>
      </c>
      <c r="Z1393" s="1499" t="s">
        <v>36</v>
      </c>
      <c r="AA1393" s="1508" t="s">
        <v>36</v>
      </c>
      <c r="AB1393" s="1499">
        <v>2</v>
      </c>
      <c r="AC1393" s="1499">
        <v>21</v>
      </c>
      <c r="AD1393" s="1508">
        <v>32</v>
      </c>
      <c r="AE1393" s="1500">
        <v>3.6363636363636362</v>
      </c>
      <c r="AF1393" s="1500">
        <v>38.181818181818187</v>
      </c>
      <c r="AG1393" s="1501">
        <v>58.18181818181818</v>
      </c>
    </row>
    <row r="1394" spans="2:33" s="1520" customFormat="1" ht="11.45" customHeight="1">
      <c r="B1394" s="1521"/>
      <c r="C1394" s="1522"/>
      <c r="D1394" s="1523" t="s">
        <v>31</v>
      </c>
      <c r="E1394" s="1508">
        <v>27</v>
      </c>
      <c r="F1394" s="1499" t="s">
        <v>36</v>
      </c>
      <c r="G1394" s="1499" t="s">
        <v>36</v>
      </c>
      <c r="H1394" s="1499">
        <v>2</v>
      </c>
      <c r="I1394" s="1499" t="s">
        <v>36</v>
      </c>
      <c r="J1394" s="1499" t="s">
        <v>36</v>
      </c>
      <c r="K1394" s="1499" t="s">
        <v>36</v>
      </c>
      <c r="L1394" s="1499">
        <v>1</v>
      </c>
      <c r="M1394" s="1499" t="s">
        <v>36</v>
      </c>
      <c r="N1394" s="1499">
        <v>1</v>
      </c>
      <c r="O1394" s="1499">
        <v>1</v>
      </c>
      <c r="P1394" s="1499">
        <v>2</v>
      </c>
      <c r="Q1394" s="1499">
        <v>2</v>
      </c>
      <c r="R1394" s="1499">
        <v>5</v>
      </c>
      <c r="S1394" s="1499">
        <v>3</v>
      </c>
      <c r="T1394" s="1499">
        <v>3</v>
      </c>
      <c r="U1394" s="1499">
        <v>1</v>
      </c>
      <c r="V1394" s="1499">
        <v>3</v>
      </c>
      <c r="W1394" s="1499">
        <v>2</v>
      </c>
      <c r="X1394" s="1499">
        <v>1</v>
      </c>
      <c r="Y1394" s="1499" t="s">
        <v>36</v>
      </c>
      <c r="Z1394" s="1499" t="s">
        <v>36</v>
      </c>
      <c r="AA1394" s="1508" t="s">
        <v>36</v>
      </c>
      <c r="AB1394" s="1499">
        <v>2</v>
      </c>
      <c r="AC1394" s="1499">
        <v>12</v>
      </c>
      <c r="AD1394" s="1508">
        <v>13</v>
      </c>
      <c r="AE1394" s="1500">
        <v>7.4074074074074066</v>
      </c>
      <c r="AF1394" s="1500">
        <v>44.444444444444443</v>
      </c>
      <c r="AG1394" s="1501">
        <v>48.148148148148145</v>
      </c>
    </row>
    <row r="1395" spans="2:33" s="1520" customFormat="1" ht="11.45" customHeight="1">
      <c r="B1395" s="1537"/>
      <c r="C1395" s="1546"/>
      <c r="D1395" s="1518" t="s">
        <v>32</v>
      </c>
      <c r="E1395" s="1508">
        <v>28</v>
      </c>
      <c r="F1395" s="1499" t="s">
        <v>36</v>
      </c>
      <c r="G1395" s="1499" t="s">
        <v>36</v>
      </c>
      <c r="H1395" s="1499" t="s">
        <v>36</v>
      </c>
      <c r="I1395" s="1499" t="s">
        <v>36</v>
      </c>
      <c r="J1395" s="1499" t="s">
        <v>36</v>
      </c>
      <c r="K1395" s="1499" t="s">
        <v>36</v>
      </c>
      <c r="L1395" s="1499" t="s">
        <v>36</v>
      </c>
      <c r="M1395" s="1499">
        <v>1</v>
      </c>
      <c r="N1395" s="1499" t="s">
        <v>36</v>
      </c>
      <c r="O1395" s="1499" t="s">
        <v>36</v>
      </c>
      <c r="P1395" s="1499">
        <v>2</v>
      </c>
      <c r="Q1395" s="1499">
        <v>2</v>
      </c>
      <c r="R1395" s="1499">
        <v>4</v>
      </c>
      <c r="S1395" s="1499">
        <v>1</v>
      </c>
      <c r="T1395" s="1499">
        <v>6</v>
      </c>
      <c r="U1395" s="1499" t="s">
        <v>36</v>
      </c>
      <c r="V1395" s="1499">
        <v>5</v>
      </c>
      <c r="W1395" s="1499">
        <v>4</v>
      </c>
      <c r="X1395" s="1499">
        <v>2</v>
      </c>
      <c r="Y1395" s="1499">
        <v>1</v>
      </c>
      <c r="Z1395" s="1499" t="s">
        <v>36</v>
      </c>
      <c r="AA1395" s="1508" t="s">
        <v>36</v>
      </c>
      <c r="AB1395" s="1499" t="s">
        <v>36</v>
      </c>
      <c r="AC1395" s="1499">
        <v>9</v>
      </c>
      <c r="AD1395" s="1508">
        <v>19</v>
      </c>
      <c r="AE1395" s="1500">
        <v>0</v>
      </c>
      <c r="AF1395" s="1500">
        <v>32.142857142857146</v>
      </c>
      <c r="AG1395" s="1501">
        <v>67.857142857142861</v>
      </c>
    </row>
    <row r="1396" spans="2:33" s="1520" customFormat="1" ht="11.45" customHeight="1">
      <c r="B1396" s="1536" t="s">
        <v>1883</v>
      </c>
      <c r="C1396" s="1545">
        <v>210</v>
      </c>
      <c r="D1396" s="1547" t="s">
        <v>1435</v>
      </c>
      <c r="E1396" s="1545">
        <v>1515</v>
      </c>
      <c r="F1396" s="1548">
        <v>17</v>
      </c>
      <c r="G1396" s="1548">
        <v>16</v>
      </c>
      <c r="H1396" s="1548">
        <v>16</v>
      </c>
      <c r="I1396" s="1548">
        <v>9</v>
      </c>
      <c r="J1396" s="1548">
        <v>27</v>
      </c>
      <c r="K1396" s="1548">
        <v>13</v>
      </c>
      <c r="L1396" s="1548">
        <v>31</v>
      </c>
      <c r="M1396" s="1548">
        <v>46</v>
      </c>
      <c r="N1396" s="1548">
        <v>65</v>
      </c>
      <c r="O1396" s="1548">
        <v>81</v>
      </c>
      <c r="P1396" s="1548">
        <v>60</v>
      </c>
      <c r="Q1396" s="1548">
        <v>85</v>
      </c>
      <c r="R1396" s="1548">
        <v>115</v>
      </c>
      <c r="S1396" s="1548">
        <v>167</v>
      </c>
      <c r="T1396" s="1548">
        <v>134</v>
      </c>
      <c r="U1396" s="1548">
        <v>136</v>
      </c>
      <c r="V1396" s="1548">
        <v>148</v>
      </c>
      <c r="W1396" s="1548">
        <v>180</v>
      </c>
      <c r="X1396" s="1548">
        <v>119</v>
      </c>
      <c r="Y1396" s="1548">
        <v>41</v>
      </c>
      <c r="Z1396" s="1548">
        <v>5</v>
      </c>
      <c r="AA1396" s="1545">
        <v>4</v>
      </c>
      <c r="AB1396" s="1548">
        <v>49</v>
      </c>
      <c r="AC1396" s="1548">
        <v>532</v>
      </c>
      <c r="AD1396" s="1545">
        <v>930</v>
      </c>
      <c r="AE1396" s="1549">
        <v>3.242885506287227</v>
      </c>
      <c r="AF1396" s="1549">
        <v>35.208471211118464</v>
      </c>
      <c r="AG1396" s="1550">
        <v>61.548643282594306</v>
      </c>
    </row>
    <row r="1397" spans="2:33" s="1520" customFormat="1" ht="11.45" customHeight="1">
      <c r="B1397" s="1521"/>
      <c r="C1397" s="1522"/>
      <c r="D1397" s="1523" t="s">
        <v>31</v>
      </c>
      <c r="E1397" s="1508">
        <v>681</v>
      </c>
      <c r="F1397" s="1499">
        <v>7</v>
      </c>
      <c r="G1397" s="1499">
        <v>10</v>
      </c>
      <c r="H1397" s="1499">
        <v>9</v>
      </c>
      <c r="I1397" s="1499">
        <v>8</v>
      </c>
      <c r="J1397" s="1499">
        <v>13</v>
      </c>
      <c r="K1397" s="1499">
        <v>4</v>
      </c>
      <c r="L1397" s="1499">
        <v>20</v>
      </c>
      <c r="M1397" s="1499">
        <v>27</v>
      </c>
      <c r="N1397" s="1499">
        <v>43</v>
      </c>
      <c r="O1397" s="1499">
        <v>37</v>
      </c>
      <c r="P1397" s="1499">
        <v>30</v>
      </c>
      <c r="Q1397" s="1499">
        <v>49</v>
      </c>
      <c r="R1397" s="1499">
        <v>65</v>
      </c>
      <c r="S1397" s="1499">
        <v>89</v>
      </c>
      <c r="T1397" s="1499">
        <v>77</v>
      </c>
      <c r="U1397" s="1499">
        <v>67</v>
      </c>
      <c r="V1397" s="1499">
        <v>56</v>
      </c>
      <c r="W1397" s="1499">
        <v>38</v>
      </c>
      <c r="X1397" s="1499">
        <v>24</v>
      </c>
      <c r="Y1397" s="1499">
        <v>5</v>
      </c>
      <c r="Z1397" s="1499" t="s">
        <v>36</v>
      </c>
      <c r="AA1397" s="1508">
        <v>3</v>
      </c>
      <c r="AB1397" s="1499">
        <v>26</v>
      </c>
      <c r="AC1397" s="1499">
        <v>296</v>
      </c>
      <c r="AD1397" s="1508">
        <v>356</v>
      </c>
      <c r="AE1397" s="1500">
        <v>3.8348082595870205</v>
      </c>
      <c r="AF1397" s="1500">
        <v>43.657817109144545</v>
      </c>
      <c r="AG1397" s="1501">
        <v>52.507374631268434</v>
      </c>
    </row>
    <row r="1398" spans="2:33" s="1520" customFormat="1" ht="11.45" customHeight="1">
      <c r="B1398" s="1536"/>
      <c r="C1398" s="1538"/>
      <c r="D1398" s="1539" t="s">
        <v>32</v>
      </c>
      <c r="E1398" s="1540">
        <v>834</v>
      </c>
      <c r="F1398" s="1541">
        <v>10</v>
      </c>
      <c r="G1398" s="1541">
        <v>6</v>
      </c>
      <c r="H1398" s="1541">
        <v>7</v>
      </c>
      <c r="I1398" s="1541">
        <v>1</v>
      </c>
      <c r="J1398" s="1541">
        <v>14</v>
      </c>
      <c r="K1398" s="1541">
        <v>9</v>
      </c>
      <c r="L1398" s="1541">
        <v>11</v>
      </c>
      <c r="M1398" s="1541">
        <v>19</v>
      </c>
      <c r="N1398" s="1541">
        <v>22</v>
      </c>
      <c r="O1398" s="1541">
        <v>44</v>
      </c>
      <c r="P1398" s="1541">
        <v>30</v>
      </c>
      <c r="Q1398" s="1541">
        <v>36</v>
      </c>
      <c r="R1398" s="1541">
        <v>50</v>
      </c>
      <c r="S1398" s="1541">
        <v>78</v>
      </c>
      <c r="T1398" s="1541">
        <v>57</v>
      </c>
      <c r="U1398" s="1541">
        <v>69</v>
      </c>
      <c r="V1398" s="1541">
        <v>92</v>
      </c>
      <c r="W1398" s="1541">
        <v>142</v>
      </c>
      <c r="X1398" s="1541">
        <v>95</v>
      </c>
      <c r="Y1398" s="1541">
        <v>36</v>
      </c>
      <c r="Z1398" s="1541">
        <v>5</v>
      </c>
      <c r="AA1398" s="1540">
        <v>1</v>
      </c>
      <c r="AB1398" s="1541">
        <v>23</v>
      </c>
      <c r="AC1398" s="1541">
        <v>236</v>
      </c>
      <c r="AD1398" s="1540">
        <v>574</v>
      </c>
      <c r="AE1398" s="1542">
        <v>2.7611044417767108</v>
      </c>
      <c r="AF1398" s="1542">
        <v>28.331332533013203</v>
      </c>
      <c r="AG1398" s="1543">
        <v>68.907563025210081</v>
      </c>
    </row>
    <row r="1399" spans="2:33" s="1520" customFormat="1" ht="11.45" customHeight="1">
      <c r="B1399" s="1544" t="s">
        <v>1884</v>
      </c>
      <c r="C1399" s="1508">
        <v>1046</v>
      </c>
      <c r="D1399" s="1518" t="s">
        <v>1435</v>
      </c>
      <c r="E1399" s="1508">
        <v>2671</v>
      </c>
      <c r="F1399" s="1499">
        <v>77</v>
      </c>
      <c r="G1399" s="1499">
        <v>136</v>
      </c>
      <c r="H1399" s="1499">
        <v>107</v>
      </c>
      <c r="I1399" s="1499">
        <v>95</v>
      </c>
      <c r="J1399" s="1499">
        <v>78</v>
      </c>
      <c r="K1399" s="1499">
        <v>61</v>
      </c>
      <c r="L1399" s="1499">
        <v>80</v>
      </c>
      <c r="M1399" s="1499">
        <v>172</v>
      </c>
      <c r="N1399" s="1499">
        <v>147</v>
      </c>
      <c r="O1399" s="1499">
        <v>141</v>
      </c>
      <c r="P1399" s="1499">
        <v>134</v>
      </c>
      <c r="Q1399" s="1499">
        <v>198</v>
      </c>
      <c r="R1399" s="1499">
        <v>271</v>
      </c>
      <c r="S1399" s="1499">
        <v>407</v>
      </c>
      <c r="T1399" s="1499">
        <v>300</v>
      </c>
      <c r="U1399" s="1499">
        <v>115</v>
      </c>
      <c r="V1399" s="1499">
        <v>76</v>
      </c>
      <c r="W1399" s="1499">
        <v>49</v>
      </c>
      <c r="X1399" s="1499">
        <v>19</v>
      </c>
      <c r="Y1399" s="1499">
        <v>3</v>
      </c>
      <c r="Z1399" s="1499" t="s">
        <v>36</v>
      </c>
      <c r="AA1399" s="1508">
        <v>5</v>
      </c>
      <c r="AB1399" s="1499">
        <v>320</v>
      </c>
      <c r="AC1399" s="1499">
        <v>1377</v>
      </c>
      <c r="AD1399" s="1508">
        <v>969</v>
      </c>
      <c r="AE1399" s="1500">
        <v>12.003000750187546</v>
      </c>
      <c r="AF1399" s="1500">
        <v>51.650412603150784</v>
      </c>
      <c r="AG1399" s="1501">
        <v>36.346586646661663</v>
      </c>
    </row>
    <row r="1400" spans="2:33" s="1520" customFormat="1" ht="11.45" customHeight="1">
      <c r="B1400" s="1521"/>
      <c r="C1400" s="1522"/>
      <c r="D1400" s="1523" t="s">
        <v>31</v>
      </c>
      <c r="E1400" s="1508">
        <v>1264</v>
      </c>
      <c r="F1400" s="1499">
        <v>39</v>
      </c>
      <c r="G1400" s="1499">
        <v>67</v>
      </c>
      <c r="H1400" s="1499">
        <v>50</v>
      </c>
      <c r="I1400" s="1499">
        <v>41</v>
      </c>
      <c r="J1400" s="1499">
        <v>42</v>
      </c>
      <c r="K1400" s="1499">
        <v>27</v>
      </c>
      <c r="L1400" s="1499">
        <v>40</v>
      </c>
      <c r="M1400" s="1499">
        <v>80</v>
      </c>
      <c r="N1400" s="1499">
        <v>65</v>
      </c>
      <c r="O1400" s="1499">
        <v>66</v>
      </c>
      <c r="P1400" s="1499">
        <v>60</v>
      </c>
      <c r="Q1400" s="1499">
        <v>86</v>
      </c>
      <c r="R1400" s="1499">
        <v>122</v>
      </c>
      <c r="S1400" s="1499">
        <v>198</v>
      </c>
      <c r="T1400" s="1499">
        <v>161</v>
      </c>
      <c r="U1400" s="1499">
        <v>56</v>
      </c>
      <c r="V1400" s="1499">
        <v>33</v>
      </c>
      <c r="W1400" s="1499">
        <v>23</v>
      </c>
      <c r="X1400" s="1499">
        <v>4</v>
      </c>
      <c r="Y1400" s="1499">
        <v>1</v>
      </c>
      <c r="Z1400" s="1499" t="s">
        <v>36</v>
      </c>
      <c r="AA1400" s="1508">
        <v>3</v>
      </c>
      <c r="AB1400" s="1499">
        <v>156</v>
      </c>
      <c r="AC1400" s="1499">
        <v>629</v>
      </c>
      <c r="AD1400" s="1508">
        <v>476</v>
      </c>
      <c r="AE1400" s="1500">
        <v>12.371134020618557</v>
      </c>
      <c r="AF1400" s="1500">
        <v>49.881046788263284</v>
      </c>
      <c r="AG1400" s="1501">
        <v>37.747819191118161</v>
      </c>
    </row>
    <row r="1401" spans="2:33" s="1520" customFormat="1" ht="11.45" customHeight="1">
      <c r="B1401" s="1537"/>
      <c r="C1401" s="1546"/>
      <c r="D1401" s="1518" t="s">
        <v>32</v>
      </c>
      <c r="E1401" s="1508">
        <v>1407</v>
      </c>
      <c r="F1401" s="1499">
        <v>38</v>
      </c>
      <c r="G1401" s="1499">
        <v>69</v>
      </c>
      <c r="H1401" s="1499">
        <v>57</v>
      </c>
      <c r="I1401" s="1499">
        <v>54</v>
      </c>
      <c r="J1401" s="1499">
        <v>36</v>
      </c>
      <c r="K1401" s="1499">
        <v>34</v>
      </c>
      <c r="L1401" s="1499">
        <v>40</v>
      </c>
      <c r="M1401" s="1499">
        <v>92</v>
      </c>
      <c r="N1401" s="1499">
        <v>82</v>
      </c>
      <c r="O1401" s="1499">
        <v>75</v>
      </c>
      <c r="P1401" s="1499">
        <v>74</v>
      </c>
      <c r="Q1401" s="1499">
        <v>112</v>
      </c>
      <c r="R1401" s="1499">
        <v>149</v>
      </c>
      <c r="S1401" s="1499">
        <v>209</v>
      </c>
      <c r="T1401" s="1499">
        <v>139</v>
      </c>
      <c r="U1401" s="1499">
        <v>59</v>
      </c>
      <c r="V1401" s="1499">
        <v>43</v>
      </c>
      <c r="W1401" s="1499">
        <v>26</v>
      </c>
      <c r="X1401" s="1499">
        <v>15</v>
      </c>
      <c r="Y1401" s="1499">
        <v>2</v>
      </c>
      <c r="Z1401" s="1499" t="s">
        <v>36</v>
      </c>
      <c r="AA1401" s="1508">
        <v>2</v>
      </c>
      <c r="AB1401" s="1499">
        <v>164</v>
      </c>
      <c r="AC1401" s="1499">
        <v>748</v>
      </c>
      <c r="AD1401" s="1508">
        <v>493</v>
      </c>
      <c r="AE1401" s="1500">
        <v>11.672597864768683</v>
      </c>
      <c r="AF1401" s="1500">
        <v>53.238434163701065</v>
      </c>
      <c r="AG1401" s="1501">
        <v>35.088967971530252</v>
      </c>
    </row>
    <row r="1402" spans="2:33" s="1520" customFormat="1" ht="11.45" customHeight="1">
      <c r="B1402" s="1536" t="s">
        <v>1885</v>
      </c>
      <c r="C1402" s="1545">
        <v>302</v>
      </c>
      <c r="D1402" s="1547" t="s">
        <v>1435</v>
      </c>
      <c r="E1402" s="1545">
        <v>698</v>
      </c>
      <c r="F1402" s="1548">
        <v>9</v>
      </c>
      <c r="G1402" s="1548">
        <v>27</v>
      </c>
      <c r="H1402" s="1548">
        <v>36</v>
      </c>
      <c r="I1402" s="1548">
        <v>30</v>
      </c>
      <c r="J1402" s="1548">
        <v>12</v>
      </c>
      <c r="K1402" s="1548">
        <v>13</v>
      </c>
      <c r="L1402" s="1548">
        <v>15</v>
      </c>
      <c r="M1402" s="1548">
        <v>37</v>
      </c>
      <c r="N1402" s="1548">
        <v>37</v>
      </c>
      <c r="O1402" s="1548">
        <v>41</v>
      </c>
      <c r="P1402" s="1548">
        <v>51</v>
      </c>
      <c r="Q1402" s="1548">
        <v>42</v>
      </c>
      <c r="R1402" s="1548">
        <v>60</v>
      </c>
      <c r="S1402" s="1548">
        <v>84</v>
      </c>
      <c r="T1402" s="1548">
        <v>77</v>
      </c>
      <c r="U1402" s="1548">
        <v>42</v>
      </c>
      <c r="V1402" s="1548">
        <v>35</v>
      </c>
      <c r="W1402" s="1548">
        <v>26</v>
      </c>
      <c r="X1402" s="1548">
        <v>18</v>
      </c>
      <c r="Y1402" s="1548">
        <v>3</v>
      </c>
      <c r="Z1402" s="1548" t="s">
        <v>36</v>
      </c>
      <c r="AA1402" s="1545">
        <v>3</v>
      </c>
      <c r="AB1402" s="1548">
        <v>72</v>
      </c>
      <c r="AC1402" s="1548">
        <v>338</v>
      </c>
      <c r="AD1402" s="1545">
        <v>285</v>
      </c>
      <c r="AE1402" s="1549">
        <v>10.359712230215827</v>
      </c>
      <c r="AF1402" s="1549">
        <v>48.633093525179852</v>
      </c>
      <c r="AG1402" s="1550">
        <v>41.007194244604314</v>
      </c>
    </row>
    <row r="1403" spans="2:33" s="1520" customFormat="1" ht="11.45" customHeight="1">
      <c r="B1403" s="1521"/>
      <c r="C1403" s="1522"/>
      <c r="D1403" s="1523" t="s">
        <v>31</v>
      </c>
      <c r="E1403" s="1508">
        <v>337</v>
      </c>
      <c r="F1403" s="1499">
        <v>5</v>
      </c>
      <c r="G1403" s="1499">
        <v>18</v>
      </c>
      <c r="H1403" s="1499">
        <v>17</v>
      </c>
      <c r="I1403" s="1499">
        <v>20</v>
      </c>
      <c r="J1403" s="1499">
        <v>5</v>
      </c>
      <c r="K1403" s="1499">
        <v>5</v>
      </c>
      <c r="L1403" s="1499">
        <v>7</v>
      </c>
      <c r="M1403" s="1499">
        <v>13</v>
      </c>
      <c r="N1403" s="1499">
        <v>24</v>
      </c>
      <c r="O1403" s="1499">
        <v>22</v>
      </c>
      <c r="P1403" s="1499">
        <v>18</v>
      </c>
      <c r="Q1403" s="1499">
        <v>20</v>
      </c>
      <c r="R1403" s="1499">
        <v>28</v>
      </c>
      <c r="S1403" s="1499">
        <v>41</v>
      </c>
      <c r="T1403" s="1499">
        <v>38</v>
      </c>
      <c r="U1403" s="1499">
        <v>24</v>
      </c>
      <c r="V1403" s="1499">
        <v>11</v>
      </c>
      <c r="W1403" s="1499">
        <v>9</v>
      </c>
      <c r="X1403" s="1499">
        <v>9</v>
      </c>
      <c r="Y1403" s="1499">
        <v>1</v>
      </c>
      <c r="Z1403" s="1499" t="s">
        <v>36</v>
      </c>
      <c r="AA1403" s="1508">
        <v>2</v>
      </c>
      <c r="AB1403" s="1499">
        <v>40</v>
      </c>
      <c r="AC1403" s="1499">
        <v>162</v>
      </c>
      <c r="AD1403" s="1508">
        <v>133</v>
      </c>
      <c r="AE1403" s="1500">
        <v>11.940298507462686</v>
      </c>
      <c r="AF1403" s="1500">
        <v>48.35820895522388</v>
      </c>
      <c r="AG1403" s="1501">
        <v>39.701492537313435</v>
      </c>
    </row>
    <row r="1404" spans="2:33" s="1520" customFormat="1" ht="11.45" customHeight="1" thickBot="1">
      <c r="B1404" s="1524"/>
      <c r="C1404" s="1590"/>
      <c r="D1404" s="1526" t="s">
        <v>32</v>
      </c>
      <c r="E1404" s="1512">
        <v>361</v>
      </c>
      <c r="F1404" s="1513">
        <v>4</v>
      </c>
      <c r="G1404" s="1513">
        <v>9</v>
      </c>
      <c r="H1404" s="1513">
        <v>19</v>
      </c>
      <c r="I1404" s="1513">
        <v>10</v>
      </c>
      <c r="J1404" s="1513">
        <v>7</v>
      </c>
      <c r="K1404" s="1513">
        <v>8</v>
      </c>
      <c r="L1404" s="1513">
        <v>8</v>
      </c>
      <c r="M1404" s="1513">
        <v>24</v>
      </c>
      <c r="N1404" s="1513">
        <v>13</v>
      </c>
      <c r="O1404" s="1513">
        <v>19</v>
      </c>
      <c r="P1404" s="1513">
        <v>33</v>
      </c>
      <c r="Q1404" s="1513">
        <v>22</v>
      </c>
      <c r="R1404" s="1513">
        <v>32</v>
      </c>
      <c r="S1404" s="1513">
        <v>43</v>
      </c>
      <c r="T1404" s="1513">
        <v>39</v>
      </c>
      <c r="U1404" s="1513">
        <v>18</v>
      </c>
      <c r="V1404" s="1513">
        <v>24</v>
      </c>
      <c r="W1404" s="1513">
        <v>17</v>
      </c>
      <c r="X1404" s="1513">
        <v>9</v>
      </c>
      <c r="Y1404" s="1513">
        <v>2</v>
      </c>
      <c r="Z1404" s="1513" t="s">
        <v>36</v>
      </c>
      <c r="AA1404" s="1512">
        <v>1</v>
      </c>
      <c r="AB1404" s="1513">
        <v>32</v>
      </c>
      <c r="AC1404" s="1513">
        <v>176</v>
      </c>
      <c r="AD1404" s="1512">
        <v>152</v>
      </c>
      <c r="AE1404" s="1514">
        <v>8.8888888888888893</v>
      </c>
      <c r="AF1404" s="1514">
        <v>48.888888888888886</v>
      </c>
      <c r="AG1404" s="1515">
        <v>42.222222222222221</v>
      </c>
    </row>
    <row r="1405" spans="2:33" s="1520" customFormat="1" ht="11.45" customHeight="1" thickTop="1">
      <c r="B1405" s="1591" t="s">
        <v>1886</v>
      </c>
      <c r="C1405" s="1508">
        <v>13366</v>
      </c>
      <c r="D1405" s="1518" t="s">
        <v>1435</v>
      </c>
      <c r="E1405" s="1508">
        <v>34756</v>
      </c>
      <c r="F1405" s="1499">
        <v>1478</v>
      </c>
      <c r="G1405" s="1499">
        <v>1776</v>
      </c>
      <c r="H1405" s="1499">
        <v>1699</v>
      </c>
      <c r="I1405" s="1499">
        <v>1505</v>
      </c>
      <c r="J1405" s="1499">
        <v>1148</v>
      </c>
      <c r="K1405" s="1499">
        <v>1300</v>
      </c>
      <c r="L1405" s="1499">
        <v>1652</v>
      </c>
      <c r="M1405" s="1499">
        <v>1834</v>
      </c>
      <c r="N1405" s="1499">
        <v>2003</v>
      </c>
      <c r="O1405" s="1499">
        <v>2219</v>
      </c>
      <c r="P1405" s="1499">
        <v>2019</v>
      </c>
      <c r="Q1405" s="1499">
        <v>2264</v>
      </c>
      <c r="R1405" s="1499">
        <v>2652</v>
      </c>
      <c r="S1405" s="1499">
        <v>2868</v>
      </c>
      <c r="T1405" s="1499">
        <v>2668</v>
      </c>
      <c r="U1405" s="1499">
        <v>1794</v>
      </c>
      <c r="V1405" s="1499">
        <v>1522</v>
      </c>
      <c r="W1405" s="1499">
        <v>1243</v>
      </c>
      <c r="X1405" s="1499">
        <v>663</v>
      </c>
      <c r="Y1405" s="1499">
        <v>240</v>
      </c>
      <c r="Z1405" s="1499">
        <v>44</v>
      </c>
      <c r="AA1405" s="1508">
        <v>165</v>
      </c>
      <c r="AB1405" s="1499">
        <v>4953</v>
      </c>
      <c r="AC1405" s="1499">
        <v>18596</v>
      </c>
      <c r="AD1405" s="1508">
        <v>11042</v>
      </c>
      <c r="AE1405" s="1500">
        <v>14.318753432973894</v>
      </c>
      <c r="AF1405" s="1500">
        <v>53.759648463473155</v>
      </c>
      <c r="AG1405" s="1501">
        <v>31.921598103552945</v>
      </c>
    </row>
    <row r="1406" spans="2:33" s="1520" customFormat="1" ht="11.45" customHeight="1">
      <c r="B1406" s="1521"/>
      <c r="C1406" s="1577"/>
      <c r="D1406" s="1523" t="s">
        <v>31</v>
      </c>
      <c r="E1406" s="1508">
        <v>16276</v>
      </c>
      <c r="F1406" s="1499">
        <v>762</v>
      </c>
      <c r="G1406" s="1499">
        <v>902</v>
      </c>
      <c r="H1406" s="1499">
        <v>855</v>
      </c>
      <c r="I1406" s="1499">
        <v>696</v>
      </c>
      <c r="J1406" s="1499">
        <v>524</v>
      </c>
      <c r="K1406" s="1499">
        <v>629</v>
      </c>
      <c r="L1406" s="1499">
        <v>791</v>
      </c>
      <c r="M1406" s="1499">
        <v>930</v>
      </c>
      <c r="N1406" s="1499">
        <v>962</v>
      </c>
      <c r="O1406" s="1499">
        <v>1089</v>
      </c>
      <c r="P1406" s="1499">
        <v>937</v>
      </c>
      <c r="Q1406" s="1499">
        <v>1044</v>
      </c>
      <c r="R1406" s="1499">
        <v>1271</v>
      </c>
      <c r="S1406" s="1499">
        <v>1448</v>
      </c>
      <c r="T1406" s="1499">
        <v>1331</v>
      </c>
      <c r="U1406" s="1499">
        <v>790</v>
      </c>
      <c r="V1406" s="1499">
        <v>626</v>
      </c>
      <c r="W1406" s="1499">
        <v>370</v>
      </c>
      <c r="X1406" s="1499">
        <v>164</v>
      </c>
      <c r="Y1406" s="1499">
        <v>45</v>
      </c>
      <c r="Z1406" s="1499">
        <v>6</v>
      </c>
      <c r="AA1406" s="1508">
        <v>104</v>
      </c>
      <c r="AB1406" s="1499">
        <v>2519</v>
      </c>
      <c r="AC1406" s="1499">
        <v>8873</v>
      </c>
      <c r="AD1406" s="1508">
        <v>4780</v>
      </c>
      <c r="AE1406" s="1500">
        <v>15.576304724214692</v>
      </c>
      <c r="AF1406" s="1500">
        <v>54.866435814988868</v>
      </c>
      <c r="AG1406" s="1501">
        <v>29.557259460796438</v>
      </c>
    </row>
    <row r="1407" spans="2:33" s="1520" customFormat="1" ht="11.45" customHeight="1" thickBot="1">
      <c r="B1407" s="1524"/>
      <c r="C1407" s="1590"/>
      <c r="D1407" s="1526" t="s">
        <v>32</v>
      </c>
      <c r="E1407" s="1512">
        <v>18480</v>
      </c>
      <c r="F1407" s="1513">
        <v>716</v>
      </c>
      <c r="G1407" s="1513">
        <v>874</v>
      </c>
      <c r="H1407" s="1513">
        <v>844</v>
      </c>
      <c r="I1407" s="1513">
        <v>809</v>
      </c>
      <c r="J1407" s="1513">
        <v>624</v>
      </c>
      <c r="K1407" s="1513">
        <v>671</v>
      </c>
      <c r="L1407" s="1513">
        <v>861</v>
      </c>
      <c r="M1407" s="1513">
        <v>904</v>
      </c>
      <c r="N1407" s="1513">
        <v>1041</v>
      </c>
      <c r="O1407" s="1513">
        <v>1130</v>
      </c>
      <c r="P1407" s="1513">
        <v>1082</v>
      </c>
      <c r="Q1407" s="1513">
        <v>1220</v>
      </c>
      <c r="R1407" s="1513">
        <v>1381</v>
      </c>
      <c r="S1407" s="1513">
        <v>1420</v>
      </c>
      <c r="T1407" s="1513">
        <v>1337</v>
      </c>
      <c r="U1407" s="1513">
        <v>1004</v>
      </c>
      <c r="V1407" s="1513">
        <v>896</v>
      </c>
      <c r="W1407" s="1513">
        <v>873</v>
      </c>
      <c r="X1407" s="1513">
        <v>499</v>
      </c>
      <c r="Y1407" s="1513">
        <v>195</v>
      </c>
      <c r="Z1407" s="1513">
        <v>38</v>
      </c>
      <c r="AA1407" s="1512">
        <v>61</v>
      </c>
      <c r="AB1407" s="1513">
        <v>2434</v>
      </c>
      <c r="AC1407" s="1513">
        <v>9723</v>
      </c>
      <c r="AD1407" s="1512">
        <v>6262</v>
      </c>
      <c r="AE1407" s="1514">
        <v>13.21461534285249</v>
      </c>
      <c r="AF1407" s="1514">
        <v>52.787882078288732</v>
      </c>
      <c r="AG1407" s="1515">
        <v>33.997502578858786</v>
      </c>
    </row>
    <row r="1408" spans="2:33" s="1520" customFormat="1" ht="11.45" customHeight="1" thickTop="1">
      <c r="B1408" s="1516" t="s">
        <v>1887</v>
      </c>
      <c r="C1408" s="1508">
        <v>7166</v>
      </c>
      <c r="D1408" s="1518" t="s">
        <v>1435</v>
      </c>
      <c r="E1408" s="1508">
        <v>19850</v>
      </c>
      <c r="F1408" s="1499">
        <v>1050</v>
      </c>
      <c r="G1408" s="1499">
        <v>1269</v>
      </c>
      <c r="H1408" s="1499">
        <v>1157</v>
      </c>
      <c r="I1408" s="1499">
        <v>943</v>
      </c>
      <c r="J1408" s="1499">
        <v>688</v>
      </c>
      <c r="K1408" s="1499">
        <v>821</v>
      </c>
      <c r="L1408" s="1499">
        <v>1061</v>
      </c>
      <c r="M1408" s="1499">
        <v>1200</v>
      </c>
      <c r="N1408" s="1499">
        <v>1258</v>
      </c>
      <c r="O1408" s="1499">
        <v>1326</v>
      </c>
      <c r="P1408" s="1499">
        <v>1197</v>
      </c>
      <c r="Q1408" s="1499">
        <v>1253</v>
      </c>
      <c r="R1408" s="1499">
        <v>1483</v>
      </c>
      <c r="S1408" s="1499">
        <v>1566</v>
      </c>
      <c r="T1408" s="1499">
        <v>1233</v>
      </c>
      <c r="U1408" s="1499">
        <v>747</v>
      </c>
      <c r="V1408" s="1499">
        <v>589</v>
      </c>
      <c r="W1408" s="1499">
        <v>549</v>
      </c>
      <c r="X1408" s="1499">
        <v>289</v>
      </c>
      <c r="Y1408" s="1499">
        <v>102</v>
      </c>
      <c r="Z1408" s="1499">
        <v>19</v>
      </c>
      <c r="AA1408" s="1508">
        <v>50</v>
      </c>
      <c r="AB1408" s="1499">
        <v>3476</v>
      </c>
      <c r="AC1408" s="1499">
        <v>11230</v>
      </c>
      <c r="AD1408" s="1508">
        <v>5094</v>
      </c>
      <c r="AE1408" s="1500">
        <v>17.555555555555554</v>
      </c>
      <c r="AF1408" s="1500">
        <v>56.717171717171723</v>
      </c>
      <c r="AG1408" s="1501">
        <v>25.727272727272727</v>
      </c>
    </row>
    <row r="1409" spans="2:33" s="1520" customFormat="1" ht="11.45" customHeight="1">
      <c r="B1409" s="1521"/>
      <c r="C1409" s="1577"/>
      <c r="D1409" s="1523" t="s">
        <v>31</v>
      </c>
      <c r="E1409" s="1508">
        <v>9371</v>
      </c>
      <c r="F1409" s="1499">
        <v>546</v>
      </c>
      <c r="G1409" s="1499">
        <v>650</v>
      </c>
      <c r="H1409" s="1499">
        <v>565</v>
      </c>
      <c r="I1409" s="1499">
        <v>440</v>
      </c>
      <c r="J1409" s="1499">
        <v>311</v>
      </c>
      <c r="K1409" s="1499">
        <v>390</v>
      </c>
      <c r="L1409" s="1499">
        <v>505</v>
      </c>
      <c r="M1409" s="1499">
        <v>592</v>
      </c>
      <c r="N1409" s="1499">
        <v>621</v>
      </c>
      <c r="O1409" s="1499">
        <v>635</v>
      </c>
      <c r="P1409" s="1499">
        <v>560</v>
      </c>
      <c r="Q1409" s="1499">
        <v>574</v>
      </c>
      <c r="R1409" s="1499">
        <v>692</v>
      </c>
      <c r="S1409" s="1499">
        <v>791</v>
      </c>
      <c r="T1409" s="1499">
        <v>638</v>
      </c>
      <c r="U1409" s="1499">
        <v>333</v>
      </c>
      <c r="V1409" s="1499">
        <v>241</v>
      </c>
      <c r="W1409" s="1499">
        <v>158</v>
      </c>
      <c r="X1409" s="1499">
        <v>74</v>
      </c>
      <c r="Y1409" s="1499">
        <v>20</v>
      </c>
      <c r="Z1409" s="1499">
        <v>3</v>
      </c>
      <c r="AA1409" s="1508">
        <v>32</v>
      </c>
      <c r="AB1409" s="1499">
        <v>1761</v>
      </c>
      <c r="AC1409" s="1499">
        <v>5320</v>
      </c>
      <c r="AD1409" s="1508">
        <v>2258</v>
      </c>
      <c r="AE1409" s="1500">
        <v>18.856408609058786</v>
      </c>
      <c r="AF1409" s="1500">
        <v>56.965413855873216</v>
      </c>
      <c r="AG1409" s="1501">
        <v>24.178177535067995</v>
      </c>
    </row>
    <row r="1410" spans="2:33" s="1520" customFormat="1" ht="11.45" customHeight="1">
      <c r="B1410" s="1529"/>
      <c r="C1410" s="1580"/>
      <c r="D1410" s="1531" t="s">
        <v>32</v>
      </c>
      <c r="E1410" s="1581">
        <v>10479</v>
      </c>
      <c r="F1410" s="1582">
        <v>504</v>
      </c>
      <c r="G1410" s="1582">
        <v>619</v>
      </c>
      <c r="H1410" s="1582">
        <v>592</v>
      </c>
      <c r="I1410" s="1582">
        <v>503</v>
      </c>
      <c r="J1410" s="1582">
        <v>377</v>
      </c>
      <c r="K1410" s="1582">
        <v>431</v>
      </c>
      <c r="L1410" s="1582">
        <v>556</v>
      </c>
      <c r="M1410" s="1582">
        <v>608</v>
      </c>
      <c r="N1410" s="1582">
        <v>637</v>
      </c>
      <c r="O1410" s="1582">
        <v>691</v>
      </c>
      <c r="P1410" s="1582">
        <v>637</v>
      </c>
      <c r="Q1410" s="1582">
        <v>679</v>
      </c>
      <c r="R1410" s="1582">
        <v>791</v>
      </c>
      <c r="S1410" s="1582">
        <v>775</v>
      </c>
      <c r="T1410" s="1582">
        <v>595</v>
      </c>
      <c r="U1410" s="1582">
        <v>414</v>
      </c>
      <c r="V1410" s="1582">
        <v>348</v>
      </c>
      <c r="W1410" s="1582">
        <v>391</v>
      </c>
      <c r="X1410" s="1582">
        <v>215</v>
      </c>
      <c r="Y1410" s="1582">
        <v>82</v>
      </c>
      <c r="Z1410" s="1582">
        <v>16</v>
      </c>
      <c r="AA1410" s="1581">
        <v>18</v>
      </c>
      <c r="AB1410" s="1582">
        <v>1715</v>
      </c>
      <c r="AC1410" s="1582">
        <v>5910</v>
      </c>
      <c r="AD1410" s="1581">
        <v>2836</v>
      </c>
      <c r="AE1410" s="1534">
        <v>16.394226173405986</v>
      </c>
      <c r="AF1410" s="1534">
        <v>56.495554918267857</v>
      </c>
      <c r="AG1410" s="1535">
        <v>27.110218908326161</v>
      </c>
    </row>
    <row r="1411" spans="2:33" s="1520" customFormat="1" ht="11.45" customHeight="1">
      <c r="B1411" s="1536" t="s">
        <v>1888</v>
      </c>
      <c r="C1411" s="1508">
        <v>44</v>
      </c>
      <c r="D1411" s="1518" t="s">
        <v>1435</v>
      </c>
      <c r="E1411" s="1508">
        <v>172</v>
      </c>
      <c r="F1411" s="1499">
        <v>3</v>
      </c>
      <c r="G1411" s="1499">
        <v>4</v>
      </c>
      <c r="H1411" s="1499">
        <v>4</v>
      </c>
      <c r="I1411" s="1499" t="s">
        <v>36</v>
      </c>
      <c r="J1411" s="1499">
        <v>3</v>
      </c>
      <c r="K1411" s="1499">
        <v>5</v>
      </c>
      <c r="L1411" s="1499">
        <v>3</v>
      </c>
      <c r="M1411" s="1499">
        <v>6</v>
      </c>
      <c r="N1411" s="1499">
        <v>12</v>
      </c>
      <c r="O1411" s="1499">
        <v>8</v>
      </c>
      <c r="P1411" s="1499">
        <v>13</v>
      </c>
      <c r="Q1411" s="1499">
        <v>24</v>
      </c>
      <c r="R1411" s="1499">
        <v>28</v>
      </c>
      <c r="S1411" s="1499">
        <v>20</v>
      </c>
      <c r="T1411" s="1499">
        <v>16</v>
      </c>
      <c r="U1411" s="1499">
        <v>9</v>
      </c>
      <c r="V1411" s="1499">
        <v>7</v>
      </c>
      <c r="W1411" s="1499">
        <v>7</v>
      </c>
      <c r="X1411" s="1499" t="s">
        <v>36</v>
      </c>
      <c r="Y1411" s="1499" t="s">
        <v>36</v>
      </c>
      <c r="Z1411" s="1499" t="s">
        <v>36</v>
      </c>
      <c r="AA1411" s="1508" t="s">
        <v>36</v>
      </c>
      <c r="AB1411" s="1499">
        <v>11</v>
      </c>
      <c r="AC1411" s="1499">
        <v>102</v>
      </c>
      <c r="AD1411" s="1508">
        <v>59</v>
      </c>
      <c r="AE1411" s="1500">
        <v>6.395348837209303</v>
      </c>
      <c r="AF1411" s="1500">
        <v>59.302325581395351</v>
      </c>
      <c r="AG1411" s="1501">
        <v>34.302325581395351</v>
      </c>
    </row>
    <row r="1412" spans="2:33" s="1520" customFormat="1" ht="11.45" customHeight="1">
      <c r="B1412" s="1521"/>
      <c r="C1412" s="1522"/>
      <c r="D1412" s="1523" t="s">
        <v>31</v>
      </c>
      <c r="E1412" s="1508">
        <v>95</v>
      </c>
      <c r="F1412" s="1499">
        <v>2</v>
      </c>
      <c r="G1412" s="1499">
        <v>3</v>
      </c>
      <c r="H1412" s="1499">
        <v>3</v>
      </c>
      <c r="I1412" s="1499" t="s">
        <v>36</v>
      </c>
      <c r="J1412" s="1499">
        <v>1</v>
      </c>
      <c r="K1412" s="1499" t="s">
        <v>36</v>
      </c>
      <c r="L1412" s="1499">
        <v>1</v>
      </c>
      <c r="M1412" s="1499">
        <v>4</v>
      </c>
      <c r="N1412" s="1499">
        <v>7</v>
      </c>
      <c r="O1412" s="1499">
        <v>6</v>
      </c>
      <c r="P1412" s="1499">
        <v>10</v>
      </c>
      <c r="Q1412" s="1499">
        <v>9</v>
      </c>
      <c r="R1412" s="1499">
        <v>18</v>
      </c>
      <c r="S1412" s="1499">
        <v>13</v>
      </c>
      <c r="T1412" s="1499">
        <v>9</v>
      </c>
      <c r="U1412" s="1499">
        <v>4</v>
      </c>
      <c r="V1412" s="1499">
        <v>3</v>
      </c>
      <c r="W1412" s="1499">
        <v>2</v>
      </c>
      <c r="X1412" s="1499" t="s">
        <v>36</v>
      </c>
      <c r="Y1412" s="1499" t="s">
        <v>36</v>
      </c>
      <c r="Z1412" s="1499" t="s">
        <v>36</v>
      </c>
      <c r="AA1412" s="1508" t="s">
        <v>36</v>
      </c>
      <c r="AB1412" s="1499">
        <v>8</v>
      </c>
      <c r="AC1412" s="1499">
        <v>56</v>
      </c>
      <c r="AD1412" s="1508">
        <v>31</v>
      </c>
      <c r="AE1412" s="1500">
        <v>8.4210526315789469</v>
      </c>
      <c r="AF1412" s="1500">
        <v>58.947368421052623</v>
      </c>
      <c r="AG1412" s="1501">
        <v>32.631578947368425</v>
      </c>
    </row>
    <row r="1413" spans="2:33" s="1520" customFormat="1" ht="11.45" customHeight="1">
      <c r="B1413" s="1537"/>
      <c r="C1413" s="1546"/>
      <c r="D1413" s="1518" t="s">
        <v>32</v>
      </c>
      <c r="E1413" s="1508">
        <v>77</v>
      </c>
      <c r="F1413" s="1499">
        <v>1</v>
      </c>
      <c r="G1413" s="1499">
        <v>1</v>
      </c>
      <c r="H1413" s="1499">
        <v>1</v>
      </c>
      <c r="I1413" s="1499" t="s">
        <v>36</v>
      </c>
      <c r="J1413" s="1499">
        <v>2</v>
      </c>
      <c r="K1413" s="1499">
        <v>5</v>
      </c>
      <c r="L1413" s="1499">
        <v>2</v>
      </c>
      <c r="M1413" s="1499">
        <v>2</v>
      </c>
      <c r="N1413" s="1499">
        <v>5</v>
      </c>
      <c r="O1413" s="1499">
        <v>2</v>
      </c>
      <c r="P1413" s="1499">
        <v>3</v>
      </c>
      <c r="Q1413" s="1499">
        <v>15</v>
      </c>
      <c r="R1413" s="1499">
        <v>10</v>
      </c>
      <c r="S1413" s="1499">
        <v>7</v>
      </c>
      <c r="T1413" s="1499">
        <v>7</v>
      </c>
      <c r="U1413" s="1499">
        <v>5</v>
      </c>
      <c r="V1413" s="1499">
        <v>4</v>
      </c>
      <c r="W1413" s="1499">
        <v>5</v>
      </c>
      <c r="X1413" s="1499" t="s">
        <v>36</v>
      </c>
      <c r="Y1413" s="1499" t="s">
        <v>36</v>
      </c>
      <c r="Z1413" s="1499" t="s">
        <v>36</v>
      </c>
      <c r="AA1413" s="1508" t="s">
        <v>36</v>
      </c>
      <c r="AB1413" s="1499">
        <v>3</v>
      </c>
      <c r="AC1413" s="1499">
        <v>46</v>
      </c>
      <c r="AD1413" s="1508">
        <v>28</v>
      </c>
      <c r="AE1413" s="1500">
        <v>3.8961038961038961</v>
      </c>
      <c r="AF1413" s="1500">
        <v>59.740259740259738</v>
      </c>
      <c r="AG1413" s="1501">
        <v>36.363636363636367</v>
      </c>
    </row>
    <row r="1414" spans="2:33" s="1520" customFormat="1" ht="11.45" customHeight="1">
      <c r="B1414" s="1544" t="s">
        <v>1889</v>
      </c>
      <c r="C1414" s="1545">
        <v>386</v>
      </c>
      <c r="D1414" s="1547" t="s">
        <v>1435</v>
      </c>
      <c r="E1414" s="1545">
        <v>913</v>
      </c>
      <c r="F1414" s="1548">
        <v>25</v>
      </c>
      <c r="G1414" s="1548">
        <v>26</v>
      </c>
      <c r="H1414" s="1548">
        <v>28</v>
      </c>
      <c r="I1414" s="1548">
        <v>34</v>
      </c>
      <c r="J1414" s="1548">
        <v>17</v>
      </c>
      <c r="K1414" s="1548">
        <v>18</v>
      </c>
      <c r="L1414" s="1548">
        <v>28</v>
      </c>
      <c r="M1414" s="1548">
        <v>30</v>
      </c>
      <c r="N1414" s="1548">
        <v>38</v>
      </c>
      <c r="O1414" s="1548">
        <v>54</v>
      </c>
      <c r="P1414" s="1548">
        <v>42</v>
      </c>
      <c r="Q1414" s="1548">
        <v>54</v>
      </c>
      <c r="R1414" s="1548">
        <v>88</v>
      </c>
      <c r="S1414" s="1548">
        <v>107</v>
      </c>
      <c r="T1414" s="1548">
        <v>114</v>
      </c>
      <c r="U1414" s="1548">
        <v>74</v>
      </c>
      <c r="V1414" s="1548">
        <v>67</v>
      </c>
      <c r="W1414" s="1548">
        <v>46</v>
      </c>
      <c r="X1414" s="1548">
        <v>17</v>
      </c>
      <c r="Y1414" s="1548">
        <v>6</v>
      </c>
      <c r="Z1414" s="1548" t="s">
        <v>36</v>
      </c>
      <c r="AA1414" s="1545" t="s">
        <v>36</v>
      </c>
      <c r="AB1414" s="1548">
        <v>79</v>
      </c>
      <c r="AC1414" s="1548">
        <v>403</v>
      </c>
      <c r="AD1414" s="1545">
        <v>431</v>
      </c>
      <c r="AE1414" s="1549">
        <v>8.6527929901423875</v>
      </c>
      <c r="AF1414" s="1549">
        <v>44.140197152245349</v>
      </c>
      <c r="AG1414" s="1550">
        <v>47.20700985761227</v>
      </c>
    </row>
    <row r="1415" spans="2:33" s="1520" customFormat="1" ht="11.45" customHeight="1">
      <c r="B1415" s="1521"/>
      <c r="C1415" s="1522"/>
      <c r="D1415" s="1523" t="s">
        <v>31</v>
      </c>
      <c r="E1415" s="1508">
        <v>418</v>
      </c>
      <c r="F1415" s="1499">
        <v>15</v>
      </c>
      <c r="G1415" s="1499">
        <v>13</v>
      </c>
      <c r="H1415" s="1499">
        <v>15</v>
      </c>
      <c r="I1415" s="1499">
        <v>16</v>
      </c>
      <c r="J1415" s="1499">
        <v>9</v>
      </c>
      <c r="K1415" s="1499">
        <v>11</v>
      </c>
      <c r="L1415" s="1499">
        <v>14</v>
      </c>
      <c r="M1415" s="1499">
        <v>17</v>
      </c>
      <c r="N1415" s="1499">
        <v>20</v>
      </c>
      <c r="O1415" s="1499">
        <v>24</v>
      </c>
      <c r="P1415" s="1499">
        <v>17</v>
      </c>
      <c r="Q1415" s="1499">
        <v>29</v>
      </c>
      <c r="R1415" s="1499">
        <v>39</v>
      </c>
      <c r="S1415" s="1499">
        <v>43</v>
      </c>
      <c r="T1415" s="1499">
        <v>62</v>
      </c>
      <c r="U1415" s="1499">
        <v>31</v>
      </c>
      <c r="V1415" s="1499">
        <v>23</v>
      </c>
      <c r="W1415" s="1499">
        <v>14</v>
      </c>
      <c r="X1415" s="1499">
        <v>4</v>
      </c>
      <c r="Y1415" s="1499">
        <v>2</v>
      </c>
      <c r="Z1415" s="1499" t="s">
        <v>36</v>
      </c>
      <c r="AA1415" s="1508" t="s">
        <v>36</v>
      </c>
      <c r="AB1415" s="1499">
        <v>43</v>
      </c>
      <c r="AC1415" s="1499">
        <v>196</v>
      </c>
      <c r="AD1415" s="1508">
        <v>179</v>
      </c>
      <c r="AE1415" s="1500">
        <v>10.287081339712918</v>
      </c>
      <c r="AF1415" s="1500">
        <v>46.889952153110045</v>
      </c>
      <c r="AG1415" s="1501">
        <v>42.822966507177036</v>
      </c>
    </row>
    <row r="1416" spans="2:33" s="1520" customFormat="1" ht="11.45" customHeight="1">
      <c r="B1416" s="1537"/>
      <c r="C1416" s="1538"/>
      <c r="D1416" s="1539" t="s">
        <v>32</v>
      </c>
      <c r="E1416" s="1540">
        <v>495</v>
      </c>
      <c r="F1416" s="1541">
        <v>10</v>
      </c>
      <c r="G1416" s="1541">
        <v>13</v>
      </c>
      <c r="H1416" s="1541">
        <v>13</v>
      </c>
      <c r="I1416" s="1541">
        <v>18</v>
      </c>
      <c r="J1416" s="1541">
        <v>8</v>
      </c>
      <c r="K1416" s="1541">
        <v>7</v>
      </c>
      <c r="L1416" s="1541">
        <v>14</v>
      </c>
      <c r="M1416" s="1541">
        <v>13</v>
      </c>
      <c r="N1416" s="1541">
        <v>18</v>
      </c>
      <c r="O1416" s="1541">
        <v>30</v>
      </c>
      <c r="P1416" s="1541">
        <v>25</v>
      </c>
      <c r="Q1416" s="1541">
        <v>25</v>
      </c>
      <c r="R1416" s="1541">
        <v>49</v>
      </c>
      <c r="S1416" s="1541">
        <v>64</v>
      </c>
      <c r="T1416" s="1541">
        <v>52</v>
      </c>
      <c r="U1416" s="1541">
        <v>43</v>
      </c>
      <c r="V1416" s="1541">
        <v>44</v>
      </c>
      <c r="W1416" s="1541">
        <v>32</v>
      </c>
      <c r="X1416" s="1541">
        <v>13</v>
      </c>
      <c r="Y1416" s="1541">
        <v>4</v>
      </c>
      <c r="Z1416" s="1541" t="s">
        <v>36</v>
      </c>
      <c r="AA1416" s="1540" t="s">
        <v>36</v>
      </c>
      <c r="AB1416" s="1541">
        <v>36</v>
      </c>
      <c r="AC1416" s="1541">
        <v>207</v>
      </c>
      <c r="AD1416" s="1540">
        <v>252</v>
      </c>
      <c r="AE1416" s="1542">
        <v>7.2727272727272725</v>
      </c>
      <c r="AF1416" s="1542">
        <v>41.818181818181813</v>
      </c>
      <c r="AG1416" s="1543">
        <v>50.909090909090907</v>
      </c>
    </row>
    <row r="1417" spans="2:33" s="1520" customFormat="1" ht="11.45" customHeight="1">
      <c r="B1417" s="1544" t="s">
        <v>1890</v>
      </c>
      <c r="C1417" s="1508">
        <v>72</v>
      </c>
      <c r="D1417" s="1518" t="s">
        <v>1435</v>
      </c>
      <c r="E1417" s="1508">
        <v>168</v>
      </c>
      <c r="F1417" s="1499">
        <v>4</v>
      </c>
      <c r="G1417" s="1499">
        <v>6</v>
      </c>
      <c r="H1417" s="1499">
        <v>5</v>
      </c>
      <c r="I1417" s="1499">
        <v>6</v>
      </c>
      <c r="J1417" s="1499">
        <v>5</v>
      </c>
      <c r="K1417" s="1499">
        <v>2</v>
      </c>
      <c r="L1417" s="1499">
        <v>6</v>
      </c>
      <c r="M1417" s="1499">
        <v>8</v>
      </c>
      <c r="N1417" s="1499">
        <v>11</v>
      </c>
      <c r="O1417" s="1499">
        <v>6</v>
      </c>
      <c r="P1417" s="1499">
        <v>7</v>
      </c>
      <c r="Q1417" s="1499">
        <v>12</v>
      </c>
      <c r="R1417" s="1499">
        <v>15</v>
      </c>
      <c r="S1417" s="1499">
        <v>24</v>
      </c>
      <c r="T1417" s="1499">
        <v>21</v>
      </c>
      <c r="U1417" s="1499">
        <v>13</v>
      </c>
      <c r="V1417" s="1499">
        <v>11</v>
      </c>
      <c r="W1417" s="1499">
        <v>5</v>
      </c>
      <c r="X1417" s="1499" t="s">
        <v>36</v>
      </c>
      <c r="Y1417" s="1499" t="s">
        <v>36</v>
      </c>
      <c r="Z1417" s="1499">
        <v>1</v>
      </c>
      <c r="AA1417" s="1508" t="s">
        <v>36</v>
      </c>
      <c r="AB1417" s="1499">
        <v>15</v>
      </c>
      <c r="AC1417" s="1499">
        <v>78</v>
      </c>
      <c r="AD1417" s="1508">
        <v>75</v>
      </c>
      <c r="AE1417" s="1500">
        <v>8.9285714285714288</v>
      </c>
      <c r="AF1417" s="1500">
        <v>46.428571428571431</v>
      </c>
      <c r="AG1417" s="1501">
        <v>44.642857142857146</v>
      </c>
    </row>
    <row r="1418" spans="2:33" s="1520" customFormat="1" ht="11.45" customHeight="1">
      <c r="B1418" s="1521"/>
      <c r="C1418" s="1522"/>
      <c r="D1418" s="1523" t="s">
        <v>31</v>
      </c>
      <c r="E1418" s="1508">
        <v>81</v>
      </c>
      <c r="F1418" s="1499">
        <v>3</v>
      </c>
      <c r="G1418" s="1499">
        <v>4</v>
      </c>
      <c r="H1418" s="1499" t="s">
        <v>36</v>
      </c>
      <c r="I1418" s="1499">
        <v>4</v>
      </c>
      <c r="J1418" s="1499">
        <v>2</v>
      </c>
      <c r="K1418" s="1499">
        <v>1</v>
      </c>
      <c r="L1418" s="1499">
        <v>1</v>
      </c>
      <c r="M1418" s="1499">
        <v>6</v>
      </c>
      <c r="N1418" s="1499">
        <v>6</v>
      </c>
      <c r="O1418" s="1499">
        <v>2</v>
      </c>
      <c r="P1418" s="1499">
        <v>5</v>
      </c>
      <c r="Q1418" s="1499">
        <v>4</v>
      </c>
      <c r="R1418" s="1499">
        <v>6</v>
      </c>
      <c r="S1418" s="1499">
        <v>18</v>
      </c>
      <c r="T1418" s="1499">
        <v>6</v>
      </c>
      <c r="U1418" s="1499">
        <v>7</v>
      </c>
      <c r="V1418" s="1499">
        <v>4</v>
      </c>
      <c r="W1418" s="1499">
        <v>1</v>
      </c>
      <c r="X1418" s="1499" t="s">
        <v>36</v>
      </c>
      <c r="Y1418" s="1499" t="s">
        <v>36</v>
      </c>
      <c r="Z1418" s="1499">
        <v>1</v>
      </c>
      <c r="AA1418" s="1508" t="s">
        <v>36</v>
      </c>
      <c r="AB1418" s="1499">
        <v>7</v>
      </c>
      <c r="AC1418" s="1499">
        <v>37</v>
      </c>
      <c r="AD1418" s="1508">
        <v>37</v>
      </c>
      <c r="AE1418" s="1500">
        <v>8.6419753086419746</v>
      </c>
      <c r="AF1418" s="1500">
        <v>45.679012345679013</v>
      </c>
      <c r="AG1418" s="1501">
        <v>45.679012345679013</v>
      </c>
    </row>
    <row r="1419" spans="2:33" s="1520" customFormat="1" ht="11.45" customHeight="1">
      <c r="B1419" s="1537"/>
      <c r="C1419" s="1546"/>
      <c r="D1419" s="1518" t="s">
        <v>32</v>
      </c>
      <c r="E1419" s="1508">
        <v>87</v>
      </c>
      <c r="F1419" s="1499">
        <v>1</v>
      </c>
      <c r="G1419" s="1499">
        <v>2</v>
      </c>
      <c r="H1419" s="1499">
        <v>5</v>
      </c>
      <c r="I1419" s="1499">
        <v>2</v>
      </c>
      <c r="J1419" s="1499">
        <v>3</v>
      </c>
      <c r="K1419" s="1499">
        <v>1</v>
      </c>
      <c r="L1419" s="1499">
        <v>5</v>
      </c>
      <c r="M1419" s="1499">
        <v>2</v>
      </c>
      <c r="N1419" s="1499">
        <v>5</v>
      </c>
      <c r="O1419" s="1499">
        <v>4</v>
      </c>
      <c r="P1419" s="1499">
        <v>2</v>
      </c>
      <c r="Q1419" s="1499">
        <v>8</v>
      </c>
      <c r="R1419" s="1499">
        <v>9</v>
      </c>
      <c r="S1419" s="1499">
        <v>6</v>
      </c>
      <c r="T1419" s="1499">
        <v>15</v>
      </c>
      <c r="U1419" s="1499">
        <v>6</v>
      </c>
      <c r="V1419" s="1499">
        <v>7</v>
      </c>
      <c r="W1419" s="1499">
        <v>4</v>
      </c>
      <c r="X1419" s="1499" t="s">
        <v>36</v>
      </c>
      <c r="Y1419" s="1499" t="s">
        <v>36</v>
      </c>
      <c r="Z1419" s="1499" t="s">
        <v>36</v>
      </c>
      <c r="AA1419" s="1508" t="s">
        <v>36</v>
      </c>
      <c r="AB1419" s="1499">
        <v>8</v>
      </c>
      <c r="AC1419" s="1499">
        <v>41</v>
      </c>
      <c r="AD1419" s="1508">
        <v>38</v>
      </c>
      <c r="AE1419" s="1500">
        <v>9.1954022988505741</v>
      </c>
      <c r="AF1419" s="1500">
        <v>47.126436781609193</v>
      </c>
      <c r="AG1419" s="1501">
        <v>43.678160919540232</v>
      </c>
    </row>
    <row r="1420" spans="2:33" s="1520" customFormat="1" ht="11.45" customHeight="1">
      <c r="B1420" s="1544" t="s">
        <v>1891</v>
      </c>
      <c r="C1420" s="1545">
        <v>236</v>
      </c>
      <c r="D1420" s="1547" t="s">
        <v>1435</v>
      </c>
      <c r="E1420" s="1545">
        <v>615</v>
      </c>
      <c r="F1420" s="1548">
        <v>19</v>
      </c>
      <c r="G1420" s="1548">
        <v>22</v>
      </c>
      <c r="H1420" s="1548">
        <v>22</v>
      </c>
      <c r="I1420" s="1548">
        <v>20</v>
      </c>
      <c r="J1420" s="1548">
        <v>17</v>
      </c>
      <c r="K1420" s="1548">
        <v>13</v>
      </c>
      <c r="L1420" s="1548">
        <v>20</v>
      </c>
      <c r="M1420" s="1548">
        <v>22</v>
      </c>
      <c r="N1420" s="1548">
        <v>20</v>
      </c>
      <c r="O1420" s="1548">
        <v>27</v>
      </c>
      <c r="P1420" s="1548">
        <v>20</v>
      </c>
      <c r="Q1420" s="1548">
        <v>38</v>
      </c>
      <c r="R1420" s="1548">
        <v>50</v>
      </c>
      <c r="S1420" s="1548">
        <v>82</v>
      </c>
      <c r="T1420" s="1548">
        <v>64</v>
      </c>
      <c r="U1420" s="1548">
        <v>50</v>
      </c>
      <c r="V1420" s="1548">
        <v>36</v>
      </c>
      <c r="W1420" s="1548">
        <v>44</v>
      </c>
      <c r="X1420" s="1548">
        <v>24</v>
      </c>
      <c r="Y1420" s="1548">
        <v>4</v>
      </c>
      <c r="Z1420" s="1548">
        <v>1</v>
      </c>
      <c r="AA1420" s="1545" t="s">
        <v>36</v>
      </c>
      <c r="AB1420" s="1548">
        <v>63</v>
      </c>
      <c r="AC1420" s="1548">
        <v>247</v>
      </c>
      <c r="AD1420" s="1545">
        <v>305</v>
      </c>
      <c r="AE1420" s="1549">
        <v>10.24390243902439</v>
      </c>
      <c r="AF1420" s="1549">
        <v>40.162601626016261</v>
      </c>
      <c r="AG1420" s="1550">
        <v>49.59349593495935</v>
      </c>
    </row>
    <row r="1421" spans="2:33" s="1520" customFormat="1" ht="11.45" customHeight="1">
      <c r="B1421" s="1521"/>
      <c r="C1421" s="1522"/>
      <c r="D1421" s="1523" t="s">
        <v>31</v>
      </c>
      <c r="E1421" s="1508">
        <v>290</v>
      </c>
      <c r="F1421" s="1499">
        <v>7</v>
      </c>
      <c r="G1421" s="1499">
        <v>11</v>
      </c>
      <c r="H1421" s="1499">
        <v>9</v>
      </c>
      <c r="I1421" s="1499">
        <v>10</v>
      </c>
      <c r="J1421" s="1499">
        <v>12</v>
      </c>
      <c r="K1421" s="1499">
        <v>9</v>
      </c>
      <c r="L1421" s="1499">
        <v>12</v>
      </c>
      <c r="M1421" s="1499">
        <v>14</v>
      </c>
      <c r="N1421" s="1499">
        <v>7</v>
      </c>
      <c r="O1421" s="1499">
        <v>10</v>
      </c>
      <c r="P1421" s="1499">
        <v>10</v>
      </c>
      <c r="Q1421" s="1499">
        <v>22</v>
      </c>
      <c r="R1421" s="1499">
        <v>27</v>
      </c>
      <c r="S1421" s="1499">
        <v>41</v>
      </c>
      <c r="T1421" s="1499">
        <v>32</v>
      </c>
      <c r="U1421" s="1499">
        <v>28</v>
      </c>
      <c r="V1421" s="1499">
        <v>14</v>
      </c>
      <c r="W1421" s="1499">
        <v>8</v>
      </c>
      <c r="X1421" s="1499">
        <v>6</v>
      </c>
      <c r="Y1421" s="1499">
        <v>1</v>
      </c>
      <c r="Z1421" s="1499" t="s">
        <v>36</v>
      </c>
      <c r="AA1421" s="1508" t="s">
        <v>36</v>
      </c>
      <c r="AB1421" s="1499">
        <v>27</v>
      </c>
      <c r="AC1421" s="1499">
        <v>133</v>
      </c>
      <c r="AD1421" s="1508">
        <v>130</v>
      </c>
      <c r="AE1421" s="1500">
        <v>9.3103448275862082</v>
      </c>
      <c r="AF1421" s="1500">
        <v>45.862068965517238</v>
      </c>
      <c r="AG1421" s="1501">
        <v>44.827586206896555</v>
      </c>
    </row>
    <row r="1422" spans="2:33" s="1520" customFormat="1" ht="11.45" customHeight="1">
      <c r="B1422" s="1537"/>
      <c r="C1422" s="1538"/>
      <c r="D1422" s="1539" t="s">
        <v>32</v>
      </c>
      <c r="E1422" s="1540">
        <v>325</v>
      </c>
      <c r="F1422" s="1541">
        <v>12</v>
      </c>
      <c r="G1422" s="1541">
        <v>11</v>
      </c>
      <c r="H1422" s="1541">
        <v>13</v>
      </c>
      <c r="I1422" s="1541">
        <v>10</v>
      </c>
      <c r="J1422" s="1541">
        <v>5</v>
      </c>
      <c r="K1422" s="1541">
        <v>4</v>
      </c>
      <c r="L1422" s="1541">
        <v>8</v>
      </c>
      <c r="M1422" s="1541">
        <v>8</v>
      </c>
      <c r="N1422" s="1541">
        <v>13</v>
      </c>
      <c r="O1422" s="1541">
        <v>17</v>
      </c>
      <c r="P1422" s="1541">
        <v>10</v>
      </c>
      <c r="Q1422" s="1541">
        <v>16</v>
      </c>
      <c r="R1422" s="1541">
        <v>23</v>
      </c>
      <c r="S1422" s="1541">
        <v>41</v>
      </c>
      <c r="T1422" s="1541">
        <v>32</v>
      </c>
      <c r="U1422" s="1541">
        <v>22</v>
      </c>
      <c r="V1422" s="1541">
        <v>22</v>
      </c>
      <c r="W1422" s="1541">
        <v>36</v>
      </c>
      <c r="X1422" s="1541">
        <v>18</v>
      </c>
      <c r="Y1422" s="1541">
        <v>3</v>
      </c>
      <c r="Z1422" s="1541">
        <v>1</v>
      </c>
      <c r="AA1422" s="1540" t="s">
        <v>36</v>
      </c>
      <c r="AB1422" s="1541">
        <v>36</v>
      </c>
      <c r="AC1422" s="1541">
        <v>114</v>
      </c>
      <c r="AD1422" s="1540">
        <v>175</v>
      </c>
      <c r="AE1422" s="1542">
        <v>11.076923076923077</v>
      </c>
      <c r="AF1422" s="1542">
        <v>35.07692307692308</v>
      </c>
      <c r="AG1422" s="1543">
        <v>53.846153846153847</v>
      </c>
    </row>
    <row r="1423" spans="2:33" s="1520" customFormat="1" ht="11.45" customHeight="1">
      <c r="B1423" s="1544" t="s">
        <v>1892</v>
      </c>
      <c r="C1423" s="1508">
        <v>14</v>
      </c>
      <c r="D1423" s="1518" t="s">
        <v>1435</v>
      </c>
      <c r="E1423" s="1508">
        <v>40</v>
      </c>
      <c r="F1423" s="1499">
        <v>3</v>
      </c>
      <c r="G1423" s="1499">
        <v>3</v>
      </c>
      <c r="H1423" s="1499">
        <v>2</v>
      </c>
      <c r="I1423" s="1499" t="s">
        <v>36</v>
      </c>
      <c r="J1423" s="1499" t="s">
        <v>36</v>
      </c>
      <c r="K1423" s="1499">
        <v>4</v>
      </c>
      <c r="L1423" s="1499">
        <v>2</v>
      </c>
      <c r="M1423" s="1499">
        <v>1</v>
      </c>
      <c r="N1423" s="1499">
        <v>2</v>
      </c>
      <c r="O1423" s="1499">
        <v>3</v>
      </c>
      <c r="P1423" s="1499">
        <v>2</v>
      </c>
      <c r="Q1423" s="1499">
        <v>4</v>
      </c>
      <c r="R1423" s="1499">
        <v>3</v>
      </c>
      <c r="S1423" s="1499">
        <v>6</v>
      </c>
      <c r="T1423" s="1499">
        <v>3</v>
      </c>
      <c r="U1423" s="1499">
        <v>1</v>
      </c>
      <c r="V1423" s="1499">
        <v>1</v>
      </c>
      <c r="W1423" s="1499" t="s">
        <v>36</v>
      </c>
      <c r="X1423" s="1499" t="s">
        <v>36</v>
      </c>
      <c r="Y1423" s="1499" t="s">
        <v>36</v>
      </c>
      <c r="Z1423" s="1499" t="s">
        <v>36</v>
      </c>
      <c r="AA1423" s="1508" t="s">
        <v>36</v>
      </c>
      <c r="AB1423" s="1499">
        <v>8</v>
      </c>
      <c r="AC1423" s="1499">
        <v>21</v>
      </c>
      <c r="AD1423" s="1508">
        <v>11</v>
      </c>
      <c r="AE1423" s="1500">
        <v>20</v>
      </c>
      <c r="AF1423" s="1500">
        <v>52.5</v>
      </c>
      <c r="AG1423" s="1501">
        <v>27.500000000000004</v>
      </c>
    </row>
    <row r="1424" spans="2:33" s="1520" customFormat="1" ht="11.45" customHeight="1">
      <c r="B1424" s="1521"/>
      <c r="C1424" s="1522"/>
      <c r="D1424" s="1523" t="s">
        <v>31</v>
      </c>
      <c r="E1424" s="1508">
        <v>21</v>
      </c>
      <c r="F1424" s="1499">
        <v>3</v>
      </c>
      <c r="G1424" s="1499">
        <v>2</v>
      </c>
      <c r="H1424" s="1499">
        <v>2</v>
      </c>
      <c r="I1424" s="1499" t="s">
        <v>36</v>
      </c>
      <c r="J1424" s="1499" t="s">
        <v>36</v>
      </c>
      <c r="K1424" s="1499">
        <v>1</v>
      </c>
      <c r="L1424" s="1499">
        <v>1</v>
      </c>
      <c r="M1424" s="1499">
        <v>1</v>
      </c>
      <c r="N1424" s="1499">
        <v>2</v>
      </c>
      <c r="O1424" s="1499">
        <v>1</v>
      </c>
      <c r="P1424" s="1499">
        <v>1</v>
      </c>
      <c r="Q1424" s="1499">
        <v>2</v>
      </c>
      <c r="R1424" s="1499">
        <v>1</v>
      </c>
      <c r="S1424" s="1499">
        <v>2</v>
      </c>
      <c r="T1424" s="1499">
        <v>1</v>
      </c>
      <c r="U1424" s="1499">
        <v>1</v>
      </c>
      <c r="V1424" s="1499" t="s">
        <v>36</v>
      </c>
      <c r="W1424" s="1499" t="s">
        <v>36</v>
      </c>
      <c r="X1424" s="1499" t="s">
        <v>36</v>
      </c>
      <c r="Y1424" s="1499" t="s">
        <v>36</v>
      </c>
      <c r="Z1424" s="1499" t="s">
        <v>36</v>
      </c>
      <c r="AA1424" s="1508" t="s">
        <v>36</v>
      </c>
      <c r="AB1424" s="1499">
        <v>7</v>
      </c>
      <c r="AC1424" s="1499">
        <v>10</v>
      </c>
      <c r="AD1424" s="1508">
        <v>4</v>
      </c>
      <c r="AE1424" s="1500">
        <v>33.333333333333329</v>
      </c>
      <c r="AF1424" s="1500">
        <v>47.619047619047613</v>
      </c>
      <c r="AG1424" s="1501">
        <v>19.047619047619047</v>
      </c>
    </row>
    <row r="1425" spans="2:64" s="1520" customFormat="1" ht="11.45" customHeight="1">
      <c r="B1425" s="1537"/>
      <c r="C1425" s="1538"/>
      <c r="D1425" s="1539" t="s">
        <v>32</v>
      </c>
      <c r="E1425" s="1540">
        <v>19</v>
      </c>
      <c r="F1425" s="1541" t="s">
        <v>36</v>
      </c>
      <c r="G1425" s="1541">
        <v>1</v>
      </c>
      <c r="H1425" s="1541" t="s">
        <v>36</v>
      </c>
      <c r="I1425" s="1541" t="s">
        <v>36</v>
      </c>
      <c r="J1425" s="1541" t="s">
        <v>36</v>
      </c>
      <c r="K1425" s="1541">
        <v>3</v>
      </c>
      <c r="L1425" s="1541">
        <v>1</v>
      </c>
      <c r="M1425" s="1541" t="s">
        <v>36</v>
      </c>
      <c r="N1425" s="1541" t="s">
        <v>36</v>
      </c>
      <c r="O1425" s="1541">
        <v>2</v>
      </c>
      <c r="P1425" s="1541">
        <v>1</v>
      </c>
      <c r="Q1425" s="1541">
        <v>2</v>
      </c>
      <c r="R1425" s="1541">
        <v>2</v>
      </c>
      <c r="S1425" s="1541">
        <v>4</v>
      </c>
      <c r="T1425" s="1541">
        <v>2</v>
      </c>
      <c r="U1425" s="1541" t="s">
        <v>36</v>
      </c>
      <c r="V1425" s="1541">
        <v>1</v>
      </c>
      <c r="W1425" s="1541" t="s">
        <v>36</v>
      </c>
      <c r="X1425" s="1541" t="s">
        <v>36</v>
      </c>
      <c r="Y1425" s="1541" t="s">
        <v>36</v>
      </c>
      <c r="Z1425" s="1541" t="s">
        <v>36</v>
      </c>
      <c r="AA1425" s="1540" t="s">
        <v>36</v>
      </c>
      <c r="AB1425" s="1541">
        <v>1</v>
      </c>
      <c r="AC1425" s="1541">
        <v>11</v>
      </c>
      <c r="AD1425" s="1540">
        <v>7</v>
      </c>
      <c r="AE1425" s="1542">
        <v>5.2631578947368416</v>
      </c>
      <c r="AF1425" s="1542">
        <v>57.894736842105267</v>
      </c>
      <c r="AG1425" s="1543">
        <v>36.84210526315789</v>
      </c>
    </row>
    <row r="1426" spans="2:64" s="1520" customFormat="1" ht="11.45" customHeight="1">
      <c r="B1426" s="1544" t="s">
        <v>1893</v>
      </c>
      <c r="C1426" s="1508">
        <v>445</v>
      </c>
      <c r="D1426" s="1518" t="s">
        <v>1435</v>
      </c>
      <c r="E1426" s="1508">
        <v>1571</v>
      </c>
      <c r="F1426" s="1499">
        <v>109</v>
      </c>
      <c r="G1426" s="1499">
        <v>134</v>
      </c>
      <c r="H1426" s="1499">
        <v>91</v>
      </c>
      <c r="I1426" s="1499">
        <v>59</v>
      </c>
      <c r="J1426" s="1499">
        <v>48</v>
      </c>
      <c r="K1426" s="1499">
        <v>71</v>
      </c>
      <c r="L1426" s="1499">
        <v>100</v>
      </c>
      <c r="M1426" s="1499">
        <v>88</v>
      </c>
      <c r="N1426" s="1499">
        <v>93</v>
      </c>
      <c r="O1426" s="1499">
        <v>93</v>
      </c>
      <c r="P1426" s="1499">
        <v>113</v>
      </c>
      <c r="Q1426" s="1499">
        <v>90</v>
      </c>
      <c r="R1426" s="1499">
        <v>60</v>
      </c>
      <c r="S1426" s="1499">
        <v>55</v>
      </c>
      <c r="T1426" s="1499">
        <v>62</v>
      </c>
      <c r="U1426" s="1499">
        <v>72</v>
      </c>
      <c r="V1426" s="1499">
        <v>54</v>
      </c>
      <c r="W1426" s="1499">
        <v>83</v>
      </c>
      <c r="X1426" s="1499">
        <v>59</v>
      </c>
      <c r="Y1426" s="1499">
        <v>30</v>
      </c>
      <c r="Z1426" s="1499">
        <v>6</v>
      </c>
      <c r="AA1426" s="1508">
        <v>1</v>
      </c>
      <c r="AB1426" s="1499">
        <v>334</v>
      </c>
      <c r="AC1426" s="1499">
        <v>815</v>
      </c>
      <c r="AD1426" s="1508">
        <v>421</v>
      </c>
      <c r="AE1426" s="1500">
        <v>21.273885350318473</v>
      </c>
      <c r="AF1426" s="1500">
        <v>51.910828025477706</v>
      </c>
      <c r="AG1426" s="1501">
        <v>26.815286624203821</v>
      </c>
    </row>
    <row r="1427" spans="2:64" s="1520" customFormat="1" ht="11.45" customHeight="1">
      <c r="B1427" s="1521"/>
      <c r="C1427" s="1522"/>
      <c r="D1427" s="1523" t="s">
        <v>31</v>
      </c>
      <c r="E1427" s="1508">
        <v>689</v>
      </c>
      <c r="F1427" s="1499">
        <v>55</v>
      </c>
      <c r="G1427" s="1499">
        <v>56</v>
      </c>
      <c r="H1427" s="1499">
        <v>45</v>
      </c>
      <c r="I1427" s="1499">
        <v>24</v>
      </c>
      <c r="J1427" s="1499">
        <v>22</v>
      </c>
      <c r="K1427" s="1499">
        <v>28</v>
      </c>
      <c r="L1427" s="1499">
        <v>50</v>
      </c>
      <c r="M1427" s="1499">
        <v>47</v>
      </c>
      <c r="N1427" s="1499">
        <v>49</v>
      </c>
      <c r="O1427" s="1499">
        <v>46</v>
      </c>
      <c r="P1427" s="1499">
        <v>53</v>
      </c>
      <c r="Q1427" s="1499">
        <v>38</v>
      </c>
      <c r="R1427" s="1499">
        <v>32</v>
      </c>
      <c r="S1427" s="1499">
        <v>24</v>
      </c>
      <c r="T1427" s="1499">
        <v>32</v>
      </c>
      <c r="U1427" s="1499">
        <v>24</v>
      </c>
      <c r="V1427" s="1499">
        <v>22</v>
      </c>
      <c r="W1427" s="1499">
        <v>22</v>
      </c>
      <c r="X1427" s="1499">
        <v>15</v>
      </c>
      <c r="Y1427" s="1499">
        <v>3</v>
      </c>
      <c r="Z1427" s="1499">
        <v>1</v>
      </c>
      <c r="AA1427" s="1508">
        <v>1</v>
      </c>
      <c r="AB1427" s="1499">
        <v>156</v>
      </c>
      <c r="AC1427" s="1499">
        <v>389</v>
      </c>
      <c r="AD1427" s="1508">
        <v>143</v>
      </c>
      <c r="AE1427" s="1500">
        <v>22.674418604651162</v>
      </c>
      <c r="AF1427" s="1500">
        <v>56.540697674418603</v>
      </c>
      <c r="AG1427" s="1501">
        <v>20.784883720930232</v>
      </c>
    </row>
    <row r="1428" spans="2:64" s="1520" customFormat="1" ht="11.45" customHeight="1" thickBot="1">
      <c r="B1428" s="1551"/>
      <c r="C1428" s="1552"/>
      <c r="D1428" s="1553" t="s">
        <v>32</v>
      </c>
      <c r="E1428" s="1554">
        <v>882</v>
      </c>
      <c r="F1428" s="1555">
        <v>54</v>
      </c>
      <c r="G1428" s="1555">
        <v>78</v>
      </c>
      <c r="H1428" s="1555">
        <v>46</v>
      </c>
      <c r="I1428" s="1555">
        <v>35</v>
      </c>
      <c r="J1428" s="1555">
        <v>26</v>
      </c>
      <c r="K1428" s="1555">
        <v>43</v>
      </c>
      <c r="L1428" s="1555">
        <v>50</v>
      </c>
      <c r="M1428" s="1555">
        <v>41</v>
      </c>
      <c r="N1428" s="1555">
        <v>44</v>
      </c>
      <c r="O1428" s="1555">
        <v>47</v>
      </c>
      <c r="P1428" s="1555">
        <v>60</v>
      </c>
      <c r="Q1428" s="1555">
        <v>52</v>
      </c>
      <c r="R1428" s="1555">
        <v>28</v>
      </c>
      <c r="S1428" s="1555">
        <v>31</v>
      </c>
      <c r="T1428" s="1555">
        <v>30</v>
      </c>
      <c r="U1428" s="1555">
        <v>48</v>
      </c>
      <c r="V1428" s="1555">
        <v>32</v>
      </c>
      <c r="W1428" s="1555">
        <v>61</v>
      </c>
      <c r="X1428" s="1555">
        <v>44</v>
      </c>
      <c r="Y1428" s="1555">
        <v>27</v>
      </c>
      <c r="Z1428" s="1555">
        <v>5</v>
      </c>
      <c r="AA1428" s="1554" t="s">
        <v>36</v>
      </c>
      <c r="AB1428" s="1555">
        <v>178</v>
      </c>
      <c r="AC1428" s="1555">
        <v>426</v>
      </c>
      <c r="AD1428" s="1554">
        <v>278</v>
      </c>
      <c r="AE1428" s="1556">
        <v>20.181405895691608</v>
      </c>
      <c r="AF1428" s="1556">
        <v>48.299319727891152</v>
      </c>
      <c r="AG1428" s="1557">
        <v>31.519274376417233</v>
      </c>
    </row>
    <row r="1429" spans="2:64" s="1482" customFormat="1" ht="14.25">
      <c r="B1429" s="1479" t="s">
        <v>1399</v>
      </c>
      <c r="C1429" s="1480"/>
      <c r="D1429" s="1481"/>
      <c r="AA1429" s="1558"/>
      <c r="AD1429" s="1558"/>
      <c r="AH1429" s="1483"/>
      <c r="BL1429" s="1484"/>
    </row>
    <row r="1430" spans="2:64" s="1482" customFormat="1" ht="6" customHeight="1" thickBot="1">
      <c r="C1430" s="1480"/>
      <c r="D1430" s="1481"/>
      <c r="AA1430" s="1558"/>
      <c r="AD1430" s="1558"/>
      <c r="AH1430" s="1483"/>
      <c r="BL1430" s="1484"/>
    </row>
    <row r="1431" spans="2:64" s="1495" customFormat="1" ht="44.25" customHeight="1" thickBot="1">
      <c r="B1431" s="1559" t="s">
        <v>1400</v>
      </c>
      <c r="C1431" s="1560" t="s">
        <v>1401</v>
      </c>
      <c r="D1431" s="1573" t="s">
        <v>283</v>
      </c>
      <c r="E1431" s="1574"/>
      <c r="F1431" s="1563" t="s">
        <v>1402</v>
      </c>
      <c r="G1431" s="1564" t="s">
        <v>1403</v>
      </c>
      <c r="H1431" s="1564" t="s">
        <v>1404</v>
      </c>
      <c r="I1431" s="1564" t="s">
        <v>1405</v>
      </c>
      <c r="J1431" s="1564" t="s">
        <v>1406</v>
      </c>
      <c r="K1431" s="1564" t="s">
        <v>1407</v>
      </c>
      <c r="L1431" s="1564" t="s">
        <v>1408</v>
      </c>
      <c r="M1431" s="1564" t="s">
        <v>1409</v>
      </c>
      <c r="N1431" s="1564" t="s">
        <v>1410</v>
      </c>
      <c r="O1431" s="1564" t="s">
        <v>1411</v>
      </c>
      <c r="P1431" s="1564" t="s">
        <v>1412</v>
      </c>
      <c r="Q1431" s="1564" t="s">
        <v>1413</v>
      </c>
      <c r="R1431" s="1564" t="s">
        <v>1414</v>
      </c>
      <c r="S1431" s="1564" t="s">
        <v>1415</v>
      </c>
      <c r="T1431" s="1564" t="s">
        <v>1416</v>
      </c>
      <c r="U1431" s="1564" t="s">
        <v>1417</v>
      </c>
      <c r="V1431" s="1564" t="s">
        <v>1418</v>
      </c>
      <c r="W1431" s="1564" t="s">
        <v>1419</v>
      </c>
      <c r="X1431" s="1564" t="s">
        <v>1420</v>
      </c>
      <c r="Y1431" s="1564" t="s">
        <v>1421</v>
      </c>
      <c r="Z1431" s="1564" t="s">
        <v>1422</v>
      </c>
      <c r="AA1431" s="1565" t="s">
        <v>1423</v>
      </c>
      <c r="AB1431" s="1566" t="s">
        <v>1424</v>
      </c>
      <c r="AC1431" s="1564" t="s">
        <v>1425</v>
      </c>
      <c r="AD1431" s="1565" t="s">
        <v>1426</v>
      </c>
      <c r="AE1431" s="1566" t="s">
        <v>1427</v>
      </c>
      <c r="AF1431" s="1564" t="s">
        <v>1428</v>
      </c>
      <c r="AG1431" s="1567" t="s">
        <v>1429</v>
      </c>
    </row>
    <row r="1432" spans="2:64" s="1520" customFormat="1" ht="11.45" customHeight="1" thickTop="1">
      <c r="B1432" s="1568" t="s">
        <v>1894</v>
      </c>
      <c r="C1432" s="1497">
        <v>315</v>
      </c>
      <c r="D1432" s="1569" t="s">
        <v>1435</v>
      </c>
      <c r="E1432" s="1497">
        <v>809</v>
      </c>
      <c r="F1432" s="1570">
        <v>20</v>
      </c>
      <c r="G1432" s="1570">
        <v>23</v>
      </c>
      <c r="H1432" s="1570">
        <v>19</v>
      </c>
      <c r="I1432" s="1570">
        <v>37</v>
      </c>
      <c r="J1432" s="1570">
        <v>24</v>
      </c>
      <c r="K1432" s="1570">
        <v>27</v>
      </c>
      <c r="L1432" s="1570">
        <v>32</v>
      </c>
      <c r="M1432" s="1570">
        <v>48</v>
      </c>
      <c r="N1432" s="1570">
        <v>41</v>
      </c>
      <c r="O1432" s="1570">
        <v>32</v>
      </c>
      <c r="P1432" s="1570">
        <v>49</v>
      </c>
      <c r="Q1432" s="1570">
        <v>69</v>
      </c>
      <c r="R1432" s="1570">
        <v>98</v>
      </c>
      <c r="S1432" s="1570">
        <v>109</v>
      </c>
      <c r="T1432" s="1570">
        <v>79</v>
      </c>
      <c r="U1432" s="1570">
        <v>38</v>
      </c>
      <c r="V1432" s="1570">
        <v>35</v>
      </c>
      <c r="W1432" s="1570">
        <v>23</v>
      </c>
      <c r="X1432" s="1570">
        <v>6</v>
      </c>
      <c r="Y1432" s="1570" t="s">
        <v>36</v>
      </c>
      <c r="Z1432" s="1570" t="s">
        <v>36</v>
      </c>
      <c r="AA1432" s="1497" t="s">
        <v>36</v>
      </c>
      <c r="AB1432" s="1570">
        <v>62</v>
      </c>
      <c r="AC1432" s="1570">
        <v>457</v>
      </c>
      <c r="AD1432" s="1497">
        <v>290</v>
      </c>
      <c r="AE1432" s="1571">
        <v>7.6637824474660068</v>
      </c>
      <c r="AF1432" s="1571">
        <v>56.489493201483313</v>
      </c>
      <c r="AG1432" s="1572">
        <v>35.846724351050682</v>
      </c>
    </row>
    <row r="1433" spans="2:64" s="1520" customFormat="1" ht="11.45" customHeight="1">
      <c r="B1433" s="1521"/>
      <c r="C1433" s="1522"/>
      <c r="D1433" s="1523" t="s">
        <v>31</v>
      </c>
      <c r="E1433" s="1508">
        <v>376</v>
      </c>
      <c r="F1433" s="1499">
        <v>11</v>
      </c>
      <c r="G1433" s="1499">
        <v>9</v>
      </c>
      <c r="H1433" s="1499">
        <v>8</v>
      </c>
      <c r="I1433" s="1499">
        <v>17</v>
      </c>
      <c r="J1433" s="1499">
        <v>9</v>
      </c>
      <c r="K1433" s="1499">
        <v>15</v>
      </c>
      <c r="L1433" s="1499">
        <v>17</v>
      </c>
      <c r="M1433" s="1499">
        <v>23</v>
      </c>
      <c r="N1433" s="1499">
        <v>22</v>
      </c>
      <c r="O1433" s="1499">
        <v>12</v>
      </c>
      <c r="P1433" s="1499">
        <v>21</v>
      </c>
      <c r="Q1433" s="1499">
        <v>30</v>
      </c>
      <c r="R1433" s="1499">
        <v>40</v>
      </c>
      <c r="S1433" s="1499">
        <v>56</v>
      </c>
      <c r="T1433" s="1499">
        <v>44</v>
      </c>
      <c r="U1433" s="1499">
        <v>18</v>
      </c>
      <c r="V1433" s="1499">
        <v>15</v>
      </c>
      <c r="W1433" s="1499">
        <v>7</v>
      </c>
      <c r="X1433" s="1499">
        <v>2</v>
      </c>
      <c r="Y1433" s="1499" t="s">
        <v>36</v>
      </c>
      <c r="Z1433" s="1499" t="s">
        <v>36</v>
      </c>
      <c r="AA1433" s="1508" t="s">
        <v>36</v>
      </c>
      <c r="AB1433" s="1499">
        <v>28</v>
      </c>
      <c r="AC1433" s="1499">
        <v>206</v>
      </c>
      <c r="AD1433" s="1508">
        <v>142</v>
      </c>
      <c r="AE1433" s="1500">
        <v>7.4468085106382977</v>
      </c>
      <c r="AF1433" s="1500">
        <v>54.787234042553187</v>
      </c>
      <c r="AG1433" s="1501">
        <v>37.765957446808514</v>
      </c>
    </row>
    <row r="1434" spans="2:64" s="1520" customFormat="1" ht="11.45" customHeight="1">
      <c r="B1434" s="1537"/>
      <c r="C1434" s="1546"/>
      <c r="D1434" s="1518" t="s">
        <v>32</v>
      </c>
      <c r="E1434" s="1508">
        <v>433</v>
      </c>
      <c r="F1434" s="1499">
        <v>9</v>
      </c>
      <c r="G1434" s="1499">
        <v>14</v>
      </c>
      <c r="H1434" s="1499">
        <v>11</v>
      </c>
      <c r="I1434" s="1499">
        <v>20</v>
      </c>
      <c r="J1434" s="1499">
        <v>15</v>
      </c>
      <c r="K1434" s="1499">
        <v>12</v>
      </c>
      <c r="L1434" s="1499">
        <v>15</v>
      </c>
      <c r="M1434" s="1499">
        <v>25</v>
      </c>
      <c r="N1434" s="1499">
        <v>19</v>
      </c>
      <c r="O1434" s="1499">
        <v>20</v>
      </c>
      <c r="P1434" s="1499">
        <v>28</v>
      </c>
      <c r="Q1434" s="1499">
        <v>39</v>
      </c>
      <c r="R1434" s="1499">
        <v>58</v>
      </c>
      <c r="S1434" s="1499">
        <v>53</v>
      </c>
      <c r="T1434" s="1499">
        <v>35</v>
      </c>
      <c r="U1434" s="1499">
        <v>20</v>
      </c>
      <c r="V1434" s="1499">
        <v>20</v>
      </c>
      <c r="W1434" s="1499">
        <v>16</v>
      </c>
      <c r="X1434" s="1499">
        <v>4</v>
      </c>
      <c r="Y1434" s="1499" t="s">
        <v>36</v>
      </c>
      <c r="Z1434" s="1499" t="s">
        <v>36</v>
      </c>
      <c r="AA1434" s="1508" t="s">
        <v>36</v>
      </c>
      <c r="AB1434" s="1499">
        <v>34</v>
      </c>
      <c r="AC1434" s="1499">
        <v>251</v>
      </c>
      <c r="AD1434" s="1508">
        <v>148</v>
      </c>
      <c r="AE1434" s="1500">
        <v>7.8521939953810627</v>
      </c>
      <c r="AF1434" s="1500">
        <v>57.967667436489613</v>
      </c>
      <c r="AG1434" s="1501">
        <v>34.18013856812933</v>
      </c>
    </row>
    <row r="1435" spans="2:64" s="1520" customFormat="1" ht="11.45" customHeight="1">
      <c r="B1435" s="1544" t="s">
        <v>1895</v>
      </c>
      <c r="C1435" s="1545">
        <v>469</v>
      </c>
      <c r="D1435" s="1547" t="s">
        <v>1435</v>
      </c>
      <c r="E1435" s="1545">
        <v>961</v>
      </c>
      <c r="F1435" s="1548">
        <v>36</v>
      </c>
      <c r="G1435" s="1548">
        <v>59</v>
      </c>
      <c r="H1435" s="1548">
        <v>48</v>
      </c>
      <c r="I1435" s="1548">
        <v>62</v>
      </c>
      <c r="J1435" s="1548">
        <v>55</v>
      </c>
      <c r="K1435" s="1548">
        <v>44</v>
      </c>
      <c r="L1435" s="1548">
        <v>43</v>
      </c>
      <c r="M1435" s="1548">
        <v>50</v>
      </c>
      <c r="N1435" s="1548">
        <v>57</v>
      </c>
      <c r="O1435" s="1548">
        <v>62</v>
      </c>
      <c r="P1435" s="1548">
        <v>55</v>
      </c>
      <c r="Q1435" s="1548">
        <v>61</v>
      </c>
      <c r="R1435" s="1548">
        <v>90</v>
      </c>
      <c r="S1435" s="1548">
        <v>77</v>
      </c>
      <c r="T1435" s="1548">
        <v>61</v>
      </c>
      <c r="U1435" s="1548">
        <v>46</v>
      </c>
      <c r="V1435" s="1548">
        <v>27</v>
      </c>
      <c r="W1435" s="1548">
        <v>13</v>
      </c>
      <c r="X1435" s="1548">
        <v>2</v>
      </c>
      <c r="Y1435" s="1548">
        <v>1</v>
      </c>
      <c r="Z1435" s="1548" t="s">
        <v>36</v>
      </c>
      <c r="AA1435" s="1545">
        <v>12</v>
      </c>
      <c r="AB1435" s="1548">
        <v>143</v>
      </c>
      <c r="AC1435" s="1548">
        <v>579</v>
      </c>
      <c r="AD1435" s="1545">
        <v>227</v>
      </c>
      <c r="AE1435" s="1549">
        <v>15.068493150684931</v>
      </c>
      <c r="AF1435" s="1549">
        <v>61.011591148577452</v>
      </c>
      <c r="AG1435" s="1550">
        <v>23.919915700737619</v>
      </c>
    </row>
    <row r="1436" spans="2:64" s="1520" customFormat="1" ht="11.45" customHeight="1">
      <c r="B1436" s="1521"/>
      <c r="C1436" s="1522"/>
      <c r="D1436" s="1523" t="s">
        <v>31</v>
      </c>
      <c r="E1436" s="1508">
        <v>432</v>
      </c>
      <c r="F1436" s="1499">
        <v>18</v>
      </c>
      <c r="G1436" s="1499">
        <v>31</v>
      </c>
      <c r="H1436" s="1499">
        <v>19</v>
      </c>
      <c r="I1436" s="1499">
        <v>30</v>
      </c>
      <c r="J1436" s="1499">
        <v>19</v>
      </c>
      <c r="K1436" s="1499">
        <v>24</v>
      </c>
      <c r="L1436" s="1499">
        <v>22</v>
      </c>
      <c r="M1436" s="1499">
        <v>23</v>
      </c>
      <c r="N1436" s="1499">
        <v>26</v>
      </c>
      <c r="O1436" s="1499">
        <v>26</v>
      </c>
      <c r="P1436" s="1499">
        <v>27</v>
      </c>
      <c r="Q1436" s="1499">
        <v>25</v>
      </c>
      <c r="R1436" s="1499">
        <v>36</v>
      </c>
      <c r="S1436" s="1499">
        <v>36</v>
      </c>
      <c r="T1436" s="1499">
        <v>26</v>
      </c>
      <c r="U1436" s="1499">
        <v>18</v>
      </c>
      <c r="V1436" s="1499">
        <v>12</v>
      </c>
      <c r="W1436" s="1499">
        <v>6</v>
      </c>
      <c r="X1436" s="1499" t="s">
        <v>36</v>
      </c>
      <c r="Y1436" s="1499" t="s">
        <v>36</v>
      </c>
      <c r="Z1436" s="1499" t="s">
        <v>36</v>
      </c>
      <c r="AA1436" s="1508">
        <v>8</v>
      </c>
      <c r="AB1436" s="1499">
        <v>68</v>
      </c>
      <c r="AC1436" s="1499">
        <v>258</v>
      </c>
      <c r="AD1436" s="1508">
        <v>98</v>
      </c>
      <c r="AE1436" s="1500">
        <v>16.037735849056602</v>
      </c>
      <c r="AF1436" s="1500">
        <v>60.84905660377359</v>
      </c>
      <c r="AG1436" s="1501">
        <v>23.113207547169811</v>
      </c>
    </row>
    <row r="1437" spans="2:64" s="1520" customFormat="1" ht="11.45" customHeight="1">
      <c r="B1437" s="1537"/>
      <c r="C1437" s="1538"/>
      <c r="D1437" s="1539" t="s">
        <v>32</v>
      </c>
      <c r="E1437" s="1540">
        <v>529</v>
      </c>
      <c r="F1437" s="1541">
        <v>18</v>
      </c>
      <c r="G1437" s="1541">
        <v>28</v>
      </c>
      <c r="H1437" s="1541">
        <v>29</v>
      </c>
      <c r="I1437" s="1541">
        <v>32</v>
      </c>
      <c r="J1437" s="1541">
        <v>36</v>
      </c>
      <c r="K1437" s="1541">
        <v>20</v>
      </c>
      <c r="L1437" s="1541">
        <v>21</v>
      </c>
      <c r="M1437" s="1541">
        <v>27</v>
      </c>
      <c r="N1437" s="1541">
        <v>31</v>
      </c>
      <c r="O1437" s="1541">
        <v>36</v>
      </c>
      <c r="P1437" s="1541">
        <v>28</v>
      </c>
      <c r="Q1437" s="1541">
        <v>36</v>
      </c>
      <c r="R1437" s="1541">
        <v>54</v>
      </c>
      <c r="S1437" s="1541">
        <v>41</v>
      </c>
      <c r="T1437" s="1541">
        <v>35</v>
      </c>
      <c r="U1437" s="1541">
        <v>28</v>
      </c>
      <c r="V1437" s="1541">
        <v>15</v>
      </c>
      <c r="W1437" s="1541">
        <v>7</v>
      </c>
      <c r="X1437" s="1541">
        <v>2</v>
      </c>
      <c r="Y1437" s="1541">
        <v>1</v>
      </c>
      <c r="Z1437" s="1541" t="s">
        <v>36</v>
      </c>
      <c r="AA1437" s="1540">
        <v>4</v>
      </c>
      <c r="AB1437" s="1541">
        <v>75</v>
      </c>
      <c r="AC1437" s="1541">
        <v>321</v>
      </c>
      <c r="AD1437" s="1540">
        <v>129</v>
      </c>
      <c r="AE1437" s="1542">
        <v>14.285714285714285</v>
      </c>
      <c r="AF1437" s="1542">
        <v>61.142857142857146</v>
      </c>
      <c r="AG1437" s="1543">
        <v>24.571428571428573</v>
      </c>
    </row>
    <row r="1438" spans="2:64" s="1520" customFormat="1" ht="11.45" customHeight="1">
      <c r="B1438" s="1544" t="s">
        <v>1896</v>
      </c>
      <c r="C1438" s="1508">
        <v>281</v>
      </c>
      <c r="D1438" s="1518" t="s">
        <v>1435</v>
      </c>
      <c r="E1438" s="1508">
        <v>681</v>
      </c>
      <c r="F1438" s="1499">
        <v>19</v>
      </c>
      <c r="G1438" s="1499">
        <v>14</v>
      </c>
      <c r="H1438" s="1499">
        <v>31</v>
      </c>
      <c r="I1438" s="1499">
        <v>28</v>
      </c>
      <c r="J1438" s="1499">
        <v>34</v>
      </c>
      <c r="K1438" s="1499">
        <v>26</v>
      </c>
      <c r="L1438" s="1499">
        <v>32</v>
      </c>
      <c r="M1438" s="1499">
        <v>29</v>
      </c>
      <c r="N1438" s="1499">
        <v>25</v>
      </c>
      <c r="O1438" s="1499">
        <v>36</v>
      </c>
      <c r="P1438" s="1499">
        <v>49</v>
      </c>
      <c r="Q1438" s="1499">
        <v>67</v>
      </c>
      <c r="R1438" s="1499">
        <v>58</v>
      </c>
      <c r="S1438" s="1499">
        <v>64</v>
      </c>
      <c r="T1438" s="1499">
        <v>58</v>
      </c>
      <c r="U1438" s="1499">
        <v>29</v>
      </c>
      <c r="V1438" s="1499">
        <v>31</v>
      </c>
      <c r="W1438" s="1499">
        <v>31</v>
      </c>
      <c r="X1438" s="1499">
        <v>8</v>
      </c>
      <c r="Y1438" s="1499">
        <v>9</v>
      </c>
      <c r="Z1438" s="1499" t="s">
        <v>36</v>
      </c>
      <c r="AA1438" s="1508">
        <v>3</v>
      </c>
      <c r="AB1438" s="1499">
        <v>64</v>
      </c>
      <c r="AC1438" s="1499">
        <v>384</v>
      </c>
      <c r="AD1438" s="1508">
        <v>230</v>
      </c>
      <c r="AE1438" s="1500">
        <v>9.4395280235988199</v>
      </c>
      <c r="AF1438" s="1500">
        <v>56.637168141592923</v>
      </c>
      <c r="AG1438" s="1501">
        <v>33.923303834808259</v>
      </c>
    </row>
    <row r="1439" spans="2:64" s="1520" customFormat="1" ht="11.45" customHeight="1">
      <c r="B1439" s="1521"/>
      <c r="C1439" s="1522"/>
      <c r="D1439" s="1523" t="s">
        <v>31</v>
      </c>
      <c r="E1439" s="1508">
        <v>310</v>
      </c>
      <c r="F1439" s="1499">
        <v>7</v>
      </c>
      <c r="G1439" s="1499">
        <v>8</v>
      </c>
      <c r="H1439" s="1499">
        <v>19</v>
      </c>
      <c r="I1439" s="1499">
        <v>9</v>
      </c>
      <c r="J1439" s="1499">
        <v>17</v>
      </c>
      <c r="K1439" s="1499">
        <v>13</v>
      </c>
      <c r="L1439" s="1499">
        <v>12</v>
      </c>
      <c r="M1439" s="1499">
        <v>13</v>
      </c>
      <c r="N1439" s="1499">
        <v>13</v>
      </c>
      <c r="O1439" s="1499">
        <v>16</v>
      </c>
      <c r="P1439" s="1499">
        <v>26</v>
      </c>
      <c r="Q1439" s="1499">
        <v>26</v>
      </c>
      <c r="R1439" s="1499">
        <v>38</v>
      </c>
      <c r="S1439" s="1499">
        <v>28</v>
      </c>
      <c r="T1439" s="1499">
        <v>30</v>
      </c>
      <c r="U1439" s="1499">
        <v>10</v>
      </c>
      <c r="V1439" s="1499">
        <v>13</v>
      </c>
      <c r="W1439" s="1499">
        <v>10</v>
      </c>
      <c r="X1439" s="1499" t="s">
        <v>36</v>
      </c>
      <c r="Y1439" s="1499" t="s">
        <v>36</v>
      </c>
      <c r="Z1439" s="1499" t="s">
        <v>36</v>
      </c>
      <c r="AA1439" s="1508">
        <v>2</v>
      </c>
      <c r="AB1439" s="1499">
        <v>34</v>
      </c>
      <c r="AC1439" s="1499">
        <v>183</v>
      </c>
      <c r="AD1439" s="1508">
        <v>91</v>
      </c>
      <c r="AE1439" s="1500">
        <v>11.038961038961039</v>
      </c>
      <c r="AF1439" s="1500">
        <v>59.415584415584412</v>
      </c>
      <c r="AG1439" s="1501">
        <v>29.545454545454547</v>
      </c>
    </row>
    <row r="1440" spans="2:64" s="1520" customFormat="1" ht="11.45" customHeight="1">
      <c r="B1440" s="1537"/>
      <c r="C1440" s="1546"/>
      <c r="D1440" s="1518" t="s">
        <v>32</v>
      </c>
      <c r="E1440" s="1508">
        <v>371</v>
      </c>
      <c r="F1440" s="1499">
        <v>12</v>
      </c>
      <c r="G1440" s="1499">
        <v>6</v>
      </c>
      <c r="H1440" s="1499">
        <v>12</v>
      </c>
      <c r="I1440" s="1499">
        <v>19</v>
      </c>
      <c r="J1440" s="1499">
        <v>17</v>
      </c>
      <c r="K1440" s="1499">
        <v>13</v>
      </c>
      <c r="L1440" s="1499">
        <v>20</v>
      </c>
      <c r="M1440" s="1499">
        <v>16</v>
      </c>
      <c r="N1440" s="1499">
        <v>12</v>
      </c>
      <c r="O1440" s="1499">
        <v>20</v>
      </c>
      <c r="P1440" s="1499">
        <v>23</v>
      </c>
      <c r="Q1440" s="1499">
        <v>41</v>
      </c>
      <c r="R1440" s="1499">
        <v>20</v>
      </c>
      <c r="S1440" s="1499">
        <v>36</v>
      </c>
      <c r="T1440" s="1499">
        <v>28</v>
      </c>
      <c r="U1440" s="1499">
        <v>19</v>
      </c>
      <c r="V1440" s="1499">
        <v>18</v>
      </c>
      <c r="W1440" s="1499">
        <v>21</v>
      </c>
      <c r="X1440" s="1499">
        <v>8</v>
      </c>
      <c r="Y1440" s="1499">
        <v>9</v>
      </c>
      <c r="Z1440" s="1499" t="s">
        <v>36</v>
      </c>
      <c r="AA1440" s="1508">
        <v>1</v>
      </c>
      <c r="AB1440" s="1499">
        <v>30</v>
      </c>
      <c r="AC1440" s="1499">
        <v>201</v>
      </c>
      <c r="AD1440" s="1508">
        <v>139</v>
      </c>
      <c r="AE1440" s="1500">
        <v>8.1081081081081088</v>
      </c>
      <c r="AF1440" s="1500">
        <v>54.324324324324323</v>
      </c>
      <c r="AG1440" s="1501">
        <v>37.567567567567565</v>
      </c>
    </row>
    <row r="1441" spans="2:33" s="1520" customFormat="1" ht="11.45" customHeight="1">
      <c r="B1441" s="1544" t="s">
        <v>1897</v>
      </c>
      <c r="C1441" s="1545">
        <v>1013</v>
      </c>
      <c r="D1441" s="1547" t="s">
        <v>1435</v>
      </c>
      <c r="E1441" s="1545">
        <v>2436</v>
      </c>
      <c r="F1441" s="1548">
        <v>126</v>
      </c>
      <c r="G1441" s="1548">
        <v>140</v>
      </c>
      <c r="H1441" s="1548">
        <v>146</v>
      </c>
      <c r="I1441" s="1548">
        <v>126</v>
      </c>
      <c r="J1441" s="1548">
        <v>150</v>
      </c>
      <c r="K1441" s="1548">
        <v>141</v>
      </c>
      <c r="L1441" s="1548">
        <v>146</v>
      </c>
      <c r="M1441" s="1548">
        <v>129</v>
      </c>
      <c r="N1441" s="1548">
        <v>120</v>
      </c>
      <c r="O1441" s="1548">
        <v>149</v>
      </c>
      <c r="P1441" s="1548">
        <v>184</v>
      </c>
      <c r="Q1441" s="1548">
        <v>195</v>
      </c>
      <c r="R1441" s="1548">
        <v>201</v>
      </c>
      <c r="S1441" s="1548">
        <v>162</v>
      </c>
      <c r="T1441" s="1548">
        <v>139</v>
      </c>
      <c r="U1441" s="1548">
        <v>71</v>
      </c>
      <c r="V1441" s="1548">
        <v>47</v>
      </c>
      <c r="W1441" s="1548">
        <v>38</v>
      </c>
      <c r="X1441" s="1548">
        <v>11</v>
      </c>
      <c r="Y1441" s="1548">
        <v>4</v>
      </c>
      <c r="Z1441" s="1548" t="s">
        <v>36</v>
      </c>
      <c r="AA1441" s="1545">
        <v>11</v>
      </c>
      <c r="AB1441" s="1548">
        <v>412</v>
      </c>
      <c r="AC1441" s="1548">
        <v>1541</v>
      </c>
      <c r="AD1441" s="1545">
        <v>472</v>
      </c>
      <c r="AE1441" s="1549">
        <v>16.989690721649485</v>
      </c>
      <c r="AF1441" s="1549">
        <v>63.546391752577321</v>
      </c>
      <c r="AG1441" s="1550">
        <v>19.463917525773198</v>
      </c>
    </row>
    <row r="1442" spans="2:33" s="1520" customFormat="1" ht="11.45" customHeight="1">
      <c r="B1442" s="1521"/>
      <c r="C1442" s="1522"/>
      <c r="D1442" s="1523" t="s">
        <v>31</v>
      </c>
      <c r="E1442" s="1508">
        <v>1127</v>
      </c>
      <c r="F1442" s="1499">
        <v>65</v>
      </c>
      <c r="G1442" s="1499">
        <v>76</v>
      </c>
      <c r="H1442" s="1499">
        <v>71</v>
      </c>
      <c r="I1442" s="1499">
        <v>60</v>
      </c>
      <c r="J1442" s="1499">
        <v>67</v>
      </c>
      <c r="K1442" s="1499">
        <v>70</v>
      </c>
      <c r="L1442" s="1499">
        <v>66</v>
      </c>
      <c r="M1442" s="1499">
        <v>54</v>
      </c>
      <c r="N1442" s="1499">
        <v>50</v>
      </c>
      <c r="O1442" s="1499">
        <v>56</v>
      </c>
      <c r="P1442" s="1499">
        <v>70</v>
      </c>
      <c r="Q1442" s="1499">
        <v>91</v>
      </c>
      <c r="R1442" s="1499">
        <v>95</v>
      </c>
      <c r="S1442" s="1499">
        <v>90</v>
      </c>
      <c r="T1442" s="1499">
        <v>65</v>
      </c>
      <c r="U1442" s="1499">
        <v>37</v>
      </c>
      <c r="V1442" s="1499">
        <v>16</v>
      </c>
      <c r="W1442" s="1499">
        <v>16</v>
      </c>
      <c r="X1442" s="1499">
        <v>3</v>
      </c>
      <c r="Y1442" s="1499">
        <v>2</v>
      </c>
      <c r="Z1442" s="1499" t="s">
        <v>36</v>
      </c>
      <c r="AA1442" s="1508">
        <v>7</v>
      </c>
      <c r="AB1442" s="1499">
        <v>212</v>
      </c>
      <c r="AC1442" s="1499">
        <v>679</v>
      </c>
      <c r="AD1442" s="1508">
        <v>229</v>
      </c>
      <c r="AE1442" s="1500">
        <v>18.928571428571427</v>
      </c>
      <c r="AF1442" s="1500">
        <v>60.624999999999993</v>
      </c>
      <c r="AG1442" s="1501">
        <v>20.446428571428569</v>
      </c>
    </row>
    <row r="1443" spans="2:33" s="1520" customFormat="1" ht="11.45" customHeight="1">
      <c r="B1443" s="1537"/>
      <c r="C1443" s="1538"/>
      <c r="D1443" s="1539" t="s">
        <v>32</v>
      </c>
      <c r="E1443" s="1540">
        <v>1309</v>
      </c>
      <c r="F1443" s="1541">
        <v>61</v>
      </c>
      <c r="G1443" s="1541">
        <v>64</v>
      </c>
      <c r="H1443" s="1541">
        <v>75</v>
      </c>
      <c r="I1443" s="1541">
        <v>66</v>
      </c>
      <c r="J1443" s="1541">
        <v>83</v>
      </c>
      <c r="K1443" s="1541">
        <v>71</v>
      </c>
      <c r="L1443" s="1541">
        <v>80</v>
      </c>
      <c r="M1443" s="1541">
        <v>75</v>
      </c>
      <c r="N1443" s="1541">
        <v>70</v>
      </c>
      <c r="O1443" s="1541">
        <v>93</v>
      </c>
      <c r="P1443" s="1541">
        <v>114</v>
      </c>
      <c r="Q1443" s="1541">
        <v>104</v>
      </c>
      <c r="R1443" s="1541">
        <v>106</v>
      </c>
      <c r="S1443" s="1541">
        <v>72</v>
      </c>
      <c r="T1443" s="1541">
        <v>74</v>
      </c>
      <c r="U1443" s="1541">
        <v>34</v>
      </c>
      <c r="V1443" s="1541">
        <v>31</v>
      </c>
      <c r="W1443" s="1541">
        <v>22</v>
      </c>
      <c r="X1443" s="1541">
        <v>8</v>
      </c>
      <c r="Y1443" s="1541">
        <v>2</v>
      </c>
      <c r="Z1443" s="1541" t="s">
        <v>36</v>
      </c>
      <c r="AA1443" s="1540">
        <v>4</v>
      </c>
      <c r="AB1443" s="1541">
        <v>200</v>
      </c>
      <c r="AC1443" s="1541">
        <v>862</v>
      </c>
      <c r="AD1443" s="1540">
        <v>243</v>
      </c>
      <c r="AE1443" s="1542">
        <v>15.325670498084291</v>
      </c>
      <c r="AF1443" s="1542">
        <v>66.053639846743295</v>
      </c>
      <c r="AG1443" s="1543">
        <v>18.620689655172416</v>
      </c>
    </row>
    <row r="1444" spans="2:33" s="1520" customFormat="1" ht="11.45" customHeight="1">
      <c r="B1444" s="1544" t="s">
        <v>1898</v>
      </c>
      <c r="C1444" s="1508">
        <v>395</v>
      </c>
      <c r="D1444" s="1518" t="s">
        <v>1435</v>
      </c>
      <c r="E1444" s="1508">
        <v>982</v>
      </c>
      <c r="F1444" s="1499">
        <v>20</v>
      </c>
      <c r="G1444" s="1499">
        <v>25</v>
      </c>
      <c r="H1444" s="1499">
        <v>24</v>
      </c>
      <c r="I1444" s="1499">
        <v>50</v>
      </c>
      <c r="J1444" s="1499">
        <v>32</v>
      </c>
      <c r="K1444" s="1499">
        <v>33</v>
      </c>
      <c r="L1444" s="1499">
        <v>33</v>
      </c>
      <c r="M1444" s="1499">
        <v>41</v>
      </c>
      <c r="N1444" s="1499">
        <v>53</v>
      </c>
      <c r="O1444" s="1499">
        <v>64</v>
      </c>
      <c r="P1444" s="1499">
        <v>84</v>
      </c>
      <c r="Q1444" s="1499">
        <v>82</v>
      </c>
      <c r="R1444" s="1499">
        <v>83</v>
      </c>
      <c r="S1444" s="1499">
        <v>116</v>
      </c>
      <c r="T1444" s="1499">
        <v>97</v>
      </c>
      <c r="U1444" s="1499">
        <v>56</v>
      </c>
      <c r="V1444" s="1499">
        <v>32</v>
      </c>
      <c r="W1444" s="1499">
        <v>33</v>
      </c>
      <c r="X1444" s="1499">
        <v>13</v>
      </c>
      <c r="Y1444" s="1499">
        <v>4</v>
      </c>
      <c r="Z1444" s="1499">
        <v>1</v>
      </c>
      <c r="AA1444" s="1508">
        <v>6</v>
      </c>
      <c r="AB1444" s="1499">
        <v>69</v>
      </c>
      <c r="AC1444" s="1499">
        <v>555</v>
      </c>
      <c r="AD1444" s="1508">
        <v>352</v>
      </c>
      <c r="AE1444" s="1500">
        <v>7.0696721311475406</v>
      </c>
      <c r="AF1444" s="1500">
        <v>56.864754098360656</v>
      </c>
      <c r="AG1444" s="1501">
        <v>36.065573770491802</v>
      </c>
    </row>
    <row r="1445" spans="2:33" s="1520" customFormat="1" ht="11.45" customHeight="1">
      <c r="B1445" s="1521"/>
      <c r="C1445" s="1522"/>
      <c r="D1445" s="1523" t="s">
        <v>31</v>
      </c>
      <c r="E1445" s="1508">
        <v>471</v>
      </c>
      <c r="F1445" s="1499">
        <v>10</v>
      </c>
      <c r="G1445" s="1499">
        <v>17</v>
      </c>
      <c r="H1445" s="1499">
        <v>10</v>
      </c>
      <c r="I1445" s="1499">
        <v>26</v>
      </c>
      <c r="J1445" s="1499">
        <v>9</v>
      </c>
      <c r="K1445" s="1499">
        <v>19</v>
      </c>
      <c r="L1445" s="1499">
        <v>20</v>
      </c>
      <c r="M1445" s="1499">
        <v>18</v>
      </c>
      <c r="N1445" s="1499">
        <v>24</v>
      </c>
      <c r="O1445" s="1499">
        <v>37</v>
      </c>
      <c r="P1445" s="1499">
        <v>34</v>
      </c>
      <c r="Q1445" s="1499">
        <v>43</v>
      </c>
      <c r="R1445" s="1499">
        <v>37</v>
      </c>
      <c r="S1445" s="1499">
        <v>59</v>
      </c>
      <c r="T1445" s="1499">
        <v>48</v>
      </c>
      <c r="U1445" s="1499">
        <v>29</v>
      </c>
      <c r="V1445" s="1499">
        <v>13</v>
      </c>
      <c r="W1445" s="1499">
        <v>8</v>
      </c>
      <c r="X1445" s="1499">
        <v>4</v>
      </c>
      <c r="Y1445" s="1499">
        <v>3</v>
      </c>
      <c r="Z1445" s="1499" t="s">
        <v>36</v>
      </c>
      <c r="AA1445" s="1508">
        <v>3</v>
      </c>
      <c r="AB1445" s="1499">
        <v>37</v>
      </c>
      <c r="AC1445" s="1499">
        <v>267</v>
      </c>
      <c r="AD1445" s="1508">
        <v>164</v>
      </c>
      <c r="AE1445" s="1500">
        <v>7.9059829059829054</v>
      </c>
      <c r="AF1445" s="1500">
        <v>57.051282051282051</v>
      </c>
      <c r="AG1445" s="1501">
        <v>35.042735042735039</v>
      </c>
    </row>
    <row r="1446" spans="2:33" s="1520" customFormat="1" ht="11.45" customHeight="1">
      <c r="B1446" s="1537"/>
      <c r="C1446" s="1546"/>
      <c r="D1446" s="1518" t="s">
        <v>32</v>
      </c>
      <c r="E1446" s="1508">
        <v>511</v>
      </c>
      <c r="F1446" s="1499">
        <v>10</v>
      </c>
      <c r="G1446" s="1499">
        <v>8</v>
      </c>
      <c r="H1446" s="1499">
        <v>14</v>
      </c>
      <c r="I1446" s="1499">
        <v>24</v>
      </c>
      <c r="J1446" s="1499">
        <v>23</v>
      </c>
      <c r="K1446" s="1499">
        <v>14</v>
      </c>
      <c r="L1446" s="1499">
        <v>13</v>
      </c>
      <c r="M1446" s="1499">
        <v>23</v>
      </c>
      <c r="N1446" s="1499">
        <v>29</v>
      </c>
      <c r="O1446" s="1499">
        <v>27</v>
      </c>
      <c r="P1446" s="1499">
        <v>50</v>
      </c>
      <c r="Q1446" s="1499">
        <v>39</v>
      </c>
      <c r="R1446" s="1499">
        <v>46</v>
      </c>
      <c r="S1446" s="1499">
        <v>57</v>
      </c>
      <c r="T1446" s="1499">
        <v>49</v>
      </c>
      <c r="U1446" s="1499">
        <v>27</v>
      </c>
      <c r="V1446" s="1499">
        <v>19</v>
      </c>
      <c r="W1446" s="1499">
        <v>25</v>
      </c>
      <c r="X1446" s="1499">
        <v>9</v>
      </c>
      <c r="Y1446" s="1499">
        <v>1</v>
      </c>
      <c r="Z1446" s="1499">
        <v>1</v>
      </c>
      <c r="AA1446" s="1508">
        <v>3</v>
      </c>
      <c r="AB1446" s="1499">
        <v>32</v>
      </c>
      <c r="AC1446" s="1499">
        <v>288</v>
      </c>
      <c r="AD1446" s="1508">
        <v>188</v>
      </c>
      <c r="AE1446" s="1500">
        <v>6.2992125984251963</v>
      </c>
      <c r="AF1446" s="1500">
        <v>56.69291338582677</v>
      </c>
      <c r="AG1446" s="1501">
        <v>37.00787401574803</v>
      </c>
    </row>
    <row r="1447" spans="2:33" s="1520" customFormat="1" ht="11.45" customHeight="1">
      <c r="B1447" s="1544" t="s">
        <v>1899</v>
      </c>
      <c r="C1447" s="1545">
        <v>662</v>
      </c>
      <c r="D1447" s="1547" t="s">
        <v>1435</v>
      </c>
      <c r="E1447" s="1545">
        <v>1650</v>
      </c>
      <c r="F1447" s="1548">
        <v>49</v>
      </c>
      <c r="G1447" s="1548">
        <v>54</v>
      </c>
      <c r="H1447" s="1548">
        <v>46</v>
      </c>
      <c r="I1447" s="1548">
        <v>36</v>
      </c>
      <c r="J1447" s="1548">
        <v>33</v>
      </c>
      <c r="K1447" s="1548">
        <v>36</v>
      </c>
      <c r="L1447" s="1548">
        <v>64</v>
      </c>
      <c r="M1447" s="1548">
        <v>80</v>
      </c>
      <c r="N1447" s="1548">
        <v>63</v>
      </c>
      <c r="O1447" s="1548">
        <v>68</v>
      </c>
      <c r="P1447" s="1548">
        <v>80</v>
      </c>
      <c r="Q1447" s="1548">
        <v>119</v>
      </c>
      <c r="R1447" s="1548">
        <v>233</v>
      </c>
      <c r="S1447" s="1548">
        <v>251</v>
      </c>
      <c r="T1447" s="1548">
        <v>202</v>
      </c>
      <c r="U1447" s="1548">
        <v>92</v>
      </c>
      <c r="V1447" s="1548">
        <v>73</v>
      </c>
      <c r="W1447" s="1548">
        <v>42</v>
      </c>
      <c r="X1447" s="1548">
        <v>21</v>
      </c>
      <c r="Y1447" s="1548">
        <v>8</v>
      </c>
      <c r="Z1447" s="1548" t="s">
        <v>36</v>
      </c>
      <c r="AA1447" s="1545" t="s">
        <v>36</v>
      </c>
      <c r="AB1447" s="1548">
        <v>149</v>
      </c>
      <c r="AC1447" s="1548">
        <v>812</v>
      </c>
      <c r="AD1447" s="1545">
        <v>689</v>
      </c>
      <c r="AE1447" s="1549">
        <v>9.0303030303030294</v>
      </c>
      <c r="AF1447" s="1549">
        <v>49.212121212121211</v>
      </c>
      <c r="AG1447" s="1550">
        <v>41.757575757575758</v>
      </c>
    </row>
    <row r="1448" spans="2:33" s="1520" customFormat="1" ht="11.45" customHeight="1">
      <c r="B1448" s="1521"/>
      <c r="C1448" s="1522"/>
      <c r="D1448" s="1523" t="s">
        <v>31</v>
      </c>
      <c r="E1448" s="1508">
        <v>769</v>
      </c>
      <c r="F1448" s="1499">
        <v>21</v>
      </c>
      <c r="G1448" s="1499">
        <v>25</v>
      </c>
      <c r="H1448" s="1499">
        <v>20</v>
      </c>
      <c r="I1448" s="1499">
        <v>15</v>
      </c>
      <c r="J1448" s="1499">
        <v>19</v>
      </c>
      <c r="K1448" s="1499">
        <v>16</v>
      </c>
      <c r="L1448" s="1499">
        <v>33</v>
      </c>
      <c r="M1448" s="1499">
        <v>36</v>
      </c>
      <c r="N1448" s="1499">
        <v>23</v>
      </c>
      <c r="O1448" s="1499">
        <v>36</v>
      </c>
      <c r="P1448" s="1499">
        <v>39</v>
      </c>
      <c r="Q1448" s="1499">
        <v>52</v>
      </c>
      <c r="R1448" s="1499">
        <v>101</v>
      </c>
      <c r="S1448" s="1499">
        <v>131</v>
      </c>
      <c r="T1448" s="1499">
        <v>103</v>
      </c>
      <c r="U1448" s="1499">
        <v>45</v>
      </c>
      <c r="V1448" s="1499">
        <v>33</v>
      </c>
      <c r="W1448" s="1499">
        <v>14</v>
      </c>
      <c r="X1448" s="1499">
        <v>6</v>
      </c>
      <c r="Y1448" s="1499">
        <v>1</v>
      </c>
      <c r="Z1448" s="1499" t="s">
        <v>36</v>
      </c>
      <c r="AA1448" s="1508" t="s">
        <v>36</v>
      </c>
      <c r="AB1448" s="1499">
        <v>66</v>
      </c>
      <c r="AC1448" s="1499">
        <v>370</v>
      </c>
      <c r="AD1448" s="1508">
        <v>333</v>
      </c>
      <c r="AE1448" s="1500">
        <v>8.5825747724317303</v>
      </c>
      <c r="AF1448" s="1500">
        <v>48.11443433029909</v>
      </c>
      <c r="AG1448" s="1501">
        <v>43.302990897269183</v>
      </c>
    </row>
    <row r="1449" spans="2:33" s="1520" customFormat="1" ht="11.45" customHeight="1">
      <c r="B1449" s="1537"/>
      <c r="C1449" s="1538"/>
      <c r="D1449" s="1539" t="s">
        <v>32</v>
      </c>
      <c r="E1449" s="1540">
        <v>881</v>
      </c>
      <c r="F1449" s="1541">
        <v>28</v>
      </c>
      <c r="G1449" s="1541">
        <v>29</v>
      </c>
      <c r="H1449" s="1541">
        <v>26</v>
      </c>
      <c r="I1449" s="1541">
        <v>21</v>
      </c>
      <c r="J1449" s="1541">
        <v>14</v>
      </c>
      <c r="K1449" s="1541">
        <v>20</v>
      </c>
      <c r="L1449" s="1541">
        <v>31</v>
      </c>
      <c r="M1449" s="1541">
        <v>44</v>
      </c>
      <c r="N1449" s="1541">
        <v>40</v>
      </c>
      <c r="O1449" s="1541">
        <v>32</v>
      </c>
      <c r="P1449" s="1541">
        <v>41</v>
      </c>
      <c r="Q1449" s="1541">
        <v>67</v>
      </c>
      <c r="R1449" s="1541">
        <v>132</v>
      </c>
      <c r="S1449" s="1541">
        <v>120</v>
      </c>
      <c r="T1449" s="1541">
        <v>99</v>
      </c>
      <c r="U1449" s="1541">
        <v>47</v>
      </c>
      <c r="V1449" s="1541">
        <v>40</v>
      </c>
      <c r="W1449" s="1541">
        <v>28</v>
      </c>
      <c r="X1449" s="1541">
        <v>15</v>
      </c>
      <c r="Y1449" s="1541">
        <v>7</v>
      </c>
      <c r="Z1449" s="1541" t="s">
        <v>36</v>
      </c>
      <c r="AA1449" s="1540" t="s">
        <v>36</v>
      </c>
      <c r="AB1449" s="1541">
        <v>83</v>
      </c>
      <c r="AC1449" s="1541">
        <v>442</v>
      </c>
      <c r="AD1449" s="1540">
        <v>356</v>
      </c>
      <c r="AE1449" s="1542">
        <v>9.421112372304199</v>
      </c>
      <c r="AF1449" s="1542">
        <v>50.17026106696936</v>
      </c>
      <c r="AG1449" s="1543">
        <v>40.408626560726447</v>
      </c>
    </row>
    <row r="1450" spans="2:33" s="1520" customFormat="1" ht="11.45" customHeight="1">
      <c r="B1450" s="1544" t="s">
        <v>1900</v>
      </c>
      <c r="C1450" s="1508">
        <v>741</v>
      </c>
      <c r="D1450" s="1518" t="s">
        <v>1435</v>
      </c>
      <c r="E1450" s="1508">
        <v>2132</v>
      </c>
      <c r="F1450" s="1499">
        <v>37</v>
      </c>
      <c r="G1450" s="1499">
        <v>87</v>
      </c>
      <c r="H1450" s="1499">
        <v>107</v>
      </c>
      <c r="I1450" s="1499">
        <v>101</v>
      </c>
      <c r="J1450" s="1499">
        <v>70</v>
      </c>
      <c r="K1450" s="1499">
        <v>66</v>
      </c>
      <c r="L1450" s="1499">
        <v>59</v>
      </c>
      <c r="M1450" s="1499">
        <v>91</v>
      </c>
      <c r="N1450" s="1499">
        <v>113</v>
      </c>
      <c r="O1450" s="1499">
        <v>154</v>
      </c>
      <c r="P1450" s="1499">
        <v>111</v>
      </c>
      <c r="Q1450" s="1499">
        <v>152</v>
      </c>
      <c r="R1450" s="1499">
        <v>256</v>
      </c>
      <c r="S1450" s="1499">
        <v>277</v>
      </c>
      <c r="T1450" s="1499">
        <v>152</v>
      </c>
      <c r="U1450" s="1499">
        <v>92</v>
      </c>
      <c r="V1450" s="1499">
        <v>68</v>
      </c>
      <c r="W1450" s="1499">
        <v>73</v>
      </c>
      <c r="X1450" s="1499">
        <v>49</v>
      </c>
      <c r="Y1450" s="1499">
        <v>13</v>
      </c>
      <c r="Z1450" s="1499">
        <v>4</v>
      </c>
      <c r="AA1450" s="1508" t="s">
        <v>36</v>
      </c>
      <c r="AB1450" s="1499">
        <v>231</v>
      </c>
      <c r="AC1450" s="1499">
        <v>1173</v>
      </c>
      <c r="AD1450" s="1508">
        <v>728</v>
      </c>
      <c r="AE1450" s="1500">
        <v>10.834896810506567</v>
      </c>
      <c r="AF1450" s="1500">
        <v>55.0187617260788</v>
      </c>
      <c r="AG1450" s="1501">
        <v>34.146341463414636</v>
      </c>
    </row>
    <row r="1451" spans="2:33" s="1520" customFormat="1" ht="11.45" customHeight="1">
      <c r="B1451" s="1521"/>
      <c r="C1451" s="1522"/>
      <c r="D1451" s="1523" t="s">
        <v>31</v>
      </c>
      <c r="E1451" s="1508">
        <v>1013</v>
      </c>
      <c r="F1451" s="1499">
        <v>23</v>
      </c>
      <c r="G1451" s="1499">
        <v>50</v>
      </c>
      <c r="H1451" s="1499">
        <v>56</v>
      </c>
      <c r="I1451" s="1499">
        <v>45</v>
      </c>
      <c r="J1451" s="1499">
        <v>27</v>
      </c>
      <c r="K1451" s="1499">
        <v>27</v>
      </c>
      <c r="L1451" s="1499">
        <v>30</v>
      </c>
      <c r="M1451" s="1499">
        <v>47</v>
      </c>
      <c r="N1451" s="1499">
        <v>56</v>
      </c>
      <c r="O1451" s="1499">
        <v>74</v>
      </c>
      <c r="P1451" s="1499">
        <v>51</v>
      </c>
      <c r="Q1451" s="1499">
        <v>59</v>
      </c>
      <c r="R1451" s="1499">
        <v>118</v>
      </c>
      <c r="S1451" s="1499">
        <v>149</v>
      </c>
      <c r="T1451" s="1499">
        <v>86</v>
      </c>
      <c r="U1451" s="1499">
        <v>40</v>
      </c>
      <c r="V1451" s="1499">
        <v>34</v>
      </c>
      <c r="W1451" s="1499">
        <v>25</v>
      </c>
      <c r="X1451" s="1499">
        <v>11</v>
      </c>
      <c r="Y1451" s="1499">
        <v>4</v>
      </c>
      <c r="Z1451" s="1499">
        <v>1</v>
      </c>
      <c r="AA1451" s="1508" t="s">
        <v>36</v>
      </c>
      <c r="AB1451" s="1499">
        <v>129</v>
      </c>
      <c r="AC1451" s="1499">
        <v>534</v>
      </c>
      <c r="AD1451" s="1508">
        <v>350</v>
      </c>
      <c r="AE1451" s="1500">
        <v>12.734452122408687</v>
      </c>
      <c r="AF1451" s="1500">
        <v>52.714708785784801</v>
      </c>
      <c r="AG1451" s="1501">
        <v>34.550839091806516</v>
      </c>
    </row>
    <row r="1452" spans="2:33" s="1520" customFormat="1" ht="11.45" customHeight="1">
      <c r="B1452" s="1537"/>
      <c r="C1452" s="1546"/>
      <c r="D1452" s="1518" t="s">
        <v>32</v>
      </c>
      <c r="E1452" s="1508">
        <v>1119</v>
      </c>
      <c r="F1452" s="1499">
        <v>14</v>
      </c>
      <c r="G1452" s="1499">
        <v>37</v>
      </c>
      <c r="H1452" s="1499">
        <v>51</v>
      </c>
      <c r="I1452" s="1499">
        <v>56</v>
      </c>
      <c r="J1452" s="1499">
        <v>43</v>
      </c>
      <c r="K1452" s="1499">
        <v>39</v>
      </c>
      <c r="L1452" s="1499">
        <v>29</v>
      </c>
      <c r="M1452" s="1499">
        <v>44</v>
      </c>
      <c r="N1452" s="1499">
        <v>57</v>
      </c>
      <c r="O1452" s="1499">
        <v>80</v>
      </c>
      <c r="P1452" s="1499">
        <v>60</v>
      </c>
      <c r="Q1452" s="1499">
        <v>93</v>
      </c>
      <c r="R1452" s="1499">
        <v>138</v>
      </c>
      <c r="S1452" s="1499">
        <v>128</v>
      </c>
      <c r="T1452" s="1499">
        <v>66</v>
      </c>
      <c r="U1452" s="1499">
        <v>52</v>
      </c>
      <c r="V1452" s="1499">
        <v>34</v>
      </c>
      <c r="W1452" s="1499">
        <v>48</v>
      </c>
      <c r="X1452" s="1499">
        <v>38</v>
      </c>
      <c r="Y1452" s="1499">
        <v>9</v>
      </c>
      <c r="Z1452" s="1499">
        <v>3</v>
      </c>
      <c r="AA1452" s="1508" t="s">
        <v>36</v>
      </c>
      <c r="AB1452" s="1499">
        <v>102</v>
      </c>
      <c r="AC1452" s="1499">
        <v>639</v>
      </c>
      <c r="AD1452" s="1508">
        <v>378</v>
      </c>
      <c r="AE1452" s="1500">
        <v>9.1152815013404833</v>
      </c>
      <c r="AF1452" s="1500">
        <v>57.104557640750677</v>
      </c>
      <c r="AG1452" s="1501">
        <v>33.780160857908847</v>
      </c>
    </row>
    <row r="1453" spans="2:33" s="1520" customFormat="1" ht="11.45" customHeight="1">
      <c r="B1453" s="1544" t="s">
        <v>1901</v>
      </c>
      <c r="C1453" s="1545">
        <v>458</v>
      </c>
      <c r="D1453" s="1547" t="s">
        <v>1435</v>
      </c>
      <c r="E1453" s="1545">
        <v>1077</v>
      </c>
      <c r="F1453" s="1548">
        <v>50</v>
      </c>
      <c r="G1453" s="1548">
        <v>32</v>
      </c>
      <c r="H1453" s="1548">
        <v>30</v>
      </c>
      <c r="I1453" s="1548">
        <v>41</v>
      </c>
      <c r="J1453" s="1548">
        <v>43</v>
      </c>
      <c r="K1453" s="1548">
        <v>75</v>
      </c>
      <c r="L1453" s="1548">
        <v>68</v>
      </c>
      <c r="M1453" s="1548">
        <v>53</v>
      </c>
      <c r="N1453" s="1548">
        <v>57</v>
      </c>
      <c r="O1453" s="1548">
        <v>62</v>
      </c>
      <c r="P1453" s="1548">
        <v>91</v>
      </c>
      <c r="Q1453" s="1548">
        <v>94</v>
      </c>
      <c r="R1453" s="1548">
        <v>79</v>
      </c>
      <c r="S1453" s="1548">
        <v>82</v>
      </c>
      <c r="T1453" s="1548">
        <v>70</v>
      </c>
      <c r="U1453" s="1548">
        <v>49</v>
      </c>
      <c r="V1453" s="1548">
        <v>41</v>
      </c>
      <c r="W1453" s="1548">
        <v>34</v>
      </c>
      <c r="X1453" s="1548">
        <v>15</v>
      </c>
      <c r="Y1453" s="1548">
        <v>3</v>
      </c>
      <c r="Z1453" s="1548" t="s">
        <v>36</v>
      </c>
      <c r="AA1453" s="1545">
        <v>8</v>
      </c>
      <c r="AB1453" s="1548">
        <v>112</v>
      </c>
      <c r="AC1453" s="1548">
        <v>663</v>
      </c>
      <c r="AD1453" s="1545">
        <v>294</v>
      </c>
      <c r="AE1453" s="1549">
        <v>10.47708138447147</v>
      </c>
      <c r="AF1453" s="1549">
        <v>62.020579981290922</v>
      </c>
      <c r="AG1453" s="1550">
        <v>27.502338634237606</v>
      </c>
    </row>
    <row r="1454" spans="2:33" s="1520" customFormat="1" ht="11.45" customHeight="1">
      <c r="B1454" s="1521"/>
      <c r="C1454" s="1522"/>
      <c r="D1454" s="1523" t="s">
        <v>31</v>
      </c>
      <c r="E1454" s="1508">
        <v>527</v>
      </c>
      <c r="F1454" s="1499">
        <v>23</v>
      </c>
      <c r="G1454" s="1499">
        <v>15</v>
      </c>
      <c r="H1454" s="1499">
        <v>15</v>
      </c>
      <c r="I1454" s="1499">
        <v>19</v>
      </c>
      <c r="J1454" s="1499">
        <v>21</v>
      </c>
      <c r="K1454" s="1499">
        <v>35</v>
      </c>
      <c r="L1454" s="1499">
        <v>33</v>
      </c>
      <c r="M1454" s="1499">
        <v>31</v>
      </c>
      <c r="N1454" s="1499">
        <v>28</v>
      </c>
      <c r="O1454" s="1499">
        <v>31</v>
      </c>
      <c r="P1454" s="1499">
        <v>47</v>
      </c>
      <c r="Q1454" s="1499">
        <v>49</v>
      </c>
      <c r="R1454" s="1499">
        <v>40</v>
      </c>
      <c r="S1454" s="1499">
        <v>39</v>
      </c>
      <c r="T1454" s="1499">
        <v>41</v>
      </c>
      <c r="U1454" s="1499">
        <v>19</v>
      </c>
      <c r="V1454" s="1499">
        <v>18</v>
      </c>
      <c r="W1454" s="1499">
        <v>12</v>
      </c>
      <c r="X1454" s="1499">
        <v>5</v>
      </c>
      <c r="Y1454" s="1499">
        <v>1</v>
      </c>
      <c r="Z1454" s="1499" t="s">
        <v>36</v>
      </c>
      <c r="AA1454" s="1508">
        <v>5</v>
      </c>
      <c r="AB1454" s="1499">
        <v>53</v>
      </c>
      <c r="AC1454" s="1499">
        <v>334</v>
      </c>
      <c r="AD1454" s="1508">
        <v>135</v>
      </c>
      <c r="AE1454" s="1500">
        <v>10.153256704980842</v>
      </c>
      <c r="AF1454" s="1500">
        <v>63.984674329501914</v>
      </c>
      <c r="AG1454" s="1501">
        <v>25.862068965517242</v>
      </c>
    </row>
    <row r="1455" spans="2:33" s="1520" customFormat="1" ht="11.45" customHeight="1">
      <c r="B1455" s="1537"/>
      <c r="C1455" s="1538"/>
      <c r="D1455" s="1539" t="s">
        <v>32</v>
      </c>
      <c r="E1455" s="1540">
        <v>550</v>
      </c>
      <c r="F1455" s="1541">
        <v>27</v>
      </c>
      <c r="G1455" s="1541">
        <v>17</v>
      </c>
      <c r="H1455" s="1541">
        <v>15</v>
      </c>
      <c r="I1455" s="1541">
        <v>22</v>
      </c>
      <c r="J1455" s="1541">
        <v>22</v>
      </c>
      <c r="K1455" s="1541">
        <v>40</v>
      </c>
      <c r="L1455" s="1541">
        <v>35</v>
      </c>
      <c r="M1455" s="1541">
        <v>22</v>
      </c>
      <c r="N1455" s="1541">
        <v>29</v>
      </c>
      <c r="O1455" s="1541">
        <v>31</v>
      </c>
      <c r="P1455" s="1541">
        <v>44</v>
      </c>
      <c r="Q1455" s="1541">
        <v>45</v>
      </c>
      <c r="R1455" s="1541">
        <v>39</v>
      </c>
      <c r="S1455" s="1541">
        <v>43</v>
      </c>
      <c r="T1455" s="1541">
        <v>29</v>
      </c>
      <c r="U1455" s="1541">
        <v>30</v>
      </c>
      <c r="V1455" s="1541">
        <v>23</v>
      </c>
      <c r="W1455" s="1541">
        <v>22</v>
      </c>
      <c r="X1455" s="1541">
        <v>10</v>
      </c>
      <c r="Y1455" s="1541">
        <v>2</v>
      </c>
      <c r="Z1455" s="1541" t="s">
        <v>36</v>
      </c>
      <c r="AA1455" s="1540">
        <v>3</v>
      </c>
      <c r="AB1455" s="1541">
        <v>59</v>
      </c>
      <c r="AC1455" s="1541">
        <v>329</v>
      </c>
      <c r="AD1455" s="1540">
        <v>159</v>
      </c>
      <c r="AE1455" s="1542">
        <v>10.786106032906764</v>
      </c>
      <c r="AF1455" s="1542">
        <v>60.146252285191956</v>
      </c>
      <c r="AG1455" s="1543">
        <v>29.067641681901279</v>
      </c>
    </row>
    <row r="1456" spans="2:33" s="1520" customFormat="1" ht="11.45" customHeight="1">
      <c r="B1456" s="1544" t="s">
        <v>1902</v>
      </c>
      <c r="C1456" s="1508">
        <v>489</v>
      </c>
      <c r="D1456" s="1518" t="s">
        <v>1435</v>
      </c>
      <c r="E1456" s="1508">
        <v>1523</v>
      </c>
      <c r="F1456" s="1499">
        <v>64</v>
      </c>
      <c r="G1456" s="1499">
        <v>111</v>
      </c>
      <c r="H1456" s="1499">
        <v>142</v>
      </c>
      <c r="I1456" s="1499">
        <v>138</v>
      </c>
      <c r="J1456" s="1499">
        <v>70</v>
      </c>
      <c r="K1456" s="1499">
        <v>51</v>
      </c>
      <c r="L1456" s="1499">
        <v>56</v>
      </c>
      <c r="M1456" s="1499">
        <v>83</v>
      </c>
      <c r="N1456" s="1499">
        <v>144</v>
      </c>
      <c r="O1456" s="1499">
        <v>219</v>
      </c>
      <c r="P1456" s="1499">
        <v>128</v>
      </c>
      <c r="Q1456" s="1499">
        <v>104</v>
      </c>
      <c r="R1456" s="1499">
        <v>60</v>
      </c>
      <c r="S1456" s="1499">
        <v>50</v>
      </c>
      <c r="T1456" s="1499">
        <v>41</v>
      </c>
      <c r="U1456" s="1499">
        <v>21</v>
      </c>
      <c r="V1456" s="1499">
        <v>20</v>
      </c>
      <c r="W1456" s="1499">
        <v>13</v>
      </c>
      <c r="X1456" s="1499">
        <v>1</v>
      </c>
      <c r="Y1456" s="1499" t="s">
        <v>36</v>
      </c>
      <c r="Z1456" s="1499" t="s">
        <v>36</v>
      </c>
      <c r="AA1456" s="1508">
        <v>7</v>
      </c>
      <c r="AB1456" s="1499">
        <v>317</v>
      </c>
      <c r="AC1456" s="1499">
        <v>1053</v>
      </c>
      <c r="AD1456" s="1508">
        <v>146</v>
      </c>
      <c r="AE1456" s="1500">
        <v>20.91029023746702</v>
      </c>
      <c r="AF1456" s="1500">
        <v>69.459102902374667</v>
      </c>
      <c r="AG1456" s="1501">
        <v>9.630606860158311</v>
      </c>
    </row>
    <row r="1457" spans="2:33" s="1520" customFormat="1" ht="11.45" customHeight="1">
      <c r="B1457" s="1521"/>
      <c r="C1457" s="1522"/>
      <c r="D1457" s="1523" t="s">
        <v>31</v>
      </c>
      <c r="E1457" s="1508">
        <v>742</v>
      </c>
      <c r="F1457" s="1499">
        <v>33</v>
      </c>
      <c r="G1457" s="1499">
        <v>56</v>
      </c>
      <c r="H1457" s="1499">
        <v>68</v>
      </c>
      <c r="I1457" s="1499">
        <v>64</v>
      </c>
      <c r="J1457" s="1499">
        <v>35</v>
      </c>
      <c r="K1457" s="1499">
        <v>21</v>
      </c>
      <c r="L1457" s="1499">
        <v>26</v>
      </c>
      <c r="M1457" s="1499">
        <v>41</v>
      </c>
      <c r="N1457" s="1499">
        <v>67</v>
      </c>
      <c r="O1457" s="1499">
        <v>106</v>
      </c>
      <c r="P1457" s="1499">
        <v>73</v>
      </c>
      <c r="Q1457" s="1499">
        <v>51</v>
      </c>
      <c r="R1457" s="1499">
        <v>28</v>
      </c>
      <c r="S1457" s="1499">
        <v>23</v>
      </c>
      <c r="T1457" s="1499">
        <v>24</v>
      </c>
      <c r="U1457" s="1499">
        <v>9</v>
      </c>
      <c r="V1457" s="1499">
        <v>9</v>
      </c>
      <c r="W1457" s="1499">
        <v>3</v>
      </c>
      <c r="X1457" s="1499">
        <v>1</v>
      </c>
      <c r="Y1457" s="1499" t="s">
        <v>36</v>
      </c>
      <c r="Z1457" s="1499" t="s">
        <v>36</v>
      </c>
      <c r="AA1457" s="1508">
        <v>4</v>
      </c>
      <c r="AB1457" s="1499">
        <v>157</v>
      </c>
      <c r="AC1457" s="1499">
        <v>512</v>
      </c>
      <c r="AD1457" s="1508">
        <v>69</v>
      </c>
      <c r="AE1457" s="1500">
        <v>21.273712737127369</v>
      </c>
      <c r="AF1457" s="1500">
        <v>69.376693766937663</v>
      </c>
      <c r="AG1457" s="1501">
        <v>9.3495934959349594</v>
      </c>
    </row>
    <row r="1458" spans="2:33" s="1520" customFormat="1" ht="11.45" customHeight="1">
      <c r="B1458" s="1537"/>
      <c r="C1458" s="1546"/>
      <c r="D1458" s="1518" t="s">
        <v>32</v>
      </c>
      <c r="E1458" s="1508">
        <v>781</v>
      </c>
      <c r="F1458" s="1499">
        <v>31</v>
      </c>
      <c r="G1458" s="1499">
        <v>55</v>
      </c>
      <c r="H1458" s="1499">
        <v>74</v>
      </c>
      <c r="I1458" s="1499">
        <v>74</v>
      </c>
      <c r="J1458" s="1499">
        <v>35</v>
      </c>
      <c r="K1458" s="1499">
        <v>30</v>
      </c>
      <c r="L1458" s="1499">
        <v>30</v>
      </c>
      <c r="M1458" s="1499">
        <v>42</v>
      </c>
      <c r="N1458" s="1499">
        <v>77</v>
      </c>
      <c r="O1458" s="1499">
        <v>113</v>
      </c>
      <c r="P1458" s="1499">
        <v>55</v>
      </c>
      <c r="Q1458" s="1499">
        <v>53</v>
      </c>
      <c r="R1458" s="1499">
        <v>32</v>
      </c>
      <c r="S1458" s="1499">
        <v>27</v>
      </c>
      <c r="T1458" s="1499">
        <v>17</v>
      </c>
      <c r="U1458" s="1499">
        <v>12</v>
      </c>
      <c r="V1458" s="1499">
        <v>11</v>
      </c>
      <c r="W1458" s="1499">
        <v>10</v>
      </c>
      <c r="X1458" s="1499" t="s">
        <v>36</v>
      </c>
      <c r="Y1458" s="1499" t="s">
        <v>36</v>
      </c>
      <c r="Z1458" s="1499" t="s">
        <v>36</v>
      </c>
      <c r="AA1458" s="1508">
        <v>3</v>
      </c>
      <c r="AB1458" s="1499">
        <v>160</v>
      </c>
      <c r="AC1458" s="1499">
        <v>541</v>
      </c>
      <c r="AD1458" s="1508">
        <v>77</v>
      </c>
      <c r="AE1458" s="1500">
        <v>20.565552699228792</v>
      </c>
      <c r="AF1458" s="1500">
        <v>69.537275064267362</v>
      </c>
      <c r="AG1458" s="1501">
        <v>9.8971722365038559</v>
      </c>
    </row>
    <row r="1459" spans="2:33" s="1520" customFormat="1" ht="11.45" customHeight="1">
      <c r="B1459" s="1544" t="s">
        <v>1903</v>
      </c>
      <c r="C1459" s="1545">
        <v>542</v>
      </c>
      <c r="D1459" s="1547" t="s">
        <v>1435</v>
      </c>
      <c r="E1459" s="1545">
        <v>2095</v>
      </c>
      <c r="F1459" s="1548">
        <v>142</v>
      </c>
      <c r="G1459" s="1548">
        <v>304</v>
      </c>
      <c r="H1459" s="1548">
        <v>267</v>
      </c>
      <c r="I1459" s="1548">
        <v>122</v>
      </c>
      <c r="J1459" s="1548">
        <v>44</v>
      </c>
      <c r="K1459" s="1548">
        <v>36</v>
      </c>
      <c r="L1459" s="1548">
        <v>128</v>
      </c>
      <c r="M1459" s="1548">
        <v>220</v>
      </c>
      <c r="N1459" s="1548">
        <v>261</v>
      </c>
      <c r="O1459" s="1548">
        <v>165</v>
      </c>
      <c r="P1459" s="1548">
        <v>87</v>
      </c>
      <c r="Q1459" s="1548">
        <v>43</v>
      </c>
      <c r="R1459" s="1548">
        <v>48</v>
      </c>
      <c r="S1459" s="1548">
        <v>50</v>
      </c>
      <c r="T1459" s="1548">
        <v>37</v>
      </c>
      <c r="U1459" s="1548">
        <v>18</v>
      </c>
      <c r="V1459" s="1548">
        <v>24</v>
      </c>
      <c r="W1459" s="1548">
        <v>40</v>
      </c>
      <c r="X1459" s="1548">
        <v>37</v>
      </c>
      <c r="Y1459" s="1548">
        <v>14</v>
      </c>
      <c r="Z1459" s="1548">
        <v>6</v>
      </c>
      <c r="AA1459" s="1545">
        <v>2</v>
      </c>
      <c r="AB1459" s="1548">
        <v>713</v>
      </c>
      <c r="AC1459" s="1548">
        <v>1154</v>
      </c>
      <c r="AD1459" s="1545">
        <v>226</v>
      </c>
      <c r="AE1459" s="1549">
        <v>34.065934065934066</v>
      </c>
      <c r="AF1459" s="1549">
        <v>55.13616817964644</v>
      </c>
      <c r="AG1459" s="1550">
        <v>10.797897754419493</v>
      </c>
    </row>
    <row r="1460" spans="2:33" s="1520" customFormat="1" ht="11.45" customHeight="1">
      <c r="B1460" s="1521"/>
      <c r="C1460" s="1522"/>
      <c r="D1460" s="1523" t="s">
        <v>31</v>
      </c>
      <c r="E1460" s="1508">
        <v>1003</v>
      </c>
      <c r="F1460" s="1499">
        <v>72</v>
      </c>
      <c r="G1460" s="1499">
        <v>152</v>
      </c>
      <c r="H1460" s="1499">
        <v>140</v>
      </c>
      <c r="I1460" s="1499">
        <v>60</v>
      </c>
      <c r="J1460" s="1499">
        <v>20</v>
      </c>
      <c r="K1460" s="1499">
        <v>15</v>
      </c>
      <c r="L1460" s="1499">
        <v>57</v>
      </c>
      <c r="M1460" s="1499">
        <v>105</v>
      </c>
      <c r="N1460" s="1499">
        <v>134</v>
      </c>
      <c r="O1460" s="1499">
        <v>86</v>
      </c>
      <c r="P1460" s="1499">
        <v>45</v>
      </c>
      <c r="Q1460" s="1499">
        <v>20</v>
      </c>
      <c r="R1460" s="1499">
        <v>20</v>
      </c>
      <c r="S1460" s="1499">
        <v>25</v>
      </c>
      <c r="T1460" s="1499">
        <v>20</v>
      </c>
      <c r="U1460" s="1499">
        <v>8</v>
      </c>
      <c r="V1460" s="1499">
        <v>7</v>
      </c>
      <c r="W1460" s="1499">
        <v>5</v>
      </c>
      <c r="X1460" s="1499">
        <v>8</v>
      </c>
      <c r="Y1460" s="1499">
        <v>2</v>
      </c>
      <c r="Z1460" s="1499" t="s">
        <v>36</v>
      </c>
      <c r="AA1460" s="1508">
        <v>2</v>
      </c>
      <c r="AB1460" s="1499">
        <v>364</v>
      </c>
      <c r="AC1460" s="1499">
        <v>562</v>
      </c>
      <c r="AD1460" s="1508">
        <v>75</v>
      </c>
      <c r="AE1460" s="1500">
        <v>36.363636363636367</v>
      </c>
      <c r="AF1460" s="1500">
        <v>56.143856143856141</v>
      </c>
      <c r="AG1460" s="1501">
        <v>7.4925074925074924</v>
      </c>
    </row>
    <row r="1461" spans="2:33" s="1520" customFormat="1" ht="11.45" customHeight="1">
      <c r="B1461" s="1537"/>
      <c r="C1461" s="1538"/>
      <c r="D1461" s="1539" t="s">
        <v>32</v>
      </c>
      <c r="E1461" s="1540">
        <v>1092</v>
      </c>
      <c r="F1461" s="1541">
        <v>70</v>
      </c>
      <c r="G1461" s="1541">
        <v>152</v>
      </c>
      <c r="H1461" s="1541">
        <v>127</v>
      </c>
      <c r="I1461" s="1541">
        <v>62</v>
      </c>
      <c r="J1461" s="1541">
        <v>24</v>
      </c>
      <c r="K1461" s="1541">
        <v>21</v>
      </c>
      <c r="L1461" s="1541">
        <v>71</v>
      </c>
      <c r="M1461" s="1541">
        <v>115</v>
      </c>
      <c r="N1461" s="1541">
        <v>127</v>
      </c>
      <c r="O1461" s="1541">
        <v>79</v>
      </c>
      <c r="P1461" s="1541">
        <v>42</v>
      </c>
      <c r="Q1461" s="1541">
        <v>23</v>
      </c>
      <c r="R1461" s="1541">
        <v>28</v>
      </c>
      <c r="S1461" s="1541">
        <v>25</v>
      </c>
      <c r="T1461" s="1541">
        <v>17</v>
      </c>
      <c r="U1461" s="1541">
        <v>10</v>
      </c>
      <c r="V1461" s="1541">
        <v>17</v>
      </c>
      <c r="W1461" s="1541">
        <v>35</v>
      </c>
      <c r="X1461" s="1541">
        <v>29</v>
      </c>
      <c r="Y1461" s="1541">
        <v>12</v>
      </c>
      <c r="Z1461" s="1541">
        <v>6</v>
      </c>
      <c r="AA1461" s="1540" t="s">
        <v>36</v>
      </c>
      <c r="AB1461" s="1541">
        <v>349</v>
      </c>
      <c r="AC1461" s="1541">
        <v>592</v>
      </c>
      <c r="AD1461" s="1540">
        <v>151</v>
      </c>
      <c r="AE1461" s="1542">
        <v>31.959706959706956</v>
      </c>
      <c r="AF1461" s="1542">
        <v>54.212454212454212</v>
      </c>
      <c r="AG1461" s="1543">
        <v>13.827838827838828</v>
      </c>
    </row>
    <row r="1462" spans="2:33" s="1520" customFormat="1" ht="11.45" customHeight="1">
      <c r="B1462" s="1544" t="s">
        <v>1904</v>
      </c>
      <c r="C1462" s="1508">
        <v>7</v>
      </c>
      <c r="D1462" s="1518" t="s">
        <v>1435</v>
      </c>
      <c r="E1462" s="1508">
        <v>18</v>
      </c>
      <c r="F1462" s="1499">
        <v>1</v>
      </c>
      <c r="G1462" s="1499" t="s">
        <v>36</v>
      </c>
      <c r="H1462" s="1499" t="s">
        <v>36</v>
      </c>
      <c r="I1462" s="1499" t="s">
        <v>36</v>
      </c>
      <c r="J1462" s="1499" t="s">
        <v>36</v>
      </c>
      <c r="K1462" s="1499">
        <v>1</v>
      </c>
      <c r="L1462" s="1499">
        <v>1</v>
      </c>
      <c r="M1462" s="1499">
        <v>2</v>
      </c>
      <c r="N1462" s="1499">
        <v>1</v>
      </c>
      <c r="O1462" s="1499" t="s">
        <v>36</v>
      </c>
      <c r="P1462" s="1499">
        <v>1</v>
      </c>
      <c r="Q1462" s="1499">
        <v>1</v>
      </c>
      <c r="R1462" s="1499">
        <v>2</v>
      </c>
      <c r="S1462" s="1499">
        <v>5</v>
      </c>
      <c r="T1462" s="1499">
        <v>2</v>
      </c>
      <c r="U1462" s="1499" t="s">
        <v>36</v>
      </c>
      <c r="V1462" s="1499">
        <v>1</v>
      </c>
      <c r="W1462" s="1499" t="s">
        <v>36</v>
      </c>
      <c r="X1462" s="1499" t="s">
        <v>36</v>
      </c>
      <c r="Y1462" s="1499" t="s">
        <v>36</v>
      </c>
      <c r="Z1462" s="1499" t="s">
        <v>36</v>
      </c>
      <c r="AA1462" s="1508" t="s">
        <v>36</v>
      </c>
      <c r="AB1462" s="1499">
        <v>1</v>
      </c>
      <c r="AC1462" s="1499">
        <v>9</v>
      </c>
      <c r="AD1462" s="1508">
        <v>8</v>
      </c>
      <c r="AE1462" s="1500">
        <v>5.5555555555555554</v>
      </c>
      <c r="AF1462" s="1500">
        <v>50</v>
      </c>
      <c r="AG1462" s="1501">
        <v>44.444444444444443</v>
      </c>
    </row>
    <row r="1463" spans="2:33" s="1520" customFormat="1" ht="11.45" customHeight="1">
      <c r="B1463" s="1521"/>
      <c r="C1463" s="1522"/>
      <c r="D1463" s="1523" t="s">
        <v>31</v>
      </c>
      <c r="E1463" s="1508">
        <v>10</v>
      </c>
      <c r="F1463" s="1499">
        <v>1</v>
      </c>
      <c r="G1463" s="1499" t="s">
        <v>36</v>
      </c>
      <c r="H1463" s="1499" t="s">
        <v>36</v>
      </c>
      <c r="I1463" s="1499" t="s">
        <v>36</v>
      </c>
      <c r="J1463" s="1499" t="s">
        <v>36</v>
      </c>
      <c r="K1463" s="1499" t="s">
        <v>36</v>
      </c>
      <c r="L1463" s="1499" t="s">
        <v>36</v>
      </c>
      <c r="M1463" s="1499">
        <v>2</v>
      </c>
      <c r="N1463" s="1499">
        <v>1</v>
      </c>
      <c r="O1463" s="1499" t="s">
        <v>36</v>
      </c>
      <c r="P1463" s="1499" t="s">
        <v>36</v>
      </c>
      <c r="Q1463" s="1499">
        <v>1</v>
      </c>
      <c r="R1463" s="1499" t="s">
        <v>36</v>
      </c>
      <c r="S1463" s="1499">
        <v>2</v>
      </c>
      <c r="T1463" s="1499">
        <v>2</v>
      </c>
      <c r="U1463" s="1499" t="s">
        <v>36</v>
      </c>
      <c r="V1463" s="1499">
        <v>1</v>
      </c>
      <c r="W1463" s="1499" t="s">
        <v>36</v>
      </c>
      <c r="X1463" s="1499" t="s">
        <v>36</v>
      </c>
      <c r="Y1463" s="1499" t="s">
        <v>36</v>
      </c>
      <c r="Z1463" s="1499" t="s">
        <v>36</v>
      </c>
      <c r="AA1463" s="1508" t="s">
        <v>36</v>
      </c>
      <c r="AB1463" s="1499">
        <v>1</v>
      </c>
      <c r="AC1463" s="1499">
        <v>4</v>
      </c>
      <c r="AD1463" s="1508">
        <v>5</v>
      </c>
      <c r="AE1463" s="1500">
        <v>10</v>
      </c>
      <c r="AF1463" s="1500">
        <v>40</v>
      </c>
      <c r="AG1463" s="1501">
        <v>50</v>
      </c>
    </row>
    <row r="1464" spans="2:33" s="1520" customFormat="1" ht="11.45" customHeight="1">
      <c r="B1464" s="1537"/>
      <c r="C1464" s="1546"/>
      <c r="D1464" s="1518" t="s">
        <v>32</v>
      </c>
      <c r="E1464" s="1508">
        <v>8</v>
      </c>
      <c r="F1464" s="1499" t="s">
        <v>36</v>
      </c>
      <c r="G1464" s="1499" t="s">
        <v>36</v>
      </c>
      <c r="H1464" s="1499" t="s">
        <v>36</v>
      </c>
      <c r="I1464" s="1499" t="s">
        <v>36</v>
      </c>
      <c r="J1464" s="1499" t="s">
        <v>36</v>
      </c>
      <c r="K1464" s="1499">
        <v>1</v>
      </c>
      <c r="L1464" s="1499">
        <v>1</v>
      </c>
      <c r="M1464" s="1499" t="s">
        <v>36</v>
      </c>
      <c r="N1464" s="1499" t="s">
        <v>36</v>
      </c>
      <c r="O1464" s="1499" t="s">
        <v>36</v>
      </c>
      <c r="P1464" s="1499">
        <v>1</v>
      </c>
      <c r="Q1464" s="1499" t="s">
        <v>36</v>
      </c>
      <c r="R1464" s="1499">
        <v>2</v>
      </c>
      <c r="S1464" s="1499">
        <v>3</v>
      </c>
      <c r="T1464" s="1499" t="s">
        <v>36</v>
      </c>
      <c r="U1464" s="1499" t="s">
        <v>36</v>
      </c>
      <c r="V1464" s="1499" t="s">
        <v>36</v>
      </c>
      <c r="W1464" s="1499" t="s">
        <v>36</v>
      </c>
      <c r="X1464" s="1499" t="s">
        <v>36</v>
      </c>
      <c r="Y1464" s="1499" t="s">
        <v>36</v>
      </c>
      <c r="Z1464" s="1499" t="s">
        <v>36</v>
      </c>
      <c r="AA1464" s="1508" t="s">
        <v>36</v>
      </c>
      <c r="AB1464" s="1499" t="s">
        <v>36</v>
      </c>
      <c r="AC1464" s="1499">
        <v>5</v>
      </c>
      <c r="AD1464" s="1508">
        <v>3</v>
      </c>
      <c r="AE1464" s="1500">
        <v>0</v>
      </c>
      <c r="AF1464" s="1500">
        <v>62.5</v>
      </c>
      <c r="AG1464" s="1501">
        <v>37.5</v>
      </c>
    </row>
    <row r="1465" spans="2:33" s="1520" customFormat="1" ht="11.45" customHeight="1">
      <c r="B1465" s="1544" t="s">
        <v>1905</v>
      </c>
      <c r="C1465" s="1545">
        <v>458</v>
      </c>
      <c r="D1465" s="1547" t="s">
        <v>1435</v>
      </c>
      <c r="E1465" s="1545">
        <v>1544</v>
      </c>
      <c r="F1465" s="1548">
        <v>215</v>
      </c>
      <c r="G1465" s="1548">
        <v>184</v>
      </c>
      <c r="H1465" s="1548">
        <v>120</v>
      </c>
      <c r="I1465" s="1548">
        <v>75</v>
      </c>
      <c r="J1465" s="1548">
        <v>32</v>
      </c>
      <c r="K1465" s="1548">
        <v>93</v>
      </c>
      <c r="L1465" s="1548">
        <v>168</v>
      </c>
      <c r="M1465" s="1548">
        <v>163</v>
      </c>
      <c r="N1465" s="1548">
        <v>122</v>
      </c>
      <c r="O1465" s="1548">
        <v>107</v>
      </c>
      <c r="P1465" s="1548">
        <v>73</v>
      </c>
      <c r="Q1465" s="1548">
        <v>41</v>
      </c>
      <c r="R1465" s="1548">
        <v>28</v>
      </c>
      <c r="S1465" s="1548">
        <v>25</v>
      </c>
      <c r="T1465" s="1548">
        <v>14</v>
      </c>
      <c r="U1465" s="1548">
        <v>15</v>
      </c>
      <c r="V1465" s="1548">
        <v>14</v>
      </c>
      <c r="W1465" s="1548">
        <v>23</v>
      </c>
      <c r="X1465" s="1548">
        <v>26</v>
      </c>
      <c r="Y1465" s="1548">
        <v>6</v>
      </c>
      <c r="Z1465" s="1548" t="s">
        <v>36</v>
      </c>
      <c r="AA1465" s="1545" t="s">
        <v>36</v>
      </c>
      <c r="AB1465" s="1548">
        <v>519</v>
      </c>
      <c r="AC1465" s="1548">
        <v>902</v>
      </c>
      <c r="AD1465" s="1545">
        <v>123</v>
      </c>
      <c r="AE1465" s="1549">
        <v>33.6139896373057</v>
      </c>
      <c r="AF1465" s="1549">
        <v>58.419689119170982</v>
      </c>
      <c r="AG1465" s="1550">
        <v>7.9663212435233168</v>
      </c>
    </row>
    <row r="1466" spans="2:33" s="1520" customFormat="1" ht="11.45" customHeight="1">
      <c r="B1466" s="1521"/>
      <c r="C1466" s="1522"/>
      <c r="D1466" s="1523" t="s">
        <v>31</v>
      </c>
      <c r="E1466" s="1508">
        <v>761</v>
      </c>
      <c r="F1466" s="1499">
        <v>118</v>
      </c>
      <c r="G1466" s="1499">
        <v>102</v>
      </c>
      <c r="H1466" s="1499">
        <v>54</v>
      </c>
      <c r="I1466" s="1499">
        <v>38</v>
      </c>
      <c r="J1466" s="1499">
        <v>17</v>
      </c>
      <c r="K1466" s="1499">
        <v>45</v>
      </c>
      <c r="L1466" s="1499">
        <v>76</v>
      </c>
      <c r="M1466" s="1499">
        <v>80</v>
      </c>
      <c r="N1466" s="1499">
        <v>70</v>
      </c>
      <c r="O1466" s="1499">
        <v>58</v>
      </c>
      <c r="P1466" s="1499">
        <v>27</v>
      </c>
      <c r="Q1466" s="1499">
        <v>23</v>
      </c>
      <c r="R1466" s="1499">
        <v>14</v>
      </c>
      <c r="S1466" s="1499">
        <v>9</v>
      </c>
      <c r="T1466" s="1499">
        <v>7</v>
      </c>
      <c r="U1466" s="1499">
        <v>5</v>
      </c>
      <c r="V1466" s="1499">
        <v>4</v>
      </c>
      <c r="W1466" s="1499">
        <v>4</v>
      </c>
      <c r="X1466" s="1499">
        <v>9</v>
      </c>
      <c r="Y1466" s="1499">
        <v>1</v>
      </c>
      <c r="Z1466" s="1499" t="s">
        <v>36</v>
      </c>
      <c r="AA1466" s="1508" t="s">
        <v>36</v>
      </c>
      <c r="AB1466" s="1499">
        <v>274</v>
      </c>
      <c r="AC1466" s="1499">
        <v>448</v>
      </c>
      <c r="AD1466" s="1508">
        <v>39</v>
      </c>
      <c r="AE1466" s="1500">
        <v>36.005256241787123</v>
      </c>
      <c r="AF1466" s="1500">
        <v>58.869908015768722</v>
      </c>
      <c r="AG1466" s="1501">
        <v>5.1248357424441524</v>
      </c>
    </row>
    <row r="1467" spans="2:33" s="1520" customFormat="1" ht="11.45" customHeight="1">
      <c r="B1467" s="1537"/>
      <c r="C1467" s="1538"/>
      <c r="D1467" s="1539" t="s">
        <v>32</v>
      </c>
      <c r="E1467" s="1540">
        <v>783</v>
      </c>
      <c r="F1467" s="1541">
        <v>97</v>
      </c>
      <c r="G1467" s="1541">
        <v>82</v>
      </c>
      <c r="H1467" s="1541">
        <v>66</v>
      </c>
      <c r="I1467" s="1541">
        <v>37</v>
      </c>
      <c r="J1467" s="1541">
        <v>15</v>
      </c>
      <c r="K1467" s="1541">
        <v>48</v>
      </c>
      <c r="L1467" s="1541">
        <v>92</v>
      </c>
      <c r="M1467" s="1541">
        <v>83</v>
      </c>
      <c r="N1467" s="1541">
        <v>52</v>
      </c>
      <c r="O1467" s="1541">
        <v>49</v>
      </c>
      <c r="P1467" s="1541">
        <v>46</v>
      </c>
      <c r="Q1467" s="1541">
        <v>18</v>
      </c>
      <c r="R1467" s="1541">
        <v>14</v>
      </c>
      <c r="S1467" s="1541">
        <v>16</v>
      </c>
      <c r="T1467" s="1541">
        <v>7</v>
      </c>
      <c r="U1467" s="1541">
        <v>10</v>
      </c>
      <c r="V1467" s="1541">
        <v>10</v>
      </c>
      <c r="W1467" s="1541">
        <v>19</v>
      </c>
      <c r="X1467" s="1541">
        <v>17</v>
      </c>
      <c r="Y1467" s="1541">
        <v>5</v>
      </c>
      <c r="Z1467" s="1541" t="s">
        <v>36</v>
      </c>
      <c r="AA1467" s="1540" t="s">
        <v>36</v>
      </c>
      <c r="AB1467" s="1541">
        <v>245</v>
      </c>
      <c r="AC1467" s="1541">
        <v>454</v>
      </c>
      <c r="AD1467" s="1540">
        <v>84</v>
      </c>
      <c r="AE1467" s="1542">
        <v>31.289910600255428</v>
      </c>
      <c r="AF1467" s="1542">
        <v>57.982120051085573</v>
      </c>
      <c r="AG1467" s="1543">
        <v>10.727969348659004</v>
      </c>
    </row>
    <row r="1468" spans="2:33" s="1520" customFormat="1" ht="11.45" customHeight="1">
      <c r="B1468" s="1544" t="s">
        <v>1906</v>
      </c>
      <c r="C1468" s="1508">
        <v>139</v>
      </c>
      <c r="D1468" s="1518" t="s">
        <v>1435</v>
      </c>
      <c r="E1468" s="1508">
        <v>463</v>
      </c>
      <c r="F1468" s="1499">
        <v>108</v>
      </c>
      <c r="G1468" s="1499">
        <v>41</v>
      </c>
      <c r="H1468" s="1499">
        <v>25</v>
      </c>
      <c r="I1468" s="1499">
        <v>8</v>
      </c>
      <c r="J1468" s="1499">
        <v>11</v>
      </c>
      <c r="K1468" s="1499">
        <v>79</v>
      </c>
      <c r="L1468" s="1499">
        <v>72</v>
      </c>
      <c r="M1468" s="1499">
        <v>56</v>
      </c>
      <c r="N1468" s="1499">
        <v>25</v>
      </c>
      <c r="O1468" s="1499">
        <v>17</v>
      </c>
      <c r="P1468" s="1499">
        <v>8</v>
      </c>
      <c r="Q1468" s="1499">
        <v>3</v>
      </c>
      <c r="R1468" s="1499">
        <v>3</v>
      </c>
      <c r="S1468" s="1499">
        <v>4</v>
      </c>
      <c r="T1468" s="1499">
        <v>1</v>
      </c>
      <c r="U1468" s="1499">
        <v>1</v>
      </c>
      <c r="V1468" s="1499" t="s">
        <v>36</v>
      </c>
      <c r="W1468" s="1499">
        <v>1</v>
      </c>
      <c r="X1468" s="1499" t="s">
        <v>36</v>
      </c>
      <c r="Y1468" s="1499" t="s">
        <v>36</v>
      </c>
      <c r="Z1468" s="1499" t="s">
        <v>36</v>
      </c>
      <c r="AA1468" s="1508" t="s">
        <v>36</v>
      </c>
      <c r="AB1468" s="1499">
        <v>174</v>
      </c>
      <c r="AC1468" s="1499">
        <v>282</v>
      </c>
      <c r="AD1468" s="1508">
        <v>7</v>
      </c>
      <c r="AE1468" s="1500">
        <v>37.580993520518355</v>
      </c>
      <c r="AF1468" s="1500">
        <v>60.90712742980562</v>
      </c>
      <c r="AG1468" s="1501">
        <v>1.5118790496760259</v>
      </c>
    </row>
    <row r="1469" spans="2:33" s="1520" customFormat="1" ht="11.45" customHeight="1">
      <c r="B1469" s="1521"/>
      <c r="C1469" s="1577"/>
      <c r="D1469" s="1523" t="s">
        <v>31</v>
      </c>
      <c r="E1469" s="1508">
        <v>236</v>
      </c>
      <c r="F1469" s="1499">
        <v>59</v>
      </c>
      <c r="G1469" s="1499">
        <v>20</v>
      </c>
      <c r="H1469" s="1499">
        <v>11</v>
      </c>
      <c r="I1469" s="1499">
        <v>3</v>
      </c>
      <c r="J1469" s="1499">
        <v>5</v>
      </c>
      <c r="K1469" s="1499">
        <v>40</v>
      </c>
      <c r="L1469" s="1499">
        <v>34</v>
      </c>
      <c r="M1469" s="1499">
        <v>30</v>
      </c>
      <c r="N1469" s="1499">
        <v>16</v>
      </c>
      <c r="O1469" s="1499">
        <v>8</v>
      </c>
      <c r="P1469" s="1499">
        <v>4</v>
      </c>
      <c r="Q1469" s="1499" t="s">
        <v>36</v>
      </c>
      <c r="R1469" s="1499">
        <v>2</v>
      </c>
      <c r="S1469" s="1499">
        <v>3</v>
      </c>
      <c r="T1469" s="1499" t="s">
        <v>36</v>
      </c>
      <c r="U1469" s="1499" t="s">
        <v>36</v>
      </c>
      <c r="V1469" s="1499" t="s">
        <v>36</v>
      </c>
      <c r="W1469" s="1499">
        <v>1</v>
      </c>
      <c r="X1469" s="1499" t="s">
        <v>36</v>
      </c>
      <c r="Y1469" s="1499" t="s">
        <v>36</v>
      </c>
      <c r="Z1469" s="1499" t="s">
        <v>36</v>
      </c>
      <c r="AA1469" s="1508" t="s">
        <v>36</v>
      </c>
      <c r="AB1469" s="1499">
        <v>90</v>
      </c>
      <c r="AC1469" s="1499">
        <v>142</v>
      </c>
      <c r="AD1469" s="1508">
        <v>4</v>
      </c>
      <c r="AE1469" s="1500">
        <v>38.135593220338983</v>
      </c>
      <c r="AF1469" s="1500">
        <v>60.169491525423723</v>
      </c>
      <c r="AG1469" s="1501">
        <v>1.6949152542372881</v>
      </c>
    </row>
    <row r="1470" spans="2:33" s="1520" customFormat="1" ht="11.45" customHeight="1">
      <c r="B1470" s="1536"/>
      <c r="C1470" s="1580"/>
      <c r="D1470" s="1531" t="s">
        <v>32</v>
      </c>
      <c r="E1470" s="1581">
        <v>227</v>
      </c>
      <c r="F1470" s="1582">
        <v>49</v>
      </c>
      <c r="G1470" s="1582">
        <v>21</v>
      </c>
      <c r="H1470" s="1582">
        <v>14</v>
      </c>
      <c r="I1470" s="1582">
        <v>5</v>
      </c>
      <c r="J1470" s="1582">
        <v>6</v>
      </c>
      <c r="K1470" s="1582">
        <v>39</v>
      </c>
      <c r="L1470" s="1582">
        <v>38</v>
      </c>
      <c r="M1470" s="1582">
        <v>26</v>
      </c>
      <c r="N1470" s="1582">
        <v>9</v>
      </c>
      <c r="O1470" s="1582">
        <v>9</v>
      </c>
      <c r="P1470" s="1582">
        <v>4</v>
      </c>
      <c r="Q1470" s="1582">
        <v>3</v>
      </c>
      <c r="R1470" s="1582">
        <v>1</v>
      </c>
      <c r="S1470" s="1582">
        <v>1</v>
      </c>
      <c r="T1470" s="1582">
        <v>1</v>
      </c>
      <c r="U1470" s="1582">
        <v>1</v>
      </c>
      <c r="V1470" s="1582" t="s">
        <v>36</v>
      </c>
      <c r="W1470" s="1582" t="s">
        <v>36</v>
      </c>
      <c r="X1470" s="1582" t="s">
        <v>36</v>
      </c>
      <c r="Y1470" s="1582" t="s">
        <v>36</v>
      </c>
      <c r="Z1470" s="1582" t="s">
        <v>36</v>
      </c>
      <c r="AA1470" s="1581" t="s">
        <v>36</v>
      </c>
      <c r="AB1470" s="1582">
        <v>84</v>
      </c>
      <c r="AC1470" s="1582">
        <v>140</v>
      </c>
      <c r="AD1470" s="1581">
        <v>3</v>
      </c>
      <c r="AE1470" s="1534">
        <v>37.004405286343612</v>
      </c>
      <c r="AF1470" s="1534">
        <v>61.674008810572687</v>
      </c>
      <c r="AG1470" s="1535">
        <v>1.3215859030837005</v>
      </c>
    </row>
    <row r="1471" spans="2:33" s="1520" customFormat="1" ht="11.45" customHeight="1">
      <c r="B1471" s="1583" t="s">
        <v>1907</v>
      </c>
      <c r="C1471" s="1598">
        <v>1515</v>
      </c>
      <c r="D1471" s="1599" t="s">
        <v>1435</v>
      </c>
      <c r="E1471" s="1600">
        <v>3418</v>
      </c>
      <c r="F1471" s="1601">
        <v>37</v>
      </c>
      <c r="G1471" s="1601">
        <v>51</v>
      </c>
      <c r="H1471" s="1601">
        <v>61</v>
      </c>
      <c r="I1471" s="1601">
        <v>89</v>
      </c>
      <c r="J1471" s="1601">
        <v>70</v>
      </c>
      <c r="K1471" s="1601">
        <v>79</v>
      </c>
      <c r="L1471" s="1601">
        <v>67</v>
      </c>
      <c r="M1471" s="1601">
        <v>81</v>
      </c>
      <c r="N1471" s="1601">
        <v>136</v>
      </c>
      <c r="O1471" s="1601">
        <v>163</v>
      </c>
      <c r="P1471" s="1601">
        <v>160</v>
      </c>
      <c r="Q1471" s="1601">
        <v>234</v>
      </c>
      <c r="R1471" s="1601">
        <v>300</v>
      </c>
      <c r="S1471" s="1601">
        <v>333</v>
      </c>
      <c r="T1471" s="1601">
        <v>344</v>
      </c>
      <c r="U1471" s="1601">
        <v>296</v>
      </c>
      <c r="V1471" s="1601">
        <v>344</v>
      </c>
      <c r="W1471" s="1601">
        <v>294</v>
      </c>
      <c r="X1471" s="1601">
        <v>182</v>
      </c>
      <c r="Y1471" s="1601">
        <v>67</v>
      </c>
      <c r="Z1471" s="1601">
        <v>16</v>
      </c>
      <c r="AA1471" s="1600">
        <v>14</v>
      </c>
      <c r="AB1471" s="1601">
        <v>149</v>
      </c>
      <c r="AC1471" s="1601">
        <v>1379</v>
      </c>
      <c r="AD1471" s="1600">
        <v>1876</v>
      </c>
      <c r="AE1471" s="1602">
        <v>4.3772032902467686</v>
      </c>
      <c r="AF1471" s="1602">
        <v>40.511163337250295</v>
      </c>
      <c r="AG1471" s="1603">
        <v>55.111633372502936</v>
      </c>
    </row>
    <row r="1472" spans="2:33" s="1520" customFormat="1" ht="11.45" customHeight="1">
      <c r="B1472" s="1521"/>
      <c r="C1472" s="1577"/>
      <c r="D1472" s="1523" t="s">
        <v>31</v>
      </c>
      <c r="E1472" s="1508">
        <v>1461</v>
      </c>
      <c r="F1472" s="1499">
        <v>21</v>
      </c>
      <c r="G1472" s="1499">
        <v>25</v>
      </c>
      <c r="H1472" s="1499">
        <v>31</v>
      </c>
      <c r="I1472" s="1499">
        <v>41</v>
      </c>
      <c r="J1472" s="1499">
        <v>32</v>
      </c>
      <c r="K1472" s="1499">
        <v>36</v>
      </c>
      <c r="L1472" s="1499">
        <v>35</v>
      </c>
      <c r="M1472" s="1499">
        <v>43</v>
      </c>
      <c r="N1472" s="1499">
        <v>62</v>
      </c>
      <c r="O1472" s="1499">
        <v>84</v>
      </c>
      <c r="P1472" s="1499">
        <v>78</v>
      </c>
      <c r="Q1472" s="1499">
        <v>120</v>
      </c>
      <c r="R1472" s="1499">
        <v>151</v>
      </c>
      <c r="S1472" s="1499">
        <v>177</v>
      </c>
      <c r="T1472" s="1499">
        <v>164</v>
      </c>
      <c r="U1472" s="1499">
        <v>115</v>
      </c>
      <c r="V1472" s="1499">
        <v>123</v>
      </c>
      <c r="W1472" s="1499">
        <v>68</v>
      </c>
      <c r="X1472" s="1499">
        <v>33</v>
      </c>
      <c r="Y1472" s="1499">
        <v>11</v>
      </c>
      <c r="Z1472" s="1499">
        <v>3</v>
      </c>
      <c r="AA1472" s="1508">
        <v>8</v>
      </c>
      <c r="AB1472" s="1499">
        <v>77</v>
      </c>
      <c r="AC1472" s="1499">
        <v>682</v>
      </c>
      <c r="AD1472" s="1508">
        <v>694</v>
      </c>
      <c r="AE1472" s="1500">
        <v>5.2993805918788706</v>
      </c>
      <c r="AF1472" s="1500">
        <v>46.937370956641431</v>
      </c>
      <c r="AG1472" s="1501">
        <v>47.763248451479697</v>
      </c>
    </row>
    <row r="1473" spans="2:33" s="1520" customFormat="1" ht="11.45" customHeight="1">
      <c r="B1473" s="1529"/>
      <c r="C1473" s="1580"/>
      <c r="D1473" s="1531" t="s">
        <v>32</v>
      </c>
      <c r="E1473" s="1581">
        <v>1957</v>
      </c>
      <c r="F1473" s="1582">
        <v>16</v>
      </c>
      <c r="G1473" s="1582">
        <v>26</v>
      </c>
      <c r="H1473" s="1582">
        <v>30</v>
      </c>
      <c r="I1473" s="1582">
        <v>48</v>
      </c>
      <c r="J1473" s="1582">
        <v>38</v>
      </c>
      <c r="K1473" s="1582">
        <v>43</v>
      </c>
      <c r="L1473" s="1582">
        <v>32</v>
      </c>
      <c r="M1473" s="1582">
        <v>38</v>
      </c>
      <c r="N1473" s="1582">
        <v>74</v>
      </c>
      <c r="O1473" s="1582">
        <v>79</v>
      </c>
      <c r="P1473" s="1582">
        <v>82</v>
      </c>
      <c r="Q1473" s="1582">
        <v>114</v>
      </c>
      <c r="R1473" s="1582">
        <v>149</v>
      </c>
      <c r="S1473" s="1582">
        <v>156</v>
      </c>
      <c r="T1473" s="1582">
        <v>180</v>
      </c>
      <c r="U1473" s="1582">
        <v>181</v>
      </c>
      <c r="V1473" s="1582">
        <v>221</v>
      </c>
      <c r="W1473" s="1582">
        <v>226</v>
      </c>
      <c r="X1473" s="1582">
        <v>149</v>
      </c>
      <c r="Y1473" s="1582">
        <v>56</v>
      </c>
      <c r="Z1473" s="1582">
        <v>13</v>
      </c>
      <c r="AA1473" s="1581">
        <v>6</v>
      </c>
      <c r="AB1473" s="1582">
        <v>72</v>
      </c>
      <c r="AC1473" s="1582">
        <v>697</v>
      </c>
      <c r="AD1473" s="1581">
        <v>1182</v>
      </c>
      <c r="AE1473" s="1534">
        <v>3.690415171706817</v>
      </c>
      <c r="AF1473" s="1534">
        <v>35.72526909277294</v>
      </c>
      <c r="AG1473" s="1535">
        <v>60.584315735520242</v>
      </c>
    </row>
    <row r="1474" spans="2:33" s="1520" customFormat="1" ht="11.45" customHeight="1">
      <c r="B1474" s="1536" t="s">
        <v>1908</v>
      </c>
      <c r="C1474" s="1508">
        <v>179</v>
      </c>
      <c r="D1474" s="1518" t="s">
        <v>1435</v>
      </c>
      <c r="E1474" s="1508">
        <v>392</v>
      </c>
      <c r="F1474" s="1499">
        <v>8</v>
      </c>
      <c r="G1474" s="1499">
        <v>13</v>
      </c>
      <c r="H1474" s="1499">
        <v>16</v>
      </c>
      <c r="I1474" s="1499">
        <v>14</v>
      </c>
      <c r="J1474" s="1499">
        <v>8</v>
      </c>
      <c r="K1474" s="1499">
        <v>14</v>
      </c>
      <c r="L1474" s="1499">
        <v>15</v>
      </c>
      <c r="M1474" s="1499">
        <v>11</v>
      </c>
      <c r="N1474" s="1499">
        <v>25</v>
      </c>
      <c r="O1474" s="1499">
        <v>27</v>
      </c>
      <c r="P1474" s="1499">
        <v>21</v>
      </c>
      <c r="Q1474" s="1499">
        <v>35</v>
      </c>
      <c r="R1474" s="1499">
        <v>33</v>
      </c>
      <c r="S1474" s="1499">
        <v>45</v>
      </c>
      <c r="T1474" s="1499">
        <v>34</v>
      </c>
      <c r="U1474" s="1499">
        <v>22</v>
      </c>
      <c r="V1474" s="1499">
        <v>23</v>
      </c>
      <c r="W1474" s="1499">
        <v>20</v>
      </c>
      <c r="X1474" s="1499">
        <v>7</v>
      </c>
      <c r="Y1474" s="1499" t="s">
        <v>36</v>
      </c>
      <c r="Z1474" s="1499" t="s">
        <v>36</v>
      </c>
      <c r="AA1474" s="1508">
        <v>1</v>
      </c>
      <c r="AB1474" s="1499">
        <v>37</v>
      </c>
      <c r="AC1474" s="1499">
        <v>203</v>
      </c>
      <c r="AD1474" s="1508">
        <v>151</v>
      </c>
      <c r="AE1474" s="1500">
        <v>9.4629156010230187</v>
      </c>
      <c r="AF1474" s="1500">
        <v>51.918158567774938</v>
      </c>
      <c r="AG1474" s="1501">
        <v>38.618925831202041</v>
      </c>
    </row>
    <row r="1475" spans="2:33" s="1520" customFormat="1" ht="11.45" customHeight="1">
      <c r="B1475" s="1521"/>
      <c r="C1475" s="1522"/>
      <c r="D1475" s="1523" t="s">
        <v>31</v>
      </c>
      <c r="E1475" s="1508">
        <v>186</v>
      </c>
      <c r="F1475" s="1499">
        <v>5</v>
      </c>
      <c r="G1475" s="1499">
        <v>6</v>
      </c>
      <c r="H1475" s="1499">
        <v>9</v>
      </c>
      <c r="I1475" s="1499">
        <v>10</v>
      </c>
      <c r="J1475" s="1499">
        <v>2</v>
      </c>
      <c r="K1475" s="1499">
        <v>6</v>
      </c>
      <c r="L1475" s="1499">
        <v>8</v>
      </c>
      <c r="M1475" s="1499">
        <v>7</v>
      </c>
      <c r="N1475" s="1499">
        <v>9</v>
      </c>
      <c r="O1475" s="1499">
        <v>16</v>
      </c>
      <c r="P1475" s="1499">
        <v>9</v>
      </c>
      <c r="Q1475" s="1499">
        <v>17</v>
      </c>
      <c r="R1475" s="1499">
        <v>16</v>
      </c>
      <c r="S1475" s="1499">
        <v>22</v>
      </c>
      <c r="T1475" s="1499">
        <v>17</v>
      </c>
      <c r="U1475" s="1499">
        <v>8</v>
      </c>
      <c r="V1475" s="1499">
        <v>9</v>
      </c>
      <c r="W1475" s="1499">
        <v>7</v>
      </c>
      <c r="X1475" s="1499">
        <v>2</v>
      </c>
      <c r="Y1475" s="1499" t="s">
        <v>36</v>
      </c>
      <c r="Z1475" s="1499" t="s">
        <v>36</v>
      </c>
      <c r="AA1475" s="1508">
        <v>1</v>
      </c>
      <c r="AB1475" s="1499">
        <v>20</v>
      </c>
      <c r="AC1475" s="1499">
        <v>100</v>
      </c>
      <c r="AD1475" s="1508">
        <v>65</v>
      </c>
      <c r="AE1475" s="1500">
        <v>10.810810810810811</v>
      </c>
      <c r="AF1475" s="1500">
        <v>54.054054054054056</v>
      </c>
      <c r="AG1475" s="1501">
        <v>35.135135135135137</v>
      </c>
    </row>
    <row r="1476" spans="2:33" s="1520" customFormat="1" ht="11.45" customHeight="1">
      <c r="B1476" s="1537"/>
      <c r="C1476" s="1546"/>
      <c r="D1476" s="1518" t="s">
        <v>32</v>
      </c>
      <c r="E1476" s="1508">
        <v>206</v>
      </c>
      <c r="F1476" s="1499">
        <v>3</v>
      </c>
      <c r="G1476" s="1499">
        <v>7</v>
      </c>
      <c r="H1476" s="1499">
        <v>7</v>
      </c>
      <c r="I1476" s="1499">
        <v>4</v>
      </c>
      <c r="J1476" s="1499">
        <v>6</v>
      </c>
      <c r="K1476" s="1499">
        <v>8</v>
      </c>
      <c r="L1476" s="1499">
        <v>7</v>
      </c>
      <c r="M1476" s="1499">
        <v>4</v>
      </c>
      <c r="N1476" s="1499">
        <v>16</v>
      </c>
      <c r="O1476" s="1499">
        <v>11</v>
      </c>
      <c r="P1476" s="1499">
        <v>12</v>
      </c>
      <c r="Q1476" s="1499">
        <v>18</v>
      </c>
      <c r="R1476" s="1499">
        <v>17</v>
      </c>
      <c r="S1476" s="1499">
        <v>23</v>
      </c>
      <c r="T1476" s="1499">
        <v>17</v>
      </c>
      <c r="U1476" s="1499">
        <v>14</v>
      </c>
      <c r="V1476" s="1499">
        <v>14</v>
      </c>
      <c r="W1476" s="1499">
        <v>13</v>
      </c>
      <c r="X1476" s="1499">
        <v>5</v>
      </c>
      <c r="Y1476" s="1499" t="s">
        <v>36</v>
      </c>
      <c r="Z1476" s="1499" t="s">
        <v>36</v>
      </c>
      <c r="AA1476" s="1508" t="s">
        <v>36</v>
      </c>
      <c r="AB1476" s="1499">
        <v>17</v>
      </c>
      <c r="AC1476" s="1499">
        <v>103</v>
      </c>
      <c r="AD1476" s="1508">
        <v>86</v>
      </c>
      <c r="AE1476" s="1500">
        <v>8.2524271844660202</v>
      </c>
      <c r="AF1476" s="1500">
        <v>50</v>
      </c>
      <c r="AG1476" s="1501">
        <v>41.747572815533978</v>
      </c>
    </row>
    <row r="1477" spans="2:33" s="1520" customFormat="1" ht="11.45" customHeight="1">
      <c r="B1477" s="1544" t="s">
        <v>1909</v>
      </c>
      <c r="C1477" s="1545">
        <v>60</v>
      </c>
      <c r="D1477" s="1547" t="s">
        <v>1435</v>
      </c>
      <c r="E1477" s="1545">
        <v>238</v>
      </c>
      <c r="F1477" s="1548">
        <v>2</v>
      </c>
      <c r="G1477" s="1548">
        <v>1</v>
      </c>
      <c r="H1477" s="1548" t="s">
        <v>36</v>
      </c>
      <c r="I1477" s="1548">
        <v>4</v>
      </c>
      <c r="J1477" s="1548">
        <v>3</v>
      </c>
      <c r="K1477" s="1548">
        <v>3</v>
      </c>
      <c r="L1477" s="1548">
        <v>2</v>
      </c>
      <c r="M1477" s="1548">
        <v>2</v>
      </c>
      <c r="N1477" s="1548">
        <v>3</v>
      </c>
      <c r="O1477" s="1548">
        <v>3</v>
      </c>
      <c r="P1477" s="1548">
        <v>6</v>
      </c>
      <c r="Q1477" s="1548">
        <v>8</v>
      </c>
      <c r="R1477" s="1548">
        <v>16</v>
      </c>
      <c r="S1477" s="1548">
        <v>24</v>
      </c>
      <c r="T1477" s="1548">
        <v>12</v>
      </c>
      <c r="U1477" s="1548">
        <v>22</v>
      </c>
      <c r="V1477" s="1548">
        <v>20</v>
      </c>
      <c r="W1477" s="1548">
        <v>45</v>
      </c>
      <c r="X1477" s="1548">
        <v>35</v>
      </c>
      <c r="Y1477" s="1548">
        <v>16</v>
      </c>
      <c r="Z1477" s="1548">
        <v>4</v>
      </c>
      <c r="AA1477" s="1545">
        <v>7</v>
      </c>
      <c r="AB1477" s="1548">
        <v>3</v>
      </c>
      <c r="AC1477" s="1548">
        <v>50</v>
      </c>
      <c r="AD1477" s="1545">
        <v>178</v>
      </c>
      <c r="AE1477" s="1549">
        <v>1.2987012987012987</v>
      </c>
      <c r="AF1477" s="1549">
        <v>21.645021645021643</v>
      </c>
      <c r="AG1477" s="1550">
        <v>77.056277056277054</v>
      </c>
    </row>
    <row r="1478" spans="2:33" s="1520" customFormat="1" ht="11.45" customHeight="1">
      <c r="B1478" s="1521"/>
      <c r="C1478" s="1522"/>
      <c r="D1478" s="1523" t="s">
        <v>31</v>
      </c>
      <c r="E1478" s="1508">
        <v>73</v>
      </c>
      <c r="F1478" s="1499">
        <v>2</v>
      </c>
      <c r="G1478" s="1499" t="s">
        <v>36</v>
      </c>
      <c r="H1478" s="1499" t="s">
        <v>36</v>
      </c>
      <c r="I1478" s="1499">
        <v>1</v>
      </c>
      <c r="J1478" s="1499">
        <v>2</v>
      </c>
      <c r="K1478" s="1499">
        <v>1</v>
      </c>
      <c r="L1478" s="1499" t="s">
        <v>36</v>
      </c>
      <c r="M1478" s="1499">
        <v>2</v>
      </c>
      <c r="N1478" s="1499">
        <v>2</v>
      </c>
      <c r="O1478" s="1499">
        <v>1</v>
      </c>
      <c r="P1478" s="1499">
        <v>2</v>
      </c>
      <c r="Q1478" s="1499">
        <v>5</v>
      </c>
      <c r="R1478" s="1499">
        <v>8</v>
      </c>
      <c r="S1478" s="1499">
        <v>14</v>
      </c>
      <c r="T1478" s="1499">
        <v>5</v>
      </c>
      <c r="U1478" s="1499">
        <v>9</v>
      </c>
      <c r="V1478" s="1499">
        <v>5</v>
      </c>
      <c r="W1478" s="1499">
        <v>2</v>
      </c>
      <c r="X1478" s="1499">
        <v>5</v>
      </c>
      <c r="Y1478" s="1499">
        <v>3</v>
      </c>
      <c r="Z1478" s="1499">
        <v>1</v>
      </c>
      <c r="AA1478" s="1508">
        <v>3</v>
      </c>
      <c r="AB1478" s="1499">
        <v>2</v>
      </c>
      <c r="AC1478" s="1499">
        <v>24</v>
      </c>
      <c r="AD1478" s="1508">
        <v>44</v>
      </c>
      <c r="AE1478" s="1500">
        <v>2.8571428571428572</v>
      </c>
      <c r="AF1478" s="1500">
        <v>34.285714285714285</v>
      </c>
      <c r="AG1478" s="1501">
        <v>62.857142857142854</v>
      </c>
    </row>
    <row r="1479" spans="2:33" s="1520" customFormat="1" ht="11.45" customHeight="1">
      <c r="B1479" s="1537"/>
      <c r="C1479" s="1538"/>
      <c r="D1479" s="1539" t="s">
        <v>32</v>
      </c>
      <c r="E1479" s="1540">
        <v>165</v>
      </c>
      <c r="F1479" s="1541" t="s">
        <v>36</v>
      </c>
      <c r="G1479" s="1541">
        <v>1</v>
      </c>
      <c r="H1479" s="1541" t="s">
        <v>36</v>
      </c>
      <c r="I1479" s="1541">
        <v>3</v>
      </c>
      <c r="J1479" s="1541">
        <v>1</v>
      </c>
      <c r="K1479" s="1541">
        <v>2</v>
      </c>
      <c r="L1479" s="1541">
        <v>2</v>
      </c>
      <c r="M1479" s="1541" t="s">
        <v>36</v>
      </c>
      <c r="N1479" s="1541">
        <v>1</v>
      </c>
      <c r="O1479" s="1541">
        <v>2</v>
      </c>
      <c r="P1479" s="1541">
        <v>4</v>
      </c>
      <c r="Q1479" s="1541">
        <v>3</v>
      </c>
      <c r="R1479" s="1541">
        <v>8</v>
      </c>
      <c r="S1479" s="1541">
        <v>10</v>
      </c>
      <c r="T1479" s="1541">
        <v>7</v>
      </c>
      <c r="U1479" s="1541">
        <v>13</v>
      </c>
      <c r="V1479" s="1541">
        <v>15</v>
      </c>
      <c r="W1479" s="1541">
        <v>43</v>
      </c>
      <c r="X1479" s="1541">
        <v>30</v>
      </c>
      <c r="Y1479" s="1541">
        <v>13</v>
      </c>
      <c r="Z1479" s="1541">
        <v>3</v>
      </c>
      <c r="AA1479" s="1540">
        <v>4</v>
      </c>
      <c r="AB1479" s="1541">
        <v>1</v>
      </c>
      <c r="AC1479" s="1541">
        <v>26</v>
      </c>
      <c r="AD1479" s="1540">
        <v>134</v>
      </c>
      <c r="AE1479" s="1542">
        <v>0.6211180124223602</v>
      </c>
      <c r="AF1479" s="1542">
        <v>16.149068322981368</v>
      </c>
      <c r="AG1479" s="1543">
        <v>83.229813664596278</v>
      </c>
    </row>
    <row r="1480" spans="2:33" s="1520" customFormat="1" ht="11.45" customHeight="1">
      <c r="B1480" s="1544" t="s">
        <v>1910</v>
      </c>
      <c r="C1480" s="1508">
        <v>277</v>
      </c>
      <c r="D1480" s="1518" t="s">
        <v>1435</v>
      </c>
      <c r="E1480" s="1508">
        <v>621</v>
      </c>
      <c r="F1480" s="1499">
        <v>10</v>
      </c>
      <c r="G1480" s="1499">
        <v>10</v>
      </c>
      <c r="H1480" s="1499">
        <v>5</v>
      </c>
      <c r="I1480" s="1499">
        <v>21</v>
      </c>
      <c r="J1480" s="1499">
        <v>20</v>
      </c>
      <c r="K1480" s="1499">
        <v>13</v>
      </c>
      <c r="L1480" s="1499">
        <v>15</v>
      </c>
      <c r="M1480" s="1499">
        <v>16</v>
      </c>
      <c r="N1480" s="1499">
        <v>24</v>
      </c>
      <c r="O1480" s="1499">
        <v>28</v>
      </c>
      <c r="P1480" s="1499">
        <v>40</v>
      </c>
      <c r="Q1480" s="1499">
        <v>31</v>
      </c>
      <c r="R1480" s="1499">
        <v>50</v>
      </c>
      <c r="S1480" s="1499">
        <v>58</v>
      </c>
      <c r="T1480" s="1499">
        <v>61</v>
      </c>
      <c r="U1480" s="1499">
        <v>47</v>
      </c>
      <c r="V1480" s="1499">
        <v>60</v>
      </c>
      <c r="W1480" s="1499">
        <v>54</v>
      </c>
      <c r="X1480" s="1499">
        <v>42</v>
      </c>
      <c r="Y1480" s="1499">
        <v>13</v>
      </c>
      <c r="Z1480" s="1499" t="s">
        <v>36</v>
      </c>
      <c r="AA1480" s="1508">
        <v>3</v>
      </c>
      <c r="AB1480" s="1499">
        <v>25</v>
      </c>
      <c r="AC1480" s="1499">
        <v>258</v>
      </c>
      <c r="AD1480" s="1508">
        <v>335</v>
      </c>
      <c r="AE1480" s="1500">
        <v>4.0453074433656955</v>
      </c>
      <c r="AF1480" s="1500">
        <v>41.747572815533978</v>
      </c>
      <c r="AG1480" s="1501">
        <v>54.207119741100328</v>
      </c>
    </row>
    <row r="1481" spans="2:33" s="1520" customFormat="1" ht="11.45" customHeight="1">
      <c r="B1481" s="1521"/>
      <c r="C1481" s="1522"/>
      <c r="D1481" s="1523" t="s">
        <v>31</v>
      </c>
      <c r="E1481" s="1508">
        <v>261</v>
      </c>
      <c r="F1481" s="1499">
        <v>5</v>
      </c>
      <c r="G1481" s="1499">
        <v>7</v>
      </c>
      <c r="H1481" s="1499">
        <v>2</v>
      </c>
      <c r="I1481" s="1499">
        <v>9</v>
      </c>
      <c r="J1481" s="1499">
        <v>13</v>
      </c>
      <c r="K1481" s="1499">
        <v>5</v>
      </c>
      <c r="L1481" s="1499">
        <v>12</v>
      </c>
      <c r="M1481" s="1499">
        <v>6</v>
      </c>
      <c r="N1481" s="1499">
        <v>10</v>
      </c>
      <c r="O1481" s="1499">
        <v>13</v>
      </c>
      <c r="P1481" s="1499">
        <v>20</v>
      </c>
      <c r="Q1481" s="1499">
        <v>17</v>
      </c>
      <c r="R1481" s="1499">
        <v>18</v>
      </c>
      <c r="S1481" s="1499">
        <v>35</v>
      </c>
      <c r="T1481" s="1499">
        <v>25</v>
      </c>
      <c r="U1481" s="1499">
        <v>24</v>
      </c>
      <c r="V1481" s="1499">
        <v>17</v>
      </c>
      <c r="W1481" s="1499">
        <v>10</v>
      </c>
      <c r="X1481" s="1499">
        <v>8</v>
      </c>
      <c r="Y1481" s="1499">
        <v>3</v>
      </c>
      <c r="Z1481" s="1499" t="s">
        <v>36</v>
      </c>
      <c r="AA1481" s="1508">
        <v>2</v>
      </c>
      <c r="AB1481" s="1499">
        <v>14</v>
      </c>
      <c r="AC1481" s="1499">
        <v>123</v>
      </c>
      <c r="AD1481" s="1508">
        <v>122</v>
      </c>
      <c r="AE1481" s="1500">
        <v>5.4054054054054053</v>
      </c>
      <c r="AF1481" s="1500">
        <v>47.490347490347489</v>
      </c>
      <c r="AG1481" s="1501">
        <v>47.104247104247108</v>
      </c>
    </row>
    <row r="1482" spans="2:33" s="1520" customFormat="1" ht="11.45" customHeight="1">
      <c r="B1482" s="1537"/>
      <c r="C1482" s="1538"/>
      <c r="D1482" s="1539" t="s">
        <v>32</v>
      </c>
      <c r="E1482" s="1540">
        <v>360</v>
      </c>
      <c r="F1482" s="1541">
        <v>5</v>
      </c>
      <c r="G1482" s="1541">
        <v>3</v>
      </c>
      <c r="H1482" s="1541">
        <v>3</v>
      </c>
      <c r="I1482" s="1541">
        <v>12</v>
      </c>
      <c r="J1482" s="1541">
        <v>7</v>
      </c>
      <c r="K1482" s="1541">
        <v>8</v>
      </c>
      <c r="L1482" s="1541">
        <v>3</v>
      </c>
      <c r="M1482" s="1541">
        <v>10</v>
      </c>
      <c r="N1482" s="1541">
        <v>14</v>
      </c>
      <c r="O1482" s="1541">
        <v>15</v>
      </c>
      <c r="P1482" s="1541">
        <v>20</v>
      </c>
      <c r="Q1482" s="1541">
        <v>14</v>
      </c>
      <c r="R1482" s="1541">
        <v>32</v>
      </c>
      <c r="S1482" s="1541">
        <v>23</v>
      </c>
      <c r="T1482" s="1541">
        <v>36</v>
      </c>
      <c r="U1482" s="1541">
        <v>23</v>
      </c>
      <c r="V1482" s="1541">
        <v>43</v>
      </c>
      <c r="W1482" s="1541">
        <v>44</v>
      </c>
      <c r="X1482" s="1541">
        <v>34</v>
      </c>
      <c r="Y1482" s="1541">
        <v>10</v>
      </c>
      <c r="Z1482" s="1541" t="s">
        <v>36</v>
      </c>
      <c r="AA1482" s="1540">
        <v>1</v>
      </c>
      <c r="AB1482" s="1541">
        <v>11</v>
      </c>
      <c r="AC1482" s="1541">
        <v>135</v>
      </c>
      <c r="AD1482" s="1540">
        <v>213</v>
      </c>
      <c r="AE1482" s="1542">
        <v>3.0640668523676879</v>
      </c>
      <c r="AF1482" s="1542">
        <v>37.604456824512532</v>
      </c>
      <c r="AG1482" s="1543">
        <v>59.33147632311978</v>
      </c>
    </row>
    <row r="1483" spans="2:33" s="1520" customFormat="1" ht="11.45" customHeight="1">
      <c r="B1483" s="1544" t="s">
        <v>1911</v>
      </c>
      <c r="C1483" s="1508">
        <v>188</v>
      </c>
      <c r="D1483" s="1518" t="s">
        <v>1435</v>
      </c>
      <c r="E1483" s="1508">
        <v>444</v>
      </c>
      <c r="F1483" s="1499">
        <v>3</v>
      </c>
      <c r="G1483" s="1499">
        <v>8</v>
      </c>
      <c r="H1483" s="1499">
        <v>2</v>
      </c>
      <c r="I1483" s="1499">
        <v>23</v>
      </c>
      <c r="J1483" s="1499">
        <v>13</v>
      </c>
      <c r="K1483" s="1499">
        <v>13</v>
      </c>
      <c r="L1483" s="1499">
        <v>6</v>
      </c>
      <c r="M1483" s="1499">
        <v>11</v>
      </c>
      <c r="N1483" s="1499">
        <v>25</v>
      </c>
      <c r="O1483" s="1499">
        <v>32</v>
      </c>
      <c r="P1483" s="1499">
        <v>17</v>
      </c>
      <c r="Q1483" s="1499">
        <v>36</v>
      </c>
      <c r="R1483" s="1499">
        <v>45</v>
      </c>
      <c r="S1483" s="1499">
        <v>37</v>
      </c>
      <c r="T1483" s="1499">
        <v>39</v>
      </c>
      <c r="U1483" s="1499">
        <v>30</v>
      </c>
      <c r="V1483" s="1499">
        <v>41</v>
      </c>
      <c r="W1483" s="1499">
        <v>33</v>
      </c>
      <c r="X1483" s="1499">
        <v>19</v>
      </c>
      <c r="Y1483" s="1499">
        <v>9</v>
      </c>
      <c r="Z1483" s="1499">
        <v>2</v>
      </c>
      <c r="AA1483" s="1508" t="s">
        <v>36</v>
      </c>
      <c r="AB1483" s="1499">
        <v>13</v>
      </c>
      <c r="AC1483" s="1499">
        <v>221</v>
      </c>
      <c r="AD1483" s="1508">
        <v>210</v>
      </c>
      <c r="AE1483" s="1500">
        <v>2.9279279279279278</v>
      </c>
      <c r="AF1483" s="1500">
        <v>49.774774774774777</v>
      </c>
      <c r="AG1483" s="1501">
        <v>47.297297297297298</v>
      </c>
    </row>
    <row r="1484" spans="2:33" s="1520" customFormat="1" ht="11.45" customHeight="1">
      <c r="B1484" s="1521"/>
      <c r="C1484" s="1522"/>
      <c r="D1484" s="1523" t="s">
        <v>31</v>
      </c>
      <c r="E1484" s="1508">
        <v>185</v>
      </c>
      <c r="F1484" s="1499">
        <v>3</v>
      </c>
      <c r="G1484" s="1499">
        <v>2</v>
      </c>
      <c r="H1484" s="1499">
        <v>1</v>
      </c>
      <c r="I1484" s="1499">
        <v>10</v>
      </c>
      <c r="J1484" s="1499">
        <v>4</v>
      </c>
      <c r="K1484" s="1499">
        <v>6</v>
      </c>
      <c r="L1484" s="1499" t="s">
        <v>36</v>
      </c>
      <c r="M1484" s="1499">
        <v>5</v>
      </c>
      <c r="N1484" s="1499">
        <v>11</v>
      </c>
      <c r="O1484" s="1499">
        <v>16</v>
      </c>
      <c r="P1484" s="1499">
        <v>8</v>
      </c>
      <c r="Q1484" s="1499">
        <v>16</v>
      </c>
      <c r="R1484" s="1499">
        <v>25</v>
      </c>
      <c r="S1484" s="1499">
        <v>17</v>
      </c>
      <c r="T1484" s="1499">
        <v>21</v>
      </c>
      <c r="U1484" s="1499">
        <v>11</v>
      </c>
      <c r="V1484" s="1499">
        <v>17</v>
      </c>
      <c r="W1484" s="1499">
        <v>10</v>
      </c>
      <c r="X1484" s="1499">
        <v>1</v>
      </c>
      <c r="Y1484" s="1499">
        <v>1</v>
      </c>
      <c r="Z1484" s="1499" t="s">
        <v>36</v>
      </c>
      <c r="AA1484" s="1508" t="s">
        <v>36</v>
      </c>
      <c r="AB1484" s="1499">
        <v>6</v>
      </c>
      <c r="AC1484" s="1499">
        <v>101</v>
      </c>
      <c r="AD1484" s="1508">
        <v>78</v>
      </c>
      <c r="AE1484" s="1500">
        <v>3.2432432432432434</v>
      </c>
      <c r="AF1484" s="1500">
        <v>54.594594594594589</v>
      </c>
      <c r="AG1484" s="1501">
        <v>42.162162162162161</v>
      </c>
    </row>
    <row r="1485" spans="2:33" s="1520" customFormat="1" ht="11.45" customHeight="1">
      <c r="B1485" s="1537"/>
      <c r="C1485" s="1546"/>
      <c r="D1485" s="1518" t="s">
        <v>32</v>
      </c>
      <c r="E1485" s="1508">
        <v>259</v>
      </c>
      <c r="F1485" s="1499" t="s">
        <v>36</v>
      </c>
      <c r="G1485" s="1499">
        <v>6</v>
      </c>
      <c r="H1485" s="1499">
        <v>1</v>
      </c>
      <c r="I1485" s="1499">
        <v>13</v>
      </c>
      <c r="J1485" s="1499">
        <v>9</v>
      </c>
      <c r="K1485" s="1499">
        <v>7</v>
      </c>
      <c r="L1485" s="1499">
        <v>6</v>
      </c>
      <c r="M1485" s="1499">
        <v>6</v>
      </c>
      <c r="N1485" s="1499">
        <v>14</v>
      </c>
      <c r="O1485" s="1499">
        <v>16</v>
      </c>
      <c r="P1485" s="1499">
        <v>9</v>
      </c>
      <c r="Q1485" s="1499">
        <v>20</v>
      </c>
      <c r="R1485" s="1499">
        <v>20</v>
      </c>
      <c r="S1485" s="1499">
        <v>20</v>
      </c>
      <c r="T1485" s="1499">
        <v>18</v>
      </c>
      <c r="U1485" s="1499">
        <v>19</v>
      </c>
      <c r="V1485" s="1499">
        <v>24</v>
      </c>
      <c r="W1485" s="1499">
        <v>23</v>
      </c>
      <c r="X1485" s="1499">
        <v>18</v>
      </c>
      <c r="Y1485" s="1499">
        <v>8</v>
      </c>
      <c r="Z1485" s="1499">
        <v>2</v>
      </c>
      <c r="AA1485" s="1508" t="s">
        <v>36</v>
      </c>
      <c r="AB1485" s="1499">
        <v>7</v>
      </c>
      <c r="AC1485" s="1499">
        <v>120</v>
      </c>
      <c r="AD1485" s="1508">
        <v>132</v>
      </c>
      <c r="AE1485" s="1500">
        <v>2.7027027027027026</v>
      </c>
      <c r="AF1485" s="1500">
        <v>46.332046332046332</v>
      </c>
      <c r="AG1485" s="1501">
        <v>50.965250965250966</v>
      </c>
    </row>
    <row r="1486" spans="2:33" s="1520" customFormat="1" ht="11.45" customHeight="1">
      <c r="B1486" s="1544" t="s">
        <v>1912</v>
      </c>
      <c r="C1486" s="1545">
        <v>81</v>
      </c>
      <c r="D1486" s="1547" t="s">
        <v>1435</v>
      </c>
      <c r="E1486" s="1545">
        <v>168</v>
      </c>
      <c r="F1486" s="1548">
        <v>2</v>
      </c>
      <c r="G1486" s="1548">
        <v>1</v>
      </c>
      <c r="H1486" s="1548">
        <v>1</v>
      </c>
      <c r="I1486" s="1548">
        <v>2</v>
      </c>
      <c r="J1486" s="1548">
        <v>10</v>
      </c>
      <c r="K1486" s="1548">
        <v>2</v>
      </c>
      <c r="L1486" s="1548">
        <v>5</v>
      </c>
      <c r="M1486" s="1548">
        <v>1</v>
      </c>
      <c r="N1486" s="1548">
        <v>5</v>
      </c>
      <c r="O1486" s="1548">
        <v>10</v>
      </c>
      <c r="P1486" s="1548">
        <v>10</v>
      </c>
      <c r="Q1486" s="1548">
        <v>19</v>
      </c>
      <c r="R1486" s="1548">
        <v>20</v>
      </c>
      <c r="S1486" s="1548">
        <v>14</v>
      </c>
      <c r="T1486" s="1548">
        <v>18</v>
      </c>
      <c r="U1486" s="1548">
        <v>25</v>
      </c>
      <c r="V1486" s="1548">
        <v>10</v>
      </c>
      <c r="W1486" s="1548">
        <v>10</v>
      </c>
      <c r="X1486" s="1548">
        <v>2</v>
      </c>
      <c r="Y1486" s="1548">
        <v>1</v>
      </c>
      <c r="Z1486" s="1548" t="s">
        <v>36</v>
      </c>
      <c r="AA1486" s="1545" t="s">
        <v>36</v>
      </c>
      <c r="AB1486" s="1548">
        <v>4</v>
      </c>
      <c r="AC1486" s="1548">
        <v>84</v>
      </c>
      <c r="AD1486" s="1545">
        <v>80</v>
      </c>
      <c r="AE1486" s="1549">
        <v>2.3809523809523809</v>
      </c>
      <c r="AF1486" s="1549">
        <v>50</v>
      </c>
      <c r="AG1486" s="1550">
        <v>47.619047619047613</v>
      </c>
    </row>
    <row r="1487" spans="2:33" s="1520" customFormat="1" ht="11.45" customHeight="1">
      <c r="B1487" s="1521"/>
      <c r="C1487" s="1522"/>
      <c r="D1487" s="1523" t="s">
        <v>31</v>
      </c>
      <c r="E1487" s="1508">
        <v>78</v>
      </c>
      <c r="F1487" s="1499" t="s">
        <v>36</v>
      </c>
      <c r="G1487" s="1499">
        <v>1</v>
      </c>
      <c r="H1487" s="1499" t="s">
        <v>36</v>
      </c>
      <c r="I1487" s="1499">
        <v>1</v>
      </c>
      <c r="J1487" s="1499">
        <v>5</v>
      </c>
      <c r="K1487" s="1499">
        <v>1</v>
      </c>
      <c r="L1487" s="1499">
        <v>3</v>
      </c>
      <c r="M1487" s="1499">
        <v>1</v>
      </c>
      <c r="N1487" s="1499">
        <v>2</v>
      </c>
      <c r="O1487" s="1499">
        <v>5</v>
      </c>
      <c r="P1487" s="1499">
        <v>2</v>
      </c>
      <c r="Q1487" s="1499">
        <v>11</v>
      </c>
      <c r="R1487" s="1499">
        <v>10</v>
      </c>
      <c r="S1487" s="1499">
        <v>5</v>
      </c>
      <c r="T1487" s="1499">
        <v>9</v>
      </c>
      <c r="U1487" s="1499">
        <v>13</v>
      </c>
      <c r="V1487" s="1499">
        <v>5</v>
      </c>
      <c r="W1487" s="1499">
        <v>4</v>
      </c>
      <c r="X1487" s="1499" t="s">
        <v>36</v>
      </c>
      <c r="Y1487" s="1499" t="s">
        <v>36</v>
      </c>
      <c r="Z1487" s="1499" t="s">
        <v>36</v>
      </c>
      <c r="AA1487" s="1508" t="s">
        <v>36</v>
      </c>
      <c r="AB1487" s="1499">
        <v>1</v>
      </c>
      <c r="AC1487" s="1499">
        <v>41</v>
      </c>
      <c r="AD1487" s="1508">
        <v>36</v>
      </c>
      <c r="AE1487" s="1500">
        <v>1.2820512820512819</v>
      </c>
      <c r="AF1487" s="1500">
        <v>52.564102564102569</v>
      </c>
      <c r="AG1487" s="1501">
        <v>46.153846153846153</v>
      </c>
    </row>
    <row r="1488" spans="2:33" s="1520" customFormat="1" ht="11.45" customHeight="1">
      <c r="B1488" s="1537"/>
      <c r="C1488" s="1538"/>
      <c r="D1488" s="1539" t="s">
        <v>32</v>
      </c>
      <c r="E1488" s="1540">
        <v>90</v>
      </c>
      <c r="F1488" s="1541">
        <v>2</v>
      </c>
      <c r="G1488" s="1541" t="s">
        <v>36</v>
      </c>
      <c r="H1488" s="1541">
        <v>1</v>
      </c>
      <c r="I1488" s="1541">
        <v>1</v>
      </c>
      <c r="J1488" s="1541">
        <v>5</v>
      </c>
      <c r="K1488" s="1541">
        <v>1</v>
      </c>
      <c r="L1488" s="1541">
        <v>2</v>
      </c>
      <c r="M1488" s="1541" t="s">
        <v>36</v>
      </c>
      <c r="N1488" s="1541">
        <v>3</v>
      </c>
      <c r="O1488" s="1541">
        <v>5</v>
      </c>
      <c r="P1488" s="1541">
        <v>8</v>
      </c>
      <c r="Q1488" s="1541">
        <v>8</v>
      </c>
      <c r="R1488" s="1541">
        <v>10</v>
      </c>
      <c r="S1488" s="1541">
        <v>9</v>
      </c>
      <c r="T1488" s="1541">
        <v>9</v>
      </c>
      <c r="U1488" s="1541">
        <v>12</v>
      </c>
      <c r="V1488" s="1541">
        <v>5</v>
      </c>
      <c r="W1488" s="1541">
        <v>6</v>
      </c>
      <c r="X1488" s="1541">
        <v>2</v>
      </c>
      <c r="Y1488" s="1541">
        <v>1</v>
      </c>
      <c r="Z1488" s="1541" t="s">
        <v>36</v>
      </c>
      <c r="AA1488" s="1540" t="s">
        <v>36</v>
      </c>
      <c r="AB1488" s="1541">
        <v>3</v>
      </c>
      <c r="AC1488" s="1541">
        <v>43</v>
      </c>
      <c r="AD1488" s="1540">
        <v>44</v>
      </c>
      <c r="AE1488" s="1542">
        <v>3.3333333333333335</v>
      </c>
      <c r="AF1488" s="1542">
        <v>47.777777777777779</v>
      </c>
      <c r="AG1488" s="1543">
        <v>48.888888888888886</v>
      </c>
    </row>
    <row r="1489" spans="2:33" s="1520" customFormat="1" ht="11.45" customHeight="1">
      <c r="B1489" s="1544" t="s">
        <v>1913</v>
      </c>
      <c r="C1489" s="1508">
        <v>128</v>
      </c>
      <c r="D1489" s="1518" t="s">
        <v>1435</v>
      </c>
      <c r="E1489" s="1508">
        <v>321</v>
      </c>
      <c r="F1489" s="1499">
        <v>3</v>
      </c>
      <c r="G1489" s="1499">
        <v>3</v>
      </c>
      <c r="H1489" s="1499">
        <v>5</v>
      </c>
      <c r="I1489" s="1499">
        <v>5</v>
      </c>
      <c r="J1489" s="1499">
        <v>4</v>
      </c>
      <c r="K1489" s="1499">
        <v>6</v>
      </c>
      <c r="L1489" s="1499">
        <v>3</v>
      </c>
      <c r="M1489" s="1499">
        <v>10</v>
      </c>
      <c r="N1489" s="1499">
        <v>6</v>
      </c>
      <c r="O1489" s="1499">
        <v>15</v>
      </c>
      <c r="P1489" s="1499">
        <v>14</v>
      </c>
      <c r="Q1489" s="1499">
        <v>27</v>
      </c>
      <c r="R1489" s="1499">
        <v>27</v>
      </c>
      <c r="S1489" s="1499">
        <v>28</v>
      </c>
      <c r="T1489" s="1499">
        <v>33</v>
      </c>
      <c r="U1489" s="1499">
        <v>33</v>
      </c>
      <c r="V1489" s="1499">
        <v>40</v>
      </c>
      <c r="W1489" s="1499">
        <v>36</v>
      </c>
      <c r="X1489" s="1499">
        <v>18</v>
      </c>
      <c r="Y1489" s="1499">
        <v>3</v>
      </c>
      <c r="Z1489" s="1499">
        <v>2</v>
      </c>
      <c r="AA1489" s="1508" t="s">
        <v>36</v>
      </c>
      <c r="AB1489" s="1499">
        <v>11</v>
      </c>
      <c r="AC1489" s="1499">
        <v>117</v>
      </c>
      <c r="AD1489" s="1508">
        <v>193</v>
      </c>
      <c r="AE1489" s="1500">
        <v>3.4267912772585665</v>
      </c>
      <c r="AF1489" s="1500">
        <v>36.44859813084112</v>
      </c>
      <c r="AG1489" s="1501">
        <v>60.124610591900307</v>
      </c>
    </row>
    <row r="1490" spans="2:33" s="1520" customFormat="1" ht="11.45" customHeight="1">
      <c r="B1490" s="1521"/>
      <c r="C1490" s="1522"/>
      <c r="D1490" s="1523" t="s">
        <v>31</v>
      </c>
      <c r="E1490" s="1508">
        <v>115</v>
      </c>
      <c r="F1490" s="1499">
        <v>3</v>
      </c>
      <c r="G1490" s="1499">
        <v>2</v>
      </c>
      <c r="H1490" s="1499">
        <v>2</v>
      </c>
      <c r="I1490" s="1499">
        <v>3</v>
      </c>
      <c r="J1490" s="1499">
        <v>1</v>
      </c>
      <c r="K1490" s="1499">
        <v>2</v>
      </c>
      <c r="L1490" s="1499">
        <v>1</v>
      </c>
      <c r="M1490" s="1499">
        <v>6</v>
      </c>
      <c r="N1490" s="1499">
        <v>3</v>
      </c>
      <c r="O1490" s="1499">
        <v>8</v>
      </c>
      <c r="P1490" s="1499">
        <v>5</v>
      </c>
      <c r="Q1490" s="1499">
        <v>14</v>
      </c>
      <c r="R1490" s="1499">
        <v>14</v>
      </c>
      <c r="S1490" s="1499">
        <v>12</v>
      </c>
      <c r="T1490" s="1499">
        <v>15</v>
      </c>
      <c r="U1490" s="1499">
        <v>9</v>
      </c>
      <c r="V1490" s="1499">
        <v>11</v>
      </c>
      <c r="W1490" s="1499" t="s">
        <v>36</v>
      </c>
      <c r="X1490" s="1499">
        <v>3</v>
      </c>
      <c r="Y1490" s="1499" t="s">
        <v>36</v>
      </c>
      <c r="Z1490" s="1499">
        <v>1</v>
      </c>
      <c r="AA1490" s="1508" t="s">
        <v>36</v>
      </c>
      <c r="AB1490" s="1499">
        <v>7</v>
      </c>
      <c r="AC1490" s="1499">
        <v>57</v>
      </c>
      <c r="AD1490" s="1508">
        <v>51</v>
      </c>
      <c r="AE1490" s="1500">
        <v>6.0869565217391308</v>
      </c>
      <c r="AF1490" s="1500">
        <v>49.565217391304351</v>
      </c>
      <c r="AG1490" s="1501">
        <v>44.347826086956523</v>
      </c>
    </row>
    <row r="1491" spans="2:33" s="1520" customFormat="1" ht="11.45" customHeight="1">
      <c r="B1491" s="1537"/>
      <c r="C1491" s="1538"/>
      <c r="D1491" s="1539" t="s">
        <v>32</v>
      </c>
      <c r="E1491" s="1540">
        <v>206</v>
      </c>
      <c r="F1491" s="1541" t="s">
        <v>36</v>
      </c>
      <c r="G1491" s="1541">
        <v>1</v>
      </c>
      <c r="H1491" s="1541">
        <v>3</v>
      </c>
      <c r="I1491" s="1541">
        <v>2</v>
      </c>
      <c r="J1491" s="1541">
        <v>3</v>
      </c>
      <c r="K1491" s="1541">
        <v>4</v>
      </c>
      <c r="L1491" s="1541">
        <v>2</v>
      </c>
      <c r="M1491" s="1541">
        <v>4</v>
      </c>
      <c r="N1491" s="1541">
        <v>3</v>
      </c>
      <c r="O1491" s="1541">
        <v>7</v>
      </c>
      <c r="P1491" s="1541">
        <v>9</v>
      </c>
      <c r="Q1491" s="1541">
        <v>13</v>
      </c>
      <c r="R1491" s="1541">
        <v>13</v>
      </c>
      <c r="S1491" s="1541">
        <v>16</v>
      </c>
      <c r="T1491" s="1541">
        <v>18</v>
      </c>
      <c r="U1491" s="1541">
        <v>24</v>
      </c>
      <c r="V1491" s="1541">
        <v>29</v>
      </c>
      <c r="W1491" s="1541">
        <v>36</v>
      </c>
      <c r="X1491" s="1541">
        <v>15</v>
      </c>
      <c r="Y1491" s="1541">
        <v>3</v>
      </c>
      <c r="Z1491" s="1541">
        <v>1</v>
      </c>
      <c r="AA1491" s="1540" t="s">
        <v>36</v>
      </c>
      <c r="AB1491" s="1541">
        <v>4</v>
      </c>
      <c r="AC1491" s="1541">
        <v>60</v>
      </c>
      <c r="AD1491" s="1540">
        <v>142</v>
      </c>
      <c r="AE1491" s="1542">
        <v>1.9417475728155338</v>
      </c>
      <c r="AF1491" s="1542">
        <v>29.126213592233007</v>
      </c>
      <c r="AG1491" s="1543">
        <v>68.932038834951456</v>
      </c>
    </row>
    <row r="1492" spans="2:33" s="1520" customFormat="1" ht="11.45" customHeight="1">
      <c r="B1492" s="1544" t="s">
        <v>1914</v>
      </c>
      <c r="C1492" s="1508">
        <v>32</v>
      </c>
      <c r="D1492" s="1518" t="s">
        <v>1435</v>
      </c>
      <c r="E1492" s="1508">
        <v>73</v>
      </c>
      <c r="F1492" s="1499">
        <v>2</v>
      </c>
      <c r="G1492" s="1499" t="s">
        <v>36</v>
      </c>
      <c r="H1492" s="1499" t="s">
        <v>36</v>
      </c>
      <c r="I1492" s="1499" t="s">
        <v>36</v>
      </c>
      <c r="J1492" s="1499">
        <v>2</v>
      </c>
      <c r="K1492" s="1499">
        <v>3</v>
      </c>
      <c r="L1492" s="1499">
        <v>2</v>
      </c>
      <c r="M1492" s="1499">
        <v>4</v>
      </c>
      <c r="N1492" s="1499">
        <v>2</v>
      </c>
      <c r="O1492" s="1499">
        <v>5</v>
      </c>
      <c r="P1492" s="1499">
        <v>5</v>
      </c>
      <c r="Q1492" s="1499">
        <v>7</v>
      </c>
      <c r="R1492" s="1499">
        <v>4</v>
      </c>
      <c r="S1492" s="1499">
        <v>9</v>
      </c>
      <c r="T1492" s="1499">
        <v>10</v>
      </c>
      <c r="U1492" s="1499">
        <v>9</v>
      </c>
      <c r="V1492" s="1499">
        <v>3</v>
      </c>
      <c r="W1492" s="1499">
        <v>6</v>
      </c>
      <c r="X1492" s="1499" t="s">
        <v>36</v>
      </c>
      <c r="Y1492" s="1499" t="s">
        <v>36</v>
      </c>
      <c r="Z1492" s="1499" t="s">
        <v>36</v>
      </c>
      <c r="AA1492" s="1508" t="s">
        <v>36</v>
      </c>
      <c r="AB1492" s="1499">
        <v>2</v>
      </c>
      <c r="AC1492" s="1499">
        <v>34</v>
      </c>
      <c r="AD1492" s="1508">
        <v>37</v>
      </c>
      <c r="AE1492" s="1500">
        <v>2.7397260273972601</v>
      </c>
      <c r="AF1492" s="1500">
        <v>46.575342465753423</v>
      </c>
      <c r="AG1492" s="1501">
        <v>50.684931506849317</v>
      </c>
    </row>
    <row r="1493" spans="2:33" s="1520" customFormat="1" ht="11.45" customHeight="1">
      <c r="B1493" s="1521"/>
      <c r="C1493" s="1522"/>
      <c r="D1493" s="1523" t="s">
        <v>31</v>
      </c>
      <c r="E1493" s="1508">
        <v>36</v>
      </c>
      <c r="F1493" s="1499">
        <v>1</v>
      </c>
      <c r="G1493" s="1499" t="s">
        <v>36</v>
      </c>
      <c r="H1493" s="1499" t="s">
        <v>36</v>
      </c>
      <c r="I1493" s="1499" t="s">
        <v>36</v>
      </c>
      <c r="J1493" s="1499">
        <v>1</v>
      </c>
      <c r="K1493" s="1499">
        <v>1</v>
      </c>
      <c r="L1493" s="1499">
        <v>2</v>
      </c>
      <c r="M1493" s="1499">
        <v>3</v>
      </c>
      <c r="N1493" s="1499">
        <v>2</v>
      </c>
      <c r="O1493" s="1499">
        <v>1</v>
      </c>
      <c r="P1493" s="1499">
        <v>4</v>
      </c>
      <c r="Q1493" s="1499">
        <v>4</v>
      </c>
      <c r="R1493" s="1499">
        <v>2</v>
      </c>
      <c r="S1493" s="1499">
        <v>4</v>
      </c>
      <c r="T1493" s="1499">
        <v>3</v>
      </c>
      <c r="U1493" s="1499">
        <v>4</v>
      </c>
      <c r="V1493" s="1499">
        <v>1</v>
      </c>
      <c r="W1493" s="1499">
        <v>3</v>
      </c>
      <c r="X1493" s="1499" t="s">
        <v>36</v>
      </c>
      <c r="Y1493" s="1499" t="s">
        <v>36</v>
      </c>
      <c r="Z1493" s="1499" t="s">
        <v>36</v>
      </c>
      <c r="AA1493" s="1508" t="s">
        <v>36</v>
      </c>
      <c r="AB1493" s="1499">
        <v>1</v>
      </c>
      <c r="AC1493" s="1499">
        <v>20</v>
      </c>
      <c r="AD1493" s="1508">
        <v>15</v>
      </c>
      <c r="AE1493" s="1500">
        <v>2.7777777777777777</v>
      </c>
      <c r="AF1493" s="1500">
        <v>55.555555555555557</v>
      </c>
      <c r="AG1493" s="1501">
        <v>41.666666666666671</v>
      </c>
    </row>
    <row r="1494" spans="2:33" s="1520" customFormat="1" ht="11.45" customHeight="1">
      <c r="B1494" s="1537"/>
      <c r="C1494" s="1546"/>
      <c r="D1494" s="1518" t="s">
        <v>32</v>
      </c>
      <c r="E1494" s="1508">
        <v>37</v>
      </c>
      <c r="F1494" s="1499">
        <v>1</v>
      </c>
      <c r="G1494" s="1499" t="s">
        <v>36</v>
      </c>
      <c r="H1494" s="1499" t="s">
        <v>36</v>
      </c>
      <c r="I1494" s="1499" t="s">
        <v>36</v>
      </c>
      <c r="J1494" s="1499">
        <v>1</v>
      </c>
      <c r="K1494" s="1499">
        <v>2</v>
      </c>
      <c r="L1494" s="1499" t="s">
        <v>36</v>
      </c>
      <c r="M1494" s="1499">
        <v>1</v>
      </c>
      <c r="N1494" s="1499" t="s">
        <v>36</v>
      </c>
      <c r="O1494" s="1499">
        <v>4</v>
      </c>
      <c r="P1494" s="1499">
        <v>1</v>
      </c>
      <c r="Q1494" s="1499">
        <v>3</v>
      </c>
      <c r="R1494" s="1499">
        <v>2</v>
      </c>
      <c r="S1494" s="1499">
        <v>5</v>
      </c>
      <c r="T1494" s="1499">
        <v>7</v>
      </c>
      <c r="U1494" s="1499">
        <v>5</v>
      </c>
      <c r="V1494" s="1499">
        <v>2</v>
      </c>
      <c r="W1494" s="1499">
        <v>3</v>
      </c>
      <c r="X1494" s="1499" t="s">
        <v>36</v>
      </c>
      <c r="Y1494" s="1499" t="s">
        <v>36</v>
      </c>
      <c r="Z1494" s="1499" t="s">
        <v>36</v>
      </c>
      <c r="AA1494" s="1508" t="s">
        <v>36</v>
      </c>
      <c r="AB1494" s="1499">
        <v>1</v>
      </c>
      <c r="AC1494" s="1499">
        <v>14</v>
      </c>
      <c r="AD1494" s="1508">
        <v>22</v>
      </c>
      <c r="AE1494" s="1500">
        <v>2.7027027027027026</v>
      </c>
      <c r="AF1494" s="1500">
        <v>37.837837837837839</v>
      </c>
      <c r="AG1494" s="1501">
        <v>59.45945945945946</v>
      </c>
    </row>
    <row r="1495" spans="2:33" s="1520" customFormat="1" ht="11.45" customHeight="1">
      <c r="B1495" s="1544" t="s">
        <v>1915</v>
      </c>
      <c r="C1495" s="1545">
        <v>33</v>
      </c>
      <c r="D1495" s="1547" t="s">
        <v>1435</v>
      </c>
      <c r="E1495" s="1545">
        <v>69</v>
      </c>
      <c r="F1495" s="1548">
        <v>1</v>
      </c>
      <c r="G1495" s="1548">
        <v>1</v>
      </c>
      <c r="H1495" s="1548">
        <v>1</v>
      </c>
      <c r="I1495" s="1548" t="s">
        <v>36</v>
      </c>
      <c r="J1495" s="1548">
        <v>1</v>
      </c>
      <c r="K1495" s="1548">
        <v>2</v>
      </c>
      <c r="L1495" s="1548">
        <v>2</v>
      </c>
      <c r="M1495" s="1548" t="s">
        <v>36</v>
      </c>
      <c r="N1495" s="1548" t="s">
        <v>36</v>
      </c>
      <c r="O1495" s="1548">
        <v>5</v>
      </c>
      <c r="P1495" s="1548">
        <v>4</v>
      </c>
      <c r="Q1495" s="1548">
        <v>6</v>
      </c>
      <c r="R1495" s="1548">
        <v>6</v>
      </c>
      <c r="S1495" s="1548">
        <v>7</v>
      </c>
      <c r="T1495" s="1548">
        <v>6</v>
      </c>
      <c r="U1495" s="1548">
        <v>9</v>
      </c>
      <c r="V1495" s="1548">
        <v>5</v>
      </c>
      <c r="W1495" s="1548">
        <v>11</v>
      </c>
      <c r="X1495" s="1548" t="s">
        <v>36</v>
      </c>
      <c r="Y1495" s="1548">
        <v>2</v>
      </c>
      <c r="Z1495" s="1548" t="s">
        <v>36</v>
      </c>
      <c r="AA1495" s="1545" t="s">
        <v>36</v>
      </c>
      <c r="AB1495" s="1548">
        <v>3</v>
      </c>
      <c r="AC1495" s="1548">
        <v>26</v>
      </c>
      <c r="AD1495" s="1545">
        <v>40</v>
      </c>
      <c r="AE1495" s="1549">
        <v>4.3478260869565215</v>
      </c>
      <c r="AF1495" s="1549">
        <v>37.681159420289859</v>
      </c>
      <c r="AG1495" s="1550">
        <v>57.971014492753625</v>
      </c>
    </row>
    <row r="1496" spans="2:33" s="1520" customFormat="1" ht="11.45" customHeight="1">
      <c r="B1496" s="1521"/>
      <c r="C1496" s="1522"/>
      <c r="D1496" s="1523" t="s">
        <v>31</v>
      </c>
      <c r="E1496" s="1508">
        <v>32</v>
      </c>
      <c r="F1496" s="1499">
        <v>1</v>
      </c>
      <c r="G1496" s="1499" t="s">
        <v>36</v>
      </c>
      <c r="H1496" s="1499" t="s">
        <v>36</v>
      </c>
      <c r="I1496" s="1499" t="s">
        <v>36</v>
      </c>
      <c r="J1496" s="1499" t="s">
        <v>36</v>
      </c>
      <c r="K1496" s="1499">
        <v>1</v>
      </c>
      <c r="L1496" s="1499">
        <v>2</v>
      </c>
      <c r="M1496" s="1499" t="s">
        <v>36</v>
      </c>
      <c r="N1496" s="1499" t="s">
        <v>36</v>
      </c>
      <c r="O1496" s="1499">
        <v>2</v>
      </c>
      <c r="P1496" s="1499">
        <v>2</v>
      </c>
      <c r="Q1496" s="1499">
        <v>4</v>
      </c>
      <c r="R1496" s="1499">
        <v>3</v>
      </c>
      <c r="S1496" s="1499">
        <v>5</v>
      </c>
      <c r="T1496" s="1499">
        <v>3</v>
      </c>
      <c r="U1496" s="1499">
        <v>3</v>
      </c>
      <c r="V1496" s="1499">
        <v>2</v>
      </c>
      <c r="W1496" s="1499">
        <v>4</v>
      </c>
      <c r="X1496" s="1499" t="s">
        <v>36</v>
      </c>
      <c r="Y1496" s="1499" t="s">
        <v>36</v>
      </c>
      <c r="Z1496" s="1499" t="s">
        <v>36</v>
      </c>
      <c r="AA1496" s="1508" t="s">
        <v>36</v>
      </c>
      <c r="AB1496" s="1499">
        <v>1</v>
      </c>
      <c r="AC1496" s="1499">
        <v>14</v>
      </c>
      <c r="AD1496" s="1508">
        <v>17</v>
      </c>
      <c r="AE1496" s="1500">
        <v>3.125</v>
      </c>
      <c r="AF1496" s="1500">
        <v>43.75</v>
      </c>
      <c r="AG1496" s="1501">
        <v>53.125</v>
      </c>
    </row>
    <row r="1497" spans="2:33" s="1520" customFormat="1" ht="11.45" customHeight="1">
      <c r="B1497" s="1537"/>
      <c r="C1497" s="1538"/>
      <c r="D1497" s="1539" t="s">
        <v>32</v>
      </c>
      <c r="E1497" s="1540">
        <v>37</v>
      </c>
      <c r="F1497" s="1541" t="s">
        <v>36</v>
      </c>
      <c r="G1497" s="1541">
        <v>1</v>
      </c>
      <c r="H1497" s="1541">
        <v>1</v>
      </c>
      <c r="I1497" s="1541" t="s">
        <v>36</v>
      </c>
      <c r="J1497" s="1541">
        <v>1</v>
      </c>
      <c r="K1497" s="1541">
        <v>1</v>
      </c>
      <c r="L1497" s="1541" t="s">
        <v>36</v>
      </c>
      <c r="M1497" s="1541" t="s">
        <v>36</v>
      </c>
      <c r="N1497" s="1541" t="s">
        <v>36</v>
      </c>
      <c r="O1497" s="1541">
        <v>3</v>
      </c>
      <c r="P1497" s="1541">
        <v>2</v>
      </c>
      <c r="Q1497" s="1541">
        <v>2</v>
      </c>
      <c r="R1497" s="1541">
        <v>3</v>
      </c>
      <c r="S1497" s="1541">
        <v>2</v>
      </c>
      <c r="T1497" s="1541">
        <v>3</v>
      </c>
      <c r="U1497" s="1541">
        <v>6</v>
      </c>
      <c r="V1497" s="1541">
        <v>3</v>
      </c>
      <c r="W1497" s="1541">
        <v>7</v>
      </c>
      <c r="X1497" s="1541" t="s">
        <v>36</v>
      </c>
      <c r="Y1497" s="1541">
        <v>2</v>
      </c>
      <c r="Z1497" s="1541" t="s">
        <v>36</v>
      </c>
      <c r="AA1497" s="1540" t="s">
        <v>36</v>
      </c>
      <c r="AB1497" s="1541">
        <v>2</v>
      </c>
      <c r="AC1497" s="1541">
        <v>12</v>
      </c>
      <c r="AD1497" s="1540">
        <v>23</v>
      </c>
      <c r="AE1497" s="1542">
        <v>5.4054054054054053</v>
      </c>
      <c r="AF1497" s="1542">
        <v>32.432432432432435</v>
      </c>
      <c r="AG1497" s="1543">
        <v>62.162162162162161</v>
      </c>
    </row>
    <row r="1498" spans="2:33" s="1520" customFormat="1" ht="11.45" customHeight="1">
      <c r="B1498" s="1544" t="s">
        <v>1916</v>
      </c>
      <c r="C1498" s="1508" t="s">
        <v>36</v>
      </c>
      <c r="D1498" s="1518" t="s">
        <v>1435</v>
      </c>
      <c r="E1498" s="1508" t="s">
        <v>36</v>
      </c>
      <c r="F1498" s="1499" t="s">
        <v>36</v>
      </c>
      <c r="G1498" s="1499" t="s">
        <v>36</v>
      </c>
      <c r="H1498" s="1499" t="s">
        <v>36</v>
      </c>
      <c r="I1498" s="1499" t="s">
        <v>36</v>
      </c>
      <c r="J1498" s="1499" t="s">
        <v>36</v>
      </c>
      <c r="K1498" s="1499" t="s">
        <v>36</v>
      </c>
      <c r="L1498" s="1499" t="s">
        <v>36</v>
      </c>
      <c r="M1498" s="1499" t="s">
        <v>36</v>
      </c>
      <c r="N1498" s="1499" t="s">
        <v>36</v>
      </c>
      <c r="O1498" s="1499" t="s">
        <v>36</v>
      </c>
      <c r="P1498" s="1499" t="s">
        <v>36</v>
      </c>
      <c r="Q1498" s="1499" t="s">
        <v>36</v>
      </c>
      <c r="R1498" s="1499" t="s">
        <v>36</v>
      </c>
      <c r="S1498" s="1499" t="s">
        <v>36</v>
      </c>
      <c r="T1498" s="1499" t="s">
        <v>36</v>
      </c>
      <c r="U1498" s="1499" t="s">
        <v>36</v>
      </c>
      <c r="V1498" s="1499" t="s">
        <v>36</v>
      </c>
      <c r="W1498" s="1499" t="s">
        <v>36</v>
      </c>
      <c r="X1498" s="1499" t="s">
        <v>36</v>
      </c>
      <c r="Y1498" s="1499" t="s">
        <v>36</v>
      </c>
      <c r="Z1498" s="1499" t="s">
        <v>36</v>
      </c>
      <c r="AA1498" s="1508" t="s">
        <v>36</v>
      </c>
      <c r="AB1498" s="1499" t="s">
        <v>36</v>
      </c>
      <c r="AC1498" s="1499" t="s">
        <v>36</v>
      </c>
      <c r="AD1498" s="1508" t="s">
        <v>36</v>
      </c>
      <c r="AE1498" s="1500" t="s">
        <v>36</v>
      </c>
      <c r="AF1498" s="1500" t="s">
        <v>36</v>
      </c>
      <c r="AG1498" s="1501" t="s">
        <v>36</v>
      </c>
    </row>
    <row r="1499" spans="2:33" s="1520" customFormat="1" ht="11.45" customHeight="1">
      <c r="B1499" s="1521"/>
      <c r="C1499" s="1522"/>
      <c r="D1499" s="1523" t="s">
        <v>31</v>
      </c>
      <c r="E1499" s="1508" t="s">
        <v>36</v>
      </c>
      <c r="F1499" s="1499" t="s">
        <v>36</v>
      </c>
      <c r="G1499" s="1499" t="s">
        <v>36</v>
      </c>
      <c r="H1499" s="1499" t="s">
        <v>36</v>
      </c>
      <c r="I1499" s="1499" t="s">
        <v>36</v>
      </c>
      <c r="J1499" s="1499" t="s">
        <v>36</v>
      </c>
      <c r="K1499" s="1499" t="s">
        <v>36</v>
      </c>
      <c r="L1499" s="1499" t="s">
        <v>36</v>
      </c>
      <c r="M1499" s="1499" t="s">
        <v>36</v>
      </c>
      <c r="N1499" s="1499" t="s">
        <v>36</v>
      </c>
      <c r="O1499" s="1499" t="s">
        <v>36</v>
      </c>
      <c r="P1499" s="1499" t="s">
        <v>36</v>
      </c>
      <c r="Q1499" s="1499" t="s">
        <v>36</v>
      </c>
      <c r="R1499" s="1499" t="s">
        <v>36</v>
      </c>
      <c r="S1499" s="1499" t="s">
        <v>36</v>
      </c>
      <c r="T1499" s="1499" t="s">
        <v>36</v>
      </c>
      <c r="U1499" s="1499" t="s">
        <v>36</v>
      </c>
      <c r="V1499" s="1499" t="s">
        <v>36</v>
      </c>
      <c r="W1499" s="1499" t="s">
        <v>36</v>
      </c>
      <c r="X1499" s="1499" t="s">
        <v>36</v>
      </c>
      <c r="Y1499" s="1499" t="s">
        <v>36</v>
      </c>
      <c r="Z1499" s="1499" t="s">
        <v>36</v>
      </c>
      <c r="AA1499" s="1508" t="s">
        <v>36</v>
      </c>
      <c r="AB1499" s="1499" t="s">
        <v>36</v>
      </c>
      <c r="AC1499" s="1499" t="s">
        <v>36</v>
      </c>
      <c r="AD1499" s="1508" t="s">
        <v>36</v>
      </c>
      <c r="AE1499" s="1500" t="s">
        <v>36</v>
      </c>
      <c r="AF1499" s="1500" t="s">
        <v>36</v>
      </c>
      <c r="AG1499" s="1501" t="s">
        <v>36</v>
      </c>
    </row>
    <row r="1500" spans="2:33" s="1520" customFormat="1" ht="11.45" customHeight="1">
      <c r="B1500" s="1537"/>
      <c r="C1500" s="1546"/>
      <c r="D1500" s="1518" t="s">
        <v>32</v>
      </c>
      <c r="E1500" s="1508" t="s">
        <v>36</v>
      </c>
      <c r="F1500" s="1499" t="s">
        <v>36</v>
      </c>
      <c r="G1500" s="1499" t="s">
        <v>36</v>
      </c>
      <c r="H1500" s="1499" t="s">
        <v>36</v>
      </c>
      <c r="I1500" s="1499" t="s">
        <v>36</v>
      </c>
      <c r="J1500" s="1499" t="s">
        <v>36</v>
      </c>
      <c r="K1500" s="1499" t="s">
        <v>36</v>
      </c>
      <c r="L1500" s="1499" t="s">
        <v>36</v>
      </c>
      <c r="M1500" s="1499" t="s">
        <v>36</v>
      </c>
      <c r="N1500" s="1499" t="s">
        <v>36</v>
      </c>
      <c r="O1500" s="1499" t="s">
        <v>36</v>
      </c>
      <c r="P1500" s="1499" t="s">
        <v>36</v>
      </c>
      <c r="Q1500" s="1499" t="s">
        <v>36</v>
      </c>
      <c r="R1500" s="1499" t="s">
        <v>36</v>
      </c>
      <c r="S1500" s="1499" t="s">
        <v>36</v>
      </c>
      <c r="T1500" s="1499" t="s">
        <v>36</v>
      </c>
      <c r="U1500" s="1499" t="s">
        <v>36</v>
      </c>
      <c r="V1500" s="1499" t="s">
        <v>36</v>
      </c>
      <c r="W1500" s="1499" t="s">
        <v>36</v>
      </c>
      <c r="X1500" s="1499" t="s">
        <v>36</v>
      </c>
      <c r="Y1500" s="1499" t="s">
        <v>36</v>
      </c>
      <c r="Z1500" s="1499" t="s">
        <v>36</v>
      </c>
      <c r="AA1500" s="1508" t="s">
        <v>36</v>
      </c>
      <c r="AB1500" s="1499" t="s">
        <v>36</v>
      </c>
      <c r="AC1500" s="1499" t="s">
        <v>36</v>
      </c>
      <c r="AD1500" s="1508" t="s">
        <v>36</v>
      </c>
      <c r="AE1500" s="1500" t="s">
        <v>36</v>
      </c>
      <c r="AF1500" s="1500" t="s">
        <v>36</v>
      </c>
      <c r="AG1500" s="1501" t="s">
        <v>36</v>
      </c>
    </row>
    <row r="1501" spans="2:33" s="1520" customFormat="1" ht="11.45" customHeight="1">
      <c r="B1501" s="1544" t="s">
        <v>1917</v>
      </c>
      <c r="C1501" s="1545" t="s">
        <v>36</v>
      </c>
      <c r="D1501" s="1547" t="s">
        <v>1435</v>
      </c>
      <c r="E1501" s="1545" t="s">
        <v>36</v>
      </c>
      <c r="F1501" s="1548" t="s">
        <v>36</v>
      </c>
      <c r="G1501" s="1548" t="s">
        <v>36</v>
      </c>
      <c r="H1501" s="1548" t="s">
        <v>36</v>
      </c>
      <c r="I1501" s="1548" t="s">
        <v>36</v>
      </c>
      <c r="J1501" s="1548" t="s">
        <v>36</v>
      </c>
      <c r="K1501" s="1548" t="s">
        <v>36</v>
      </c>
      <c r="L1501" s="1548" t="s">
        <v>36</v>
      </c>
      <c r="M1501" s="1548" t="s">
        <v>36</v>
      </c>
      <c r="N1501" s="1548" t="s">
        <v>36</v>
      </c>
      <c r="O1501" s="1548" t="s">
        <v>36</v>
      </c>
      <c r="P1501" s="1548" t="s">
        <v>36</v>
      </c>
      <c r="Q1501" s="1548" t="s">
        <v>36</v>
      </c>
      <c r="R1501" s="1548" t="s">
        <v>36</v>
      </c>
      <c r="S1501" s="1548" t="s">
        <v>36</v>
      </c>
      <c r="T1501" s="1548" t="s">
        <v>36</v>
      </c>
      <c r="U1501" s="1548" t="s">
        <v>36</v>
      </c>
      <c r="V1501" s="1548" t="s">
        <v>36</v>
      </c>
      <c r="W1501" s="1548" t="s">
        <v>36</v>
      </c>
      <c r="X1501" s="1548" t="s">
        <v>36</v>
      </c>
      <c r="Y1501" s="1548" t="s">
        <v>36</v>
      </c>
      <c r="Z1501" s="1548" t="s">
        <v>36</v>
      </c>
      <c r="AA1501" s="1545" t="s">
        <v>36</v>
      </c>
      <c r="AB1501" s="1548" t="s">
        <v>36</v>
      </c>
      <c r="AC1501" s="1548" t="s">
        <v>36</v>
      </c>
      <c r="AD1501" s="1545" t="s">
        <v>36</v>
      </c>
      <c r="AE1501" s="1549" t="s">
        <v>36</v>
      </c>
      <c r="AF1501" s="1549" t="s">
        <v>36</v>
      </c>
      <c r="AG1501" s="1550" t="s">
        <v>36</v>
      </c>
    </row>
    <row r="1502" spans="2:33" s="1520" customFormat="1" ht="11.45" customHeight="1">
      <c r="B1502" s="1521"/>
      <c r="C1502" s="1522"/>
      <c r="D1502" s="1523" t="s">
        <v>31</v>
      </c>
      <c r="E1502" s="1508" t="s">
        <v>36</v>
      </c>
      <c r="F1502" s="1499" t="s">
        <v>36</v>
      </c>
      <c r="G1502" s="1499" t="s">
        <v>36</v>
      </c>
      <c r="H1502" s="1499" t="s">
        <v>36</v>
      </c>
      <c r="I1502" s="1499" t="s">
        <v>36</v>
      </c>
      <c r="J1502" s="1499" t="s">
        <v>36</v>
      </c>
      <c r="K1502" s="1499" t="s">
        <v>36</v>
      </c>
      <c r="L1502" s="1499" t="s">
        <v>36</v>
      </c>
      <c r="M1502" s="1499" t="s">
        <v>36</v>
      </c>
      <c r="N1502" s="1499" t="s">
        <v>36</v>
      </c>
      <c r="O1502" s="1499" t="s">
        <v>36</v>
      </c>
      <c r="P1502" s="1499" t="s">
        <v>36</v>
      </c>
      <c r="Q1502" s="1499" t="s">
        <v>36</v>
      </c>
      <c r="R1502" s="1499" t="s">
        <v>36</v>
      </c>
      <c r="S1502" s="1499" t="s">
        <v>36</v>
      </c>
      <c r="T1502" s="1499" t="s">
        <v>36</v>
      </c>
      <c r="U1502" s="1499" t="s">
        <v>36</v>
      </c>
      <c r="V1502" s="1499" t="s">
        <v>36</v>
      </c>
      <c r="W1502" s="1499" t="s">
        <v>36</v>
      </c>
      <c r="X1502" s="1499" t="s">
        <v>36</v>
      </c>
      <c r="Y1502" s="1499" t="s">
        <v>36</v>
      </c>
      <c r="Z1502" s="1499" t="s">
        <v>36</v>
      </c>
      <c r="AA1502" s="1508" t="s">
        <v>36</v>
      </c>
      <c r="AB1502" s="1499" t="s">
        <v>36</v>
      </c>
      <c r="AC1502" s="1499" t="s">
        <v>36</v>
      </c>
      <c r="AD1502" s="1508" t="s">
        <v>36</v>
      </c>
      <c r="AE1502" s="1500" t="s">
        <v>36</v>
      </c>
      <c r="AF1502" s="1500" t="s">
        <v>36</v>
      </c>
      <c r="AG1502" s="1501" t="s">
        <v>36</v>
      </c>
    </row>
    <row r="1503" spans="2:33" s="1520" customFormat="1" ht="11.45" customHeight="1">
      <c r="B1503" s="1537"/>
      <c r="C1503" s="1538"/>
      <c r="D1503" s="1539" t="s">
        <v>32</v>
      </c>
      <c r="E1503" s="1540" t="s">
        <v>36</v>
      </c>
      <c r="F1503" s="1541" t="s">
        <v>36</v>
      </c>
      <c r="G1503" s="1541" t="s">
        <v>36</v>
      </c>
      <c r="H1503" s="1541" t="s">
        <v>36</v>
      </c>
      <c r="I1503" s="1541" t="s">
        <v>36</v>
      </c>
      <c r="J1503" s="1541" t="s">
        <v>36</v>
      </c>
      <c r="K1503" s="1541" t="s">
        <v>36</v>
      </c>
      <c r="L1503" s="1541" t="s">
        <v>36</v>
      </c>
      <c r="M1503" s="1541" t="s">
        <v>36</v>
      </c>
      <c r="N1503" s="1541" t="s">
        <v>36</v>
      </c>
      <c r="O1503" s="1541" t="s">
        <v>36</v>
      </c>
      <c r="P1503" s="1541" t="s">
        <v>36</v>
      </c>
      <c r="Q1503" s="1541" t="s">
        <v>36</v>
      </c>
      <c r="R1503" s="1541" t="s">
        <v>36</v>
      </c>
      <c r="S1503" s="1541" t="s">
        <v>36</v>
      </c>
      <c r="T1503" s="1541" t="s">
        <v>36</v>
      </c>
      <c r="U1503" s="1541" t="s">
        <v>36</v>
      </c>
      <c r="V1503" s="1541" t="s">
        <v>36</v>
      </c>
      <c r="W1503" s="1541" t="s">
        <v>36</v>
      </c>
      <c r="X1503" s="1541" t="s">
        <v>36</v>
      </c>
      <c r="Y1503" s="1541" t="s">
        <v>36</v>
      </c>
      <c r="Z1503" s="1541" t="s">
        <v>36</v>
      </c>
      <c r="AA1503" s="1540" t="s">
        <v>36</v>
      </c>
      <c r="AB1503" s="1541" t="s">
        <v>36</v>
      </c>
      <c r="AC1503" s="1541" t="s">
        <v>36</v>
      </c>
      <c r="AD1503" s="1540" t="s">
        <v>36</v>
      </c>
      <c r="AE1503" s="1542" t="s">
        <v>36</v>
      </c>
      <c r="AF1503" s="1542" t="s">
        <v>36</v>
      </c>
      <c r="AG1503" s="1543" t="s">
        <v>36</v>
      </c>
    </row>
    <row r="1504" spans="2:33" s="1520" customFormat="1" ht="11.45" customHeight="1">
      <c r="B1504" s="1544" t="s">
        <v>1918</v>
      </c>
      <c r="C1504" s="1508">
        <v>70</v>
      </c>
      <c r="D1504" s="1518" t="s">
        <v>1435</v>
      </c>
      <c r="E1504" s="1508">
        <v>149</v>
      </c>
      <c r="F1504" s="1499">
        <v>3</v>
      </c>
      <c r="G1504" s="1499">
        <v>3</v>
      </c>
      <c r="H1504" s="1499">
        <v>4</v>
      </c>
      <c r="I1504" s="1499">
        <v>5</v>
      </c>
      <c r="J1504" s="1499">
        <v>1</v>
      </c>
      <c r="K1504" s="1499">
        <v>3</v>
      </c>
      <c r="L1504" s="1499" t="s">
        <v>36</v>
      </c>
      <c r="M1504" s="1499">
        <v>5</v>
      </c>
      <c r="N1504" s="1499">
        <v>8</v>
      </c>
      <c r="O1504" s="1499">
        <v>8</v>
      </c>
      <c r="P1504" s="1499">
        <v>4</v>
      </c>
      <c r="Q1504" s="1499">
        <v>6</v>
      </c>
      <c r="R1504" s="1499">
        <v>16</v>
      </c>
      <c r="S1504" s="1499">
        <v>13</v>
      </c>
      <c r="T1504" s="1499">
        <v>20</v>
      </c>
      <c r="U1504" s="1499">
        <v>9</v>
      </c>
      <c r="V1504" s="1499">
        <v>23</v>
      </c>
      <c r="W1504" s="1499">
        <v>11</v>
      </c>
      <c r="X1504" s="1499">
        <v>5</v>
      </c>
      <c r="Y1504" s="1499">
        <v>2</v>
      </c>
      <c r="Z1504" s="1499" t="s">
        <v>36</v>
      </c>
      <c r="AA1504" s="1508" t="s">
        <v>36</v>
      </c>
      <c r="AB1504" s="1499">
        <v>10</v>
      </c>
      <c r="AC1504" s="1499">
        <v>56</v>
      </c>
      <c r="AD1504" s="1508">
        <v>83</v>
      </c>
      <c r="AE1504" s="1500">
        <v>6.7114093959731544</v>
      </c>
      <c r="AF1504" s="1500">
        <v>37.583892617449663</v>
      </c>
      <c r="AG1504" s="1501">
        <v>55.70469798657718</v>
      </c>
    </row>
    <row r="1505" spans="2:64" s="1520" customFormat="1" ht="11.45" customHeight="1">
      <c r="B1505" s="1521"/>
      <c r="C1505" s="1522"/>
      <c r="D1505" s="1523" t="s">
        <v>31</v>
      </c>
      <c r="E1505" s="1508">
        <v>71</v>
      </c>
      <c r="F1505" s="1499" t="s">
        <v>36</v>
      </c>
      <c r="G1505" s="1499">
        <v>3</v>
      </c>
      <c r="H1505" s="1499">
        <v>3</v>
      </c>
      <c r="I1505" s="1499">
        <v>1</v>
      </c>
      <c r="J1505" s="1499">
        <v>1</v>
      </c>
      <c r="K1505" s="1499">
        <v>2</v>
      </c>
      <c r="L1505" s="1499" t="s">
        <v>36</v>
      </c>
      <c r="M1505" s="1499">
        <v>2</v>
      </c>
      <c r="N1505" s="1499">
        <v>4</v>
      </c>
      <c r="O1505" s="1499">
        <v>6</v>
      </c>
      <c r="P1505" s="1499">
        <v>3</v>
      </c>
      <c r="Q1505" s="1499" t="s">
        <v>36</v>
      </c>
      <c r="R1505" s="1499">
        <v>8</v>
      </c>
      <c r="S1505" s="1499">
        <v>8</v>
      </c>
      <c r="T1505" s="1499">
        <v>8</v>
      </c>
      <c r="U1505" s="1499">
        <v>3</v>
      </c>
      <c r="V1505" s="1499">
        <v>10</v>
      </c>
      <c r="W1505" s="1499">
        <v>6</v>
      </c>
      <c r="X1505" s="1499">
        <v>2</v>
      </c>
      <c r="Y1505" s="1499">
        <v>1</v>
      </c>
      <c r="Z1505" s="1499" t="s">
        <v>36</v>
      </c>
      <c r="AA1505" s="1508" t="s">
        <v>36</v>
      </c>
      <c r="AB1505" s="1499">
        <v>6</v>
      </c>
      <c r="AC1505" s="1499">
        <v>27</v>
      </c>
      <c r="AD1505" s="1508">
        <v>38</v>
      </c>
      <c r="AE1505" s="1500">
        <v>8.4507042253521121</v>
      </c>
      <c r="AF1505" s="1500">
        <v>38.028169014084504</v>
      </c>
      <c r="AG1505" s="1501">
        <v>53.521126760563376</v>
      </c>
    </row>
    <row r="1506" spans="2:64" s="1520" customFormat="1" ht="11.45" customHeight="1">
      <c r="B1506" s="1537"/>
      <c r="C1506" s="1546"/>
      <c r="D1506" s="1518" t="s">
        <v>32</v>
      </c>
      <c r="E1506" s="1508">
        <v>78</v>
      </c>
      <c r="F1506" s="1499">
        <v>3</v>
      </c>
      <c r="G1506" s="1499" t="s">
        <v>36</v>
      </c>
      <c r="H1506" s="1499">
        <v>1</v>
      </c>
      <c r="I1506" s="1499">
        <v>4</v>
      </c>
      <c r="J1506" s="1499" t="s">
        <v>36</v>
      </c>
      <c r="K1506" s="1499">
        <v>1</v>
      </c>
      <c r="L1506" s="1499" t="s">
        <v>36</v>
      </c>
      <c r="M1506" s="1499">
        <v>3</v>
      </c>
      <c r="N1506" s="1499">
        <v>4</v>
      </c>
      <c r="O1506" s="1499">
        <v>2</v>
      </c>
      <c r="P1506" s="1499">
        <v>1</v>
      </c>
      <c r="Q1506" s="1499">
        <v>6</v>
      </c>
      <c r="R1506" s="1499">
        <v>8</v>
      </c>
      <c r="S1506" s="1499">
        <v>5</v>
      </c>
      <c r="T1506" s="1499">
        <v>12</v>
      </c>
      <c r="U1506" s="1499">
        <v>6</v>
      </c>
      <c r="V1506" s="1499">
        <v>13</v>
      </c>
      <c r="W1506" s="1499">
        <v>5</v>
      </c>
      <c r="X1506" s="1499">
        <v>3</v>
      </c>
      <c r="Y1506" s="1499">
        <v>1</v>
      </c>
      <c r="Z1506" s="1499" t="s">
        <v>36</v>
      </c>
      <c r="AA1506" s="1508" t="s">
        <v>36</v>
      </c>
      <c r="AB1506" s="1499">
        <v>4</v>
      </c>
      <c r="AC1506" s="1499">
        <v>29</v>
      </c>
      <c r="AD1506" s="1508">
        <v>45</v>
      </c>
      <c r="AE1506" s="1500">
        <v>5.1282051282051277</v>
      </c>
      <c r="AF1506" s="1500">
        <v>37.179487179487182</v>
      </c>
      <c r="AG1506" s="1501">
        <v>57.692307692307686</v>
      </c>
    </row>
    <row r="1507" spans="2:64" s="1520" customFormat="1" ht="11.45" customHeight="1">
      <c r="B1507" s="1544" t="s">
        <v>1919</v>
      </c>
      <c r="C1507" s="1545">
        <v>7</v>
      </c>
      <c r="D1507" s="1547" t="s">
        <v>1435</v>
      </c>
      <c r="E1507" s="1545">
        <v>104</v>
      </c>
      <c r="F1507" s="1548" t="s">
        <v>36</v>
      </c>
      <c r="G1507" s="1548" t="s">
        <v>36</v>
      </c>
      <c r="H1507" s="1548" t="s">
        <v>36</v>
      </c>
      <c r="I1507" s="1548" t="s">
        <v>36</v>
      </c>
      <c r="J1507" s="1548" t="s">
        <v>36</v>
      </c>
      <c r="K1507" s="1548" t="s">
        <v>36</v>
      </c>
      <c r="L1507" s="1548" t="s">
        <v>36</v>
      </c>
      <c r="M1507" s="1548" t="s">
        <v>36</v>
      </c>
      <c r="N1507" s="1548" t="s">
        <v>36</v>
      </c>
      <c r="O1507" s="1548" t="s">
        <v>36</v>
      </c>
      <c r="P1507" s="1548" t="s">
        <v>36</v>
      </c>
      <c r="Q1507" s="1548" t="s">
        <v>36</v>
      </c>
      <c r="R1507" s="1548" t="s">
        <v>36</v>
      </c>
      <c r="S1507" s="1548">
        <v>2</v>
      </c>
      <c r="T1507" s="1548">
        <v>4</v>
      </c>
      <c r="U1507" s="1548">
        <v>5</v>
      </c>
      <c r="V1507" s="1548">
        <v>17</v>
      </c>
      <c r="W1507" s="1548">
        <v>22</v>
      </c>
      <c r="X1507" s="1548">
        <v>32</v>
      </c>
      <c r="Y1507" s="1548">
        <v>16</v>
      </c>
      <c r="Z1507" s="1548">
        <v>6</v>
      </c>
      <c r="AA1507" s="1545" t="s">
        <v>36</v>
      </c>
      <c r="AB1507" s="1548" t="s">
        <v>36</v>
      </c>
      <c r="AC1507" s="1548" t="s">
        <v>36</v>
      </c>
      <c r="AD1507" s="1545">
        <v>104</v>
      </c>
      <c r="AE1507" s="1549">
        <v>0</v>
      </c>
      <c r="AF1507" s="1549">
        <v>0</v>
      </c>
      <c r="AG1507" s="1550">
        <v>100</v>
      </c>
    </row>
    <row r="1508" spans="2:64" s="1520" customFormat="1" ht="11.45" customHeight="1">
      <c r="B1508" s="1521"/>
      <c r="C1508" s="1522"/>
      <c r="D1508" s="1523" t="s">
        <v>31</v>
      </c>
      <c r="E1508" s="1508">
        <v>27</v>
      </c>
      <c r="F1508" s="1499" t="s">
        <v>36</v>
      </c>
      <c r="G1508" s="1499" t="s">
        <v>36</v>
      </c>
      <c r="H1508" s="1499" t="s">
        <v>36</v>
      </c>
      <c r="I1508" s="1499" t="s">
        <v>36</v>
      </c>
      <c r="J1508" s="1499" t="s">
        <v>36</v>
      </c>
      <c r="K1508" s="1499" t="s">
        <v>36</v>
      </c>
      <c r="L1508" s="1499" t="s">
        <v>36</v>
      </c>
      <c r="M1508" s="1499" t="s">
        <v>36</v>
      </c>
      <c r="N1508" s="1499" t="s">
        <v>36</v>
      </c>
      <c r="O1508" s="1499" t="s">
        <v>36</v>
      </c>
      <c r="P1508" s="1499" t="s">
        <v>36</v>
      </c>
      <c r="Q1508" s="1499" t="s">
        <v>36</v>
      </c>
      <c r="R1508" s="1499" t="s">
        <v>36</v>
      </c>
      <c r="S1508" s="1499">
        <v>2</v>
      </c>
      <c r="T1508" s="1499">
        <v>2</v>
      </c>
      <c r="U1508" s="1499">
        <v>4</v>
      </c>
      <c r="V1508" s="1499">
        <v>6</v>
      </c>
      <c r="W1508" s="1499">
        <v>5</v>
      </c>
      <c r="X1508" s="1499">
        <v>5</v>
      </c>
      <c r="Y1508" s="1499">
        <v>2</v>
      </c>
      <c r="Z1508" s="1499">
        <v>1</v>
      </c>
      <c r="AA1508" s="1508" t="s">
        <v>36</v>
      </c>
      <c r="AB1508" s="1499" t="s">
        <v>36</v>
      </c>
      <c r="AC1508" s="1499" t="s">
        <v>36</v>
      </c>
      <c r="AD1508" s="1508">
        <v>27</v>
      </c>
      <c r="AE1508" s="1500">
        <v>0</v>
      </c>
      <c r="AF1508" s="1500">
        <v>0</v>
      </c>
      <c r="AG1508" s="1501">
        <v>100</v>
      </c>
    </row>
    <row r="1509" spans="2:64" s="1520" customFormat="1" ht="11.45" customHeight="1">
      <c r="B1509" s="1537"/>
      <c r="C1509" s="1538"/>
      <c r="D1509" s="1539" t="s">
        <v>32</v>
      </c>
      <c r="E1509" s="1540">
        <v>77</v>
      </c>
      <c r="F1509" s="1541" t="s">
        <v>36</v>
      </c>
      <c r="G1509" s="1541" t="s">
        <v>36</v>
      </c>
      <c r="H1509" s="1541" t="s">
        <v>36</v>
      </c>
      <c r="I1509" s="1541" t="s">
        <v>36</v>
      </c>
      <c r="J1509" s="1541" t="s">
        <v>36</v>
      </c>
      <c r="K1509" s="1541" t="s">
        <v>36</v>
      </c>
      <c r="L1509" s="1541" t="s">
        <v>36</v>
      </c>
      <c r="M1509" s="1541" t="s">
        <v>36</v>
      </c>
      <c r="N1509" s="1541" t="s">
        <v>36</v>
      </c>
      <c r="O1509" s="1541" t="s">
        <v>36</v>
      </c>
      <c r="P1509" s="1541" t="s">
        <v>36</v>
      </c>
      <c r="Q1509" s="1541" t="s">
        <v>36</v>
      </c>
      <c r="R1509" s="1541" t="s">
        <v>36</v>
      </c>
      <c r="S1509" s="1541" t="s">
        <v>36</v>
      </c>
      <c r="T1509" s="1541">
        <v>2</v>
      </c>
      <c r="U1509" s="1541">
        <v>1</v>
      </c>
      <c r="V1509" s="1541">
        <v>11</v>
      </c>
      <c r="W1509" s="1541">
        <v>17</v>
      </c>
      <c r="X1509" s="1541">
        <v>27</v>
      </c>
      <c r="Y1509" s="1541">
        <v>14</v>
      </c>
      <c r="Z1509" s="1541">
        <v>5</v>
      </c>
      <c r="AA1509" s="1540" t="s">
        <v>36</v>
      </c>
      <c r="AB1509" s="1541" t="s">
        <v>36</v>
      </c>
      <c r="AC1509" s="1541" t="s">
        <v>36</v>
      </c>
      <c r="AD1509" s="1540">
        <v>77</v>
      </c>
      <c r="AE1509" s="1542">
        <v>0</v>
      </c>
      <c r="AF1509" s="1542">
        <v>0</v>
      </c>
      <c r="AG1509" s="1543">
        <v>100</v>
      </c>
    </row>
    <row r="1510" spans="2:64" s="1520" customFormat="1" ht="11.45" customHeight="1">
      <c r="B1510" s="1544" t="s">
        <v>1920</v>
      </c>
      <c r="C1510" s="1508">
        <v>163</v>
      </c>
      <c r="D1510" s="1518" t="s">
        <v>1435</v>
      </c>
      <c r="E1510" s="1508">
        <v>314</v>
      </c>
      <c r="F1510" s="1499">
        <v>1</v>
      </c>
      <c r="G1510" s="1499">
        <v>4</v>
      </c>
      <c r="H1510" s="1499">
        <v>11</v>
      </c>
      <c r="I1510" s="1499">
        <v>6</v>
      </c>
      <c r="J1510" s="1499">
        <v>3</v>
      </c>
      <c r="K1510" s="1499">
        <v>8</v>
      </c>
      <c r="L1510" s="1499">
        <v>6</v>
      </c>
      <c r="M1510" s="1499">
        <v>8</v>
      </c>
      <c r="N1510" s="1499">
        <v>13</v>
      </c>
      <c r="O1510" s="1499">
        <v>4</v>
      </c>
      <c r="P1510" s="1499">
        <v>15</v>
      </c>
      <c r="Q1510" s="1499">
        <v>20</v>
      </c>
      <c r="R1510" s="1499">
        <v>32</v>
      </c>
      <c r="S1510" s="1499">
        <v>37</v>
      </c>
      <c r="T1510" s="1499">
        <v>36</v>
      </c>
      <c r="U1510" s="1499">
        <v>37</v>
      </c>
      <c r="V1510" s="1499">
        <v>44</v>
      </c>
      <c r="W1510" s="1499">
        <v>14</v>
      </c>
      <c r="X1510" s="1499">
        <v>12</v>
      </c>
      <c r="Y1510" s="1499">
        <v>3</v>
      </c>
      <c r="Z1510" s="1499" t="s">
        <v>36</v>
      </c>
      <c r="AA1510" s="1508" t="s">
        <v>36</v>
      </c>
      <c r="AB1510" s="1499">
        <v>16</v>
      </c>
      <c r="AC1510" s="1499">
        <v>115</v>
      </c>
      <c r="AD1510" s="1508">
        <v>183</v>
      </c>
      <c r="AE1510" s="1500">
        <v>5.095541401273886</v>
      </c>
      <c r="AF1510" s="1500">
        <v>36.624203821656046</v>
      </c>
      <c r="AG1510" s="1501">
        <v>58.280254777070063</v>
      </c>
    </row>
    <row r="1511" spans="2:64" s="1520" customFormat="1" ht="11.45" customHeight="1">
      <c r="B1511" s="1521"/>
      <c r="C1511" s="1522"/>
      <c r="D1511" s="1523" t="s">
        <v>31</v>
      </c>
      <c r="E1511" s="1508">
        <v>149</v>
      </c>
      <c r="F1511" s="1499" t="s">
        <v>36</v>
      </c>
      <c r="G1511" s="1499">
        <v>1</v>
      </c>
      <c r="H1511" s="1499">
        <v>7</v>
      </c>
      <c r="I1511" s="1499">
        <v>5</v>
      </c>
      <c r="J1511" s="1499">
        <v>2</v>
      </c>
      <c r="K1511" s="1499">
        <v>7</v>
      </c>
      <c r="L1511" s="1499">
        <v>4</v>
      </c>
      <c r="M1511" s="1499">
        <v>4</v>
      </c>
      <c r="N1511" s="1499">
        <v>5</v>
      </c>
      <c r="O1511" s="1499">
        <v>1</v>
      </c>
      <c r="P1511" s="1499">
        <v>9</v>
      </c>
      <c r="Q1511" s="1499">
        <v>9</v>
      </c>
      <c r="R1511" s="1499">
        <v>18</v>
      </c>
      <c r="S1511" s="1499">
        <v>19</v>
      </c>
      <c r="T1511" s="1499">
        <v>18</v>
      </c>
      <c r="U1511" s="1499">
        <v>10</v>
      </c>
      <c r="V1511" s="1499">
        <v>18</v>
      </c>
      <c r="W1511" s="1499">
        <v>6</v>
      </c>
      <c r="X1511" s="1499">
        <v>6</v>
      </c>
      <c r="Y1511" s="1499" t="s">
        <v>36</v>
      </c>
      <c r="Z1511" s="1499" t="s">
        <v>36</v>
      </c>
      <c r="AA1511" s="1508" t="s">
        <v>36</v>
      </c>
      <c r="AB1511" s="1499">
        <v>8</v>
      </c>
      <c r="AC1511" s="1499">
        <v>64</v>
      </c>
      <c r="AD1511" s="1508">
        <v>77</v>
      </c>
      <c r="AE1511" s="1500">
        <v>5.3691275167785237</v>
      </c>
      <c r="AF1511" s="1500">
        <v>42.95302013422819</v>
      </c>
      <c r="AG1511" s="1501">
        <v>51.677852348993291</v>
      </c>
    </row>
    <row r="1512" spans="2:64" s="1520" customFormat="1" ht="11.45" customHeight="1" thickBot="1">
      <c r="B1512" s="1551"/>
      <c r="C1512" s="1552"/>
      <c r="D1512" s="1553" t="s">
        <v>32</v>
      </c>
      <c r="E1512" s="1554">
        <v>165</v>
      </c>
      <c r="F1512" s="1555">
        <v>1</v>
      </c>
      <c r="G1512" s="1555">
        <v>3</v>
      </c>
      <c r="H1512" s="1555">
        <v>4</v>
      </c>
      <c r="I1512" s="1555">
        <v>1</v>
      </c>
      <c r="J1512" s="1555">
        <v>1</v>
      </c>
      <c r="K1512" s="1555">
        <v>1</v>
      </c>
      <c r="L1512" s="1555">
        <v>2</v>
      </c>
      <c r="M1512" s="1555">
        <v>4</v>
      </c>
      <c r="N1512" s="1555">
        <v>8</v>
      </c>
      <c r="O1512" s="1555">
        <v>3</v>
      </c>
      <c r="P1512" s="1555">
        <v>6</v>
      </c>
      <c r="Q1512" s="1555">
        <v>11</v>
      </c>
      <c r="R1512" s="1555">
        <v>14</v>
      </c>
      <c r="S1512" s="1555">
        <v>18</v>
      </c>
      <c r="T1512" s="1555">
        <v>18</v>
      </c>
      <c r="U1512" s="1555">
        <v>27</v>
      </c>
      <c r="V1512" s="1555">
        <v>26</v>
      </c>
      <c r="W1512" s="1555">
        <v>8</v>
      </c>
      <c r="X1512" s="1555">
        <v>6</v>
      </c>
      <c r="Y1512" s="1555">
        <v>3</v>
      </c>
      <c r="Z1512" s="1555" t="s">
        <v>36</v>
      </c>
      <c r="AA1512" s="1554" t="s">
        <v>36</v>
      </c>
      <c r="AB1512" s="1555">
        <v>8</v>
      </c>
      <c r="AC1512" s="1555">
        <v>51</v>
      </c>
      <c r="AD1512" s="1554">
        <v>106</v>
      </c>
      <c r="AE1512" s="1556">
        <v>4.8484848484848486</v>
      </c>
      <c r="AF1512" s="1556">
        <v>30.909090909090907</v>
      </c>
      <c r="AG1512" s="1557">
        <v>64.242424242424249</v>
      </c>
    </row>
    <row r="1513" spans="2:64" s="1482" customFormat="1" ht="14.25">
      <c r="B1513" s="1479" t="s">
        <v>1399</v>
      </c>
      <c r="C1513" s="1480"/>
      <c r="D1513" s="1481"/>
      <c r="AA1513" s="1558"/>
      <c r="AD1513" s="1558"/>
      <c r="AH1513" s="1483"/>
      <c r="BL1513" s="1484"/>
    </row>
    <row r="1514" spans="2:64" s="1482" customFormat="1" ht="6" customHeight="1" thickBot="1">
      <c r="C1514" s="1480"/>
      <c r="D1514" s="1481"/>
      <c r="AA1514" s="1558"/>
      <c r="AD1514" s="1558"/>
      <c r="AH1514" s="1483"/>
      <c r="BL1514" s="1484"/>
    </row>
    <row r="1515" spans="2:64" s="1495" customFormat="1" ht="44.25" customHeight="1" thickBot="1">
      <c r="B1515" s="1559" t="s">
        <v>1400</v>
      </c>
      <c r="C1515" s="1560" t="s">
        <v>1401</v>
      </c>
      <c r="D1515" s="1573" t="s">
        <v>283</v>
      </c>
      <c r="E1515" s="1574"/>
      <c r="F1515" s="1563" t="s">
        <v>1402</v>
      </c>
      <c r="G1515" s="1564" t="s">
        <v>1403</v>
      </c>
      <c r="H1515" s="1564" t="s">
        <v>1404</v>
      </c>
      <c r="I1515" s="1564" t="s">
        <v>1405</v>
      </c>
      <c r="J1515" s="1564" t="s">
        <v>1406</v>
      </c>
      <c r="K1515" s="1564" t="s">
        <v>1407</v>
      </c>
      <c r="L1515" s="1564" t="s">
        <v>1408</v>
      </c>
      <c r="M1515" s="1564" t="s">
        <v>1409</v>
      </c>
      <c r="N1515" s="1564" t="s">
        <v>1410</v>
      </c>
      <c r="O1515" s="1564" t="s">
        <v>1411</v>
      </c>
      <c r="P1515" s="1564" t="s">
        <v>1412</v>
      </c>
      <c r="Q1515" s="1564" t="s">
        <v>1413</v>
      </c>
      <c r="R1515" s="1564" t="s">
        <v>1414</v>
      </c>
      <c r="S1515" s="1564" t="s">
        <v>1415</v>
      </c>
      <c r="T1515" s="1564" t="s">
        <v>1416</v>
      </c>
      <c r="U1515" s="1564" t="s">
        <v>1417</v>
      </c>
      <c r="V1515" s="1564" t="s">
        <v>1418</v>
      </c>
      <c r="W1515" s="1564" t="s">
        <v>1419</v>
      </c>
      <c r="X1515" s="1564" t="s">
        <v>1420</v>
      </c>
      <c r="Y1515" s="1564" t="s">
        <v>1421</v>
      </c>
      <c r="Z1515" s="1564" t="s">
        <v>1422</v>
      </c>
      <c r="AA1515" s="1565" t="s">
        <v>1423</v>
      </c>
      <c r="AB1515" s="1566" t="s">
        <v>1424</v>
      </c>
      <c r="AC1515" s="1564" t="s">
        <v>1425</v>
      </c>
      <c r="AD1515" s="1565" t="s">
        <v>1426</v>
      </c>
      <c r="AE1515" s="1566" t="s">
        <v>1427</v>
      </c>
      <c r="AF1515" s="1564" t="s">
        <v>1428</v>
      </c>
      <c r="AG1515" s="1567" t="s">
        <v>1429</v>
      </c>
    </row>
    <row r="1516" spans="2:64" s="1520" customFormat="1" ht="11.45" customHeight="1" thickTop="1">
      <c r="B1516" s="1536" t="s">
        <v>1921</v>
      </c>
      <c r="C1516" s="1508">
        <v>32</v>
      </c>
      <c r="D1516" s="1518" t="s">
        <v>1435</v>
      </c>
      <c r="E1516" s="1508">
        <v>64</v>
      </c>
      <c r="F1516" s="1499" t="s">
        <v>36</v>
      </c>
      <c r="G1516" s="1499" t="s">
        <v>36</v>
      </c>
      <c r="H1516" s="1499" t="s">
        <v>36</v>
      </c>
      <c r="I1516" s="1499" t="s">
        <v>36</v>
      </c>
      <c r="J1516" s="1499">
        <v>1</v>
      </c>
      <c r="K1516" s="1499">
        <v>4</v>
      </c>
      <c r="L1516" s="1499">
        <v>3</v>
      </c>
      <c r="M1516" s="1499" t="s">
        <v>36</v>
      </c>
      <c r="N1516" s="1499">
        <v>1</v>
      </c>
      <c r="O1516" s="1499" t="s">
        <v>36</v>
      </c>
      <c r="P1516" s="1499">
        <v>3</v>
      </c>
      <c r="Q1516" s="1499">
        <v>10</v>
      </c>
      <c r="R1516" s="1499">
        <v>8</v>
      </c>
      <c r="S1516" s="1499">
        <v>7</v>
      </c>
      <c r="T1516" s="1499">
        <v>7</v>
      </c>
      <c r="U1516" s="1499">
        <v>6</v>
      </c>
      <c r="V1516" s="1499">
        <v>9</v>
      </c>
      <c r="W1516" s="1499">
        <v>3</v>
      </c>
      <c r="X1516" s="1499">
        <v>1</v>
      </c>
      <c r="Y1516" s="1499" t="s">
        <v>36</v>
      </c>
      <c r="Z1516" s="1499">
        <v>1</v>
      </c>
      <c r="AA1516" s="1508" t="s">
        <v>36</v>
      </c>
      <c r="AB1516" s="1499" t="s">
        <v>36</v>
      </c>
      <c r="AC1516" s="1499">
        <v>30</v>
      </c>
      <c r="AD1516" s="1508">
        <v>34</v>
      </c>
      <c r="AE1516" s="1500">
        <v>0</v>
      </c>
      <c r="AF1516" s="1500">
        <v>46.875</v>
      </c>
      <c r="AG1516" s="1501">
        <v>53.125</v>
      </c>
    </row>
    <row r="1517" spans="2:64" s="1520" customFormat="1" ht="11.45" customHeight="1">
      <c r="B1517" s="1521"/>
      <c r="C1517" s="1522"/>
      <c r="D1517" s="1523" t="s">
        <v>31</v>
      </c>
      <c r="E1517" s="1508">
        <v>27</v>
      </c>
      <c r="F1517" s="1499" t="s">
        <v>36</v>
      </c>
      <c r="G1517" s="1499" t="s">
        <v>36</v>
      </c>
      <c r="H1517" s="1499" t="s">
        <v>36</v>
      </c>
      <c r="I1517" s="1499" t="s">
        <v>36</v>
      </c>
      <c r="J1517" s="1499" t="s">
        <v>36</v>
      </c>
      <c r="K1517" s="1499">
        <v>1</v>
      </c>
      <c r="L1517" s="1499">
        <v>1</v>
      </c>
      <c r="M1517" s="1499" t="s">
        <v>36</v>
      </c>
      <c r="N1517" s="1499">
        <v>1</v>
      </c>
      <c r="O1517" s="1499" t="s">
        <v>36</v>
      </c>
      <c r="P1517" s="1499">
        <v>1</v>
      </c>
      <c r="Q1517" s="1499">
        <v>7</v>
      </c>
      <c r="R1517" s="1499">
        <v>3</v>
      </c>
      <c r="S1517" s="1499">
        <v>3</v>
      </c>
      <c r="T1517" s="1499">
        <v>4</v>
      </c>
      <c r="U1517" s="1499">
        <v>3</v>
      </c>
      <c r="V1517" s="1499">
        <v>3</v>
      </c>
      <c r="W1517" s="1499" t="s">
        <v>36</v>
      </c>
      <c r="X1517" s="1499" t="s">
        <v>36</v>
      </c>
      <c r="Y1517" s="1499" t="s">
        <v>36</v>
      </c>
      <c r="Z1517" s="1499" t="s">
        <v>36</v>
      </c>
      <c r="AA1517" s="1508" t="s">
        <v>36</v>
      </c>
      <c r="AB1517" s="1499" t="s">
        <v>36</v>
      </c>
      <c r="AC1517" s="1499">
        <v>14</v>
      </c>
      <c r="AD1517" s="1508">
        <v>13</v>
      </c>
      <c r="AE1517" s="1500">
        <v>0</v>
      </c>
      <c r="AF1517" s="1500">
        <v>51.851851851851848</v>
      </c>
      <c r="AG1517" s="1501">
        <v>48.148148148148145</v>
      </c>
    </row>
    <row r="1518" spans="2:64" s="1520" customFormat="1" ht="11.45" customHeight="1">
      <c r="B1518" s="1537"/>
      <c r="C1518" s="1546"/>
      <c r="D1518" s="1518" t="s">
        <v>32</v>
      </c>
      <c r="E1518" s="1508">
        <v>37</v>
      </c>
      <c r="F1518" s="1499" t="s">
        <v>36</v>
      </c>
      <c r="G1518" s="1499" t="s">
        <v>36</v>
      </c>
      <c r="H1518" s="1499" t="s">
        <v>36</v>
      </c>
      <c r="I1518" s="1499" t="s">
        <v>36</v>
      </c>
      <c r="J1518" s="1499">
        <v>1</v>
      </c>
      <c r="K1518" s="1499">
        <v>3</v>
      </c>
      <c r="L1518" s="1499">
        <v>2</v>
      </c>
      <c r="M1518" s="1499" t="s">
        <v>36</v>
      </c>
      <c r="N1518" s="1499" t="s">
        <v>36</v>
      </c>
      <c r="O1518" s="1499" t="s">
        <v>36</v>
      </c>
      <c r="P1518" s="1499">
        <v>2</v>
      </c>
      <c r="Q1518" s="1499">
        <v>3</v>
      </c>
      <c r="R1518" s="1499">
        <v>5</v>
      </c>
      <c r="S1518" s="1499">
        <v>4</v>
      </c>
      <c r="T1518" s="1499">
        <v>3</v>
      </c>
      <c r="U1518" s="1499">
        <v>3</v>
      </c>
      <c r="V1518" s="1499">
        <v>6</v>
      </c>
      <c r="W1518" s="1499">
        <v>3</v>
      </c>
      <c r="X1518" s="1499">
        <v>1</v>
      </c>
      <c r="Y1518" s="1499" t="s">
        <v>36</v>
      </c>
      <c r="Z1518" s="1499">
        <v>1</v>
      </c>
      <c r="AA1518" s="1508" t="s">
        <v>36</v>
      </c>
      <c r="AB1518" s="1499" t="s">
        <v>36</v>
      </c>
      <c r="AC1518" s="1499">
        <v>16</v>
      </c>
      <c r="AD1518" s="1508">
        <v>21</v>
      </c>
      <c r="AE1518" s="1500">
        <v>0</v>
      </c>
      <c r="AF1518" s="1500">
        <v>43.243243243243242</v>
      </c>
      <c r="AG1518" s="1501">
        <v>56.756756756756758</v>
      </c>
    </row>
    <row r="1519" spans="2:64" s="1520" customFormat="1" ht="11.45" customHeight="1">
      <c r="B1519" s="1544" t="s">
        <v>1922</v>
      </c>
      <c r="C1519" s="1545" t="s">
        <v>36</v>
      </c>
      <c r="D1519" s="1547" t="s">
        <v>1435</v>
      </c>
      <c r="E1519" s="1545" t="s">
        <v>36</v>
      </c>
      <c r="F1519" s="1548" t="s">
        <v>36</v>
      </c>
      <c r="G1519" s="1548" t="s">
        <v>36</v>
      </c>
      <c r="H1519" s="1548" t="s">
        <v>36</v>
      </c>
      <c r="I1519" s="1548" t="s">
        <v>36</v>
      </c>
      <c r="J1519" s="1548" t="s">
        <v>36</v>
      </c>
      <c r="K1519" s="1548" t="s">
        <v>36</v>
      </c>
      <c r="L1519" s="1548" t="s">
        <v>36</v>
      </c>
      <c r="M1519" s="1548" t="s">
        <v>36</v>
      </c>
      <c r="N1519" s="1548" t="s">
        <v>36</v>
      </c>
      <c r="O1519" s="1548" t="s">
        <v>36</v>
      </c>
      <c r="P1519" s="1548" t="s">
        <v>36</v>
      </c>
      <c r="Q1519" s="1548" t="s">
        <v>36</v>
      </c>
      <c r="R1519" s="1548" t="s">
        <v>36</v>
      </c>
      <c r="S1519" s="1548" t="s">
        <v>36</v>
      </c>
      <c r="T1519" s="1548" t="s">
        <v>36</v>
      </c>
      <c r="U1519" s="1548" t="s">
        <v>36</v>
      </c>
      <c r="V1519" s="1548" t="s">
        <v>36</v>
      </c>
      <c r="W1519" s="1548" t="s">
        <v>36</v>
      </c>
      <c r="X1519" s="1548" t="s">
        <v>36</v>
      </c>
      <c r="Y1519" s="1548" t="s">
        <v>36</v>
      </c>
      <c r="Z1519" s="1548" t="s">
        <v>36</v>
      </c>
      <c r="AA1519" s="1545" t="s">
        <v>36</v>
      </c>
      <c r="AB1519" s="1548" t="s">
        <v>36</v>
      </c>
      <c r="AC1519" s="1548" t="s">
        <v>36</v>
      </c>
      <c r="AD1519" s="1545" t="s">
        <v>36</v>
      </c>
      <c r="AE1519" s="1549" t="s">
        <v>36</v>
      </c>
      <c r="AF1519" s="1549" t="s">
        <v>36</v>
      </c>
      <c r="AG1519" s="1550" t="s">
        <v>36</v>
      </c>
    </row>
    <row r="1520" spans="2:64" s="1520" customFormat="1" ht="11.45" customHeight="1">
      <c r="B1520" s="1521"/>
      <c r="C1520" s="1522"/>
      <c r="D1520" s="1523" t="s">
        <v>31</v>
      </c>
      <c r="E1520" s="1508" t="s">
        <v>36</v>
      </c>
      <c r="F1520" s="1499" t="s">
        <v>36</v>
      </c>
      <c r="G1520" s="1499" t="s">
        <v>36</v>
      </c>
      <c r="H1520" s="1499" t="s">
        <v>36</v>
      </c>
      <c r="I1520" s="1499" t="s">
        <v>36</v>
      </c>
      <c r="J1520" s="1499" t="s">
        <v>36</v>
      </c>
      <c r="K1520" s="1499" t="s">
        <v>36</v>
      </c>
      <c r="L1520" s="1499" t="s">
        <v>36</v>
      </c>
      <c r="M1520" s="1499" t="s">
        <v>36</v>
      </c>
      <c r="N1520" s="1499" t="s">
        <v>36</v>
      </c>
      <c r="O1520" s="1499" t="s">
        <v>36</v>
      </c>
      <c r="P1520" s="1499" t="s">
        <v>36</v>
      </c>
      <c r="Q1520" s="1499" t="s">
        <v>36</v>
      </c>
      <c r="R1520" s="1499" t="s">
        <v>36</v>
      </c>
      <c r="S1520" s="1499" t="s">
        <v>36</v>
      </c>
      <c r="T1520" s="1499" t="s">
        <v>36</v>
      </c>
      <c r="U1520" s="1499" t="s">
        <v>36</v>
      </c>
      <c r="V1520" s="1499" t="s">
        <v>36</v>
      </c>
      <c r="W1520" s="1499" t="s">
        <v>36</v>
      </c>
      <c r="X1520" s="1499" t="s">
        <v>36</v>
      </c>
      <c r="Y1520" s="1499" t="s">
        <v>36</v>
      </c>
      <c r="Z1520" s="1499" t="s">
        <v>36</v>
      </c>
      <c r="AA1520" s="1508" t="s">
        <v>36</v>
      </c>
      <c r="AB1520" s="1499" t="s">
        <v>36</v>
      </c>
      <c r="AC1520" s="1499" t="s">
        <v>36</v>
      </c>
      <c r="AD1520" s="1508" t="s">
        <v>36</v>
      </c>
      <c r="AE1520" s="1500" t="s">
        <v>36</v>
      </c>
      <c r="AF1520" s="1500" t="s">
        <v>36</v>
      </c>
      <c r="AG1520" s="1501" t="s">
        <v>36</v>
      </c>
    </row>
    <row r="1521" spans="2:33" s="1520" customFormat="1" ht="11.45" customHeight="1">
      <c r="B1521" s="1537"/>
      <c r="C1521" s="1538"/>
      <c r="D1521" s="1539" t="s">
        <v>32</v>
      </c>
      <c r="E1521" s="1540" t="s">
        <v>36</v>
      </c>
      <c r="F1521" s="1541" t="s">
        <v>36</v>
      </c>
      <c r="G1521" s="1541" t="s">
        <v>36</v>
      </c>
      <c r="H1521" s="1541" t="s">
        <v>36</v>
      </c>
      <c r="I1521" s="1541" t="s">
        <v>36</v>
      </c>
      <c r="J1521" s="1541" t="s">
        <v>36</v>
      </c>
      <c r="K1521" s="1541" t="s">
        <v>36</v>
      </c>
      <c r="L1521" s="1541" t="s">
        <v>36</v>
      </c>
      <c r="M1521" s="1541" t="s">
        <v>36</v>
      </c>
      <c r="N1521" s="1541" t="s">
        <v>36</v>
      </c>
      <c r="O1521" s="1541" t="s">
        <v>36</v>
      </c>
      <c r="P1521" s="1541" t="s">
        <v>36</v>
      </c>
      <c r="Q1521" s="1541" t="s">
        <v>36</v>
      </c>
      <c r="R1521" s="1541" t="s">
        <v>36</v>
      </c>
      <c r="S1521" s="1541" t="s">
        <v>36</v>
      </c>
      <c r="T1521" s="1541" t="s">
        <v>36</v>
      </c>
      <c r="U1521" s="1541" t="s">
        <v>36</v>
      </c>
      <c r="V1521" s="1541" t="s">
        <v>36</v>
      </c>
      <c r="W1521" s="1541" t="s">
        <v>36</v>
      </c>
      <c r="X1521" s="1541" t="s">
        <v>36</v>
      </c>
      <c r="Y1521" s="1541" t="s">
        <v>36</v>
      </c>
      <c r="Z1521" s="1541" t="s">
        <v>36</v>
      </c>
      <c r="AA1521" s="1540" t="s">
        <v>36</v>
      </c>
      <c r="AB1521" s="1541" t="s">
        <v>36</v>
      </c>
      <c r="AC1521" s="1541" t="s">
        <v>36</v>
      </c>
      <c r="AD1521" s="1540" t="s">
        <v>36</v>
      </c>
      <c r="AE1521" s="1542" t="s">
        <v>36</v>
      </c>
      <c r="AF1521" s="1542" t="s">
        <v>36</v>
      </c>
      <c r="AG1521" s="1543" t="s">
        <v>36</v>
      </c>
    </row>
    <row r="1522" spans="2:33" s="1520" customFormat="1" ht="11.45" customHeight="1">
      <c r="B1522" s="1544" t="s">
        <v>1923</v>
      </c>
      <c r="C1522" s="1508">
        <v>10</v>
      </c>
      <c r="D1522" s="1518" t="s">
        <v>1435</v>
      </c>
      <c r="E1522" s="1508">
        <v>17</v>
      </c>
      <c r="F1522" s="1499" t="s">
        <v>36</v>
      </c>
      <c r="G1522" s="1499" t="s">
        <v>36</v>
      </c>
      <c r="H1522" s="1499" t="s">
        <v>36</v>
      </c>
      <c r="I1522" s="1499" t="s">
        <v>36</v>
      </c>
      <c r="J1522" s="1499" t="s">
        <v>36</v>
      </c>
      <c r="K1522" s="1499">
        <v>1</v>
      </c>
      <c r="L1522" s="1499" t="s">
        <v>36</v>
      </c>
      <c r="M1522" s="1499" t="s">
        <v>36</v>
      </c>
      <c r="N1522" s="1499" t="s">
        <v>36</v>
      </c>
      <c r="O1522" s="1499" t="s">
        <v>36</v>
      </c>
      <c r="P1522" s="1499">
        <v>1</v>
      </c>
      <c r="Q1522" s="1499">
        <v>2</v>
      </c>
      <c r="R1522" s="1499" t="s">
        <v>36</v>
      </c>
      <c r="S1522" s="1499">
        <v>1</v>
      </c>
      <c r="T1522" s="1499">
        <v>3</v>
      </c>
      <c r="U1522" s="1499">
        <v>2</v>
      </c>
      <c r="V1522" s="1499">
        <v>5</v>
      </c>
      <c r="W1522" s="1499">
        <v>1</v>
      </c>
      <c r="X1522" s="1499">
        <v>1</v>
      </c>
      <c r="Y1522" s="1499" t="s">
        <v>36</v>
      </c>
      <c r="Z1522" s="1499" t="s">
        <v>36</v>
      </c>
      <c r="AA1522" s="1508" t="s">
        <v>36</v>
      </c>
      <c r="AB1522" s="1499" t="s">
        <v>36</v>
      </c>
      <c r="AC1522" s="1499">
        <v>4</v>
      </c>
      <c r="AD1522" s="1508">
        <v>13</v>
      </c>
      <c r="AE1522" s="1500">
        <v>0</v>
      </c>
      <c r="AF1522" s="1500">
        <v>23.52941176470588</v>
      </c>
      <c r="AG1522" s="1501">
        <v>76.470588235294116</v>
      </c>
    </row>
    <row r="1523" spans="2:33" s="1520" customFormat="1" ht="11.45" customHeight="1">
      <c r="B1523" s="1521"/>
      <c r="C1523" s="1522"/>
      <c r="D1523" s="1523" t="s">
        <v>31</v>
      </c>
      <c r="E1523" s="1508">
        <v>8</v>
      </c>
      <c r="F1523" s="1499" t="s">
        <v>36</v>
      </c>
      <c r="G1523" s="1499" t="s">
        <v>36</v>
      </c>
      <c r="H1523" s="1499" t="s">
        <v>36</v>
      </c>
      <c r="I1523" s="1499" t="s">
        <v>36</v>
      </c>
      <c r="J1523" s="1499" t="s">
        <v>36</v>
      </c>
      <c r="K1523" s="1499" t="s">
        <v>36</v>
      </c>
      <c r="L1523" s="1499" t="s">
        <v>36</v>
      </c>
      <c r="M1523" s="1499" t="s">
        <v>36</v>
      </c>
      <c r="N1523" s="1499" t="s">
        <v>36</v>
      </c>
      <c r="O1523" s="1499" t="s">
        <v>36</v>
      </c>
      <c r="P1523" s="1499" t="s">
        <v>36</v>
      </c>
      <c r="Q1523" s="1499">
        <v>2</v>
      </c>
      <c r="R1523" s="1499" t="s">
        <v>36</v>
      </c>
      <c r="S1523" s="1499">
        <v>1</v>
      </c>
      <c r="T1523" s="1499">
        <v>1</v>
      </c>
      <c r="U1523" s="1499" t="s">
        <v>36</v>
      </c>
      <c r="V1523" s="1499">
        <v>3</v>
      </c>
      <c r="W1523" s="1499">
        <v>1</v>
      </c>
      <c r="X1523" s="1499" t="s">
        <v>36</v>
      </c>
      <c r="Y1523" s="1499" t="s">
        <v>36</v>
      </c>
      <c r="Z1523" s="1499" t="s">
        <v>36</v>
      </c>
      <c r="AA1523" s="1508" t="s">
        <v>36</v>
      </c>
      <c r="AB1523" s="1499" t="s">
        <v>36</v>
      </c>
      <c r="AC1523" s="1499">
        <v>2</v>
      </c>
      <c r="AD1523" s="1508">
        <v>6</v>
      </c>
      <c r="AE1523" s="1500">
        <v>0</v>
      </c>
      <c r="AF1523" s="1500">
        <v>25</v>
      </c>
      <c r="AG1523" s="1501">
        <v>75</v>
      </c>
    </row>
    <row r="1524" spans="2:33" s="1520" customFormat="1" ht="11.45" customHeight="1">
      <c r="B1524" s="1537"/>
      <c r="C1524" s="1546"/>
      <c r="D1524" s="1518" t="s">
        <v>32</v>
      </c>
      <c r="E1524" s="1508">
        <v>9</v>
      </c>
      <c r="F1524" s="1499" t="s">
        <v>36</v>
      </c>
      <c r="G1524" s="1499" t="s">
        <v>36</v>
      </c>
      <c r="H1524" s="1499" t="s">
        <v>36</v>
      </c>
      <c r="I1524" s="1499" t="s">
        <v>36</v>
      </c>
      <c r="J1524" s="1499" t="s">
        <v>36</v>
      </c>
      <c r="K1524" s="1499">
        <v>1</v>
      </c>
      <c r="L1524" s="1499" t="s">
        <v>36</v>
      </c>
      <c r="M1524" s="1499" t="s">
        <v>36</v>
      </c>
      <c r="N1524" s="1499" t="s">
        <v>36</v>
      </c>
      <c r="O1524" s="1499" t="s">
        <v>36</v>
      </c>
      <c r="P1524" s="1499">
        <v>1</v>
      </c>
      <c r="Q1524" s="1499" t="s">
        <v>36</v>
      </c>
      <c r="R1524" s="1499" t="s">
        <v>36</v>
      </c>
      <c r="S1524" s="1499" t="s">
        <v>36</v>
      </c>
      <c r="T1524" s="1499">
        <v>2</v>
      </c>
      <c r="U1524" s="1499">
        <v>2</v>
      </c>
      <c r="V1524" s="1499">
        <v>2</v>
      </c>
      <c r="W1524" s="1499" t="s">
        <v>36</v>
      </c>
      <c r="X1524" s="1499">
        <v>1</v>
      </c>
      <c r="Y1524" s="1499" t="s">
        <v>36</v>
      </c>
      <c r="Z1524" s="1499" t="s">
        <v>36</v>
      </c>
      <c r="AA1524" s="1508" t="s">
        <v>36</v>
      </c>
      <c r="AB1524" s="1499" t="s">
        <v>36</v>
      </c>
      <c r="AC1524" s="1499">
        <v>2</v>
      </c>
      <c r="AD1524" s="1508">
        <v>7</v>
      </c>
      <c r="AE1524" s="1500">
        <v>0</v>
      </c>
      <c r="AF1524" s="1500">
        <v>22.222222222222221</v>
      </c>
      <c r="AG1524" s="1501">
        <v>77.777777777777786</v>
      </c>
    </row>
    <row r="1525" spans="2:33" s="1520" customFormat="1" ht="11.45" customHeight="1">
      <c r="B1525" s="1544" t="s">
        <v>1924</v>
      </c>
      <c r="C1525" s="1545">
        <v>45</v>
      </c>
      <c r="D1525" s="1547" t="s">
        <v>1435</v>
      </c>
      <c r="E1525" s="1545">
        <v>96</v>
      </c>
      <c r="F1525" s="1548">
        <v>2</v>
      </c>
      <c r="G1525" s="1548">
        <v>5</v>
      </c>
      <c r="H1525" s="1548">
        <v>9</v>
      </c>
      <c r="I1525" s="1548">
        <v>3</v>
      </c>
      <c r="J1525" s="1548">
        <v>2</v>
      </c>
      <c r="K1525" s="1548">
        <v>1</v>
      </c>
      <c r="L1525" s="1548">
        <v>1</v>
      </c>
      <c r="M1525" s="1548" t="s">
        <v>36</v>
      </c>
      <c r="N1525" s="1548">
        <v>9</v>
      </c>
      <c r="O1525" s="1548">
        <v>9</v>
      </c>
      <c r="P1525" s="1548">
        <v>1</v>
      </c>
      <c r="Q1525" s="1548">
        <v>3</v>
      </c>
      <c r="R1525" s="1548">
        <v>4</v>
      </c>
      <c r="S1525" s="1548">
        <v>11</v>
      </c>
      <c r="T1525" s="1548">
        <v>8</v>
      </c>
      <c r="U1525" s="1548">
        <v>7</v>
      </c>
      <c r="V1525" s="1548">
        <v>8</v>
      </c>
      <c r="W1525" s="1548">
        <v>10</v>
      </c>
      <c r="X1525" s="1548">
        <v>2</v>
      </c>
      <c r="Y1525" s="1548" t="s">
        <v>36</v>
      </c>
      <c r="Z1525" s="1548">
        <v>1</v>
      </c>
      <c r="AA1525" s="1545" t="s">
        <v>36</v>
      </c>
      <c r="AB1525" s="1548">
        <v>16</v>
      </c>
      <c r="AC1525" s="1548">
        <v>33</v>
      </c>
      <c r="AD1525" s="1545">
        <v>47</v>
      </c>
      <c r="AE1525" s="1549">
        <v>16.666666666666664</v>
      </c>
      <c r="AF1525" s="1549">
        <v>34.375</v>
      </c>
      <c r="AG1525" s="1550">
        <v>48.958333333333329</v>
      </c>
    </row>
    <row r="1526" spans="2:33" s="1520" customFormat="1" ht="11.45" customHeight="1">
      <c r="B1526" s="1521"/>
      <c r="C1526" s="1522"/>
      <c r="D1526" s="1523" t="s">
        <v>31</v>
      </c>
      <c r="E1526" s="1508">
        <v>33</v>
      </c>
      <c r="F1526" s="1499">
        <v>1</v>
      </c>
      <c r="G1526" s="1499">
        <v>2</v>
      </c>
      <c r="H1526" s="1499">
        <v>2</v>
      </c>
      <c r="I1526" s="1499" t="s">
        <v>36</v>
      </c>
      <c r="J1526" s="1499" t="s">
        <v>36</v>
      </c>
      <c r="K1526" s="1499" t="s">
        <v>36</v>
      </c>
      <c r="L1526" s="1499" t="s">
        <v>36</v>
      </c>
      <c r="M1526" s="1499" t="s">
        <v>36</v>
      </c>
      <c r="N1526" s="1499">
        <v>5</v>
      </c>
      <c r="O1526" s="1499">
        <v>4</v>
      </c>
      <c r="P1526" s="1499">
        <v>1</v>
      </c>
      <c r="Q1526" s="1499">
        <v>1</v>
      </c>
      <c r="R1526" s="1499">
        <v>1</v>
      </c>
      <c r="S1526" s="1499">
        <v>6</v>
      </c>
      <c r="T1526" s="1499">
        <v>3</v>
      </c>
      <c r="U1526" s="1499">
        <v>2</v>
      </c>
      <c r="V1526" s="1499">
        <v>3</v>
      </c>
      <c r="W1526" s="1499">
        <v>2</v>
      </c>
      <c r="X1526" s="1499" t="s">
        <v>36</v>
      </c>
      <c r="Y1526" s="1499" t="s">
        <v>36</v>
      </c>
      <c r="Z1526" s="1499" t="s">
        <v>36</v>
      </c>
      <c r="AA1526" s="1508" t="s">
        <v>36</v>
      </c>
      <c r="AB1526" s="1499">
        <v>5</v>
      </c>
      <c r="AC1526" s="1499">
        <v>12</v>
      </c>
      <c r="AD1526" s="1508">
        <v>16</v>
      </c>
      <c r="AE1526" s="1500">
        <v>15.151515151515152</v>
      </c>
      <c r="AF1526" s="1500">
        <v>36.363636363636367</v>
      </c>
      <c r="AG1526" s="1501">
        <v>48.484848484848484</v>
      </c>
    </row>
    <row r="1527" spans="2:33" s="1520" customFormat="1" ht="11.45" customHeight="1">
      <c r="B1527" s="1537"/>
      <c r="C1527" s="1538"/>
      <c r="D1527" s="1539" t="s">
        <v>32</v>
      </c>
      <c r="E1527" s="1540">
        <v>63</v>
      </c>
      <c r="F1527" s="1541">
        <v>1</v>
      </c>
      <c r="G1527" s="1541">
        <v>3</v>
      </c>
      <c r="H1527" s="1541">
        <v>7</v>
      </c>
      <c r="I1527" s="1541">
        <v>3</v>
      </c>
      <c r="J1527" s="1541">
        <v>2</v>
      </c>
      <c r="K1527" s="1541">
        <v>1</v>
      </c>
      <c r="L1527" s="1541">
        <v>1</v>
      </c>
      <c r="M1527" s="1541" t="s">
        <v>36</v>
      </c>
      <c r="N1527" s="1541">
        <v>4</v>
      </c>
      <c r="O1527" s="1541">
        <v>5</v>
      </c>
      <c r="P1527" s="1541" t="s">
        <v>36</v>
      </c>
      <c r="Q1527" s="1541">
        <v>2</v>
      </c>
      <c r="R1527" s="1541">
        <v>3</v>
      </c>
      <c r="S1527" s="1541">
        <v>5</v>
      </c>
      <c r="T1527" s="1541">
        <v>5</v>
      </c>
      <c r="U1527" s="1541">
        <v>5</v>
      </c>
      <c r="V1527" s="1541">
        <v>5</v>
      </c>
      <c r="W1527" s="1541">
        <v>8</v>
      </c>
      <c r="X1527" s="1541">
        <v>2</v>
      </c>
      <c r="Y1527" s="1541" t="s">
        <v>36</v>
      </c>
      <c r="Z1527" s="1541">
        <v>1</v>
      </c>
      <c r="AA1527" s="1540" t="s">
        <v>36</v>
      </c>
      <c r="AB1527" s="1541">
        <v>11</v>
      </c>
      <c r="AC1527" s="1541">
        <v>21</v>
      </c>
      <c r="AD1527" s="1540">
        <v>31</v>
      </c>
      <c r="AE1527" s="1542">
        <v>17.460317460317459</v>
      </c>
      <c r="AF1527" s="1542">
        <v>33.333333333333329</v>
      </c>
      <c r="AG1527" s="1543">
        <v>49.206349206349202</v>
      </c>
    </row>
    <row r="1528" spans="2:33" s="1520" customFormat="1" ht="11.45" customHeight="1">
      <c r="B1528" s="1544" t="s">
        <v>1925</v>
      </c>
      <c r="C1528" s="1508">
        <v>40</v>
      </c>
      <c r="D1528" s="1518" t="s">
        <v>1435</v>
      </c>
      <c r="E1528" s="1508">
        <v>70</v>
      </c>
      <c r="F1528" s="1499" t="s">
        <v>36</v>
      </c>
      <c r="G1528" s="1499">
        <v>2</v>
      </c>
      <c r="H1528" s="1499">
        <v>1</v>
      </c>
      <c r="I1528" s="1499">
        <v>3</v>
      </c>
      <c r="J1528" s="1499" t="s">
        <v>36</v>
      </c>
      <c r="K1528" s="1499">
        <v>3</v>
      </c>
      <c r="L1528" s="1499">
        <v>1</v>
      </c>
      <c r="M1528" s="1499">
        <v>3</v>
      </c>
      <c r="N1528" s="1499">
        <v>3</v>
      </c>
      <c r="O1528" s="1499">
        <v>4</v>
      </c>
      <c r="P1528" s="1499">
        <v>3</v>
      </c>
      <c r="Q1528" s="1499">
        <v>8</v>
      </c>
      <c r="R1528" s="1499">
        <v>6</v>
      </c>
      <c r="S1528" s="1499">
        <v>6</v>
      </c>
      <c r="T1528" s="1499">
        <v>7</v>
      </c>
      <c r="U1528" s="1499">
        <v>5</v>
      </c>
      <c r="V1528" s="1499">
        <v>7</v>
      </c>
      <c r="W1528" s="1499">
        <v>5</v>
      </c>
      <c r="X1528" s="1499">
        <v>1</v>
      </c>
      <c r="Y1528" s="1499">
        <v>1</v>
      </c>
      <c r="Z1528" s="1499" t="s">
        <v>36</v>
      </c>
      <c r="AA1528" s="1508">
        <v>1</v>
      </c>
      <c r="AB1528" s="1499">
        <v>3</v>
      </c>
      <c r="AC1528" s="1499">
        <v>34</v>
      </c>
      <c r="AD1528" s="1508">
        <v>32</v>
      </c>
      <c r="AE1528" s="1500">
        <v>4.3478260869565215</v>
      </c>
      <c r="AF1528" s="1500">
        <v>49.275362318840585</v>
      </c>
      <c r="AG1528" s="1501">
        <v>46.376811594202898</v>
      </c>
    </row>
    <row r="1529" spans="2:33" s="1520" customFormat="1" ht="11.45" customHeight="1">
      <c r="B1529" s="1521"/>
      <c r="C1529" s="1522"/>
      <c r="D1529" s="1523" t="s">
        <v>31</v>
      </c>
      <c r="E1529" s="1508">
        <v>34</v>
      </c>
      <c r="F1529" s="1499" t="s">
        <v>36</v>
      </c>
      <c r="G1529" s="1499">
        <v>1</v>
      </c>
      <c r="H1529" s="1499">
        <v>1</v>
      </c>
      <c r="I1529" s="1499">
        <v>1</v>
      </c>
      <c r="J1529" s="1499" t="s">
        <v>36</v>
      </c>
      <c r="K1529" s="1499">
        <v>1</v>
      </c>
      <c r="L1529" s="1499" t="s">
        <v>36</v>
      </c>
      <c r="M1529" s="1499">
        <v>1</v>
      </c>
      <c r="N1529" s="1499">
        <v>2</v>
      </c>
      <c r="O1529" s="1499">
        <v>3</v>
      </c>
      <c r="P1529" s="1499">
        <v>3</v>
      </c>
      <c r="Q1529" s="1499">
        <v>4</v>
      </c>
      <c r="R1529" s="1499">
        <v>3</v>
      </c>
      <c r="S1529" s="1499">
        <v>2</v>
      </c>
      <c r="T1529" s="1499">
        <v>3</v>
      </c>
      <c r="U1529" s="1499">
        <v>4</v>
      </c>
      <c r="V1529" s="1499">
        <v>1</v>
      </c>
      <c r="W1529" s="1499">
        <v>2</v>
      </c>
      <c r="X1529" s="1499" t="s">
        <v>36</v>
      </c>
      <c r="Y1529" s="1499">
        <v>1</v>
      </c>
      <c r="Z1529" s="1499" t="s">
        <v>36</v>
      </c>
      <c r="AA1529" s="1508">
        <v>1</v>
      </c>
      <c r="AB1529" s="1499">
        <v>2</v>
      </c>
      <c r="AC1529" s="1499">
        <v>18</v>
      </c>
      <c r="AD1529" s="1508">
        <v>13</v>
      </c>
      <c r="AE1529" s="1500">
        <v>6.0606060606060606</v>
      </c>
      <c r="AF1529" s="1500">
        <v>54.54545454545454</v>
      </c>
      <c r="AG1529" s="1501">
        <v>39.393939393939391</v>
      </c>
    </row>
    <row r="1530" spans="2:33" s="1520" customFormat="1" ht="11.45" customHeight="1">
      <c r="B1530" s="1537"/>
      <c r="C1530" s="1546"/>
      <c r="D1530" s="1518" t="s">
        <v>32</v>
      </c>
      <c r="E1530" s="1508">
        <v>36</v>
      </c>
      <c r="F1530" s="1499" t="s">
        <v>36</v>
      </c>
      <c r="G1530" s="1499">
        <v>1</v>
      </c>
      <c r="H1530" s="1499" t="s">
        <v>36</v>
      </c>
      <c r="I1530" s="1499">
        <v>2</v>
      </c>
      <c r="J1530" s="1499" t="s">
        <v>36</v>
      </c>
      <c r="K1530" s="1499">
        <v>2</v>
      </c>
      <c r="L1530" s="1499">
        <v>1</v>
      </c>
      <c r="M1530" s="1499">
        <v>2</v>
      </c>
      <c r="N1530" s="1499">
        <v>1</v>
      </c>
      <c r="O1530" s="1499">
        <v>1</v>
      </c>
      <c r="P1530" s="1499" t="s">
        <v>36</v>
      </c>
      <c r="Q1530" s="1499">
        <v>4</v>
      </c>
      <c r="R1530" s="1499">
        <v>3</v>
      </c>
      <c r="S1530" s="1499">
        <v>4</v>
      </c>
      <c r="T1530" s="1499">
        <v>4</v>
      </c>
      <c r="U1530" s="1499">
        <v>1</v>
      </c>
      <c r="V1530" s="1499">
        <v>6</v>
      </c>
      <c r="W1530" s="1499">
        <v>3</v>
      </c>
      <c r="X1530" s="1499">
        <v>1</v>
      </c>
      <c r="Y1530" s="1499" t="s">
        <v>36</v>
      </c>
      <c r="Z1530" s="1499" t="s">
        <v>36</v>
      </c>
      <c r="AA1530" s="1508" t="s">
        <v>36</v>
      </c>
      <c r="AB1530" s="1499">
        <v>1</v>
      </c>
      <c r="AC1530" s="1499">
        <v>16</v>
      </c>
      <c r="AD1530" s="1508">
        <v>19</v>
      </c>
      <c r="AE1530" s="1500">
        <v>2.7777777777777777</v>
      </c>
      <c r="AF1530" s="1500">
        <v>44.444444444444443</v>
      </c>
      <c r="AG1530" s="1501">
        <v>52.777777777777779</v>
      </c>
    </row>
    <row r="1531" spans="2:33" s="1520" customFormat="1" ht="11.45" customHeight="1">
      <c r="B1531" s="1544" t="s">
        <v>1926</v>
      </c>
      <c r="C1531" s="1545">
        <v>40</v>
      </c>
      <c r="D1531" s="1547" t="s">
        <v>1435</v>
      </c>
      <c r="E1531" s="1545">
        <v>68</v>
      </c>
      <c r="F1531" s="1548" t="s">
        <v>36</v>
      </c>
      <c r="G1531" s="1548" t="s">
        <v>36</v>
      </c>
      <c r="H1531" s="1548">
        <v>1</v>
      </c>
      <c r="I1531" s="1548" t="s">
        <v>36</v>
      </c>
      <c r="J1531" s="1548" t="s">
        <v>36</v>
      </c>
      <c r="K1531" s="1548" t="s">
        <v>36</v>
      </c>
      <c r="L1531" s="1548">
        <v>2</v>
      </c>
      <c r="M1531" s="1548">
        <v>1</v>
      </c>
      <c r="N1531" s="1548" t="s">
        <v>36</v>
      </c>
      <c r="O1531" s="1548">
        <v>2</v>
      </c>
      <c r="P1531" s="1548">
        <v>4</v>
      </c>
      <c r="Q1531" s="1548">
        <v>3</v>
      </c>
      <c r="R1531" s="1548">
        <v>11</v>
      </c>
      <c r="S1531" s="1548">
        <v>7</v>
      </c>
      <c r="T1531" s="1548">
        <v>10</v>
      </c>
      <c r="U1531" s="1548">
        <v>12</v>
      </c>
      <c r="V1531" s="1548">
        <v>7</v>
      </c>
      <c r="W1531" s="1548">
        <v>6</v>
      </c>
      <c r="X1531" s="1548">
        <v>2</v>
      </c>
      <c r="Y1531" s="1548" t="s">
        <v>36</v>
      </c>
      <c r="Z1531" s="1548" t="s">
        <v>36</v>
      </c>
      <c r="AA1531" s="1545" t="s">
        <v>36</v>
      </c>
      <c r="AB1531" s="1548">
        <v>1</v>
      </c>
      <c r="AC1531" s="1548">
        <v>23</v>
      </c>
      <c r="AD1531" s="1545">
        <v>44</v>
      </c>
      <c r="AE1531" s="1549">
        <v>1.4705882352941175</v>
      </c>
      <c r="AF1531" s="1549">
        <v>33.82352941176471</v>
      </c>
      <c r="AG1531" s="1550">
        <v>64.705882352941174</v>
      </c>
    </row>
    <row r="1532" spans="2:33" s="1520" customFormat="1" ht="11.45" customHeight="1">
      <c r="B1532" s="1521"/>
      <c r="C1532" s="1522"/>
      <c r="D1532" s="1523" t="s">
        <v>31</v>
      </c>
      <c r="E1532" s="1508">
        <v>32</v>
      </c>
      <c r="F1532" s="1499" t="s">
        <v>36</v>
      </c>
      <c r="G1532" s="1499" t="s">
        <v>36</v>
      </c>
      <c r="H1532" s="1499" t="s">
        <v>36</v>
      </c>
      <c r="I1532" s="1499" t="s">
        <v>36</v>
      </c>
      <c r="J1532" s="1499" t="s">
        <v>36</v>
      </c>
      <c r="K1532" s="1499" t="s">
        <v>36</v>
      </c>
      <c r="L1532" s="1499">
        <v>1</v>
      </c>
      <c r="M1532" s="1499">
        <v>1</v>
      </c>
      <c r="N1532" s="1499" t="s">
        <v>36</v>
      </c>
      <c r="O1532" s="1499">
        <v>1</v>
      </c>
      <c r="P1532" s="1499">
        <v>2</v>
      </c>
      <c r="Q1532" s="1499">
        <v>2</v>
      </c>
      <c r="R1532" s="1499">
        <v>6</v>
      </c>
      <c r="S1532" s="1499">
        <v>4</v>
      </c>
      <c r="T1532" s="1499">
        <v>5</v>
      </c>
      <c r="U1532" s="1499">
        <v>3</v>
      </c>
      <c r="V1532" s="1499">
        <v>4</v>
      </c>
      <c r="W1532" s="1499">
        <v>2</v>
      </c>
      <c r="X1532" s="1499">
        <v>1</v>
      </c>
      <c r="Y1532" s="1499" t="s">
        <v>36</v>
      </c>
      <c r="Z1532" s="1499" t="s">
        <v>36</v>
      </c>
      <c r="AA1532" s="1508" t="s">
        <v>36</v>
      </c>
      <c r="AB1532" s="1499" t="s">
        <v>36</v>
      </c>
      <c r="AC1532" s="1499">
        <v>13</v>
      </c>
      <c r="AD1532" s="1508">
        <v>19</v>
      </c>
      <c r="AE1532" s="1500">
        <v>0</v>
      </c>
      <c r="AF1532" s="1500">
        <v>40.625</v>
      </c>
      <c r="AG1532" s="1501">
        <v>59.375</v>
      </c>
    </row>
    <row r="1533" spans="2:33" s="1520" customFormat="1" ht="11.45" customHeight="1">
      <c r="B1533" s="1537"/>
      <c r="C1533" s="1538"/>
      <c r="D1533" s="1539" t="s">
        <v>32</v>
      </c>
      <c r="E1533" s="1540">
        <v>36</v>
      </c>
      <c r="F1533" s="1541" t="s">
        <v>36</v>
      </c>
      <c r="G1533" s="1541" t="s">
        <v>36</v>
      </c>
      <c r="H1533" s="1541">
        <v>1</v>
      </c>
      <c r="I1533" s="1541" t="s">
        <v>36</v>
      </c>
      <c r="J1533" s="1541" t="s">
        <v>36</v>
      </c>
      <c r="K1533" s="1541" t="s">
        <v>36</v>
      </c>
      <c r="L1533" s="1541">
        <v>1</v>
      </c>
      <c r="M1533" s="1541" t="s">
        <v>36</v>
      </c>
      <c r="N1533" s="1541" t="s">
        <v>36</v>
      </c>
      <c r="O1533" s="1541">
        <v>1</v>
      </c>
      <c r="P1533" s="1541">
        <v>2</v>
      </c>
      <c r="Q1533" s="1541">
        <v>1</v>
      </c>
      <c r="R1533" s="1541">
        <v>5</v>
      </c>
      <c r="S1533" s="1541">
        <v>3</v>
      </c>
      <c r="T1533" s="1541">
        <v>5</v>
      </c>
      <c r="U1533" s="1541">
        <v>9</v>
      </c>
      <c r="V1533" s="1541">
        <v>3</v>
      </c>
      <c r="W1533" s="1541">
        <v>4</v>
      </c>
      <c r="X1533" s="1541">
        <v>1</v>
      </c>
      <c r="Y1533" s="1541" t="s">
        <v>36</v>
      </c>
      <c r="Z1533" s="1541" t="s">
        <v>36</v>
      </c>
      <c r="AA1533" s="1540" t="s">
        <v>36</v>
      </c>
      <c r="AB1533" s="1541">
        <v>1</v>
      </c>
      <c r="AC1533" s="1541">
        <v>10</v>
      </c>
      <c r="AD1533" s="1540">
        <v>25</v>
      </c>
      <c r="AE1533" s="1542">
        <v>2.7777777777777777</v>
      </c>
      <c r="AF1533" s="1542">
        <v>27.777777777777779</v>
      </c>
      <c r="AG1533" s="1543">
        <v>69.444444444444443</v>
      </c>
    </row>
    <row r="1534" spans="2:33" s="1520" customFormat="1" ht="11.45" customHeight="1">
      <c r="B1534" s="1544" t="s">
        <v>1927</v>
      </c>
      <c r="C1534" s="1508">
        <v>50</v>
      </c>
      <c r="D1534" s="1518" t="s">
        <v>1435</v>
      </c>
      <c r="E1534" s="1508">
        <v>104</v>
      </c>
      <c r="F1534" s="1499" t="s">
        <v>36</v>
      </c>
      <c r="G1534" s="1499" t="s">
        <v>36</v>
      </c>
      <c r="H1534" s="1499">
        <v>3</v>
      </c>
      <c r="I1534" s="1499">
        <v>3</v>
      </c>
      <c r="J1534" s="1499">
        <v>1</v>
      </c>
      <c r="K1534" s="1499">
        <v>1</v>
      </c>
      <c r="L1534" s="1499">
        <v>2</v>
      </c>
      <c r="M1534" s="1499">
        <v>6</v>
      </c>
      <c r="N1534" s="1499">
        <v>7</v>
      </c>
      <c r="O1534" s="1499">
        <v>4</v>
      </c>
      <c r="P1534" s="1499">
        <v>9</v>
      </c>
      <c r="Q1534" s="1499">
        <v>8</v>
      </c>
      <c r="R1534" s="1499">
        <v>10</v>
      </c>
      <c r="S1534" s="1499">
        <v>11</v>
      </c>
      <c r="T1534" s="1499">
        <v>12</v>
      </c>
      <c r="U1534" s="1499">
        <v>6</v>
      </c>
      <c r="V1534" s="1499">
        <v>15</v>
      </c>
      <c r="W1534" s="1499">
        <v>3</v>
      </c>
      <c r="X1534" s="1499">
        <v>2</v>
      </c>
      <c r="Y1534" s="1499">
        <v>1</v>
      </c>
      <c r="Z1534" s="1499" t="s">
        <v>36</v>
      </c>
      <c r="AA1534" s="1508" t="s">
        <v>36</v>
      </c>
      <c r="AB1534" s="1499">
        <v>3</v>
      </c>
      <c r="AC1534" s="1499">
        <v>51</v>
      </c>
      <c r="AD1534" s="1508">
        <v>50</v>
      </c>
      <c r="AE1534" s="1500">
        <v>2.8846153846153846</v>
      </c>
      <c r="AF1534" s="1500">
        <v>49.038461538461533</v>
      </c>
      <c r="AG1534" s="1501">
        <v>48.07692307692308</v>
      </c>
    </row>
    <row r="1535" spans="2:33" s="1520" customFormat="1" ht="11.45" customHeight="1">
      <c r="B1535" s="1521"/>
      <c r="C1535" s="1522"/>
      <c r="D1535" s="1523" t="s">
        <v>31</v>
      </c>
      <c r="E1535" s="1508">
        <v>50</v>
      </c>
      <c r="F1535" s="1499" t="s">
        <v>36</v>
      </c>
      <c r="G1535" s="1499" t="s">
        <v>36</v>
      </c>
      <c r="H1535" s="1499">
        <v>2</v>
      </c>
      <c r="I1535" s="1499" t="s">
        <v>36</v>
      </c>
      <c r="J1535" s="1499">
        <v>1</v>
      </c>
      <c r="K1535" s="1499">
        <v>1</v>
      </c>
      <c r="L1535" s="1499">
        <v>1</v>
      </c>
      <c r="M1535" s="1499">
        <v>3</v>
      </c>
      <c r="N1535" s="1499">
        <v>4</v>
      </c>
      <c r="O1535" s="1499">
        <v>2</v>
      </c>
      <c r="P1535" s="1499">
        <v>5</v>
      </c>
      <c r="Q1535" s="1499">
        <v>5</v>
      </c>
      <c r="R1535" s="1499">
        <v>6</v>
      </c>
      <c r="S1535" s="1499">
        <v>8</v>
      </c>
      <c r="T1535" s="1499">
        <v>4</v>
      </c>
      <c r="U1535" s="1499">
        <v>2</v>
      </c>
      <c r="V1535" s="1499">
        <v>5</v>
      </c>
      <c r="W1535" s="1499">
        <v>1</v>
      </c>
      <c r="X1535" s="1499" t="s">
        <v>36</v>
      </c>
      <c r="Y1535" s="1499" t="s">
        <v>36</v>
      </c>
      <c r="Z1535" s="1499" t="s">
        <v>36</v>
      </c>
      <c r="AA1535" s="1508" t="s">
        <v>36</v>
      </c>
      <c r="AB1535" s="1499">
        <v>2</v>
      </c>
      <c r="AC1535" s="1499">
        <v>28</v>
      </c>
      <c r="AD1535" s="1508">
        <v>20</v>
      </c>
      <c r="AE1535" s="1500">
        <v>4</v>
      </c>
      <c r="AF1535" s="1500">
        <v>56.000000000000007</v>
      </c>
      <c r="AG1535" s="1501">
        <v>40</v>
      </c>
    </row>
    <row r="1536" spans="2:33" s="1520" customFormat="1" ht="11.45" customHeight="1">
      <c r="B1536" s="1537"/>
      <c r="C1536" s="1585"/>
      <c r="D1536" s="1518" t="s">
        <v>32</v>
      </c>
      <c r="E1536" s="1508">
        <v>54</v>
      </c>
      <c r="F1536" s="1499" t="s">
        <v>36</v>
      </c>
      <c r="G1536" s="1499" t="s">
        <v>36</v>
      </c>
      <c r="H1536" s="1499">
        <v>1</v>
      </c>
      <c r="I1536" s="1499">
        <v>3</v>
      </c>
      <c r="J1536" s="1499" t="s">
        <v>36</v>
      </c>
      <c r="K1536" s="1499" t="s">
        <v>36</v>
      </c>
      <c r="L1536" s="1499">
        <v>1</v>
      </c>
      <c r="M1536" s="1499">
        <v>3</v>
      </c>
      <c r="N1536" s="1499">
        <v>3</v>
      </c>
      <c r="O1536" s="1499">
        <v>2</v>
      </c>
      <c r="P1536" s="1499">
        <v>4</v>
      </c>
      <c r="Q1536" s="1499">
        <v>3</v>
      </c>
      <c r="R1536" s="1499">
        <v>4</v>
      </c>
      <c r="S1536" s="1499">
        <v>3</v>
      </c>
      <c r="T1536" s="1499">
        <v>8</v>
      </c>
      <c r="U1536" s="1499">
        <v>4</v>
      </c>
      <c r="V1536" s="1499">
        <v>10</v>
      </c>
      <c r="W1536" s="1499">
        <v>2</v>
      </c>
      <c r="X1536" s="1499">
        <v>2</v>
      </c>
      <c r="Y1536" s="1499">
        <v>1</v>
      </c>
      <c r="Z1536" s="1499" t="s">
        <v>36</v>
      </c>
      <c r="AA1536" s="1508" t="s">
        <v>36</v>
      </c>
      <c r="AB1536" s="1499">
        <v>1</v>
      </c>
      <c r="AC1536" s="1499">
        <v>23</v>
      </c>
      <c r="AD1536" s="1508">
        <v>30</v>
      </c>
      <c r="AE1536" s="1500">
        <v>1.8518518518518516</v>
      </c>
      <c r="AF1536" s="1500">
        <v>42.592592592592595</v>
      </c>
      <c r="AG1536" s="1501">
        <v>55.555555555555557</v>
      </c>
    </row>
    <row r="1537" spans="2:33" s="1520" customFormat="1" ht="11.45" customHeight="1">
      <c r="B1537" s="1544" t="s">
        <v>1928</v>
      </c>
      <c r="C1537" s="1586">
        <v>80</v>
      </c>
      <c r="D1537" s="1547" t="s">
        <v>1435</v>
      </c>
      <c r="E1537" s="1545">
        <v>106</v>
      </c>
      <c r="F1537" s="1548" t="s">
        <v>36</v>
      </c>
      <c r="G1537" s="1548" t="s">
        <v>36</v>
      </c>
      <c r="H1537" s="1548">
        <v>2</v>
      </c>
      <c r="I1537" s="1548" t="s">
        <v>36</v>
      </c>
      <c r="J1537" s="1548">
        <v>1</v>
      </c>
      <c r="K1537" s="1548">
        <v>2</v>
      </c>
      <c r="L1537" s="1548">
        <v>2</v>
      </c>
      <c r="M1537" s="1548">
        <v>3</v>
      </c>
      <c r="N1537" s="1548">
        <v>5</v>
      </c>
      <c r="O1537" s="1548">
        <v>7</v>
      </c>
      <c r="P1537" s="1548">
        <v>3</v>
      </c>
      <c r="Q1537" s="1548">
        <v>5</v>
      </c>
      <c r="R1537" s="1548">
        <v>12</v>
      </c>
      <c r="S1537" s="1548">
        <v>16</v>
      </c>
      <c r="T1537" s="1548">
        <v>24</v>
      </c>
      <c r="U1537" s="1548">
        <v>10</v>
      </c>
      <c r="V1537" s="1548">
        <v>7</v>
      </c>
      <c r="W1537" s="1548">
        <v>4</v>
      </c>
      <c r="X1537" s="1548">
        <v>1</v>
      </c>
      <c r="Y1537" s="1548" t="s">
        <v>36</v>
      </c>
      <c r="Z1537" s="1548" t="s">
        <v>36</v>
      </c>
      <c r="AA1537" s="1545">
        <v>2</v>
      </c>
      <c r="AB1537" s="1548">
        <v>2</v>
      </c>
      <c r="AC1537" s="1548">
        <v>40</v>
      </c>
      <c r="AD1537" s="1545">
        <v>62</v>
      </c>
      <c r="AE1537" s="1549">
        <v>1.9230769230769231</v>
      </c>
      <c r="AF1537" s="1549">
        <v>38.461538461538467</v>
      </c>
      <c r="AG1537" s="1550">
        <v>59.615384615384613</v>
      </c>
    </row>
    <row r="1538" spans="2:33" s="1520" customFormat="1" ht="11.45" customHeight="1">
      <c r="B1538" s="1521"/>
      <c r="C1538" s="1577"/>
      <c r="D1538" s="1523" t="s">
        <v>31</v>
      </c>
      <c r="E1538" s="1508">
        <v>64</v>
      </c>
      <c r="F1538" s="1499" t="s">
        <v>36</v>
      </c>
      <c r="G1538" s="1499" t="s">
        <v>36</v>
      </c>
      <c r="H1538" s="1499">
        <v>2</v>
      </c>
      <c r="I1538" s="1499" t="s">
        <v>36</v>
      </c>
      <c r="J1538" s="1499" t="s">
        <v>36</v>
      </c>
      <c r="K1538" s="1499">
        <v>1</v>
      </c>
      <c r="L1538" s="1499" t="s">
        <v>36</v>
      </c>
      <c r="M1538" s="1499">
        <v>2</v>
      </c>
      <c r="N1538" s="1499">
        <v>2</v>
      </c>
      <c r="O1538" s="1499">
        <v>5</v>
      </c>
      <c r="P1538" s="1499">
        <v>2</v>
      </c>
      <c r="Q1538" s="1499">
        <v>2</v>
      </c>
      <c r="R1538" s="1499">
        <v>10</v>
      </c>
      <c r="S1538" s="1499">
        <v>10</v>
      </c>
      <c r="T1538" s="1499">
        <v>18</v>
      </c>
      <c r="U1538" s="1499">
        <v>3</v>
      </c>
      <c r="V1538" s="1499">
        <v>3</v>
      </c>
      <c r="W1538" s="1499">
        <v>3</v>
      </c>
      <c r="X1538" s="1499" t="s">
        <v>36</v>
      </c>
      <c r="Y1538" s="1499" t="s">
        <v>36</v>
      </c>
      <c r="Z1538" s="1499" t="s">
        <v>36</v>
      </c>
      <c r="AA1538" s="1508">
        <v>1</v>
      </c>
      <c r="AB1538" s="1499">
        <v>2</v>
      </c>
      <c r="AC1538" s="1499">
        <v>24</v>
      </c>
      <c r="AD1538" s="1508">
        <v>37</v>
      </c>
      <c r="AE1538" s="1500">
        <v>3.1746031746031744</v>
      </c>
      <c r="AF1538" s="1500">
        <v>38.095238095238095</v>
      </c>
      <c r="AG1538" s="1501">
        <v>58.730158730158735</v>
      </c>
    </row>
    <row r="1539" spans="2:33" s="1520" customFormat="1" ht="11.45" customHeight="1">
      <c r="B1539" s="1536"/>
      <c r="C1539" s="1580"/>
      <c r="D1539" s="1531" t="s">
        <v>32</v>
      </c>
      <c r="E1539" s="1581">
        <v>42</v>
      </c>
      <c r="F1539" s="1582" t="s">
        <v>36</v>
      </c>
      <c r="G1539" s="1582" t="s">
        <v>36</v>
      </c>
      <c r="H1539" s="1582" t="s">
        <v>36</v>
      </c>
      <c r="I1539" s="1582" t="s">
        <v>36</v>
      </c>
      <c r="J1539" s="1582">
        <v>1</v>
      </c>
      <c r="K1539" s="1582">
        <v>1</v>
      </c>
      <c r="L1539" s="1582">
        <v>2</v>
      </c>
      <c r="M1539" s="1582">
        <v>1</v>
      </c>
      <c r="N1539" s="1582">
        <v>3</v>
      </c>
      <c r="O1539" s="1582">
        <v>2</v>
      </c>
      <c r="P1539" s="1582">
        <v>1</v>
      </c>
      <c r="Q1539" s="1582">
        <v>3</v>
      </c>
      <c r="R1539" s="1582">
        <v>2</v>
      </c>
      <c r="S1539" s="1582">
        <v>6</v>
      </c>
      <c r="T1539" s="1582">
        <v>6</v>
      </c>
      <c r="U1539" s="1582">
        <v>7</v>
      </c>
      <c r="V1539" s="1582">
        <v>4</v>
      </c>
      <c r="W1539" s="1582">
        <v>1</v>
      </c>
      <c r="X1539" s="1582">
        <v>1</v>
      </c>
      <c r="Y1539" s="1582" t="s">
        <v>36</v>
      </c>
      <c r="Z1539" s="1582" t="s">
        <v>36</v>
      </c>
      <c r="AA1539" s="1581">
        <v>1</v>
      </c>
      <c r="AB1539" s="1582" t="s">
        <v>36</v>
      </c>
      <c r="AC1539" s="1582">
        <v>16</v>
      </c>
      <c r="AD1539" s="1581">
        <v>25</v>
      </c>
      <c r="AE1539" s="1534">
        <v>0</v>
      </c>
      <c r="AF1539" s="1534">
        <v>39.024390243902438</v>
      </c>
      <c r="AG1539" s="1535">
        <v>60.975609756097562</v>
      </c>
    </row>
    <row r="1540" spans="2:33" s="1520" customFormat="1" ht="11.45" customHeight="1">
      <c r="B1540" s="1583" t="s">
        <v>1929</v>
      </c>
      <c r="C1540" s="1508">
        <v>4685</v>
      </c>
      <c r="D1540" s="1518" t="s">
        <v>1435</v>
      </c>
      <c r="E1540" s="1508">
        <v>11488</v>
      </c>
      <c r="F1540" s="1499">
        <v>391</v>
      </c>
      <c r="G1540" s="1499">
        <v>456</v>
      </c>
      <c r="H1540" s="1499">
        <v>481</v>
      </c>
      <c r="I1540" s="1499">
        <v>473</v>
      </c>
      <c r="J1540" s="1499">
        <v>390</v>
      </c>
      <c r="K1540" s="1499">
        <v>400</v>
      </c>
      <c r="L1540" s="1499">
        <v>524</v>
      </c>
      <c r="M1540" s="1499">
        <v>553</v>
      </c>
      <c r="N1540" s="1499">
        <v>609</v>
      </c>
      <c r="O1540" s="1499">
        <v>730</v>
      </c>
      <c r="P1540" s="1499">
        <v>662</v>
      </c>
      <c r="Q1540" s="1499">
        <v>777</v>
      </c>
      <c r="R1540" s="1499">
        <v>869</v>
      </c>
      <c r="S1540" s="1499">
        <v>969</v>
      </c>
      <c r="T1540" s="1499">
        <v>1091</v>
      </c>
      <c r="U1540" s="1499">
        <v>751</v>
      </c>
      <c r="V1540" s="1499">
        <v>589</v>
      </c>
      <c r="W1540" s="1499">
        <v>400</v>
      </c>
      <c r="X1540" s="1499">
        <v>192</v>
      </c>
      <c r="Y1540" s="1499">
        <v>71</v>
      </c>
      <c r="Z1540" s="1499">
        <v>9</v>
      </c>
      <c r="AA1540" s="1508">
        <v>101</v>
      </c>
      <c r="AB1540" s="1499">
        <v>1328</v>
      </c>
      <c r="AC1540" s="1499">
        <v>5987</v>
      </c>
      <c r="AD1540" s="1508">
        <v>4072</v>
      </c>
      <c r="AE1540" s="1500">
        <v>11.662422060244138</v>
      </c>
      <c r="AF1540" s="1500">
        <v>52.577500658645825</v>
      </c>
      <c r="AG1540" s="1501">
        <v>35.760077281110036</v>
      </c>
    </row>
    <row r="1541" spans="2:33" s="1520" customFormat="1" ht="11.45" customHeight="1">
      <c r="B1541" s="1521"/>
      <c r="C1541" s="1577"/>
      <c r="D1541" s="1523" t="s">
        <v>31</v>
      </c>
      <c r="E1541" s="1508">
        <v>5444</v>
      </c>
      <c r="F1541" s="1499">
        <v>195</v>
      </c>
      <c r="G1541" s="1499">
        <v>227</v>
      </c>
      <c r="H1541" s="1499">
        <v>259</v>
      </c>
      <c r="I1541" s="1499">
        <v>215</v>
      </c>
      <c r="J1541" s="1499">
        <v>181</v>
      </c>
      <c r="K1541" s="1499">
        <v>203</v>
      </c>
      <c r="L1541" s="1499">
        <v>251</v>
      </c>
      <c r="M1541" s="1499">
        <v>295</v>
      </c>
      <c r="N1541" s="1499">
        <v>279</v>
      </c>
      <c r="O1541" s="1499">
        <v>370</v>
      </c>
      <c r="P1541" s="1499">
        <v>299</v>
      </c>
      <c r="Q1541" s="1499">
        <v>350</v>
      </c>
      <c r="R1541" s="1499">
        <v>428</v>
      </c>
      <c r="S1541" s="1499">
        <v>480</v>
      </c>
      <c r="T1541" s="1499">
        <v>529</v>
      </c>
      <c r="U1541" s="1499">
        <v>342</v>
      </c>
      <c r="V1541" s="1499">
        <v>262</v>
      </c>
      <c r="W1541" s="1499">
        <v>144</v>
      </c>
      <c r="X1541" s="1499">
        <v>57</v>
      </c>
      <c r="Y1541" s="1499">
        <v>14</v>
      </c>
      <c r="Z1541" s="1499">
        <v>0</v>
      </c>
      <c r="AA1541" s="1508">
        <v>64</v>
      </c>
      <c r="AB1541" s="1499">
        <v>681</v>
      </c>
      <c r="AC1541" s="1499">
        <v>2871</v>
      </c>
      <c r="AD1541" s="1508">
        <v>1828</v>
      </c>
      <c r="AE1541" s="1500">
        <v>12.657992565055762</v>
      </c>
      <c r="AF1541" s="1500">
        <v>53.364312267657986</v>
      </c>
      <c r="AG1541" s="1501">
        <v>33.977695167286242</v>
      </c>
    </row>
    <row r="1542" spans="2:33" s="1520" customFormat="1" ht="11.45" customHeight="1">
      <c r="B1542" s="1529"/>
      <c r="C1542" s="1580"/>
      <c r="D1542" s="1531" t="s">
        <v>32</v>
      </c>
      <c r="E1542" s="1581">
        <v>6044</v>
      </c>
      <c r="F1542" s="1582">
        <v>196</v>
      </c>
      <c r="G1542" s="1582">
        <v>229</v>
      </c>
      <c r="H1542" s="1582">
        <v>222</v>
      </c>
      <c r="I1542" s="1582">
        <v>258</v>
      </c>
      <c r="J1542" s="1582">
        <v>209</v>
      </c>
      <c r="K1542" s="1582">
        <v>197</v>
      </c>
      <c r="L1542" s="1582">
        <v>273</v>
      </c>
      <c r="M1542" s="1582">
        <v>258</v>
      </c>
      <c r="N1542" s="1582">
        <v>330</v>
      </c>
      <c r="O1542" s="1582">
        <v>360</v>
      </c>
      <c r="P1542" s="1582">
        <v>363</v>
      </c>
      <c r="Q1542" s="1582">
        <v>427</v>
      </c>
      <c r="R1542" s="1582">
        <v>441</v>
      </c>
      <c r="S1542" s="1582">
        <v>489</v>
      </c>
      <c r="T1542" s="1582">
        <v>562</v>
      </c>
      <c r="U1542" s="1582">
        <v>409</v>
      </c>
      <c r="V1542" s="1582">
        <v>327</v>
      </c>
      <c r="W1542" s="1582">
        <v>256</v>
      </c>
      <c r="X1542" s="1582">
        <v>135</v>
      </c>
      <c r="Y1542" s="1582">
        <v>57</v>
      </c>
      <c r="Z1542" s="1582">
        <v>9</v>
      </c>
      <c r="AA1542" s="1581">
        <v>37</v>
      </c>
      <c r="AB1542" s="1582">
        <v>647</v>
      </c>
      <c r="AC1542" s="1582">
        <v>3116</v>
      </c>
      <c r="AD1542" s="1581">
        <v>2244</v>
      </c>
      <c r="AE1542" s="1534">
        <v>10.770767437989011</v>
      </c>
      <c r="AF1542" s="1534">
        <v>51.872815049109377</v>
      </c>
      <c r="AG1542" s="1535">
        <v>37.356417512901615</v>
      </c>
    </row>
    <row r="1543" spans="2:33" s="1520" customFormat="1" ht="11.45" customHeight="1">
      <c r="B1543" s="1536" t="s">
        <v>1930</v>
      </c>
      <c r="C1543" s="1508">
        <v>211</v>
      </c>
      <c r="D1543" s="1518" t="s">
        <v>1435</v>
      </c>
      <c r="E1543" s="1508">
        <v>519</v>
      </c>
      <c r="F1543" s="1499">
        <v>6</v>
      </c>
      <c r="G1543" s="1499">
        <v>12</v>
      </c>
      <c r="H1543" s="1499">
        <v>17</v>
      </c>
      <c r="I1543" s="1499">
        <v>16</v>
      </c>
      <c r="J1543" s="1499">
        <v>14</v>
      </c>
      <c r="K1543" s="1499">
        <v>10</v>
      </c>
      <c r="L1543" s="1499">
        <v>19</v>
      </c>
      <c r="M1543" s="1499">
        <v>11</v>
      </c>
      <c r="N1543" s="1499">
        <v>23</v>
      </c>
      <c r="O1543" s="1499">
        <v>20</v>
      </c>
      <c r="P1543" s="1499">
        <v>14</v>
      </c>
      <c r="Q1543" s="1499">
        <v>54</v>
      </c>
      <c r="R1543" s="1499">
        <v>65</v>
      </c>
      <c r="S1543" s="1499">
        <v>54</v>
      </c>
      <c r="T1543" s="1499">
        <v>61</v>
      </c>
      <c r="U1543" s="1499">
        <v>39</v>
      </c>
      <c r="V1543" s="1499">
        <v>25</v>
      </c>
      <c r="W1543" s="1499">
        <v>34</v>
      </c>
      <c r="X1543" s="1499">
        <v>18</v>
      </c>
      <c r="Y1543" s="1499">
        <v>7</v>
      </c>
      <c r="Z1543" s="1499" t="s">
        <v>36</v>
      </c>
      <c r="AA1543" s="1508" t="s">
        <v>36</v>
      </c>
      <c r="AB1543" s="1499">
        <v>35</v>
      </c>
      <c r="AC1543" s="1499">
        <v>246</v>
      </c>
      <c r="AD1543" s="1508">
        <v>238</v>
      </c>
      <c r="AE1543" s="1500">
        <v>6.7437379576107901</v>
      </c>
      <c r="AF1543" s="1500">
        <v>47.398843930635834</v>
      </c>
      <c r="AG1543" s="1501">
        <v>45.857418111753375</v>
      </c>
    </row>
    <row r="1544" spans="2:33" s="1520" customFormat="1" ht="11.45" customHeight="1">
      <c r="B1544" s="1521"/>
      <c r="C1544" s="1522"/>
      <c r="D1544" s="1523" t="s">
        <v>31</v>
      </c>
      <c r="E1544" s="1508">
        <v>248</v>
      </c>
      <c r="F1544" s="1499">
        <v>3</v>
      </c>
      <c r="G1544" s="1499">
        <v>5</v>
      </c>
      <c r="H1544" s="1499">
        <v>8</v>
      </c>
      <c r="I1544" s="1499">
        <v>6</v>
      </c>
      <c r="J1544" s="1499">
        <v>11</v>
      </c>
      <c r="K1544" s="1499">
        <v>6</v>
      </c>
      <c r="L1544" s="1499">
        <v>12</v>
      </c>
      <c r="M1544" s="1499">
        <v>5</v>
      </c>
      <c r="N1544" s="1499">
        <v>10</v>
      </c>
      <c r="O1544" s="1499">
        <v>12</v>
      </c>
      <c r="P1544" s="1499">
        <v>5</v>
      </c>
      <c r="Q1544" s="1499">
        <v>24</v>
      </c>
      <c r="R1544" s="1499">
        <v>35</v>
      </c>
      <c r="S1544" s="1499">
        <v>27</v>
      </c>
      <c r="T1544" s="1499">
        <v>33</v>
      </c>
      <c r="U1544" s="1499">
        <v>16</v>
      </c>
      <c r="V1544" s="1499">
        <v>10</v>
      </c>
      <c r="W1544" s="1499">
        <v>12</v>
      </c>
      <c r="X1544" s="1499">
        <v>7</v>
      </c>
      <c r="Y1544" s="1499">
        <v>1</v>
      </c>
      <c r="Z1544" s="1499" t="s">
        <v>36</v>
      </c>
      <c r="AA1544" s="1508" t="s">
        <v>36</v>
      </c>
      <c r="AB1544" s="1499">
        <v>16</v>
      </c>
      <c r="AC1544" s="1499">
        <v>126</v>
      </c>
      <c r="AD1544" s="1508">
        <v>106</v>
      </c>
      <c r="AE1544" s="1500">
        <v>6.4516129032258061</v>
      </c>
      <c r="AF1544" s="1500">
        <v>50.806451612903224</v>
      </c>
      <c r="AG1544" s="1501">
        <v>42.741935483870968</v>
      </c>
    </row>
    <row r="1545" spans="2:33" s="1520" customFormat="1" ht="11.45" customHeight="1">
      <c r="B1545" s="1537"/>
      <c r="C1545" s="1538"/>
      <c r="D1545" s="1539" t="s">
        <v>32</v>
      </c>
      <c r="E1545" s="1540">
        <v>271</v>
      </c>
      <c r="F1545" s="1541">
        <v>3</v>
      </c>
      <c r="G1545" s="1541">
        <v>7</v>
      </c>
      <c r="H1545" s="1541">
        <v>9</v>
      </c>
      <c r="I1545" s="1541">
        <v>10</v>
      </c>
      <c r="J1545" s="1541">
        <v>3</v>
      </c>
      <c r="K1545" s="1541">
        <v>4</v>
      </c>
      <c r="L1545" s="1541">
        <v>7</v>
      </c>
      <c r="M1545" s="1541">
        <v>6</v>
      </c>
      <c r="N1545" s="1541">
        <v>13</v>
      </c>
      <c r="O1545" s="1541">
        <v>8</v>
      </c>
      <c r="P1545" s="1541">
        <v>9</v>
      </c>
      <c r="Q1545" s="1541">
        <v>30</v>
      </c>
      <c r="R1545" s="1541">
        <v>30</v>
      </c>
      <c r="S1545" s="1541">
        <v>27</v>
      </c>
      <c r="T1545" s="1541">
        <v>28</v>
      </c>
      <c r="U1545" s="1541">
        <v>23</v>
      </c>
      <c r="V1545" s="1541">
        <v>15</v>
      </c>
      <c r="W1545" s="1541">
        <v>22</v>
      </c>
      <c r="X1545" s="1541">
        <v>11</v>
      </c>
      <c r="Y1545" s="1541">
        <v>6</v>
      </c>
      <c r="Z1545" s="1541" t="s">
        <v>36</v>
      </c>
      <c r="AA1545" s="1540" t="s">
        <v>36</v>
      </c>
      <c r="AB1545" s="1541">
        <v>19</v>
      </c>
      <c r="AC1545" s="1541">
        <v>120</v>
      </c>
      <c r="AD1545" s="1540">
        <v>132</v>
      </c>
      <c r="AE1545" s="1542">
        <v>7.0110701107011062</v>
      </c>
      <c r="AF1545" s="1542">
        <v>44.280442804428041</v>
      </c>
      <c r="AG1545" s="1543">
        <v>48.708487084870846</v>
      </c>
    </row>
    <row r="1546" spans="2:33" s="1520" customFormat="1" ht="11.45" customHeight="1">
      <c r="B1546" s="1544" t="s">
        <v>1931</v>
      </c>
      <c r="C1546" s="1508">
        <v>394</v>
      </c>
      <c r="D1546" s="1518" t="s">
        <v>1435</v>
      </c>
      <c r="E1546" s="1508">
        <v>966</v>
      </c>
      <c r="F1546" s="1499">
        <v>28</v>
      </c>
      <c r="G1546" s="1499">
        <v>31</v>
      </c>
      <c r="H1546" s="1499">
        <v>41</v>
      </c>
      <c r="I1546" s="1499">
        <v>37</v>
      </c>
      <c r="J1546" s="1499">
        <v>17</v>
      </c>
      <c r="K1546" s="1499">
        <v>34</v>
      </c>
      <c r="L1546" s="1499">
        <v>33</v>
      </c>
      <c r="M1546" s="1499">
        <v>52</v>
      </c>
      <c r="N1546" s="1499">
        <v>47</v>
      </c>
      <c r="O1546" s="1499">
        <v>49</v>
      </c>
      <c r="P1546" s="1499">
        <v>75</v>
      </c>
      <c r="Q1546" s="1499">
        <v>71</v>
      </c>
      <c r="R1546" s="1499">
        <v>89</v>
      </c>
      <c r="S1546" s="1499">
        <v>80</v>
      </c>
      <c r="T1546" s="1499">
        <v>72</v>
      </c>
      <c r="U1546" s="1499">
        <v>63</v>
      </c>
      <c r="V1546" s="1499">
        <v>62</v>
      </c>
      <c r="W1546" s="1499">
        <v>28</v>
      </c>
      <c r="X1546" s="1499">
        <v>19</v>
      </c>
      <c r="Y1546" s="1499">
        <v>3</v>
      </c>
      <c r="Z1546" s="1499" t="s">
        <v>36</v>
      </c>
      <c r="AA1546" s="1508">
        <v>35</v>
      </c>
      <c r="AB1546" s="1499">
        <v>100</v>
      </c>
      <c r="AC1546" s="1499">
        <v>504</v>
      </c>
      <c r="AD1546" s="1508">
        <v>327</v>
      </c>
      <c r="AE1546" s="1500">
        <v>10.741138560687432</v>
      </c>
      <c r="AF1546" s="1500">
        <v>54.13533834586466</v>
      </c>
      <c r="AG1546" s="1501">
        <v>35.123523093447908</v>
      </c>
    </row>
    <row r="1547" spans="2:33" s="1520" customFormat="1" ht="11.45" customHeight="1">
      <c r="B1547" s="1521"/>
      <c r="C1547" s="1522"/>
      <c r="D1547" s="1523" t="s">
        <v>31</v>
      </c>
      <c r="E1547" s="1508">
        <v>465</v>
      </c>
      <c r="F1547" s="1499">
        <v>18</v>
      </c>
      <c r="G1547" s="1499">
        <v>17</v>
      </c>
      <c r="H1547" s="1499">
        <v>24</v>
      </c>
      <c r="I1547" s="1499">
        <v>16</v>
      </c>
      <c r="J1547" s="1499">
        <v>8</v>
      </c>
      <c r="K1547" s="1499">
        <v>18</v>
      </c>
      <c r="L1547" s="1499">
        <v>17</v>
      </c>
      <c r="M1547" s="1499">
        <v>27</v>
      </c>
      <c r="N1547" s="1499">
        <v>14</v>
      </c>
      <c r="O1547" s="1499">
        <v>23</v>
      </c>
      <c r="P1547" s="1499">
        <v>39</v>
      </c>
      <c r="Q1547" s="1499">
        <v>34</v>
      </c>
      <c r="R1547" s="1499">
        <v>46</v>
      </c>
      <c r="S1547" s="1499">
        <v>42</v>
      </c>
      <c r="T1547" s="1499">
        <v>36</v>
      </c>
      <c r="U1547" s="1499">
        <v>25</v>
      </c>
      <c r="V1547" s="1499">
        <v>27</v>
      </c>
      <c r="W1547" s="1499">
        <v>7</v>
      </c>
      <c r="X1547" s="1499">
        <v>8</v>
      </c>
      <c r="Y1547" s="1499" t="s">
        <v>36</v>
      </c>
      <c r="Z1547" s="1499" t="s">
        <v>36</v>
      </c>
      <c r="AA1547" s="1508">
        <v>19</v>
      </c>
      <c r="AB1547" s="1499">
        <v>59</v>
      </c>
      <c r="AC1547" s="1499">
        <v>242</v>
      </c>
      <c r="AD1547" s="1508">
        <v>145</v>
      </c>
      <c r="AE1547" s="1500">
        <v>13.228699551569505</v>
      </c>
      <c r="AF1547" s="1500">
        <v>54.260089686098652</v>
      </c>
      <c r="AG1547" s="1501">
        <v>32.511210762331835</v>
      </c>
    </row>
    <row r="1548" spans="2:33" s="1520" customFormat="1" ht="11.45" customHeight="1">
      <c r="B1548" s="1537"/>
      <c r="C1548" s="1546"/>
      <c r="D1548" s="1518" t="s">
        <v>32</v>
      </c>
      <c r="E1548" s="1508">
        <v>501</v>
      </c>
      <c r="F1548" s="1499">
        <v>10</v>
      </c>
      <c r="G1548" s="1499">
        <v>14</v>
      </c>
      <c r="H1548" s="1499">
        <v>17</v>
      </c>
      <c r="I1548" s="1499">
        <v>21</v>
      </c>
      <c r="J1548" s="1499">
        <v>9</v>
      </c>
      <c r="K1548" s="1499">
        <v>16</v>
      </c>
      <c r="L1548" s="1499">
        <v>16</v>
      </c>
      <c r="M1548" s="1499">
        <v>25</v>
      </c>
      <c r="N1548" s="1499">
        <v>33</v>
      </c>
      <c r="O1548" s="1499">
        <v>26</v>
      </c>
      <c r="P1548" s="1499">
        <v>36</v>
      </c>
      <c r="Q1548" s="1499">
        <v>37</v>
      </c>
      <c r="R1548" s="1499">
        <v>43</v>
      </c>
      <c r="S1548" s="1499">
        <v>38</v>
      </c>
      <c r="T1548" s="1499">
        <v>36</v>
      </c>
      <c r="U1548" s="1499">
        <v>38</v>
      </c>
      <c r="V1548" s="1499">
        <v>35</v>
      </c>
      <c r="W1548" s="1499">
        <v>21</v>
      </c>
      <c r="X1548" s="1499">
        <v>11</v>
      </c>
      <c r="Y1548" s="1499">
        <v>3</v>
      </c>
      <c r="Z1548" s="1499" t="s">
        <v>36</v>
      </c>
      <c r="AA1548" s="1508">
        <v>16</v>
      </c>
      <c r="AB1548" s="1499">
        <v>41</v>
      </c>
      <c r="AC1548" s="1499">
        <v>262</v>
      </c>
      <c r="AD1548" s="1508">
        <v>182</v>
      </c>
      <c r="AE1548" s="1500">
        <v>8.4536082474226806</v>
      </c>
      <c r="AF1548" s="1500">
        <v>54.020618556701031</v>
      </c>
      <c r="AG1548" s="1501">
        <v>37.52577319587629</v>
      </c>
    </row>
    <row r="1549" spans="2:33" s="1520" customFormat="1" ht="11.45" customHeight="1">
      <c r="B1549" s="1544" t="s">
        <v>1932</v>
      </c>
      <c r="C1549" s="1545">
        <v>283</v>
      </c>
      <c r="D1549" s="1547" t="s">
        <v>1435</v>
      </c>
      <c r="E1549" s="1545">
        <v>663</v>
      </c>
      <c r="F1549" s="1548">
        <v>13</v>
      </c>
      <c r="G1549" s="1548">
        <v>16</v>
      </c>
      <c r="H1549" s="1548">
        <v>16</v>
      </c>
      <c r="I1549" s="1548">
        <v>18</v>
      </c>
      <c r="J1549" s="1548">
        <v>21</v>
      </c>
      <c r="K1549" s="1548">
        <v>16</v>
      </c>
      <c r="L1549" s="1548">
        <v>24</v>
      </c>
      <c r="M1549" s="1548">
        <v>23</v>
      </c>
      <c r="N1549" s="1548">
        <v>26</v>
      </c>
      <c r="O1549" s="1548">
        <v>45</v>
      </c>
      <c r="P1549" s="1548">
        <v>47</v>
      </c>
      <c r="Q1549" s="1548">
        <v>60</v>
      </c>
      <c r="R1549" s="1548">
        <v>56</v>
      </c>
      <c r="S1549" s="1548">
        <v>49</v>
      </c>
      <c r="T1549" s="1548">
        <v>76</v>
      </c>
      <c r="U1549" s="1548">
        <v>56</v>
      </c>
      <c r="V1549" s="1548">
        <v>62</v>
      </c>
      <c r="W1549" s="1548">
        <v>23</v>
      </c>
      <c r="X1549" s="1548">
        <v>12</v>
      </c>
      <c r="Y1549" s="1548">
        <v>1</v>
      </c>
      <c r="Z1549" s="1548">
        <v>2</v>
      </c>
      <c r="AA1549" s="1545">
        <v>1</v>
      </c>
      <c r="AB1549" s="1548">
        <v>45</v>
      </c>
      <c r="AC1549" s="1548">
        <v>336</v>
      </c>
      <c r="AD1549" s="1545">
        <v>281</v>
      </c>
      <c r="AE1549" s="1549">
        <v>6.7975830815709974</v>
      </c>
      <c r="AF1549" s="1549">
        <v>50.755287009063444</v>
      </c>
      <c r="AG1549" s="1550">
        <v>42.447129909365557</v>
      </c>
    </row>
    <row r="1550" spans="2:33" s="1520" customFormat="1" ht="11.45" customHeight="1">
      <c r="B1550" s="1521"/>
      <c r="C1550" s="1522"/>
      <c r="D1550" s="1523" t="s">
        <v>31</v>
      </c>
      <c r="E1550" s="1508">
        <v>315</v>
      </c>
      <c r="F1550" s="1499">
        <v>5</v>
      </c>
      <c r="G1550" s="1499">
        <v>6</v>
      </c>
      <c r="H1550" s="1499">
        <v>6</v>
      </c>
      <c r="I1550" s="1499">
        <v>11</v>
      </c>
      <c r="J1550" s="1499">
        <v>9</v>
      </c>
      <c r="K1550" s="1499">
        <v>9</v>
      </c>
      <c r="L1550" s="1499">
        <v>12</v>
      </c>
      <c r="M1550" s="1499">
        <v>12</v>
      </c>
      <c r="N1550" s="1499">
        <v>13</v>
      </c>
      <c r="O1550" s="1499">
        <v>24</v>
      </c>
      <c r="P1550" s="1499">
        <v>17</v>
      </c>
      <c r="Q1550" s="1499">
        <v>32</v>
      </c>
      <c r="R1550" s="1499">
        <v>29</v>
      </c>
      <c r="S1550" s="1499">
        <v>25</v>
      </c>
      <c r="T1550" s="1499">
        <v>41</v>
      </c>
      <c r="U1550" s="1499">
        <v>26</v>
      </c>
      <c r="V1550" s="1499">
        <v>25</v>
      </c>
      <c r="W1550" s="1499">
        <v>10</v>
      </c>
      <c r="X1550" s="1499">
        <v>1</v>
      </c>
      <c r="Y1550" s="1499">
        <v>1</v>
      </c>
      <c r="Z1550" s="1499" t="s">
        <v>36</v>
      </c>
      <c r="AA1550" s="1508">
        <v>1</v>
      </c>
      <c r="AB1550" s="1499">
        <v>17</v>
      </c>
      <c r="AC1550" s="1499">
        <v>168</v>
      </c>
      <c r="AD1550" s="1508">
        <v>129</v>
      </c>
      <c r="AE1550" s="1500">
        <v>5.4140127388535033</v>
      </c>
      <c r="AF1550" s="1500">
        <v>53.503184713375795</v>
      </c>
      <c r="AG1550" s="1501">
        <v>41.082802547770704</v>
      </c>
    </row>
    <row r="1551" spans="2:33" s="1520" customFormat="1" ht="11.45" customHeight="1">
      <c r="B1551" s="1537"/>
      <c r="C1551" s="1538"/>
      <c r="D1551" s="1539" t="s">
        <v>32</v>
      </c>
      <c r="E1551" s="1540">
        <v>348</v>
      </c>
      <c r="F1551" s="1541">
        <v>8</v>
      </c>
      <c r="G1551" s="1541">
        <v>10</v>
      </c>
      <c r="H1551" s="1541">
        <v>10</v>
      </c>
      <c r="I1551" s="1541">
        <v>7</v>
      </c>
      <c r="J1551" s="1541">
        <v>12</v>
      </c>
      <c r="K1551" s="1541">
        <v>7</v>
      </c>
      <c r="L1551" s="1541">
        <v>12</v>
      </c>
      <c r="M1551" s="1541">
        <v>11</v>
      </c>
      <c r="N1551" s="1541">
        <v>13</v>
      </c>
      <c r="O1551" s="1541">
        <v>21</v>
      </c>
      <c r="P1551" s="1541">
        <v>30</v>
      </c>
      <c r="Q1551" s="1541">
        <v>28</v>
      </c>
      <c r="R1551" s="1541">
        <v>27</v>
      </c>
      <c r="S1551" s="1541">
        <v>24</v>
      </c>
      <c r="T1551" s="1541">
        <v>35</v>
      </c>
      <c r="U1551" s="1541">
        <v>30</v>
      </c>
      <c r="V1551" s="1541">
        <v>37</v>
      </c>
      <c r="W1551" s="1541">
        <v>13</v>
      </c>
      <c r="X1551" s="1541">
        <v>11</v>
      </c>
      <c r="Y1551" s="1541" t="s">
        <v>36</v>
      </c>
      <c r="Z1551" s="1541">
        <v>2</v>
      </c>
      <c r="AA1551" s="1540" t="s">
        <v>36</v>
      </c>
      <c r="AB1551" s="1541">
        <v>28</v>
      </c>
      <c r="AC1551" s="1541">
        <v>168</v>
      </c>
      <c r="AD1551" s="1540">
        <v>152</v>
      </c>
      <c r="AE1551" s="1542">
        <v>8.0459770114942533</v>
      </c>
      <c r="AF1551" s="1542">
        <v>48.275862068965516</v>
      </c>
      <c r="AG1551" s="1543">
        <v>43.678160919540232</v>
      </c>
    </row>
    <row r="1552" spans="2:33" s="1520" customFormat="1" ht="11.45" customHeight="1">
      <c r="B1552" s="1544" t="s">
        <v>1933</v>
      </c>
      <c r="C1552" s="1508">
        <v>280</v>
      </c>
      <c r="D1552" s="1518" t="s">
        <v>1435</v>
      </c>
      <c r="E1552" s="1508">
        <v>707</v>
      </c>
      <c r="F1552" s="1499">
        <v>22</v>
      </c>
      <c r="G1552" s="1499">
        <v>21</v>
      </c>
      <c r="H1552" s="1499">
        <v>28</v>
      </c>
      <c r="I1552" s="1499">
        <v>20</v>
      </c>
      <c r="J1552" s="1499">
        <v>28</v>
      </c>
      <c r="K1552" s="1499">
        <v>22</v>
      </c>
      <c r="L1552" s="1499">
        <v>35</v>
      </c>
      <c r="M1552" s="1499">
        <v>27</v>
      </c>
      <c r="N1552" s="1499">
        <v>37</v>
      </c>
      <c r="O1552" s="1499">
        <v>32</v>
      </c>
      <c r="P1552" s="1499">
        <v>45</v>
      </c>
      <c r="Q1552" s="1499">
        <v>53</v>
      </c>
      <c r="R1552" s="1499">
        <v>56</v>
      </c>
      <c r="S1552" s="1499">
        <v>60</v>
      </c>
      <c r="T1552" s="1499">
        <v>58</v>
      </c>
      <c r="U1552" s="1499">
        <v>53</v>
      </c>
      <c r="V1552" s="1499">
        <v>45</v>
      </c>
      <c r="W1552" s="1499">
        <v>41</v>
      </c>
      <c r="X1552" s="1499">
        <v>14</v>
      </c>
      <c r="Y1552" s="1499">
        <v>7</v>
      </c>
      <c r="Z1552" s="1499" t="s">
        <v>36</v>
      </c>
      <c r="AA1552" s="1508">
        <v>3</v>
      </c>
      <c r="AB1552" s="1499">
        <v>71</v>
      </c>
      <c r="AC1552" s="1499">
        <v>355</v>
      </c>
      <c r="AD1552" s="1508">
        <v>278</v>
      </c>
      <c r="AE1552" s="1500">
        <v>10.085227272727272</v>
      </c>
      <c r="AF1552" s="1500">
        <v>50.426136363636367</v>
      </c>
      <c r="AG1552" s="1501">
        <v>39.488636363636367</v>
      </c>
    </row>
    <row r="1553" spans="2:33" s="1520" customFormat="1" ht="11.45" customHeight="1">
      <c r="B1553" s="1521"/>
      <c r="C1553" s="1522"/>
      <c r="D1553" s="1523" t="s">
        <v>31</v>
      </c>
      <c r="E1553" s="1508">
        <v>321</v>
      </c>
      <c r="F1553" s="1499">
        <v>10</v>
      </c>
      <c r="G1553" s="1499">
        <v>9</v>
      </c>
      <c r="H1553" s="1499">
        <v>13</v>
      </c>
      <c r="I1553" s="1499">
        <v>11</v>
      </c>
      <c r="J1553" s="1499">
        <v>14</v>
      </c>
      <c r="K1553" s="1499">
        <v>10</v>
      </c>
      <c r="L1553" s="1499">
        <v>17</v>
      </c>
      <c r="M1553" s="1499">
        <v>17</v>
      </c>
      <c r="N1553" s="1499">
        <v>18</v>
      </c>
      <c r="O1553" s="1499">
        <v>14</v>
      </c>
      <c r="P1553" s="1499">
        <v>22</v>
      </c>
      <c r="Q1553" s="1499">
        <v>18</v>
      </c>
      <c r="R1553" s="1499">
        <v>31</v>
      </c>
      <c r="S1553" s="1499">
        <v>29</v>
      </c>
      <c r="T1553" s="1499">
        <v>26</v>
      </c>
      <c r="U1553" s="1499">
        <v>21</v>
      </c>
      <c r="V1553" s="1499">
        <v>19</v>
      </c>
      <c r="W1553" s="1499">
        <v>13</v>
      </c>
      <c r="X1553" s="1499">
        <v>6</v>
      </c>
      <c r="Y1553" s="1499">
        <v>1</v>
      </c>
      <c r="Z1553" s="1499" t="s">
        <v>36</v>
      </c>
      <c r="AA1553" s="1508">
        <v>2</v>
      </c>
      <c r="AB1553" s="1499">
        <v>32</v>
      </c>
      <c r="AC1553" s="1499">
        <v>172</v>
      </c>
      <c r="AD1553" s="1508">
        <v>115</v>
      </c>
      <c r="AE1553" s="1500">
        <v>10.031347962382444</v>
      </c>
      <c r="AF1553" s="1500">
        <v>53.918495297805649</v>
      </c>
      <c r="AG1553" s="1501">
        <v>36.050156739811911</v>
      </c>
    </row>
    <row r="1554" spans="2:33" s="1520" customFormat="1" ht="11.45" customHeight="1">
      <c r="B1554" s="1537"/>
      <c r="C1554" s="1546"/>
      <c r="D1554" s="1518" t="s">
        <v>32</v>
      </c>
      <c r="E1554" s="1508">
        <v>386</v>
      </c>
      <c r="F1554" s="1499">
        <v>12</v>
      </c>
      <c r="G1554" s="1499">
        <v>12</v>
      </c>
      <c r="H1554" s="1499">
        <v>15</v>
      </c>
      <c r="I1554" s="1499">
        <v>9</v>
      </c>
      <c r="J1554" s="1499">
        <v>14</v>
      </c>
      <c r="K1554" s="1499">
        <v>12</v>
      </c>
      <c r="L1554" s="1499">
        <v>18</v>
      </c>
      <c r="M1554" s="1499">
        <v>10</v>
      </c>
      <c r="N1554" s="1499">
        <v>19</v>
      </c>
      <c r="O1554" s="1499">
        <v>18</v>
      </c>
      <c r="P1554" s="1499">
        <v>23</v>
      </c>
      <c r="Q1554" s="1499">
        <v>35</v>
      </c>
      <c r="R1554" s="1499">
        <v>25</v>
      </c>
      <c r="S1554" s="1499">
        <v>31</v>
      </c>
      <c r="T1554" s="1499">
        <v>32</v>
      </c>
      <c r="U1554" s="1499">
        <v>32</v>
      </c>
      <c r="V1554" s="1499">
        <v>26</v>
      </c>
      <c r="W1554" s="1499">
        <v>28</v>
      </c>
      <c r="X1554" s="1499">
        <v>8</v>
      </c>
      <c r="Y1554" s="1499">
        <v>6</v>
      </c>
      <c r="Z1554" s="1499" t="s">
        <v>36</v>
      </c>
      <c r="AA1554" s="1508">
        <v>1</v>
      </c>
      <c r="AB1554" s="1499">
        <v>39</v>
      </c>
      <c r="AC1554" s="1499">
        <v>183</v>
      </c>
      <c r="AD1554" s="1508">
        <v>163</v>
      </c>
      <c r="AE1554" s="1500">
        <v>10.129870129870131</v>
      </c>
      <c r="AF1554" s="1500">
        <v>47.532467532467528</v>
      </c>
      <c r="AG1554" s="1501">
        <v>42.337662337662337</v>
      </c>
    </row>
    <row r="1555" spans="2:33" s="1520" customFormat="1" ht="11.45" customHeight="1">
      <c r="B1555" s="1544" t="s">
        <v>1934</v>
      </c>
      <c r="C1555" s="1545">
        <v>158</v>
      </c>
      <c r="D1555" s="1547" t="s">
        <v>1435</v>
      </c>
      <c r="E1555" s="1545">
        <v>380</v>
      </c>
      <c r="F1555" s="1548">
        <v>10</v>
      </c>
      <c r="G1555" s="1548">
        <v>7</v>
      </c>
      <c r="H1555" s="1548">
        <v>11</v>
      </c>
      <c r="I1555" s="1548">
        <v>32</v>
      </c>
      <c r="J1555" s="1548">
        <v>23</v>
      </c>
      <c r="K1555" s="1548">
        <v>9</v>
      </c>
      <c r="L1555" s="1548">
        <v>10</v>
      </c>
      <c r="M1555" s="1548">
        <v>23</v>
      </c>
      <c r="N1555" s="1548">
        <v>24</v>
      </c>
      <c r="O1555" s="1548">
        <v>30</v>
      </c>
      <c r="P1555" s="1548">
        <v>25</v>
      </c>
      <c r="Q1555" s="1548">
        <v>17</v>
      </c>
      <c r="R1555" s="1548">
        <v>22</v>
      </c>
      <c r="S1555" s="1548">
        <v>29</v>
      </c>
      <c r="T1555" s="1548">
        <v>40</v>
      </c>
      <c r="U1555" s="1548">
        <v>26</v>
      </c>
      <c r="V1555" s="1548">
        <v>25</v>
      </c>
      <c r="W1555" s="1548">
        <v>11</v>
      </c>
      <c r="X1555" s="1548">
        <v>4</v>
      </c>
      <c r="Y1555" s="1548">
        <v>2</v>
      </c>
      <c r="Z1555" s="1548" t="s">
        <v>36</v>
      </c>
      <c r="AA1555" s="1545" t="s">
        <v>36</v>
      </c>
      <c r="AB1555" s="1548">
        <v>28</v>
      </c>
      <c r="AC1555" s="1548">
        <v>215</v>
      </c>
      <c r="AD1555" s="1545">
        <v>137</v>
      </c>
      <c r="AE1555" s="1549">
        <v>7.3684210526315779</v>
      </c>
      <c r="AF1555" s="1549">
        <v>56.578947368421048</v>
      </c>
      <c r="AG1555" s="1550">
        <v>36.05263157894737</v>
      </c>
    </row>
    <row r="1556" spans="2:33" s="1520" customFormat="1" ht="11.45" customHeight="1">
      <c r="B1556" s="1521"/>
      <c r="C1556" s="1522"/>
      <c r="D1556" s="1523" t="s">
        <v>31</v>
      </c>
      <c r="E1556" s="1508">
        <v>187</v>
      </c>
      <c r="F1556" s="1499">
        <v>5</v>
      </c>
      <c r="G1556" s="1499">
        <v>5</v>
      </c>
      <c r="H1556" s="1499">
        <v>7</v>
      </c>
      <c r="I1556" s="1499">
        <v>11</v>
      </c>
      <c r="J1556" s="1499">
        <v>12</v>
      </c>
      <c r="K1556" s="1499">
        <v>4</v>
      </c>
      <c r="L1556" s="1499">
        <v>5</v>
      </c>
      <c r="M1556" s="1499">
        <v>12</v>
      </c>
      <c r="N1556" s="1499">
        <v>13</v>
      </c>
      <c r="O1556" s="1499">
        <v>14</v>
      </c>
      <c r="P1556" s="1499">
        <v>13</v>
      </c>
      <c r="Q1556" s="1499">
        <v>9</v>
      </c>
      <c r="R1556" s="1499">
        <v>10</v>
      </c>
      <c r="S1556" s="1499">
        <v>14</v>
      </c>
      <c r="T1556" s="1499">
        <v>22</v>
      </c>
      <c r="U1556" s="1499">
        <v>10</v>
      </c>
      <c r="V1556" s="1499">
        <v>13</v>
      </c>
      <c r="W1556" s="1499">
        <v>7</v>
      </c>
      <c r="X1556" s="1499">
        <v>1</v>
      </c>
      <c r="Y1556" s="1499" t="s">
        <v>36</v>
      </c>
      <c r="Z1556" s="1499" t="s">
        <v>36</v>
      </c>
      <c r="AA1556" s="1508" t="s">
        <v>36</v>
      </c>
      <c r="AB1556" s="1499">
        <v>17</v>
      </c>
      <c r="AC1556" s="1499">
        <v>103</v>
      </c>
      <c r="AD1556" s="1508">
        <v>67</v>
      </c>
      <c r="AE1556" s="1500">
        <v>9.0909090909090917</v>
      </c>
      <c r="AF1556" s="1500">
        <v>55.080213903743314</v>
      </c>
      <c r="AG1556" s="1501">
        <v>35.828877005347593</v>
      </c>
    </row>
    <row r="1557" spans="2:33" s="1520" customFormat="1" ht="11.45" customHeight="1">
      <c r="B1557" s="1537"/>
      <c r="C1557" s="1538"/>
      <c r="D1557" s="1539" t="s">
        <v>32</v>
      </c>
      <c r="E1557" s="1540">
        <v>193</v>
      </c>
      <c r="F1557" s="1541">
        <v>5</v>
      </c>
      <c r="G1557" s="1541">
        <v>2</v>
      </c>
      <c r="H1557" s="1541">
        <v>4</v>
      </c>
      <c r="I1557" s="1541">
        <v>21</v>
      </c>
      <c r="J1557" s="1541">
        <v>11</v>
      </c>
      <c r="K1557" s="1541">
        <v>5</v>
      </c>
      <c r="L1557" s="1541">
        <v>5</v>
      </c>
      <c r="M1557" s="1541">
        <v>11</v>
      </c>
      <c r="N1557" s="1541">
        <v>11</v>
      </c>
      <c r="O1557" s="1541">
        <v>16</v>
      </c>
      <c r="P1557" s="1541">
        <v>12</v>
      </c>
      <c r="Q1557" s="1541">
        <v>8</v>
      </c>
      <c r="R1557" s="1541">
        <v>12</v>
      </c>
      <c r="S1557" s="1541">
        <v>15</v>
      </c>
      <c r="T1557" s="1541">
        <v>18</v>
      </c>
      <c r="U1557" s="1541">
        <v>16</v>
      </c>
      <c r="V1557" s="1541">
        <v>12</v>
      </c>
      <c r="W1557" s="1541">
        <v>4</v>
      </c>
      <c r="X1557" s="1541">
        <v>3</v>
      </c>
      <c r="Y1557" s="1541">
        <v>2</v>
      </c>
      <c r="Z1557" s="1541" t="s">
        <v>36</v>
      </c>
      <c r="AA1557" s="1540" t="s">
        <v>36</v>
      </c>
      <c r="AB1557" s="1541">
        <v>11</v>
      </c>
      <c r="AC1557" s="1541">
        <v>112</v>
      </c>
      <c r="AD1557" s="1540">
        <v>70</v>
      </c>
      <c r="AE1557" s="1542">
        <v>5.6994818652849739</v>
      </c>
      <c r="AF1557" s="1542">
        <v>58.031088082901547</v>
      </c>
      <c r="AG1557" s="1543">
        <v>36.269430051813472</v>
      </c>
    </row>
    <row r="1558" spans="2:33" s="1520" customFormat="1" ht="11.45" customHeight="1">
      <c r="B1558" s="1544" t="s">
        <v>1935</v>
      </c>
      <c r="C1558" s="1508">
        <v>589</v>
      </c>
      <c r="D1558" s="1518" t="s">
        <v>1435</v>
      </c>
      <c r="E1558" s="1508">
        <v>1584</v>
      </c>
      <c r="F1558" s="1499">
        <v>53</v>
      </c>
      <c r="G1558" s="1499">
        <v>89</v>
      </c>
      <c r="H1558" s="1499">
        <v>91</v>
      </c>
      <c r="I1558" s="1499">
        <v>82</v>
      </c>
      <c r="J1558" s="1499">
        <v>40</v>
      </c>
      <c r="K1558" s="1499">
        <v>53</v>
      </c>
      <c r="L1558" s="1499">
        <v>72</v>
      </c>
      <c r="M1558" s="1499">
        <v>79</v>
      </c>
      <c r="N1558" s="1499">
        <v>98</v>
      </c>
      <c r="O1558" s="1499">
        <v>113</v>
      </c>
      <c r="P1558" s="1499">
        <v>78</v>
      </c>
      <c r="Q1558" s="1499">
        <v>115</v>
      </c>
      <c r="R1558" s="1499">
        <v>124</v>
      </c>
      <c r="S1558" s="1499">
        <v>115</v>
      </c>
      <c r="T1558" s="1499">
        <v>133</v>
      </c>
      <c r="U1558" s="1499">
        <v>102</v>
      </c>
      <c r="V1558" s="1499">
        <v>60</v>
      </c>
      <c r="W1558" s="1499">
        <v>42</v>
      </c>
      <c r="X1558" s="1499">
        <v>21</v>
      </c>
      <c r="Y1558" s="1499">
        <v>15</v>
      </c>
      <c r="Z1558" s="1499">
        <v>3</v>
      </c>
      <c r="AA1558" s="1508">
        <v>6</v>
      </c>
      <c r="AB1558" s="1499">
        <v>233</v>
      </c>
      <c r="AC1558" s="1499">
        <v>854</v>
      </c>
      <c r="AD1558" s="1508">
        <v>491</v>
      </c>
      <c r="AE1558" s="1500">
        <v>14.765525982256019</v>
      </c>
      <c r="AF1558" s="1500">
        <v>54.119138149556399</v>
      </c>
      <c r="AG1558" s="1501">
        <v>31.115335868187579</v>
      </c>
    </row>
    <row r="1559" spans="2:33" s="1520" customFormat="1" ht="11.45" customHeight="1">
      <c r="B1559" s="1521"/>
      <c r="C1559" s="1522"/>
      <c r="D1559" s="1523" t="s">
        <v>31</v>
      </c>
      <c r="E1559" s="1508">
        <v>763</v>
      </c>
      <c r="F1559" s="1499">
        <v>28</v>
      </c>
      <c r="G1559" s="1499">
        <v>42</v>
      </c>
      <c r="H1559" s="1499">
        <v>52</v>
      </c>
      <c r="I1559" s="1499">
        <v>32</v>
      </c>
      <c r="J1559" s="1499">
        <v>19</v>
      </c>
      <c r="K1559" s="1499">
        <v>27</v>
      </c>
      <c r="L1559" s="1499">
        <v>37</v>
      </c>
      <c r="M1559" s="1499">
        <v>42</v>
      </c>
      <c r="N1559" s="1499">
        <v>48</v>
      </c>
      <c r="O1559" s="1499">
        <v>56</v>
      </c>
      <c r="P1559" s="1499">
        <v>40</v>
      </c>
      <c r="Q1559" s="1499">
        <v>47</v>
      </c>
      <c r="R1559" s="1499">
        <v>63</v>
      </c>
      <c r="S1559" s="1499">
        <v>62</v>
      </c>
      <c r="T1559" s="1499">
        <v>55</v>
      </c>
      <c r="U1559" s="1499">
        <v>55</v>
      </c>
      <c r="V1559" s="1499">
        <v>31</v>
      </c>
      <c r="W1559" s="1499">
        <v>17</v>
      </c>
      <c r="X1559" s="1499">
        <v>4</v>
      </c>
      <c r="Y1559" s="1499">
        <v>2</v>
      </c>
      <c r="Z1559" s="1499" t="s">
        <v>36</v>
      </c>
      <c r="AA1559" s="1508">
        <v>4</v>
      </c>
      <c r="AB1559" s="1499">
        <v>122</v>
      </c>
      <c r="AC1559" s="1499">
        <v>411</v>
      </c>
      <c r="AD1559" s="1508">
        <v>226</v>
      </c>
      <c r="AE1559" s="1500">
        <v>16.073781291172594</v>
      </c>
      <c r="AF1559" s="1500">
        <v>54.1501976284585</v>
      </c>
      <c r="AG1559" s="1501">
        <v>29.77602108036891</v>
      </c>
    </row>
    <row r="1560" spans="2:33" s="1520" customFormat="1" ht="11.45" customHeight="1">
      <c r="B1560" s="1537"/>
      <c r="C1560" s="1546"/>
      <c r="D1560" s="1518" t="s">
        <v>32</v>
      </c>
      <c r="E1560" s="1508">
        <v>821</v>
      </c>
      <c r="F1560" s="1499">
        <v>25</v>
      </c>
      <c r="G1560" s="1499">
        <v>47</v>
      </c>
      <c r="H1560" s="1499">
        <v>39</v>
      </c>
      <c r="I1560" s="1499">
        <v>50</v>
      </c>
      <c r="J1560" s="1499">
        <v>21</v>
      </c>
      <c r="K1560" s="1499">
        <v>26</v>
      </c>
      <c r="L1560" s="1499">
        <v>35</v>
      </c>
      <c r="M1560" s="1499">
        <v>37</v>
      </c>
      <c r="N1560" s="1499">
        <v>50</v>
      </c>
      <c r="O1560" s="1499">
        <v>57</v>
      </c>
      <c r="P1560" s="1499">
        <v>38</v>
      </c>
      <c r="Q1560" s="1499">
        <v>68</v>
      </c>
      <c r="R1560" s="1499">
        <v>61</v>
      </c>
      <c r="S1560" s="1499">
        <v>53</v>
      </c>
      <c r="T1560" s="1499">
        <v>78</v>
      </c>
      <c r="U1560" s="1499">
        <v>47</v>
      </c>
      <c r="V1560" s="1499">
        <v>29</v>
      </c>
      <c r="W1560" s="1499">
        <v>25</v>
      </c>
      <c r="X1560" s="1499">
        <v>17</v>
      </c>
      <c r="Y1560" s="1499">
        <v>13</v>
      </c>
      <c r="Z1560" s="1499">
        <v>3</v>
      </c>
      <c r="AA1560" s="1508">
        <v>2</v>
      </c>
      <c r="AB1560" s="1499">
        <v>111</v>
      </c>
      <c r="AC1560" s="1499">
        <v>443</v>
      </c>
      <c r="AD1560" s="1508">
        <v>265</v>
      </c>
      <c r="AE1560" s="1500">
        <v>13.553113553113553</v>
      </c>
      <c r="AF1560" s="1500">
        <v>54.09035409035409</v>
      </c>
      <c r="AG1560" s="1501">
        <v>32.356532356532355</v>
      </c>
    </row>
    <row r="1561" spans="2:33" s="1520" customFormat="1" ht="11.45" customHeight="1">
      <c r="B1561" s="1544" t="s">
        <v>1936</v>
      </c>
      <c r="C1561" s="1545">
        <v>617</v>
      </c>
      <c r="D1561" s="1547" t="s">
        <v>1435</v>
      </c>
      <c r="E1561" s="1545">
        <v>1539</v>
      </c>
      <c r="F1561" s="1548">
        <v>72</v>
      </c>
      <c r="G1561" s="1548">
        <v>65</v>
      </c>
      <c r="H1561" s="1548">
        <v>68</v>
      </c>
      <c r="I1561" s="1548">
        <v>59</v>
      </c>
      <c r="J1561" s="1548">
        <v>42</v>
      </c>
      <c r="K1561" s="1548">
        <v>67</v>
      </c>
      <c r="L1561" s="1548">
        <v>83</v>
      </c>
      <c r="M1561" s="1548">
        <v>95</v>
      </c>
      <c r="N1561" s="1548">
        <v>70</v>
      </c>
      <c r="O1561" s="1548">
        <v>82</v>
      </c>
      <c r="P1561" s="1548">
        <v>60</v>
      </c>
      <c r="Q1561" s="1548">
        <v>101</v>
      </c>
      <c r="R1561" s="1548">
        <v>99</v>
      </c>
      <c r="S1561" s="1548">
        <v>102</v>
      </c>
      <c r="T1561" s="1548">
        <v>105</v>
      </c>
      <c r="U1561" s="1548">
        <v>93</v>
      </c>
      <c r="V1561" s="1548">
        <v>100</v>
      </c>
      <c r="W1561" s="1548">
        <v>87</v>
      </c>
      <c r="X1561" s="1548">
        <v>53</v>
      </c>
      <c r="Y1561" s="1548">
        <v>23</v>
      </c>
      <c r="Z1561" s="1548">
        <v>1</v>
      </c>
      <c r="AA1561" s="1545">
        <v>12</v>
      </c>
      <c r="AB1561" s="1548">
        <v>205</v>
      </c>
      <c r="AC1561" s="1548">
        <v>758</v>
      </c>
      <c r="AD1561" s="1545">
        <v>564</v>
      </c>
      <c r="AE1561" s="1549">
        <v>13.425016371971186</v>
      </c>
      <c r="AF1561" s="1549">
        <v>49.63981663392272</v>
      </c>
      <c r="AG1561" s="1550">
        <v>36.93516699410609</v>
      </c>
    </row>
    <row r="1562" spans="2:33" s="1520" customFormat="1" ht="11.45" customHeight="1">
      <c r="B1562" s="1521"/>
      <c r="C1562" s="1522"/>
      <c r="D1562" s="1523" t="s">
        <v>31</v>
      </c>
      <c r="E1562" s="1508">
        <v>716</v>
      </c>
      <c r="F1562" s="1499">
        <v>30</v>
      </c>
      <c r="G1562" s="1499">
        <v>39</v>
      </c>
      <c r="H1562" s="1499">
        <v>33</v>
      </c>
      <c r="I1562" s="1499">
        <v>32</v>
      </c>
      <c r="J1562" s="1499">
        <v>15</v>
      </c>
      <c r="K1562" s="1499">
        <v>37</v>
      </c>
      <c r="L1562" s="1499">
        <v>34</v>
      </c>
      <c r="M1562" s="1499">
        <v>53</v>
      </c>
      <c r="N1562" s="1499">
        <v>35</v>
      </c>
      <c r="O1562" s="1499">
        <v>39</v>
      </c>
      <c r="P1562" s="1499">
        <v>25</v>
      </c>
      <c r="Q1562" s="1499">
        <v>48</v>
      </c>
      <c r="R1562" s="1499">
        <v>54</v>
      </c>
      <c r="S1562" s="1499">
        <v>52</v>
      </c>
      <c r="T1562" s="1499">
        <v>48</v>
      </c>
      <c r="U1562" s="1499">
        <v>43</v>
      </c>
      <c r="V1562" s="1499">
        <v>41</v>
      </c>
      <c r="W1562" s="1499">
        <v>27</v>
      </c>
      <c r="X1562" s="1499">
        <v>16</v>
      </c>
      <c r="Y1562" s="1499">
        <v>7</v>
      </c>
      <c r="Z1562" s="1499" t="s">
        <v>36</v>
      </c>
      <c r="AA1562" s="1508">
        <v>8</v>
      </c>
      <c r="AB1562" s="1499">
        <v>102</v>
      </c>
      <c r="AC1562" s="1499">
        <v>372</v>
      </c>
      <c r="AD1562" s="1508">
        <v>234</v>
      </c>
      <c r="AE1562" s="1500">
        <v>14.40677966101695</v>
      </c>
      <c r="AF1562" s="1500">
        <v>52.542372881355938</v>
      </c>
      <c r="AG1562" s="1501">
        <v>33.050847457627121</v>
      </c>
    </row>
    <row r="1563" spans="2:33" s="1520" customFormat="1" ht="11.45" customHeight="1">
      <c r="B1563" s="1537"/>
      <c r="C1563" s="1538"/>
      <c r="D1563" s="1539" t="s">
        <v>32</v>
      </c>
      <c r="E1563" s="1540">
        <v>823</v>
      </c>
      <c r="F1563" s="1541">
        <v>42</v>
      </c>
      <c r="G1563" s="1541">
        <v>26</v>
      </c>
      <c r="H1563" s="1541">
        <v>35</v>
      </c>
      <c r="I1563" s="1541">
        <v>27</v>
      </c>
      <c r="J1563" s="1541">
        <v>27</v>
      </c>
      <c r="K1563" s="1541">
        <v>30</v>
      </c>
      <c r="L1563" s="1541">
        <v>49</v>
      </c>
      <c r="M1563" s="1541">
        <v>42</v>
      </c>
      <c r="N1563" s="1541">
        <v>35</v>
      </c>
      <c r="O1563" s="1541">
        <v>43</v>
      </c>
      <c r="P1563" s="1541">
        <v>35</v>
      </c>
      <c r="Q1563" s="1541">
        <v>53</v>
      </c>
      <c r="R1563" s="1541">
        <v>45</v>
      </c>
      <c r="S1563" s="1541">
        <v>50</v>
      </c>
      <c r="T1563" s="1541">
        <v>57</v>
      </c>
      <c r="U1563" s="1541">
        <v>50</v>
      </c>
      <c r="V1563" s="1541">
        <v>59</v>
      </c>
      <c r="W1563" s="1541">
        <v>60</v>
      </c>
      <c r="X1563" s="1541">
        <v>37</v>
      </c>
      <c r="Y1563" s="1541">
        <v>16</v>
      </c>
      <c r="Z1563" s="1541">
        <v>1</v>
      </c>
      <c r="AA1563" s="1540">
        <v>4</v>
      </c>
      <c r="AB1563" s="1541">
        <v>103</v>
      </c>
      <c r="AC1563" s="1541">
        <v>386</v>
      </c>
      <c r="AD1563" s="1540">
        <v>330</v>
      </c>
      <c r="AE1563" s="1542">
        <v>12.576312576312576</v>
      </c>
      <c r="AF1563" s="1542">
        <v>47.130647130647127</v>
      </c>
      <c r="AG1563" s="1543">
        <v>40.293040293040292</v>
      </c>
    </row>
    <row r="1564" spans="2:33" s="1520" customFormat="1" ht="11.45" customHeight="1">
      <c r="B1564" s="1544" t="s">
        <v>1937</v>
      </c>
      <c r="C1564" s="1508">
        <v>2153</v>
      </c>
      <c r="D1564" s="1518" t="s">
        <v>1435</v>
      </c>
      <c r="E1564" s="1508">
        <v>5130</v>
      </c>
      <c r="F1564" s="1499">
        <v>187</v>
      </c>
      <c r="G1564" s="1499">
        <v>215</v>
      </c>
      <c r="H1564" s="1499">
        <v>209</v>
      </c>
      <c r="I1564" s="1499">
        <v>209</v>
      </c>
      <c r="J1564" s="1499">
        <v>205</v>
      </c>
      <c r="K1564" s="1499">
        <v>189</v>
      </c>
      <c r="L1564" s="1499">
        <v>248</v>
      </c>
      <c r="M1564" s="1499">
        <v>243</v>
      </c>
      <c r="N1564" s="1499">
        <v>284</v>
      </c>
      <c r="O1564" s="1499">
        <v>359</v>
      </c>
      <c r="P1564" s="1499">
        <v>318</v>
      </c>
      <c r="Q1564" s="1499">
        <v>306</v>
      </c>
      <c r="R1564" s="1499">
        <v>358</v>
      </c>
      <c r="S1564" s="1499">
        <v>480</v>
      </c>
      <c r="T1564" s="1499">
        <v>546</v>
      </c>
      <c r="U1564" s="1499">
        <v>319</v>
      </c>
      <c r="V1564" s="1499">
        <v>210</v>
      </c>
      <c r="W1564" s="1499">
        <v>134</v>
      </c>
      <c r="X1564" s="1499">
        <v>51</v>
      </c>
      <c r="Y1564" s="1499">
        <v>13</v>
      </c>
      <c r="Z1564" s="1499">
        <v>3</v>
      </c>
      <c r="AA1564" s="1508">
        <v>44</v>
      </c>
      <c r="AB1564" s="1499">
        <v>611</v>
      </c>
      <c r="AC1564" s="1499">
        <v>2719</v>
      </c>
      <c r="AD1564" s="1508">
        <v>1756</v>
      </c>
      <c r="AE1564" s="1500">
        <v>12.01337003539127</v>
      </c>
      <c r="AF1564" s="1500">
        <v>53.460479748328751</v>
      </c>
      <c r="AG1564" s="1501">
        <v>34.52615021627998</v>
      </c>
    </row>
    <row r="1565" spans="2:33" s="1520" customFormat="1" ht="11.45" customHeight="1">
      <c r="B1565" s="1521"/>
      <c r="C1565" s="1522"/>
      <c r="D1565" s="1523" t="s">
        <v>31</v>
      </c>
      <c r="E1565" s="1508">
        <v>2429</v>
      </c>
      <c r="F1565" s="1499">
        <v>96</v>
      </c>
      <c r="G1565" s="1499">
        <v>104</v>
      </c>
      <c r="H1565" s="1499">
        <v>116</v>
      </c>
      <c r="I1565" s="1499">
        <v>96</v>
      </c>
      <c r="J1565" s="1499">
        <v>93</v>
      </c>
      <c r="K1565" s="1499">
        <v>92</v>
      </c>
      <c r="L1565" s="1499">
        <v>117</v>
      </c>
      <c r="M1565" s="1499">
        <v>127</v>
      </c>
      <c r="N1565" s="1499">
        <v>128</v>
      </c>
      <c r="O1565" s="1499">
        <v>188</v>
      </c>
      <c r="P1565" s="1499">
        <v>138</v>
      </c>
      <c r="Q1565" s="1499">
        <v>138</v>
      </c>
      <c r="R1565" s="1499">
        <v>160</v>
      </c>
      <c r="S1565" s="1499">
        <v>229</v>
      </c>
      <c r="T1565" s="1499">
        <v>268</v>
      </c>
      <c r="U1565" s="1499">
        <v>146</v>
      </c>
      <c r="V1565" s="1499">
        <v>96</v>
      </c>
      <c r="W1565" s="1499">
        <v>51</v>
      </c>
      <c r="X1565" s="1499">
        <v>14</v>
      </c>
      <c r="Y1565" s="1499">
        <v>2</v>
      </c>
      <c r="Z1565" s="1499" t="s">
        <v>36</v>
      </c>
      <c r="AA1565" s="1508">
        <v>30</v>
      </c>
      <c r="AB1565" s="1499">
        <v>316</v>
      </c>
      <c r="AC1565" s="1499">
        <v>1277</v>
      </c>
      <c r="AD1565" s="1508">
        <v>806</v>
      </c>
      <c r="AE1565" s="1500">
        <v>13.172155064610255</v>
      </c>
      <c r="AF1565" s="1500">
        <v>53.230512713630688</v>
      </c>
      <c r="AG1565" s="1501">
        <v>33.597332221759068</v>
      </c>
    </row>
    <row r="1566" spans="2:33" s="1520" customFormat="1" ht="11.45" customHeight="1" thickBot="1">
      <c r="B1566" s="1551"/>
      <c r="C1566" s="1552"/>
      <c r="D1566" s="1553" t="s">
        <v>32</v>
      </c>
      <c r="E1566" s="1554">
        <v>2701</v>
      </c>
      <c r="F1566" s="1555">
        <v>91</v>
      </c>
      <c r="G1566" s="1555">
        <v>111</v>
      </c>
      <c r="H1566" s="1555">
        <v>93</v>
      </c>
      <c r="I1566" s="1555">
        <v>113</v>
      </c>
      <c r="J1566" s="1555">
        <v>112</v>
      </c>
      <c r="K1566" s="1555">
        <v>97</v>
      </c>
      <c r="L1566" s="1555">
        <v>131</v>
      </c>
      <c r="M1566" s="1555">
        <v>116</v>
      </c>
      <c r="N1566" s="1555">
        <v>156</v>
      </c>
      <c r="O1566" s="1555">
        <v>171</v>
      </c>
      <c r="P1566" s="1555">
        <v>180</v>
      </c>
      <c r="Q1566" s="1555">
        <v>168</v>
      </c>
      <c r="R1566" s="1555">
        <v>198</v>
      </c>
      <c r="S1566" s="1555">
        <v>251</v>
      </c>
      <c r="T1566" s="1555">
        <v>278</v>
      </c>
      <c r="U1566" s="1555">
        <v>173</v>
      </c>
      <c r="V1566" s="1555">
        <v>114</v>
      </c>
      <c r="W1566" s="1555">
        <v>83</v>
      </c>
      <c r="X1566" s="1555">
        <v>37</v>
      </c>
      <c r="Y1566" s="1555">
        <v>11</v>
      </c>
      <c r="Z1566" s="1555">
        <v>3</v>
      </c>
      <c r="AA1566" s="1554">
        <v>14</v>
      </c>
      <c r="AB1566" s="1555">
        <v>295</v>
      </c>
      <c r="AC1566" s="1555">
        <v>1442</v>
      </c>
      <c r="AD1566" s="1554">
        <v>950</v>
      </c>
      <c r="AE1566" s="1556">
        <v>10.978786751023446</v>
      </c>
      <c r="AF1566" s="1556">
        <v>53.665798288053587</v>
      </c>
      <c r="AG1566" s="1557">
        <v>35.355414960922964</v>
      </c>
    </row>
    <row r="1567" spans="2:33" s="1520" customFormat="1">
      <c r="B1567" s="1605" t="s">
        <v>1938</v>
      </c>
      <c r="C1567" s="1606"/>
      <c r="D1567" s="1607"/>
      <c r="AE1567" s="1608"/>
      <c r="AF1567" s="1608"/>
      <c r="AG1567" s="1608"/>
    </row>
    <row r="1568" spans="2:33" s="1520" customFormat="1">
      <c r="B1568" s="1605" t="s">
        <v>1939</v>
      </c>
      <c r="C1568" s="1606"/>
      <c r="D1568" s="1607"/>
      <c r="AE1568" s="1608"/>
      <c r="AF1568" s="1608"/>
      <c r="AG1568" s="1608"/>
    </row>
    <row r="1569" spans="2:33" s="1520" customFormat="1">
      <c r="B1569" s="1605" t="s">
        <v>1940</v>
      </c>
      <c r="C1569" s="1606"/>
      <c r="D1569" s="1607"/>
      <c r="AE1569" s="1608"/>
      <c r="AF1569" s="1608"/>
      <c r="AG1569" s="1608"/>
    </row>
    <row r="1570" spans="2:33" hidden="1">
      <c r="C1570" s="1609">
        <v>189419</v>
      </c>
      <c r="D1570" s="1609"/>
      <c r="E1570" s="1499">
        <v>429508</v>
      </c>
      <c r="F1570" s="1499">
        <v>15494</v>
      </c>
      <c r="G1570" s="1499">
        <v>16695</v>
      </c>
      <c r="H1570" s="1499">
        <v>18076</v>
      </c>
      <c r="I1570" s="1499">
        <v>20093</v>
      </c>
      <c r="J1570" s="1499">
        <v>21444</v>
      </c>
      <c r="K1570" s="1499">
        <v>19027</v>
      </c>
      <c r="L1570" s="1499">
        <v>21042</v>
      </c>
      <c r="M1570" s="1499">
        <v>23621</v>
      </c>
      <c r="N1570" s="1499">
        <v>28346</v>
      </c>
      <c r="O1570" s="1499">
        <v>26048</v>
      </c>
      <c r="P1570" s="1499">
        <v>27041</v>
      </c>
      <c r="Q1570" s="1499">
        <v>28774</v>
      </c>
      <c r="R1570" s="1499">
        <v>34165</v>
      </c>
      <c r="S1570" s="1499">
        <v>34789</v>
      </c>
      <c r="T1570" s="1499">
        <v>25245</v>
      </c>
      <c r="U1570" s="1499">
        <v>22871</v>
      </c>
      <c r="V1570" s="1499">
        <v>19537</v>
      </c>
      <c r="W1570" s="1499">
        <v>12755</v>
      </c>
      <c r="X1570" s="1499">
        <v>5931</v>
      </c>
      <c r="Y1570" s="1499">
        <v>1571</v>
      </c>
      <c r="Z1570" s="1499">
        <v>275</v>
      </c>
      <c r="AA1570" s="1499">
        <v>6668</v>
      </c>
      <c r="AB1570" s="1499">
        <v>50265</v>
      </c>
      <c r="AC1570" s="1499">
        <v>249601</v>
      </c>
      <c r="AD1570" s="1499">
        <v>122974</v>
      </c>
      <c r="AE1570" s="1499"/>
      <c r="AF1570" s="1499"/>
      <c r="AG1570" s="1499"/>
    </row>
    <row r="1571" spans="2:33" hidden="1">
      <c r="E1571" s="1499">
        <v>198716</v>
      </c>
      <c r="F1571" s="1499">
        <v>7917</v>
      </c>
      <c r="G1571" s="1499">
        <v>8482</v>
      </c>
      <c r="H1571" s="1499">
        <v>9113</v>
      </c>
      <c r="I1571" s="1499">
        <v>10085</v>
      </c>
      <c r="J1571" s="1499">
        <v>10892</v>
      </c>
      <c r="K1571" s="1499">
        <v>9273</v>
      </c>
      <c r="L1571" s="1499">
        <v>10144</v>
      </c>
      <c r="M1571" s="1499">
        <v>11343</v>
      </c>
      <c r="N1571" s="1499">
        <v>13473</v>
      </c>
      <c r="O1571" s="1499">
        <v>12153</v>
      </c>
      <c r="P1571" s="1499">
        <v>12586</v>
      </c>
      <c r="Q1571" s="1499">
        <v>13535</v>
      </c>
      <c r="R1571" s="1499">
        <v>16218</v>
      </c>
      <c r="S1571" s="1499">
        <v>16354</v>
      </c>
      <c r="T1571" s="1499">
        <v>11029</v>
      </c>
      <c r="U1571" s="1499">
        <v>9402</v>
      </c>
      <c r="V1571" s="1499">
        <v>7240</v>
      </c>
      <c r="W1571" s="1499">
        <v>3941</v>
      </c>
      <c r="X1571" s="1499">
        <v>1347</v>
      </c>
      <c r="Y1571" s="1499">
        <v>254</v>
      </c>
      <c r="Z1571" s="1499">
        <v>39</v>
      </c>
      <c r="AA1571" s="1499">
        <v>3896</v>
      </c>
      <c r="AB1571" s="1499">
        <v>25512</v>
      </c>
      <c r="AC1571" s="1499">
        <v>119702</v>
      </c>
      <c r="AD1571" s="1499">
        <v>49606</v>
      </c>
      <c r="AE1571" s="1499"/>
      <c r="AF1571" s="1499"/>
      <c r="AG1571" s="1499"/>
    </row>
    <row r="1572" spans="2:33" hidden="1">
      <c r="E1572" s="1499">
        <v>230792</v>
      </c>
      <c r="F1572" s="1499">
        <v>7577</v>
      </c>
      <c r="G1572" s="1499">
        <v>8213</v>
      </c>
      <c r="H1572" s="1499">
        <v>8963</v>
      </c>
      <c r="I1572" s="1499">
        <v>10008</v>
      </c>
      <c r="J1572" s="1499">
        <v>10552</v>
      </c>
      <c r="K1572" s="1499">
        <v>9754</v>
      </c>
      <c r="L1572" s="1499">
        <v>10898</v>
      </c>
      <c r="M1572" s="1499">
        <v>12278</v>
      </c>
      <c r="N1572" s="1499">
        <v>14873</v>
      </c>
      <c r="O1572" s="1499">
        <v>13895</v>
      </c>
      <c r="P1572" s="1499">
        <v>14455</v>
      </c>
      <c r="Q1572" s="1499">
        <v>15239</v>
      </c>
      <c r="R1572" s="1499">
        <v>17947</v>
      </c>
      <c r="S1572" s="1499">
        <v>18435</v>
      </c>
      <c r="T1572" s="1499">
        <v>14216</v>
      </c>
      <c r="U1572" s="1499">
        <v>13469</v>
      </c>
      <c r="V1572" s="1499">
        <v>12297</v>
      </c>
      <c r="W1572" s="1499">
        <v>8814</v>
      </c>
      <c r="X1572" s="1499">
        <v>4584</v>
      </c>
      <c r="Y1572" s="1499">
        <v>1317</v>
      </c>
      <c r="Z1572" s="1499">
        <v>236</v>
      </c>
      <c r="AA1572" s="1499">
        <v>2772</v>
      </c>
      <c r="AB1572" s="1499">
        <v>24753</v>
      </c>
      <c r="AC1572" s="1499">
        <v>129899</v>
      </c>
      <c r="AD1572" s="1499">
        <v>73368</v>
      </c>
      <c r="AE1572" s="1499"/>
      <c r="AF1572" s="1499"/>
      <c r="AG1572" s="1499"/>
    </row>
    <row r="1573" spans="2:33" hidden="1">
      <c r="C1573" s="1611" t="s">
        <v>1941</v>
      </c>
      <c r="D1573" s="1611"/>
      <c r="E1573" s="1611" t="s">
        <v>1941</v>
      </c>
      <c r="F1573" s="1611" t="s">
        <v>1941</v>
      </c>
      <c r="G1573" s="1611" t="s">
        <v>1941</v>
      </c>
      <c r="H1573" s="1611" t="s">
        <v>1941</v>
      </c>
      <c r="I1573" s="1611" t="s">
        <v>1941</v>
      </c>
      <c r="J1573" s="1611" t="s">
        <v>1941</v>
      </c>
      <c r="K1573" s="1611" t="s">
        <v>1941</v>
      </c>
      <c r="L1573" s="1611" t="s">
        <v>1941</v>
      </c>
      <c r="M1573" s="1611" t="s">
        <v>1941</v>
      </c>
      <c r="N1573" s="1611" t="s">
        <v>1941</v>
      </c>
      <c r="O1573" s="1611" t="s">
        <v>1941</v>
      </c>
      <c r="P1573" s="1611" t="s">
        <v>1941</v>
      </c>
      <c r="Q1573" s="1611" t="s">
        <v>1941</v>
      </c>
      <c r="R1573" s="1611" t="s">
        <v>1941</v>
      </c>
      <c r="S1573" s="1611" t="s">
        <v>1941</v>
      </c>
      <c r="T1573" s="1611" t="s">
        <v>1941</v>
      </c>
      <c r="U1573" s="1611" t="s">
        <v>1941</v>
      </c>
      <c r="V1573" s="1611" t="s">
        <v>1941</v>
      </c>
      <c r="W1573" s="1611" t="s">
        <v>1941</v>
      </c>
      <c r="X1573" s="1611" t="s">
        <v>1941</v>
      </c>
      <c r="Y1573" s="1611" t="s">
        <v>1941</v>
      </c>
      <c r="Z1573" s="1611" t="s">
        <v>1941</v>
      </c>
      <c r="AA1573" s="1611" t="s">
        <v>1941</v>
      </c>
      <c r="AB1573" s="1611" t="s">
        <v>1941</v>
      </c>
      <c r="AC1573" s="1611" t="s">
        <v>1941</v>
      </c>
      <c r="AD1573" s="1611" t="s">
        <v>1941</v>
      </c>
      <c r="AE1573" s="1611"/>
      <c r="AF1573" s="1611"/>
      <c r="AG1573" s="1611"/>
    </row>
    <row r="1574" spans="2:33" hidden="1">
      <c r="E1574" s="1611" t="s">
        <v>1941</v>
      </c>
      <c r="F1574" s="1611" t="s">
        <v>1941</v>
      </c>
      <c r="G1574" s="1611" t="s">
        <v>1941</v>
      </c>
      <c r="H1574" s="1611" t="s">
        <v>1941</v>
      </c>
      <c r="I1574" s="1611" t="s">
        <v>1941</v>
      </c>
      <c r="J1574" s="1611" t="s">
        <v>1941</v>
      </c>
      <c r="K1574" s="1611" t="s">
        <v>1941</v>
      </c>
      <c r="L1574" s="1611" t="s">
        <v>1941</v>
      </c>
      <c r="M1574" s="1611" t="s">
        <v>1941</v>
      </c>
      <c r="N1574" s="1611" t="s">
        <v>1941</v>
      </c>
      <c r="O1574" s="1611" t="s">
        <v>1941</v>
      </c>
      <c r="P1574" s="1611" t="s">
        <v>1941</v>
      </c>
      <c r="Q1574" s="1611" t="s">
        <v>1941</v>
      </c>
      <c r="R1574" s="1611" t="s">
        <v>1941</v>
      </c>
      <c r="S1574" s="1611" t="s">
        <v>1941</v>
      </c>
      <c r="T1574" s="1611" t="s">
        <v>1941</v>
      </c>
      <c r="U1574" s="1611" t="s">
        <v>1941</v>
      </c>
      <c r="V1574" s="1611" t="s">
        <v>1941</v>
      </c>
      <c r="W1574" s="1611" t="s">
        <v>1941</v>
      </c>
      <c r="X1574" s="1611" t="s">
        <v>1941</v>
      </c>
      <c r="Y1574" s="1611" t="s">
        <v>1941</v>
      </c>
      <c r="Z1574" s="1611" t="s">
        <v>1941</v>
      </c>
      <c r="AA1574" s="1611" t="s">
        <v>1941</v>
      </c>
      <c r="AB1574" s="1611" t="s">
        <v>1941</v>
      </c>
      <c r="AC1574" s="1611" t="s">
        <v>1941</v>
      </c>
      <c r="AD1574" s="1611" t="s">
        <v>1941</v>
      </c>
      <c r="AE1574" s="1611"/>
      <c r="AF1574" s="1611"/>
      <c r="AG1574" s="1611"/>
    </row>
    <row r="1575" spans="2:33" hidden="1">
      <c r="E1575" s="1611" t="s">
        <v>1941</v>
      </c>
      <c r="F1575" s="1611" t="s">
        <v>1941</v>
      </c>
      <c r="G1575" s="1611" t="s">
        <v>1941</v>
      </c>
      <c r="H1575" s="1611" t="s">
        <v>1941</v>
      </c>
      <c r="I1575" s="1611" t="s">
        <v>1941</v>
      </c>
      <c r="J1575" s="1611" t="s">
        <v>1941</v>
      </c>
      <c r="K1575" s="1611" t="s">
        <v>1941</v>
      </c>
      <c r="L1575" s="1611" t="s">
        <v>1941</v>
      </c>
      <c r="M1575" s="1611" t="s">
        <v>1941</v>
      </c>
      <c r="N1575" s="1611" t="s">
        <v>1941</v>
      </c>
      <c r="O1575" s="1611" t="s">
        <v>1941</v>
      </c>
      <c r="P1575" s="1611" t="s">
        <v>1941</v>
      </c>
      <c r="Q1575" s="1611" t="s">
        <v>1941</v>
      </c>
      <c r="R1575" s="1611" t="s">
        <v>1941</v>
      </c>
      <c r="S1575" s="1611" t="s">
        <v>1941</v>
      </c>
      <c r="T1575" s="1611" t="s">
        <v>1941</v>
      </c>
      <c r="U1575" s="1611" t="s">
        <v>1941</v>
      </c>
      <c r="V1575" s="1611" t="s">
        <v>1941</v>
      </c>
      <c r="W1575" s="1611" t="s">
        <v>1941</v>
      </c>
      <c r="X1575" s="1611" t="s">
        <v>1941</v>
      </c>
      <c r="Y1575" s="1611" t="s">
        <v>1941</v>
      </c>
      <c r="Z1575" s="1611" t="s">
        <v>1941</v>
      </c>
      <c r="AA1575" s="1611" t="s">
        <v>1941</v>
      </c>
      <c r="AB1575" s="1611" t="s">
        <v>1941</v>
      </c>
      <c r="AC1575" s="1611" t="s">
        <v>1941</v>
      </c>
      <c r="AD1575" s="1611" t="s">
        <v>1941</v>
      </c>
      <c r="AE1575" s="1611"/>
      <c r="AF1575" s="1611"/>
      <c r="AG1575" s="1611"/>
    </row>
  </sheetData>
  <autoFilter ref="B1:BN1575" xr:uid="{00000000-0009-0000-0000-000000000000}"/>
  <mergeCells count="19">
    <mergeCell ref="D1515:E1515"/>
    <mergeCell ref="D1011:E1011"/>
    <mergeCell ref="D1095:E1095"/>
    <mergeCell ref="D1179:E1179"/>
    <mergeCell ref="D1263:E1263"/>
    <mergeCell ref="D1347:E1347"/>
    <mergeCell ref="D1431:E1431"/>
    <mergeCell ref="D507:E507"/>
    <mergeCell ref="D591:E591"/>
    <mergeCell ref="D675:E675"/>
    <mergeCell ref="D759:E759"/>
    <mergeCell ref="D843:E843"/>
    <mergeCell ref="D927:E927"/>
    <mergeCell ref="D3:E3"/>
    <mergeCell ref="D87:E87"/>
    <mergeCell ref="D171:E171"/>
    <mergeCell ref="D255:E255"/>
    <mergeCell ref="D339:E339"/>
    <mergeCell ref="D423:E423"/>
  </mergeCells>
  <phoneticPr fontId="4"/>
  <printOptions horizontalCentered="1"/>
  <pageMargins left="0.47244094488188981" right="0.47244094488188981" top="0.48" bottom="0.23622047244094491" header="0.19685039370078741" footer="0.15748031496062992"/>
  <pageSetup paperSize="9" scale="56" fitToHeight="0" pageOrder="overThenDown" orientation="landscape" r:id="rId1"/>
  <rowBreaks count="18" manualBreakCount="18">
    <brk id="84" min="1" max="32" man="1"/>
    <brk id="168" min="1" max="32" man="1"/>
    <brk id="252" min="1" max="32" man="1"/>
    <brk id="336" min="1" max="32" man="1"/>
    <brk id="420" min="1" max="32" man="1"/>
    <brk id="504" min="1" max="32" man="1"/>
    <brk id="588" min="1" max="32" man="1"/>
    <brk id="672" min="1" max="32" man="1"/>
    <brk id="756" min="1" max="32" man="1"/>
    <brk id="840" min="1" max="32" man="1"/>
    <brk id="924" min="1" max="32" man="1"/>
    <brk id="1008" min="1" max="32" man="1"/>
    <brk id="1092" min="1" max="32" man="1"/>
    <brk id="1176" min="1" max="32" man="1"/>
    <brk id="1260" min="1" max="32" man="1"/>
    <brk id="1344" min="1" max="32" man="1"/>
    <brk id="1428" min="1" max="32" man="1"/>
    <brk id="1512" min="1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95BB9-C868-4E25-A994-E79CF30FD202}">
  <sheetPr transitionEvaluation="1"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184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617</v>
      </c>
      <c r="E3" s="99">
        <f>SUM(E5,E12,E19,E26,E33,E40,L40,L33,L26,L19,L12,L5,E47,E54,E61,E68,L63,L61,L54,L47,E75,E82)</f>
        <v>275</v>
      </c>
      <c r="F3" s="99">
        <f>SUM(F5,F12,F19,F26,F33,F40,M40,M33,M26,M19,M12,M5,F47,F54,F61,F68,M63,M61,M54,M47,F75,F82)</f>
        <v>342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8</v>
      </c>
      <c r="E5" s="71">
        <f>SUM(E6:E10)</f>
        <v>3</v>
      </c>
      <c r="F5" s="71">
        <f>SUM(F6:F10)</f>
        <v>5</v>
      </c>
      <c r="G5" s="54"/>
      <c r="H5" s="67">
        <v>60</v>
      </c>
      <c r="I5" s="68" t="s">
        <v>66</v>
      </c>
      <c r="J5" s="69" t="s">
        <v>67</v>
      </c>
      <c r="K5" s="70">
        <f>SUM(K6:K10)</f>
        <v>31</v>
      </c>
      <c r="L5" s="71">
        <f>SUM(L6:L10)</f>
        <v>17</v>
      </c>
      <c r="M5" s="71">
        <f>SUM(M6:M10)</f>
        <v>14</v>
      </c>
    </row>
    <row r="6" spans="1:13" s="62" customFormat="1" ht="9" customHeight="1">
      <c r="A6" s="15"/>
      <c r="B6" s="68" t="s">
        <v>68</v>
      </c>
      <c r="C6" s="69"/>
      <c r="D6" s="70">
        <f>SUM(E6:F6)</f>
        <v>1</v>
      </c>
      <c r="E6" s="71" t="str">
        <f>VLOOKUP($B6,'[6]第２表資料（R2）'!$B$7:$AD$144,13,FALSE)</f>
        <v>-</v>
      </c>
      <c r="F6" s="71">
        <f>VLOOKUP($B6,'[6]第２表資料（R2）'!$B$7:$AD$144,14,FALSE)</f>
        <v>1</v>
      </c>
      <c r="G6" s="54"/>
      <c r="H6" s="67"/>
      <c r="I6" s="68" t="s">
        <v>69</v>
      </c>
      <c r="J6" s="69"/>
      <c r="K6" s="70">
        <f>SUM(L6:M6)</f>
        <v>4</v>
      </c>
      <c r="L6" s="71">
        <f>VLOOKUP($I6,'[6]第２表資料（R2）'!$B$7:$AD$144,13,FALSE)</f>
        <v>1</v>
      </c>
      <c r="M6" s="71">
        <f>VLOOKUP($I6,'[6]第２表資料（R2）'!$B$7:$AD$144,14,FALSE)</f>
        <v>3</v>
      </c>
    </row>
    <row r="7" spans="1:13" s="62" customFormat="1" ht="9" customHeight="1">
      <c r="A7" s="15"/>
      <c r="B7" s="68" t="s">
        <v>70</v>
      </c>
      <c r="C7" s="69"/>
      <c r="D7" s="70">
        <f>SUM(E7:F7)</f>
        <v>3</v>
      </c>
      <c r="E7" s="71">
        <f>VLOOKUP($B7,'[6]第２表資料（R2）'!$B$7:$AD$144,13,FALSE)</f>
        <v>1</v>
      </c>
      <c r="F7" s="71">
        <f>VLOOKUP($B7,'[6]第２表資料（R2）'!$B$7:$AD$144,14,FALSE)</f>
        <v>2</v>
      </c>
      <c r="G7" s="54"/>
      <c r="H7" s="67"/>
      <c r="I7" s="68" t="s">
        <v>71</v>
      </c>
      <c r="J7" s="69"/>
      <c r="K7" s="70">
        <f>SUM(L7:M7)</f>
        <v>3</v>
      </c>
      <c r="L7" s="71">
        <f>VLOOKUP($I7,'[6]第２表資料（R2）'!$B$7:$AD$144,13,FALSE)</f>
        <v>3</v>
      </c>
      <c r="M7" s="71" t="str">
        <f>VLOOKUP($I7,'[6]第２表資料（R2）'!$B$7:$AD$144,14,FALSE)</f>
        <v>-</v>
      </c>
    </row>
    <row r="8" spans="1:13" s="62" customFormat="1" ht="9" customHeight="1">
      <c r="A8" s="15"/>
      <c r="B8" s="68" t="s">
        <v>72</v>
      </c>
      <c r="C8" s="69"/>
      <c r="D8" s="70">
        <f>SUM(E8:F8)</f>
        <v>2</v>
      </c>
      <c r="E8" s="71">
        <f>VLOOKUP($B8,'[6]第２表資料（R2）'!$B$7:$AD$144,13,FALSE)</f>
        <v>2</v>
      </c>
      <c r="F8" s="71" t="str">
        <f>VLOOKUP($B8,'[6]第２表資料（R2）'!$B$7:$AD$144,14,FALSE)</f>
        <v>-</v>
      </c>
      <c r="G8" s="54"/>
      <c r="H8" s="67"/>
      <c r="I8" s="68" t="s">
        <v>73</v>
      </c>
      <c r="J8" s="69"/>
      <c r="K8" s="70">
        <f>SUM(L8:M8)</f>
        <v>11</v>
      </c>
      <c r="L8" s="71">
        <f>VLOOKUP($I8,'[6]第２表資料（R2）'!$B$7:$AD$144,13,FALSE)</f>
        <v>5</v>
      </c>
      <c r="M8" s="71">
        <f>VLOOKUP($I8,'[6]第２表資料（R2）'!$B$7:$AD$144,14,FALSE)</f>
        <v>6</v>
      </c>
    </row>
    <row r="9" spans="1:13" s="62" customFormat="1" ht="9" customHeight="1">
      <c r="A9" s="15"/>
      <c r="B9" s="68" t="s">
        <v>74</v>
      </c>
      <c r="C9" s="69"/>
      <c r="D9" s="70">
        <f>SUM(E9:F9)</f>
        <v>1</v>
      </c>
      <c r="E9" s="71" t="str">
        <f>VLOOKUP($B9,'[6]第２表資料（R2）'!$B$7:$AD$144,13,FALSE)</f>
        <v>-</v>
      </c>
      <c r="F9" s="71">
        <f>VLOOKUP($B9,'[6]第２表資料（R2）'!$B$7:$AD$144,14,FALSE)</f>
        <v>1</v>
      </c>
      <c r="G9" s="54"/>
      <c r="H9" s="15"/>
      <c r="I9" s="68" t="s">
        <v>75</v>
      </c>
      <c r="J9" s="69"/>
      <c r="K9" s="70">
        <f>SUM(L9:M9)</f>
        <v>7</v>
      </c>
      <c r="L9" s="71">
        <f>VLOOKUP($I9,'[6]第２表資料（R2）'!$B$7:$AD$144,13,FALSE)</f>
        <v>4</v>
      </c>
      <c r="M9" s="71">
        <f>VLOOKUP($I9,'[6]第２表資料（R2）'!$B$7:$AD$144,14,FALSE)</f>
        <v>3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1</v>
      </c>
      <c r="E10" s="71" t="str">
        <f>VLOOKUP($B10,'[6]第２表資料（R2）'!$B$7:$AD$144,13,FALSE)</f>
        <v>-</v>
      </c>
      <c r="F10" s="71">
        <f>VLOOKUP($B10,'[6]第２表資料（R2）'!$B$7:$AD$144,14,FALSE)</f>
        <v>1</v>
      </c>
      <c r="G10" s="54"/>
      <c r="H10" s="15"/>
      <c r="I10" s="68" t="s">
        <v>67</v>
      </c>
      <c r="J10" s="69"/>
      <c r="K10" s="70">
        <f>SUM(L10:M10)</f>
        <v>6</v>
      </c>
      <c r="L10" s="71">
        <f>VLOOKUP($I10,'[6]第２表資料（R2）'!$B$7:$AD$144,13,FALSE)</f>
        <v>4</v>
      </c>
      <c r="M10" s="71">
        <f>VLOOKUP($I10,'[6]第２表資料（R2）'!$B$7:$AD$144,14,FALSE)</f>
        <v>2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13</v>
      </c>
      <c r="E12" s="71">
        <f>SUM(E13:E17)</f>
        <v>6</v>
      </c>
      <c r="F12" s="71">
        <f>SUM(F13:F17)</f>
        <v>7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62</v>
      </c>
      <c r="L12" s="71">
        <f>SUM(L13:L17)</f>
        <v>31</v>
      </c>
      <c r="M12" s="71">
        <f>SUM(M13:M17)</f>
        <v>31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5</v>
      </c>
      <c r="E13" s="71">
        <f>VLOOKUP($B13,'[6]第２表資料（R2）'!$B$7:$AD$144,13,FALSE)</f>
        <v>1</v>
      </c>
      <c r="F13" s="71">
        <f>VLOOKUP($B13,'[6]第２表資料（R2）'!$B$7:$AD$144,14,FALSE)</f>
        <v>4</v>
      </c>
      <c r="G13" s="54"/>
      <c r="H13" s="67"/>
      <c r="I13" s="68" t="s">
        <v>81</v>
      </c>
      <c r="J13" s="69"/>
      <c r="K13" s="70">
        <f>SUM(L13:M13)</f>
        <v>11</v>
      </c>
      <c r="L13" s="71">
        <f>VLOOKUP($I13,'[6]第２表資料（R2）'!$B$7:$AD$144,13,FALSE)</f>
        <v>3</v>
      </c>
      <c r="M13" s="71">
        <f>VLOOKUP($I13,'[6]第２表資料（R2）'!$B$7:$AD$144,14,FALSE)</f>
        <v>8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2</v>
      </c>
      <c r="E14" s="71">
        <f>VLOOKUP($B14,'[6]第２表資料（R2）'!$B$7:$AD$144,13,FALSE)</f>
        <v>1</v>
      </c>
      <c r="F14" s="71">
        <f>VLOOKUP($B14,'[6]第２表資料（R2）'!$B$7:$AD$144,14,FALSE)</f>
        <v>1</v>
      </c>
      <c r="G14" s="54"/>
      <c r="H14" s="67"/>
      <c r="I14" s="68" t="s">
        <v>83</v>
      </c>
      <c r="J14" s="69"/>
      <c r="K14" s="70">
        <f>SUM(L14:M14)</f>
        <v>8</v>
      </c>
      <c r="L14" s="71">
        <f>VLOOKUP($I14,'[6]第２表資料（R2）'!$B$7:$AD$144,13,FALSE)</f>
        <v>4</v>
      </c>
      <c r="M14" s="71">
        <f>VLOOKUP($I14,'[6]第２表資料（R2）'!$B$7:$AD$144,14,FALSE)</f>
        <v>4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2</v>
      </c>
      <c r="E15" s="71">
        <f>VLOOKUP($B15,'[6]第２表資料（R2）'!$B$7:$AD$144,13,FALSE)</f>
        <v>1</v>
      </c>
      <c r="F15" s="71">
        <f>VLOOKUP($B15,'[6]第２表資料（R2）'!$B$7:$AD$144,14,FALSE)</f>
        <v>1</v>
      </c>
      <c r="G15" s="54"/>
      <c r="H15" s="67"/>
      <c r="I15" s="68" t="s">
        <v>85</v>
      </c>
      <c r="J15" s="69"/>
      <c r="K15" s="70">
        <f>SUM(L15:M15)</f>
        <v>9</v>
      </c>
      <c r="L15" s="71">
        <f>VLOOKUP($I15,'[6]第２表資料（R2）'!$B$7:$AD$144,13,FALSE)</f>
        <v>4</v>
      </c>
      <c r="M15" s="71">
        <f>VLOOKUP($I15,'[6]第２表資料（R2）'!$B$7:$AD$144,14,FALSE)</f>
        <v>5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2</v>
      </c>
      <c r="E16" s="71">
        <f>VLOOKUP($B16,'[6]第２表資料（R2）'!$B$7:$AD$144,13,FALSE)</f>
        <v>2</v>
      </c>
      <c r="F16" s="71" t="str">
        <f>VLOOKUP($B16,'[6]第２表資料（R2）'!$B$7:$AD$144,14,FALSE)</f>
        <v>-</v>
      </c>
      <c r="G16" s="54"/>
      <c r="H16" s="67"/>
      <c r="I16" s="68" t="s">
        <v>87</v>
      </c>
      <c r="J16" s="69"/>
      <c r="K16" s="70">
        <f>SUM(L16:M16)</f>
        <v>17</v>
      </c>
      <c r="L16" s="71">
        <f>VLOOKUP($I16,'[6]第２表資料（R2）'!$B$7:$AD$144,13,FALSE)</f>
        <v>9</v>
      </c>
      <c r="M16" s="71">
        <f>VLOOKUP($I16,'[6]第２表資料（R2）'!$B$7:$AD$144,14,FALSE)</f>
        <v>8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2</v>
      </c>
      <c r="E17" s="71">
        <f>VLOOKUP($B17,'[6]第２表資料（R2）'!$B$7:$AD$144,13,FALSE)</f>
        <v>1</v>
      </c>
      <c r="F17" s="71">
        <f>VLOOKUP($B17,'[6]第２表資料（R2）'!$B$7:$AD$144,14,FALSE)</f>
        <v>1</v>
      </c>
      <c r="G17" s="54"/>
      <c r="H17" s="15"/>
      <c r="I17" s="68" t="s">
        <v>79</v>
      </c>
      <c r="J17" s="69"/>
      <c r="K17" s="70">
        <f>SUM(L17:M17)</f>
        <v>17</v>
      </c>
      <c r="L17" s="71">
        <f>VLOOKUP($I17,'[6]第２表資料（R2）'!$B$7:$AD$144,13,FALSE)</f>
        <v>11</v>
      </c>
      <c r="M17" s="71">
        <f>VLOOKUP($I17,'[6]第２表資料（R2）'!$B$7:$AD$144,14,FALSE)</f>
        <v>6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18</v>
      </c>
      <c r="E19" s="71">
        <f>SUM(E20:E24)</f>
        <v>7</v>
      </c>
      <c r="F19" s="71">
        <f>SUM(F20:F24)</f>
        <v>11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79</v>
      </c>
      <c r="L19" s="71">
        <f>SUM(L20:L24)</f>
        <v>37</v>
      </c>
      <c r="M19" s="71">
        <f>SUM(M20:M24)</f>
        <v>42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1</v>
      </c>
      <c r="E20" s="71" t="str">
        <f>VLOOKUP($B20,'[6]第２表資料（R2）'!$B$7:$AD$144,13,FALSE)</f>
        <v>-</v>
      </c>
      <c r="F20" s="71">
        <f>VLOOKUP($B20,'[6]第２表資料（R2）'!$B$7:$AD$144,14,FALSE)</f>
        <v>1</v>
      </c>
      <c r="G20" s="54"/>
      <c r="H20" s="67"/>
      <c r="I20" s="68" t="s">
        <v>91</v>
      </c>
      <c r="J20" s="69"/>
      <c r="K20" s="70">
        <f>SUM(L20:M20)</f>
        <v>15</v>
      </c>
      <c r="L20" s="71">
        <f>VLOOKUP($I20,'[6]第２表資料（R2）'!$B$7:$AD$144,13,FALSE)</f>
        <v>4</v>
      </c>
      <c r="M20" s="71">
        <f>VLOOKUP($I20,'[6]第２表資料（R2）'!$B$7:$AD$144,14,FALSE)</f>
        <v>11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4</v>
      </c>
      <c r="E21" s="71" t="str">
        <f>VLOOKUP($B21,'[6]第２表資料（R2）'!$B$7:$AD$144,13,FALSE)</f>
        <v>-</v>
      </c>
      <c r="F21" s="71">
        <f>VLOOKUP($B21,'[6]第２表資料（R2）'!$B$7:$AD$144,14,FALSE)</f>
        <v>4</v>
      </c>
      <c r="G21" s="54"/>
      <c r="H21" s="67"/>
      <c r="I21" s="68" t="s">
        <v>93</v>
      </c>
      <c r="J21" s="69"/>
      <c r="K21" s="70">
        <f>SUM(L21:M21)</f>
        <v>22</v>
      </c>
      <c r="L21" s="71">
        <f>VLOOKUP($I21,'[6]第２表資料（R2）'!$B$7:$AD$144,13,FALSE)</f>
        <v>12</v>
      </c>
      <c r="M21" s="71">
        <f>VLOOKUP($I21,'[6]第２表資料（R2）'!$B$7:$AD$144,14,FALSE)</f>
        <v>10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5</v>
      </c>
      <c r="E22" s="71">
        <f>VLOOKUP($B22,'[6]第２表資料（R2）'!$B$7:$AD$144,13,FALSE)</f>
        <v>3</v>
      </c>
      <c r="F22" s="71">
        <f>VLOOKUP($B22,'[6]第２表資料（R2）'!$B$7:$AD$144,14,FALSE)</f>
        <v>2</v>
      </c>
      <c r="G22" s="54"/>
      <c r="H22" s="67"/>
      <c r="I22" s="68" t="s">
        <v>95</v>
      </c>
      <c r="J22" s="69"/>
      <c r="K22" s="70">
        <f>SUM(L22:M22)</f>
        <v>15</v>
      </c>
      <c r="L22" s="71">
        <f>VLOOKUP($I22,'[6]第２表資料（R2）'!$B$7:$AD$144,13,FALSE)</f>
        <v>8</v>
      </c>
      <c r="M22" s="71">
        <f>VLOOKUP($I22,'[6]第２表資料（R2）'!$B$7:$AD$144,14,FALSE)</f>
        <v>7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4</v>
      </c>
      <c r="E23" s="71">
        <f>VLOOKUP($B23,'[6]第２表資料（R2）'!$B$7:$AD$144,13,FALSE)</f>
        <v>2</v>
      </c>
      <c r="F23" s="71">
        <f>VLOOKUP($B23,'[6]第２表資料（R2）'!$B$7:$AD$144,14,FALSE)</f>
        <v>2</v>
      </c>
      <c r="G23" s="54"/>
      <c r="H23" s="67"/>
      <c r="I23" s="68" t="s">
        <v>97</v>
      </c>
      <c r="J23" s="69"/>
      <c r="K23" s="70">
        <f>SUM(L23:M23)</f>
        <v>15</v>
      </c>
      <c r="L23" s="71">
        <f>VLOOKUP($I23,'[6]第２表資料（R2）'!$B$7:$AD$144,13,FALSE)</f>
        <v>7</v>
      </c>
      <c r="M23" s="71">
        <f>VLOOKUP($I23,'[6]第２表資料（R2）'!$B$7:$AD$144,14,FALSE)</f>
        <v>8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4</v>
      </c>
      <c r="E24" s="71">
        <f>VLOOKUP($B24,'[6]第２表資料（R2）'!$B$7:$AD$144,13,FALSE)</f>
        <v>2</v>
      </c>
      <c r="F24" s="71">
        <f>VLOOKUP($B24,'[6]第２表資料（R2）'!$B$7:$AD$144,14,FALSE)</f>
        <v>2</v>
      </c>
      <c r="G24" s="54"/>
      <c r="H24" s="67"/>
      <c r="I24" s="68" t="s">
        <v>89</v>
      </c>
      <c r="J24" s="69"/>
      <c r="K24" s="70">
        <f>SUM(L24:M24)</f>
        <v>12</v>
      </c>
      <c r="L24" s="71">
        <f>VLOOKUP($I24,'[6]第２表資料（R2）'!$B$7:$AD$144,13,FALSE)</f>
        <v>6</v>
      </c>
      <c r="M24" s="71">
        <f>VLOOKUP($I24,'[6]第２表資料（R2）'!$B$7:$AD$144,14,FALSE)</f>
        <v>6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19</v>
      </c>
      <c r="E26" s="71">
        <f>SUM(E27:E31)</f>
        <v>8</v>
      </c>
      <c r="F26" s="71">
        <f>SUM(F27:F31)</f>
        <v>11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60</v>
      </c>
      <c r="L26" s="71">
        <f>SUM(L27:L31)</f>
        <v>32</v>
      </c>
      <c r="M26" s="71">
        <f>SUM(M27:M31)</f>
        <v>28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6</v>
      </c>
      <c r="E27" s="71">
        <f>VLOOKUP($B27,'[6]第２表資料（R2）'!$B$7:$AD$144,13,FALSE)</f>
        <v>3</v>
      </c>
      <c r="F27" s="71">
        <f>VLOOKUP($B27,'[6]第２表資料（R2）'!$B$7:$AD$144,14,FALSE)</f>
        <v>3</v>
      </c>
      <c r="G27" s="54"/>
      <c r="H27" s="15"/>
      <c r="I27" s="68" t="s">
        <v>101</v>
      </c>
      <c r="J27" s="69"/>
      <c r="K27" s="70">
        <f>SUM(L27:M27)</f>
        <v>10</v>
      </c>
      <c r="L27" s="71">
        <f>VLOOKUP($I27,'[6]第２表資料（R2）'!$B$7:$AD$144,13,FALSE)</f>
        <v>7</v>
      </c>
      <c r="M27" s="71">
        <f>VLOOKUP($I27,'[6]第２表資料（R2）'!$B$7:$AD$144,14,FALSE)</f>
        <v>3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4</v>
      </c>
      <c r="E28" s="71">
        <f>VLOOKUP($B28,'[6]第２表資料（R2）'!$B$7:$AD$144,13,FALSE)</f>
        <v>2</v>
      </c>
      <c r="F28" s="71">
        <f>VLOOKUP($B28,'[6]第２表資料（R2）'!$B$7:$AD$144,14,FALSE)</f>
        <v>2</v>
      </c>
      <c r="G28" s="54"/>
      <c r="H28" s="67"/>
      <c r="I28" s="68" t="s">
        <v>103</v>
      </c>
      <c r="J28" s="69"/>
      <c r="K28" s="70">
        <f>SUM(L28:M28)</f>
        <v>12</v>
      </c>
      <c r="L28" s="71">
        <f>VLOOKUP($I28,'[6]第２表資料（R2）'!$B$7:$AD$144,13,FALSE)</f>
        <v>7</v>
      </c>
      <c r="M28" s="71">
        <f>VLOOKUP($I28,'[6]第２表資料（R2）'!$B$7:$AD$144,14,FALSE)</f>
        <v>5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4</v>
      </c>
      <c r="E29" s="71">
        <f>VLOOKUP($B29,'[6]第２表資料（R2）'!$B$7:$AD$144,13,FALSE)</f>
        <v>1</v>
      </c>
      <c r="F29" s="71">
        <f>VLOOKUP($B29,'[6]第２表資料（R2）'!$B$7:$AD$144,14,FALSE)</f>
        <v>3</v>
      </c>
      <c r="G29" s="54"/>
      <c r="H29" s="67"/>
      <c r="I29" s="68" t="s">
        <v>105</v>
      </c>
      <c r="J29" s="69"/>
      <c r="K29" s="70">
        <f>SUM(L29:M29)</f>
        <v>12</v>
      </c>
      <c r="L29" s="71">
        <f>VLOOKUP($I29,'[6]第２表資料（R2）'!$B$7:$AD$144,13,FALSE)</f>
        <v>8</v>
      </c>
      <c r="M29" s="71">
        <f>VLOOKUP($I29,'[6]第２表資料（R2）'!$B$7:$AD$144,14,FALSE)</f>
        <v>4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3</v>
      </c>
      <c r="E30" s="71">
        <f>VLOOKUP($B30,'[6]第２表資料（R2）'!$B$7:$AD$144,13,FALSE)</f>
        <v>2</v>
      </c>
      <c r="F30" s="71">
        <f>VLOOKUP($B30,'[6]第２表資料（R2）'!$B$7:$AD$144,14,FALSE)</f>
        <v>1</v>
      </c>
      <c r="G30" s="54"/>
      <c r="H30" s="67"/>
      <c r="I30" s="68" t="s">
        <v>107</v>
      </c>
      <c r="J30" s="69"/>
      <c r="K30" s="70">
        <f>SUM(L30:M30)</f>
        <v>11</v>
      </c>
      <c r="L30" s="71">
        <f>VLOOKUP($I30,'[6]第２表資料（R2）'!$B$7:$AD$144,13,FALSE)</f>
        <v>4</v>
      </c>
      <c r="M30" s="71">
        <f>VLOOKUP($I30,'[6]第２表資料（R2）'!$B$7:$AD$144,14,FALSE)</f>
        <v>7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2</v>
      </c>
      <c r="E31" s="71" t="str">
        <f>VLOOKUP($B31,'[6]第２表資料（R2）'!$B$7:$AD$144,13,FALSE)</f>
        <v>-</v>
      </c>
      <c r="F31" s="71">
        <f>VLOOKUP($B31,'[6]第２表資料（R2）'!$B$7:$AD$144,14,FALSE)</f>
        <v>2</v>
      </c>
      <c r="G31" s="54"/>
      <c r="H31" s="67"/>
      <c r="I31" s="68" t="s">
        <v>99</v>
      </c>
      <c r="J31" s="69"/>
      <c r="K31" s="70">
        <f>SUM(L31:M31)</f>
        <v>15</v>
      </c>
      <c r="L31" s="71">
        <f>VLOOKUP($I31,'[6]第２表資料（R2）'!$B$7:$AD$144,13,FALSE)</f>
        <v>6</v>
      </c>
      <c r="M31" s="71">
        <f>VLOOKUP($I31,'[6]第２表資料（R2）'!$B$7:$AD$144,14,FALSE)</f>
        <v>9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9</v>
      </c>
      <c r="E33" s="71">
        <f>SUM(E34:E38)</f>
        <v>6</v>
      </c>
      <c r="F33" s="71">
        <f>SUM(F34:F38)</f>
        <v>3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63</v>
      </c>
      <c r="L33" s="71">
        <f>SUM(L34:L38)</f>
        <v>15</v>
      </c>
      <c r="M33" s="71">
        <f>SUM(M34:M38)</f>
        <v>48</v>
      </c>
    </row>
    <row r="34" spans="1:13" s="62" customFormat="1" ht="9" customHeight="1">
      <c r="A34" s="69"/>
      <c r="B34" s="68" t="s">
        <v>110</v>
      </c>
      <c r="C34" s="69"/>
      <c r="D34" s="70" t="s">
        <v>39</v>
      </c>
      <c r="E34" s="71" t="str">
        <f>VLOOKUP($B34,'[6]第２表資料（R2）'!$B$7:$AD$144,13,FALSE)</f>
        <v>-</v>
      </c>
      <c r="F34" s="71" t="str">
        <f>VLOOKUP($B34,'[6]第２表資料（R2）'!$B$7:$AD$144,14,FALSE)</f>
        <v>-</v>
      </c>
      <c r="G34" s="54"/>
      <c r="H34" s="15"/>
      <c r="I34" s="68" t="s">
        <v>111</v>
      </c>
      <c r="J34" s="69"/>
      <c r="K34" s="70">
        <f>SUM(L34:M34)</f>
        <v>11</v>
      </c>
      <c r="L34" s="71">
        <f>VLOOKUP($I34,'[6]第２表資料（R2）'!$B$7:$AD$144,13,FALSE)</f>
        <v>1</v>
      </c>
      <c r="M34" s="71">
        <f>VLOOKUP($I34,'[6]第２表資料（R2）'!$B$7:$AD$144,14,FALSE)</f>
        <v>10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3</v>
      </c>
      <c r="E35" s="71">
        <f>VLOOKUP($B35,'[6]第２表資料（R2）'!$B$7:$AD$144,13,FALSE)</f>
        <v>3</v>
      </c>
      <c r="F35" s="71" t="str">
        <f>VLOOKUP($B35,'[6]第２表資料（R2）'!$B$7:$AD$144,14,FALSE)</f>
        <v>-</v>
      </c>
      <c r="G35" s="54"/>
      <c r="H35" s="15"/>
      <c r="I35" s="68" t="s">
        <v>113</v>
      </c>
      <c r="J35" s="69"/>
      <c r="K35" s="70">
        <f>SUM(L35:M35)</f>
        <v>14</v>
      </c>
      <c r="L35" s="71">
        <f>VLOOKUP($I35,'[6]第２表資料（R2）'!$B$7:$AD$144,13,FALSE)</f>
        <v>7</v>
      </c>
      <c r="M35" s="71">
        <f>VLOOKUP($I35,'[6]第２表資料（R2）'!$B$7:$AD$144,14,FALSE)</f>
        <v>7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3</v>
      </c>
      <c r="E36" s="71">
        <f>VLOOKUP($B36,'[6]第２表資料（R2）'!$B$7:$AD$144,13,FALSE)</f>
        <v>2</v>
      </c>
      <c r="F36" s="71">
        <f>VLOOKUP($B36,'[6]第２表資料（R2）'!$B$7:$AD$144,14,FALSE)</f>
        <v>1</v>
      </c>
      <c r="G36" s="54"/>
      <c r="H36" s="67"/>
      <c r="I36" s="68" t="s">
        <v>115</v>
      </c>
      <c r="J36" s="69"/>
      <c r="K36" s="70">
        <f>SUM(L36:M36)</f>
        <v>14</v>
      </c>
      <c r="L36" s="71">
        <f>VLOOKUP($I36,'[6]第２表資料（R2）'!$B$7:$AD$144,13,FALSE)</f>
        <v>1</v>
      </c>
      <c r="M36" s="71">
        <f>VLOOKUP($I36,'[6]第２表資料（R2）'!$B$7:$AD$144,14,FALSE)</f>
        <v>13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2</v>
      </c>
      <c r="E37" s="71">
        <f>VLOOKUP($B37,'[6]第２表資料（R2）'!$B$7:$AD$144,13,FALSE)</f>
        <v>1</v>
      </c>
      <c r="F37" s="71">
        <f>VLOOKUP($B37,'[6]第２表資料（R2）'!$B$7:$AD$144,14,FALSE)</f>
        <v>1</v>
      </c>
      <c r="G37" s="54"/>
      <c r="H37" s="67"/>
      <c r="I37" s="68" t="s">
        <v>117</v>
      </c>
      <c r="J37" s="69"/>
      <c r="K37" s="70">
        <f>SUM(L37:M37)</f>
        <v>11</v>
      </c>
      <c r="L37" s="71">
        <f>VLOOKUP($I37,'[6]第２表資料（R2）'!$B$7:$AD$144,13,FALSE)</f>
        <v>1</v>
      </c>
      <c r="M37" s="71">
        <f>VLOOKUP($I37,'[6]第２表資料（R2）'!$B$7:$AD$144,14,FALSE)</f>
        <v>10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1</v>
      </c>
      <c r="E38" s="71" t="str">
        <f>VLOOKUP($B38,'[6]第２表資料（R2）'!$B$7:$AD$144,13,FALSE)</f>
        <v>-</v>
      </c>
      <c r="F38" s="71">
        <f>VLOOKUP($B38,'[6]第２表資料（R2）'!$B$7:$AD$144,14,FALSE)</f>
        <v>1</v>
      </c>
      <c r="G38" s="54"/>
      <c r="H38" s="67"/>
      <c r="I38" s="68" t="s">
        <v>109</v>
      </c>
      <c r="J38" s="69"/>
      <c r="K38" s="70">
        <f>SUM(L38:M38)</f>
        <v>13</v>
      </c>
      <c r="L38" s="71">
        <f>VLOOKUP($I38,'[6]第２表資料（R2）'!$B$7:$AD$144,13,FALSE)</f>
        <v>5</v>
      </c>
      <c r="M38" s="71">
        <f>VLOOKUP($I38,'[6]第２表資料（R2）'!$B$7:$AD$144,14,FALSE)</f>
        <v>8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12</v>
      </c>
      <c r="E40" s="71">
        <f>SUM(E41:E45)</f>
        <v>8</v>
      </c>
      <c r="F40" s="71">
        <f>SUM(F41:F45)</f>
        <v>4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47</v>
      </c>
      <c r="L40" s="71">
        <f>SUM(L41:L45)</f>
        <v>16</v>
      </c>
      <c r="M40" s="71">
        <f>SUM(M41:M45)</f>
        <v>31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1</v>
      </c>
      <c r="E41" s="71">
        <f>VLOOKUP($B41,'[6]第２表資料（R2）'!$B$7:$AD$144,13,FALSE)</f>
        <v>1</v>
      </c>
      <c r="F41" s="71" t="str">
        <f>VLOOKUP($B41,'[6]第２表資料（R2）'!$B$7:$AD$144,14,FALSE)</f>
        <v>-</v>
      </c>
      <c r="G41" s="54"/>
      <c r="H41" s="15"/>
      <c r="I41" s="68" t="s">
        <v>121</v>
      </c>
      <c r="J41" s="69"/>
      <c r="K41" s="70">
        <f>SUM(L41:M41)</f>
        <v>15</v>
      </c>
      <c r="L41" s="71">
        <f>VLOOKUP($I41,'[6]第２表資料（R2）'!$B$7:$AD$144,13,FALSE)</f>
        <v>7</v>
      </c>
      <c r="M41" s="71">
        <f>VLOOKUP($I41,'[6]第２表資料（R2）'!$B$7:$AD$144,14,FALSE)</f>
        <v>8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5</v>
      </c>
      <c r="E42" s="71">
        <f>VLOOKUP($B42,'[6]第２表資料（R2）'!$B$7:$AD$144,13,FALSE)</f>
        <v>4</v>
      </c>
      <c r="F42" s="71">
        <f>VLOOKUP($B42,'[6]第２表資料（R2）'!$B$7:$AD$144,14,FALSE)</f>
        <v>1</v>
      </c>
      <c r="G42" s="54"/>
      <c r="H42" s="15"/>
      <c r="I42" s="68" t="s">
        <v>123</v>
      </c>
      <c r="J42" s="69"/>
      <c r="K42" s="70">
        <f>SUM(L42:M42)</f>
        <v>9</v>
      </c>
      <c r="L42" s="71">
        <f>VLOOKUP($I42,'[6]第２表資料（R2）'!$B$7:$AD$144,13,FALSE)</f>
        <v>3</v>
      </c>
      <c r="M42" s="71">
        <f>VLOOKUP($I42,'[6]第２表資料（R2）'!$B$7:$AD$144,14,FALSE)</f>
        <v>6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1</v>
      </c>
      <c r="E43" s="71">
        <f>VLOOKUP($B43,'[6]第２表資料（R2）'!$B$7:$AD$144,13,FALSE)</f>
        <v>1</v>
      </c>
      <c r="F43" s="71" t="str">
        <f>VLOOKUP($B43,'[6]第２表資料（R2）'!$B$7:$AD$144,14,FALSE)</f>
        <v>-</v>
      </c>
      <c r="G43" s="54"/>
      <c r="H43" s="15"/>
      <c r="I43" s="68" t="s">
        <v>125</v>
      </c>
      <c r="J43" s="69"/>
      <c r="K43" s="70">
        <f>SUM(L43:M43)</f>
        <v>8</v>
      </c>
      <c r="L43" s="71">
        <f>VLOOKUP($I43,'[6]第２表資料（R2）'!$B$7:$AD$144,13,FALSE)</f>
        <v>2</v>
      </c>
      <c r="M43" s="71">
        <f>VLOOKUP($I43,'[6]第２表資料（R2）'!$B$7:$AD$144,14,FALSE)</f>
        <v>6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3</v>
      </c>
      <c r="E44" s="71">
        <f>VLOOKUP($B44,'[6]第２表資料（R2）'!$B$7:$AD$144,13,FALSE)</f>
        <v>1</v>
      </c>
      <c r="F44" s="71">
        <f>VLOOKUP($B44,'[6]第２表資料（R2）'!$B$7:$AD$144,14,FALSE)</f>
        <v>2</v>
      </c>
      <c r="G44" s="54"/>
      <c r="H44" s="67"/>
      <c r="I44" s="68" t="s">
        <v>127</v>
      </c>
      <c r="J44" s="69"/>
      <c r="K44" s="70">
        <f>SUM(L44:M44)</f>
        <v>9</v>
      </c>
      <c r="L44" s="71">
        <f>VLOOKUP($I44,'[6]第２表資料（R2）'!$B$7:$AD$144,13,FALSE)</f>
        <v>3</v>
      </c>
      <c r="M44" s="71">
        <f>VLOOKUP($I44,'[6]第２表資料（R2）'!$B$7:$AD$144,14,FALSE)</f>
        <v>6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2</v>
      </c>
      <c r="E45" s="71">
        <f>VLOOKUP($B45,'[6]第２表資料（R2）'!$B$7:$AD$144,13,FALSE)</f>
        <v>1</v>
      </c>
      <c r="F45" s="71">
        <f>VLOOKUP($B45,'[6]第２表資料（R2）'!$B$7:$AD$144,14,FALSE)</f>
        <v>1</v>
      </c>
      <c r="G45" s="54"/>
      <c r="H45" s="67"/>
      <c r="I45" s="68" t="s">
        <v>119</v>
      </c>
      <c r="J45" s="69"/>
      <c r="K45" s="70">
        <f>SUM(L45:M45)</f>
        <v>6</v>
      </c>
      <c r="L45" s="71">
        <f>VLOOKUP($I45,'[6]第２表資料（R2）'!$B$7:$AD$144,13,FALSE)</f>
        <v>1</v>
      </c>
      <c r="M45" s="71">
        <f>VLOOKUP($I45,'[6]第２表資料（R2）'!$B$7:$AD$144,14,FALSE)</f>
        <v>5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13</v>
      </c>
      <c r="E47" s="71">
        <f>SUM(E48:E52)</f>
        <v>7</v>
      </c>
      <c r="F47" s="71">
        <f>SUM(F48:F52)</f>
        <v>6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31</v>
      </c>
      <c r="L47" s="71">
        <f>SUM(L48:L52)</f>
        <v>9</v>
      </c>
      <c r="M47" s="71">
        <f>SUM(M48:M52)</f>
        <v>22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3</v>
      </c>
      <c r="E48" s="71">
        <f>VLOOKUP($B48,'[6]第２表資料（R2）'!$B$7:$AD$144,13,FALSE)</f>
        <v>1</v>
      </c>
      <c r="F48" s="71">
        <f>VLOOKUP($B48,'[6]第２表資料（R2）'!$B$7:$AD$144,14,FALSE)</f>
        <v>2</v>
      </c>
      <c r="G48" s="54"/>
      <c r="H48" s="67"/>
      <c r="I48" s="68" t="s">
        <v>131</v>
      </c>
      <c r="J48" s="69"/>
      <c r="K48" s="70">
        <f>SUM(L48:M48)</f>
        <v>5</v>
      </c>
      <c r="L48" s="71">
        <f>VLOOKUP($I48,'[6]第２表資料（R2）'!$B$7:$AD$144,13,FALSE)</f>
        <v>2</v>
      </c>
      <c r="M48" s="71">
        <f>VLOOKUP($I48,'[6]第２表資料（R2）'!$B$7:$AD$144,14,FALSE)</f>
        <v>3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4</v>
      </c>
      <c r="E49" s="71">
        <f>VLOOKUP($B49,'[6]第２表資料（R2）'!$B$7:$AD$144,13,FALSE)</f>
        <v>3</v>
      </c>
      <c r="F49" s="71">
        <f>VLOOKUP($B49,'[6]第２表資料（R2）'!$B$7:$AD$144,14,FALSE)</f>
        <v>1</v>
      </c>
      <c r="G49" s="54"/>
      <c r="H49" s="15"/>
      <c r="I49" s="68" t="s">
        <v>133</v>
      </c>
      <c r="J49" s="69"/>
      <c r="K49" s="70">
        <f>SUM(L49:M49)</f>
        <v>8</v>
      </c>
      <c r="L49" s="71">
        <f>VLOOKUP($I49,'[6]第２表資料（R2）'!$B$7:$AD$144,13,FALSE)</f>
        <v>2</v>
      </c>
      <c r="M49" s="71">
        <f>VLOOKUP($I49,'[6]第２表資料（R2）'!$B$7:$AD$144,14,FALSE)</f>
        <v>6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1</v>
      </c>
      <c r="E50" s="71">
        <f>VLOOKUP($B50,'[6]第２表資料（R2）'!$B$7:$AD$144,13,FALSE)</f>
        <v>1</v>
      </c>
      <c r="F50" s="71" t="str">
        <f>VLOOKUP($B50,'[6]第２表資料（R2）'!$B$7:$AD$144,14,FALSE)</f>
        <v>-</v>
      </c>
      <c r="G50" s="54"/>
      <c r="H50" s="15"/>
      <c r="I50" s="68" t="s">
        <v>135</v>
      </c>
      <c r="J50" s="69"/>
      <c r="K50" s="70">
        <f>SUM(L50:M50)</f>
        <v>8</v>
      </c>
      <c r="L50" s="71">
        <f>VLOOKUP($I50,'[6]第２表資料（R2）'!$B$7:$AD$144,13,FALSE)</f>
        <v>3</v>
      </c>
      <c r="M50" s="71">
        <f>VLOOKUP($I50,'[6]第２表資料（R2）'!$B$7:$AD$144,14,FALSE)</f>
        <v>5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1</v>
      </c>
      <c r="E51" s="71" t="str">
        <f>VLOOKUP($B51,'[6]第２表資料（R2）'!$B$7:$AD$144,13,FALSE)</f>
        <v>-</v>
      </c>
      <c r="F51" s="71">
        <f>VLOOKUP($B51,'[6]第２表資料（R2）'!$B$7:$AD$144,14,FALSE)</f>
        <v>1</v>
      </c>
      <c r="G51" s="54"/>
      <c r="H51" s="15"/>
      <c r="I51" s="68" t="s">
        <v>137</v>
      </c>
      <c r="J51" s="69"/>
      <c r="K51" s="70">
        <f>SUM(L51:M51)</f>
        <v>5</v>
      </c>
      <c r="L51" s="71">
        <f>VLOOKUP($I51,'[6]第２表資料（R2）'!$B$7:$AD$144,13,FALSE)</f>
        <v>2</v>
      </c>
      <c r="M51" s="71">
        <f>VLOOKUP($I51,'[6]第２表資料（R2）'!$B$7:$AD$144,14,FALSE)</f>
        <v>3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4</v>
      </c>
      <c r="E52" s="71">
        <f>VLOOKUP($B52,'[6]第２表資料（R2）'!$B$7:$AD$144,13,FALSE)</f>
        <v>2</v>
      </c>
      <c r="F52" s="71">
        <f>VLOOKUP($B52,'[6]第２表資料（R2）'!$B$7:$AD$144,14,FALSE)</f>
        <v>2</v>
      </c>
      <c r="G52" s="54"/>
      <c r="H52" s="67"/>
      <c r="I52" s="68" t="s">
        <v>129</v>
      </c>
      <c r="J52" s="69"/>
      <c r="K52" s="70">
        <f>SUM(L52:M52)</f>
        <v>5</v>
      </c>
      <c r="L52" s="71" t="str">
        <f>VLOOKUP($I52,'[6]第２表資料（R2）'!$B$7:$AD$144,13,FALSE)</f>
        <v>-</v>
      </c>
      <c r="M52" s="71">
        <f>VLOOKUP($I52,'[6]第２表資料（R2）'!$B$7:$AD$144,14,FALSE)</f>
        <v>5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12</v>
      </c>
      <c r="E54" s="71">
        <f>SUM(E55:E59)</f>
        <v>8</v>
      </c>
      <c r="F54" s="71">
        <f>SUM(F55:F59)</f>
        <v>4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6</v>
      </c>
      <c r="L54" s="71" t="s">
        <v>39</v>
      </c>
      <c r="M54" s="71">
        <f>SUM(M55:M59)</f>
        <v>6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5</v>
      </c>
      <c r="E55" s="71">
        <f>VLOOKUP($B55,'[6]第２表資料（R2）'!$B$7:$AD$144,13,FALSE)</f>
        <v>3</v>
      </c>
      <c r="F55" s="71">
        <f>VLOOKUP($B55,'[6]第２表資料（R2）'!$B$7:$AD$144,14,FALSE)</f>
        <v>2</v>
      </c>
      <c r="G55" s="54"/>
      <c r="H55" s="67"/>
      <c r="I55" s="68" t="s">
        <v>141</v>
      </c>
      <c r="J55" s="69"/>
      <c r="K55" s="70">
        <f t="shared" ref="K55:K58" si="0">SUM(L55:M55)</f>
        <v>1</v>
      </c>
      <c r="L55" s="71" t="str">
        <f>VLOOKUP($I55,'[6]第２表資料（R2）'!$B$7:$AD$144,13,FALSE)</f>
        <v>-</v>
      </c>
      <c r="M55" s="71">
        <f>VLOOKUP($I55,'[6]第２表資料（R2）'!$B$7:$AD$144,14,FALSE)</f>
        <v>1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1</v>
      </c>
      <c r="E56" s="71">
        <f>VLOOKUP($B56,'[6]第２表資料（R2）'!$B$7:$AD$144,13,FALSE)</f>
        <v>1</v>
      </c>
      <c r="F56" s="71" t="str">
        <f>VLOOKUP($B56,'[6]第２表資料（R2）'!$B$7:$AD$144,14,FALSE)</f>
        <v>-</v>
      </c>
      <c r="G56" s="54"/>
      <c r="H56" s="67"/>
      <c r="I56" s="68" t="s">
        <v>143</v>
      </c>
      <c r="J56" s="69"/>
      <c r="K56" s="70">
        <f t="shared" si="0"/>
        <v>1</v>
      </c>
      <c r="L56" s="71" t="str">
        <f>VLOOKUP($I56,'[6]第２表資料（R2）'!$B$7:$AD$144,13,FALSE)</f>
        <v>-</v>
      </c>
      <c r="M56" s="71">
        <f>VLOOKUP($I56,'[6]第２表資料（R2）'!$B$7:$AD$144,14,FALSE)</f>
        <v>1</v>
      </c>
    </row>
    <row r="57" spans="1:13" s="62" customFormat="1" ht="9" customHeight="1">
      <c r="A57" s="69"/>
      <c r="B57" s="68" t="s">
        <v>144</v>
      </c>
      <c r="C57" s="69"/>
      <c r="D57" s="70" t="s">
        <v>39</v>
      </c>
      <c r="E57" s="71" t="str">
        <f>VLOOKUP($B57,'[6]第２表資料（R2）'!$B$7:$AD$144,13,FALSE)</f>
        <v>-</v>
      </c>
      <c r="F57" s="71" t="str">
        <f>VLOOKUP($B57,'[6]第２表資料（R2）'!$B$7:$AD$144,14,FALSE)</f>
        <v>-</v>
      </c>
      <c r="G57" s="54"/>
      <c r="H57" s="15"/>
      <c r="I57" s="68" t="s">
        <v>145</v>
      </c>
      <c r="J57" s="69"/>
      <c r="K57" s="70">
        <f t="shared" si="0"/>
        <v>3</v>
      </c>
      <c r="L57" s="71" t="str">
        <f>VLOOKUP($I57,'[6]第２表資料（R2）'!$B$7:$AD$144,13,FALSE)</f>
        <v>-</v>
      </c>
      <c r="M57" s="71">
        <f>VLOOKUP($I57,'[6]第２表資料（R2）'!$B$7:$AD$144,14,FALSE)</f>
        <v>3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2</v>
      </c>
      <c r="E58" s="71">
        <f>VLOOKUP($B58,'[6]第２表資料（R2）'!$B$7:$AD$144,13,FALSE)</f>
        <v>1</v>
      </c>
      <c r="F58" s="71">
        <f>VLOOKUP($B58,'[6]第２表資料（R2）'!$B$7:$AD$144,14,FALSE)</f>
        <v>1</v>
      </c>
      <c r="G58" s="54"/>
      <c r="H58" s="15"/>
      <c r="I58" s="68" t="s">
        <v>147</v>
      </c>
      <c r="J58" s="69"/>
      <c r="K58" s="70">
        <f t="shared" si="0"/>
        <v>1</v>
      </c>
      <c r="L58" s="71" t="str">
        <f>VLOOKUP($I58,'[6]第２表資料（R2）'!$B$7:$AD$144,13,FALSE)</f>
        <v>-</v>
      </c>
      <c r="M58" s="71">
        <f>VLOOKUP($I58,'[6]第２表資料（R2）'!$B$7:$AD$144,14,FALSE)</f>
        <v>1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4</v>
      </c>
      <c r="E59" s="71">
        <f>VLOOKUP($B59,'[6]第２表資料（R2）'!$B$7:$AD$144,13,FALSE)</f>
        <v>3</v>
      </c>
      <c r="F59" s="71">
        <f>VLOOKUP($B59,'[6]第２表資料（R2）'!$B$7:$AD$144,14,FALSE)</f>
        <v>1</v>
      </c>
      <c r="G59" s="54"/>
      <c r="H59" s="15"/>
      <c r="I59" s="68" t="s">
        <v>139</v>
      </c>
      <c r="J59" s="69"/>
      <c r="K59" s="70" t="s">
        <v>39</v>
      </c>
      <c r="L59" s="71" t="str">
        <f>VLOOKUP($I59,'[6]第２表資料（R2）'!$B$7:$AD$144,13,FALSE)</f>
        <v>-</v>
      </c>
      <c r="M59" s="71" t="str">
        <f>VLOOKUP($I59,'[6]第２表資料（R2）'!$B$7:$AD$144,14,FALSE)</f>
        <v>-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23</v>
      </c>
      <c r="E61" s="71">
        <f>SUM(E62:E66)</f>
        <v>9</v>
      </c>
      <c r="F61" s="71">
        <f>SUM(F62:F66)</f>
        <v>14</v>
      </c>
      <c r="G61" s="54"/>
      <c r="H61" s="859" t="s">
        <v>150</v>
      </c>
      <c r="I61" s="860"/>
      <c r="J61" s="860"/>
      <c r="K61" s="70">
        <f>SUM(L61:M61)</f>
        <v>1</v>
      </c>
      <c r="L61" s="74" t="str">
        <f>'[6]第２表資料（R2）'!N146</f>
        <v>-</v>
      </c>
      <c r="M61" s="74">
        <f>'[6]第２表資料（R2）'!O146</f>
        <v>1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4</v>
      </c>
      <c r="E62" s="71">
        <f>VLOOKUP($B62,'[6]第２表資料（R2）'!$B$7:$AD$144,13,FALSE)</f>
        <v>4</v>
      </c>
      <c r="F62" s="71" t="str">
        <f>VLOOKUP($B62,'[6]第２表資料（R2）'!$B$7:$AD$144,14,FALSE)</f>
        <v>-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4</v>
      </c>
      <c r="E63" s="71">
        <f>VLOOKUP($B63,'[6]第２表資料（R2）'!$B$7:$AD$144,13,FALSE)</f>
        <v>1</v>
      </c>
      <c r="F63" s="71">
        <f>VLOOKUP($B63,'[6]第２表資料（R2）'!$B$7:$AD$144,14,FALSE)</f>
        <v>3</v>
      </c>
      <c r="G63" s="54"/>
      <c r="H63" s="859" t="s">
        <v>153</v>
      </c>
      <c r="I63" s="860"/>
      <c r="J63" s="860"/>
      <c r="K63" s="70">
        <f t="shared" ref="K63" si="1">SUM(L63:M63)</f>
        <v>6</v>
      </c>
      <c r="L63" s="74">
        <f>'[6]第２表資料（R2）'!N148</f>
        <v>6</v>
      </c>
      <c r="M63" s="74" t="str">
        <f>'[6]第２表資料（R2）'!O148</f>
        <v>-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3</v>
      </c>
      <c r="E64" s="71">
        <f>VLOOKUP($B64,'[6]第２表資料（R2）'!$B$7:$AD$144,13,FALSE)</f>
        <v>1</v>
      </c>
      <c r="F64" s="71">
        <f>VLOOKUP($B64,'[6]第２表資料（R2）'!$B$7:$AD$144,14,FALSE)</f>
        <v>2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5</v>
      </c>
      <c r="E65" s="71" t="str">
        <f>VLOOKUP($B65,'[6]第２表資料（R2）'!$B$7:$AD$144,13,FALSE)</f>
        <v>-</v>
      </c>
      <c r="F65" s="71">
        <f>VLOOKUP($B65,'[6]第２表資料（R2）'!$B$7:$AD$144,14,FALSE)</f>
        <v>5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7</v>
      </c>
      <c r="E66" s="71">
        <f>VLOOKUP($B66,'[6]第２表資料（R2）'!$B$7:$AD$144,13,FALSE)</f>
        <v>3</v>
      </c>
      <c r="F66" s="71">
        <f>VLOOKUP($B66,'[6]第２表資料（R2）'!$B$7:$AD$144,14,FALSE)</f>
        <v>4</v>
      </c>
      <c r="G66" s="54"/>
      <c r="H66" s="859" t="s">
        <v>157</v>
      </c>
      <c r="I66" s="860"/>
      <c r="J66" s="860"/>
      <c r="K66" s="70">
        <f>SUM(D19,D12,D5)</f>
        <v>39</v>
      </c>
      <c r="L66" s="71">
        <f>SUM(E19,E12,E5)</f>
        <v>16</v>
      </c>
      <c r="M66" s="71">
        <f>SUM(F19,F12,F5)</f>
        <v>23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29</v>
      </c>
      <c r="E68" s="71">
        <f>SUM(E69:E73)</f>
        <v>12</v>
      </c>
      <c r="F68" s="71">
        <f>SUM(F69:F73)</f>
        <v>17</v>
      </c>
      <c r="G68" s="54"/>
      <c r="H68" s="859" t="s">
        <v>159</v>
      </c>
      <c r="I68" s="860"/>
      <c r="J68" s="860"/>
      <c r="K68" s="79">
        <f>SUM(D82,D75,D68,D61,D54,D47,D40,D33,D26,K5)</f>
        <v>223</v>
      </c>
      <c r="L68" s="74">
        <f>SUM(E82,E75,E68,E61,E54,E47,E40,E33,E26,L5)</f>
        <v>113</v>
      </c>
      <c r="M68" s="74">
        <f>SUM(F82,F75,F68,F61,F54,F47,F40,F33,F26,M5)</f>
        <v>110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7</v>
      </c>
      <c r="E69" s="71">
        <f>VLOOKUP($B69,'[6]第２表資料（R2）'!$B$7:$AD$144,13,FALSE)</f>
        <v>4</v>
      </c>
      <c r="F69" s="71">
        <f>VLOOKUP($B69,'[6]第２表資料（R2）'!$B$7:$AD$144,14,FALSE)</f>
        <v>3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5</v>
      </c>
      <c r="E70" s="71">
        <f>VLOOKUP($B70,'[6]第２表資料（R2）'!$B$7:$AD$144,13,FALSE)</f>
        <v>1</v>
      </c>
      <c r="F70" s="71">
        <f>VLOOKUP($B70,'[6]第２表資料（R2）'!$B$7:$AD$144,14,FALSE)</f>
        <v>4</v>
      </c>
      <c r="G70" s="52"/>
      <c r="H70" s="859" t="s">
        <v>162</v>
      </c>
      <c r="I70" s="860"/>
      <c r="J70" s="860"/>
      <c r="K70" s="70">
        <f>SUM(K12,K19,K26,K33,K40,K47,K54,K61)</f>
        <v>349</v>
      </c>
      <c r="L70" s="71">
        <f>SUM(L12,L19,L26,L33,L40,L47,L54,L61)</f>
        <v>140</v>
      </c>
      <c r="M70" s="71">
        <f>SUM(M12,M19,M26,M33,M40,M47,M54,M61)</f>
        <v>209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5</v>
      </c>
      <c r="E71" s="71">
        <f>VLOOKUP($B71,'[6]第２表資料（R2）'!$B$7:$AD$144,13,FALSE)</f>
        <v>1</v>
      </c>
      <c r="F71" s="71">
        <f>VLOOKUP($B71,'[6]第２表資料（R2）'!$B$7:$AD$144,14,FALSE)</f>
        <v>4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5</v>
      </c>
      <c r="E72" s="71">
        <f>VLOOKUP($B72,'[6]第２表資料（R2）'!$B$7:$AD$144,13,FALSE)</f>
        <v>4</v>
      </c>
      <c r="F72" s="71">
        <f>VLOOKUP($B72,'[6]第２表資料（R2）'!$B$7:$AD$144,14,FALSE)</f>
        <v>1</v>
      </c>
      <c r="G72" s="80"/>
      <c r="H72" s="859" t="s">
        <v>165</v>
      </c>
      <c r="I72" s="861"/>
      <c r="J72" s="862"/>
      <c r="K72" s="70">
        <f>SUM(K12,K19)</f>
        <v>141</v>
      </c>
      <c r="L72" s="71">
        <f>SUM(L12,L19)</f>
        <v>68</v>
      </c>
      <c r="M72" s="71">
        <f>SUM(M12,M19)</f>
        <v>73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7</v>
      </c>
      <c r="E73" s="71">
        <f>VLOOKUP($B73,'[6]第２表資料（R2）'!$B$7:$AD$144,13,FALSE)</f>
        <v>2</v>
      </c>
      <c r="F73" s="71">
        <f>VLOOKUP($B73,'[6]第２表資料（R2）'!$B$7:$AD$144,14,FALSE)</f>
        <v>5</v>
      </c>
      <c r="G73" s="80"/>
      <c r="H73" s="859" t="s">
        <v>166</v>
      </c>
      <c r="I73" s="861"/>
      <c r="J73" s="862"/>
      <c r="K73" s="70">
        <f>SUM(K26,K33,K40,K47,K54,K61)</f>
        <v>208</v>
      </c>
      <c r="L73" s="71">
        <f>SUM(L26,L33,L40,L47,L54,L61)</f>
        <v>72</v>
      </c>
      <c r="M73" s="71">
        <f>SUM(M26,M33,M40,M47,M54,M61)</f>
        <v>136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38</v>
      </c>
      <c r="E75" s="71">
        <f>SUM(E76:E80)</f>
        <v>18</v>
      </c>
      <c r="F75" s="71">
        <f>SUM(F76:F80)</f>
        <v>20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9</v>
      </c>
      <c r="E76" s="71">
        <f>VLOOKUP($B76,'[6]第２表資料（R2）'!$B$7:$AD$144,13,FALSE)</f>
        <v>5</v>
      </c>
      <c r="F76" s="71">
        <f>VLOOKUP($B76,'[6]第２表資料（R2）'!$B$7:$AD$144,14,FALSE)</f>
        <v>4</v>
      </c>
      <c r="G76" s="52"/>
      <c r="H76" s="859" t="s">
        <v>157</v>
      </c>
      <c r="I76" s="860"/>
      <c r="J76" s="860"/>
      <c r="K76" s="81">
        <f>K66/(D3-K63)*100</f>
        <v>6.3829787234042552</v>
      </c>
      <c r="L76" s="82">
        <f>L66/(E3-L63)*100</f>
        <v>5.9479553903345721</v>
      </c>
      <c r="M76" s="82">
        <f>M66/(F3-M63)*100</f>
        <v>6.7251461988304087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8</v>
      </c>
      <c r="E77" s="71">
        <f>VLOOKUP($B77,'[6]第２表資料（R2）'!$B$7:$AD$144,13,FALSE)</f>
        <v>4</v>
      </c>
      <c r="F77" s="71">
        <f>VLOOKUP($B77,'[6]第２表資料（R2）'!$B$7:$AD$144,14,FALSE)</f>
        <v>4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5</v>
      </c>
      <c r="E78" s="71">
        <f>VLOOKUP($B78,'[6]第２表資料（R2）'!$B$7:$AD$144,13,FALSE)</f>
        <v>3</v>
      </c>
      <c r="F78" s="71">
        <f>VLOOKUP($B78,'[6]第２表資料（R2）'!$B$7:$AD$144,14,FALSE)</f>
        <v>2</v>
      </c>
      <c r="G78" s="52"/>
      <c r="H78" s="859" t="s">
        <v>159</v>
      </c>
      <c r="I78" s="860"/>
      <c r="J78" s="860"/>
      <c r="K78" s="83">
        <f>K68/(D3-K63)*100</f>
        <v>36.497545008183309</v>
      </c>
      <c r="L78" s="84">
        <f>L68/(E3-L63)*100</f>
        <v>42.007434944237922</v>
      </c>
      <c r="M78" s="84">
        <f>M68/(F3-M63)*100</f>
        <v>32.163742690058477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9</v>
      </c>
      <c r="E79" s="71">
        <f>VLOOKUP($B79,'[6]第２表資料（R2）'!$B$7:$AD$144,13,FALSE)</f>
        <v>4</v>
      </c>
      <c r="F79" s="71">
        <f>VLOOKUP($B79,'[6]第２表資料（R2）'!$B$7:$AD$144,14,FALSE)</f>
        <v>5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7</v>
      </c>
      <c r="E80" s="71">
        <f>VLOOKUP($B80,'[6]第２表資料（R2）'!$B$7:$AD$144,13,FALSE)</f>
        <v>2</v>
      </c>
      <c r="F80" s="71">
        <f>VLOOKUP($B80,'[6]第２表資料（R2）'!$B$7:$AD$144,14,FALSE)</f>
        <v>5</v>
      </c>
      <c r="G80" s="52"/>
      <c r="H80" s="859" t="s">
        <v>162</v>
      </c>
      <c r="I80" s="860"/>
      <c r="J80" s="860"/>
      <c r="K80" s="86">
        <f>K70/(D3-K63)*100</f>
        <v>57.119476268412441</v>
      </c>
      <c r="L80" s="87">
        <f>L70/(E3-L63)*100</f>
        <v>52.044609665427508</v>
      </c>
      <c r="M80" s="87">
        <f>M70/(F3-M63)*100</f>
        <v>61.111111111111114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37</v>
      </c>
      <c r="E82" s="71">
        <f>SUM(E83:E87)</f>
        <v>20</v>
      </c>
      <c r="F82" s="71">
        <f>SUM(F83:F87)</f>
        <v>17</v>
      </c>
      <c r="G82" s="52"/>
      <c r="H82" s="859" t="s">
        <v>165</v>
      </c>
      <c r="I82" s="861"/>
      <c r="J82" s="862"/>
      <c r="K82" s="86">
        <f>K72/(D3-K63)*100</f>
        <v>23.076923076923077</v>
      </c>
      <c r="L82" s="87">
        <f>L72/(E3-L63)*100</f>
        <v>25.278810408921931</v>
      </c>
      <c r="M82" s="87">
        <f>M72/(F3-M63)*100</f>
        <v>21.345029239766081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6</v>
      </c>
      <c r="E83" s="71">
        <f>VLOOKUP($B83,'[6]第２表資料（R2）'!$B$7:$AD$144,13,FALSE)</f>
        <v>3</v>
      </c>
      <c r="F83" s="71">
        <f>VLOOKUP($B83,'[6]第２表資料（R2）'!$B$7:$AD$144,14,FALSE)</f>
        <v>3</v>
      </c>
      <c r="G83" s="52"/>
      <c r="H83" s="859" t="s">
        <v>166</v>
      </c>
      <c r="I83" s="861"/>
      <c r="J83" s="862"/>
      <c r="K83" s="86">
        <f>K73/(D3-K63)*100</f>
        <v>34.042553191489361</v>
      </c>
      <c r="L83" s="87">
        <f>L73/(E3-L63)*100</f>
        <v>26.765799256505574</v>
      </c>
      <c r="M83" s="87">
        <f>M73/(F3-M63)*100</f>
        <v>39.76608187134503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3</v>
      </c>
      <c r="E84" s="71">
        <f>VLOOKUP($B84,'[6]第２表資料（R2）'!$B$7:$AD$144,13,FALSE)</f>
        <v>1</v>
      </c>
      <c r="F84" s="71">
        <f>VLOOKUP($B84,'[6]第２表資料（R2）'!$B$7:$AD$144,14,FALSE)</f>
        <v>2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9</v>
      </c>
      <c r="E85" s="71">
        <f>VLOOKUP($B85,'[6]第２表資料（R2）'!$B$7:$AD$144,13,FALSE)</f>
        <v>4</v>
      </c>
      <c r="F85" s="71">
        <f>VLOOKUP($B85,'[6]第２表資料（R2）'!$B$7:$AD$144,14,FALSE)</f>
        <v>5</v>
      </c>
      <c r="G85" s="52"/>
      <c r="H85" s="859" t="s">
        <v>178</v>
      </c>
      <c r="I85" s="860"/>
      <c r="J85" s="860"/>
      <c r="K85" s="86">
        <f>'[6]縦横入替（H27）'!N137</f>
        <v>59.086257309899999</v>
      </c>
      <c r="L85" s="87">
        <f>'[6]縦横入替（H27）'!O137</f>
        <v>54.745222929900002</v>
      </c>
      <c r="M85" s="87">
        <f>'[6]縦横入替（H27）'!P137</f>
        <v>62.770270270300003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11</v>
      </c>
      <c r="E86" s="71">
        <f>VLOOKUP($B86,'[6]第２表資料（R2）'!$B$7:$AD$144,13,FALSE)</f>
        <v>6</v>
      </c>
      <c r="F86" s="71">
        <f>VLOOKUP($B86,'[6]第２表資料（R2）'!$B$7:$AD$144,14,FALSE)</f>
        <v>5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8</v>
      </c>
      <c r="E87" s="101">
        <f>VLOOKUP($B87,'[6]第２表資料（R2）'!$B$7:$AD$144,13,FALSE)</f>
        <v>6</v>
      </c>
      <c r="F87" s="101">
        <f>VLOOKUP($B87,'[6]第２表資料（R2）'!$B$7:$AD$144,14,FALSE)</f>
        <v>2</v>
      </c>
      <c r="G87" s="92"/>
      <c r="H87" s="857" t="s">
        <v>181</v>
      </c>
      <c r="I87" s="858"/>
      <c r="J87" s="858"/>
      <c r="K87" s="93">
        <f>'[6]縦横入替（H27）'!N138</f>
        <v>64.666666666699996</v>
      </c>
      <c r="L87" s="94">
        <f>'[6]縦横入替（H27）'!O138</f>
        <v>57.75</v>
      </c>
      <c r="M87" s="94">
        <f>'[6]縦横入替（H27）'!P138</f>
        <v>68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23EDE-ECE7-4328-BA72-AEE275F92087}">
  <sheetPr>
    <pageSetUpPr fitToPage="1"/>
  </sheetPr>
  <dimension ref="A1:N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185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324</v>
      </c>
      <c r="E3" s="99">
        <f>SUM(E5,E12,E19,E26,E33,E40,L40,L33,L26,L19,L12,L5,E47,E54,E61,E68,L63,L61,L54,L47,E75,E82)</f>
        <v>153</v>
      </c>
      <c r="F3" s="99">
        <f>SUM(F5,F12,F19,F26,F33,F40,M40,M33,M26,M19,M12,M5,F47,F54,F61,F68,M63,M61,M54,M47,F75,F82)</f>
        <v>171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8</v>
      </c>
      <c r="E5" s="71">
        <f>SUM(E6:E10)</f>
        <v>1</v>
      </c>
      <c r="F5" s="71">
        <f>SUM(F6:F10)</f>
        <v>7</v>
      </c>
      <c r="G5" s="54"/>
      <c r="H5" s="67">
        <v>60</v>
      </c>
      <c r="I5" s="68" t="s">
        <v>66</v>
      </c>
      <c r="J5" s="69" t="s">
        <v>67</v>
      </c>
      <c r="K5" s="70">
        <f>SUM(K6:K10)</f>
        <v>19</v>
      </c>
      <c r="L5" s="71">
        <f>SUM(L6:L10)</f>
        <v>10</v>
      </c>
      <c r="M5" s="71">
        <f>SUM(M6:M10)</f>
        <v>9</v>
      </c>
    </row>
    <row r="6" spans="1:13" s="62" customFormat="1" ht="9" customHeight="1">
      <c r="A6" s="15"/>
      <c r="B6" s="68" t="s">
        <v>68</v>
      </c>
      <c r="C6" s="69"/>
      <c r="D6" s="70" t="s">
        <v>39</v>
      </c>
      <c r="E6" s="71" t="str">
        <f>VLOOKUP($B6,'[6]第２表資料（R2）'!$B$7:$AD$144,16,FALSE)</f>
        <v>-</v>
      </c>
      <c r="F6" s="71" t="str">
        <f>VLOOKUP($B6,'[6]第２表資料（R2）'!$B$7:$AD$144,17,FALSE)</f>
        <v>-</v>
      </c>
      <c r="G6" s="54"/>
      <c r="H6" s="67"/>
      <c r="I6" s="68" t="s">
        <v>69</v>
      </c>
      <c r="J6" s="69"/>
      <c r="K6" s="70">
        <f>SUM(L6:M6)</f>
        <v>6</v>
      </c>
      <c r="L6" s="71">
        <f>VLOOKUP($I6,'[6]第２表資料（R2）'!$B$7:$AD$144,16,FALSE)</f>
        <v>4</v>
      </c>
      <c r="M6" s="71">
        <f>VLOOKUP($I6,'[6]第２表資料（R2）'!$B$7:$AD$144,17,FALSE)</f>
        <v>2</v>
      </c>
    </row>
    <row r="7" spans="1:13" s="62" customFormat="1" ht="9" customHeight="1">
      <c r="A7" s="15"/>
      <c r="B7" s="68" t="s">
        <v>70</v>
      </c>
      <c r="C7" s="69"/>
      <c r="D7" s="70">
        <f>SUM(E7:F7)</f>
        <v>1</v>
      </c>
      <c r="E7" s="71" t="str">
        <f>VLOOKUP($B7,'[6]第２表資料（R2）'!$B$7:$AD$144,16,FALSE)</f>
        <v>-</v>
      </c>
      <c r="F7" s="71">
        <f>VLOOKUP($B7,'[6]第２表資料（R2）'!$B$7:$AD$144,17,FALSE)</f>
        <v>1</v>
      </c>
      <c r="G7" s="54"/>
      <c r="H7" s="67"/>
      <c r="I7" s="68" t="s">
        <v>71</v>
      </c>
      <c r="J7" s="69"/>
      <c r="K7" s="70">
        <f>SUM(L7:M7)</f>
        <v>4</v>
      </c>
      <c r="L7" s="71">
        <f>VLOOKUP($I7,'[6]第２表資料（R2）'!$B$7:$AD$144,16,FALSE)</f>
        <v>1</v>
      </c>
      <c r="M7" s="71">
        <f>VLOOKUP($I7,'[6]第２表資料（R2）'!$B$7:$AD$144,17,FALSE)</f>
        <v>3</v>
      </c>
    </row>
    <row r="8" spans="1:13" s="62" customFormat="1" ht="9" customHeight="1">
      <c r="A8" s="15"/>
      <c r="B8" s="68" t="s">
        <v>72</v>
      </c>
      <c r="C8" s="69"/>
      <c r="D8" s="70">
        <f>SUM(E8:F8)</f>
        <v>4</v>
      </c>
      <c r="E8" s="71">
        <f>VLOOKUP($B8,'[6]第２表資料（R2）'!$B$7:$AD$144,16,FALSE)</f>
        <v>1</v>
      </c>
      <c r="F8" s="71">
        <f>VLOOKUP($B8,'[6]第２表資料（R2）'!$B$7:$AD$144,17,FALSE)</f>
        <v>3</v>
      </c>
      <c r="G8" s="54"/>
      <c r="H8" s="67"/>
      <c r="I8" s="68" t="s">
        <v>73</v>
      </c>
      <c r="J8" s="69"/>
      <c r="K8" s="70">
        <f>SUM(L8:M8)</f>
        <v>5</v>
      </c>
      <c r="L8" s="71">
        <f>VLOOKUP($I8,'[6]第２表資料（R2）'!$B$7:$AD$144,16,FALSE)</f>
        <v>3</v>
      </c>
      <c r="M8" s="71">
        <f>VLOOKUP($I8,'[6]第２表資料（R2）'!$B$7:$AD$144,17,FALSE)</f>
        <v>2</v>
      </c>
    </row>
    <row r="9" spans="1:13" s="62" customFormat="1" ht="9" customHeight="1">
      <c r="A9" s="15"/>
      <c r="B9" s="68" t="s">
        <v>74</v>
      </c>
      <c r="C9" s="69"/>
      <c r="D9" s="70">
        <f>SUM(E9:F9)</f>
        <v>2</v>
      </c>
      <c r="E9" s="71" t="str">
        <f>VLOOKUP($B9,'[6]第２表資料（R2）'!$B$7:$AD$144,16,FALSE)</f>
        <v>-</v>
      </c>
      <c r="F9" s="71">
        <f>VLOOKUP($B9,'[6]第２表資料（R2）'!$B$7:$AD$144,17,FALSE)</f>
        <v>2</v>
      </c>
      <c r="G9" s="54"/>
      <c r="H9" s="15"/>
      <c r="I9" s="68" t="s">
        <v>75</v>
      </c>
      <c r="J9" s="69"/>
      <c r="K9" s="70">
        <f>SUM(L9:M9)</f>
        <v>3</v>
      </c>
      <c r="L9" s="71">
        <f>VLOOKUP($I9,'[6]第２表資料（R2）'!$B$7:$AD$144,16,FALSE)</f>
        <v>2</v>
      </c>
      <c r="M9" s="71">
        <f>VLOOKUP($I9,'[6]第２表資料（R2）'!$B$7:$AD$144,17,FALSE)</f>
        <v>1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1</v>
      </c>
      <c r="E10" s="71" t="str">
        <f>VLOOKUP($B10,'[6]第２表資料（R2）'!$B$7:$AD$144,16,FALSE)</f>
        <v>-</v>
      </c>
      <c r="F10" s="71">
        <f>VLOOKUP($B10,'[6]第２表資料（R2）'!$B$7:$AD$144,17,FALSE)</f>
        <v>1</v>
      </c>
      <c r="G10" s="54"/>
      <c r="H10" s="15"/>
      <c r="I10" s="68" t="s">
        <v>67</v>
      </c>
      <c r="J10" s="69"/>
      <c r="K10" s="70">
        <f>SUM(L10:M10)</f>
        <v>1</v>
      </c>
      <c r="L10" s="71" t="str">
        <f>VLOOKUP($I10,'[6]第２表資料（R2）'!$B$7:$AD$144,16,FALSE)</f>
        <v>-</v>
      </c>
      <c r="M10" s="71">
        <f>VLOOKUP($I10,'[6]第２表資料（R2）'!$B$7:$AD$144,17,FALSE)</f>
        <v>1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12</v>
      </c>
      <c r="E12" s="71">
        <f>SUM(E13:E17)</f>
        <v>9</v>
      </c>
      <c r="F12" s="71">
        <f>SUM(F13:F17)</f>
        <v>3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36</v>
      </c>
      <c r="L12" s="71">
        <f>SUM(L13:L17)</f>
        <v>17</v>
      </c>
      <c r="M12" s="71">
        <f>SUM(M13:M17)</f>
        <v>19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1</v>
      </c>
      <c r="E13" s="71">
        <f>VLOOKUP($B13,'[6]第２表資料（R2）'!$B$7:$AD$144,16,FALSE)</f>
        <v>1</v>
      </c>
      <c r="F13" s="71" t="str">
        <f>VLOOKUP($B13,'[6]第２表資料（R2）'!$B$7:$AD$144,17,FALSE)</f>
        <v>-</v>
      </c>
      <c r="G13" s="54"/>
      <c r="H13" s="67"/>
      <c r="I13" s="68" t="s">
        <v>81</v>
      </c>
      <c r="J13" s="69"/>
      <c r="K13" s="70">
        <f>SUM(L13:M13)</f>
        <v>7</v>
      </c>
      <c r="L13" s="71">
        <f>VLOOKUP($I13,'[6]第２表資料（R2）'!$B$7:$AD$144,16,FALSE)</f>
        <v>3</v>
      </c>
      <c r="M13" s="71">
        <f>VLOOKUP($I13,'[6]第２表資料（R2）'!$B$7:$AD$144,17,FALSE)</f>
        <v>4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5</v>
      </c>
      <c r="E14" s="71">
        <f>VLOOKUP($B14,'[6]第２表資料（R2）'!$B$7:$AD$144,16,FALSE)</f>
        <v>4</v>
      </c>
      <c r="F14" s="71">
        <f>VLOOKUP($B14,'[6]第２表資料（R2）'!$B$7:$AD$144,17,FALSE)</f>
        <v>1</v>
      </c>
      <c r="G14" s="54"/>
      <c r="H14" s="67"/>
      <c r="I14" s="68" t="s">
        <v>83</v>
      </c>
      <c r="J14" s="69"/>
      <c r="K14" s="70">
        <f>SUM(L14:M14)</f>
        <v>11</v>
      </c>
      <c r="L14" s="71">
        <f>VLOOKUP($I14,'[6]第２表資料（R2）'!$B$7:$AD$144,16,FALSE)</f>
        <v>4</v>
      </c>
      <c r="M14" s="71">
        <f>VLOOKUP($I14,'[6]第２表資料（R2）'!$B$7:$AD$144,17,FALSE)</f>
        <v>7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4</v>
      </c>
      <c r="E15" s="71">
        <f>VLOOKUP($B15,'[6]第２表資料（R2）'!$B$7:$AD$144,16,FALSE)</f>
        <v>3</v>
      </c>
      <c r="F15" s="71">
        <f>VLOOKUP($B15,'[6]第２表資料（R2）'!$B$7:$AD$144,17,FALSE)</f>
        <v>1</v>
      </c>
      <c r="G15" s="54"/>
      <c r="H15" s="67"/>
      <c r="I15" s="68" t="s">
        <v>85</v>
      </c>
      <c r="J15" s="69"/>
      <c r="K15" s="70">
        <f>SUM(L15:M15)</f>
        <v>5</v>
      </c>
      <c r="L15" s="71">
        <f>VLOOKUP($I15,'[6]第２表資料（R2）'!$B$7:$AD$144,16,FALSE)</f>
        <v>4</v>
      </c>
      <c r="M15" s="71">
        <f>VLOOKUP($I15,'[6]第２表資料（R2）'!$B$7:$AD$144,17,FALSE)</f>
        <v>1</v>
      </c>
    </row>
    <row r="16" spans="1:13" s="62" customFormat="1" ht="9" customHeight="1">
      <c r="A16" s="69"/>
      <c r="B16" s="68" t="s">
        <v>86</v>
      </c>
      <c r="C16" s="69"/>
      <c r="D16" s="70" t="s">
        <v>39</v>
      </c>
      <c r="E16" s="71" t="str">
        <f>VLOOKUP($B16,'[6]第２表資料（R2）'!$B$7:$AD$144,16,FALSE)</f>
        <v>-</v>
      </c>
      <c r="F16" s="71" t="str">
        <f>VLOOKUP($B16,'[6]第２表資料（R2）'!$B$7:$AD$144,17,FALSE)</f>
        <v>-</v>
      </c>
      <c r="G16" s="54"/>
      <c r="H16" s="67"/>
      <c r="I16" s="68" t="s">
        <v>87</v>
      </c>
      <c r="J16" s="69"/>
      <c r="K16" s="70">
        <f>SUM(L16:M16)</f>
        <v>10</v>
      </c>
      <c r="L16" s="71">
        <f>VLOOKUP($I16,'[6]第２表資料（R2）'!$B$7:$AD$144,16,FALSE)</f>
        <v>6</v>
      </c>
      <c r="M16" s="71">
        <f>VLOOKUP($I16,'[6]第２表資料（R2）'!$B$7:$AD$144,17,FALSE)</f>
        <v>4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2</v>
      </c>
      <c r="E17" s="71">
        <f>VLOOKUP($B17,'[6]第２表資料（R2）'!$B$7:$AD$144,16,FALSE)</f>
        <v>1</v>
      </c>
      <c r="F17" s="71">
        <f>VLOOKUP($B17,'[6]第２表資料（R2）'!$B$7:$AD$144,17,FALSE)</f>
        <v>1</v>
      </c>
      <c r="G17" s="54"/>
      <c r="H17" s="15"/>
      <c r="I17" s="68" t="s">
        <v>79</v>
      </c>
      <c r="J17" s="69"/>
      <c r="K17" s="70">
        <f>SUM(L17:M17)</f>
        <v>3</v>
      </c>
      <c r="L17" s="71" t="str">
        <f>VLOOKUP($I17,'[6]第２表資料（R2）'!$B$7:$AD$144,16,FALSE)</f>
        <v>-</v>
      </c>
      <c r="M17" s="71">
        <f>VLOOKUP($I17,'[6]第２表資料（R2）'!$B$7:$AD$144,17,FALSE)</f>
        <v>3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10</v>
      </c>
      <c r="E19" s="71">
        <f>SUM(E20:E24)</f>
        <v>5</v>
      </c>
      <c r="F19" s="71">
        <f>SUM(F20:F24)</f>
        <v>5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29</v>
      </c>
      <c r="L19" s="71">
        <f>SUM(L20:L24)</f>
        <v>16</v>
      </c>
      <c r="M19" s="71">
        <f>SUM(M20:M24)</f>
        <v>13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2</v>
      </c>
      <c r="E20" s="71">
        <f>VLOOKUP($B20,'[6]第２表資料（R2）'!$B$7:$AD$144,16,FALSE)</f>
        <v>1</v>
      </c>
      <c r="F20" s="71">
        <f>VLOOKUP($B20,'[6]第２表資料（R2）'!$B$7:$AD$144,17,FALSE)</f>
        <v>1</v>
      </c>
      <c r="G20" s="54"/>
      <c r="H20" s="67"/>
      <c r="I20" s="68" t="s">
        <v>91</v>
      </c>
      <c r="J20" s="69"/>
      <c r="K20" s="70">
        <f>SUM(L20:M20)</f>
        <v>6</v>
      </c>
      <c r="L20" s="71">
        <f>VLOOKUP($I20,'[6]第２表資料（R2）'!$B$7:$AD$144,16,FALSE)</f>
        <v>5</v>
      </c>
      <c r="M20" s="71">
        <f>VLOOKUP($I20,'[6]第２表資料（R2）'!$B$7:$AD$144,17,FALSE)</f>
        <v>1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2</v>
      </c>
      <c r="E21" s="71">
        <f>VLOOKUP($B21,'[6]第２表資料（R2）'!$B$7:$AD$144,16,FALSE)</f>
        <v>1</v>
      </c>
      <c r="F21" s="71">
        <f>VLOOKUP($B21,'[6]第２表資料（R2）'!$B$7:$AD$144,17,FALSE)</f>
        <v>1</v>
      </c>
      <c r="G21" s="54"/>
      <c r="H21" s="67"/>
      <c r="I21" s="68" t="s">
        <v>93</v>
      </c>
      <c r="J21" s="69"/>
      <c r="K21" s="70">
        <f>SUM(L21:M21)</f>
        <v>6</v>
      </c>
      <c r="L21" s="71">
        <f>VLOOKUP($I21,'[6]第２表資料（R2）'!$B$7:$AD$144,16,FALSE)</f>
        <v>3</v>
      </c>
      <c r="M21" s="71">
        <f>VLOOKUP($I21,'[6]第２表資料（R2）'!$B$7:$AD$144,17,FALSE)</f>
        <v>3</v>
      </c>
    </row>
    <row r="22" spans="1:13" s="62" customFormat="1" ht="9" customHeight="1">
      <c r="A22" s="15"/>
      <c r="B22" s="68" t="s">
        <v>94</v>
      </c>
      <c r="C22" s="69"/>
      <c r="D22" s="70">
        <f t="shared" ref="D22:D23" si="0">SUM(E22:F22)</f>
        <v>3</v>
      </c>
      <c r="E22" s="71">
        <f>VLOOKUP($B22,'[6]第２表資料（R2）'!$B$7:$AD$144,16,FALSE)</f>
        <v>2</v>
      </c>
      <c r="F22" s="71">
        <f>VLOOKUP($B22,'[6]第２表資料（R2）'!$B$7:$AD$144,17,FALSE)</f>
        <v>1</v>
      </c>
      <c r="G22" s="54"/>
      <c r="H22" s="67"/>
      <c r="I22" s="68" t="s">
        <v>95</v>
      </c>
      <c r="J22" s="69"/>
      <c r="K22" s="70">
        <f>SUM(L22:M22)</f>
        <v>2</v>
      </c>
      <c r="L22" s="71">
        <f>VLOOKUP($I22,'[6]第２表資料（R2）'!$B$7:$AD$144,16,FALSE)</f>
        <v>2</v>
      </c>
      <c r="M22" s="71" t="str">
        <f>VLOOKUP($I22,'[6]第２表資料（R2）'!$B$7:$AD$144,17,FALSE)</f>
        <v>-</v>
      </c>
    </row>
    <row r="23" spans="1:13" s="62" customFormat="1" ht="9" customHeight="1">
      <c r="A23" s="69"/>
      <c r="B23" s="68" t="s">
        <v>96</v>
      </c>
      <c r="C23" s="69"/>
      <c r="D23" s="70">
        <f t="shared" si="0"/>
        <v>1</v>
      </c>
      <c r="E23" s="71" t="str">
        <f>VLOOKUP($B23,'[6]第２表資料（R2）'!$B$7:$AD$144,16,FALSE)</f>
        <v>-</v>
      </c>
      <c r="F23" s="71">
        <f>VLOOKUP($B23,'[6]第２表資料（R2）'!$B$7:$AD$144,17,FALSE)</f>
        <v>1</v>
      </c>
      <c r="G23" s="54"/>
      <c r="H23" s="67"/>
      <c r="I23" s="68" t="s">
        <v>97</v>
      </c>
      <c r="J23" s="69"/>
      <c r="K23" s="70">
        <f>SUM(L23:M23)</f>
        <v>8</v>
      </c>
      <c r="L23" s="71">
        <f>VLOOKUP($I23,'[6]第２表資料（R2）'!$B$7:$AD$144,16,FALSE)</f>
        <v>5</v>
      </c>
      <c r="M23" s="71">
        <f>VLOOKUP($I23,'[6]第２表資料（R2）'!$B$7:$AD$144,17,FALSE)</f>
        <v>3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2</v>
      </c>
      <c r="E24" s="71">
        <f>VLOOKUP($B24,'[6]第２表資料（R2）'!$B$7:$AD$144,16,FALSE)</f>
        <v>1</v>
      </c>
      <c r="F24" s="71">
        <f>VLOOKUP($B24,'[6]第２表資料（R2）'!$B$7:$AD$144,17,FALSE)</f>
        <v>1</v>
      </c>
      <c r="G24" s="54"/>
      <c r="H24" s="67"/>
      <c r="I24" s="68" t="s">
        <v>89</v>
      </c>
      <c r="J24" s="69"/>
      <c r="K24" s="70">
        <f>SUM(L24:M24)</f>
        <v>7</v>
      </c>
      <c r="L24" s="71">
        <f>VLOOKUP($I24,'[6]第２表資料（R2）'!$B$7:$AD$144,16,FALSE)</f>
        <v>1</v>
      </c>
      <c r="M24" s="71">
        <f>VLOOKUP($I24,'[6]第２表資料（R2）'!$B$7:$AD$144,17,FALSE)</f>
        <v>6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4</v>
      </c>
      <c r="E26" s="71">
        <f>SUM(E27:E31)</f>
        <v>2</v>
      </c>
      <c r="F26" s="71">
        <f>SUM(F27:F31)</f>
        <v>2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30</v>
      </c>
      <c r="L26" s="71">
        <f>SUM(L27:L31)</f>
        <v>9</v>
      </c>
      <c r="M26" s="71">
        <f>SUM(M27:M31)</f>
        <v>21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1</v>
      </c>
      <c r="E27" s="71">
        <f>VLOOKUP($B27,'[6]第２表資料（R2）'!$B$7:$AD$144,16,FALSE)</f>
        <v>1</v>
      </c>
      <c r="F27" s="71" t="str">
        <f>VLOOKUP($B27,'[6]第２表資料（R2）'!$B$7:$AD$144,17,FALSE)</f>
        <v>-</v>
      </c>
      <c r="G27" s="54"/>
      <c r="H27" s="15"/>
      <c r="I27" s="68" t="s">
        <v>101</v>
      </c>
      <c r="J27" s="69"/>
      <c r="K27" s="70">
        <f>SUM(L27:M27)</f>
        <v>3</v>
      </c>
      <c r="L27" s="71" t="str">
        <f>VLOOKUP($I27,'[6]第２表資料（R2）'!$B$7:$AD$144,16,FALSE)</f>
        <v>-</v>
      </c>
      <c r="M27" s="71">
        <f>VLOOKUP($I27,'[6]第２表資料（R2）'!$B$7:$AD$144,17,FALSE)</f>
        <v>3</v>
      </c>
    </row>
    <row r="28" spans="1:13" s="62" customFormat="1" ht="9" customHeight="1">
      <c r="A28" s="15"/>
      <c r="B28" s="68" t="s">
        <v>102</v>
      </c>
      <c r="C28" s="69"/>
      <c r="D28" s="70" t="s">
        <v>39</v>
      </c>
      <c r="E28" s="71" t="str">
        <f>VLOOKUP($B28,'[6]第２表資料（R2）'!$B$7:$AD$144,16,FALSE)</f>
        <v>-</v>
      </c>
      <c r="F28" s="71" t="str">
        <f>VLOOKUP($B28,'[6]第２表資料（R2）'!$B$7:$AD$144,17,FALSE)</f>
        <v>-</v>
      </c>
      <c r="G28" s="54"/>
      <c r="H28" s="67"/>
      <c r="I28" s="68" t="s">
        <v>103</v>
      </c>
      <c r="J28" s="69"/>
      <c r="K28" s="70">
        <f>SUM(L28:M28)</f>
        <v>9</v>
      </c>
      <c r="L28" s="71">
        <f>VLOOKUP($I28,'[6]第２表資料（R2）'!$B$7:$AD$144,16,FALSE)</f>
        <v>3</v>
      </c>
      <c r="M28" s="71">
        <f>VLOOKUP($I28,'[6]第２表資料（R2）'!$B$7:$AD$144,17,FALSE)</f>
        <v>6</v>
      </c>
    </row>
    <row r="29" spans="1:13" s="62" customFormat="1" ht="9" customHeight="1">
      <c r="A29" s="15"/>
      <c r="B29" s="68" t="s">
        <v>104</v>
      </c>
      <c r="C29" s="69"/>
      <c r="D29" s="70">
        <f t="shared" ref="D29:D31" si="1">SUM(E29:F29)</f>
        <v>1</v>
      </c>
      <c r="E29" s="71" t="str">
        <f>VLOOKUP($B29,'[6]第２表資料（R2）'!$B$7:$AD$144,16,FALSE)</f>
        <v>-</v>
      </c>
      <c r="F29" s="71">
        <f>VLOOKUP($B29,'[6]第２表資料（R2）'!$B$7:$AD$144,17,FALSE)</f>
        <v>1</v>
      </c>
      <c r="G29" s="54"/>
      <c r="H29" s="67"/>
      <c r="I29" s="68" t="s">
        <v>105</v>
      </c>
      <c r="J29" s="69"/>
      <c r="K29" s="70">
        <f>SUM(L29:M29)</f>
        <v>6</v>
      </c>
      <c r="L29" s="71">
        <f>VLOOKUP($I29,'[6]第２表資料（R2）'!$B$7:$AD$144,16,FALSE)</f>
        <v>2</v>
      </c>
      <c r="M29" s="71">
        <f>VLOOKUP($I29,'[6]第２表資料（R2）'!$B$7:$AD$144,17,FALSE)</f>
        <v>4</v>
      </c>
    </row>
    <row r="30" spans="1:13" s="62" customFormat="1" ht="9" customHeight="1">
      <c r="A30" s="15"/>
      <c r="B30" s="68" t="s">
        <v>106</v>
      </c>
      <c r="C30" s="69"/>
      <c r="D30" s="70">
        <f t="shared" si="1"/>
        <v>1</v>
      </c>
      <c r="E30" s="71">
        <f>VLOOKUP($B30,'[6]第２表資料（R2）'!$B$7:$AD$144,16,FALSE)</f>
        <v>1</v>
      </c>
      <c r="F30" s="71" t="str">
        <f>VLOOKUP($B30,'[6]第２表資料（R2）'!$B$7:$AD$144,17,FALSE)</f>
        <v>-</v>
      </c>
      <c r="G30" s="54"/>
      <c r="H30" s="67"/>
      <c r="I30" s="68" t="s">
        <v>107</v>
      </c>
      <c r="J30" s="69"/>
      <c r="K30" s="70">
        <f>SUM(L30:M30)</f>
        <v>4</v>
      </c>
      <c r="L30" s="71" t="str">
        <f>VLOOKUP($I30,'[6]第２表資料（R2）'!$B$7:$AD$144,16,FALSE)</f>
        <v>-</v>
      </c>
      <c r="M30" s="71">
        <f>VLOOKUP($I30,'[6]第２表資料（R2）'!$B$7:$AD$144,17,FALSE)</f>
        <v>4</v>
      </c>
    </row>
    <row r="31" spans="1:13" s="62" customFormat="1" ht="9" customHeight="1">
      <c r="A31" s="69"/>
      <c r="B31" s="68" t="s">
        <v>98</v>
      </c>
      <c r="C31" s="69"/>
      <c r="D31" s="70">
        <f t="shared" si="1"/>
        <v>1</v>
      </c>
      <c r="E31" s="71" t="str">
        <f>VLOOKUP($B31,'[6]第２表資料（R2）'!$B$7:$AD$144,16,FALSE)</f>
        <v>-</v>
      </c>
      <c r="F31" s="71">
        <f>VLOOKUP($B31,'[6]第２表資料（R2）'!$B$7:$AD$144,17,FALSE)</f>
        <v>1</v>
      </c>
      <c r="G31" s="54"/>
      <c r="H31" s="67"/>
      <c r="I31" s="68" t="s">
        <v>99</v>
      </c>
      <c r="J31" s="69"/>
      <c r="K31" s="70">
        <f>SUM(L31:M31)</f>
        <v>8</v>
      </c>
      <c r="L31" s="71">
        <f>VLOOKUP($I31,'[6]第２表資料（R2）'!$B$7:$AD$144,16,FALSE)</f>
        <v>4</v>
      </c>
      <c r="M31" s="71">
        <f>VLOOKUP($I31,'[6]第２表資料（R2）'!$B$7:$AD$144,17,FALSE)</f>
        <v>4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1</v>
      </c>
      <c r="E33" s="71">
        <f>SUM(E34:E38)</f>
        <v>1</v>
      </c>
      <c r="F33" s="71" t="s">
        <v>39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32</v>
      </c>
      <c r="L33" s="71">
        <f>SUM(L34:L38)</f>
        <v>14</v>
      </c>
      <c r="M33" s="71">
        <f>SUM(M34:M38)</f>
        <v>18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1</v>
      </c>
      <c r="E34" s="71">
        <f>VLOOKUP($B34,'[6]第２表資料（R2）'!$B$7:$AD$144,16,FALSE)</f>
        <v>1</v>
      </c>
      <c r="F34" s="71" t="str">
        <f>VLOOKUP($B34,'[6]第２表資料（R2）'!$B$7:$AD$144,17,FALSE)</f>
        <v>-</v>
      </c>
      <c r="G34" s="54"/>
      <c r="H34" s="15"/>
      <c r="I34" s="68" t="s">
        <v>111</v>
      </c>
      <c r="J34" s="69"/>
      <c r="K34" s="70">
        <f>SUM(L34:M34)</f>
        <v>6</v>
      </c>
      <c r="L34" s="71">
        <f>VLOOKUP($I34,'[6]第２表資料（R2）'!$B$7:$AD$144,16,FALSE)</f>
        <v>1</v>
      </c>
      <c r="M34" s="71">
        <f>VLOOKUP($I34,'[6]第２表資料（R2）'!$B$7:$AD$144,17,FALSE)</f>
        <v>5</v>
      </c>
    </row>
    <row r="35" spans="1:13" s="62" customFormat="1" ht="9" customHeight="1">
      <c r="A35" s="69"/>
      <c r="B35" s="68" t="s">
        <v>112</v>
      </c>
      <c r="C35" s="69"/>
      <c r="D35" s="70" t="s">
        <v>39</v>
      </c>
      <c r="E35" s="71" t="str">
        <f>VLOOKUP($B35,'[6]第２表資料（R2）'!$B$7:$AD$144,16,FALSE)</f>
        <v>-</v>
      </c>
      <c r="F35" s="71" t="str">
        <f>VLOOKUP($B35,'[6]第２表資料（R2）'!$B$7:$AD$144,17,FALSE)</f>
        <v>-</v>
      </c>
      <c r="G35" s="54"/>
      <c r="H35" s="15"/>
      <c r="I35" s="68" t="s">
        <v>113</v>
      </c>
      <c r="J35" s="69"/>
      <c r="K35" s="70">
        <f>SUM(L35:M35)</f>
        <v>8</v>
      </c>
      <c r="L35" s="71">
        <f>VLOOKUP($I35,'[6]第２表資料（R2）'!$B$7:$AD$144,16,FALSE)</f>
        <v>3</v>
      </c>
      <c r="M35" s="71">
        <f>VLOOKUP($I35,'[6]第２表資料（R2）'!$B$7:$AD$144,17,FALSE)</f>
        <v>5</v>
      </c>
    </row>
    <row r="36" spans="1:13" s="62" customFormat="1" ht="9" customHeight="1">
      <c r="A36" s="15"/>
      <c r="B36" s="68" t="s">
        <v>114</v>
      </c>
      <c r="C36" s="69"/>
      <c r="D36" s="70" t="s">
        <v>39</v>
      </c>
      <c r="E36" s="71" t="str">
        <f>VLOOKUP($B36,'[6]第２表資料（R2）'!$B$7:$AD$144,16,FALSE)</f>
        <v>-</v>
      </c>
      <c r="F36" s="71" t="str">
        <f>VLOOKUP($B36,'[6]第２表資料（R2）'!$B$7:$AD$144,17,FALSE)</f>
        <v>-</v>
      </c>
      <c r="G36" s="54"/>
      <c r="H36" s="67"/>
      <c r="I36" s="68" t="s">
        <v>115</v>
      </c>
      <c r="J36" s="69"/>
      <c r="K36" s="70">
        <f>SUM(L36:M36)</f>
        <v>6</v>
      </c>
      <c r="L36" s="71">
        <f>VLOOKUP($I36,'[6]第２表資料（R2）'!$B$7:$AD$144,16,FALSE)</f>
        <v>3</v>
      </c>
      <c r="M36" s="71">
        <f>VLOOKUP($I36,'[6]第２表資料（R2）'!$B$7:$AD$144,17,FALSE)</f>
        <v>3</v>
      </c>
    </row>
    <row r="37" spans="1:13" s="62" customFormat="1" ht="9" customHeight="1">
      <c r="A37" s="15"/>
      <c r="B37" s="68" t="s">
        <v>116</v>
      </c>
      <c r="C37" s="69"/>
      <c r="D37" s="70" t="s">
        <v>39</v>
      </c>
      <c r="E37" s="71" t="str">
        <f>VLOOKUP($B37,'[6]第２表資料（R2）'!$B$7:$AD$144,16,FALSE)</f>
        <v>-</v>
      </c>
      <c r="F37" s="71" t="str">
        <f>VLOOKUP($B37,'[6]第２表資料（R2）'!$B$7:$AD$144,17,FALSE)</f>
        <v>-</v>
      </c>
      <c r="G37" s="54"/>
      <c r="H37" s="67"/>
      <c r="I37" s="68" t="s">
        <v>117</v>
      </c>
      <c r="J37" s="69"/>
      <c r="K37" s="70">
        <f>SUM(L37:M37)</f>
        <v>6</v>
      </c>
      <c r="L37" s="71">
        <f>VLOOKUP($I37,'[6]第２表資料（R2）'!$B$7:$AD$144,16,FALSE)</f>
        <v>3</v>
      </c>
      <c r="M37" s="71">
        <f>VLOOKUP($I37,'[6]第２表資料（R2）'!$B$7:$AD$144,17,FALSE)</f>
        <v>3</v>
      </c>
    </row>
    <row r="38" spans="1:13" s="62" customFormat="1" ht="9" customHeight="1">
      <c r="A38" s="15"/>
      <c r="B38" s="68" t="s">
        <v>108</v>
      </c>
      <c r="C38" s="69"/>
      <c r="D38" s="70" t="s">
        <v>39</v>
      </c>
      <c r="E38" s="71" t="str">
        <f>VLOOKUP($B38,'[6]第２表資料（R2）'!$B$7:$AD$144,16,FALSE)</f>
        <v>-</v>
      </c>
      <c r="F38" s="71" t="str">
        <f>VLOOKUP($B38,'[6]第２表資料（R2）'!$B$7:$AD$144,17,FALSE)</f>
        <v>-</v>
      </c>
      <c r="G38" s="54"/>
      <c r="H38" s="67"/>
      <c r="I38" s="68" t="s">
        <v>109</v>
      </c>
      <c r="J38" s="69"/>
      <c r="K38" s="70">
        <f>SUM(L38:M38)</f>
        <v>6</v>
      </c>
      <c r="L38" s="71">
        <f>VLOOKUP($I38,'[6]第２表資料（R2）'!$B$7:$AD$144,16,FALSE)</f>
        <v>4</v>
      </c>
      <c r="M38" s="71">
        <f>VLOOKUP($I38,'[6]第２表資料（R2）'!$B$7:$AD$144,17,FALSE)</f>
        <v>2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10</v>
      </c>
      <c r="E40" s="71">
        <f>SUM(E41:E45)</f>
        <v>5</v>
      </c>
      <c r="F40" s="71">
        <f>SUM(F41:F45)</f>
        <v>5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21</v>
      </c>
      <c r="L40" s="71">
        <f>SUM(L41:L45)</f>
        <v>9</v>
      </c>
      <c r="M40" s="71">
        <f>SUM(M41:M45)</f>
        <v>12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2</v>
      </c>
      <c r="E41" s="71">
        <f>VLOOKUP($B41,'[6]第２表資料（R2）'!$B$7:$AD$144,16,FALSE)</f>
        <v>1</v>
      </c>
      <c r="F41" s="71">
        <f>VLOOKUP($B41,'[6]第２表資料（R2）'!$B$7:$AD$144,17,FALSE)</f>
        <v>1</v>
      </c>
      <c r="G41" s="54"/>
      <c r="H41" s="15"/>
      <c r="I41" s="68" t="s">
        <v>121</v>
      </c>
      <c r="J41" s="69"/>
      <c r="K41" s="70">
        <f>SUM(L41:M41)</f>
        <v>10</v>
      </c>
      <c r="L41" s="71">
        <f>VLOOKUP($I41,'[6]第２表資料（R2）'!$B$7:$AD$144,16,FALSE)</f>
        <v>6</v>
      </c>
      <c r="M41" s="71">
        <f>VLOOKUP($I41,'[6]第２表資料（R2）'!$B$7:$AD$144,17,FALSE)</f>
        <v>4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5</v>
      </c>
      <c r="E42" s="71">
        <f>VLOOKUP($B42,'[6]第２表資料（R2）'!$B$7:$AD$144,16,FALSE)</f>
        <v>2</v>
      </c>
      <c r="F42" s="71">
        <f>VLOOKUP($B42,'[6]第２表資料（R2）'!$B$7:$AD$144,17,FALSE)</f>
        <v>3</v>
      </c>
      <c r="G42" s="54"/>
      <c r="H42" s="15"/>
      <c r="I42" s="68" t="s">
        <v>123</v>
      </c>
      <c r="J42" s="69"/>
      <c r="K42" s="70">
        <f>SUM(L42:M42)</f>
        <v>4</v>
      </c>
      <c r="L42" s="71">
        <f>VLOOKUP($I42,'[6]第２表資料（R2）'!$B$7:$AD$144,16,FALSE)</f>
        <v>1</v>
      </c>
      <c r="M42" s="71">
        <f>VLOOKUP($I42,'[6]第２表資料（R2）'!$B$7:$AD$144,17,FALSE)</f>
        <v>3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1</v>
      </c>
      <c r="E43" s="71">
        <f>VLOOKUP($B43,'[6]第２表資料（R2）'!$B$7:$AD$144,16,FALSE)</f>
        <v>1</v>
      </c>
      <c r="F43" s="71" t="str">
        <f>VLOOKUP($B43,'[6]第２表資料（R2）'!$B$7:$AD$144,17,FALSE)</f>
        <v>-</v>
      </c>
      <c r="G43" s="54"/>
      <c r="H43" s="15"/>
      <c r="I43" s="68" t="s">
        <v>125</v>
      </c>
      <c r="J43" s="69"/>
      <c r="K43" s="70">
        <f>SUM(L43:M43)</f>
        <v>2</v>
      </c>
      <c r="L43" s="71">
        <f>VLOOKUP($I43,'[6]第２表資料（R2）'!$B$7:$AD$144,16,FALSE)</f>
        <v>1</v>
      </c>
      <c r="M43" s="71">
        <f>VLOOKUP($I43,'[6]第２表資料（R2）'!$B$7:$AD$144,17,FALSE)</f>
        <v>1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1</v>
      </c>
      <c r="E44" s="71">
        <f>VLOOKUP($B44,'[6]第２表資料（R2）'!$B$7:$AD$144,16,FALSE)</f>
        <v>1</v>
      </c>
      <c r="F44" s="71" t="str">
        <f>VLOOKUP($B44,'[6]第２表資料（R2）'!$B$7:$AD$144,17,FALSE)</f>
        <v>-</v>
      </c>
      <c r="G44" s="54"/>
      <c r="H44" s="67"/>
      <c r="I44" s="68" t="s">
        <v>127</v>
      </c>
      <c r="J44" s="69"/>
      <c r="K44" s="70">
        <f>SUM(L44:M44)</f>
        <v>3</v>
      </c>
      <c r="L44" s="71" t="str">
        <f>VLOOKUP($I44,'[6]第２表資料（R2）'!$B$7:$AD$144,16,FALSE)</f>
        <v>-</v>
      </c>
      <c r="M44" s="71">
        <f>VLOOKUP($I44,'[6]第２表資料（R2）'!$B$7:$AD$144,17,FALSE)</f>
        <v>3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1</v>
      </c>
      <c r="E45" s="71" t="str">
        <f>VLOOKUP($B45,'[6]第２表資料（R2）'!$B$7:$AD$144,16,FALSE)</f>
        <v>-</v>
      </c>
      <c r="F45" s="71">
        <f>VLOOKUP($B45,'[6]第２表資料（R2）'!$B$7:$AD$144,17,FALSE)</f>
        <v>1</v>
      </c>
      <c r="G45" s="54"/>
      <c r="H45" s="67"/>
      <c r="I45" s="68" t="s">
        <v>119</v>
      </c>
      <c r="J45" s="69"/>
      <c r="K45" s="70">
        <f>SUM(L45:M45)</f>
        <v>2</v>
      </c>
      <c r="L45" s="71">
        <f>VLOOKUP($I45,'[6]第２表資料（R2）'!$B$7:$AD$144,16,FALSE)</f>
        <v>1</v>
      </c>
      <c r="M45" s="71">
        <f>VLOOKUP($I45,'[6]第２表資料（R2）'!$B$7:$AD$144,17,FALSE)</f>
        <v>1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7</v>
      </c>
      <c r="E47" s="71">
        <f>SUM(E48:E52)</f>
        <v>4</v>
      </c>
      <c r="F47" s="71">
        <f>SUM(F48:F52)</f>
        <v>3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9</v>
      </c>
      <c r="L47" s="71">
        <f>SUM(L48:L52)</f>
        <v>3</v>
      </c>
      <c r="M47" s="71">
        <f>SUM(M48:M52)</f>
        <v>6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1</v>
      </c>
      <c r="E48" s="71">
        <f>VLOOKUP($B48,'[6]第２表資料（R2）'!$B$7:$AD$144,16,FALSE)</f>
        <v>1</v>
      </c>
      <c r="F48" s="71" t="str">
        <f>VLOOKUP($B48,'[6]第２表資料（R2）'!$B$7:$AD$144,17,FALSE)</f>
        <v>-</v>
      </c>
      <c r="G48" s="54"/>
      <c r="H48" s="67"/>
      <c r="I48" s="68" t="s">
        <v>131</v>
      </c>
      <c r="J48" s="69"/>
      <c r="K48" s="70">
        <f>SUM(L48:M48)</f>
        <v>1</v>
      </c>
      <c r="L48" s="71">
        <f>VLOOKUP($I48,'[6]第２表資料（R2）'!$B$7:$AD$144,16,FALSE)</f>
        <v>1</v>
      </c>
      <c r="M48" s="71" t="str">
        <f>VLOOKUP($I48,'[6]第２表資料（R2）'!$B$7:$AD$144,17,FALSE)</f>
        <v>-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2</v>
      </c>
      <c r="E49" s="71">
        <f>VLOOKUP($B49,'[6]第２表資料（R2）'!$B$7:$AD$144,16,FALSE)</f>
        <v>1</v>
      </c>
      <c r="F49" s="71">
        <f>VLOOKUP($B49,'[6]第２表資料（R2）'!$B$7:$AD$144,17,FALSE)</f>
        <v>1</v>
      </c>
      <c r="G49" s="54"/>
      <c r="H49" s="15"/>
      <c r="I49" s="68" t="s">
        <v>133</v>
      </c>
      <c r="J49" s="69"/>
      <c r="K49" s="70">
        <f>SUM(L49:M49)</f>
        <v>5</v>
      </c>
      <c r="L49" s="71">
        <f>VLOOKUP($I49,'[6]第２表資料（R2）'!$B$7:$AD$144,16,FALSE)</f>
        <v>1</v>
      </c>
      <c r="M49" s="71">
        <f>VLOOKUP($I49,'[6]第２表資料（R2）'!$B$7:$AD$144,17,FALSE)</f>
        <v>4</v>
      </c>
    </row>
    <row r="50" spans="1:13" s="62" customFormat="1" ht="9" customHeight="1">
      <c r="A50" s="69"/>
      <c r="B50" s="68" t="s">
        <v>134</v>
      </c>
      <c r="C50" s="69"/>
      <c r="D50" s="70" t="s">
        <v>39</v>
      </c>
      <c r="E50" s="71" t="str">
        <f>VLOOKUP($B50,'[6]第２表資料（R2）'!$B$7:$AD$144,16,FALSE)</f>
        <v>-</v>
      </c>
      <c r="F50" s="71" t="str">
        <f>VLOOKUP($B50,'[6]第２表資料（R2）'!$B$7:$AD$144,17,FALSE)</f>
        <v>-</v>
      </c>
      <c r="G50" s="54"/>
      <c r="H50" s="15"/>
      <c r="I50" s="68" t="s">
        <v>135</v>
      </c>
      <c r="J50" s="69"/>
      <c r="K50" s="70">
        <f>SUM(L50:M50)</f>
        <v>1</v>
      </c>
      <c r="L50" s="71">
        <f>VLOOKUP($I50,'[6]第２表資料（R2）'!$B$7:$AD$144,16,FALSE)</f>
        <v>1</v>
      </c>
      <c r="M50" s="71" t="str">
        <f>VLOOKUP($I50,'[6]第２表資料（R2）'!$B$7:$AD$144,17,FALSE)</f>
        <v>-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2</v>
      </c>
      <c r="E51" s="71" t="str">
        <f>VLOOKUP($B51,'[6]第２表資料（R2）'!$B$7:$AD$144,16,FALSE)</f>
        <v>-</v>
      </c>
      <c r="F51" s="71">
        <f>VLOOKUP($B51,'[6]第２表資料（R2）'!$B$7:$AD$144,17,FALSE)</f>
        <v>2</v>
      </c>
      <c r="G51" s="54"/>
      <c r="H51" s="15"/>
      <c r="I51" s="68" t="s">
        <v>137</v>
      </c>
      <c r="J51" s="69"/>
      <c r="K51" s="70">
        <f>SUM(L51:M51)</f>
        <v>1</v>
      </c>
      <c r="L51" s="71" t="str">
        <f>VLOOKUP($I51,'[6]第２表資料（R2）'!$B$7:$AD$144,16,FALSE)</f>
        <v>-</v>
      </c>
      <c r="M51" s="71">
        <f>VLOOKUP($I51,'[6]第２表資料（R2）'!$B$7:$AD$144,17,FALSE)</f>
        <v>1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2</v>
      </c>
      <c r="E52" s="71">
        <f>VLOOKUP($B52,'[6]第２表資料（R2）'!$B$7:$AD$144,16,FALSE)</f>
        <v>2</v>
      </c>
      <c r="F52" s="71" t="str">
        <f>VLOOKUP($B52,'[6]第２表資料（R2）'!$B$7:$AD$144,17,FALSE)</f>
        <v>-</v>
      </c>
      <c r="G52" s="54"/>
      <c r="H52" s="67"/>
      <c r="I52" s="68" t="s">
        <v>129</v>
      </c>
      <c r="J52" s="69"/>
      <c r="K52" s="70">
        <f>SUM(L52:M52)</f>
        <v>1</v>
      </c>
      <c r="L52" s="71" t="str">
        <f>VLOOKUP($I52,'[6]第２表資料（R2）'!$B$7:$AD$144,16,FALSE)</f>
        <v>-</v>
      </c>
      <c r="M52" s="71">
        <f>VLOOKUP($I52,'[6]第２表資料（R2）'!$B$7:$AD$144,17,FALSE)</f>
        <v>1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16</v>
      </c>
      <c r="E54" s="71">
        <f>SUM(E55:E59)</f>
        <v>6</v>
      </c>
      <c r="F54" s="71">
        <f>SUM(F55:F59)</f>
        <v>10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1</v>
      </c>
      <c r="L54" s="71" t="s">
        <v>39</v>
      </c>
      <c r="M54" s="71">
        <f>SUM(M55:M59)</f>
        <v>1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4</v>
      </c>
      <c r="E55" s="71">
        <f>VLOOKUP($B55,'[6]第２表資料（R2）'!$B$7:$AD$144,16,FALSE)</f>
        <v>2</v>
      </c>
      <c r="F55" s="71">
        <f>VLOOKUP($B55,'[6]第２表資料（R2）'!$B$7:$AD$144,17,FALSE)</f>
        <v>2</v>
      </c>
      <c r="G55" s="54"/>
      <c r="H55" s="67"/>
      <c r="I55" s="68" t="s">
        <v>141</v>
      </c>
      <c r="J55" s="69"/>
      <c r="K55" s="70" t="s">
        <v>39</v>
      </c>
      <c r="L55" s="71" t="str">
        <f>VLOOKUP($I55,'[6]第２表資料（R2）'!$B$7:$AD$144,16,FALSE)</f>
        <v>-</v>
      </c>
      <c r="M55" s="71" t="str">
        <f>VLOOKUP($I55,'[6]第２表資料（R2）'!$B$7:$AD$144,17,FALSE)</f>
        <v>-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2</v>
      </c>
      <c r="E56" s="71">
        <f>VLOOKUP($B56,'[6]第２表資料（R2）'!$B$7:$AD$144,16,FALSE)</f>
        <v>1</v>
      </c>
      <c r="F56" s="71">
        <f>VLOOKUP($B56,'[6]第２表資料（R2）'!$B$7:$AD$144,17,FALSE)</f>
        <v>1</v>
      </c>
      <c r="G56" s="54"/>
      <c r="H56" s="67"/>
      <c r="I56" s="68" t="s">
        <v>143</v>
      </c>
      <c r="J56" s="69"/>
      <c r="K56" s="70">
        <f>SUM(L56:M56)</f>
        <v>1</v>
      </c>
      <c r="L56" s="71" t="str">
        <f>VLOOKUP($I56,'[6]第２表資料（R2）'!$B$7:$AD$144,16,FALSE)</f>
        <v>-</v>
      </c>
      <c r="M56" s="71">
        <f>VLOOKUP($I56,'[6]第２表資料（R2）'!$B$7:$AD$144,17,FALSE)</f>
        <v>1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6</v>
      </c>
      <c r="E57" s="71">
        <f>VLOOKUP($B57,'[6]第２表資料（R2）'!$B$7:$AD$144,16,FALSE)</f>
        <v>2</v>
      </c>
      <c r="F57" s="71">
        <f>VLOOKUP($B57,'[6]第２表資料（R2）'!$B$7:$AD$144,17,FALSE)</f>
        <v>4</v>
      </c>
      <c r="G57" s="54"/>
      <c r="H57" s="15"/>
      <c r="I57" s="68" t="s">
        <v>145</v>
      </c>
      <c r="J57" s="69"/>
      <c r="K57" s="70" t="s">
        <v>39</v>
      </c>
      <c r="L57" s="71" t="str">
        <f>VLOOKUP($I57,'[6]第２表資料（R2）'!$B$7:$AD$144,16,FALSE)</f>
        <v>-</v>
      </c>
      <c r="M57" s="71" t="str">
        <f>VLOOKUP($I57,'[6]第２表資料（R2）'!$B$7:$AD$144,17,FALSE)</f>
        <v>-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1</v>
      </c>
      <c r="E58" s="71" t="str">
        <f>VLOOKUP($B58,'[6]第２表資料（R2）'!$B$7:$AD$144,16,FALSE)</f>
        <v>-</v>
      </c>
      <c r="F58" s="71">
        <f>VLOOKUP($B58,'[6]第２表資料（R2）'!$B$7:$AD$144,17,FALSE)</f>
        <v>1</v>
      </c>
      <c r="G58" s="54"/>
      <c r="H58" s="15"/>
      <c r="I58" s="68" t="s">
        <v>147</v>
      </c>
      <c r="J58" s="69"/>
      <c r="K58" s="70" t="s">
        <v>39</v>
      </c>
      <c r="L58" s="71" t="str">
        <f>VLOOKUP($I58,'[6]第２表資料（R2）'!$B$7:$AD$144,16,FALSE)</f>
        <v>-</v>
      </c>
      <c r="M58" s="71" t="str">
        <f>VLOOKUP($I58,'[6]第２表資料（R2）'!$B$7:$AD$144,17,FALSE)</f>
        <v>-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3</v>
      </c>
      <c r="E59" s="71">
        <f>VLOOKUP($B59,'[6]第２表資料（R2）'!$B$7:$AD$144,16,FALSE)</f>
        <v>1</v>
      </c>
      <c r="F59" s="71">
        <f>VLOOKUP($B59,'[6]第２表資料（R2）'!$B$7:$AD$144,17,FALSE)</f>
        <v>2</v>
      </c>
      <c r="G59" s="54"/>
      <c r="H59" s="15"/>
      <c r="I59" s="68" t="s">
        <v>139</v>
      </c>
      <c r="J59" s="69"/>
      <c r="K59" s="70" t="s">
        <v>39</v>
      </c>
      <c r="L59" s="71" t="str">
        <f>VLOOKUP($I59,'[6]第２表資料（R2）'!$B$7:$AD$144,16,FALSE)</f>
        <v>-</v>
      </c>
      <c r="M59" s="71" t="str">
        <f>VLOOKUP($I59,'[6]第２表資料（R2）'!$B$7:$AD$144,17,FALSE)</f>
        <v>-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15</v>
      </c>
      <c r="E61" s="71">
        <f>SUM(E62:E66)</f>
        <v>7</v>
      </c>
      <c r="F61" s="71">
        <f>SUM(F62:F66)</f>
        <v>8</v>
      </c>
      <c r="G61" s="54"/>
      <c r="H61" s="859" t="s">
        <v>150</v>
      </c>
      <c r="I61" s="860"/>
      <c r="J61" s="860"/>
      <c r="K61" s="70">
        <f>SUM(L61:M61)</f>
        <v>1</v>
      </c>
      <c r="L61" s="74" t="str">
        <f>'[6]第２表資料（R2）'!Q146</f>
        <v>-</v>
      </c>
      <c r="M61" s="74">
        <f>'[6]第２表資料（R2）'!R146</f>
        <v>1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5</v>
      </c>
      <c r="E62" s="71">
        <f>VLOOKUP($B62,'[6]第２表資料（R2）'!$B$7:$AD$144,16,FALSE)</f>
        <v>3</v>
      </c>
      <c r="F62" s="71">
        <f>VLOOKUP($B62,'[6]第２表資料（R2）'!$B$7:$AD$144,17,FALSE)</f>
        <v>2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4</v>
      </c>
      <c r="E63" s="71">
        <f>VLOOKUP($B63,'[6]第２表資料（R2）'!$B$7:$AD$144,16,FALSE)</f>
        <v>2</v>
      </c>
      <c r="F63" s="71">
        <f>VLOOKUP($B63,'[6]第２表資料（R2）'!$B$7:$AD$144,17,FALSE)</f>
        <v>2</v>
      </c>
      <c r="G63" s="54"/>
      <c r="H63" s="859" t="s">
        <v>153</v>
      </c>
      <c r="I63" s="860"/>
      <c r="J63" s="860"/>
      <c r="K63" s="70">
        <f>SUM(L63:M63)</f>
        <v>2</v>
      </c>
      <c r="L63" s="74">
        <f>'[6]第２表資料（R2）'!Q148</f>
        <v>1</v>
      </c>
      <c r="M63" s="74">
        <f>'[6]第２表資料（R2）'!R148</f>
        <v>1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1</v>
      </c>
      <c r="E64" s="71" t="str">
        <f>VLOOKUP($B64,'[6]第２表資料（R2）'!$B$7:$AD$144,16,FALSE)</f>
        <v>-</v>
      </c>
      <c r="F64" s="71">
        <f>VLOOKUP($B64,'[6]第２表資料（R2）'!$B$7:$AD$144,17,FALSE)</f>
        <v>1</v>
      </c>
      <c r="G64" s="54"/>
      <c r="H64" s="61"/>
      <c r="I64" s="55"/>
      <c r="J64" s="55"/>
      <c r="K64" s="72"/>
      <c r="L64" s="73"/>
      <c r="M64" s="73"/>
    </row>
    <row r="65" spans="1:14" s="62" customFormat="1" ht="9" customHeight="1">
      <c r="A65" s="69"/>
      <c r="B65" s="68" t="s">
        <v>155</v>
      </c>
      <c r="C65" s="69"/>
      <c r="D65" s="70">
        <f>SUM(E65:F65)</f>
        <v>3</v>
      </c>
      <c r="E65" s="71">
        <f>VLOOKUP($B65,'[6]第２表資料（R2）'!$B$7:$AD$144,16,FALSE)</f>
        <v>1</v>
      </c>
      <c r="F65" s="71">
        <f>VLOOKUP($B65,'[6]第２表資料（R2）'!$B$7:$AD$144,17,FALSE)</f>
        <v>2</v>
      </c>
      <c r="G65" s="54"/>
      <c r="H65" s="75" t="s">
        <v>156</v>
      </c>
      <c r="I65" s="55"/>
      <c r="J65" s="75"/>
      <c r="K65" s="76"/>
      <c r="L65" s="77"/>
      <c r="M65" s="77"/>
    </row>
    <row r="66" spans="1:14" s="62" customFormat="1" ht="9" customHeight="1">
      <c r="A66" s="69"/>
      <c r="B66" s="68" t="s">
        <v>149</v>
      </c>
      <c r="C66" s="69"/>
      <c r="D66" s="70">
        <f>SUM(E66:F66)</f>
        <v>2</v>
      </c>
      <c r="E66" s="71">
        <f>VLOOKUP($B66,'[6]第２表資料（R2）'!$B$7:$AD$144,16,FALSE)</f>
        <v>1</v>
      </c>
      <c r="F66" s="71">
        <f>VLOOKUP($B66,'[6]第２表資料（R2）'!$B$7:$AD$144,17,FALSE)</f>
        <v>1</v>
      </c>
      <c r="G66" s="54"/>
      <c r="H66" s="859" t="s">
        <v>157</v>
      </c>
      <c r="I66" s="860"/>
      <c r="J66" s="860"/>
      <c r="K66" s="70">
        <f>SUM(D19,D12,D5)</f>
        <v>30</v>
      </c>
      <c r="L66" s="71">
        <f>SUM(E19,E12,E5)</f>
        <v>15</v>
      </c>
      <c r="M66" s="71">
        <f>SUM(F19,F12,F5)</f>
        <v>15</v>
      </c>
    </row>
    <row r="67" spans="1:14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4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23</v>
      </c>
      <c r="E68" s="71">
        <f>SUM(E69:E73)</f>
        <v>14</v>
      </c>
      <c r="F68" s="71">
        <f>SUM(F69:F73)</f>
        <v>9</v>
      </c>
      <c r="G68" s="54"/>
      <c r="H68" s="859" t="s">
        <v>159</v>
      </c>
      <c r="I68" s="860"/>
      <c r="J68" s="860"/>
      <c r="K68" s="79">
        <f>SUM(D82,D75,D68,D61,D54,D47,D40,D33,D26,K5)</f>
        <v>133</v>
      </c>
      <c r="L68" s="74">
        <f>SUM(E82,E75,E68,E61,E54,E47,E40,E33,E26,L5)</f>
        <v>69</v>
      </c>
      <c r="M68" s="74">
        <f>SUM(F82,F75,F68,F61,F54,F47,F40,F33,F26,M5)</f>
        <v>64</v>
      </c>
    </row>
    <row r="69" spans="1:14" s="62" customFormat="1" ht="9" customHeight="1">
      <c r="A69" s="69"/>
      <c r="B69" s="68" t="s">
        <v>160</v>
      </c>
      <c r="C69" s="69"/>
      <c r="D69" s="70">
        <f>SUM(E69:F69)</f>
        <v>5</v>
      </c>
      <c r="E69" s="71">
        <f>VLOOKUP($B69,'[6]第２表資料（R2）'!$B$7:$AD$144,16,FALSE)</f>
        <v>3</v>
      </c>
      <c r="F69" s="71">
        <f>VLOOKUP($B69,'[6]第２表資料（R2）'!$B$7:$AD$144,17,FALSE)</f>
        <v>2</v>
      </c>
      <c r="G69" s="54"/>
      <c r="H69" s="61"/>
      <c r="I69" s="55"/>
      <c r="J69" s="55"/>
      <c r="K69" s="72"/>
      <c r="L69" s="73"/>
      <c r="M69" s="73"/>
    </row>
    <row r="70" spans="1:14" s="62" customFormat="1" ht="9" customHeight="1">
      <c r="A70" s="69"/>
      <c r="B70" s="68" t="s">
        <v>161</v>
      </c>
      <c r="C70" s="69"/>
      <c r="D70" s="70">
        <f>SUM(E70:F70)</f>
        <v>6</v>
      </c>
      <c r="E70" s="71">
        <f>VLOOKUP($B70,'[6]第２表資料（R2）'!$B$7:$AD$144,16,FALSE)</f>
        <v>3</v>
      </c>
      <c r="F70" s="71">
        <f>VLOOKUP($B70,'[6]第２表資料（R2）'!$B$7:$AD$144,17,FALSE)</f>
        <v>3</v>
      </c>
      <c r="G70" s="52"/>
      <c r="H70" s="859" t="s">
        <v>162</v>
      </c>
      <c r="I70" s="860"/>
      <c r="J70" s="860"/>
      <c r="K70" s="70">
        <f>SUM(K12,K19,K26,K33,K40,K47,K54,K61)</f>
        <v>159</v>
      </c>
      <c r="L70" s="71">
        <f>SUM(L12,L19,L26,L33,L40,L47,L54,L61)</f>
        <v>68</v>
      </c>
      <c r="M70" s="71">
        <f>SUM(M12,M19,M26,M33,M40,M47,M54,M61)</f>
        <v>91</v>
      </c>
    </row>
    <row r="71" spans="1:14" s="62" customFormat="1" ht="9" customHeight="1">
      <c r="A71" s="69"/>
      <c r="B71" s="68" t="s">
        <v>163</v>
      </c>
      <c r="C71" s="69"/>
      <c r="D71" s="70">
        <f>SUM(E71:F71)</f>
        <v>4</v>
      </c>
      <c r="E71" s="71">
        <f>VLOOKUP($B71,'[6]第２表資料（R2）'!$B$7:$AD$144,16,FALSE)</f>
        <v>2</v>
      </c>
      <c r="F71" s="71">
        <f>VLOOKUP($B71,'[6]第２表資料（R2）'!$B$7:$AD$144,17,FALSE)</f>
        <v>2</v>
      </c>
      <c r="G71" s="52"/>
      <c r="H71" s="61"/>
      <c r="I71" s="55"/>
      <c r="J71" s="55"/>
      <c r="K71" s="72"/>
      <c r="L71" s="73"/>
      <c r="M71" s="73"/>
    </row>
    <row r="72" spans="1:14" s="62" customFormat="1" ht="9" customHeight="1">
      <c r="A72" s="69"/>
      <c r="B72" s="68" t="s">
        <v>164</v>
      </c>
      <c r="C72" s="69"/>
      <c r="D72" s="70">
        <f>SUM(E72:F72)</f>
        <v>6</v>
      </c>
      <c r="E72" s="71">
        <f>VLOOKUP($B72,'[6]第２表資料（R2）'!$B$7:$AD$144,16,FALSE)</f>
        <v>5</v>
      </c>
      <c r="F72" s="71">
        <f>VLOOKUP($B72,'[6]第２表資料（R2）'!$B$7:$AD$144,17,FALSE)</f>
        <v>1</v>
      </c>
      <c r="G72" s="80"/>
      <c r="H72" s="859" t="s">
        <v>165</v>
      </c>
      <c r="I72" s="861"/>
      <c r="J72" s="862"/>
      <c r="K72" s="70">
        <f>SUM(K12,K19)</f>
        <v>65</v>
      </c>
      <c r="L72" s="71">
        <f>SUM(L12,L19)</f>
        <v>33</v>
      </c>
      <c r="M72" s="71">
        <f>SUM(M12,M19)</f>
        <v>32</v>
      </c>
    </row>
    <row r="73" spans="1:14" s="62" customFormat="1" ht="9" customHeight="1">
      <c r="A73" s="69"/>
      <c r="B73" s="68" t="s">
        <v>158</v>
      </c>
      <c r="C73" s="69"/>
      <c r="D73" s="70">
        <f>SUM(E73:F73)</f>
        <v>2</v>
      </c>
      <c r="E73" s="71">
        <f>VLOOKUP($B73,'[6]第２表資料（R2）'!$B$7:$AD$144,16,FALSE)</f>
        <v>1</v>
      </c>
      <c r="F73" s="71">
        <f>VLOOKUP($B73,'[6]第２表資料（R2）'!$B$7:$AD$144,17,FALSE)</f>
        <v>1</v>
      </c>
      <c r="G73" s="80"/>
      <c r="H73" s="859" t="s">
        <v>166</v>
      </c>
      <c r="I73" s="861"/>
      <c r="J73" s="862"/>
      <c r="K73" s="70">
        <f>SUM(K26,K33,K40,K47,K54,K61)</f>
        <v>94</v>
      </c>
      <c r="L73" s="71">
        <f>SUM(L26,L33,L40,L47,L54,L61)</f>
        <v>35</v>
      </c>
      <c r="M73" s="71">
        <f>SUM(M26,M33,M40,M47,M54,M61)</f>
        <v>59</v>
      </c>
    </row>
    <row r="74" spans="1:14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4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17</v>
      </c>
      <c r="E75" s="71">
        <f>SUM(E76:E80)</f>
        <v>7</v>
      </c>
      <c r="F75" s="71">
        <f>SUM(F76:F80)</f>
        <v>10</v>
      </c>
      <c r="G75" s="52"/>
      <c r="H75" s="859" t="s">
        <v>169</v>
      </c>
      <c r="I75" s="860"/>
      <c r="J75" s="860"/>
      <c r="K75" s="76"/>
      <c r="L75" s="77"/>
      <c r="M75" s="77"/>
    </row>
    <row r="76" spans="1:14" s="62" customFormat="1" ht="9" customHeight="1">
      <c r="A76" s="69"/>
      <c r="B76" s="68" t="s">
        <v>170</v>
      </c>
      <c r="C76" s="69"/>
      <c r="D76" s="70">
        <f>SUM(E76:F76)</f>
        <v>5</v>
      </c>
      <c r="E76" s="71">
        <f>VLOOKUP($B76,'[6]第２表資料（R2）'!$B$7:$AD$144,16,FALSE)</f>
        <v>1</v>
      </c>
      <c r="F76" s="71">
        <f>VLOOKUP($B76,'[6]第２表資料（R2）'!$B$7:$AD$144,17,FALSE)</f>
        <v>4</v>
      </c>
      <c r="G76" s="52"/>
      <c r="H76" s="859" t="s">
        <v>157</v>
      </c>
      <c r="I76" s="860"/>
      <c r="J76" s="860"/>
      <c r="K76" s="81">
        <f>K66/(D3-K63)*100</f>
        <v>9.316770186335404</v>
      </c>
      <c r="L76" s="82">
        <f>L66/(E3-L63)*100</f>
        <v>9.8684210526315788</v>
      </c>
      <c r="M76" s="82">
        <f t="shared" ref="M76" si="2">M66/(F3-M63)*100</f>
        <v>8.8235294117647065</v>
      </c>
      <c r="N76" s="82"/>
    </row>
    <row r="77" spans="1:14" s="62" customFormat="1" ht="9" customHeight="1">
      <c r="A77" s="69"/>
      <c r="B77" s="68" t="s">
        <v>171</v>
      </c>
      <c r="C77" s="69"/>
      <c r="D77" s="70">
        <f>SUM(E77:F77)</f>
        <v>1</v>
      </c>
      <c r="E77" s="71" t="str">
        <f>VLOOKUP($B77,'[6]第２表資料（R2）'!$B$7:$AD$144,16,FALSE)</f>
        <v>-</v>
      </c>
      <c r="F77" s="71">
        <f>VLOOKUP($B77,'[6]第２表資料（R2）'!$B$7:$AD$144,17,FALSE)</f>
        <v>1</v>
      </c>
      <c r="G77" s="52"/>
      <c r="H77" s="55"/>
      <c r="I77" s="55"/>
      <c r="J77" s="55"/>
      <c r="K77" s="72"/>
      <c r="L77" s="73"/>
      <c r="M77" s="73"/>
    </row>
    <row r="78" spans="1:14" s="62" customFormat="1" ht="9" customHeight="1">
      <c r="A78" s="69"/>
      <c r="B78" s="68" t="s">
        <v>172</v>
      </c>
      <c r="C78" s="69"/>
      <c r="D78" s="70">
        <f>SUM(E78:F78)</f>
        <v>2</v>
      </c>
      <c r="E78" s="71">
        <f>VLOOKUP($B78,'[6]第２表資料（R2）'!$B$7:$AD$144,16,FALSE)</f>
        <v>1</v>
      </c>
      <c r="F78" s="71">
        <f>VLOOKUP($B78,'[6]第２表資料（R2）'!$B$7:$AD$144,17,FALSE)</f>
        <v>1</v>
      </c>
      <c r="G78" s="52"/>
      <c r="H78" s="859" t="s">
        <v>159</v>
      </c>
      <c r="I78" s="860"/>
      <c r="J78" s="860"/>
      <c r="K78" s="83">
        <f>K68/(D3-K63)*100</f>
        <v>41.304347826086953</v>
      </c>
      <c r="L78" s="84">
        <f t="shared" ref="L78:M78" si="3">L68/(E3-L63)*100</f>
        <v>45.394736842105267</v>
      </c>
      <c r="M78" s="84">
        <f t="shared" si="3"/>
        <v>37.647058823529413</v>
      </c>
    </row>
    <row r="79" spans="1:14" s="62" customFormat="1" ht="9" customHeight="1">
      <c r="A79" s="69"/>
      <c r="B79" s="68" t="s">
        <v>173</v>
      </c>
      <c r="C79" s="69"/>
      <c r="D79" s="70">
        <f>SUM(E79:F79)</f>
        <v>5</v>
      </c>
      <c r="E79" s="71">
        <f>VLOOKUP($B79,'[6]第２表資料（R2）'!$B$7:$AD$144,16,FALSE)</f>
        <v>4</v>
      </c>
      <c r="F79" s="71">
        <f>VLOOKUP($B79,'[6]第２表資料（R2）'!$B$7:$AD$144,17,FALSE)</f>
        <v>1</v>
      </c>
      <c r="G79" s="52"/>
      <c r="H79" s="85"/>
      <c r="I79" s="55"/>
      <c r="J79" s="55"/>
      <c r="K79" s="72"/>
      <c r="L79" s="73"/>
      <c r="M79" s="73"/>
    </row>
    <row r="80" spans="1:14" s="62" customFormat="1" ht="9" customHeight="1">
      <c r="A80" s="69"/>
      <c r="B80" s="68" t="s">
        <v>168</v>
      </c>
      <c r="C80" s="69"/>
      <c r="D80" s="70">
        <f>SUM(E80:F80)</f>
        <v>4</v>
      </c>
      <c r="E80" s="71">
        <f>VLOOKUP($B80,'[6]第２表資料（R2）'!$B$7:$AD$144,16,FALSE)</f>
        <v>1</v>
      </c>
      <c r="F80" s="71">
        <f>VLOOKUP($B80,'[6]第２表資料（R2）'!$B$7:$AD$144,17,FALSE)</f>
        <v>3</v>
      </c>
      <c r="G80" s="52"/>
      <c r="H80" s="859" t="s">
        <v>162</v>
      </c>
      <c r="I80" s="860"/>
      <c r="J80" s="860"/>
      <c r="K80" s="86">
        <f>K70/(D3-K63)*100</f>
        <v>49.378881987577635</v>
      </c>
      <c r="L80" s="87">
        <f t="shared" ref="L80:M80" si="4">L70/(E3-L63)*100</f>
        <v>44.736842105263158</v>
      </c>
      <c r="M80" s="87">
        <f t="shared" si="4"/>
        <v>53.529411764705884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21</v>
      </c>
      <c r="E82" s="71">
        <f>SUM(E83:E87)</f>
        <v>13</v>
      </c>
      <c r="F82" s="71">
        <f>SUM(F83:F87)</f>
        <v>8</v>
      </c>
      <c r="G82" s="52"/>
      <c r="H82" s="859" t="s">
        <v>165</v>
      </c>
      <c r="I82" s="861"/>
      <c r="J82" s="862"/>
      <c r="K82" s="86">
        <f>K72/(D3-K63)*100</f>
        <v>20.186335403726709</v>
      </c>
      <c r="L82" s="87">
        <f t="shared" ref="L82:M82" si="5">L72/(E3-L63)*100</f>
        <v>21.710526315789476</v>
      </c>
      <c r="M82" s="87">
        <f t="shared" si="5"/>
        <v>18.823529411764707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6</v>
      </c>
      <c r="E83" s="71">
        <f>VLOOKUP($B83,'[6]第２表資料（R2）'!$B$7:$AD$144,16,FALSE)</f>
        <v>5</v>
      </c>
      <c r="F83" s="71">
        <f>VLOOKUP($B83,'[6]第２表資料（R2）'!$B$7:$AD$144,17,FALSE)</f>
        <v>1</v>
      </c>
      <c r="G83" s="52"/>
      <c r="H83" s="859" t="s">
        <v>166</v>
      </c>
      <c r="I83" s="861"/>
      <c r="J83" s="862"/>
      <c r="K83" s="86">
        <f>K73/(D3-K63)*100</f>
        <v>29.19254658385093</v>
      </c>
      <c r="L83" s="87">
        <f t="shared" ref="L83:M83" si="6">L73/(E3-L63)*100</f>
        <v>23.026315789473685</v>
      </c>
      <c r="M83" s="87">
        <f t="shared" si="6"/>
        <v>34.705882352941174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4</v>
      </c>
      <c r="E84" s="71">
        <f>VLOOKUP($B84,'[6]第２表資料（R2）'!$B$7:$AD$144,16,FALSE)</f>
        <v>4</v>
      </c>
      <c r="F84" s="71" t="str">
        <f>VLOOKUP($B84,'[6]第２表資料（R2）'!$B$7:$AD$144,17,FALSE)</f>
        <v>-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5</v>
      </c>
      <c r="E85" s="71">
        <f>VLOOKUP($B85,'[6]第２表資料（R2）'!$B$7:$AD$144,16,FALSE)</f>
        <v>2</v>
      </c>
      <c r="F85" s="71">
        <f>VLOOKUP($B85,'[6]第２表資料（R2）'!$B$7:$AD$144,17,FALSE)</f>
        <v>3</v>
      </c>
      <c r="G85" s="52"/>
      <c r="H85" s="859" t="s">
        <v>178</v>
      </c>
      <c r="I85" s="860"/>
      <c r="J85" s="860"/>
      <c r="K85" s="86">
        <f>'[6]第２表資料（R2）'!P150</f>
        <v>58.23292</v>
      </c>
      <c r="L85" s="87">
        <f>'[6]第２表資料（R2）'!Q150</f>
        <v>56.335529999999999</v>
      </c>
      <c r="M85" s="87">
        <f>'[6]第２表資料（R2）'!R150</f>
        <v>59.929409999999997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3</v>
      </c>
      <c r="E86" s="71">
        <f>VLOOKUP($B86,'[6]第２表資料（R2）'!$B$7:$AD$144,16,FALSE)</f>
        <v>1</v>
      </c>
      <c r="F86" s="71">
        <f>VLOOKUP($B86,'[6]第２表資料（R2）'!$B$7:$AD$144,17,FALSE)</f>
        <v>2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3</v>
      </c>
      <c r="E87" s="101">
        <f>VLOOKUP($B87,'[6]第２表資料（R2）'!$B$7:$AD$144,16,FALSE)</f>
        <v>1</v>
      </c>
      <c r="F87" s="101">
        <f>VLOOKUP($B87,'[6]第２表資料（R2）'!$B$7:$AD$144,17,FALSE)</f>
        <v>2</v>
      </c>
      <c r="G87" s="92"/>
      <c r="H87" s="857" t="s">
        <v>181</v>
      </c>
      <c r="I87" s="858"/>
      <c r="J87" s="858"/>
      <c r="K87" s="93">
        <f>'[6]第２表資料（R2）'!P152</f>
        <v>63.666670000000003</v>
      </c>
      <c r="L87" s="94">
        <f>'[6]第２表資料（R2）'!Q152</f>
        <v>60.5</v>
      </c>
      <c r="M87" s="94">
        <f>'[6]第２表資料（R2）'!R152</f>
        <v>66.285709999999995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00AF7-5B8D-41E9-921E-6E84B198A2F5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186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4578</v>
      </c>
      <c r="E3" s="99">
        <f>SUM(E5,E12,E19,E26,E33,E40,L40,L33,L26,L19,L12,L5,E47,E54,E61,E68,L63,L61,L54,L47,E75,E82)</f>
        <v>2103</v>
      </c>
      <c r="F3" s="99">
        <f>SUM(F5,F12,F19,F26,F33,F40,M40,M33,M26,M19,M12,M5,F47,F54,F61,F68,M63,M61,M54,M47,F75,F82)</f>
        <v>2475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66</v>
      </c>
      <c r="E5" s="71">
        <f>SUM(E6:E10)</f>
        <v>32</v>
      </c>
      <c r="F5" s="71">
        <f>SUM(F6:F10)</f>
        <v>34</v>
      </c>
      <c r="G5" s="54"/>
      <c r="H5" s="67">
        <v>60</v>
      </c>
      <c r="I5" s="68" t="s">
        <v>66</v>
      </c>
      <c r="J5" s="69" t="s">
        <v>67</v>
      </c>
      <c r="K5" s="70">
        <f>SUM(K6:K10)</f>
        <v>417</v>
      </c>
      <c r="L5" s="71">
        <f>SUM(L6:L10)</f>
        <v>211</v>
      </c>
      <c r="M5" s="71">
        <f>SUM(M6:M10)</f>
        <v>206</v>
      </c>
    </row>
    <row r="6" spans="1:13" s="62" customFormat="1" ht="9" customHeight="1">
      <c r="A6" s="15"/>
      <c r="B6" s="68" t="s">
        <v>68</v>
      </c>
      <c r="C6" s="69"/>
      <c r="D6" s="70">
        <f>SUM(E6:F6)</f>
        <v>8</v>
      </c>
      <c r="E6" s="71">
        <f>VLOOKUP($B6,'[6]第２表資料（R2）'!$B$7:$AD$144,19,FALSE)</f>
        <v>4</v>
      </c>
      <c r="F6" s="71">
        <f>VLOOKUP($B6,'[6]第２表資料（R2）'!$B$7:$AD$144,20,FALSE)</f>
        <v>4</v>
      </c>
      <c r="G6" s="54"/>
      <c r="H6" s="67"/>
      <c r="I6" s="68" t="s">
        <v>69</v>
      </c>
      <c r="J6" s="69"/>
      <c r="K6" s="70">
        <f>SUM(L6:M6)</f>
        <v>67</v>
      </c>
      <c r="L6" s="71">
        <f>VLOOKUP($I6,'[6]第２表資料（R2）'!$B$7:$AD$144,19,FALSE)</f>
        <v>27</v>
      </c>
      <c r="M6" s="71">
        <f>VLOOKUP($I6,'[6]第２表資料（R2）'!$B$7:$AD$144,20,FALSE)</f>
        <v>40</v>
      </c>
    </row>
    <row r="7" spans="1:13" s="62" customFormat="1" ht="9" customHeight="1">
      <c r="A7" s="15"/>
      <c r="B7" s="68" t="s">
        <v>70</v>
      </c>
      <c r="C7" s="69"/>
      <c r="D7" s="70">
        <f>SUM(E7:F7)</f>
        <v>13</v>
      </c>
      <c r="E7" s="71">
        <f>VLOOKUP($B7,'[6]第２表資料（R2）'!$B$7:$AD$144,19,FALSE)</f>
        <v>7</v>
      </c>
      <c r="F7" s="71">
        <f>VLOOKUP($B7,'[6]第２表資料（R2）'!$B$7:$AD$144,20,FALSE)</f>
        <v>6</v>
      </c>
      <c r="G7" s="54"/>
      <c r="H7" s="67"/>
      <c r="I7" s="68" t="s">
        <v>71</v>
      </c>
      <c r="J7" s="69"/>
      <c r="K7" s="70">
        <f>SUM(L7:M7)</f>
        <v>73</v>
      </c>
      <c r="L7" s="71">
        <f>VLOOKUP($I7,'[6]第２表資料（R2）'!$B$7:$AD$144,19,FALSE)</f>
        <v>39</v>
      </c>
      <c r="M7" s="71">
        <f>VLOOKUP($I7,'[6]第２表資料（R2）'!$B$7:$AD$144,20,FALSE)</f>
        <v>34</v>
      </c>
    </row>
    <row r="8" spans="1:13" s="62" customFormat="1" ht="9" customHeight="1">
      <c r="A8" s="15"/>
      <c r="B8" s="68" t="s">
        <v>72</v>
      </c>
      <c r="C8" s="69"/>
      <c r="D8" s="70">
        <f>SUM(E8:F8)</f>
        <v>13</v>
      </c>
      <c r="E8" s="71">
        <f>VLOOKUP($B8,'[6]第２表資料（R2）'!$B$7:$AD$144,19,FALSE)</f>
        <v>9</v>
      </c>
      <c r="F8" s="71">
        <f>VLOOKUP($B8,'[6]第２表資料（R2）'!$B$7:$AD$144,20,FALSE)</f>
        <v>4</v>
      </c>
      <c r="G8" s="54"/>
      <c r="H8" s="67"/>
      <c r="I8" s="68" t="s">
        <v>73</v>
      </c>
      <c r="J8" s="69"/>
      <c r="K8" s="70">
        <f>SUM(L8:M8)</f>
        <v>82</v>
      </c>
      <c r="L8" s="71">
        <f>VLOOKUP($I8,'[6]第２表資料（R2）'!$B$7:$AD$144,19,FALSE)</f>
        <v>38</v>
      </c>
      <c r="M8" s="71">
        <f>VLOOKUP($I8,'[6]第２表資料（R2）'!$B$7:$AD$144,20,FALSE)</f>
        <v>44</v>
      </c>
    </row>
    <row r="9" spans="1:13" s="62" customFormat="1" ht="9" customHeight="1">
      <c r="A9" s="15"/>
      <c r="B9" s="68" t="s">
        <v>74</v>
      </c>
      <c r="C9" s="69"/>
      <c r="D9" s="70">
        <f>SUM(E9:F9)</f>
        <v>14</v>
      </c>
      <c r="E9" s="71">
        <f>VLOOKUP($B9,'[6]第２表資料（R2）'!$B$7:$AD$144,19,FALSE)</f>
        <v>7</v>
      </c>
      <c r="F9" s="71">
        <f>VLOOKUP($B9,'[6]第２表資料（R2）'!$B$7:$AD$144,20,FALSE)</f>
        <v>7</v>
      </c>
      <c r="G9" s="54"/>
      <c r="H9" s="15"/>
      <c r="I9" s="68" t="s">
        <v>75</v>
      </c>
      <c r="J9" s="69"/>
      <c r="K9" s="70">
        <f>SUM(L9:M9)</f>
        <v>89</v>
      </c>
      <c r="L9" s="71">
        <f>VLOOKUP($I9,'[6]第２表資料（R2）'!$B$7:$AD$144,19,FALSE)</f>
        <v>45</v>
      </c>
      <c r="M9" s="71">
        <f>VLOOKUP($I9,'[6]第２表資料（R2）'!$B$7:$AD$144,20,FALSE)</f>
        <v>44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18</v>
      </c>
      <c r="E10" s="71">
        <f>VLOOKUP($B10,'[6]第２表資料（R2）'!$B$7:$AD$144,19,FALSE)</f>
        <v>5</v>
      </c>
      <c r="F10" s="71">
        <f>VLOOKUP($B10,'[6]第２表資料（R2）'!$B$7:$AD$144,20,FALSE)</f>
        <v>13</v>
      </c>
      <c r="G10" s="54"/>
      <c r="H10" s="15"/>
      <c r="I10" s="68" t="s">
        <v>67</v>
      </c>
      <c r="J10" s="69"/>
      <c r="K10" s="70">
        <f>SUM(L10:M10)</f>
        <v>106</v>
      </c>
      <c r="L10" s="71">
        <f>VLOOKUP($I10,'[6]第２表資料（R2）'!$B$7:$AD$144,19,FALSE)</f>
        <v>62</v>
      </c>
      <c r="M10" s="71">
        <f>VLOOKUP($I10,'[6]第２表資料（R2）'!$B$7:$AD$144,20,FALSE)</f>
        <v>44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93</v>
      </c>
      <c r="E12" s="71">
        <f>SUM(E13:E17)</f>
        <v>51</v>
      </c>
      <c r="F12" s="71">
        <f>SUM(F13:F17)</f>
        <v>42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630</v>
      </c>
      <c r="L12" s="71">
        <f>SUM(L13:L17)</f>
        <v>317</v>
      </c>
      <c r="M12" s="71">
        <f>SUM(M13:M17)</f>
        <v>313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23</v>
      </c>
      <c r="E13" s="71">
        <f>VLOOKUP($B13,'[6]第２表資料（R2）'!$B$7:$AD$144,19,FALSE)</f>
        <v>7</v>
      </c>
      <c r="F13" s="71">
        <f>VLOOKUP($B13,'[6]第２表資料（R2）'!$B$7:$AD$144,20,FALSE)</f>
        <v>16</v>
      </c>
      <c r="G13" s="54"/>
      <c r="H13" s="67"/>
      <c r="I13" s="68" t="s">
        <v>81</v>
      </c>
      <c r="J13" s="69"/>
      <c r="K13" s="70">
        <f>SUM(L13:M13)</f>
        <v>97</v>
      </c>
      <c r="L13" s="71">
        <f>VLOOKUP($I13,'[6]第２表資料（R2）'!$B$7:$AD$144,19,FALSE)</f>
        <v>38</v>
      </c>
      <c r="M13" s="71">
        <f>VLOOKUP($I13,'[6]第２表資料（R2）'!$B$7:$AD$144,20,FALSE)</f>
        <v>59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11</v>
      </c>
      <c r="E14" s="71">
        <f>VLOOKUP($B14,'[6]第２表資料（R2）'!$B$7:$AD$144,19,FALSE)</f>
        <v>6</v>
      </c>
      <c r="F14" s="71">
        <f>VLOOKUP($B14,'[6]第２表資料（R2）'!$B$7:$AD$144,20,FALSE)</f>
        <v>5</v>
      </c>
      <c r="G14" s="54"/>
      <c r="H14" s="67"/>
      <c r="I14" s="68" t="s">
        <v>83</v>
      </c>
      <c r="J14" s="69"/>
      <c r="K14" s="70">
        <f>SUM(L14:M14)</f>
        <v>113</v>
      </c>
      <c r="L14" s="71">
        <f>VLOOKUP($I14,'[6]第２表資料（R2）'!$B$7:$AD$144,19,FALSE)</f>
        <v>66</v>
      </c>
      <c r="M14" s="71">
        <f>VLOOKUP($I14,'[6]第２表資料（R2）'!$B$7:$AD$144,20,FALSE)</f>
        <v>47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19</v>
      </c>
      <c r="E15" s="71">
        <f>VLOOKUP($B15,'[6]第２表資料（R2）'!$B$7:$AD$144,19,FALSE)</f>
        <v>14</v>
      </c>
      <c r="F15" s="71">
        <f>VLOOKUP($B15,'[6]第２表資料（R2）'!$B$7:$AD$144,20,FALSE)</f>
        <v>5</v>
      </c>
      <c r="G15" s="54"/>
      <c r="H15" s="67"/>
      <c r="I15" s="68" t="s">
        <v>85</v>
      </c>
      <c r="J15" s="69"/>
      <c r="K15" s="70">
        <f>SUM(L15:M15)</f>
        <v>111</v>
      </c>
      <c r="L15" s="71">
        <f>VLOOKUP($I15,'[6]第２表資料（R2）'!$B$7:$AD$144,19,FALSE)</f>
        <v>54</v>
      </c>
      <c r="M15" s="71">
        <f>VLOOKUP($I15,'[6]第２表資料（R2）'!$B$7:$AD$144,20,FALSE)</f>
        <v>57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23</v>
      </c>
      <c r="E16" s="71">
        <f>VLOOKUP($B16,'[6]第２表資料（R2）'!$B$7:$AD$144,19,FALSE)</f>
        <v>13</v>
      </c>
      <c r="F16" s="71">
        <f>VLOOKUP($B16,'[6]第２表資料（R2）'!$B$7:$AD$144,20,FALSE)</f>
        <v>10</v>
      </c>
      <c r="G16" s="54"/>
      <c r="H16" s="67"/>
      <c r="I16" s="68" t="s">
        <v>87</v>
      </c>
      <c r="J16" s="69"/>
      <c r="K16" s="70">
        <f>SUM(L16:M16)</f>
        <v>163</v>
      </c>
      <c r="L16" s="71">
        <f>VLOOKUP($I16,'[6]第２表資料（R2）'!$B$7:$AD$144,19,FALSE)</f>
        <v>79</v>
      </c>
      <c r="M16" s="71">
        <f>VLOOKUP($I16,'[6]第２表資料（R2）'!$B$7:$AD$144,20,FALSE)</f>
        <v>84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17</v>
      </c>
      <c r="E17" s="71">
        <f>VLOOKUP($B17,'[6]第２表資料（R2）'!$B$7:$AD$144,19,FALSE)</f>
        <v>11</v>
      </c>
      <c r="F17" s="71">
        <f>VLOOKUP($B17,'[6]第２表資料（R2）'!$B$7:$AD$144,20,FALSE)</f>
        <v>6</v>
      </c>
      <c r="G17" s="54"/>
      <c r="H17" s="15"/>
      <c r="I17" s="68" t="s">
        <v>79</v>
      </c>
      <c r="J17" s="69"/>
      <c r="K17" s="70">
        <f>SUM(L17:M17)</f>
        <v>146</v>
      </c>
      <c r="L17" s="71">
        <f>VLOOKUP($I17,'[6]第２表資料（R2）'!$B$7:$AD$144,19,FALSE)</f>
        <v>80</v>
      </c>
      <c r="M17" s="71">
        <f>VLOOKUP($I17,'[6]第２表資料（R2）'!$B$7:$AD$144,20,FALSE)</f>
        <v>66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102</v>
      </c>
      <c r="E19" s="71">
        <f>SUM(E20:E24)</f>
        <v>57</v>
      </c>
      <c r="F19" s="71">
        <f>SUM(F20:F24)</f>
        <v>45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557</v>
      </c>
      <c r="L19" s="71">
        <f>SUM(L20:L24)</f>
        <v>292</v>
      </c>
      <c r="M19" s="71">
        <f>SUM(M20:M24)</f>
        <v>265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14</v>
      </c>
      <c r="E20" s="71">
        <f>VLOOKUP($B20,'[6]第２表資料（R2）'!$B$7:$AD$144,19,FALSE)</f>
        <v>9</v>
      </c>
      <c r="F20" s="71">
        <f>VLOOKUP($B20,'[6]第２表資料（R2）'!$B$7:$AD$144,20,FALSE)</f>
        <v>5</v>
      </c>
      <c r="G20" s="54"/>
      <c r="H20" s="67"/>
      <c r="I20" s="68" t="s">
        <v>91</v>
      </c>
      <c r="J20" s="69"/>
      <c r="K20" s="70">
        <f>SUM(L20:M20)</f>
        <v>121</v>
      </c>
      <c r="L20" s="71">
        <f>VLOOKUP($I20,'[6]第２表資料（R2）'!$B$7:$AD$144,19,FALSE)</f>
        <v>63</v>
      </c>
      <c r="M20" s="71">
        <f>VLOOKUP($I20,'[6]第２表資料（R2）'!$B$7:$AD$144,20,FALSE)</f>
        <v>58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22</v>
      </c>
      <c r="E21" s="71">
        <f>VLOOKUP($B21,'[6]第２表資料（R2）'!$B$7:$AD$144,19,FALSE)</f>
        <v>15</v>
      </c>
      <c r="F21" s="71">
        <f>VLOOKUP($B21,'[6]第２表資料（R2）'!$B$7:$AD$144,20,FALSE)</f>
        <v>7</v>
      </c>
      <c r="G21" s="54"/>
      <c r="H21" s="67"/>
      <c r="I21" s="68" t="s">
        <v>93</v>
      </c>
      <c r="J21" s="69"/>
      <c r="K21" s="70">
        <f>SUM(L21:M21)</f>
        <v>151</v>
      </c>
      <c r="L21" s="71">
        <f>VLOOKUP($I21,'[6]第２表資料（R2）'!$B$7:$AD$144,19,FALSE)</f>
        <v>84</v>
      </c>
      <c r="M21" s="71">
        <f>VLOOKUP($I21,'[6]第２表資料（R2）'!$B$7:$AD$144,20,FALSE)</f>
        <v>67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22</v>
      </c>
      <c r="E22" s="71">
        <f>VLOOKUP($B22,'[6]第２表資料（R2）'!$B$7:$AD$144,19,FALSE)</f>
        <v>12</v>
      </c>
      <c r="F22" s="71">
        <f>VLOOKUP($B22,'[6]第２表資料（R2）'!$B$7:$AD$144,20,FALSE)</f>
        <v>10</v>
      </c>
      <c r="G22" s="54"/>
      <c r="H22" s="67"/>
      <c r="I22" s="68" t="s">
        <v>95</v>
      </c>
      <c r="J22" s="69"/>
      <c r="K22" s="70">
        <f>SUM(L22:M22)</f>
        <v>131</v>
      </c>
      <c r="L22" s="71">
        <f>VLOOKUP($I22,'[6]第２表資料（R2）'!$B$7:$AD$144,19,FALSE)</f>
        <v>65</v>
      </c>
      <c r="M22" s="71">
        <f>VLOOKUP($I22,'[6]第２表資料（R2）'!$B$7:$AD$144,20,FALSE)</f>
        <v>66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15</v>
      </c>
      <c r="E23" s="71">
        <f>VLOOKUP($B23,'[6]第２表資料（R2）'!$B$7:$AD$144,19,FALSE)</f>
        <v>7</v>
      </c>
      <c r="F23" s="71">
        <f>VLOOKUP($B23,'[6]第２表資料（R2）'!$B$7:$AD$144,20,FALSE)</f>
        <v>8</v>
      </c>
      <c r="G23" s="54"/>
      <c r="H23" s="67"/>
      <c r="I23" s="68" t="s">
        <v>97</v>
      </c>
      <c r="J23" s="69"/>
      <c r="K23" s="70">
        <f>SUM(L23:M23)</f>
        <v>102</v>
      </c>
      <c r="L23" s="71">
        <f>VLOOKUP($I23,'[6]第２表資料（R2）'!$B$7:$AD$144,19,FALSE)</f>
        <v>48</v>
      </c>
      <c r="M23" s="71">
        <f>VLOOKUP($I23,'[6]第２表資料（R2）'!$B$7:$AD$144,20,FALSE)</f>
        <v>54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29</v>
      </c>
      <c r="E24" s="71">
        <f>VLOOKUP($B24,'[6]第２表資料（R2）'!$B$7:$AD$144,19,FALSE)</f>
        <v>14</v>
      </c>
      <c r="F24" s="71">
        <f>VLOOKUP($B24,'[6]第２表資料（R2）'!$B$7:$AD$144,20,FALSE)</f>
        <v>15</v>
      </c>
      <c r="G24" s="54"/>
      <c r="H24" s="67"/>
      <c r="I24" s="68" t="s">
        <v>89</v>
      </c>
      <c r="J24" s="69"/>
      <c r="K24" s="70">
        <f>SUM(L24:M24)</f>
        <v>52</v>
      </c>
      <c r="L24" s="71">
        <f>VLOOKUP($I24,'[6]第２表資料（R2）'!$B$7:$AD$144,19,FALSE)</f>
        <v>32</v>
      </c>
      <c r="M24" s="71">
        <f>VLOOKUP($I24,'[6]第２表資料（R2）'!$B$7:$AD$144,20,FALSE)</f>
        <v>20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113</v>
      </c>
      <c r="E26" s="71">
        <f>SUM(E27:E31)</f>
        <v>62</v>
      </c>
      <c r="F26" s="71">
        <f>SUM(F27:F31)</f>
        <v>51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353</v>
      </c>
      <c r="L26" s="71">
        <f>SUM(L27:L31)</f>
        <v>136</v>
      </c>
      <c r="M26" s="71">
        <f>SUM(M27:M31)</f>
        <v>217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20</v>
      </c>
      <c r="E27" s="71">
        <f>VLOOKUP($B27,'[6]第２表資料（R2）'!$B$7:$AD$144,19,FALSE)</f>
        <v>13</v>
      </c>
      <c r="F27" s="71">
        <f>VLOOKUP($B27,'[6]第２表資料（R2）'!$B$7:$AD$144,20,FALSE)</f>
        <v>7</v>
      </c>
      <c r="G27" s="54"/>
      <c r="H27" s="15"/>
      <c r="I27" s="68" t="s">
        <v>101</v>
      </c>
      <c r="J27" s="69"/>
      <c r="K27" s="70">
        <f>SUM(L27:M27)</f>
        <v>72</v>
      </c>
      <c r="L27" s="71">
        <f>VLOOKUP($I27,'[6]第２表資料（R2）'!$B$7:$AD$144,19,FALSE)</f>
        <v>30</v>
      </c>
      <c r="M27" s="71">
        <f>VLOOKUP($I27,'[6]第２表資料（R2）'!$B$7:$AD$144,20,FALSE)</f>
        <v>42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18</v>
      </c>
      <c r="E28" s="71">
        <f>VLOOKUP($B28,'[6]第２表資料（R2）'!$B$7:$AD$144,19,FALSE)</f>
        <v>10</v>
      </c>
      <c r="F28" s="71">
        <f>VLOOKUP($B28,'[6]第２表資料（R2）'!$B$7:$AD$144,20,FALSE)</f>
        <v>8</v>
      </c>
      <c r="G28" s="54"/>
      <c r="H28" s="67"/>
      <c r="I28" s="68" t="s">
        <v>103</v>
      </c>
      <c r="J28" s="69"/>
      <c r="K28" s="70">
        <f>SUM(L28:M28)</f>
        <v>67</v>
      </c>
      <c r="L28" s="71">
        <f>VLOOKUP($I28,'[6]第２表資料（R2）'!$B$7:$AD$144,19,FALSE)</f>
        <v>31</v>
      </c>
      <c r="M28" s="71">
        <f>VLOOKUP($I28,'[6]第２表資料（R2）'!$B$7:$AD$144,20,FALSE)</f>
        <v>36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34</v>
      </c>
      <c r="E29" s="71">
        <f>VLOOKUP($B29,'[6]第２表資料（R2）'!$B$7:$AD$144,19,FALSE)</f>
        <v>21</v>
      </c>
      <c r="F29" s="71">
        <f>VLOOKUP($B29,'[6]第２表資料（R2）'!$B$7:$AD$144,20,FALSE)</f>
        <v>13</v>
      </c>
      <c r="G29" s="54"/>
      <c r="H29" s="67"/>
      <c r="I29" s="68" t="s">
        <v>105</v>
      </c>
      <c r="J29" s="69"/>
      <c r="K29" s="70">
        <f>SUM(L29:M29)</f>
        <v>62</v>
      </c>
      <c r="L29" s="71">
        <f>VLOOKUP($I29,'[6]第２表資料（R2）'!$B$7:$AD$144,19,FALSE)</f>
        <v>24</v>
      </c>
      <c r="M29" s="71">
        <f>VLOOKUP($I29,'[6]第２表資料（R2）'!$B$7:$AD$144,20,FALSE)</f>
        <v>38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23</v>
      </c>
      <c r="E30" s="71">
        <f>VLOOKUP($B30,'[6]第２表資料（R2）'!$B$7:$AD$144,19,FALSE)</f>
        <v>12</v>
      </c>
      <c r="F30" s="71">
        <f>VLOOKUP($B30,'[6]第２表資料（R2）'!$B$7:$AD$144,20,FALSE)</f>
        <v>11</v>
      </c>
      <c r="G30" s="54"/>
      <c r="H30" s="67"/>
      <c r="I30" s="68" t="s">
        <v>107</v>
      </c>
      <c r="J30" s="69"/>
      <c r="K30" s="70">
        <f>SUM(L30:M30)</f>
        <v>78</v>
      </c>
      <c r="L30" s="71">
        <f>VLOOKUP($I30,'[6]第２表資料（R2）'!$B$7:$AD$144,19,FALSE)</f>
        <v>25</v>
      </c>
      <c r="M30" s="71">
        <f>VLOOKUP($I30,'[6]第２表資料（R2）'!$B$7:$AD$144,20,FALSE)</f>
        <v>53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18</v>
      </c>
      <c r="E31" s="71">
        <f>VLOOKUP($B31,'[6]第２表資料（R2）'!$B$7:$AD$144,19,FALSE)</f>
        <v>6</v>
      </c>
      <c r="F31" s="71">
        <f>VLOOKUP($B31,'[6]第２表資料（R2）'!$B$7:$AD$144,20,FALSE)</f>
        <v>12</v>
      </c>
      <c r="G31" s="54"/>
      <c r="H31" s="67"/>
      <c r="I31" s="68" t="s">
        <v>99</v>
      </c>
      <c r="J31" s="69"/>
      <c r="K31" s="70">
        <f>SUM(L31:M31)</f>
        <v>74</v>
      </c>
      <c r="L31" s="71">
        <f>VLOOKUP($I31,'[6]第２表資料（R2）'!$B$7:$AD$144,19,FALSE)</f>
        <v>26</v>
      </c>
      <c r="M31" s="71">
        <f>VLOOKUP($I31,'[6]第２表資料（R2）'!$B$7:$AD$144,20,FALSE)</f>
        <v>48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104</v>
      </c>
      <c r="E33" s="71">
        <f>SUM(E34:E38)</f>
        <v>48</v>
      </c>
      <c r="F33" s="71">
        <f>SUM(F34:F38)</f>
        <v>56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361</v>
      </c>
      <c r="L33" s="71">
        <f>SUM(L34:L38)</f>
        <v>141</v>
      </c>
      <c r="M33" s="71">
        <f>SUM(M34:M38)</f>
        <v>220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18</v>
      </c>
      <c r="E34" s="71">
        <f>VLOOKUP($B34,'[6]第２表資料（R2）'!$B$7:$AD$144,19,FALSE)</f>
        <v>5</v>
      </c>
      <c r="F34" s="71">
        <f>VLOOKUP($B34,'[6]第２表資料（R2）'!$B$7:$AD$144,20,FALSE)</f>
        <v>13</v>
      </c>
      <c r="G34" s="54"/>
      <c r="H34" s="15"/>
      <c r="I34" s="68" t="s">
        <v>111</v>
      </c>
      <c r="J34" s="69"/>
      <c r="K34" s="70">
        <f>SUM(L34:M34)</f>
        <v>79</v>
      </c>
      <c r="L34" s="71">
        <f>VLOOKUP($I34,'[6]第２表資料（R2）'!$B$7:$AD$144,19,FALSE)</f>
        <v>32</v>
      </c>
      <c r="M34" s="71">
        <f>VLOOKUP($I34,'[6]第２表資料（R2）'!$B$7:$AD$144,20,FALSE)</f>
        <v>47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21</v>
      </c>
      <c r="E35" s="71">
        <f>VLOOKUP($B35,'[6]第２表資料（R2）'!$B$7:$AD$144,19,FALSE)</f>
        <v>10</v>
      </c>
      <c r="F35" s="71">
        <f>VLOOKUP($B35,'[6]第２表資料（R2）'!$B$7:$AD$144,20,FALSE)</f>
        <v>11</v>
      </c>
      <c r="G35" s="54"/>
      <c r="H35" s="15"/>
      <c r="I35" s="68" t="s">
        <v>113</v>
      </c>
      <c r="J35" s="69"/>
      <c r="K35" s="70">
        <f>SUM(L35:M35)</f>
        <v>76</v>
      </c>
      <c r="L35" s="71">
        <f>VLOOKUP($I35,'[6]第２表資料（R2）'!$B$7:$AD$144,19,FALSE)</f>
        <v>36</v>
      </c>
      <c r="M35" s="71">
        <f>VLOOKUP($I35,'[6]第２表資料（R2）'!$B$7:$AD$144,20,FALSE)</f>
        <v>40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27</v>
      </c>
      <c r="E36" s="71">
        <f>VLOOKUP($B36,'[6]第２表資料（R2）'!$B$7:$AD$144,19,FALSE)</f>
        <v>15</v>
      </c>
      <c r="F36" s="71">
        <f>VLOOKUP($B36,'[6]第２表資料（R2）'!$B$7:$AD$144,20,FALSE)</f>
        <v>12</v>
      </c>
      <c r="G36" s="54"/>
      <c r="H36" s="67"/>
      <c r="I36" s="68" t="s">
        <v>115</v>
      </c>
      <c r="J36" s="69"/>
      <c r="K36" s="70">
        <f>SUM(L36:M36)</f>
        <v>68</v>
      </c>
      <c r="L36" s="71">
        <f>VLOOKUP($I36,'[6]第２表資料（R2）'!$B$7:$AD$144,19,FALSE)</f>
        <v>21</v>
      </c>
      <c r="M36" s="71">
        <f>VLOOKUP($I36,'[6]第２表資料（R2）'!$B$7:$AD$144,20,FALSE)</f>
        <v>47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19</v>
      </c>
      <c r="E37" s="71">
        <f>VLOOKUP($B37,'[6]第２表資料（R2）'!$B$7:$AD$144,19,FALSE)</f>
        <v>10</v>
      </c>
      <c r="F37" s="71">
        <f>VLOOKUP($B37,'[6]第２表資料（R2）'!$B$7:$AD$144,20,FALSE)</f>
        <v>9</v>
      </c>
      <c r="G37" s="54"/>
      <c r="H37" s="67"/>
      <c r="I37" s="68" t="s">
        <v>117</v>
      </c>
      <c r="J37" s="69"/>
      <c r="K37" s="70">
        <f>SUM(L37:M37)</f>
        <v>75</v>
      </c>
      <c r="L37" s="71">
        <f>VLOOKUP($I37,'[6]第２表資料（R2）'!$B$7:$AD$144,19,FALSE)</f>
        <v>23</v>
      </c>
      <c r="M37" s="71">
        <f>VLOOKUP($I37,'[6]第２表資料（R2）'!$B$7:$AD$144,20,FALSE)</f>
        <v>52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19</v>
      </c>
      <c r="E38" s="71">
        <f>VLOOKUP($B38,'[6]第２表資料（R2）'!$B$7:$AD$144,19,FALSE)</f>
        <v>8</v>
      </c>
      <c r="F38" s="71">
        <f>VLOOKUP($B38,'[6]第２表資料（R2）'!$B$7:$AD$144,20,FALSE)</f>
        <v>11</v>
      </c>
      <c r="G38" s="54"/>
      <c r="H38" s="67"/>
      <c r="I38" s="68" t="s">
        <v>109</v>
      </c>
      <c r="J38" s="69"/>
      <c r="K38" s="70">
        <f>SUM(L38:M38)</f>
        <v>63</v>
      </c>
      <c r="L38" s="71">
        <f>VLOOKUP($I38,'[6]第２表資料（R2）'!$B$7:$AD$144,19,FALSE)</f>
        <v>29</v>
      </c>
      <c r="M38" s="71">
        <f>VLOOKUP($I38,'[6]第２表資料（R2）'!$B$7:$AD$144,20,FALSE)</f>
        <v>34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109</v>
      </c>
      <c r="E40" s="71">
        <f>SUM(E41:E45)</f>
        <v>47</v>
      </c>
      <c r="F40" s="71">
        <f>SUM(F41:F45)</f>
        <v>62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271</v>
      </c>
      <c r="L40" s="71">
        <f>SUM(L41:L45)</f>
        <v>83</v>
      </c>
      <c r="M40" s="71">
        <f>SUM(M41:M45)</f>
        <v>188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19</v>
      </c>
      <c r="E41" s="71">
        <f>VLOOKUP($B41,'[6]第２表資料（R2）'!$B$7:$AD$144,19,FALSE)</f>
        <v>9</v>
      </c>
      <c r="F41" s="71">
        <f>VLOOKUP($B41,'[6]第２表資料（R2）'!$B$7:$AD$144,20,FALSE)</f>
        <v>10</v>
      </c>
      <c r="G41" s="54"/>
      <c r="H41" s="15"/>
      <c r="I41" s="68" t="s">
        <v>121</v>
      </c>
      <c r="J41" s="69"/>
      <c r="K41" s="70">
        <f>SUM(L41:M41)</f>
        <v>63</v>
      </c>
      <c r="L41" s="71">
        <f>VLOOKUP($I41,'[6]第２表資料（R2）'!$B$7:$AD$144,19,FALSE)</f>
        <v>25</v>
      </c>
      <c r="M41" s="71">
        <f>VLOOKUP($I41,'[6]第２表資料（R2）'!$B$7:$AD$144,20,FALSE)</f>
        <v>38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17</v>
      </c>
      <c r="E42" s="71">
        <f>VLOOKUP($B42,'[6]第２表資料（R2）'!$B$7:$AD$144,19,FALSE)</f>
        <v>10</v>
      </c>
      <c r="F42" s="71">
        <f>VLOOKUP($B42,'[6]第２表資料（R2）'!$B$7:$AD$144,20,FALSE)</f>
        <v>7</v>
      </c>
      <c r="G42" s="54"/>
      <c r="H42" s="15"/>
      <c r="I42" s="68" t="s">
        <v>123</v>
      </c>
      <c r="J42" s="69"/>
      <c r="K42" s="70">
        <f>SUM(L42:M42)</f>
        <v>63</v>
      </c>
      <c r="L42" s="71">
        <f>VLOOKUP($I42,'[6]第２表資料（R2）'!$B$7:$AD$144,19,FALSE)</f>
        <v>16</v>
      </c>
      <c r="M42" s="71">
        <f>VLOOKUP($I42,'[6]第２表資料（R2）'!$B$7:$AD$144,20,FALSE)</f>
        <v>47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31</v>
      </c>
      <c r="E43" s="71">
        <f>VLOOKUP($B43,'[6]第２表資料（R2）'!$B$7:$AD$144,19,FALSE)</f>
        <v>7</v>
      </c>
      <c r="F43" s="71">
        <f>VLOOKUP($B43,'[6]第２表資料（R2）'!$B$7:$AD$144,20,FALSE)</f>
        <v>24</v>
      </c>
      <c r="G43" s="54"/>
      <c r="H43" s="15"/>
      <c r="I43" s="68" t="s">
        <v>125</v>
      </c>
      <c r="J43" s="69"/>
      <c r="K43" s="70">
        <f>SUM(L43:M43)</f>
        <v>56</v>
      </c>
      <c r="L43" s="71">
        <f>VLOOKUP($I43,'[6]第２表資料（R2）'!$B$7:$AD$144,19,FALSE)</f>
        <v>17</v>
      </c>
      <c r="M43" s="71">
        <f>VLOOKUP($I43,'[6]第２表資料（R2）'!$B$7:$AD$144,20,FALSE)</f>
        <v>39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22</v>
      </c>
      <c r="E44" s="71">
        <f>VLOOKUP($B44,'[6]第２表資料（R2）'!$B$7:$AD$144,19,FALSE)</f>
        <v>9</v>
      </c>
      <c r="F44" s="71">
        <f>VLOOKUP($B44,'[6]第２表資料（R2）'!$B$7:$AD$144,20,FALSE)</f>
        <v>13</v>
      </c>
      <c r="G44" s="54"/>
      <c r="H44" s="67"/>
      <c r="I44" s="68" t="s">
        <v>127</v>
      </c>
      <c r="J44" s="69"/>
      <c r="K44" s="70">
        <f>SUM(L44:M44)</f>
        <v>54</v>
      </c>
      <c r="L44" s="71">
        <f>VLOOKUP($I44,'[6]第２表資料（R2）'!$B$7:$AD$144,19,FALSE)</f>
        <v>17</v>
      </c>
      <c r="M44" s="71">
        <f>VLOOKUP($I44,'[6]第２表資料（R2）'!$B$7:$AD$144,20,FALSE)</f>
        <v>37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20</v>
      </c>
      <c r="E45" s="71">
        <f>VLOOKUP($B45,'[6]第２表資料（R2）'!$B$7:$AD$144,19,FALSE)</f>
        <v>12</v>
      </c>
      <c r="F45" s="71">
        <f>VLOOKUP($B45,'[6]第２表資料（R2）'!$B$7:$AD$144,20,FALSE)</f>
        <v>8</v>
      </c>
      <c r="G45" s="54"/>
      <c r="H45" s="67"/>
      <c r="I45" s="68" t="s">
        <v>119</v>
      </c>
      <c r="J45" s="69"/>
      <c r="K45" s="70">
        <f>SUM(L45:M45)</f>
        <v>35</v>
      </c>
      <c r="L45" s="71">
        <f>VLOOKUP($I45,'[6]第２表資料（R2）'!$B$7:$AD$144,19,FALSE)</f>
        <v>8</v>
      </c>
      <c r="M45" s="71">
        <f>VLOOKUP($I45,'[6]第２表資料（R2）'!$B$7:$AD$144,20,FALSE)</f>
        <v>27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118</v>
      </c>
      <c r="E47" s="71">
        <f>SUM(E48:E52)</f>
        <v>53</v>
      </c>
      <c r="F47" s="71">
        <f>SUM(F48:F52)</f>
        <v>65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166</v>
      </c>
      <c r="L47" s="71">
        <f>SUM(L48:L52)</f>
        <v>36</v>
      </c>
      <c r="M47" s="71">
        <f>SUM(M48:M52)</f>
        <v>130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26</v>
      </c>
      <c r="E48" s="71">
        <f>VLOOKUP($B48,'[6]第２表資料（R2）'!$B$7:$AD$144,19,FALSE)</f>
        <v>9</v>
      </c>
      <c r="F48" s="71">
        <f>VLOOKUP($B48,'[6]第２表資料（R2）'!$B$7:$AD$144,20,FALSE)</f>
        <v>17</v>
      </c>
      <c r="G48" s="54"/>
      <c r="H48" s="67"/>
      <c r="I48" s="68" t="s">
        <v>131</v>
      </c>
      <c r="J48" s="69"/>
      <c r="K48" s="70">
        <f>SUM(L48:M48)</f>
        <v>45</v>
      </c>
      <c r="L48" s="71">
        <f>VLOOKUP($I48,'[6]第２表資料（R2）'!$B$7:$AD$144,19,FALSE)</f>
        <v>12</v>
      </c>
      <c r="M48" s="71">
        <f>VLOOKUP($I48,'[6]第２表資料（R2）'!$B$7:$AD$144,20,FALSE)</f>
        <v>33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27</v>
      </c>
      <c r="E49" s="71">
        <f>VLOOKUP($B49,'[6]第２表資料（R2）'!$B$7:$AD$144,19,FALSE)</f>
        <v>17</v>
      </c>
      <c r="F49" s="71">
        <f>VLOOKUP($B49,'[6]第２表資料（R2）'!$B$7:$AD$144,20,FALSE)</f>
        <v>10</v>
      </c>
      <c r="G49" s="54"/>
      <c r="H49" s="15"/>
      <c r="I49" s="68" t="s">
        <v>133</v>
      </c>
      <c r="J49" s="69"/>
      <c r="K49" s="70">
        <f>SUM(L49:M49)</f>
        <v>33</v>
      </c>
      <c r="L49" s="71">
        <f>VLOOKUP($I49,'[6]第２表資料（R2）'!$B$7:$AD$144,19,FALSE)</f>
        <v>7</v>
      </c>
      <c r="M49" s="71">
        <f>VLOOKUP($I49,'[6]第２表資料（R2）'!$B$7:$AD$144,20,FALSE)</f>
        <v>26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16</v>
      </c>
      <c r="E50" s="71">
        <f>VLOOKUP($B50,'[6]第２表資料（R2）'!$B$7:$AD$144,19,FALSE)</f>
        <v>3</v>
      </c>
      <c r="F50" s="71">
        <f>VLOOKUP($B50,'[6]第２表資料（R2）'!$B$7:$AD$144,20,FALSE)</f>
        <v>13</v>
      </c>
      <c r="G50" s="54"/>
      <c r="H50" s="15"/>
      <c r="I50" s="68" t="s">
        <v>135</v>
      </c>
      <c r="J50" s="69"/>
      <c r="K50" s="70">
        <f>SUM(L50:M50)</f>
        <v>39</v>
      </c>
      <c r="L50" s="71">
        <f>VLOOKUP($I50,'[6]第２表資料（R2）'!$B$7:$AD$144,19,FALSE)</f>
        <v>5</v>
      </c>
      <c r="M50" s="71">
        <f>VLOOKUP($I50,'[6]第２表資料（R2）'!$B$7:$AD$144,20,FALSE)</f>
        <v>34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24</v>
      </c>
      <c r="E51" s="71">
        <f>VLOOKUP($B51,'[6]第２表資料（R2）'!$B$7:$AD$144,19,FALSE)</f>
        <v>13</v>
      </c>
      <c r="F51" s="71">
        <f>VLOOKUP($B51,'[6]第２表資料（R2）'!$B$7:$AD$144,20,FALSE)</f>
        <v>11</v>
      </c>
      <c r="G51" s="54"/>
      <c r="H51" s="15"/>
      <c r="I51" s="68" t="s">
        <v>137</v>
      </c>
      <c r="J51" s="69"/>
      <c r="K51" s="70">
        <f>SUM(L51:M51)</f>
        <v>31</v>
      </c>
      <c r="L51" s="71">
        <f>VLOOKUP($I51,'[6]第２表資料（R2）'!$B$7:$AD$144,19,FALSE)</f>
        <v>6</v>
      </c>
      <c r="M51" s="71">
        <f>VLOOKUP($I51,'[6]第２表資料（R2）'!$B$7:$AD$144,20,FALSE)</f>
        <v>25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25</v>
      </c>
      <c r="E52" s="71">
        <f>VLOOKUP($B52,'[6]第２表資料（R2）'!$B$7:$AD$144,19,FALSE)</f>
        <v>11</v>
      </c>
      <c r="F52" s="71">
        <f>VLOOKUP($B52,'[6]第２表資料（R2）'!$B$7:$AD$144,20,FALSE)</f>
        <v>14</v>
      </c>
      <c r="G52" s="54"/>
      <c r="H52" s="67"/>
      <c r="I52" s="68" t="s">
        <v>129</v>
      </c>
      <c r="J52" s="69"/>
      <c r="K52" s="70">
        <f>SUM(L52:M52)</f>
        <v>18</v>
      </c>
      <c r="L52" s="71">
        <f>VLOOKUP($I52,'[6]第２表資料（R2）'!$B$7:$AD$144,19,FALSE)</f>
        <v>6</v>
      </c>
      <c r="M52" s="71">
        <f>VLOOKUP($I52,'[6]第２表資料（R2）'!$B$7:$AD$144,20,FALSE)</f>
        <v>12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147</v>
      </c>
      <c r="E54" s="71">
        <f>SUM(E55:E59)</f>
        <v>76</v>
      </c>
      <c r="F54" s="71">
        <f>SUM(F55:F59)</f>
        <v>71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43</v>
      </c>
      <c r="L54" s="71">
        <f>SUM(L55:L59)</f>
        <v>13</v>
      </c>
      <c r="M54" s="71">
        <f>SUM(M55:M59)</f>
        <v>30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20</v>
      </c>
      <c r="E55" s="71">
        <f>VLOOKUP($B55,'[6]第２表資料（R2）'!$B$7:$AD$144,19,FALSE)</f>
        <v>8</v>
      </c>
      <c r="F55" s="71">
        <f>VLOOKUP($B55,'[6]第２表資料（R2）'!$B$7:$AD$144,20,FALSE)</f>
        <v>12</v>
      </c>
      <c r="G55" s="54"/>
      <c r="H55" s="67"/>
      <c r="I55" s="68" t="s">
        <v>141</v>
      </c>
      <c r="J55" s="69"/>
      <c r="K55" s="70">
        <f t="shared" ref="K55:K63" si="0">SUM(L55:M55)</f>
        <v>11</v>
      </c>
      <c r="L55" s="71">
        <f>VLOOKUP($I55,'[6]第２表資料（R2）'!$B$7:$AD$144,19,FALSE)</f>
        <v>4</v>
      </c>
      <c r="M55" s="71">
        <f>VLOOKUP($I55,'[6]第２表資料（R2）'!$B$7:$AD$144,20,FALSE)</f>
        <v>7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35</v>
      </c>
      <c r="E56" s="71">
        <f>VLOOKUP($B56,'[6]第２表資料（R2）'!$B$7:$AD$144,19,FALSE)</f>
        <v>17</v>
      </c>
      <c r="F56" s="71">
        <f>VLOOKUP($B56,'[6]第２表資料（R2）'!$B$7:$AD$144,20,FALSE)</f>
        <v>18</v>
      </c>
      <c r="G56" s="54"/>
      <c r="H56" s="67"/>
      <c r="I56" s="68" t="s">
        <v>143</v>
      </c>
      <c r="J56" s="69"/>
      <c r="K56" s="70">
        <f t="shared" si="0"/>
        <v>17</v>
      </c>
      <c r="L56" s="71">
        <f>VLOOKUP($I56,'[6]第２表資料（R2）'!$B$7:$AD$144,19,FALSE)</f>
        <v>6</v>
      </c>
      <c r="M56" s="71">
        <f>VLOOKUP($I56,'[6]第２表資料（R2）'!$B$7:$AD$144,20,FALSE)</f>
        <v>11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35</v>
      </c>
      <c r="E57" s="71">
        <f>VLOOKUP($B57,'[6]第２表資料（R2）'!$B$7:$AD$144,19,FALSE)</f>
        <v>21</v>
      </c>
      <c r="F57" s="71">
        <f>VLOOKUP($B57,'[6]第２表資料（R2）'!$B$7:$AD$144,20,FALSE)</f>
        <v>14</v>
      </c>
      <c r="G57" s="54"/>
      <c r="H57" s="15"/>
      <c r="I57" s="68" t="s">
        <v>145</v>
      </c>
      <c r="J57" s="69"/>
      <c r="K57" s="70">
        <f t="shared" si="0"/>
        <v>10</v>
      </c>
      <c r="L57" s="71">
        <f>VLOOKUP($I57,'[6]第２表資料（R2）'!$B$7:$AD$144,19,FALSE)</f>
        <v>2</v>
      </c>
      <c r="M57" s="71">
        <f>VLOOKUP($I57,'[6]第２表資料（R2）'!$B$7:$AD$144,20,FALSE)</f>
        <v>8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28</v>
      </c>
      <c r="E58" s="71">
        <f>VLOOKUP($B58,'[6]第２表資料（R2）'!$B$7:$AD$144,19,FALSE)</f>
        <v>14</v>
      </c>
      <c r="F58" s="71">
        <f>VLOOKUP($B58,'[6]第２表資料（R2）'!$B$7:$AD$144,20,FALSE)</f>
        <v>14</v>
      </c>
      <c r="G58" s="54"/>
      <c r="H58" s="15"/>
      <c r="I58" s="68" t="s">
        <v>147</v>
      </c>
      <c r="J58" s="69"/>
      <c r="K58" s="70">
        <f t="shared" si="0"/>
        <v>4</v>
      </c>
      <c r="L58" s="71">
        <f>VLOOKUP($I58,'[6]第２表資料（R2）'!$B$7:$AD$144,19,FALSE)</f>
        <v>1</v>
      </c>
      <c r="M58" s="71">
        <f>VLOOKUP($I58,'[6]第２表資料（R2）'!$B$7:$AD$144,20,FALSE)</f>
        <v>3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29</v>
      </c>
      <c r="E59" s="71">
        <f>VLOOKUP($B59,'[6]第２表資料（R2）'!$B$7:$AD$144,19,FALSE)</f>
        <v>16</v>
      </c>
      <c r="F59" s="71">
        <f>VLOOKUP($B59,'[6]第２表資料（R2）'!$B$7:$AD$144,20,FALSE)</f>
        <v>13</v>
      </c>
      <c r="G59" s="54"/>
      <c r="H59" s="15"/>
      <c r="I59" s="68" t="s">
        <v>139</v>
      </c>
      <c r="J59" s="69"/>
      <c r="K59" s="70">
        <f t="shared" si="0"/>
        <v>1</v>
      </c>
      <c r="L59" s="71" t="str">
        <f>VLOOKUP($I59,'[6]第２表資料（R2）'!$B$7:$AD$144,19,FALSE)</f>
        <v>-</v>
      </c>
      <c r="M59" s="71">
        <f>VLOOKUP($I59,'[6]第２表資料（R2）'!$B$7:$AD$144,20,FALSE)</f>
        <v>1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163</v>
      </c>
      <c r="E61" s="71">
        <f>SUM(E62:E66)</f>
        <v>77</v>
      </c>
      <c r="F61" s="71">
        <f>SUM(F62:F66)</f>
        <v>86</v>
      </c>
      <c r="G61" s="54"/>
      <c r="H61" s="859" t="s">
        <v>150</v>
      </c>
      <c r="I61" s="860"/>
      <c r="J61" s="860"/>
      <c r="K61" s="70">
        <f t="shared" si="0"/>
        <v>8</v>
      </c>
      <c r="L61" s="74">
        <f>'[6]第２表資料（R2）'!T146</f>
        <v>1</v>
      </c>
      <c r="M61" s="74">
        <f>'[6]第２表資料（R2）'!U146</f>
        <v>7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24</v>
      </c>
      <c r="E62" s="71">
        <f>VLOOKUP($B62,'[6]第２表資料（R2）'!$B$7:$AD$144,19,FALSE)</f>
        <v>13</v>
      </c>
      <c r="F62" s="71">
        <f>VLOOKUP($B62,'[6]第２表資料（R2）'!$B$7:$AD$144,20,FALSE)</f>
        <v>11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32</v>
      </c>
      <c r="E63" s="71">
        <f>VLOOKUP($B63,'[6]第２表資料（R2）'!$B$7:$AD$144,19,FALSE)</f>
        <v>19</v>
      </c>
      <c r="F63" s="71">
        <f>VLOOKUP($B63,'[6]第２表資料（R2）'!$B$7:$AD$144,20,FALSE)</f>
        <v>13</v>
      </c>
      <c r="G63" s="54"/>
      <c r="H63" s="859" t="s">
        <v>153</v>
      </c>
      <c r="I63" s="860"/>
      <c r="J63" s="860"/>
      <c r="K63" s="70">
        <f t="shared" si="0"/>
        <v>3</v>
      </c>
      <c r="L63" s="74">
        <f>'[6]第２表資料（R2）'!T148</f>
        <v>2</v>
      </c>
      <c r="M63" s="74">
        <f>'[6]第２表資料（R2）'!U148</f>
        <v>1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32</v>
      </c>
      <c r="E64" s="71">
        <f>VLOOKUP($B64,'[6]第２表資料（R2）'!$B$7:$AD$144,19,FALSE)</f>
        <v>15</v>
      </c>
      <c r="F64" s="71">
        <f>VLOOKUP($B64,'[6]第２表資料（R2）'!$B$7:$AD$144,20,FALSE)</f>
        <v>17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38</v>
      </c>
      <c r="E65" s="71">
        <f>VLOOKUP($B65,'[6]第２表資料（R2）'!$B$7:$AD$144,19,FALSE)</f>
        <v>15</v>
      </c>
      <c r="F65" s="71">
        <f>VLOOKUP($B65,'[6]第２表資料（R2）'!$B$7:$AD$144,20,FALSE)</f>
        <v>23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37</v>
      </c>
      <c r="E66" s="71">
        <f>VLOOKUP($B66,'[6]第２表資料（R2）'!$B$7:$AD$144,19,FALSE)</f>
        <v>15</v>
      </c>
      <c r="F66" s="71">
        <f>VLOOKUP($B66,'[6]第２表資料（R2）'!$B$7:$AD$144,20,FALSE)</f>
        <v>22</v>
      </c>
      <c r="G66" s="54"/>
      <c r="H66" s="859" t="s">
        <v>157</v>
      </c>
      <c r="I66" s="860"/>
      <c r="J66" s="860"/>
      <c r="K66" s="70">
        <f>SUM(D19,D12,D5)</f>
        <v>261</v>
      </c>
      <c r="L66" s="71">
        <f>SUM(E19,E12,E5)</f>
        <v>140</v>
      </c>
      <c r="M66" s="71">
        <f>SUM(F19,F12,F5)</f>
        <v>121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225</v>
      </c>
      <c r="E68" s="71">
        <f>SUM(E69:E73)</f>
        <v>120</v>
      </c>
      <c r="F68" s="71">
        <f>SUM(F69:F73)</f>
        <v>105</v>
      </c>
      <c r="G68" s="54"/>
      <c r="H68" s="859" t="s">
        <v>159</v>
      </c>
      <c r="I68" s="860"/>
      <c r="J68" s="860"/>
      <c r="K68" s="79">
        <f>SUM(D82,D75,D68,D61,D54,D47,D40,D33,D26,K5)</f>
        <v>1925</v>
      </c>
      <c r="L68" s="74">
        <f>SUM(E82,E75,E68,E61,E54,E47,E40,E33,E26,L5)</f>
        <v>942</v>
      </c>
      <c r="M68" s="74">
        <f>SUM(F82,F75,F68,F61,F54,F47,F40,F33,F26,M5)</f>
        <v>983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42</v>
      </c>
      <c r="E69" s="71">
        <f>VLOOKUP($B69,'[6]第２表資料（R2）'!$B$7:$AD$144,19,FALSE)</f>
        <v>26</v>
      </c>
      <c r="F69" s="71">
        <f>VLOOKUP($B69,'[6]第２表資料（R2）'!$B$7:$AD$144,20,FALSE)</f>
        <v>16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41</v>
      </c>
      <c r="E70" s="71">
        <f>VLOOKUP($B70,'[6]第２表資料（R2）'!$B$7:$AD$144,19,FALSE)</f>
        <v>23</v>
      </c>
      <c r="F70" s="71">
        <f>VLOOKUP($B70,'[6]第２表資料（R2）'!$B$7:$AD$144,20,FALSE)</f>
        <v>18</v>
      </c>
      <c r="G70" s="52"/>
      <c r="H70" s="859" t="s">
        <v>162</v>
      </c>
      <c r="I70" s="860"/>
      <c r="J70" s="860"/>
      <c r="K70" s="70">
        <f>SUM(K12,K19,K26,K33,K40,K47,K54,K61)</f>
        <v>2389</v>
      </c>
      <c r="L70" s="71">
        <f>SUM(L12,L19,L26,L33,L40,L47,L54,L61)</f>
        <v>1019</v>
      </c>
      <c r="M70" s="71">
        <f>SUM(M12,M19,M26,M33,M40,M47,M54,M61)</f>
        <v>1370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51</v>
      </c>
      <c r="E71" s="71">
        <f>VLOOKUP($B71,'[6]第２表資料（R2）'!$B$7:$AD$144,19,FALSE)</f>
        <v>25</v>
      </c>
      <c r="F71" s="71">
        <f>VLOOKUP($B71,'[6]第２表資料（R2）'!$B$7:$AD$144,20,FALSE)</f>
        <v>26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46</v>
      </c>
      <c r="E72" s="71">
        <f>VLOOKUP($B72,'[6]第２表資料（R2）'!$B$7:$AD$144,19,FALSE)</f>
        <v>26</v>
      </c>
      <c r="F72" s="71">
        <f>VLOOKUP($B72,'[6]第２表資料（R2）'!$B$7:$AD$144,20,FALSE)</f>
        <v>20</v>
      </c>
      <c r="G72" s="80"/>
      <c r="H72" s="859" t="s">
        <v>165</v>
      </c>
      <c r="I72" s="861"/>
      <c r="J72" s="862"/>
      <c r="K72" s="70">
        <f>SUM(K12,K19)</f>
        <v>1187</v>
      </c>
      <c r="L72" s="71">
        <f>SUM(L12,L19)</f>
        <v>609</v>
      </c>
      <c r="M72" s="71">
        <f>SUM(M12,M19)</f>
        <v>578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45</v>
      </c>
      <c r="E73" s="71">
        <f>VLOOKUP($B73,'[6]第２表資料（R2）'!$B$7:$AD$144,19,FALSE)</f>
        <v>20</v>
      </c>
      <c r="F73" s="71">
        <f>VLOOKUP($B73,'[6]第２表資料（R2）'!$B$7:$AD$144,20,FALSE)</f>
        <v>25</v>
      </c>
      <c r="G73" s="80"/>
      <c r="H73" s="859" t="s">
        <v>166</v>
      </c>
      <c r="I73" s="861"/>
      <c r="J73" s="862"/>
      <c r="K73" s="70">
        <f>SUM(K26,K33,K40,K47,K54,K61)</f>
        <v>1202</v>
      </c>
      <c r="L73" s="71">
        <f>SUM(L26,L33,L40,L47,L54,L61)</f>
        <v>410</v>
      </c>
      <c r="M73" s="71">
        <f>SUM(M26,M33,M40,M47,M54,M61)</f>
        <v>792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217</v>
      </c>
      <c r="E75" s="71">
        <f>SUM(E76:E80)</f>
        <v>105</v>
      </c>
      <c r="F75" s="71">
        <f>SUM(F76:F80)</f>
        <v>112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32</v>
      </c>
      <c r="E76" s="71">
        <f>VLOOKUP($B76,'[6]第２表資料（R2）'!$B$7:$AD$144,19,FALSE)</f>
        <v>15</v>
      </c>
      <c r="F76" s="71">
        <f>VLOOKUP($B76,'[6]第２表資料（R2）'!$B$7:$AD$144,20,FALSE)</f>
        <v>17</v>
      </c>
      <c r="G76" s="52"/>
      <c r="H76" s="859" t="s">
        <v>157</v>
      </c>
      <c r="I76" s="860"/>
      <c r="J76" s="860"/>
      <c r="K76" s="81">
        <f>K66/(D3-K63)*100</f>
        <v>5.7049180327868854</v>
      </c>
      <c r="L76" s="82">
        <f>L66/(E3-L63)*100</f>
        <v>6.6634935744883386</v>
      </c>
      <c r="M76" s="82">
        <f>M66/(F3-M63)*100</f>
        <v>4.8908649959579629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51</v>
      </c>
      <c r="E77" s="71">
        <f>VLOOKUP($B77,'[6]第２表資料（R2）'!$B$7:$AD$144,19,FALSE)</f>
        <v>28</v>
      </c>
      <c r="F77" s="71">
        <f>VLOOKUP($B77,'[6]第２表資料（R2）'!$B$7:$AD$144,20,FALSE)</f>
        <v>23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42</v>
      </c>
      <c r="E78" s="71">
        <f>VLOOKUP($B78,'[6]第２表資料（R2）'!$B$7:$AD$144,19,FALSE)</f>
        <v>21</v>
      </c>
      <c r="F78" s="71">
        <f>VLOOKUP($B78,'[6]第２表資料（R2）'!$B$7:$AD$144,20,FALSE)</f>
        <v>21</v>
      </c>
      <c r="G78" s="52"/>
      <c r="H78" s="859" t="s">
        <v>159</v>
      </c>
      <c r="I78" s="860"/>
      <c r="J78" s="860"/>
      <c r="K78" s="83">
        <f>K68/(D3-K63)*100</f>
        <v>42.076502732240442</v>
      </c>
      <c r="L78" s="84">
        <f>L68/(E3-L63)*100</f>
        <v>44.835792479771534</v>
      </c>
      <c r="M78" s="84">
        <f>M68/(F3-M63)*100</f>
        <v>39.733225545675019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48</v>
      </c>
      <c r="E79" s="71">
        <f>VLOOKUP($B79,'[6]第２表資料（R2）'!$B$7:$AD$144,19,FALSE)</f>
        <v>22</v>
      </c>
      <c r="F79" s="71">
        <f>VLOOKUP($B79,'[6]第２表資料（R2）'!$B$7:$AD$144,20,FALSE)</f>
        <v>26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44</v>
      </c>
      <c r="E80" s="71">
        <f>VLOOKUP($B80,'[6]第２表資料（R2）'!$B$7:$AD$144,19,FALSE)</f>
        <v>19</v>
      </c>
      <c r="F80" s="71">
        <f>VLOOKUP($B80,'[6]第２表資料（R2）'!$B$7:$AD$144,20,FALSE)</f>
        <v>25</v>
      </c>
      <c r="G80" s="52"/>
      <c r="H80" s="859" t="s">
        <v>162</v>
      </c>
      <c r="I80" s="860"/>
      <c r="J80" s="860"/>
      <c r="K80" s="86">
        <f>K70/(D3-K63)*100</f>
        <v>52.218579234972673</v>
      </c>
      <c r="L80" s="87">
        <f>L70/(E3-L63)*100</f>
        <v>48.500713945740124</v>
      </c>
      <c r="M80" s="87">
        <f>M70/(F3-M63)*100</f>
        <v>55.375909458367012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312</v>
      </c>
      <c r="E82" s="71">
        <f>SUM(E83:E87)</f>
        <v>143</v>
      </c>
      <c r="F82" s="71">
        <f>SUM(F83:F87)</f>
        <v>169</v>
      </c>
      <c r="G82" s="52"/>
      <c r="H82" s="859" t="s">
        <v>165</v>
      </c>
      <c r="I82" s="861"/>
      <c r="J82" s="862"/>
      <c r="K82" s="86">
        <f>K72/(D3-K63)*100</f>
        <v>25.94535519125683</v>
      </c>
      <c r="L82" s="87">
        <f>L72/(E3-L63)*100</f>
        <v>28.986197049024277</v>
      </c>
      <c r="M82" s="87">
        <f>M72/(F3-M63)*100</f>
        <v>23.362974939369444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60</v>
      </c>
      <c r="E83" s="71">
        <f>VLOOKUP($B83,'[6]第２表資料（R2）'!$B$7:$AD$144,19,FALSE)</f>
        <v>35</v>
      </c>
      <c r="F83" s="71">
        <f>VLOOKUP($B83,'[6]第２表資料（R2）'!$B$7:$AD$144,20,FALSE)</f>
        <v>25</v>
      </c>
      <c r="G83" s="52"/>
      <c r="H83" s="859" t="s">
        <v>166</v>
      </c>
      <c r="I83" s="861"/>
      <c r="J83" s="862"/>
      <c r="K83" s="86">
        <f>K73/(D3-K63)*100</f>
        <v>26.27322404371585</v>
      </c>
      <c r="L83" s="87">
        <f>L73/(E3-L63)*100</f>
        <v>19.51451689671585</v>
      </c>
      <c r="M83" s="87">
        <f>M73/(F3-M63)*100</f>
        <v>32.012934518997575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67</v>
      </c>
      <c r="E84" s="71">
        <f>VLOOKUP($B84,'[6]第２表資料（R2）'!$B$7:$AD$144,19,FALSE)</f>
        <v>30</v>
      </c>
      <c r="F84" s="71">
        <f>VLOOKUP($B84,'[6]第２表資料（R2）'!$B$7:$AD$144,20,FALSE)</f>
        <v>37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60</v>
      </c>
      <c r="E85" s="71">
        <f>VLOOKUP($B85,'[6]第２表資料（R2）'!$B$7:$AD$144,19,FALSE)</f>
        <v>24</v>
      </c>
      <c r="F85" s="71">
        <f>VLOOKUP($B85,'[6]第２表資料（R2）'!$B$7:$AD$144,20,FALSE)</f>
        <v>36</v>
      </c>
      <c r="G85" s="52"/>
      <c r="H85" s="859" t="s">
        <v>178</v>
      </c>
      <c r="I85" s="860"/>
      <c r="J85" s="860"/>
      <c r="K85" s="86">
        <f>'[6]第２表資料（R2）'!S150</f>
        <v>60.315959999999997</v>
      </c>
      <c r="L85" s="87">
        <f>'[6]第２表資料（R2）'!T150</f>
        <v>57.968350000000001</v>
      </c>
      <c r="M85" s="87">
        <f>'[6]第２表資料（R2）'!U150</f>
        <v>62.309620000000002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57</v>
      </c>
      <c r="E86" s="71">
        <f>VLOOKUP($B86,'[6]第２表資料（R2）'!$B$7:$AD$144,19,FALSE)</f>
        <v>26</v>
      </c>
      <c r="F86" s="71">
        <f>VLOOKUP($B86,'[6]第２表資料（R2）'!$B$7:$AD$144,20,FALSE)</f>
        <v>31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68</v>
      </c>
      <c r="E87" s="101">
        <f>VLOOKUP($B87,'[6]第２表資料（R2）'!$B$7:$AD$144,19,FALSE)</f>
        <v>28</v>
      </c>
      <c r="F87" s="101">
        <f>VLOOKUP($B87,'[6]第２表資料（R2）'!$B$7:$AD$144,20,FALSE)</f>
        <v>40</v>
      </c>
      <c r="G87" s="92"/>
      <c r="H87" s="857" t="s">
        <v>181</v>
      </c>
      <c r="I87" s="858"/>
      <c r="J87" s="858"/>
      <c r="K87" s="93">
        <f>'[6]第２表資料（R2）'!S152</f>
        <v>66.039820000000006</v>
      </c>
      <c r="L87" s="94">
        <f>'[6]第２表資料（R2）'!T152</f>
        <v>64.49194</v>
      </c>
      <c r="M87" s="94">
        <f>'[6]第２表資料（R2）'!U152</f>
        <v>67.473680000000002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C292B-D11E-4786-8152-5C1D347D14DA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187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9906</v>
      </c>
      <c r="E3" s="99">
        <f>SUM(E5,E12,E19,E26,E33,E40,L40,L33,L26,L19,L12,L5,E47,E54,E61,E68,L63,L61,L54,L47,E75,E82)</f>
        <v>4576</v>
      </c>
      <c r="F3" s="99">
        <f>SUM(F5,F12,F19,F26,F33,F40,M40,M33,M26,M19,M12,M5,F47,F54,F61,F68,M63,M61,M54,M47,F75,F82)</f>
        <v>5330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237</v>
      </c>
      <c r="E5" s="71">
        <f>SUM(E6:E10)</f>
        <v>116</v>
      </c>
      <c r="F5" s="71">
        <f>SUM(F6:F10)</f>
        <v>121</v>
      </c>
      <c r="G5" s="54"/>
      <c r="H5" s="67">
        <v>60</v>
      </c>
      <c r="I5" s="68" t="s">
        <v>66</v>
      </c>
      <c r="J5" s="69" t="s">
        <v>67</v>
      </c>
      <c r="K5" s="70">
        <f>SUM(K6:K10)</f>
        <v>838</v>
      </c>
      <c r="L5" s="71">
        <f>SUM(L6:L10)</f>
        <v>404</v>
      </c>
      <c r="M5" s="71">
        <f>SUM(M6:M10)</f>
        <v>434</v>
      </c>
    </row>
    <row r="6" spans="1:13" s="62" customFormat="1" ht="9" customHeight="1">
      <c r="A6" s="15"/>
      <c r="B6" s="68" t="s">
        <v>68</v>
      </c>
      <c r="C6" s="69"/>
      <c r="D6" s="70">
        <f>SUM(E6:F6)</f>
        <v>43</v>
      </c>
      <c r="E6" s="71">
        <f>VLOOKUP($B6,'[6]第２表資料（R2）'!$B$7:$AD$144,22,FALSE)</f>
        <v>21</v>
      </c>
      <c r="F6" s="71">
        <f>VLOOKUP($B6,'[6]第２表資料（R2）'!$B$7:$AD$144,23,FALSE)</f>
        <v>22</v>
      </c>
      <c r="G6" s="54"/>
      <c r="H6" s="67"/>
      <c r="I6" s="68" t="s">
        <v>69</v>
      </c>
      <c r="J6" s="69"/>
      <c r="K6" s="70">
        <f>SUM(L6:M6)</f>
        <v>158</v>
      </c>
      <c r="L6" s="71">
        <f>VLOOKUP($I6,'[6]第２表資料（R2）'!$B$7:$AD$144,22,FALSE)</f>
        <v>74</v>
      </c>
      <c r="M6" s="71">
        <f>VLOOKUP($I6,'[6]第２表資料（R2）'!$B$7:$AD$144,23,FALSE)</f>
        <v>84</v>
      </c>
    </row>
    <row r="7" spans="1:13" s="62" customFormat="1" ht="9" customHeight="1">
      <c r="A7" s="15"/>
      <c r="B7" s="68" t="s">
        <v>70</v>
      </c>
      <c r="C7" s="69"/>
      <c r="D7" s="70">
        <f>SUM(E7:F7)</f>
        <v>44</v>
      </c>
      <c r="E7" s="71">
        <f>VLOOKUP($B7,'[6]第２表資料（R2）'!$B$7:$AD$144,22,FALSE)</f>
        <v>22</v>
      </c>
      <c r="F7" s="71">
        <f>VLOOKUP($B7,'[6]第２表資料（R2）'!$B$7:$AD$144,23,FALSE)</f>
        <v>22</v>
      </c>
      <c r="G7" s="54"/>
      <c r="H7" s="67"/>
      <c r="I7" s="68" t="s">
        <v>71</v>
      </c>
      <c r="J7" s="69"/>
      <c r="K7" s="70">
        <f>SUM(L7:M7)</f>
        <v>161</v>
      </c>
      <c r="L7" s="71">
        <f>VLOOKUP($I7,'[6]第２表資料（R2）'!$B$7:$AD$144,22,FALSE)</f>
        <v>81</v>
      </c>
      <c r="M7" s="71">
        <f>VLOOKUP($I7,'[6]第２表資料（R2）'!$B$7:$AD$144,23,FALSE)</f>
        <v>80</v>
      </c>
    </row>
    <row r="8" spans="1:13" s="62" customFormat="1" ht="9" customHeight="1">
      <c r="A8" s="15"/>
      <c r="B8" s="68" t="s">
        <v>72</v>
      </c>
      <c r="C8" s="69"/>
      <c r="D8" s="70">
        <f>SUM(E8:F8)</f>
        <v>37</v>
      </c>
      <c r="E8" s="71">
        <f>VLOOKUP($B8,'[6]第２表資料（R2）'!$B$7:$AD$144,22,FALSE)</f>
        <v>20</v>
      </c>
      <c r="F8" s="71">
        <f>VLOOKUP($B8,'[6]第２表資料（R2）'!$B$7:$AD$144,23,FALSE)</f>
        <v>17</v>
      </c>
      <c r="G8" s="54"/>
      <c r="H8" s="67"/>
      <c r="I8" s="68" t="s">
        <v>73</v>
      </c>
      <c r="J8" s="69"/>
      <c r="K8" s="70">
        <f>SUM(L8:M8)</f>
        <v>170</v>
      </c>
      <c r="L8" s="71">
        <f>VLOOKUP($I8,'[6]第２表資料（R2）'!$B$7:$AD$144,22,FALSE)</f>
        <v>80</v>
      </c>
      <c r="M8" s="71">
        <f>VLOOKUP($I8,'[6]第２表資料（R2）'!$B$7:$AD$144,23,FALSE)</f>
        <v>90</v>
      </c>
    </row>
    <row r="9" spans="1:13" s="62" customFormat="1" ht="9" customHeight="1">
      <c r="A9" s="15"/>
      <c r="B9" s="68" t="s">
        <v>74</v>
      </c>
      <c r="C9" s="69"/>
      <c r="D9" s="70">
        <f>SUM(E9:F9)</f>
        <v>54</v>
      </c>
      <c r="E9" s="71">
        <f>VLOOKUP($B9,'[6]第２表資料（R2）'!$B$7:$AD$144,22,FALSE)</f>
        <v>26</v>
      </c>
      <c r="F9" s="71">
        <f>VLOOKUP($B9,'[6]第２表資料（R2）'!$B$7:$AD$144,23,FALSE)</f>
        <v>28</v>
      </c>
      <c r="G9" s="54"/>
      <c r="H9" s="15"/>
      <c r="I9" s="68" t="s">
        <v>75</v>
      </c>
      <c r="J9" s="69"/>
      <c r="K9" s="70">
        <f>SUM(L9:M9)</f>
        <v>159</v>
      </c>
      <c r="L9" s="71">
        <f>VLOOKUP($I9,'[6]第２表資料（R2）'!$B$7:$AD$144,22,FALSE)</f>
        <v>72</v>
      </c>
      <c r="M9" s="71">
        <f>VLOOKUP($I9,'[6]第２表資料（R2）'!$B$7:$AD$144,23,FALSE)</f>
        <v>87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59</v>
      </c>
      <c r="E10" s="71">
        <f>VLOOKUP($B10,'[6]第２表資料（R2）'!$B$7:$AD$144,22,FALSE)</f>
        <v>27</v>
      </c>
      <c r="F10" s="71">
        <f>VLOOKUP($B10,'[6]第２表資料（R2）'!$B$7:$AD$144,23,FALSE)</f>
        <v>32</v>
      </c>
      <c r="G10" s="54"/>
      <c r="H10" s="15"/>
      <c r="I10" s="68" t="s">
        <v>67</v>
      </c>
      <c r="J10" s="69"/>
      <c r="K10" s="70">
        <f>SUM(L10:M10)</f>
        <v>190</v>
      </c>
      <c r="L10" s="71">
        <f>VLOOKUP($I10,'[6]第２表資料（R2）'!$B$7:$AD$144,22,FALSE)</f>
        <v>97</v>
      </c>
      <c r="M10" s="71">
        <f>VLOOKUP($I10,'[6]第２表資料（R2）'!$B$7:$AD$144,23,FALSE)</f>
        <v>93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358</v>
      </c>
      <c r="E12" s="71">
        <f>SUM(E13:E17)</f>
        <v>180</v>
      </c>
      <c r="F12" s="71">
        <f>SUM(F13:F17)</f>
        <v>178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1197</v>
      </c>
      <c r="L12" s="71">
        <f>SUM(L13:L17)</f>
        <v>570</v>
      </c>
      <c r="M12" s="71">
        <f>SUM(M13:M17)</f>
        <v>627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64</v>
      </c>
      <c r="E13" s="71">
        <f>VLOOKUP($B13,'[6]第２表資料（R2）'!$B$7:$AD$144,22,FALSE)</f>
        <v>36</v>
      </c>
      <c r="F13" s="71">
        <f>VLOOKUP($B13,'[6]第２表資料（R2）'!$B$7:$AD$144,23,FALSE)</f>
        <v>28</v>
      </c>
      <c r="G13" s="54"/>
      <c r="H13" s="67"/>
      <c r="I13" s="68" t="s">
        <v>81</v>
      </c>
      <c r="J13" s="69"/>
      <c r="K13" s="70">
        <f>SUM(L13:M13)</f>
        <v>180</v>
      </c>
      <c r="L13" s="71">
        <f>VLOOKUP($I13,'[6]第２表資料（R2）'!$B$7:$AD$144,22,FALSE)</f>
        <v>87</v>
      </c>
      <c r="M13" s="71">
        <f>VLOOKUP($I13,'[6]第２表資料（R2）'!$B$7:$AD$144,23,FALSE)</f>
        <v>93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74</v>
      </c>
      <c r="E14" s="71">
        <f>VLOOKUP($B14,'[6]第２表資料（R2）'!$B$7:$AD$144,22,FALSE)</f>
        <v>34</v>
      </c>
      <c r="F14" s="71">
        <f>VLOOKUP($B14,'[6]第２表資料（R2）'!$B$7:$AD$144,23,FALSE)</f>
        <v>40</v>
      </c>
      <c r="G14" s="54"/>
      <c r="H14" s="67"/>
      <c r="I14" s="68" t="s">
        <v>83</v>
      </c>
      <c r="J14" s="69"/>
      <c r="K14" s="70">
        <f>SUM(L14:M14)</f>
        <v>235</v>
      </c>
      <c r="L14" s="71">
        <f>VLOOKUP($I14,'[6]第２表資料（R2）'!$B$7:$AD$144,22,FALSE)</f>
        <v>99</v>
      </c>
      <c r="M14" s="71">
        <f>VLOOKUP($I14,'[6]第２表資料（R2）'!$B$7:$AD$144,23,FALSE)</f>
        <v>136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71</v>
      </c>
      <c r="E15" s="71">
        <f>VLOOKUP($B15,'[6]第２表資料（R2）'!$B$7:$AD$144,22,FALSE)</f>
        <v>43</v>
      </c>
      <c r="F15" s="71">
        <f>VLOOKUP($B15,'[6]第２表資料（R2）'!$B$7:$AD$144,23,FALSE)</f>
        <v>28</v>
      </c>
      <c r="G15" s="54"/>
      <c r="H15" s="67"/>
      <c r="I15" s="68" t="s">
        <v>85</v>
      </c>
      <c r="J15" s="69"/>
      <c r="K15" s="70">
        <f>SUM(L15:M15)</f>
        <v>255</v>
      </c>
      <c r="L15" s="71">
        <f>VLOOKUP($I15,'[6]第２表資料（R2）'!$B$7:$AD$144,22,FALSE)</f>
        <v>114</v>
      </c>
      <c r="M15" s="71">
        <f>VLOOKUP($I15,'[6]第２表資料（R2）'!$B$7:$AD$144,23,FALSE)</f>
        <v>141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73</v>
      </c>
      <c r="E16" s="71">
        <f>VLOOKUP($B16,'[6]第２表資料（R2）'!$B$7:$AD$144,22,FALSE)</f>
        <v>25</v>
      </c>
      <c r="F16" s="71">
        <f>VLOOKUP($B16,'[6]第２表資料（R2）'!$B$7:$AD$144,23,FALSE)</f>
        <v>48</v>
      </c>
      <c r="G16" s="54"/>
      <c r="H16" s="67"/>
      <c r="I16" s="68" t="s">
        <v>87</v>
      </c>
      <c r="J16" s="69"/>
      <c r="K16" s="70">
        <f>SUM(L16:M16)</f>
        <v>260</v>
      </c>
      <c r="L16" s="71">
        <f>VLOOKUP($I16,'[6]第２表資料（R2）'!$B$7:$AD$144,22,FALSE)</f>
        <v>140</v>
      </c>
      <c r="M16" s="71">
        <f>VLOOKUP($I16,'[6]第２表資料（R2）'!$B$7:$AD$144,23,FALSE)</f>
        <v>120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76</v>
      </c>
      <c r="E17" s="71">
        <f>VLOOKUP($B17,'[6]第２表資料（R2）'!$B$7:$AD$144,22,FALSE)</f>
        <v>42</v>
      </c>
      <c r="F17" s="71">
        <f>VLOOKUP($B17,'[6]第２表資料（R2）'!$B$7:$AD$144,23,FALSE)</f>
        <v>34</v>
      </c>
      <c r="G17" s="54"/>
      <c r="H17" s="15"/>
      <c r="I17" s="68" t="s">
        <v>79</v>
      </c>
      <c r="J17" s="69"/>
      <c r="K17" s="70">
        <f>SUM(L17:M17)</f>
        <v>267</v>
      </c>
      <c r="L17" s="71">
        <f>VLOOKUP($I17,'[6]第２表資料（R2）'!$B$7:$AD$144,22,FALSE)</f>
        <v>130</v>
      </c>
      <c r="M17" s="71">
        <f>VLOOKUP($I17,'[6]第２表資料（R2）'!$B$7:$AD$144,23,FALSE)</f>
        <v>137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351</v>
      </c>
      <c r="E19" s="71">
        <f>SUM(E20:E24)</f>
        <v>173</v>
      </c>
      <c r="F19" s="71">
        <f>SUM(F20:F24)</f>
        <v>178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1146</v>
      </c>
      <c r="L19" s="71">
        <f>SUM(L20:L24)</f>
        <v>576</v>
      </c>
      <c r="M19" s="71">
        <f>SUM(M20:M24)</f>
        <v>570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65</v>
      </c>
      <c r="E20" s="71">
        <f>VLOOKUP($B20,'[6]第２表資料（R2）'!$B$7:$AD$144,22,FALSE)</f>
        <v>34</v>
      </c>
      <c r="F20" s="71">
        <f>VLOOKUP($B20,'[6]第２表資料（R2）'!$B$7:$AD$144,23,FALSE)</f>
        <v>31</v>
      </c>
      <c r="G20" s="54"/>
      <c r="H20" s="67"/>
      <c r="I20" s="68" t="s">
        <v>91</v>
      </c>
      <c r="J20" s="69"/>
      <c r="K20" s="70">
        <f>SUM(L20:M20)</f>
        <v>279</v>
      </c>
      <c r="L20" s="71">
        <f>VLOOKUP($I20,'[6]第２表資料（R2）'!$B$7:$AD$144,22,FALSE)</f>
        <v>144</v>
      </c>
      <c r="M20" s="71">
        <f>VLOOKUP($I20,'[6]第２表資料（R2）'!$B$7:$AD$144,23,FALSE)</f>
        <v>135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76</v>
      </c>
      <c r="E21" s="71">
        <f>VLOOKUP($B21,'[6]第２表資料（R2）'!$B$7:$AD$144,22,FALSE)</f>
        <v>34</v>
      </c>
      <c r="F21" s="71">
        <f>VLOOKUP($B21,'[6]第２表資料（R2）'!$B$7:$AD$144,23,FALSE)</f>
        <v>42</v>
      </c>
      <c r="G21" s="54"/>
      <c r="H21" s="67"/>
      <c r="I21" s="68" t="s">
        <v>93</v>
      </c>
      <c r="J21" s="69"/>
      <c r="K21" s="70">
        <f>SUM(L21:M21)</f>
        <v>259</v>
      </c>
      <c r="L21" s="71">
        <f>VLOOKUP($I21,'[6]第２表資料（R2）'!$B$7:$AD$144,22,FALSE)</f>
        <v>125</v>
      </c>
      <c r="M21" s="71">
        <f>VLOOKUP($I21,'[6]第２表資料（R2）'!$B$7:$AD$144,23,FALSE)</f>
        <v>134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66</v>
      </c>
      <c r="E22" s="71">
        <f>VLOOKUP($B22,'[6]第２表資料（R2）'!$B$7:$AD$144,22,FALSE)</f>
        <v>30</v>
      </c>
      <c r="F22" s="71">
        <f>VLOOKUP($B22,'[6]第２表資料（R2）'!$B$7:$AD$144,23,FALSE)</f>
        <v>36</v>
      </c>
      <c r="G22" s="54"/>
      <c r="H22" s="67"/>
      <c r="I22" s="68" t="s">
        <v>95</v>
      </c>
      <c r="J22" s="69"/>
      <c r="K22" s="70">
        <f>SUM(L22:M22)</f>
        <v>234</v>
      </c>
      <c r="L22" s="71">
        <f>VLOOKUP($I22,'[6]第２表資料（R2）'!$B$7:$AD$144,22,FALSE)</f>
        <v>125</v>
      </c>
      <c r="M22" s="71">
        <f>VLOOKUP($I22,'[6]第２表資料（R2）'!$B$7:$AD$144,23,FALSE)</f>
        <v>109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69</v>
      </c>
      <c r="E23" s="71">
        <f>VLOOKUP($B23,'[6]第２表資料（R2）'!$B$7:$AD$144,22,FALSE)</f>
        <v>32</v>
      </c>
      <c r="F23" s="71">
        <f>VLOOKUP($B23,'[6]第２表資料（R2）'!$B$7:$AD$144,23,FALSE)</f>
        <v>37</v>
      </c>
      <c r="G23" s="54"/>
      <c r="H23" s="67"/>
      <c r="I23" s="68" t="s">
        <v>97</v>
      </c>
      <c r="J23" s="69"/>
      <c r="K23" s="70">
        <f>SUM(L23:M23)</f>
        <v>220</v>
      </c>
      <c r="L23" s="71">
        <f>VLOOKUP($I23,'[6]第２表資料（R2）'!$B$7:$AD$144,22,FALSE)</f>
        <v>115</v>
      </c>
      <c r="M23" s="71">
        <f>VLOOKUP($I23,'[6]第２表資料（R2）'!$B$7:$AD$144,23,FALSE)</f>
        <v>105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75</v>
      </c>
      <c r="E24" s="71">
        <f>VLOOKUP($B24,'[6]第２表資料（R2）'!$B$7:$AD$144,22,FALSE)</f>
        <v>43</v>
      </c>
      <c r="F24" s="71">
        <f>VLOOKUP($B24,'[6]第２表資料（R2）'!$B$7:$AD$144,23,FALSE)</f>
        <v>32</v>
      </c>
      <c r="G24" s="54"/>
      <c r="H24" s="67"/>
      <c r="I24" s="68" t="s">
        <v>89</v>
      </c>
      <c r="J24" s="69"/>
      <c r="K24" s="70">
        <f>SUM(L24:M24)</f>
        <v>154</v>
      </c>
      <c r="L24" s="71">
        <f>VLOOKUP($I24,'[6]第２表資料（R2）'!$B$7:$AD$144,22,FALSE)</f>
        <v>67</v>
      </c>
      <c r="M24" s="71">
        <f>VLOOKUP($I24,'[6]第２表資料（R2）'!$B$7:$AD$144,23,FALSE)</f>
        <v>87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306</v>
      </c>
      <c r="E26" s="71">
        <f>SUM(E27:E31)</f>
        <v>152</v>
      </c>
      <c r="F26" s="71">
        <f>SUM(F27:F31)</f>
        <v>154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695</v>
      </c>
      <c r="L26" s="71">
        <f>SUM(L27:L31)</f>
        <v>326</v>
      </c>
      <c r="M26" s="71">
        <f>SUM(M27:M31)</f>
        <v>369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68</v>
      </c>
      <c r="E27" s="71">
        <f>VLOOKUP($B27,'[6]第２表資料（R2）'!$B$7:$AD$144,22,FALSE)</f>
        <v>42</v>
      </c>
      <c r="F27" s="71">
        <f>VLOOKUP($B27,'[6]第２表資料（R2）'!$B$7:$AD$144,23,FALSE)</f>
        <v>26</v>
      </c>
      <c r="G27" s="54"/>
      <c r="H27" s="15"/>
      <c r="I27" s="68" t="s">
        <v>101</v>
      </c>
      <c r="J27" s="69"/>
      <c r="K27" s="70">
        <f>SUM(L27:M27)</f>
        <v>114</v>
      </c>
      <c r="L27" s="71">
        <f>VLOOKUP($I27,'[6]第２表資料（R2）'!$B$7:$AD$144,22,FALSE)</f>
        <v>49</v>
      </c>
      <c r="M27" s="71">
        <f>VLOOKUP($I27,'[6]第２表資料（R2）'!$B$7:$AD$144,23,FALSE)</f>
        <v>65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63</v>
      </c>
      <c r="E28" s="71">
        <f>VLOOKUP($B28,'[6]第２表資料（R2）'!$B$7:$AD$144,22,FALSE)</f>
        <v>30</v>
      </c>
      <c r="F28" s="71">
        <f>VLOOKUP($B28,'[6]第２表資料（R2）'!$B$7:$AD$144,23,FALSE)</f>
        <v>33</v>
      </c>
      <c r="G28" s="54"/>
      <c r="H28" s="67"/>
      <c r="I28" s="68" t="s">
        <v>103</v>
      </c>
      <c r="J28" s="69"/>
      <c r="K28" s="70">
        <f>SUM(L28:M28)</f>
        <v>150</v>
      </c>
      <c r="L28" s="71">
        <f>VLOOKUP($I28,'[6]第２表資料（R2）'!$B$7:$AD$144,22,FALSE)</f>
        <v>66</v>
      </c>
      <c r="M28" s="71">
        <f>VLOOKUP($I28,'[6]第２表資料（R2）'!$B$7:$AD$144,23,FALSE)</f>
        <v>84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68</v>
      </c>
      <c r="E29" s="71">
        <f>VLOOKUP($B29,'[6]第２表資料（R2）'!$B$7:$AD$144,22,FALSE)</f>
        <v>35</v>
      </c>
      <c r="F29" s="71">
        <f>VLOOKUP($B29,'[6]第２表資料（R2）'!$B$7:$AD$144,23,FALSE)</f>
        <v>33</v>
      </c>
      <c r="G29" s="54"/>
      <c r="H29" s="67"/>
      <c r="I29" s="68" t="s">
        <v>105</v>
      </c>
      <c r="J29" s="69"/>
      <c r="K29" s="70">
        <f>SUM(L29:M29)</f>
        <v>126</v>
      </c>
      <c r="L29" s="71">
        <f>VLOOKUP($I29,'[6]第２表資料（R2）'!$B$7:$AD$144,22,FALSE)</f>
        <v>67</v>
      </c>
      <c r="M29" s="71">
        <f>VLOOKUP($I29,'[6]第２表資料（R2）'!$B$7:$AD$144,23,FALSE)</f>
        <v>59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63</v>
      </c>
      <c r="E30" s="71">
        <f>VLOOKUP($B30,'[6]第２表資料（R2）'!$B$7:$AD$144,22,FALSE)</f>
        <v>25</v>
      </c>
      <c r="F30" s="71">
        <f>VLOOKUP($B30,'[6]第２表資料（R2）'!$B$7:$AD$144,23,FALSE)</f>
        <v>38</v>
      </c>
      <c r="G30" s="54"/>
      <c r="H30" s="67"/>
      <c r="I30" s="68" t="s">
        <v>107</v>
      </c>
      <c r="J30" s="69"/>
      <c r="K30" s="70">
        <f>SUM(L30:M30)</f>
        <v>153</v>
      </c>
      <c r="L30" s="71">
        <f>VLOOKUP($I30,'[6]第２表資料（R2）'!$B$7:$AD$144,22,FALSE)</f>
        <v>74</v>
      </c>
      <c r="M30" s="71">
        <f>VLOOKUP($I30,'[6]第２表資料（R2）'!$B$7:$AD$144,23,FALSE)</f>
        <v>79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44</v>
      </c>
      <c r="E31" s="71">
        <f>VLOOKUP($B31,'[6]第２表資料（R2）'!$B$7:$AD$144,22,FALSE)</f>
        <v>20</v>
      </c>
      <c r="F31" s="71">
        <f>VLOOKUP($B31,'[6]第２表資料（R2）'!$B$7:$AD$144,23,FALSE)</f>
        <v>24</v>
      </c>
      <c r="G31" s="54"/>
      <c r="H31" s="67"/>
      <c r="I31" s="68" t="s">
        <v>99</v>
      </c>
      <c r="J31" s="69"/>
      <c r="K31" s="70">
        <f>SUM(L31:M31)</f>
        <v>152</v>
      </c>
      <c r="L31" s="71">
        <f>VLOOKUP($I31,'[6]第２表資料（R2）'!$B$7:$AD$144,22,FALSE)</f>
        <v>70</v>
      </c>
      <c r="M31" s="71">
        <f>VLOOKUP($I31,'[6]第２表資料（R2）'!$B$7:$AD$144,23,FALSE)</f>
        <v>82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217</v>
      </c>
      <c r="E33" s="71">
        <f>SUM(E34:E38)</f>
        <v>116</v>
      </c>
      <c r="F33" s="71">
        <f>SUM(F34:F38)</f>
        <v>101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557</v>
      </c>
      <c r="L33" s="71">
        <f>SUM(L34:L38)</f>
        <v>209</v>
      </c>
      <c r="M33" s="71">
        <f>SUM(M34:M38)</f>
        <v>348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48</v>
      </c>
      <c r="E34" s="71">
        <f>VLOOKUP($B34,'[6]第２表資料（R2）'!$B$7:$AD$144,22,FALSE)</f>
        <v>29</v>
      </c>
      <c r="F34" s="71">
        <f>VLOOKUP($B34,'[6]第２表資料（R2）'!$B$7:$AD$144,23,FALSE)</f>
        <v>19</v>
      </c>
      <c r="G34" s="54"/>
      <c r="H34" s="15"/>
      <c r="I34" s="68" t="s">
        <v>111</v>
      </c>
      <c r="J34" s="69"/>
      <c r="K34" s="70">
        <f>SUM(L34:M34)</f>
        <v>135</v>
      </c>
      <c r="L34" s="71">
        <f>VLOOKUP($I34,'[6]第２表資料（R2）'!$B$7:$AD$144,22,FALSE)</f>
        <v>52</v>
      </c>
      <c r="M34" s="71">
        <f>VLOOKUP($I34,'[6]第２表資料（R2）'!$B$7:$AD$144,23,FALSE)</f>
        <v>83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32</v>
      </c>
      <c r="E35" s="71">
        <f>VLOOKUP($B35,'[6]第２表資料（R2）'!$B$7:$AD$144,22,FALSE)</f>
        <v>19</v>
      </c>
      <c r="F35" s="71">
        <f>VLOOKUP($B35,'[6]第２表資料（R2）'!$B$7:$AD$144,23,FALSE)</f>
        <v>13</v>
      </c>
      <c r="G35" s="54"/>
      <c r="H35" s="15"/>
      <c r="I35" s="68" t="s">
        <v>113</v>
      </c>
      <c r="J35" s="69"/>
      <c r="K35" s="70">
        <f>SUM(L35:M35)</f>
        <v>108</v>
      </c>
      <c r="L35" s="71">
        <f>VLOOKUP($I35,'[6]第２表資料（R2）'!$B$7:$AD$144,22,FALSE)</f>
        <v>38</v>
      </c>
      <c r="M35" s="71">
        <f>VLOOKUP($I35,'[6]第２表資料（R2）'!$B$7:$AD$144,23,FALSE)</f>
        <v>70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44</v>
      </c>
      <c r="E36" s="71">
        <f>VLOOKUP($B36,'[6]第２表資料（R2）'!$B$7:$AD$144,22,FALSE)</f>
        <v>21</v>
      </c>
      <c r="F36" s="71">
        <f>VLOOKUP($B36,'[6]第２表資料（R2）'!$B$7:$AD$144,23,FALSE)</f>
        <v>23</v>
      </c>
      <c r="G36" s="54"/>
      <c r="H36" s="67"/>
      <c r="I36" s="68" t="s">
        <v>115</v>
      </c>
      <c r="J36" s="69"/>
      <c r="K36" s="70">
        <f>SUM(L36:M36)</f>
        <v>121</v>
      </c>
      <c r="L36" s="71">
        <f>VLOOKUP($I36,'[6]第２表資料（R2）'!$B$7:$AD$144,22,FALSE)</f>
        <v>50</v>
      </c>
      <c r="M36" s="71">
        <f>VLOOKUP($I36,'[6]第２表資料（R2）'!$B$7:$AD$144,23,FALSE)</f>
        <v>71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44</v>
      </c>
      <c r="E37" s="71">
        <f>VLOOKUP($B37,'[6]第２表資料（R2）'!$B$7:$AD$144,22,FALSE)</f>
        <v>21</v>
      </c>
      <c r="F37" s="71">
        <f>VLOOKUP($B37,'[6]第２表資料（R2）'!$B$7:$AD$144,23,FALSE)</f>
        <v>23</v>
      </c>
      <c r="G37" s="54"/>
      <c r="H37" s="67"/>
      <c r="I37" s="68" t="s">
        <v>117</v>
      </c>
      <c r="J37" s="69"/>
      <c r="K37" s="70">
        <f>SUM(L37:M37)</f>
        <v>100</v>
      </c>
      <c r="L37" s="71">
        <f>VLOOKUP($I37,'[6]第２表資料（R2）'!$B$7:$AD$144,22,FALSE)</f>
        <v>39</v>
      </c>
      <c r="M37" s="71">
        <f>VLOOKUP($I37,'[6]第２表資料（R2）'!$B$7:$AD$144,23,FALSE)</f>
        <v>61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49</v>
      </c>
      <c r="E38" s="71">
        <f>VLOOKUP($B38,'[6]第２表資料（R2）'!$B$7:$AD$144,22,FALSE)</f>
        <v>26</v>
      </c>
      <c r="F38" s="71">
        <f>VLOOKUP($B38,'[6]第２表資料（R2）'!$B$7:$AD$144,23,FALSE)</f>
        <v>23</v>
      </c>
      <c r="G38" s="54"/>
      <c r="H38" s="67"/>
      <c r="I38" s="68" t="s">
        <v>109</v>
      </c>
      <c r="J38" s="69"/>
      <c r="K38" s="70">
        <f>SUM(L38:M38)</f>
        <v>93</v>
      </c>
      <c r="L38" s="71">
        <f>VLOOKUP($I38,'[6]第２表資料（R2）'!$B$7:$AD$144,22,FALSE)</f>
        <v>30</v>
      </c>
      <c r="M38" s="71">
        <f>VLOOKUP($I38,'[6]第２表資料（R2）'!$B$7:$AD$144,23,FALSE)</f>
        <v>63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228</v>
      </c>
      <c r="E40" s="71">
        <f>SUM(E41:E45)</f>
        <v>105</v>
      </c>
      <c r="F40" s="71">
        <f>SUM(F41:F45)</f>
        <v>123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480</v>
      </c>
      <c r="L40" s="71">
        <f>SUM(L41:L45)</f>
        <v>140</v>
      </c>
      <c r="M40" s="71">
        <f>SUM(M41:M45)</f>
        <v>340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35</v>
      </c>
      <c r="E41" s="71">
        <f>VLOOKUP($B41,'[6]第２表資料（R2）'!$B$7:$AD$144,22,FALSE)</f>
        <v>16</v>
      </c>
      <c r="F41" s="71">
        <f>VLOOKUP($B41,'[6]第２表資料（R2）'!$B$7:$AD$144,23,FALSE)</f>
        <v>19</v>
      </c>
      <c r="G41" s="54"/>
      <c r="H41" s="15"/>
      <c r="I41" s="68" t="s">
        <v>121</v>
      </c>
      <c r="J41" s="69"/>
      <c r="K41" s="70">
        <f>SUM(L41:M41)</f>
        <v>98</v>
      </c>
      <c r="L41" s="71">
        <f>VLOOKUP($I41,'[6]第２表資料（R2）'!$B$7:$AD$144,22,FALSE)</f>
        <v>36</v>
      </c>
      <c r="M41" s="71">
        <f>VLOOKUP($I41,'[6]第２表資料（R2）'!$B$7:$AD$144,23,FALSE)</f>
        <v>62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37</v>
      </c>
      <c r="E42" s="71">
        <f>VLOOKUP($B42,'[6]第２表資料（R2）'!$B$7:$AD$144,22,FALSE)</f>
        <v>16</v>
      </c>
      <c r="F42" s="71">
        <f>VLOOKUP($B42,'[6]第２表資料（R2）'!$B$7:$AD$144,23,FALSE)</f>
        <v>21</v>
      </c>
      <c r="G42" s="54"/>
      <c r="H42" s="15"/>
      <c r="I42" s="68" t="s">
        <v>123</v>
      </c>
      <c r="J42" s="69"/>
      <c r="K42" s="70">
        <f>SUM(L42:M42)</f>
        <v>97</v>
      </c>
      <c r="L42" s="71">
        <f>VLOOKUP($I42,'[6]第２表資料（R2）'!$B$7:$AD$144,22,FALSE)</f>
        <v>27</v>
      </c>
      <c r="M42" s="71">
        <f>VLOOKUP($I42,'[6]第２表資料（R2）'!$B$7:$AD$144,23,FALSE)</f>
        <v>70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38</v>
      </c>
      <c r="E43" s="71">
        <f>VLOOKUP($B43,'[6]第２表資料（R2）'!$B$7:$AD$144,22,FALSE)</f>
        <v>12</v>
      </c>
      <c r="F43" s="71">
        <f>VLOOKUP($B43,'[6]第２表資料（R2）'!$B$7:$AD$144,23,FALSE)</f>
        <v>26</v>
      </c>
      <c r="G43" s="54"/>
      <c r="H43" s="15"/>
      <c r="I43" s="68" t="s">
        <v>125</v>
      </c>
      <c r="J43" s="69"/>
      <c r="K43" s="70">
        <f>SUM(L43:M43)</f>
        <v>108</v>
      </c>
      <c r="L43" s="71">
        <f>VLOOKUP($I43,'[6]第２表資料（R2）'!$B$7:$AD$144,22,FALSE)</f>
        <v>29</v>
      </c>
      <c r="M43" s="71">
        <f>VLOOKUP($I43,'[6]第２表資料（R2）'!$B$7:$AD$144,23,FALSE)</f>
        <v>79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64</v>
      </c>
      <c r="E44" s="71">
        <f>VLOOKUP($B44,'[6]第２表資料（R2）'!$B$7:$AD$144,22,FALSE)</f>
        <v>32</v>
      </c>
      <c r="F44" s="71">
        <f>VLOOKUP($B44,'[6]第２表資料（R2）'!$B$7:$AD$144,23,FALSE)</f>
        <v>32</v>
      </c>
      <c r="G44" s="54"/>
      <c r="H44" s="67"/>
      <c r="I44" s="68" t="s">
        <v>127</v>
      </c>
      <c r="J44" s="69"/>
      <c r="K44" s="70">
        <f>SUM(L44:M44)</f>
        <v>86</v>
      </c>
      <c r="L44" s="71">
        <f>VLOOKUP($I44,'[6]第２表資料（R2）'!$B$7:$AD$144,22,FALSE)</f>
        <v>21</v>
      </c>
      <c r="M44" s="71">
        <f>VLOOKUP($I44,'[6]第２表資料（R2）'!$B$7:$AD$144,23,FALSE)</f>
        <v>65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54</v>
      </c>
      <c r="E45" s="71">
        <f>VLOOKUP($B45,'[6]第２表資料（R2）'!$B$7:$AD$144,22,FALSE)</f>
        <v>29</v>
      </c>
      <c r="F45" s="71">
        <f>VLOOKUP($B45,'[6]第２表資料（R2）'!$B$7:$AD$144,23,FALSE)</f>
        <v>25</v>
      </c>
      <c r="G45" s="54"/>
      <c r="H45" s="67"/>
      <c r="I45" s="68" t="s">
        <v>119</v>
      </c>
      <c r="J45" s="69"/>
      <c r="K45" s="70">
        <f>SUM(L45:M45)</f>
        <v>91</v>
      </c>
      <c r="L45" s="71">
        <f>VLOOKUP($I45,'[6]第２表資料（R2）'!$B$7:$AD$144,22,FALSE)</f>
        <v>27</v>
      </c>
      <c r="M45" s="71">
        <f>VLOOKUP($I45,'[6]第２表資料（R2）'!$B$7:$AD$144,23,FALSE)</f>
        <v>64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286</v>
      </c>
      <c r="E47" s="71">
        <f>SUM(E48:E52)</f>
        <v>148</v>
      </c>
      <c r="F47" s="71">
        <f>SUM(F48:F52)</f>
        <v>138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241</v>
      </c>
      <c r="L47" s="71">
        <f>SUM(L48:L52)</f>
        <v>60</v>
      </c>
      <c r="M47" s="71">
        <f>SUM(M48:M52)</f>
        <v>181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44</v>
      </c>
      <c r="E48" s="71">
        <f>VLOOKUP($B48,'[6]第２表資料（R2）'!$B$7:$AD$144,22,FALSE)</f>
        <v>21</v>
      </c>
      <c r="F48" s="71">
        <f>VLOOKUP($B48,'[6]第２表資料（R2）'!$B$7:$AD$144,23,FALSE)</f>
        <v>23</v>
      </c>
      <c r="G48" s="54"/>
      <c r="H48" s="67"/>
      <c r="I48" s="68" t="s">
        <v>131</v>
      </c>
      <c r="J48" s="69"/>
      <c r="K48" s="70">
        <f>SUM(L48:M48)</f>
        <v>66</v>
      </c>
      <c r="L48" s="71">
        <f>VLOOKUP($I48,'[6]第２表資料（R2）'!$B$7:$AD$144,22,FALSE)</f>
        <v>19</v>
      </c>
      <c r="M48" s="71">
        <f>VLOOKUP($I48,'[6]第２表資料（R2）'!$B$7:$AD$144,23,FALSE)</f>
        <v>47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46</v>
      </c>
      <c r="E49" s="71">
        <f>VLOOKUP($B49,'[6]第２表資料（R2）'!$B$7:$AD$144,22,FALSE)</f>
        <v>22</v>
      </c>
      <c r="F49" s="71">
        <f>VLOOKUP($B49,'[6]第２表資料（R2）'!$B$7:$AD$144,23,FALSE)</f>
        <v>24</v>
      </c>
      <c r="G49" s="54"/>
      <c r="H49" s="15"/>
      <c r="I49" s="68" t="s">
        <v>133</v>
      </c>
      <c r="J49" s="69"/>
      <c r="K49" s="70">
        <f>SUM(L49:M49)</f>
        <v>53</v>
      </c>
      <c r="L49" s="71">
        <f>VLOOKUP($I49,'[6]第２表資料（R2）'!$B$7:$AD$144,22,FALSE)</f>
        <v>10</v>
      </c>
      <c r="M49" s="71">
        <f>VLOOKUP($I49,'[6]第２表資料（R2）'!$B$7:$AD$144,23,FALSE)</f>
        <v>43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62</v>
      </c>
      <c r="E50" s="71">
        <f>VLOOKUP($B50,'[6]第２表資料（R2）'!$B$7:$AD$144,22,FALSE)</f>
        <v>39</v>
      </c>
      <c r="F50" s="71">
        <f>VLOOKUP($B50,'[6]第２表資料（R2）'!$B$7:$AD$144,23,FALSE)</f>
        <v>23</v>
      </c>
      <c r="G50" s="54"/>
      <c r="H50" s="15"/>
      <c r="I50" s="68" t="s">
        <v>135</v>
      </c>
      <c r="J50" s="69"/>
      <c r="K50" s="70">
        <f>SUM(L50:M50)</f>
        <v>51</v>
      </c>
      <c r="L50" s="71">
        <f>VLOOKUP($I50,'[6]第２表資料（R2）'!$B$7:$AD$144,22,FALSE)</f>
        <v>18</v>
      </c>
      <c r="M50" s="71">
        <f>VLOOKUP($I50,'[6]第２表資料（R2）'!$B$7:$AD$144,23,FALSE)</f>
        <v>33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60</v>
      </c>
      <c r="E51" s="71">
        <f>VLOOKUP($B51,'[6]第２表資料（R2）'!$B$7:$AD$144,22,FALSE)</f>
        <v>29</v>
      </c>
      <c r="F51" s="71">
        <f>VLOOKUP($B51,'[6]第２表資料（R2）'!$B$7:$AD$144,23,FALSE)</f>
        <v>31</v>
      </c>
      <c r="G51" s="54"/>
      <c r="H51" s="15"/>
      <c r="I51" s="68" t="s">
        <v>137</v>
      </c>
      <c r="J51" s="69"/>
      <c r="K51" s="70">
        <f>SUM(L51:M51)</f>
        <v>35</v>
      </c>
      <c r="L51" s="71">
        <f>VLOOKUP($I51,'[6]第２表資料（R2）'!$B$7:$AD$144,22,FALSE)</f>
        <v>11</v>
      </c>
      <c r="M51" s="71">
        <f>VLOOKUP($I51,'[6]第２表資料（R2）'!$B$7:$AD$144,23,FALSE)</f>
        <v>24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74</v>
      </c>
      <c r="E52" s="71">
        <f>VLOOKUP($B52,'[6]第２表資料（R2）'!$B$7:$AD$144,22,FALSE)</f>
        <v>37</v>
      </c>
      <c r="F52" s="71">
        <f>VLOOKUP($B52,'[6]第２表資料（R2）'!$B$7:$AD$144,23,FALSE)</f>
        <v>37</v>
      </c>
      <c r="G52" s="54"/>
      <c r="H52" s="67"/>
      <c r="I52" s="68" t="s">
        <v>129</v>
      </c>
      <c r="J52" s="69"/>
      <c r="K52" s="70">
        <f>SUM(L52:M52)</f>
        <v>36</v>
      </c>
      <c r="L52" s="71">
        <f>VLOOKUP($I52,'[6]第２表資料（R2）'!$B$7:$AD$144,22,FALSE)</f>
        <v>2</v>
      </c>
      <c r="M52" s="71">
        <f>VLOOKUP($I52,'[6]第２表資料（R2）'!$B$7:$AD$144,23,FALSE)</f>
        <v>34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466</v>
      </c>
      <c r="E54" s="71">
        <f>SUM(E55:E59)</f>
        <v>221</v>
      </c>
      <c r="F54" s="71">
        <f>SUM(F55:F59)</f>
        <v>245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72</v>
      </c>
      <c r="L54" s="71">
        <f>SUM(L55:L59)</f>
        <v>13</v>
      </c>
      <c r="M54" s="71">
        <f>SUM(M55:M59)</f>
        <v>59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86</v>
      </c>
      <c r="E55" s="71">
        <f>VLOOKUP($B55,'[6]第２表資料（R2）'!$B$7:$AD$144,22,FALSE)</f>
        <v>39</v>
      </c>
      <c r="F55" s="71">
        <f>VLOOKUP($B55,'[6]第２表資料（R2）'!$B$7:$AD$144,23,FALSE)</f>
        <v>47</v>
      </c>
      <c r="G55" s="54"/>
      <c r="H55" s="67"/>
      <c r="I55" s="68" t="s">
        <v>141</v>
      </c>
      <c r="J55" s="69"/>
      <c r="K55" s="70">
        <f t="shared" ref="K55:K63" si="0">SUM(L55:M55)</f>
        <v>30</v>
      </c>
      <c r="L55" s="71">
        <f>VLOOKUP($I55,'[6]第２表資料（R2）'!$B$7:$AD$144,22,FALSE)</f>
        <v>9</v>
      </c>
      <c r="M55" s="71">
        <f>VLOOKUP($I55,'[6]第２表資料（R2）'!$B$7:$AD$144,23,FALSE)</f>
        <v>21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103</v>
      </c>
      <c r="E56" s="71">
        <f>VLOOKUP($B56,'[6]第２表資料（R2）'!$B$7:$AD$144,22,FALSE)</f>
        <v>43</v>
      </c>
      <c r="F56" s="71">
        <f>VLOOKUP($B56,'[6]第２表資料（R2）'!$B$7:$AD$144,23,FALSE)</f>
        <v>60</v>
      </c>
      <c r="G56" s="54"/>
      <c r="H56" s="67"/>
      <c r="I56" s="68" t="s">
        <v>143</v>
      </c>
      <c r="J56" s="69"/>
      <c r="K56" s="70">
        <f t="shared" si="0"/>
        <v>10</v>
      </c>
      <c r="L56" s="71">
        <f>VLOOKUP($I56,'[6]第２表資料（R2）'!$B$7:$AD$144,22,FALSE)</f>
        <v>1</v>
      </c>
      <c r="M56" s="71">
        <f>VLOOKUP($I56,'[6]第２表資料（R2）'!$B$7:$AD$144,23,FALSE)</f>
        <v>9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98</v>
      </c>
      <c r="E57" s="71">
        <f>VLOOKUP($B57,'[6]第２表資料（R2）'!$B$7:$AD$144,22,FALSE)</f>
        <v>47</v>
      </c>
      <c r="F57" s="71">
        <f>VLOOKUP($B57,'[6]第２表資料（R2）'!$B$7:$AD$144,23,FALSE)</f>
        <v>51</v>
      </c>
      <c r="G57" s="54"/>
      <c r="H57" s="15"/>
      <c r="I57" s="68" t="s">
        <v>145</v>
      </c>
      <c r="J57" s="69"/>
      <c r="K57" s="70">
        <f t="shared" si="0"/>
        <v>14</v>
      </c>
      <c r="L57" s="71">
        <f>VLOOKUP($I57,'[6]第２表資料（R2）'!$B$7:$AD$144,22,FALSE)</f>
        <v>2</v>
      </c>
      <c r="M57" s="71">
        <f>VLOOKUP($I57,'[6]第２表資料（R2）'!$B$7:$AD$144,23,FALSE)</f>
        <v>12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85</v>
      </c>
      <c r="E58" s="71">
        <f>VLOOKUP($B58,'[6]第２表資料（R2）'!$B$7:$AD$144,22,FALSE)</f>
        <v>51</v>
      </c>
      <c r="F58" s="71">
        <f>VLOOKUP($B58,'[6]第２表資料（R2）'!$B$7:$AD$144,23,FALSE)</f>
        <v>34</v>
      </c>
      <c r="G58" s="54"/>
      <c r="H58" s="15"/>
      <c r="I58" s="68" t="s">
        <v>147</v>
      </c>
      <c r="J58" s="69"/>
      <c r="K58" s="70">
        <f t="shared" si="0"/>
        <v>10</v>
      </c>
      <c r="L58" s="71" t="str">
        <f>VLOOKUP($I58,'[6]第２表資料（R2）'!$B$7:$AD$144,22,FALSE)</f>
        <v>-</v>
      </c>
      <c r="M58" s="71">
        <f>VLOOKUP($I58,'[6]第２表資料（R2）'!$B$7:$AD$144,23,FALSE)</f>
        <v>10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94</v>
      </c>
      <c r="E59" s="71">
        <f>VLOOKUP($B59,'[6]第２表資料（R2）'!$B$7:$AD$144,22,FALSE)</f>
        <v>41</v>
      </c>
      <c r="F59" s="71">
        <f>VLOOKUP($B59,'[6]第２表資料（R2）'!$B$7:$AD$144,23,FALSE)</f>
        <v>53</v>
      </c>
      <c r="G59" s="54"/>
      <c r="H59" s="15"/>
      <c r="I59" s="68" t="s">
        <v>139</v>
      </c>
      <c r="J59" s="69"/>
      <c r="K59" s="70">
        <f t="shared" si="0"/>
        <v>8</v>
      </c>
      <c r="L59" s="71">
        <f>VLOOKUP($I59,'[6]第２表資料（R2）'!$B$7:$AD$144,22,FALSE)</f>
        <v>1</v>
      </c>
      <c r="M59" s="71">
        <f>VLOOKUP($I59,'[6]第２表資料（R2）'!$B$7:$AD$144,23,FALSE)</f>
        <v>7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510</v>
      </c>
      <c r="E61" s="71">
        <f>SUM(E62:E66)</f>
        <v>258</v>
      </c>
      <c r="F61" s="71">
        <f>SUM(F62:F66)</f>
        <v>252</v>
      </c>
      <c r="G61" s="54"/>
      <c r="H61" s="859" t="s">
        <v>150</v>
      </c>
      <c r="I61" s="860"/>
      <c r="J61" s="860"/>
      <c r="K61" s="70">
        <f t="shared" si="0"/>
        <v>8</v>
      </c>
      <c r="L61" s="74" t="str">
        <f>'[6]第２表資料（R2）'!W146</f>
        <v>-</v>
      </c>
      <c r="M61" s="74">
        <f>'[6]第２表資料（R2）'!X146</f>
        <v>8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95</v>
      </c>
      <c r="E62" s="71">
        <f>VLOOKUP($B62,'[6]第２表資料（R2）'!$B$7:$AD$144,22,FALSE)</f>
        <v>48</v>
      </c>
      <c r="F62" s="71">
        <f>VLOOKUP($B62,'[6]第２表資料（R2）'!$B$7:$AD$144,23,FALSE)</f>
        <v>47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103</v>
      </c>
      <c r="E63" s="71">
        <f>VLOOKUP($B63,'[6]第２表資料（R2）'!$B$7:$AD$144,22,FALSE)</f>
        <v>51</v>
      </c>
      <c r="F63" s="71">
        <f>VLOOKUP($B63,'[6]第２表資料（R2）'!$B$7:$AD$144,23,FALSE)</f>
        <v>52</v>
      </c>
      <c r="G63" s="54"/>
      <c r="H63" s="859" t="s">
        <v>153</v>
      </c>
      <c r="I63" s="860"/>
      <c r="J63" s="860"/>
      <c r="K63" s="70">
        <f t="shared" si="0"/>
        <v>21</v>
      </c>
      <c r="L63" s="74">
        <f>'[6]第２表資料（R2）'!W148</f>
        <v>16</v>
      </c>
      <c r="M63" s="74">
        <f>'[6]第２表資料（R2）'!X148</f>
        <v>5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118</v>
      </c>
      <c r="E64" s="71">
        <f>VLOOKUP($B64,'[6]第２表資料（R2）'!$B$7:$AD$144,22,FALSE)</f>
        <v>64</v>
      </c>
      <c r="F64" s="71">
        <f>VLOOKUP($B64,'[6]第２表資料（R2）'!$B$7:$AD$144,23,FALSE)</f>
        <v>54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99</v>
      </c>
      <c r="E65" s="71">
        <f>VLOOKUP($B65,'[6]第２表資料（R2）'!$B$7:$AD$144,22,FALSE)</f>
        <v>47</v>
      </c>
      <c r="F65" s="71">
        <f>VLOOKUP($B65,'[6]第２表資料（R2）'!$B$7:$AD$144,23,FALSE)</f>
        <v>52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95</v>
      </c>
      <c r="E66" s="71">
        <f>VLOOKUP($B66,'[6]第２表資料（R2）'!$B$7:$AD$144,22,FALSE)</f>
        <v>48</v>
      </c>
      <c r="F66" s="71">
        <f>VLOOKUP($B66,'[6]第２表資料（R2）'!$B$7:$AD$144,23,FALSE)</f>
        <v>47</v>
      </c>
      <c r="G66" s="54"/>
      <c r="H66" s="859" t="s">
        <v>157</v>
      </c>
      <c r="I66" s="860"/>
      <c r="J66" s="860"/>
      <c r="K66" s="70">
        <f>SUM(D19,D12,D5)</f>
        <v>946</v>
      </c>
      <c r="L66" s="71">
        <f>SUM(E19,E12,E5)</f>
        <v>469</v>
      </c>
      <c r="M66" s="71">
        <f>SUM(F19,F12,F5)</f>
        <v>477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561</v>
      </c>
      <c r="E68" s="71">
        <f>SUM(E69:E73)</f>
        <v>270</v>
      </c>
      <c r="F68" s="71">
        <f>SUM(F69:F73)</f>
        <v>291</v>
      </c>
      <c r="G68" s="54"/>
      <c r="H68" s="859" t="s">
        <v>159</v>
      </c>
      <c r="I68" s="860"/>
      <c r="J68" s="860"/>
      <c r="K68" s="79">
        <f>SUM(D82,D75,D68,D61,D54,D47,D40,D33,D26,K5)</f>
        <v>4543</v>
      </c>
      <c r="L68" s="74">
        <f>SUM(E82,E75,E68,E61,E54,E47,E40,E33,E26,L5)</f>
        <v>2197</v>
      </c>
      <c r="M68" s="74">
        <f>SUM(F82,F75,F68,F61,F54,F47,F40,F33,F26,M5)</f>
        <v>2346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92</v>
      </c>
      <c r="E69" s="71">
        <f>VLOOKUP($B69,'[6]第２表資料（R2）'!$B$7:$AD$144,22,FALSE)</f>
        <v>41</v>
      </c>
      <c r="F69" s="71">
        <f>VLOOKUP($B69,'[6]第２表資料（R2）'!$B$7:$AD$144,23,FALSE)</f>
        <v>51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113</v>
      </c>
      <c r="E70" s="71">
        <f>VLOOKUP($B70,'[6]第２表資料（R2）'!$B$7:$AD$144,22,FALSE)</f>
        <v>59</v>
      </c>
      <c r="F70" s="71">
        <f>VLOOKUP($B70,'[6]第２表資料（R2）'!$B$7:$AD$144,23,FALSE)</f>
        <v>54</v>
      </c>
      <c r="G70" s="52"/>
      <c r="H70" s="859" t="s">
        <v>162</v>
      </c>
      <c r="I70" s="860"/>
      <c r="J70" s="860"/>
      <c r="K70" s="70">
        <f>SUM(K12,K19,K26,K33,K40,K47,K54,K61)</f>
        <v>4396</v>
      </c>
      <c r="L70" s="71">
        <f>SUM(L12,L19,L26,L33,L40,L47,L54,L61)</f>
        <v>1894</v>
      </c>
      <c r="M70" s="71">
        <f>SUM(M12,M19,M26,M33,M40,M47,M54,M61)</f>
        <v>2502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136</v>
      </c>
      <c r="E71" s="71">
        <f>VLOOKUP($B71,'[6]第２表資料（R2）'!$B$7:$AD$144,22,FALSE)</f>
        <v>68</v>
      </c>
      <c r="F71" s="71">
        <f>VLOOKUP($B71,'[6]第２表資料（R2）'!$B$7:$AD$144,23,FALSE)</f>
        <v>68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107</v>
      </c>
      <c r="E72" s="71">
        <f>VLOOKUP($B72,'[6]第２表資料（R2）'!$B$7:$AD$144,22,FALSE)</f>
        <v>46</v>
      </c>
      <c r="F72" s="71">
        <f>VLOOKUP($B72,'[6]第２表資料（R2）'!$B$7:$AD$144,23,FALSE)</f>
        <v>61</v>
      </c>
      <c r="G72" s="80"/>
      <c r="H72" s="859" t="s">
        <v>165</v>
      </c>
      <c r="I72" s="861"/>
      <c r="J72" s="862"/>
      <c r="K72" s="70">
        <f>SUM(K12,K19)</f>
        <v>2343</v>
      </c>
      <c r="L72" s="71">
        <f>SUM(L12,L19)</f>
        <v>1146</v>
      </c>
      <c r="M72" s="71">
        <f>SUM(M12,M19)</f>
        <v>1197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113</v>
      </c>
      <c r="E73" s="71">
        <f>VLOOKUP($B73,'[6]第２表資料（R2）'!$B$7:$AD$144,22,FALSE)</f>
        <v>56</v>
      </c>
      <c r="F73" s="71">
        <f>VLOOKUP($B73,'[6]第２表資料（R2）'!$B$7:$AD$144,23,FALSE)</f>
        <v>57</v>
      </c>
      <c r="G73" s="80"/>
      <c r="H73" s="859" t="s">
        <v>166</v>
      </c>
      <c r="I73" s="861"/>
      <c r="J73" s="862"/>
      <c r="K73" s="70">
        <f>SUM(K26,K33,K40,K47,K54,K61)</f>
        <v>2053</v>
      </c>
      <c r="L73" s="71">
        <f>SUM(L26,L33,L40,L47,L54,L61)</f>
        <v>748</v>
      </c>
      <c r="M73" s="71">
        <f>SUM(M26,M33,M40,M47,M54,M61)</f>
        <v>1305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521</v>
      </c>
      <c r="E75" s="71">
        <f>SUM(E76:E80)</f>
        <v>243</v>
      </c>
      <c r="F75" s="71">
        <f>SUM(F76:F80)</f>
        <v>278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115</v>
      </c>
      <c r="E76" s="71">
        <f>VLOOKUP($B76,'[6]第２表資料（R2）'!$B$7:$AD$144,22,FALSE)</f>
        <v>63</v>
      </c>
      <c r="F76" s="71">
        <f>VLOOKUP($B76,'[6]第２表資料（R2）'!$B$7:$AD$144,23,FALSE)</f>
        <v>52</v>
      </c>
      <c r="G76" s="52"/>
      <c r="H76" s="859" t="s">
        <v>157</v>
      </c>
      <c r="I76" s="860"/>
      <c r="J76" s="860"/>
      <c r="K76" s="81">
        <f>K66/(D3-K63)*100</f>
        <v>9.5700556398583707</v>
      </c>
      <c r="L76" s="82">
        <f>L66/(E3-L63)*100</f>
        <v>10.285087719298245</v>
      </c>
      <c r="M76" s="82">
        <f>M66/(F3-M63)*100</f>
        <v>8.9577464788732399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99</v>
      </c>
      <c r="E77" s="71">
        <f>VLOOKUP($B77,'[6]第２表資料（R2）'!$B$7:$AD$144,22,FALSE)</f>
        <v>47</v>
      </c>
      <c r="F77" s="71">
        <f>VLOOKUP($B77,'[6]第２表資料（R2）'!$B$7:$AD$144,23,FALSE)</f>
        <v>52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112</v>
      </c>
      <c r="E78" s="71">
        <f>VLOOKUP($B78,'[6]第２表資料（R2）'!$B$7:$AD$144,22,FALSE)</f>
        <v>51</v>
      </c>
      <c r="F78" s="71">
        <f>VLOOKUP($B78,'[6]第２表資料（R2）'!$B$7:$AD$144,23,FALSE)</f>
        <v>61</v>
      </c>
      <c r="G78" s="52"/>
      <c r="H78" s="859" t="s">
        <v>159</v>
      </c>
      <c r="I78" s="860"/>
      <c r="J78" s="860"/>
      <c r="K78" s="83">
        <f>K68/(D3-K63)*100</f>
        <v>45.958523014668692</v>
      </c>
      <c r="L78" s="84">
        <f>L68/(E3-L63)*100</f>
        <v>48.179824561403514</v>
      </c>
      <c r="M78" s="84">
        <f>M68/(F3-M63)*100</f>
        <v>44.056338028169009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105</v>
      </c>
      <c r="E79" s="71">
        <f>VLOOKUP($B79,'[6]第２表資料（R2）'!$B$7:$AD$144,22,FALSE)</f>
        <v>43</v>
      </c>
      <c r="F79" s="71">
        <f>VLOOKUP($B79,'[6]第２表資料（R2）'!$B$7:$AD$144,23,FALSE)</f>
        <v>62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90</v>
      </c>
      <c r="E80" s="71">
        <f>VLOOKUP($B80,'[6]第２表資料（R2）'!$B$7:$AD$144,22,FALSE)</f>
        <v>39</v>
      </c>
      <c r="F80" s="71">
        <f>VLOOKUP($B80,'[6]第２表資料（R2）'!$B$7:$AD$144,23,FALSE)</f>
        <v>51</v>
      </c>
      <c r="G80" s="52"/>
      <c r="H80" s="859" t="s">
        <v>162</v>
      </c>
      <c r="I80" s="860"/>
      <c r="J80" s="860"/>
      <c r="K80" s="86">
        <f>K70/(D3-K63)*100</f>
        <v>44.47142134547294</v>
      </c>
      <c r="L80" s="87">
        <f>L70/(E3-L63)*100</f>
        <v>41.535087719298247</v>
      </c>
      <c r="M80" s="87">
        <f>M70/(F3-M63)*100</f>
        <v>46.985915492957744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610</v>
      </c>
      <c r="E82" s="71">
        <f>SUM(E83:E87)</f>
        <v>280</v>
      </c>
      <c r="F82" s="71">
        <f>SUM(F83:F87)</f>
        <v>330</v>
      </c>
      <c r="G82" s="52"/>
      <c r="H82" s="859" t="s">
        <v>165</v>
      </c>
      <c r="I82" s="861"/>
      <c r="J82" s="862"/>
      <c r="K82" s="86">
        <f>K72/(D3-K63)*100</f>
        <v>23.702579666160851</v>
      </c>
      <c r="L82" s="87">
        <f>L72/(E3-L63)*100</f>
        <v>25.131578947368421</v>
      </c>
      <c r="M82" s="87">
        <f>M72/(F3-M63)*100</f>
        <v>22.47887323943662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129</v>
      </c>
      <c r="E83" s="71">
        <f>VLOOKUP($B83,'[6]第２表資料（R2）'!$B$7:$AD$144,22,FALSE)</f>
        <v>46</v>
      </c>
      <c r="F83" s="71">
        <f>VLOOKUP($B83,'[6]第２表資料（R2）'!$B$7:$AD$144,23,FALSE)</f>
        <v>83</v>
      </c>
      <c r="G83" s="52"/>
      <c r="H83" s="859" t="s">
        <v>166</v>
      </c>
      <c r="I83" s="861"/>
      <c r="J83" s="862"/>
      <c r="K83" s="86">
        <f>K73/(D3-K63)*100</f>
        <v>20.768841679312089</v>
      </c>
      <c r="L83" s="87">
        <f>L73/(E3-L63)*100</f>
        <v>16.403508771929825</v>
      </c>
      <c r="M83" s="87">
        <f>M73/(F3-M63)*100</f>
        <v>24.507042253521128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102</v>
      </c>
      <c r="E84" s="71">
        <f>VLOOKUP($B84,'[6]第２表資料（R2）'!$B$7:$AD$144,22,FALSE)</f>
        <v>48</v>
      </c>
      <c r="F84" s="71">
        <f>VLOOKUP($B84,'[6]第２表資料（R2）'!$B$7:$AD$144,23,FALSE)</f>
        <v>54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124</v>
      </c>
      <c r="E85" s="71">
        <f>VLOOKUP($B85,'[6]第２表資料（R2）'!$B$7:$AD$144,22,FALSE)</f>
        <v>64</v>
      </c>
      <c r="F85" s="71">
        <f>VLOOKUP($B85,'[6]第２表資料（R2）'!$B$7:$AD$144,23,FALSE)</f>
        <v>60</v>
      </c>
      <c r="G85" s="52"/>
      <c r="H85" s="859" t="s">
        <v>178</v>
      </c>
      <c r="I85" s="860"/>
      <c r="J85" s="860"/>
      <c r="K85" s="86">
        <f>'[6]第２表資料（R2）'!V150</f>
        <v>55.629080000000002</v>
      </c>
      <c r="L85" s="87">
        <f>'[6]第２表資料（R2）'!W150</f>
        <v>53.677190000000003</v>
      </c>
      <c r="M85" s="87">
        <f>'[6]第２表資料（R2）'!X150</f>
        <v>57.300559999999997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129</v>
      </c>
      <c r="E86" s="71">
        <f>VLOOKUP($B86,'[6]第２表資料（R2）'!$B$7:$AD$144,22,FALSE)</f>
        <v>70</v>
      </c>
      <c r="F86" s="71">
        <f>VLOOKUP($B86,'[6]第２表資料（R2）'!$B$7:$AD$144,23,FALSE)</f>
        <v>59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126</v>
      </c>
      <c r="E87" s="101">
        <f>VLOOKUP($B87,'[6]第２表資料（R2）'!$B$7:$AD$144,22,FALSE)</f>
        <v>52</v>
      </c>
      <c r="F87" s="101">
        <f>VLOOKUP($B87,'[6]第２表資料（R2）'!$B$7:$AD$144,23,FALSE)</f>
        <v>74</v>
      </c>
      <c r="G87" s="92"/>
      <c r="H87" s="857" t="s">
        <v>181</v>
      </c>
      <c r="I87" s="858"/>
      <c r="J87" s="858"/>
      <c r="K87" s="93">
        <f>'[6]第２表資料（R2）'!V152</f>
        <v>61.829189999999997</v>
      </c>
      <c r="L87" s="94">
        <f>'[6]第２表資料（R2）'!W152</f>
        <v>60.24324</v>
      </c>
      <c r="M87" s="94">
        <f>'[6]第２表資料（R2）'!X152</f>
        <v>63.224139999999998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AE8C6-07FD-49C7-9267-0345592E0FE4}">
  <sheetPr>
    <pageSetUpPr fitToPage="1"/>
  </sheetPr>
  <dimension ref="A1:M164"/>
  <sheetViews>
    <sheetView showGridLines="0" view="pageBreakPreview" zoomScaleNormal="100" zoomScaleSheetLayoutView="100" workbookViewId="0">
      <selection sqref="A1:M1"/>
    </sheetView>
  </sheetViews>
  <sheetFormatPr defaultColWidth="9" defaultRowHeight="13.5"/>
  <cols>
    <col min="1" max="1" width="5.625" style="47" customWidth="1"/>
    <col min="2" max="2" width="3.875" style="47" customWidth="1"/>
    <col min="3" max="3" width="5.875" style="47" customWidth="1"/>
    <col min="4" max="6" width="8.625" style="47" customWidth="1"/>
    <col min="7" max="7" width="7.75" style="47" customWidth="1"/>
    <col min="8" max="8" width="5.625" style="47" customWidth="1"/>
    <col min="9" max="9" width="3.875" style="47" customWidth="1"/>
    <col min="10" max="10" width="5.875" style="47" customWidth="1"/>
    <col min="11" max="13" width="8.625" style="47" customWidth="1"/>
    <col min="14" max="16384" width="9" style="47"/>
  </cols>
  <sheetData>
    <row r="1" spans="1:13" ht="24" customHeight="1">
      <c r="A1" s="863" t="s">
        <v>188</v>
      </c>
      <c r="B1" s="864"/>
      <c r="C1" s="864"/>
      <c r="D1" s="864"/>
      <c r="E1" s="864"/>
      <c r="F1" s="864"/>
      <c r="G1" s="864"/>
      <c r="H1" s="864"/>
      <c r="I1" s="864"/>
      <c r="J1" s="864"/>
      <c r="K1" s="864"/>
      <c r="L1" s="864"/>
      <c r="M1" s="864"/>
    </row>
    <row r="2" spans="1:13" s="52" customFormat="1" ht="24" customHeight="1">
      <c r="A2" s="865" t="s">
        <v>58</v>
      </c>
      <c r="B2" s="866"/>
      <c r="C2" s="866"/>
      <c r="D2" s="48" t="s">
        <v>59</v>
      </c>
      <c r="E2" s="49" t="s">
        <v>60</v>
      </c>
      <c r="F2" s="50" t="s">
        <v>61</v>
      </c>
      <c r="G2" s="51"/>
      <c r="H2" s="865" t="s">
        <v>58</v>
      </c>
      <c r="I2" s="848"/>
      <c r="J2" s="848"/>
      <c r="K2" s="48" t="s">
        <v>59</v>
      </c>
      <c r="L2" s="49" t="s">
        <v>60</v>
      </c>
      <c r="M2" s="50" t="s">
        <v>61</v>
      </c>
    </row>
    <row r="3" spans="1:13" s="58" customFormat="1" ht="10.5" customHeight="1">
      <c r="A3" s="868" t="s">
        <v>62</v>
      </c>
      <c r="B3" s="868"/>
      <c r="C3" s="835"/>
      <c r="D3" s="98">
        <f>SUM(D5,D12,D19,D26,D33,D40,K40,K33,K26,K19,K12,K5,D47,D54,D61,D68,K63,K61,K54,K47,D75,D82)</f>
        <v>11488</v>
      </c>
      <c r="E3" s="99">
        <f>SUM(E5,E12,E19,E26,E33,E40,L40,L33,L26,L19,L12,L5,E47,E54,E61,E68,L63,L61,L54,L47,E75,E82)</f>
        <v>5444</v>
      </c>
      <c r="F3" s="99">
        <f>SUM(F5,F12,F19,F26,F33,F40,M40,M33,M26,M19,M12,M5,F47,F54,F61,F68,M63,M61,M54,M47,F75,F82)</f>
        <v>6044</v>
      </c>
      <c r="G3" s="54"/>
      <c r="H3" s="55"/>
      <c r="I3" s="55"/>
      <c r="J3" s="55"/>
      <c r="K3" s="56"/>
      <c r="L3" s="57"/>
      <c r="M3" s="57"/>
    </row>
    <row r="4" spans="1:13" s="62" customFormat="1" ht="9" customHeight="1">
      <c r="A4" s="55"/>
      <c r="B4" s="55"/>
      <c r="C4" s="55"/>
      <c r="D4" s="72"/>
      <c r="E4" s="73"/>
      <c r="F4" s="73"/>
      <c r="G4" s="54"/>
      <c r="H4" s="61"/>
      <c r="I4" s="55"/>
      <c r="J4" s="55"/>
      <c r="K4" s="56"/>
      <c r="L4" s="57"/>
      <c r="M4" s="57"/>
    </row>
    <row r="5" spans="1:13" s="62" customFormat="1" ht="9" customHeight="1">
      <c r="A5" s="63" t="s">
        <v>63</v>
      </c>
      <c r="B5" s="6" t="s">
        <v>64</v>
      </c>
      <c r="C5" s="64" t="s">
        <v>65</v>
      </c>
      <c r="D5" s="70">
        <f>SUM(D6:D10)</f>
        <v>391</v>
      </c>
      <c r="E5" s="71">
        <f>SUM(E6:E10)</f>
        <v>195</v>
      </c>
      <c r="F5" s="71">
        <f>SUM(F6:F10)</f>
        <v>196</v>
      </c>
      <c r="G5" s="54"/>
      <c r="H5" s="67">
        <v>60</v>
      </c>
      <c r="I5" s="68" t="s">
        <v>66</v>
      </c>
      <c r="J5" s="69" t="s">
        <v>67</v>
      </c>
      <c r="K5" s="70">
        <f>SUM(K6:K10)</f>
        <v>869</v>
      </c>
      <c r="L5" s="71">
        <f>SUM(L6:L10)</f>
        <v>428</v>
      </c>
      <c r="M5" s="71">
        <f>SUM(M6:M10)</f>
        <v>441</v>
      </c>
    </row>
    <row r="6" spans="1:13" s="62" customFormat="1" ht="9" customHeight="1">
      <c r="A6" s="15"/>
      <c r="B6" s="68" t="s">
        <v>68</v>
      </c>
      <c r="C6" s="69"/>
      <c r="D6" s="70">
        <f>SUM(E6:F6)</f>
        <v>79</v>
      </c>
      <c r="E6" s="71">
        <f>VLOOKUP($B6,'[6]第２表資料（R2）'!$B$7:$AD$144,25,FALSE)</f>
        <v>34</v>
      </c>
      <c r="F6" s="71">
        <f>VLOOKUP($B6,'[6]第２表資料（R2）'!$B$7:$AD$144,26,FALSE)</f>
        <v>45</v>
      </c>
      <c r="G6" s="54"/>
      <c r="H6" s="67"/>
      <c r="I6" s="68" t="s">
        <v>69</v>
      </c>
      <c r="J6" s="69"/>
      <c r="K6" s="70">
        <f>SUM(L6:M6)</f>
        <v>183</v>
      </c>
      <c r="L6" s="71">
        <f>VLOOKUP($I6,'[6]第２表資料（R2）'!$B$7:$AD$144,25,FALSE)</f>
        <v>76</v>
      </c>
      <c r="M6" s="71">
        <f>VLOOKUP($I6,'[6]第２表資料（R2）'!$B$7:$AD$144,26,FALSE)</f>
        <v>107</v>
      </c>
    </row>
    <row r="7" spans="1:13" s="62" customFormat="1" ht="9" customHeight="1">
      <c r="A7" s="15"/>
      <c r="B7" s="68" t="s">
        <v>70</v>
      </c>
      <c r="C7" s="69"/>
      <c r="D7" s="70">
        <f>SUM(E7:F7)</f>
        <v>74</v>
      </c>
      <c r="E7" s="71">
        <f>VLOOKUP($B7,'[6]第２表資料（R2）'!$B$7:$AD$144,25,FALSE)</f>
        <v>42</v>
      </c>
      <c r="F7" s="71">
        <f>VLOOKUP($B7,'[6]第２表資料（R2）'!$B$7:$AD$144,26,FALSE)</f>
        <v>32</v>
      </c>
      <c r="G7" s="54"/>
      <c r="H7" s="67"/>
      <c r="I7" s="68" t="s">
        <v>71</v>
      </c>
      <c r="J7" s="69"/>
      <c r="K7" s="70">
        <f>SUM(L7:M7)</f>
        <v>166</v>
      </c>
      <c r="L7" s="71">
        <f>VLOOKUP($I7,'[6]第２表資料（R2）'!$B$7:$AD$144,25,FALSE)</f>
        <v>87</v>
      </c>
      <c r="M7" s="71">
        <f>VLOOKUP($I7,'[6]第２表資料（R2）'!$B$7:$AD$144,26,FALSE)</f>
        <v>79</v>
      </c>
    </row>
    <row r="8" spans="1:13" s="62" customFormat="1" ht="9" customHeight="1">
      <c r="A8" s="15"/>
      <c r="B8" s="68" t="s">
        <v>72</v>
      </c>
      <c r="C8" s="69"/>
      <c r="D8" s="70">
        <f>SUM(E8:F8)</f>
        <v>79</v>
      </c>
      <c r="E8" s="71">
        <f>VLOOKUP($B8,'[6]第２表資料（R2）'!$B$7:$AD$144,25,FALSE)</f>
        <v>34</v>
      </c>
      <c r="F8" s="71">
        <f>VLOOKUP($B8,'[6]第２表資料（R2）'!$B$7:$AD$144,26,FALSE)</f>
        <v>45</v>
      </c>
      <c r="G8" s="54"/>
      <c r="H8" s="67"/>
      <c r="I8" s="68" t="s">
        <v>73</v>
      </c>
      <c r="J8" s="69"/>
      <c r="K8" s="70">
        <f>SUM(L8:M8)</f>
        <v>168</v>
      </c>
      <c r="L8" s="71">
        <f>VLOOKUP($I8,'[6]第２表資料（R2）'!$B$7:$AD$144,25,FALSE)</f>
        <v>88</v>
      </c>
      <c r="M8" s="71">
        <f>VLOOKUP($I8,'[6]第２表資料（R2）'!$B$7:$AD$144,26,FALSE)</f>
        <v>80</v>
      </c>
    </row>
    <row r="9" spans="1:13" s="62" customFormat="1" ht="9" customHeight="1">
      <c r="A9" s="15"/>
      <c r="B9" s="68" t="s">
        <v>74</v>
      </c>
      <c r="C9" s="69"/>
      <c r="D9" s="70">
        <f>SUM(E9:F9)</f>
        <v>77</v>
      </c>
      <c r="E9" s="71">
        <f>VLOOKUP($B9,'[6]第２表資料（R2）'!$B$7:$AD$144,25,FALSE)</f>
        <v>43</v>
      </c>
      <c r="F9" s="71">
        <f>VLOOKUP($B9,'[6]第２表資料（R2）'!$B$7:$AD$144,26,FALSE)</f>
        <v>34</v>
      </c>
      <c r="G9" s="54"/>
      <c r="H9" s="15"/>
      <c r="I9" s="68" t="s">
        <v>75</v>
      </c>
      <c r="J9" s="69"/>
      <c r="K9" s="70">
        <f>SUM(L9:M9)</f>
        <v>157</v>
      </c>
      <c r="L9" s="71">
        <f>VLOOKUP($I9,'[6]第２表資料（R2）'!$B$7:$AD$144,25,FALSE)</f>
        <v>80</v>
      </c>
      <c r="M9" s="71">
        <f>VLOOKUP($I9,'[6]第２表資料（R2）'!$B$7:$AD$144,26,FALSE)</f>
        <v>77</v>
      </c>
    </row>
    <row r="10" spans="1:13" s="62" customFormat="1" ht="9" customHeight="1">
      <c r="A10" s="15"/>
      <c r="B10" s="68" t="s">
        <v>76</v>
      </c>
      <c r="C10" s="69"/>
      <c r="D10" s="70">
        <f>SUM(E10:F10)</f>
        <v>82</v>
      </c>
      <c r="E10" s="71">
        <f>VLOOKUP($B10,'[6]第２表資料（R2）'!$B$7:$AD$144,25,FALSE)</f>
        <v>42</v>
      </c>
      <c r="F10" s="71">
        <f>VLOOKUP($B10,'[6]第２表資料（R2）'!$B$7:$AD$144,26,FALSE)</f>
        <v>40</v>
      </c>
      <c r="G10" s="54"/>
      <c r="H10" s="15"/>
      <c r="I10" s="68" t="s">
        <v>67</v>
      </c>
      <c r="J10" s="69"/>
      <c r="K10" s="70">
        <f>SUM(L10:M10)</f>
        <v>195</v>
      </c>
      <c r="L10" s="71">
        <f>VLOOKUP($I10,'[6]第２表資料（R2）'!$B$7:$AD$144,25,FALSE)</f>
        <v>97</v>
      </c>
      <c r="M10" s="71">
        <f>VLOOKUP($I10,'[6]第２表資料（R2）'!$B$7:$AD$144,26,FALSE)</f>
        <v>98</v>
      </c>
    </row>
    <row r="11" spans="1:13" s="62" customFormat="1" ht="9" customHeight="1">
      <c r="A11" s="15"/>
      <c r="B11" s="15"/>
      <c r="C11" s="15"/>
      <c r="D11" s="72"/>
      <c r="E11" s="73"/>
      <c r="F11" s="73"/>
      <c r="G11" s="54"/>
      <c r="H11" s="15"/>
      <c r="I11" s="6"/>
      <c r="J11" s="15"/>
      <c r="K11" s="72"/>
      <c r="L11" s="73"/>
      <c r="M11" s="73"/>
    </row>
    <row r="12" spans="1:13" s="62" customFormat="1" ht="9" customHeight="1">
      <c r="A12" s="15">
        <v>5</v>
      </c>
      <c r="B12" s="68" t="s">
        <v>77</v>
      </c>
      <c r="C12" s="69" t="s">
        <v>78</v>
      </c>
      <c r="D12" s="70">
        <f>SUM(D13:D17)</f>
        <v>456</v>
      </c>
      <c r="E12" s="71">
        <f>SUM(E13:E17)</f>
        <v>227</v>
      </c>
      <c r="F12" s="71">
        <f>SUM(F13:F17)</f>
        <v>229</v>
      </c>
      <c r="G12" s="54"/>
      <c r="H12" s="67">
        <v>65</v>
      </c>
      <c r="I12" s="68" t="s">
        <v>66</v>
      </c>
      <c r="J12" s="69" t="s">
        <v>79</v>
      </c>
      <c r="K12" s="70">
        <f>SUM(K13:K17)</f>
        <v>969</v>
      </c>
      <c r="L12" s="71">
        <f>SUM(L13:L17)</f>
        <v>480</v>
      </c>
      <c r="M12" s="71">
        <f>SUM(M13:M17)</f>
        <v>489</v>
      </c>
    </row>
    <row r="13" spans="1:13" s="62" customFormat="1" ht="9" customHeight="1">
      <c r="A13" s="15"/>
      <c r="B13" s="68" t="s">
        <v>80</v>
      </c>
      <c r="C13" s="69"/>
      <c r="D13" s="70">
        <f>SUM(E13:F13)</f>
        <v>84</v>
      </c>
      <c r="E13" s="71">
        <f>VLOOKUP($B13,'[6]第２表資料（R2）'!$B$7:$AD$144,25,FALSE)</f>
        <v>48</v>
      </c>
      <c r="F13" s="71">
        <f>VLOOKUP($B13,'[6]第２表資料（R2）'!$B$7:$AD$144,26,FALSE)</f>
        <v>36</v>
      </c>
      <c r="G13" s="54"/>
      <c r="H13" s="67"/>
      <c r="I13" s="68" t="s">
        <v>81</v>
      </c>
      <c r="J13" s="69"/>
      <c r="K13" s="70">
        <f>SUM(L13:M13)</f>
        <v>162</v>
      </c>
      <c r="L13" s="71">
        <f>VLOOKUP($I13,'[6]第２表資料（R2）'!$B$7:$AD$144,25,FALSE)</f>
        <v>79</v>
      </c>
      <c r="M13" s="71">
        <f>VLOOKUP($I13,'[6]第２表資料（R2）'!$B$7:$AD$144,26,FALSE)</f>
        <v>83</v>
      </c>
    </row>
    <row r="14" spans="1:13" s="62" customFormat="1" ht="9" customHeight="1">
      <c r="A14" s="15"/>
      <c r="B14" s="68" t="s">
        <v>82</v>
      </c>
      <c r="C14" s="69"/>
      <c r="D14" s="70">
        <f>SUM(E14:F14)</f>
        <v>97</v>
      </c>
      <c r="E14" s="71">
        <f>VLOOKUP($B14,'[6]第２表資料（R2）'!$B$7:$AD$144,25,FALSE)</f>
        <v>53</v>
      </c>
      <c r="F14" s="71">
        <f>VLOOKUP($B14,'[6]第２表資料（R2）'!$B$7:$AD$144,26,FALSE)</f>
        <v>44</v>
      </c>
      <c r="G14" s="54"/>
      <c r="H14" s="67"/>
      <c r="I14" s="68" t="s">
        <v>83</v>
      </c>
      <c r="J14" s="69"/>
      <c r="K14" s="70">
        <f>SUM(L14:M14)</f>
        <v>190</v>
      </c>
      <c r="L14" s="71">
        <f>VLOOKUP($I14,'[6]第２表資料（R2）'!$B$7:$AD$144,25,FALSE)</f>
        <v>102</v>
      </c>
      <c r="M14" s="71">
        <f>VLOOKUP($I14,'[6]第２表資料（R2）'!$B$7:$AD$144,26,FALSE)</f>
        <v>88</v>
      </c>
    </row>
    <row r="15" spans="1:13" s="62" customFormat="1" ht="9" customHeight="1">
      <c r="A15" s="69"/>
      <c r="B15" s="68" t="s">
        <v>84</v>
      </c>
      <c r="C15" s="69"/>
      <c r="D15" s="70">
        <f>SUM(E15:F15)</f>
        <v>90</v>
      </c>
      <c r="E15" s="71">
        <f>VLOOKUP($B15,'[6]第２表資料（R2）'!$B$7:$AD$144,25,FALSE)</f>
        <v>47</v>
      </c>
      <c r="F15" s="71">
        <f>VLOOKUP($B15,'[6]第２表資料（R2）'!$B$7:$AD$144,26,FALSE)</f>
        <v>43</v>
      </c>
      <c r="G15" s="54"/>
      <c r="H15" s="67"/>
      <c r="I15" s="68" t="s">
        <v>85</v>
      </c>
      <c r="J15" s="69"/>
      <c r="K15" s="70">
        <f>SUM(L15:M15)</f>
        <v>196</v>
      </c>
      <c r="L15" s="71">
        <f>VLOOKUP($I15,'[6]第２表資料（R2）'!$B$7:$AD$144,25,FALSE)</f>
        <v>97</v>
      </c>
      <c r="M15" s="71">
        <f>VLOOKUP($I15,'[6]第２表資料（R2）'!$B$7:$AD$144,26,FALSE)</f>
        <v>99</v>
      </c>
    </row>
    <row r="16" spans="1:13" s="62" customFormat="1" ht="9" customHeight="1">
      <c r="A16" s="69"/>
      <c r="B16" s="68" t="s">
        <v>86</v>
      </c>
      <c r="C16" s="69"/>
      <c r="D16" s="70">
        <f>SUM(E16:F16)</f>
        <v>96</v>
      </c>
      <c r="E16" s="71">
        <f>VLOOKUP($B16,'[6]第２表資料（R2）'!$B$7:$AD$144,25,FALSE)</f>
        <v>42</v>
      </c>
      <c r="F16" s="71">
        <f>VLOOKUP($B16,'[6]第２表資料（R2）'!$B$7:$AD$144,26,FALSE)</f>
        <v>54</v>
      </c>
      <c r="G16" s="54"/>
      <c r="H16" s="67"/>
      <c r="I16" s="68" t="s">
        <v>87</v>
      </c>
      <c r="J16" s="69"/>
      <c r="K16" s="70">
        <f>SUM(L16:M16)</f>
        <v>207</v>
      </c>
      <c r="L16" s="71">
        <f>VLOOKUP($I16,'[6]第２表資料（R2）'!$B$7:$AD$144,25,FALSE)</f>
        <v>97</v>
      </c>
      <c r="M16" s="71">
        <f>VLOOKUP($I16,'[6]第２表資料（R2）'!$B$7:$AD$144,26,FALSE)</f>
        <v>110</v>
      </c>
    </row>
    <row r="17" spans="1:13" s="62" customFormat="1" ht="9" customHeight="1">
      <c r="A17" s="69"/>
      <c r="B17" s="68" t="s">
        <v>78</v>
      </c>
      <c r="C17" s="69"/>
      <c r="D17" s="70">
        <f>SUM(E17:F17)</f>
        <v>89</v>
      </c>
      <c r="E17" s="71">
        <f>VLOOKUP($B17,'[6]第２表資料（R2）'!$B$7:$AD$144,25,FALSE)</f>
        <v>37</v>
      </c>
      <c r="F17" s="71">
        <f>VLOOKUP($B17,'[6]第２表資料（R2）'!$B$7:$AD$144,26,FALSE)</f>
        <v>52</v>
      </c>
      <c r="G17" s="54"/>
      <c r="H17" s="15"/>
      <c r="I17" s="68" t="s">
        <v>79</v>
      </c>
      <c r="J17" s="69"/>
      <c r="K17" s="70">
        <f>SUM(L17:M17)</f>
        <v>214</v>
      </c>
      <c r="L17" s="71">
        <f>VLOOKUP($I17,'[6]第２表資料（R2）'!$B$7:$AD$144,25,FALSE)</f>
        <v>105</v>
      </c>
      <c r="M17" s="71">
        <f>VLOOKUP($I17,'[6]第２表資料（R2）'!$B$7:$AD$144,26,FALSE)</f>
        <v>109</v>
      </c>
    </row>
    <row r="18" spans="1:13" s="62" customFormat="1" ht="9" customHeight="1">
      <c r="A18" s="69"/>
      <c r="B18" s="15"/>
      <c r="C18" s="15"/>
      <c r="D18" s="72"/>
      <c r="E18" s="73"/>
      <c r="F18" s="73"/>
      <c r="G18" s="54"/>
      <c r="H18" s="15"/>
      <c r="I18" s="15"/>
      <c r="J18" s="15"/>
      <c r="K18" s="72"/>
      <c r="L18" s="73"/>
      <c r="M18" s="73"/>
    </row>
    <row r="19" spans="1:13" s="62" customFormat="1" ht="9" customHeight="1">
      <c r="A19" s="15">
        <v>10</v>
      </c>
      <c r="B19" s="68" t="s">
        <v>66</v>
      </c>
      <c r="C19" s="69" t="s">
        <v>88</v>
      </c>
      <c r="D19" s="70">
        <f>SUM(D20:D24)</f>
        <v>481</v>
      </c>
      <c r="E19" s="71">
        <f>SUM(E20:E24)</f>
        <v>259</v>
      </c>
      <c r="F19" s="71">
        <f>SUM(F20:F24)</f>
        <v>222</v>
      </c>
      <c r="G19" s="54"/>
      <c r="H19" s="67">
        <v>70</v>
      </c>
      <c r="I19" s="68" t="s">
        <v>66</v>
      </c>
      <c r="J19" s="69" t="s">
        <v>89</v>
      </c>
      <c r="K19" s="70">
        <f>SUM(K20:K24)</f>
        <v>1091</v>
      </c>
      <c r="L19" s="71">
        <f>SUM(L20:L24)</f>
        <v>529</v>
      </c>
      <c r="M19" s="71">
        <f>SUM(M20:M24)</f>
        <v>562</v>
      </c>
    </row>
    <row r="20" spans="1:13" s="62" customFormat="1" ht="9" customHeight="1">
      <c r="A20" s="15"/>
      <c r="B20" s="68" t="s">
        <v>90</v>
      </c>
      <c r="C20" s="69"/>
      <c r="D20" s="70">
        <f>SUM(E20:F20)</f>
        <v>101</v>
      </c>
      <c r="E20" s="71">
        <f>VLOOKUP($B20,'[6]第２表資料（R2）'!$B$7:$AD$144,25,FALSE)</f>
        <v>62</v>
      </c>
      <c r="F20" s="71">
        <f>VLOOKUP($B20,'[6]第２表資料（R2）'!$B$7:$AD$144,26,FALSE)</f>
        <v>39</v>
      </c>
      <c r="G20" s="54"/>
      <c r="H20" s="67"/>
      <c r="I20" s="68" t="s">
        <v>91</v>
      </c>
      <c r="J20" s="69"/>
      <c r="K20" s="70">
        <f>SUM(L20:M20)</f>
        <v>210</v>
      </c>
      <c r="L20" s="71">
        <f>VLOOKUP($I20,'[6]第２表資料（R2）'!$B$7:$AD$144,25,FALSE)</f>
        <v>110</v>
      </c>
      <c r="M20" s="71">
        <f>VLOOKUP($I20,'[6]第２表資料（R2）'!$B$7:$AD$144,26,FALSE)</f>
        <v>100</v>
      </c>
    </row>
    <row r="21" spans="1:13" s="62" customFormat="1" ht="9" customHeight="1">
      <c r="A21" s="15"/>
      <c r="B21" s="68" t="s">
        <v>92</v>
      </c>
      <c r="C21" s="69"/>
      <c r="D21" s="70">
        <f>SUM(E21:F21)</f>
        <v>90</v>
      </c>
      <c r="E21" s="71">
        <f>VLOOKUP($B21,'[6]第２表資料（R2）'!$B$7:$AD$144,25,FALSE)</f>
        <v>42</v>
      </c>
      <c r="F21" s="71">
        <f>VLOOKUP($B21,'[6]第２表資料（R2）'!$B$7:$AD$144,26,FALSE)</f>
        <v>48</v>
      </c>
      <c r="G21" s="54"/>
      <c r="H21" s="67"/>
      <c r="I21" s="68" t="s">
        <v>93</v>
      </c>
      <c r="J21" s="69"/>
      <c r="K21" s="70">
        <f>SUM(L21:M21)</f>
        <v>252</v>
      </c>
      <c r="L21" s="71">
        <f>VLOOKUP($I21,'[6]第２表資料（R2）'!$B$7:$AD$144,25,FALSE)</f>
        <v>109</v>
      </c>
      <c r="M21" s="71">
        <f>VLOOKUP($I21,'[6]第２表資料（R2）'!$B$7:$AD$144,26,FALSE)</f>
        <v>143</v>
      </c>
    </row>
    <row r="22" spans="1:13" s="62" customFormat="1" ht="9" customHeight="1">
      <c r="A22" s="15"/>
      <c r="B22" s="68" t="s">
        <v>94</v>
      </c>
      <c r="C22" s="69"/>
      <c r="D22" s="70">
        <f>SUM(E22:F22)</f>
        <v>108</v>
      </c>
      <c r="E22" s="71">
        <f>VLOOKUP($B22,'[6]第２表資料（R2）'!$B$7:$AD$144,25,FALSE)</f>
        <v>56</v>
      </c>
      <c r="F22" s="71">
        <f>VLOOKUP($B22,'[6]第２表資料（R2）'!$B$7:$AD$144,26,FALSE)</f>
        <v>52</v>
      </c>
      <c r="G22" s="54"/>
      <c r="H22" s="67"/>
      <c r="I22" s="68" t="s">
        <v>95</v>
      </c>
      <c r="J22" s="69"/>
      <c r="K22" s="70">
        <f>SUM(L22:M22)</f>
        <v>234</v>
      </c>
      <c r="L22" s="71">
        <f>VLOOKUP($I22,'[6]第２表資料（R2）'!$B$7:$AD$144,25,FALSE)</f>
        <v>127</v>
      </c>
      <c r="M22" s="71">
        <f>VLOOKUP($I22,'[6]第２表資料（R2）'!$B$7:$AD$144,26,FALSE)</f>
        <v>107</v>
      </c>
    </row>
    <row r="23" spans="1:13" s="62" customFormat="1" ht="9" customHeight="1">
      <c r="A23" s="69"/>
      <c r="B23" s="68" t="s">
        <v>96</v>
      </c>
      <c r="C23" s="69"/>
      <c r="D23" s="70">
        <f>SUM(E23:F23)</f>
        <v>86</v>
      </c>
      <c r="E23" s="71">
        <f>VLOOKUP($B23,'[6]第２表資料（R2）'!$B$7:$AD$144,25,FALSE)</f>
        <v>45</v>
      </c>
      <c r="F23" s="71">
        <f>VLOOKUP($B23,'[6]第２表資料（R2）'!$B$7:$AD$144,26,FALSE)</f>
        <v>41</v>
      </c>
      <c r="G23" s="54"/>
      <c r="H23" s="67"/>
      <c r="I23" s="68" t="s">
        <v>97</v>
      </c>
      <c r="J23" s="69"/>
      <c r="K23" s="70">
        <f>SUM(L23:M23)</f>
        <v>248</v>
      </c>
      <c r="L23" s="71">
        <f>VLOOKUP($I23,'[6]第２表資料（R2）'!$B$7:$AD$144,25,FALSE)</f>
        <v>114</v>
      </c>
      <c r="M23" s="71">
        <f>VLOOKUP($I23,'[6]第２表資料（R2）'!$B$7:$AD$144,26,FALSE)</f>
        <v>134</v>
      </c>
    </row>
    <row r="24" spans="1:13" s="62" customFormat="1" ht="9" customHeight="1">
      <c r="A24" s="69"/>
      <c r="B24" s="68" t="s">
        <v>88</v>
      </c>
      <c r="C24" s="69"/>
      <c r="D24" s="70">
        <f>SUM(E24:F24)</f>
        <v>96</v>
      </c>
      <c r="E24" s="71">
        <f>VLOOKUP($B24,'[6]第２表資料（R2）'!$B$7:$AD$144,25,FALSE)</f>
        <v>54</v>
      </c>
      <c r="F24" s="71">
        <f>VLOOKUP($B24,'[6]第２表資料（R2）'!$B$7:$AD$144,26,FALSE)</f>
        <v>42</v>
      </c>
      <c r="G24" s="54"/>
      <c r="H24" s="67"/>
      <c r="I24" s="68" t="s">
        <v>89</v>
      </c>
      <c r="J24" s="69"/>
      <c r="K24" s="70">
        <f>SUM(L24:M24)</f>
        <v>147</v>
      </c>
      <c r="L24" s="71">
        <f>VLOOKUP($I24,'[6]第２表資料（R2）'!$B$7:$AD$144,25,FALSE)</f>
        <v>69</v>
      </c>
      <c r="M24" s="71">
        <f>VLOOKUP($I24,'[6]第２表資料（R2）'!$B$7:$AD$144,26,FALSE)</f>
        <v>78</v>
      </c>
    </row>
    <row r="25" spans="1:13" s="62" customFormat="1" ht="9" customHeight="1">
      <c r="A25" s="69"/>
      <c r="B25" s="15"/>
      <c r="C25" s="15"/>
      <c r="D25" s="72"/>
      <c r="E25" s="73"/>
      <c r="F25" s="73"/>
      <c r="G25" s="54"/>
      <c r="H25" s="15"/>
      <c r="I25" s="6"/>
      <c r="J25" s="15"/>
      <c r="K25" s="70"/>
      <c r="L25" s="71"/>
      <c r="M25" s="71"/>
    </row>
    <row r="26" spans="1:13" s="62" customFormat="1" ht="9" customHeight="1">
      <c r="A26" s="15">
        <v>15</v>
      </c>
      <c r="B26" s="68" t="s">
        <v>66</v>
      </c>
      <c r="C26" s="69" t="s">
        <v>98</v>
      </c>
      <c r="D26" s="70">
        <f>SUM(D27:D31)</f>
        <v>473</v>
      </c>
      <c r="E26" s="71">
        <f>SUM(E27:E31)</f>
        <v>215</v>
      </c>
      <c r="F26" s="71">
        <f>SUM(F27:F31)</f>
        <v>258</v>
      </c>
      <c r="G26" s="54"/>
      <c r="H26" s="67">
        <v>75</v>
      </c>
      <c r="I26" s="68" t="s">
        <v>66</v>
      </c>
      <c r="J26" s="69" t="s">
        <v>99</v>
      </c>
      <c r="K26" s="70">
        <f>SUM(K27:K31)</f>
        <v>751</v>
      </c>
      <c r="L26" s="71">
        <f>SUM(L27:L31)</f>
        <v>342</v>
      </c>
      <c r="M26" s="71">
        <f>SUM(M27:M31)</f>
        <v>409</v>
      </c>
    </row>
    <row r="27" spans="1:13" s="62" customFormat="1" ht="9" customHeight="1">
      <c r="A27" s="69"/>
      <c r="B27" s="68" t="s">
        <v>100</v>
      </c>
      <c r="C27" s="69"/>
      <c r="D27" s="70">
        <f>SUM(E27:F27)</f>
        <v>96</v>
      </c>
      <c r="E27" s="71">
        <f>VLOOKUP($B27,'[6]第２表資料（R2）'!$B$7:$AD$144,25,FALSE)</f>
        <v>52</v>
      </c>
      <c r="F27" s="71">
        <f>VLOOKUP($B27,'[6]第２表資料（R2）'!$B$7:$AD$144,26,FALSE)</f>
        <v>44</v>
      </c>
      <c r="G27" s="54"/>
      <c r="H27" s="15"/>
      <c r="I27" s="68" t="s">
        <v>101</v>
      </c>
      <c r="J27" s="69"/>
      <c r="K27" s="70">
        <f>SUM(L27:M27)</f>
        <v>130</v>
      </c>
      <c r="L27" s="71">
        <f>VLOOKUP($I27,'[6]第２表資料（R2）'!$B$7:$AD$144,25,FALSE)</f>
        <v>66</v>
      </c>
      <c r="M27" s="71">
        <f>VLOOKUP($I27,'[6]第２表資料（R2）'!$B$7:$AD$144,26,FALSE)</f>
        <v>64</v>
      </c>
    </row>
    <row r="28" spans="1:13" s="62" customFormat="1" ht="9" customHeight="1">
      <c r="A28" s="15"/>
      <c r="B28" s="68" t="s">
        <v>102</v>
      </c>
      <c r="C28" s="69"/>
      <c r="D28" s="70">
        <f>SUM(E28:F28)</f>
        <v>104</v>
      </c>
      <c r="E28" s="71">
        <f>VLOOKUP($B28,'[6]第２表資料（R2）'!$B$7:$AD$144,25,FALSE)</f>
        <v>42</v>
      </c>
      <c r="F28" s="71">
        <f>VLOOKUP($B28,'[6]第２表資料（R2）'!$B$7:$AD$144,26,FALSE)</f>
        <v>62</v>
      </c>
      <c r="G28" s="54"/>
      <c r="H28" s="67"/>
      <c r="I28" s="68" t="s">
        <v>103</v>
      </c>
      <c r="J28" s="69"/>
      <c r="K28" s="70">
        <f>SUM(L28:M28)</f>
        <v>161</v>
      </c>
      <c r="L28" s="71">
        <f>VLOOKUP($I28,'[6]第２表資料（R2）'!$B$7:$AD$144,25,FALSE)</f>
        <v>71</v>
      </c>
      <c r="M28" s="71">
        <f>VLOOKUP($I28,'[6]第２表資料（R2）'!$B$7:$AD$144,26,FALSE)</f>
        <v>90</v>
      </c>
    </row>
    <row r="29" spans="1:13" s="62" customFormat="1" ht="9" customHeight="1">
      <c r="A29" s="15"/>
      <c r="B29" s="68" t="s">
        <v>104</v>
      </c>
      <c r="C29" s="69"/>
      <c r="D29" s="70">
        <f>SUM(E29:F29)</f>
        <v>121</v>
      </c>
      <c r="E29" s="71">
        <f>VLOOKUP($B29,'[6]第２表資料（R2）'!$B$7:$AD$144,25,FALSE)</f>
        <v>55</v>
      </c>
      <c r="F29" s="71">
        <f>VLOOKUP($B29,'[6]第２表資料（R2）'!$B$7:$AD$144,26,FALSE)</f>
        <v>66</v>
      </c>
      <c r="G29" s="54"/>
      <c r="H29" s="67"/>
      <c r="I29" s="68" t="s">
        <v>105</v>
      </c>
      <c r="J29" s="69"/>
      <c r="K29" s="70">
        <f>SUM(L29:M29)</f>
        <v>138</v>
      </c>
      <c r="L29" s="71">
        <f>VLOOKUP($I29,'[6]第２表資料（R2）'!$B$7:$AD$144,25,FALSE)</f>
        <v>66</v>
      </c>
      <c r="M29" s="71">
        <f>VLOOKUP($I29,'[6]第２表資料（R2）'!$B$7:$AD$144,26,FALSE)</f>
        <v>72</v>
      </c>
    </row>
    <row r="30" spans="1:13" s="62" customFormat="1" ht="9" customHeight="1">
      <c r="A30" s="15"/>
      <c r="B30" s="68" t="s">
        <v>106</v>
      </c>
      <c r="C30" s="69"/>
      <c r="D30" s="70">
        <f>SUM(E30:F30)</f>
        <v>77</v>
      </c>
      <c r="E30" s="71">
        <f>VLOOKUP($B30,'[6]第２表資料（R2）'!$B$7:$AD$144,25,FALSE)</f>
        <v>36</v>
      </c>
      <c r="F30" s="71">
        <f>VLOOKUP($B30,'[6]第２表資料（R2）'!$B$7:$AD$144,26,FALSE)</f>
        <v>41</v>
      </c>
      <c r="G30" s="54"/>
      <c r="H30" s="67"/>
      <c r="I30" s="68" t="s">
        <v>107</v>
      </c>
      <c r="J30" s="69"/>
      <c r="K30" s="70">
        <f>SUM(L30:M30)</f>
        <v>192</v>
      </c>
      <c r="L30" s="71">
        <f>VLOOKUP($I30,'[6]第２表資料（R2）'!$B$7:$AD$144,25,FALSE)</f>
        <v>76</v>
      </c>
      <c r="M30" s="71">
        <f>VLOOKUP($I30,'[6]第２表資料（R2）'!$B$7:$AD$144,26,FALSE)</f>
        <v>116</v>
      </c>
    </row>
    <row r="31" spans="1:13" s="62" customFormat="1" ht="9" customHeight="1">
      <c r="A31" s="69"/>
      <c r="B31" s="68" t="s">
        <v>98</v>
      </c>
      <c r="C31" s="69"/>
      <c r="D31" s="70">
        <f>SUM(E31:F31)</f>
        <v>75</v>
      </c>
      <c r="E31" s="71">
        <f>VLOOKUP($B31,'[6]第２表資料（R2）'!$B$7:$AD$144,25,FALSE)</f>
        <v>30</v>
      </c>
      <c r="F31" s="71">
        <f>VLOOKUP($B31,'[6]第２表資料（R2）'!$B$7:$AD$144,26,FALSE)</f>
        <v>45</v>
      </c>
      <c r="G31" s="54"/>
      <c r="H31" s="67"/>
      <c r="I31" s="68" t="s">
        <v>99</v>
      </c>
      <c r="J31" s="69"/>
      <c r="K31" s="70">
        <f>SUM(L31:M31)</f>
        <v>130</v>
      </c>
      <c r="L31" s="71">
        <f>VLOOKUP($I31,'[6]第２表資料（R2）'!$B$7:$AD$144,25,FALSE)</f>
        <v>63</v>
      </c>
      <c r="M31" s="71">
        <f>VLOOKUP($I31,'[6]第２表資料（R2）'!$B$7:$AD$144,26,FALSE)</f>
        <v>67</v>
      </c>
    </row>
    <row r="32" spans="1:13" s="62" customFormat="1" ht="9" customHeight="1">
      <c r="A32" s="69"/>
      <c r="B32" s="15"/>
      <c r="C32" s="15"/>
      <c r="D32" s="72"/>
      <c r="E32" s="73"/>
      <c r="F32" s="73"/>
      <c r="G32" s="54"/>
      <c r="H32" s="67"/>
      <c r="I32" s="15"/>
      <c r="J32" s="15"/>
      <c r="K32" s="72"/>
      <c r="L32" s="73"/>
      <c r="M32" s="73"/>
    </row>
    <row r="33" spans="1:13" s="62" customFormat="1" ht="9" customHeight="1">
      <c r="A33" s="15">
        <v>20</v>
      </c>
      <c r="B33" s="68" t="s">
        <v>66</v>
      </c>
      <c r="C33" s="69" t="s">
        <v>108</v>
      </c>
      <c r="D33" s="70">
        <f>SUM(D34:D38)</f>
        <v>390</v>
      </c>
      <c r="E33" s="71">
        <f>SUM(E34:E38)</f>
        <v>181</v>
      </c>
      <c r="F33" s="71">
        <f>SUM(F34:F38)</f>
        <v>209</v>
      </c>
      <c r="G33" s="54"/>
      <c r="H33" s="67">
        <v>80</v>
      </c>
      <c r="I33" s="68" t="s">
        <v>66</v>
      </c>
      <c r="J33" s="69" t="s">
        <v>109</v>
      </c>
      <c r="K33" s="70">
        <f>SUM(K34:K38)</f>
        <v>589</v>
      </c>
      <c r="L33" s="71">
        <f>SUM(L34:L38)</f>
        <v>262</v>
      </c>
      <c r="M33" s="71">
        <f>SUM(M34:M38)</f>
        <v>327</v>
      </c>
    </row>
    <row r="34" spans="1:13" s="62" customFormat="1" ht="9" customHeight="1">
      <c r="A34" s="69"/>
      <c r="B34" s="68" t="s">
        <v>110</v>
      </c>
      <c r="C34" s="69"/>
      <c r="D34" s="70">
        <f>SUM(E34:F34)</f>
        <v>70</v>
      </c>
      <c r="E34" s="71">
        <f>VLOOKUP($B34,'[6]第２表資料（R2）'!$B$7:$AD$144,25,FALSE)</f>
        <v>33</v>
      </c>
      <c r="F34" s="71">
        <f>VLOOKUP($B34,'[6]第２表資料（R2）'!$B$7:$AD$144,26,FALSE)</f>
        <v>37</v>
      </c>
      <c r="G34" s="54"/>
      <c r="H34" s="15"/>
      <c r="I34" s="68" t="s">
        <v>111</v>
      </c>
      <c r="J34" s="69"/>
      <c r="K34" s="70">
        <f>SUM(L34:M34)</f>
        <v>128</v>
      </c>
      <c r="L34" s="71">
        <f>VLOOKUP($I34,'[6]第２表資料（R2）'!$B$7:$AD$144,25,FALSE)</f>
        <v>58</v>
      </c>
      <c r="M34" s="71">
        <f>VLOOKUP($I34,'[6]第２表資料（R2）'!$B$7:$AD$144,26,FALSE)</f>
        <v>70</v>
      </c>
    </row>
    <row r="35" spans="1:13" s="62" customFormat="1" ht="9" customHeight="1">
      <c r="A35" s="69"/>
      <c r="B35" s="68" t="s">
        <v>112</v>
      </c>
      <c r="C35" s="69"/>
      <c r="D35" s="70">
        <f>SUM(E35:F35)</f>
        <v>78</v>
      </c>
      <c r="E35" s="71">
        <f>VLOOKUP($B35,'[6]第２表資料（R2）'!$B$7:$AD$144,25,FALSE)</f>
        <v>44</v>
      </c>
      <c r="F35" s="71">
        <f>VLOOKUP($B35,'[6]第２表資料（R2）'!$B$7:$AD$144,26,FALSE)</f>
        <v>34</v>
      </c>
      <c r="G35" s="54"/>
      <c r="H35" s="15"/>
      <c r="I35" s="68" t="s">
        <v>113</v>
      </c>
      <c r="J35" s="69"/>
      <c r="K35" s="70">
        <f>SUM(L35:M35)</f>
        <v>126</v>
      </c>
      <c r="L35" s="71">
        <f>VLOOKUP($I35,'[6]第２表資料（R2）'!$B$7:$AD$144,25,FALSE)</f>
        <v>64</v>
      </c>
      <c r="M35" s="71">
        <f>VLOOKUP($I35,'[6]第２表資料（R2）'!$B$7:$AD$144,26,FALSE)</f>
        <v>62</v>
      </c>
    </row>
    <row r="36" spans="1:13" s="62" customFormat="1" ht="9" customHeight="1">
      <c r="A36" s="15"/>
      <c r="B36" s="68" t="s">
        <v>114</v>
      </c>
      <c r="C36" s="69"/>
      <c r="D36" s="70">
        <f>SUM(E36:F36)</f>
        <v>75</v>
      </c>
      <c r="E36" s="71">
        <f>VLOOKUP($B36,'[6]第２表資料（R2）'!$B$7:$AD$144,25,FALSE)</f>
        <v>36</v>
      </c>
      <c r="F36" s="71">
        <f>VLOOKUP($B36,'[6]第２表資料（R2）'!$B$7:$AD$144,26,FALSE)</f>
        <v>39</v>
      </c>
      <c r="G36" s="54"/>
      <c r="H36" s="67"/>
      <c r="I36" s="68" t="s">
        <v>115</v>
      </c>
      <c r="J36" s="69"/>
      <c r="K36" s="70">
        <f>SUM(L36:M36)</f>
        <v>116</v>
      </c>
      <c r="L36" s="71">
        <f>VLOOKUP($I36,'[6]第２表資料（R2）'!$B$7:$AD$144,25,FALSE)</f>
        <v>50</v>
      </c>
      <c r="M36" s="71">
        <f>VLOOKUP($I36,'[6]第２表資料（R2）'!$B$7:$AD$144,26,FALSE)</f>
        <v>66</v>
      </c>
    </row>
    <row r="37" spans="1:13" s="62" customFormat="1" ht="9" customHeight="1">
      <c r="A37" s="15"/>
      <c r="B37" s="68" t="s">
        <v>116</v>
      </c>
      <c r="C37" s="69"/>
      <c r="D37" s="70">
        <f>SUM(E37:F37)</f>
        <v>70</v>
      </c>
      <c r="E37" s="71">
        <f>VLOOKUP($B37,'[6]第２表資料（R2）'!$B$7:$AD$144,25,FALSE)</f>
        <v>26</v>
      </c>
      <c r="F37" s="71">
        <f>VLOOKUP($B37,'[6]第２表資料（R2）'!$B$7:$AD$144,26,FALSE)</f>
        <v>44</v>
      </c>
      <c r="G37" s="54"/>
      <c r="H37" s="67"/>
      <c r="I37" s="68" t="s">
        <v>117</v>
      </c>
      <c r="J37" s="69"/>
      <c r="K37" s="70">
        <f>SUM(L37:M37)</f>
        <v>124</v>
      </c>
      <c r="L37" s="71">
        <f>VLOOKUP($I37,'[6]第２表資料（R2）'!$B$7:$AD$144,25,FALSE)</f>
        <v>56</v>
      </c>
      <c r="M37" s="71">
        <f>VLOOKUP($I37,'[6]第２表資料（R2）'!$B$7:$AD$144,26,FALSE)</f>
        <v>68</v>
      </c>
    </row>
    <row r="38" spans="1:13" s="62" customFormat="1" ht="9" customHeight="1">
      <c r="A38" s="15"/>
      <c r="B38" s="68" t="s">
        <v>108</v>
      </c>
      <c r="C38" s="69"/>
      <c r="D38" s="70">
        <f>SUM(E38:F38)</f>
        <v>97</v>
      </c>
      <c r="E38" s="71">
        <f>VLOOKUP($B38,'[6]第２表資料（R2）'!$B$7:$AD$144,25,FALSE)</f>
        <v>42</v>
      </c>
      <c r="F38" s="71">
        <f>VLOOKUP($B38,'[6]第２表資料（R2）'!$B$7:$AD$144,26,FALSE)</f>
        <v>55</v>
      </c>
      <c r="G38" s="54"/>
      <c r="H38" s="67"/>
      <c r="I38" s="68" t="s">
        <v>109</v>
      </c>
      <c r="J38" s="69"/>
      <c r="K38" s="70">
        <f>SUM(L38:M38)</f>
        <v>95</v>
      </c>
      <c r="L38" s="71">
        <f>VLOOKUP($I38,'[6]第２表資料（R2）'!$B$7:$AD$144,25,FALSE)</f>
        <v>34</v>
      </c>
      <c r="M38" s="71">
        <f>VLOOKUP($I38,'[6]第２表資料（R2）'!$B$7:$AD$144,26,FALSE)</f>
        <v>61</v>
      </c>
    </row>
    <row r="39" spans="1:13" s="62" customFormat="1" ht="9" customHeight="1">
      <c r="A39" s="69"/>
      <c r="B39" s="15"/>
      <c r="C39" s="15"/>
      <c r="D39" s="72"/>
      <c r="E39" s="73"/>
      <c r="F39" s="73"/>
      <c r="G39" s="54"/>
      <c r="H39" s="67"/>
      <c r="I39" s="15"/>
      <c r="J39" s="15"/>
      <c r="K39" s="72"/>
      <c r="L39" s="73"/>
      <c r="M39" s="73"/>
    </row>
    <row r="40" spans="1:13" s="62" customFormat="1" ht="9" customHeight="1">
      <c r="A40" s="15">
        <v>25</v>
      </c>
      <c r="B40" s="68" t="s">
        <v>66</v>
      </c>
      <c r="C40" s="69" t="s">
        <v>118</v>
      </c>
      <c r="D40" s="70">
        <f>SUM(D41:D45)</f>
        <v>400</v>
      </c>
      <c r="E40" s="71">
        <f>SUM(E41:E45)</f>
        <v>203</v>
      </c>
      <c r="F40" s="71">
        <f>SUM(F41:F45)</f>
        <v>197</v>
      </c>
      <c r="G40" s="54"/>
      <c r="H40" s="67">
        <v>85</v>
      </c>
      <c r="I40" s="68" t="s">
        <v>66</v>
      </c>
      <c r="J40" s="69" t="s">
        <v>119</v>
      </c>
      <c r="K40" s="70">
        <f>SUM(K41:K45)</f>
        <v>400</v>
      </c>
      <c r="L40" s="71">
        <f>SUM(L41:L45)</f>
        <v>144</v>
      </c>
      <c r="M40" s="71">
        <f>SUM(M41:M45)</f>
        <v>256</v>
      </c>
    </row>
    <row r="41" spans="1:13" s="62" customFormat="1" ht="9" customHeight="1">
      <c r="A41" s="69"/>
      <c r="B41" s="68" t="s">
        <v>120</v>
      </c>
      <c r="C41" s="69"/>
      <c r="D41" s="70">
        <f>SUM(E41:F41)</f>
        <v>77</v>
      </c>
      <c r="E41" s="71">
        <f>VLOOKUP($B41,'[6]第２表資料（R2）'!$B$7:$AD$144,25,FALSE)</f>
        <v>47</v>
      </c>
      <c r="F41" s="71">
        <f>VLOOKUP($B41,'[6]第２表資料（R2）'!$B$7:$AD$144,26,FALSE)</f>
        <v>30</v>
      </c>
      <c r="G41" s="54"/>
      <c r="H41" s="15"/>
      <c r="I41" s="68" t="s">
        <v>121</v>
      </c>
      <c r="J41" s="69"/>
      <c r="K41" s="70">
        <f>SUM(L41:M41)</f>
        <v>90</v>
      </c>
      <c r="L41" s="71">
        <f>VLOOKUP($I41,'[6]第２表資料（R2）'!$B$7:$AD$144,25,FALSE)</f>
        <v>31</v>
      </c>
      <c r="M41" s="71">
        <f>VLOOKUP($I41,'[6]第２表資料（R2）'!$B$7:$AD$144,26,FALSE)</f>
        <v>59</v>
      </c>
    </row>
    <row r="42" spans="1:13" s="62" customFormat="1" ht="9" customHeight="1">
      <c r="A42" s="69"/>
      <c r="B42" s="68" t="s">
        <v>122</v>
      </c>
      <c r="C42" s="69"/>
      <c r="D42" s="70">
        <f>SUM(E42:F42)</f>
        <v>97</v>
      </c>
      <c r="E42" s="71">
        <f>VLOOKUP($B42,'[6]第２表資料（R2）'!$B$7:$AD$144,25,FALSE)</f>
        <v>45</v>
      </c>
      <c r="F42" s="71">
        <f>VLOOKUP($B42,'[6]第２表資料（R2）'!$B$7:$AD$144,26,FALSE)</f>
        <v>52</v>
      </c>
      <c r="G42" s="54"/>
      <c r="H42" s="15"/>
      <c r="I42" s="68" t="s">
        <v>123</v>
      </c>
      <c r="J42" s="69"/>
      <c r="K42" s="70">
        <f>SUM(L42:M42)</f>
        <v>99</v>
      </c>
      <c r="L42" s="71">
        <f>VLOOKUP($I42,'[6]第２表資料（R2）'!$B$7:$AD$144,25,FALSE)</f>
        <v>43</v>
      </c>
      <c r="M42" s="71">
        <f>VLOOKUP($I42,'[6]第２表資料（R2）'!$B$7:$AD$144,26,FALSE)</f>
        <v>56</v>
      </c>
    </row>
    <row r="43" spans="1:13" s="62" customFormat="1" ht="9" customHeight="1">
      <c r="A43" s="69"/>
      <c r="B43" s="68" t="s">
        <v>124</v>
      </c>
      <c r="C43" s="69"/>
      <c r="D43" s="70">
        <f>SUM(E43:F43)</f>
        <v>77</v>
      </c>
      <c r="E43" s="71">
        <f>VLOOKUP($B43,'[6]第２表資料（R2）'!$B$7:$AD$144,25,FALSE)</f>
        <v>42</v>
      </c>
      <c r="F43" s="71">
        <f>VLOOKUP($B43,'[6]第２表資料（R2）'!$B$7:$AD$144,26,FALSE)</f>
        <v>35</v>
      </c>
      <c r="G43" s="54"/>
      <c r="H43" s="15"/>
      <c r="I43" s="68" t="s">
        <v>125</v>
      </c>
      <c r="J43" s="69"/>
      <c r="K43" s="70">
        <f>SUM(L43:M43)</f>
        <v>71</v>
      </c>
      <c r="L43" s="71">
        <f>VLOOKUP($I43,'[6]第２表資料（R2）'!$B$7:$AD$144,25,FALSE)</f>
        <v>20</v>
      </c>
      <c r="M43" s="71">
        <f>VLOOKUP($I43,'[6]第２表資料（R2）'!$B$7:$AD$144,26,FALSE)</f>
        <v>51</v>
      </c>
    </row>
    <row r="44" spans="1:13" s="62" customFormat="1" ht="9" customHeight="1">
      <c r="A44" s="15"/>
      <c r="B44" s="68" t="s">
        <v>126</v>
      </c>
      <c r="C44" s="69"/>
      <c r="D44" s="70">
        <f>SUM(E44:F44)</f>
        <v>75</v>
      </c>
      <c r="E44" s="71">
        <f>VLOOKUP($B44,'[6]第２表資料（R2）'!$B$7:$AD$144,25,FALSE)</f>
        <v>35</v>
      </c>
      <c r="F44" s="71">
        <f>VLOOKUP($B44,'[6]第２表資料（R2）'!$B$7:$AD$144,26,FALSE)</f>
        <v>40</v>
      </c>
      <c r="G44" s="54"/>
      <c r="H44" s="67"/>
      <c r="I44" s="68" t="s">
        <v>127</v>
      </c>
      <c r="J44" s="69"/>
      <c r="K44" s="70">
        <f>SUM(L44:M44)</f>
        <v>79</v>
      </c>
      <c r="L44" s="71">
        <f>VLOOKUP($I44,'[6]第２表資料（R2）'!$B$7:$AD$144,25,FALSE)</f>
        <v>29</v>
      </c>
      <c r="M44" s="71">
        <f>VLOOKUP($I44,'[6]第２表資料（R2）'!$B$7:$AD$144,26,FALSE)</f>
        <v>50</v>
      </c>
    </row>
    <row r="45" spans="1:13" s="62" customFormat="1" ht="9" customHeight="1">
      <c r="A45" s="15"/>
      <c r="B45" s="68" t="s">
        <v>118</v>
      </c>
      <c r="C45" s="69"/>
      <c r="D45" s="70">
        <f>SUM(E45:F45)</f>
        <v>74</v>
      </c>
      <c r="E45" s="71">
        <f>VLOOKUP($B45,'[6]第２表資料（R2）'!$B$7:$AD$144,25,FALSE)</f>
        <v>34</v>
      </c>
      <c r="F45" s="71">
        <f>VLOOKUP($B45,'[6]第２表資料（R2）'!$B$7:$AD$144,26,FALSE)</f>
        <v>40</v>
      </c>
      <c r="G45" s="54"/>
      <c r="H45" s="67"/>
      <c r="I45" s="68" t="s">
        <v>119</v>
      </c>
      <c r="J45" s="69"/>
      <c r="K45" s="70">
        <f>SUM(L45:M45)</f>
        <v>61</v>
      </c>
      <c r="L45" s="71">
        <f>VLOOKUP($I45,'[6]第２表資料（R2）'!$B$7:$AD$144,25,FALSE)</f>
        <v>21</v>
      </c>
      <c r="M45" s="71">
        <f>VLOOKUP($I45,'[6]第２表資料（R2）'!$B$7:$AD$144,26,FALSE)</f>
        <v>40</v>
      </c>
    </row>
    <row r="46" spans="1:13" s="62" customFormat="1" ht="9" customHeight="1">
      <c r="A46" s="15"/>
      <c r="B46" s="6"/>
      <c r="C46" s="15"/>
      <c r="D46" s="72"/>
      <c r="E46" s="73"/>
      <c r="F46" s="73"/>
      <c r="G46" s="54"/>
      <c r="H46" s="67"/>
      <c r="I46" s="15"/>
      <c r="J46" s="15"/>
      <c r="K46" s="72"/>
      <c r="L46" s="73"/>
      <c r="M46" s="73"/>
    </row>
    <row r="47" spans="1:13" s="62" customFormat="1" ht="9" customHeight="1">
      <c r="A47" s="15">
        <v>30</v>
      </c>
      <c r="B47" s="68" t="s">
        <v>66</v>
      </c>
      <c r="C47" s="69" t="s">
        <v>128</v>
      </c>
      <c r="D47" s="70">
        <f>SUM(D48:D52)</f>
        <v>524</v>
      </c>
      <c r="E47" s="71">
        <f>SUM(E48:E52)</f>
        <v>251</v>
      </c>
      <c r="F47" s="71">
        <f>SUM(F48:F52)</f>
        <v>273</v>
      </c>
      <c r="G47" s="54"/>
      <c r="H47" s="67">
        <v>90</v>
      </c>
      <c r="I47" s="68" t="s">
        <v>66</v>
      </c>
      <c r="J47" s="69" t="s">
        <v>129</v>
      </c>
      <c r="K47" s="70">
        <f>SUM(K48:K52)</f>
        <v>192</v>
      </c>
      <c r="L47" s="71">
        <f>SUM(L48:L52)</f>
        <v>57</v>
      </c>
      <c r="M47" s="71">
        <f>SUM(M48:M52)</f>
        <v>135</v>
      </c>
    </row>
    <row r="48" spans="1:13" s="62" customFormat="1" ht="9" customHeight="1">
      <c r="A48" s="69"/>
      <c r="B48" s="68" t="s">
        <v>130</v>
      </c>
      <c r="C48" s="69"/>
      <c r="D48" s="70">
        <f>SUM(E48:F48)</f>
        <v>111</v>
      </c>
      <c r="E48" s="71">
        <f>VLOOKUP($B48,'[6]第２表資料（R2）'!$B$7:$AD$144,25,FALSE)</f>
        <v>52</v>
      </c>
      <c r="F48" s="71">
        <f>VLOOKUP($B48,'[6]第２表資料（R2）'!$B$7:$AD$144,26,FALSE)</f>
        <v>59</v>
      </c>
      <c r="G48" s="54"/>
      <c r="H48" s="67"/>
      <c r="I48" s="68" t="s">
        <v>131</v>
      </c>
      <c r="J48" s="69"/>
      <c r="K48" s="70">
        <f>SUM(L48:M48)</f>
        <v>64</v>
      </c>
      <c r="L48" s="71">
        <f>VLOOKUP($I48,'[6]第２表資料（R2）'!$B$7:$AD$144,25,FALSE)</f>
        <v>23</v>
      </c>
      <c r="M48" s="71">
        <f>VLOOKUP($I48,'[6]第２表資料（R2）'!$B$7:$AD$144,26,FALSE)</f>
        <v>41</v>
      </c>
    </row>
    <row r="49" spans="1:13" s="62" customFormat="1" ht="9" customHeight="1">
      <c r="A49" s="69"/>
      <c r="B49" s="68" t="s">
        <v>132</v>
      </c>
      <c r="C49" s="69"/>
      <c r="D49" s="70">
        <f>SUM(E49:F49)</f>
        <v>92</v>
      </c>
      <c r="E49" s="71">
        <f>VLOOKUP($B49,'[6]第２表資料（R2）'!$B$7:$AD$144,25,FALSE)</f>
        <v>41</v>
      </c>
      <c r="F49" s="71">
        <f>VLOOKUP($B49,'[6]第２表資料（R2）'!$B$7:$AD$144,26,FALSE)</f>
        <v>51</v>
      </c>
      <c r="G49" s="54"/>
      <c r="H49" s="15"/>
      <c r="I49" s="68" t="s">
        <v>133</v>
      </c>
      <c r="J49" s="69"/>
      <c r="K49" s="70">
        <f>SUM(L49:M49)</f>
        <v>48</v>
      </c>
      <c r="L49" s="71">
        <f>VLOOKUP($I49,'[6]第２表資料（R2）'!$B$7:$AD$144,25,FALSE)</f>
        <v>15</v>
      </c>
      <c r="M49" s="71">
        <f>VLOOKUP($I49,'[6]第２表資料（R2）'!$B$7:$AD$144,26,FALSE)</f>
        <v>33</v>
      </c>
    </row>
    <row r="50" spans="1:13" s="62" customFormat="1" ht="9" customHeight="1">
      <c r="A50" s="69"/>
      <c r="B50" s="68" t="s">
        <v>134</v>
      </c>
      <c r="C50" s="69"/>
      <c r="D50" s="70">
        <f>SUM(E50:F50)</f>
        <v>89</v>
      </c>
      <c r="E50" s="71">
        <f>VLOOKUP($B50,'[6]第２表資料（R2）'!$B$7:$AD$144,25,FALSE)</f>
        <v>44</v>
      </c>
      <c r="F50" s="71">
        <f>VLOOKUP($B50,'[6]第２表資料（R2）'!$B$7:$AD$144,26,FALSE)</f>
        <v>45</v>
      </c>
      <c r="G50" s="54"/>
      <c r="H50" s="15"/>
      <c r="I50" s="68" t="s">
        <v>135</v>
      </c>
      <c r="J50" s="69"/>
      <c r="K50" s="70">
        <f>SUM(L50:M50)</f>
        <v>31</v>
      </c>
      <c r="L50" s="71">
        <f>VLOOKUP($I50,'[6]第２表資料（R2）'!$B$7:$AD$144,25,FALSE)</f>
        <v>7</v>
      </c>
      <c r="M50" s="71">
        <f>VLOOKUP($I50,'[6]第２表資料（R2）'!$B$7:$AD$144,26,FALSE)</f>
        <v>24</v>
      </c>
    </row>
    <row r="51" spans="1:13" s="62" customFormat="1" ht="9" customHeight="1">
      <c r="A51" s="69"/>
      <c r="B51" s="68" t="s">
        <v>136</v>
      </c>
      <c r="C51" s="69"/>
      <c r="D51" s="70">
        <f>SUM(E51:F51)</f>
        <v>115</v>
      </c>
      <c r="E51" s="71">
        <f>VLOOKUP($B51,'[6]第２表資料（R2）'!$B$7:$AD$144,25,FALSE)</f>
        <v>53</v>
      </c>
      <c r="F51" s="71">
        <f>VLOOKUP($B51,'[6]第２表資料（R2）'!$B$7:$AD$144,26,FALSE)</f>
        <v>62</v>
      </c>
      <c r="G51" s="54"/>
      <c r="H51" s="15"/>
      <c r="I51" s="68" t="s">
        <v>137</v>
      </c>
      <c r="J51" s="69"/>
      <c r="K51" s="70">
        <f>SUM(L51:M51)</f>
        <v>32</v>
      </c>
      <c r="L51" s="71">
        <f>VLOOKUP($I51,'[6]第２表資料（R2）'!$B$7:$AD$144,25,FALSE)</f>
        <v>10</v>
      </c>
      <c r="M51" s="71">
        <f>VLOOKUP($I51,'[6]第２表資料（R2）'!$B$7:$AD$144,26,FALSE)</f>
        <v>22</v>
      </c>
    </row>
    <row r="52" spans="1:13" s="62" customFormat="1" ht="9" customHeight="1">
      <c r="A52" s="15"/>
      <c r="B52" s="68" t="s">
        <v>128</v>
      </c>
      <c r="C52" s="69"/>
      <c r="D52" s="70">
        <f>SUM(E52:F52)</f>
        <v>117</v>
      </c>
      <c r="E52" s="71">
        <f>VLOOKUP($B52,'[6]第２表資料（R2）'!$B$7:$AD$144,25,FALSE)</f>
        <v>61</v>
      </c>
      <c r="F52" s="71">
        <f>VLOOKUP($B52,'[6]第２表資料（R2）'!$B$7:$AD$144,26,FALSE)</f>
        <v>56</v>
      </c>
      <c r="G52" s="54"/>
      <c r="H52" s="67"/>
      <c r="I52" s="68" t="s">
        <v>129</v>
      </c>
      <c r="J52" s="69"/>
      <c r="K52" s="70">
        <f>SUM(L52:M52)</f>
        <v>17</v>
      </c>
      <c r="L52" s="71">
        <f>VLOOKUP($I52,'[6]第２表資料（R2）'!$B$7:$AD$144,25,FALSE)</f>
        <v>2</v>
      </c>
      <c r="M52" s="71">
        <f>VLOOKUP($I52,'[6]第２表資料（R2）'!$B$7:$AD$144,26,FALSE)</f>
        <v>15</v>
      </c>
    </row>
    <row r="53" spans="1:13" s="62" customFormat="1" ht="9" customHeight="1">
      <c r="A53" s="15"/>
      <c r="B53" s="15"/>
      <c r="C53" s="15"/>
      <c r="D53" s="72"/>
      <c r="E53" s="73"/>
      <c r="F53" s="73"/>
      <c r="G53" s="54"/>
      <c r="H53" s="67"/>
      <c r="I53" s="15"/>
      <c r="J53" s="15"/>
      <c r="K53" s="72"/>
      <c r="L53" s="73"/>
      <c r="M53" s="73"/>
    </row>
    <row r="54" spans="1:13" s="62" customFormat="1" ht="9" customHeight="1">
      <c r="A54" s="15">
        <v>35</v>
      </c>
      <c r="B54" s="68" t="s">
        <v>66</v>
      </c>
      <c r="C54" s="69" t="s">
        <v>138</v>
      </c>
      <c r="D54" s="70">
        <f>SUM(D55:D59)</f>
        <v>553</v>
      </c>
      <c r="E54" s="71">
        <f>SUM(E55:E59)</f>
        <v>295</v>
      </c>
      <c r="F54" s="71">
        <f>SUM(F55:F59)</f>
        <v>258</v>
      </c>
      <c r="G54" s="54"/>
      <c r="H54" s="67">
        <v>95</v>
      </c>
      <c r="I54" s="68" t="s">
        <v>66</v>
      </c>
      <c r="J54" s="69" t="s">
        <v>139</v>
      </c>
      <c r="K54" s="70">
        <f>SUM(K55:K59)</f>
        <v>71</v>
      </c>
      <c r="L54" s="71">
        <f>SUM(L55:L59)</f>
        <v>14</v>
      </c>
      <c r="M54" s="71">
        <f>SUM(M55:M59)</f>
        <v>57</v>
      </c>
    </row>
    <row r="55" spans="1:13" s="62" customFormat="1" ht="9" customHeight="1">
      <c r="A55" s="69"/>
      <c r="B55" s="68" t="s">
        <v>140</v>
      </c>
      <c r="C55" s="69"/>
      <c r="D55" s="70">
        <f>SUM(E55:F55)</f>
        <v>114</v>
      </c>
      <c r="E55" s="71">
        <f>VLOOKUP($B55,'[6]第２表資料（R2）'!$B$7:$AD$144,25,FALSE)</f>
        <v>59</v>
      </c>
      <c r="F55" s="71">
        <f>VLOOKUP($B55,'[6]第２表資料（R2）'!$B$7:$AD$144,26,FALSE)</f>
        <v>55</v>
      </c>
      <c r="G55" s="54"/>
      <c r="H55" s="67"/>
      <c r="I55" s="68" t="s">
        <v>141</v>
      </c>
      <c r="J55" s="69"/>
      <c r="K55" s="70">
        <f t="shared" ref="K55:K63" si="0">SUM(L55:M55)</f>
        <v>22</v>
      </c>
      <c r="L55" s="71">
        <f>VLOOKUP($I55,'[6]第２表資料（R2）'!$B$7:$AD$144,25,FALSE)</f>
        <v>6</v>
      </c>
      <c r="M55" s="71">
        <f>VLOOKUP($I55,'[6]第２表資料（R2）'!$B$7:$AD$144,26,FALSE)</f>
        <v>16</v>
      </c>
    </row>
    <row r="56" spans="1:13" s="62" customFormat="1" ht="9" customHeight="1">
      <c r="A56" s="69"/>
      <c r="B56" s="68" t="s">
        <v>142</v>
      </c>
      <c r="C56" s="69"/>
      <c r="D56" s="70">
        <f>SUM(E56:F56)</f>
        <v>95</v>
      </c>
      <c r="E56" s="71">
        <f>VLOOKUP($B56,'[6]第２表資料（R2）'!$B$7:$AD$144,25,FALSE)</f>
        <v>58</v>
      </c>
      <c r="F56" s="71">
        <f>VLOOKUP($B56,'[6]第２表資料（R2）'!$B$7:$AD$144,26,FALSE)</f>
        <v>37</v>
      </c>
      <c r="G56" s="54"/>
      <c r="H56" s="67"/>
      <c r="I56" s="68" t="s">
        <v>143</v>
      </c>
      <c r="J56" s="69"/>
      <c r="K56" s="70">
        <f t="shared" si="0"/>
        <v>25</v>
      </c>
      <c r="L56" s="71">
        <f>VLOOKUP($I56,'[6]第２表資料（R2）'!$B$7:$AD$144,25,FALSE)</f>
        <v>4</v>
      </c>
      <c r="M56" s="71">
        <f>VLOOKUP($I56,'[6]第２表資料（R2）'!$B$7:$AD$144,26,FALSE)</f>
        <v>21</v>
      </c>
    </row>
    <row r="57" spans="1:13" s="62" customFormat="1" ht="9" customHeight="1">
      <c r="A57" s="69"/>
      <c r="B57" s="68" t="s">
        <v>144</v>
      </c>
      <c r="C57" s="69"/>
      <c r="D57" s="70">
        <f>SUM(E57:F57)</f>
        <v>112</v>
      </c>
      <c r="E57" s="71">
        <f>VLOOKUP($B57,'[6]第２表資料（R2）'!$B$7:$AD$144,25,FALSE)</f>
        <v>55</v>
      </c>
      <c r="F57" s="71">
        <f>VLOOKUP($B57,'[6]第２表資料（R2）'!$B$7:$AD$144,26,FALSE)</f>
        <v>57</v>
      </c>
      <c r="G57" s="54"/>
      <c r="H57" s="15"/>
      <c r="I57" s="68" t="s">
        <v>145</v>
      </c>
      <c r="J57" s="69"/>
      <c r="K57" s="70">
        <f t="shared" si="0"/>
        <v>12</v>
      </c>
      <c r="L57" s="71">
        <f>VLOOKUP($I57,'[6]第２表資料（R2）'!$B$7:$AD$144,25,FALSE)</f>
        <v>2</v>
      </c>
      <c r="M57" s="71">
        <f>VLOOKUP($I57,'[6]第２表資料（R2）'!$B$7:$AD$144,26,FALSE)</f>
        <v>10</v>
      </c>
    </row>
    <row r="58" spans="1:13" s="62" customFormat="1" ht="9" customHeight="1">
      <c r="A58" s="69"/>
      <c r="B58" s="68" t="s">
        <v>146</v>
      </c>
      <c r="C58" s="69"/>
      <c r="D58" s="70">
        <f>SUM(E58:F58)</f>
        <v>105</v>
      </c>
      <c r="E58" s="71">
        <f>VLOOKUP($B58,'[6]第２表資料（R2）'!$B$7:$AD$144,25,FALSE)</f>
        <v>56</v>
      </c>
      <c r="F58" s="71">
        <f>VLOOKUP($B58,'[6]第２表資料（R2）'!$B$7:$AD$144,26,FALSE)</f>
        <v>49</v>
      </c>
      <c r="G58" s="54"/>
      <c r="H58" s="15"/>
      <c r="I58" s="68" t="s">
        <v>147</v>
      </c>
      <c r="J58" s="69"/>
      <c r="K58" s="70">
        <f t="shared" si="0"/>
        <v>10</v>
      </c>
      <c r="L58" s="71">
        <f>VLOOKUP($I58,'[6]第２表資料（R2）'!$B$7:$AD$144,25,FALSE)</f>
        <v>2</v>
      </c>
      <c r="M58" s="71">
        <f>VLOOKUP($I58,'[6]第２表資料（R2）'!$B$7:$AD$144,26,FALSE)</f>
        <v>8</v>
      </c>
    </row>
    <row r="59" spans="1:13" s="62" customFormat="1" ht="9" customHeight="1">
      <c r="A59" s="69"/>
      <c r="B59" s="68" t="s">
        <v>138</v>
      </c>
      <c r="C59" s="69"/>
      <c r="D59" s="70">
        <f>SUM(E59:F59)</f>
        <v>127</v>
      </c>
      <c r="E59" s="71">
        <f>VLOOKUP($B59,'[6]第２表資料（R2）'!$B$7:$AD$144,25,FALSE)</f>
        <v>67</v>
      </c>
      <c r="F59" s="71">
        <f>VLOOKUP($B59,'[6]第２表資料（R2）'!$B$7:$AD$144,26,FALSE)</f>
        <v>60</v>
      </c>
      <c r="G59" s="54"/>
      <c r="H59" s="15"/>
      <c r="I59" s="68" t="s">
        <v>139</v>
      </c>
      <c r="J59" s="69"/>
      <c r="K59" s="70">
        <f t="shared" si="0"/>
        <v>2</v>
      </c>
      <c r="L59" s="71" t="str">
        <f>VLOOKUP($I59,'[6]第２表資料（R2）'!$B$7:$AD$144,25,FALSE)</f>
        <v>-</v>
      </c>
      <c r="M59" s="71">
        <f>VLOOKUP($I59,'[6]第２表資料（R2）'!$B$7:$AD$144,26,FALSE)</f>
        <v>2</v>
      </c>
    </row>
    <row r="60" spans="1:13" s="62" customFormat="1" ht="9" customHeight="1">
      <c r="A60" s="15"/>
      <c r="B60" s="6"/>
      <c r="C60" s="15"/>
      <c r="D60" s="72"/>
      <c r="E60" s="73"/>
      <c r="F60" s="73"/>
      <c r="G60" s="54"/>
      <c r="H60" s="67"/>
      <c r="I60" s="15"/>
      <c r="J60" s="15"/>
      <c r="K60" s="72"/>
      <c r="L60" s="73"/>
      <c r="M60" s="73"/>
    </row>
    <row r="61" spans="1:13" s="62" customFormat="1" ht="9" customHeight="1">
      <c r="A61" s="15">
        <v>40</v>
      </c>
      <c r="B61" s="68" t="s">
        <v>148</v>
      </c>
      <c r="C61" s="69" t="s">
        <v>149</v>
      </c>
      <c r="D61" s="70">
        <f>SUM(D62:D66)</f>
        <v>609</v>
      </c>
      <c r="E61" s="71">
        <f>SUM(E62:E66)</f>
        <v>279</v>
      </c>
      <c r="F61" s="71">
        <f>SUM(F62:F66)</f>
        <v>330</v>
      </c>
      <c r="G61" s="54"/>
      <c r="H61" s="859" t="s">
        <v>150</v>
      </c>
      <c r="I61" s="860"/>
      <c r="J61" s="860"/>
      <c r="K61" s="70">
        <f t="shared" si="0"/>
        <v>9</v>
      </c>
      <c r="L61" s="74" t="str">
        <f>'[6]第２表資料（R2）'!Z146</f>
        <v>-</v>
      </c>
      <c r="M61" s="74">
        <f>'[6]第２表資料（R2）'!AA146</f>
        <v>9</v>
      </c>
    </row>
    <row r="62" spans="1:13" s="62" customFormat="1" ht="9" customHeight="1">
      <c r="A62" s="69"/>
      <c r="B62" s="68" t="s">
        <v>151</v>
      </c>
      <c r="C62" s="69"/>
      <c r="D62" s="70">
        <f>SUM(E62:F62)</f>
        <v>113</v>
      </c>
      <c r="E62" s="71">
        <f>VLOOKUP($B62,'[6]第２表資料（R2）'!$B$7:$AD$144,25,FALSE)</f>
        <v>45</v>
      </c>
      <c r="F62" s="71">
        <f>VLOOKUP($B62,'[6]第２表資料（R2）'!$B$7:$AD$144,26,FALSE)</f>
        <v>68</v>
      </c>
      <c r="G62" s="54"/>
      <c r="H62" s="61"/>
      <c r="I62" s="55"/>
      <c r="J62" s="55"/>
      <c r="K62" s="72"/>
      <c r="L62" s="73"/>
      <c r="M62" s="73"/>
    </row>
    <row r="63" spans="1:13" s="62" customFormat="1" ht="9" customHeight="1">
      <c r="A63" s="69"/>
      <c r="B63" s="68" t="s">
        <v>152</v>
      </c>
      <c r="C63" s="69"/>
      <c r="D63" s="70">
        <f>SUM(E63:F63)</f>
        <v>129</v>
      </c>
      <c r="E63" s="71">
        <f>VLOOKUP($B63,'[6]第２表資料（R2）'!$B$7:$AD$144,25,FALSE)</f>
        <v>55</v>
      </c>
      <c r="F63" s="71">
        <f>VLOOKUP($B63,'[6]第２表資料（R2）'!$B$7:$AD$144,26,FALSE)</f>
        <v>74</v>
      </c>
      <c r="G63" s="54"/>
      <c r="H63" s="859" t="s">
        <v>153</v>
      </c>
      <c r="I63" s="860"/>
      <c r="J63" s="860"/>
      <c r="K63" s="70">
        <f t="shared" si="0"/>
        <v>101</v>
      </c>
      <c r="L63" s="74">
        <f>'[6]第２表資料（R2）'!Z148</f>
        <v>64</v>
      </c>
      <c r="M63" s="74">
        <f>'[6]第２表資料（R2）'!AA148</f>
        <v>37</v>
      </c>
    </row>
    <row r="64" spans="1:13" s="62" customFormat="1" ht="9" customHeight="1">
      <c r="A64" s="69"/>
      <c r="B64" s="68" t="s">
        <v>154</v>
      </c>
      <c r="C64" s="69"/>
      <c r="D64" s="70">
        <f>SUM(E64:F64)</f>
        <v>113</v>
      </c>
      <c r="E64" s="71">
        <f>VLOOKUP($B64,'[6]第２表資料（R2）'!$B$7:$AD$144,25,FALSE)</f>
        <v>57</v>
      </c>
      <c r="F64" s="71">
        <f>VLOOKUP($B64,'[6]第２表資料（R2）'!$B$7:$AD$144,26,FALSE)</f>
        <v>56</v>
      </c>
      <c r="G64" s="54"/>
      <c r="H64" s="61"/>
      <c r="I64" s="55"/>
      <c r="J64" s="55"/>
      <c r="K64" s="72"/>
      <c r="L64" s="73"/>
      <c r="M64" s="73"/>
    </row>
    <row r="65" spans="1:13" s="62" customFormat="1" ht="9" customHeight="1">
      <c r="A65" s="69"/>
      <c r="B65" s="68" t="s">
        <v>155</v>
      </c>
      <c r="C65" s="69"/>
      <c r="D65" s="70">
        <f>SUM(E65:F65)</f>
        <v>111</v>
      </c>
      <c r="E65" s="71">
        <f>VLOOKUP($B65,'[6]第２表資料（R2）'!$B$7:$AD$144,25,FALSE)</f>
        <v>56</v>
      </c>
      <c r="F65" s="71">
        <f>VLOOKUP($B65,'[6]第２表資料（R2）'!$B$7:$AD$144,26,FALSE)</f>
        <v>55</v>
      </c>
      <c r="G65" s="54"/>
      <c r="H65" s="75" t="s">
        <v>156</v>
      </c>
      <c r="I65" s="55"/>
      <c r="J65" s="75"/>
      <c r="K65" s="76"/>
      <c r="L65" s="77"/>
      <c r="M65" s="77"/>
    </row>
    <row r="66" spans="1:13" s="62" customFormat="1" ht="9" customHeight="1">
      <c r="A66" s="69"/>
      <c r="B66" s="68" t="s">
        <v>149</v>
      </c>
      <c r="C66" s="69"/>
      <c r="D66" s="70">
        <f>SUM(E66:F66)</f>
        <v>143</v>
      </c>
      <c r="E66" s="71">
        <f>VLOOKUP($B66,'[6]第２表資料（R2）'!$B$7:$AD$144,25,FALSE)</f>
        <v>66</v>
      </c>
      <c r="F66" s="71">
        <f>VLOOKUP($B66,'[6]第２表資料（R2）'!$B$7:$AD$144,26,FALSE)</f>
        <v>77</v>
      </c>
      <c r="G66" s="54"/>
      <c r="H66" s="859" t="s">
        <v>157</v>
      </c>
      <c r="I66" s="860"/>
      <c r="J66" s="860"/>
      <c r="K66" s="70">
        <f>SUM(D19,D12,D5)</f>
        <v>1328</v>
      </c>
      <c r="L66" s="71">
        <f>SUM(E19,E12,E5)</f>
        <v>681</v>
      </c>
      <c r="M66" s="71">
        <f>SUM(F19,F12,F5)</f>
        <v>647</v>
      </c>
    </row>
    <row r="67" spans="1:13" s="62" customFormat="1" ht="9" customHeight="1">
      <c r="A67" s="69"/>
      <c r="B67" s="15"/>
      <c r="C67" s="15"/>
      <c r="D67" s="72"/>
      <c r="E67" s="73"/>
      <c r="F67" s="73"/>
      <c r="G67" s="54"/>
      <c r="H67" s="55"/>
      <c r="I67" s="78"/>
      <c r="J67" s="55"/>
      <c r="K67" s="72"/>
      <c r="L67" s="73"/>
      <c r="M67" s="73"/>
    </row>
    <row r="68" spans="1:13" s="62" customFormat="1" ht="9" customHeight="1">
      <c r="A68" s="15">
        <v>45</v>
      </c>
      <c r="B68" s="68" t="s">
        <v>66</v>
      </c>
      <c r="C68" s="69" t="s">
        <v>158</v>
      </c>
      <c r="D68" s="70">
        <f>SUM(D69:D73)</f>
        <v>730</v>
      </c>
      <c r="E68" s="71">
        <f>SUM(E69:E73)</f>
        <v>370</v>
      </c>
      <c r="F68" s="71">
        <f>SUM(F69:F73)</f>
        <v>360</v>
      </c>
      <c r="G68" s="54"/>
      <c r="H68" s="859" t="s">
        <v>159</v>
      </c>
      <c r="I68" s="860"/>
      <c r="J68" s="860"/>
      <c r="K68" s="79">
        <f>SUM(D82,D75,D68,D61,D54,D47,D40,D33,D26,K5)</f>
        <v>5987</v>
      </c>
      <c r="L68" s="74">
        <f>SUM(E82,E75,E68,E61,E54,E47,E40,E33,E26,L5)</f>
        <v>2871</v>
      </c>
      <c r="M68" s="74">
        <f>SUM(F82,F75,F68,F61,F54,F47,F40,F33,F26,M5)</f>
        <v>3116</v>
      </c>
    </row>
    <row r="69" spans="1:13" s="62" customFormat="1" ht="9" customHeight="1">
      <c r="A69" s="69"/>
      <c r="B69" s="68" t="s">
        <v>160</v>
      </c>
      <c r="C69" s="69"/>
      <c r="D69" s="70">
        <f>SUM(E69:F69)</f>
        <v>136</v>
      </c>
      <c r="E69" s="71">
        <f>VLOOKUP($B69,'[6]第２表資料（R2）'!$B$7:$AD$144,25,FALSE)</f>
        <v>64</v>
      </c>
      <c r="F69" s="71">
        <f>VLOOKUP($B69,'[6]第２表資料（R2）'!$B$7:$AD$144,26,FALSE)</f>
        <v>72</v>
      </c>
      <c r="G69" s="54"/>
      <c r="H69" s="61"/>
      <c r="I69" s="55"/>
      <c r="J69" s="55"/>
      <c r="K69" s="72"/>
      <c r="L69" s="73"/>
      <c r="M69" s="73"/>
    </row>
    <row r="70" spans="1:13" s="62" customFormat="1" ht="9" customHeight="1">
      <c r="A70" s="69"/>
      <c r="B70" s="68" t="s">
        <v>161</v>
      </c>
      <c r="C70" s="69"/>
      <c r="D70" s="70">
        <f>SUM(E70:F70)</f>
        <v>140</v>
      </c>
      <c r="E70" s="71">
        <f>VLOOKUP($B70,'[6]第２表資料（R2）'!$B$7:$AD$144,25,FALSE)</f>
        <v>66</v>
      </c>
      <c r="F70" s="71">
        <f>VLOOKUP($B70,'[6]第２表資料（R2）'!$B$7:$AD$144,26,FALSE)</f>
        <v>74</v>
      </c>
      <c r="G70" s="52"/>
      <c r="H70" s="859" t="s">
        <v>162</v>
      </c>
      <c r="I70" s="860"/>
      <c r="J70" s="860"/>
      <c r="K70" s="70">
        <f>SUM(K12,K19,K26,K33,K40,K47,K54,K61)</f>
        <v>4072</v>
      </c>
      <c r="L70" s="71">
        <f>SUM(L12,L19,L26,L33,L40,L47,L54,L61)</f>
        <v>1828</v>
      </c>
      <c r="M70" s="71">
        <f>SUM(M12,M19,M26,M33,M40,M47,M54,M61)</f>
        <v>2244</v>
      </c>
    </row>
    <row r="71" spans="1:13" s="62" customFormat="1" ht="9" customHeight="1">
      <c r="A71" s="69"/>
      <c r="B71" s="68" t="s">
        <v>163</v>
      </c>
      <c r="C71" s="69"/>
      <c r="D71" s="70">
        <f>SUM(E71:F71)</f>
        <v>145</v>
      </c>
      <c r="E71" s="71">
        <f>VLOOKUP($B71,'[6]第２表資料（R2）'!$B$7:$AD$144,25,FALSE)</f>
        <v>75</v>
      </c>
      <c r="F71" s="71">
        <f>VLOOKUP($B71,'[6]第２表資料（R2）'!$B$7:$AD$144,26,FALSE)</f>
        <v>70</v>
      </c>
      <c r="G71" s="52"/>
      <c r="H71" s="61"/>
      <c r="I71" s="55"/>
      <c r="J71" s="55"/>
      <c r="K71" s="72"/>
      <c r="L71" s="73"/>
      <c r="M71" s="73"/>
    </row>
    <row r="72" spans="1:13" s="62" customFormat="1" ht="9" customHeight="1">
      <c r="A72" s="69"/>
      <c r="B72" s="68" t="s">
        <v>164</v>
      </c>
      <c r="C72" s="69"/>
      <c r="D72" s="70">
        <f>SUM(E72:F72)</f>
        <v>147</v>
      </c>
      <c r="E72" s="71">
        <f>VLOOKUP($B72,'[6]第２表資料（R2）'!$B$7:$AD$144,25,FALSE)</f>
        <v>81</v>
      </c>
      <c r="F72" s="71">
        <f>VLOOKUP($B72,'[6]第２表資料（R2）'!$B$7:$AD$144,26,FALSE)</f>
        <v>66</v>
      </c>
      <c r="G72" s="80"/>
      <c r="H72" s="859" t="s">
        <v>165</v>
      </c>
      <c r="I72" s="861"/>
      <c r="J72" s="862"/>
      <c r="K72" s="70">
        <f>SUM(K12,K19)</f>
        <v>2060</v>
      </c>
      <c r="L72" s="71">
        <f>SUM(L12,L19)</f>
        <v>1009</v>
      </c>
      <c r="M72" s="71">
        <f>SUM(M12,M19)</f>
        <v>1051</v>
      </c>
    </row>
    <row r="73" spans="1:13" s="62" customFormat="1" ht="9" customHeight="1">
      <c r="A73" s="69"/>
      <c r="B73" s="68" t="s">
        <v>158</v>
      </c>
      <c r="C73" s="69"/>
      <c r="D73" s="70">
        <f>SUM(E73:F73)</f>
        <v>162</v>
      </c>
      <c r="E73" s="71">
        <f>VLOOKUP($B73,'[6]第２表資料（R2）'!$B$7:$AD$144,25,FALSE)</f>
        <v>84</v>
      </c>
      <c r="F73" s="71">
        <f>VLOOKUP($B73,'[6]第２表資料（R2）'!$B$7:$AD$144,26,FALSE)</f>
        <v>78</v>
      </c>
      <c r="G73" s="80"/>
      <c r="H73" s="859" t="s">
        <v>166</v>
      </c>
      <c r="I73" s="861"/>
      <c r="J73" s="862"/>
      <c r="K73" s="70">
        <f>SUM(K26,K33,K40,K47,K54,K61)</f>
        <v>2012</v>
      </c>
      <c r="L73" s="71">
        <f>SUM(L26,L33,L40,L47,L54,L61)</f>
        <v>819</v>
      </c>
      <c r="M73" s="71">
        <f>SUM(M26,M33,M40,M47,M54,M61)</f>
        <v>1193</v>
      </c>
    </row>
    <row r="74" spans="1:13" s="62" customFormat="1" ht="9" customHeight="1">
      <c r="A74" s="15"/>
      <c r="B74" s="15"/>
      <c r="C74" s="15"/>
      <c r="D74" s="72"/>
      <c r="E74" s="73"/>
      <c r="F74" s="73"/>
      <c r="G74" s="52"/>
      <c r="H74" s="55"/>
      <c r="I74" s="55"/>
      <c r="J74" s="55"/>
      <c r="K74" s="72"/>
      <c r="L74" s="73"/>
      <c r="M74" s="73"/>
    </row>
    <row r="75" spans="1:13" s="62" customFormat="1" ht="9" customHeight="1">
      <c r="A75" s="63" t="s">
        <v>167</v>
      </c>
      <c r="B75" s="68" t="s">
        <v>64</v>
      </c>
      <c r="C75" s="69" t="s">
        <v>168</v>
      </c>
      <c r="D75" s="70">
        <f>SUM(D76:D80)</f>
        <v>662</v>
      </c>
      <c r="E75" s="71">
        <f>SUM(E76:E80)</f>
        <v>299</v>
      </c>
      <c r="F75" s="71">
        <f>SUM(F76:F80)</f>
        <v>363</v>
      </c>
      <c r="G75" s="52"/>
      <c r="H75" s="859" t="s">
        <v>169</v>
      </c>
      <c r="I75" s="860"/>
      <c r="J75" s="860"/>
      <c r="K75" s="76"/>
      <c r="L75" s="77"/>
      <c r="M75" s="77"/>
    </row>
    <row r="76" spans="1:13" s="62" customFormat="1" ht="9" customHeight="1">
      <c r="A76" s="69"/>
      <c r="B76" s="68" t="s">
        <v>170</v>
      </c>
      <c r="C76" s="69"/>
      <c r="D76" s="70">
        <f>SUM(E76:F76)</f>
        <v>124</v>
      </c>
      <c r="E76" s="71">
        <f>VLOOKUP($B76,'[6]第２表資料（R2）'!$B$7:$AD$144,25,FALSE)</f>
        <v>48</v>
      </c>
      <c r="F76" s="71">
        <f>VLOOKUP($B76,'[6]第２表資料（R2）'!$B$7:$AD$144,26,FALSE)</f>
        <v>76</v>
      </c>
      <c r="G76" s="52"/>
      <c r="H76" s="859" t="s">
        <v>157</v>
      </c>
      <c r="I76" s="860"/>
      <c r="J76" s="860"/>
      <c r="K76" s="81">
        <f>K66/(D3-K63)*100</f>
        <v>11.662422060244138</v>
      </c>
      <c r="L76" s="82">
        <f>L66/(E3-L63)*100</f>
        <v>12.657992565055762</v>
      </c>
      <c r="M76" s="82">
        <f>M66/(F3-M63)*100</f>
        <v>10.770767437989011</v>
      </c>
    </row>
    <row r="77" spans="1:13" s="62" customFormat="1" ht="9" customHeight="1">
      <c r="A77" s="69"/>
      <c r="B77" s="68" t="s">
        <v>171</v>
      </c>
      <c r="C77" s="69"/>
      <c r="D77" s="70">
        <f>SUM(E77:F77)</f>
        <v>148</v>
      </c>
      <c r="E77" s="71">
        <f>VLOOKUP($B77,'[6]第２表資料（R2）'!$B$7:$AD$144,25,FALSE)</f>
        <v>66</v>
      </c>
      <c r="F77" s="71">
        <f>VLOOKUP($B77,'[6]第２表資料（R2）'!$B$7:$AD$144,26,FALSE)</f>
        <v>82</v>
      </c>
      <c r="G77" s="52"/>
      <c r="H77" s="55"/>
      <c r="I77" s="55"/>
      <c r="J77" s="55"/>
      <c r="K77" s="72"/>
      <c r="L77" s="73"/>
      <c r="M77" s="73"/>
    </row>
    <row r="78" spans="1:13" s="62" customFormat="1" ht="9" customHeight="1">
      <c r="A78" s="69"/>
      <c r="B78" s="68" t="s">
        <v>172</v>
      </c>
      <c r="C78" s="69"/>
      <c r="D78" s="70">
        <f>SUM(E78:F78)</f>
        <v>143</v>
      </c>
      <c r="E78" s="71">
        <f>VLOOKUP($B78,'[6]第２表資料（R2）'!$B$7:$AD$144,25,FALSE)</f>
        <v>65</v>
      </c>
      <c r="F78" s="71">
        <f>VLOOKUP($B78,'[6]第２表資料（R2）'!$B$7:$AD$144,26,FALSE)</f>
        <v>78</v>
      </c>
      <c r="G78" s="52"/>
      <c r="H78" s="859" t="s">
        <v>159</v>
      </c>
      <c r="I78" s="860"/>
      <c r="J78" s="860"/>
      <c r="K78" s="83">
        <f>K68/(D3-K63)*100</f>
        <v>52.577500658645825</v>
      </c>
      <c r="L78" s="84">
        <f>L68/(E3-L63)*100</f>
        <v>53.364312267657986</v>
      </c>
      <c r="M78" s="84">
        <f>M68/(F3-M63)*100</f>
        <v>51.872815049109377</v>
      </c>
    </row>
    <row r="79" spans="1:13" s="62" customFormat="1" ht="9" customHeight="1">
      <c r="A79" s="69"/>
      <c r="B79" s="68" t="s">
        <v>173</v>
      </c>
      <c r="C79" s="69"/>
      <c r="D79" s="70">
        <f>SUM(E79:F79)</f>
        <v>140</v>
      </c>
      <c r="E79" s="71">
        <f>VLOOKUP($B79,'[6]第２表資料（R2）'!$B$7:$AD$144,25,FALSE)</f>
        <v>58</v>
      </c>
      <c r="F79" s="71">
        <f>VLOOKUP($B79,'[6]第２表資料（R2）'!$B$7:$AD$144,26,FALSE)</f>
        <v>82</v>
      </c>
      <c r="G79" s="52"/>
      <c r="H79" s="85"/>
      <c r="I79" s="55"/>
      <c r="J79" s="55"/>
      <c r="K79" s="72"/>
      <c r="L79" s="73"/>
      <c r="M79" s="73"/>
    </row>
    <row r="80" spans="1:13" s="62" customFormat="1" ht="9" customHeight="1">
      <c r="A80" s="69"/>
      <c r="B80" s="68" t="s">
        <v>168</v>
      </c>
      <c r="C80" s="69"/>
      <c r="D80" s="70">
        <f>SUM(E80:F80)</f>
        <v>107</v>
      </c>
      <c r="E80" s="71">
        <f>VLOOKUP($B80,'[6]第２表資料（R2）'!$B$7:$AD$144,25,FALSE)</f>
        <v>62</v>
      </c>
      <c r="F80" s="71">
        <f>VLOOKUP($B80,'[6]第２表資料（R2）'!$B$7:$AD$144,26,FALSE)</f>
        <v>45</v>
      </c>
      <c r="G80" s="52"/>
      <c r="H80" s="859" t="s">
        <v>162</v>
      </c>
      <c r="I80" s="860"/>
      <c r="J80" s="860"/>
      <c r="K80" s="86">
        <f>K70/(D3-K63)*100</f>
        <v>35.760077281110036</v>
      </c>
      <c r="L80" s="87">
        <f>L70/(E3-L63)*100</f>
        <v>33.977695167286242</v>
      </c>
      <c r="M80" s="87">
        <f>M70/(F3-M63)*100</f>
        <v>37.356417512901615</v>
      </c>
    </row>
    <row r="81" spans="1:13" s="62" customFormat="1" ht="9" customHeight="1">
      <c r="A81" s="15"/>
      <c r="B81" s="15"/>
      <c r="C81" s="15"/>
      <c r="D81" s="72"/>
      <c r="E81" s="73"/>
      <c r="F81" s="73"/>
      <c r="G81" s="52"/>
      <c r="H81" s="55"/>
      <c r="I81" s="55"/>
      <c r="J81" s="55"/>
      <c r="K81" s="72"/>
      <c r="L81" s="73"/>
      <c r="M81" s="73"/>
    </row>
    <row r="82" spans="1:13" s="62" customFormat="1" ht="9" customHeight="1">
      <c r="A82" s="67">
        <v>55</v>
      </c>
      <c r="B82" s="68" t="s">
        <v>66</v>
      </c>
      <c r="C82" s="64" t="s">
        <v>174</v>
      </c>
      <c r="D82" s="70">
        <f>SUM(D83:D87)</f>
        <v>777</v>
      </c>
      <c r="E82" s="71">
        <f>SUM(E83:E87)</f>
        <v>350</v>
      </c>
      <c r="F82" s="71">
        <f>SUM(F83:F87)</f>
        <v>427</v>
      </c>
      <c r="G82" s="52"/>
      <c r="H82" s="859" t="s">
        <v>165</v>
      </c>
      <c r="I82" s="861"/>
      <c r="J82" s="862"/>
      <c r="K82" s="86">
        <f>K72/(D3-K63)*100</f>
        <v>18.090805304294371</v>
      </c>
      <c r="L82" s="87">
        <f>L72/(E3-L63)*100</f>
        <v>18.754646840148698</v>
      </c>
      <c r="M82" s="87">
        <f>M72/(F3-M63)*100</f>
        <v>17.496254369901781</v>
      </c>
    </row>
    <row r="83" spans="1:13" s="62" customFormat="1" ht="9" customHeight="1">
      <c r="A83" s="15"/>
      <c r="B83" s="68" t="s">
        <v>175</v>
      </c>
      <c r="C83" s="69"/>
      <c r="D83" s="70">
        <f>SUM(E83:F83)</f>
        <v>179</v>
      </c>
      <c r="E83" s="71">
        <f>VLOOKUP($B83,'[6]第２表資料（R2）'!$B$7:$AD$144,25,FALSE)</f>
        <v>78</v>
      </c>
      <c r="F83" s="71">
        <f>VLOOKUP($B83,'[6]第２表資料（R2）'!$B$7:$AD$144,26,FALSE)</f>
        <v>101</v>
      </c>
      <c r="G83" s="52"/>
      <c r="H83" s="859" t="s">
        <v>166</v>
      </c>
      <c r="I83" s="861"/>
      <c r="J83" s="862"/>
      <c r="K83" s="86">
        <f>K73/(D3-K63)*100</f>
        <v>17.669271976815669</v>
      </c>
      <c r="L83" s="87">
        <f>L73/(E3-L63)*100</f>
        <v>15.223048327137548</v>
      </c>
      <c r="M83" s="87">
        <f>M73/(F3-M63)*100</f>
        <v>19.860163142999834</v>
      </c>
    </row>
    <row r="84" spans="1:13" s="62" customFormat="1" ht="9" customHeight="1">
      <c r="A84" s="15"/>
      <c r="B84" s="68" t="s">
        <v>176</v>
      </c>
      <c r="C84" s="69"/>
      <c r="D84" s="70">
        <f>SUM(E84:F84)</f>
        <v>148</v>
      </c>
      <c r="E84" s="71">
        <f>VLOOKUP($B84,'[6]第２表資料（R2）'!$B$7:$AD$144,25,FALSE)</f>
        <v>63</v>
      </c>
      <c r="F84" s="71">
        <f>VLOOKUP($B84,'[6]第２表資料（R2）'!$B$7:$AD$144,26,FALSE)</f>
        <v>85</v>
      </c>
      <c r="G84" s="52"/>
      <c r="H84" s="55"/>
      <c r="I84" s="55"/>
      <c r="J84" s="55"/>
      <c r="K84" s="72"/>
      <c r="L84" s="73"/>
      <c r="M84" s="73"/>
    </row>
    <row r="85" spans="1:13" s="62" customFormat="1" ht="9" customHeight="1">
      <c r="A85" s="15"/>
      <c r="B85" s="68" t="s">
        <v>177</v>
      </c>
      <c r="C85" s="69"/>
      <c r="D85" s="70">
        <f>SUM(E85:F85)</f>
        <v>162</v>
      </c>
      <c r="E85" s="71">
        <f>VLOOKUP($B85,'[6]第２表資料（R2）'!$B$7:$AD$144,25,FALSE)</f>
        <v>76</v>
      </c>
      <c r="F85" s="71">
        <f>VLOOKUP($B85,'[6]第２表資料（R2）'!$B$7:$AD$144,26,FALSE)</f>
        <v>86</v>
      </c>
      <c r="G85" s="52"/>
      <c r="H85" s="859" t="s">
        <v>178</v>
      </c>
      <c r="I85" s="860"/>
      <c r="J85" s="860"/>
      <c r="K85" s="86">
        <f>'[6]第２表資料（R2）'!Y150</f>
        <v>51.126150000000003</v>
      </c>
      <c r="L85" s="87">
        <f>'[6]第２表資料（R2）'!Z150</f>
        <v>49.824719999999999</v>
      </c>
      <c r="M85" s="87">
        <f>'[6]第２表資料（R2）'!AA150</f>
        <v>52.291739999999997</v>
      </c>
    </row>
    <row r="86" spans="1:13" s="62" customFormat="1" ht="9" customHeight="1">
      <c r="A86" s="15"/>
      <c r="B86" s="68" t="s">
        <v>179</v>
      </c>
      <c r="C86" s="69"/>
      <c r="D86" s="70">
        <f>SUM(E86:F86)</f>
        <v>144</v>
      </c>
      <c r="E86" s="71">
        <f>VLOOKUP($B86,'[6]第２表資料（R2）'!$B$7:$AD$144,25,FALSE)</f>
        <v>70</v>
      </c>
      <c r="F86" s="71">
        <f>VLOOKUP($B86,'[6]第２表資料（R2）'!$B$7:$AD$144,26,FALSE)</f>
        <v>74</v>
      </c>
      <c r="G86" s="52"/>
      <c r="H86" s="61"/>
      <c r="I86" s="55"/>
      <c r="J86" s="55"/>
      <c r="K86" s="72"/>
      <c r="L86" s="73"/>
      <c r="M86" s="73"/>
    </row>
    <row r="87" spans="1:13" s="58" customFormat="1" ht="9" customHeight="1">
      <c r="A87" s="39"/>
      <c r="B87" s="88" t="s">
        <v>180</v>
      </c>
      <c r="C87" s="89"/>
      <c r="D87" s="100">
        <f>SUM(E87:F87)</f>
        <v>144</v>
      </c>
      <c r="E87" s="101">
        <f>VLOOKUP($B87,'[6]第２表資料（R2）'!$B$7:$AD$144,25,FALSE)</f>
        <v>63</v>
      </c>
      <c r="F87" s="101">
        <f>VLOOKUP($B87,'[6]第２表資料（R2）'!$B$7:$AD$144,26,FALSE)</f>
        <v>81</v>
      </c>
      <c r="G87" s="92"/>
      <c r="H87" s="857" t="s">
        <v>181</v>
      </c>
      <c r="I87" s="858"/>
      <c r="J87" s="858"/>
      <c r="K87" s="93">
        <f>'[6]第２表資料（R2）'!Y152</f>
        <v>55.136870000000002</v>
      </c>
      <c r="L87" s="94">
        <f>'[6]第２表資料（R2）'!Z152</f>
        <v>53.620690000000003</v>
      </c>
      <c r="M87" s="94">
        <f>'[6]第２表資料（R2）'!AA152</f>
        <v>56.088239999999999</v>
      </c>
    </row>
    <row r="88" spans="1:13" s="58" customFormat="1" ht="9" customHeight="1"/>
    <row r="89" spans="1:13" ht="9" customHeight="1"/>
    <row r="164" spans="1:8">
      <c r="A164" s="95"/>
      <c r="B164" s="95"/>
      <c r="C164" s="95"/>
      <c r="D164" s="96"/>
      <c r="E164" s="97"/>
      <c r="F164" s="97"/>
      <c r="G164" s="97"/>
      <c r="H164" s="97"/>
    </row>
  </sheetData>
  <mergeCells count="19">
    <mergeCell ref="H75:J75"/>
    <mergeCell ref="A1:M1"/>
    <mergeCell ref="A2:C2"/>
    <mergeCell ref="H2:J2"/>
    <mergeCell ref="A3:C3"/>
    <mergeCell ref="H61:J61"/>
    <mergeCell ref="H63:J63"/>
    <mergeCell ref="H66:J66"/>
    <mergeCell ref="H68:J68"/>
    <mergeCell ref="H70:J70"/>
    <mergeCell ref="H72:J72"/>
    <mergeCell ref="H73:J73"/>
    <mergeCell ref="H87:J87"/>
    <mergeCell ref="H76:J76"/>
    <mergeCell ref="H78:J78"/>
    <mergeCell ref="H80:J80"/>
    <mergeCell ref="H82:J82"/>
    <mergeCell ref="H83:J83"/>
    <mergeCell ref="H85:J85"/>
  </mergeCells>
  <phoneticPr fontId="4"/>
  <pageMargins left="0.59055118110236227" right="0.59055118110236227" top="0.59055118110236227" bottom="0.59055118110236227" header="0.51181102362204722" footer="0.51181102362204722"/>
  <pageSetup paperSize="9" scale="9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49</vt:i4>
      </vt:variant>
      <vt:variant>
        <vt:lpstr>名前付き一覧</vt:lpstr>
      </vt:variant>
      <vt:variant>
        <vt:i4>140</vt:i4>
      </vt:variant>
    </vt:vector>
  </HeadingPairs>
  <TitlesOfParts>
    <vt:vector size="189" baseType="lpstr">
      <vt:lpstr>第1表</vt:lpstr>
      <vt:lpstr>第2表（全市）</vt:lpstr>
      <vt:lpstr>第2表（旧長崎市）</vt:lpstr>
      <vt:lpstr>第2表（旧香焼町）</vt:lpstr>
      <vt:lpstr>第2表（旧伊王島町）</vt:lpstr>
      <vt:lpstr>第2表（旧高島町）</vt:lpstr>
      <vt:lpstr>第2表（旧野母崎町）</vt:lpstr>
      <vt:lpstr>第2表（旧三和町）</vt:lpstr>
      <vt:lpstr>第2表（旧琴海町）</vt:lpstr>
      <vt:lpstr>第2表（旧外海町）</vt:lpstr>
      <vt:lpstr>第3表</vt:lpstr>
      <vt:lpstr>第4表</vt:lpstr>
      <vt:lpstr>第5表</vt:lpstr>
      <vt:lpstr>第6表</vt:lpstr>
      <vt:lpstr>第7表</vt:lpstr>
      <vt:lpstr>第8表</vt:lpstr>
      <vt:lpstr>第9表</vt:lpstr>
      <vt:lpstr>第10表</vt:lpstr>
      <vt:lpstr>第11表</vt:lpstr>
      <vt:lpstr>第12表</vt:lpstr>
      <vt:lpstr>第13表</vt:lpstr>
      <vt:lpstr>第14表</vt:lpstr>
      <vt:lpstr>第15表</vt:lpstr>
      <vt:lpstr>第16表</vt:lpstr>
      <vt:lpstr>第17表</vt:lpstr>
      <vt:lpstr>第18表</vt:lpstr>
      <vt:lpstr>第19表</vt:lpstr>
      <vt:lpstr>第20表（全市）</vt:lpstr>
      <vt:lpstr>第20表（旧長崎市）</vt:lpstr>
      <vt:lpstr>第20表（旧香焼町）</vt:lpstr>
      <vt:lpstr>第20表（旧伊王島町）</vt:lpstr>
      <vt:lpstr>第20表（旧高島町）</vt:lpstr>
      <vt:lpstr>第20表（旧野母崎町）</vt:lpstr>
      <vt:lpstr>第20表（旧三和町）</vt:lpstr>
      <vt:lpstr>第20表（旧琴海町）</vt:lpstr>
      <vt:lpstr>第20表（旧外海町）</vt:lpstr>
      <vt:lpstr>第21表（全市）</vt:lpstr>
      <vt:lpstr>第21表（旧市町）①</vt:lpstr>
      <vt:lpstr>第21表（旧市町）②</vt:lpstr>
      <vt:lpstr>第21表（旧市町）③</vt:lpstr>
      <vt:lpstr>第21表（旧市町）④</vt:lpstr>
      <vt:lpstr>第22表</vt:lpstr>
      <vt:lpstr>第23表</vt:lpstr>
      <vt:lpstr>第24表</vt:lpstr>
      <vt:lpstr>第25表</vt:lpstr>
      <vt:lpstr>第26表</vt:lpstr>
      <vt:lpstr>第27表</vt:lpstr>
      <vt:lpstr>第28表</vt:lpstr>
      <vt:lpstr>第29表</vt:lpstr>
      <vt:lpstr>第14表!Data</vt:lpstr>
      <vt:lpstr>第15表!Data</vt:lpstr>
      <vt:lpstr>第17表!Data</vt:lpstr>
      <vt:lpstr>第19表!Data</vt:lpstr>
      <vt:lpstr>'第20表（旧伊王島町）'!Data</vt:lpstr>
      <vt:lpstr>'第20表（旧外海町）'!Data</vt:lpstr>
      <vt:lpstr>'第20表（旧琴海町）'!Data</vt:lpstr>
      <vt:lpstr>'第20表（旧香焼町）'!Data</vt:lpstr>
      <vt:lpstr>'第20表（旧高島町）'!Data</vt:lpstr>
      <vt:lpstr>'第20表（旧三和町）'!Data</vt:lpstr>
      <vt:lpstr>'第20表（旧長崎市）'!Data</vt:lpstr>
      <vt:lpstr>'第20表（旧野母崎町）'!Data</vt:lpstr>
      <vt:lpstr>'第20表（全市）'!Data</vt:lpstr>
      <vt:lpstr>'第21表（旧市町）①'!Data</vt:lpstr>
      <vt:lpstr>'第21表（旧市町）②'!Data</vt:lpstr>
      <vt:lpstr>'第21表（旧市町）③'!Data</vt:lpstr>
      <vt:lpstr>'第21表（旧市町）④'!Data</vt:lpstr>
      <vt:lpstr>'第21表（全市）'!Data</vt:lpstr>
      <vt:lpstr>第22表!Data</vt:lpstr>
      <vt:lpstr>第23表!Data</vt:lpstr>
      <vt:lpstr>第3表!Data</vt:lpstr>
      <vt:lpstr>第12表!Hyousoku</vt:lpstr>
      <vt:lpstr>第14表!Hyousoku</vt:lpstr>
      <vt:lpstr>第15表!Hyousoku</vt:lpstr>
      <vt:lpstr>'第20表（旧伊王島町）'!Hyousoku</vt:lpstr>
      <vt:lpstr>'第20表（旧外海町）'!Hyousoku</vt:lpstr>
      <vt:lpstr>'第20表（旧琴海町）'!Hyousoku</vt:lpstr>
      <vt:lpstr>'第20表（旧香焼町）'!Hyousoku</vt:lpstr>
      <vt:lpstr>'第20表（旧高島町）'!Hyousoku</vt:lpstr>
      <vt:lpstr>'第20表（旧三和町）'!Hyousoku</vt:lpstr>
      <vt:lpstr>'第20表（旧長崎市）'!Hyousoku</vt:lpstr>
      <vt:lpstr>'第20表（旧野母崎町）'!Hyousoku</vt:lpstr>
      <vt:lpstr>'第20表（全市）'!Hyousoku</vt:lpstr>
      <vt:lpstr>'第21表（旧市町）①'!Hyousoku</vt:lpstr>
      <vt:lpstr>'第21表（旧市町）②'!Hyousoku</vt:lpstr>
      <vt:lpstr>'第21表（旧市町）③'!Hyousoku</vt:lpstr>
      <vt:lpstr>'第21表（旧市町）④'!Hyousoku</vt:lpstr>
      <vt:lpstr>第22表!Hyousoku</vt:lpstr>
      <vt:lpstr>第23表!Hyousoku</vt:lpstr>
      <vt:lpstr>第3表!Hyousoku</vt:lpstr>
      <vt:lpstr>第12表!HyousokuArea</vt:lpstr>
      <vt:lpstr>第13表!HyousokuArea</vt:lpstr>
      <vt:lpstr>第14表!HyousokuArea</vt:lpstr>
      <vt:lpstr>第15表!HyousokuArea</vt:lpstr>
      <vt:lpstr>第17表!HyousokuArea</vt:lpstr>
      <vt:lpstr>第19表!HyousokuArea</vt:lpstr>
      <vt:lpstr>'第20表（旧伊王島町）'!HyousokuArea</vt:lpstr>
      <vt:lpstr>'第20表（旧外海町）'!HyousokuArea</vt:lpstr>
      <vt:lpstr>'第20表（旧琴海町）'!HyousokuArea</vt:lpstr>
      <vt:lpstr>'第20表（旧香焼町）'!HyousokuArea</vt:lpstr>
      <vt:lpstr>'第20表（旧高島町）'!HyousokuArea</vt:lpstr>
      <vt:lpstr>'第20表（旧三和町）'!HyousokuArea</vt:lpstr>
      <vt:lpstr>'第20表（旧長崎市）'!HyousokuArea</vt:lpstr>
      <vt:lpstr>'第20表（旧野母崎町）'!HyousokuArea</vt:lpstr>
      <vt:lpstr>'第20表（全市）'!HyousokuArea</vt:lpstr>
      <vt:lpstr>'第21表（旧市町）①'!HyousokuArea</vt:lpstr>
      <vt:lpstr>'第21表（旧市町）②'!HyousokuArea</vt:lpstr>
      <vt:lpstr>'第21表（旧市町）③'!HyousokuArea</vt:lpstr>
      <vt:lpstr>'第21表（旧市町）④'!HyousokuArea</vt:lpstr>
      <vt:lpstr>'第21表（全市）'!HyousokuArea</vt:lpstr>
      <vt:lpstr>第22表!HyousokuArea</vt:lpstr>
      <vt:lpstr>第23表!HyousokuArea</vt:lpstr>
      <vt:lpstr>第3表!HyousokuArea</vt:lpstr>
      <vt:lpstr>第14表!Hyoutou</vt:lpstr>
      <vt:lpstr>第15表!Hyoutou</vt:lpstr>
      <vt:lpstr>第17表!Hyoutou</vt:lpstr>
      <vt:lpstr>第19表!Hyoutou</vt:lpstr>
      <vt:lpstr>'第20表（旧伊王島町）'!Hyoutou</vt:lpstr>
      <vt:lpstr>'第20表（旧外海町）'!Hyoutou</vt:lpstr>
      <vt:lpstr>'第20表（旧琴海町）'!Hyoutou</vt:lpstr>
      <vt:lpstr>'第20表（旧香焼町）'!Hyoutou</vt:lpstr>
      <vt:lpstr>'第20表（旧高島町）'!Hyoutou</vt:lpstr>
      <vt:lpstr>'第20表（旧三和町）'!Hyoutou</vt:lpstr>
      <vt:lpstr>'第20表（旧長崎市）'!Hyoutou</vt:lpstr>
      <vt:lpstr>'第20表（旧野母崎町）'!Hyoutou</vt:lpstr>
      <vt:lpstr>'第20表（全市）'!Hyoutou</vt:lpstr>
      <vt:lpstr>'第21表（旧市町）①'!Hyoutou</vt:lpstr>
      <vt:lpstr>'第21表（旧市町）②'!Hyoutou</vt:lpstr>
      <vt:lpstr>'第21表（旧市町）③'!Hyoutou</vt:lpstr>
      <vt:lpstr>'第21表（旧市町）④'!Hyoutou</vt:lpstr>
      <vt:lpstr>'第21表（全市）'!Hyoutou</vt:lpstr>
      <vt:lpstr>第22表!Hyoutou</vt:lpstr>
      <vt:lpstr>第23表!Hyoutou</vt:lpstr>
      <vt:lpstr>第3表!Hyoutou</vt:lpstr>
      <vt:lpstr>第9表!Hyoutou</vt:lpstr>
      <vt:lpstr>第10表!Print_Area</vt:lpstr>
      <vt:lpstr>第12表!Print_Area</vt:lpstr>
      <vt:lpstr>第19表!Print_Area</vt:lpstr>
      <vt:lpstr>第1表!Print_Area</vt:lpstr>
      <vt:lpstr>第24表!Print_Area</vt:lpstr>
      <vt:lpstr>第25表!Print_Area</vt:lpstr>
      <vt:lpstr>第29表!Print_Area</vt:lpstr>
      <vt:lpstr>'第2表（旧伊王島町）'!Print_Area</vt:lpstr>
      <vt:lpstr>'第2表（旧外海町）'!Print_Area</vt:lpstr>
      <vt:lpstr>'第2表（旧琴海町）'!Print_Area</vt:lpstr>
      <vt:lpstr>'第2表（旧香焼町）'!Print_Area</vt:lpstr>
      <vt:lpstr>'第2表（旧高島町）'!Print_Area</vt:lpstr>
      <vt:lpstr>'第2表（旧三和町）'!Print_Area</vt:lpstr>
      <vt:lpstr>'第2表（旧長崎市）'!Print_Area</vt:lpstr>
      <vt:lpstr>'第2表（旧野母崎町）'!Print_Area</vt:lpstr>
      <vt:lpstr>'第2表（全市）'!Print_Area</vt:lpstr>
      <vt:lpstr>第6表!Print_Area</vt:lpstr>
      <vt:lpstr>第9表!Print_Area</vt:lpstr>
      <vt:lpstr>第14表!Print_Titles</vt:lpstr>
      <vt:lpstr>第17表!Print_Titles</vt:lpstr>
      <vt:lpstr>'第21表（旧市町）①'!Print_Titles</vt:lpstr>
      <vt:lpstr>'第21表（旧市町）②'!Print_Titles</vt:lpstr>
      <vt:lpstr>'第21表（旧市町）③'!Print_Titles</vt:lpstr>
      <vt:lpstr>'第21表（旧市町）④'!Print_Titles</vt:lpstr>
      <vt:lpstr>'第21表（全市）'!Print_Titles</vt:lpstr>
      <vt:lpstr>第26表!Print_Titles</vt:lpstr>
      <vt:lpstr>第4表!Print_Titles</vt:lpstr>
      <vt:lpstr>第12表!Title</vt:lpstr>
      <vt:lpstr>第13表!Title</vt:lpstr>
      <vt:lpstr>第14表!Title</vt:lpstr>
      <vt:lpstr>第15表!Title</vt:lpstr>
      <vt:lpstr>第17表!Title</vt:lpstr>
      <vt:lpstr>第19表!Title</vt:lpstr>
      <vt:lpstr>'第21表（旧市町）①'!Title</vt:lpstr>
      <vt:lpstr>'第21表（旧市町）②'!Title</vt:lpstr>
      <vt:lpstr>'第21表（旧市町）③'!Title</vt:lpstr>
      <vt:lpstr>'第21表（旧市町）④'!Title</vt:lpstr>
      <vt:lpstr>'第21表（全市）'!Title</vt:lpstr>
      <vt:lpstr>第23表!Title</vt:lpstr>
      <vt:lpstr>第3表!Title</vt:lpstr>
      <vt:lpstr>第4表!Title</vt:lpstr>
      <vt:lpstr>第9表!Title</vt:lpstr>
      <vt:lpstr>第14表!TitleEnglish</vt:lpstr>
      <vt:lpstr>'第20表（旧伊王島町）'!TitleEnglish</vt:lpstr>
      <vt:lpstr>'第20表（旧外海町）'!TitleEnglish</vt:lpstr>
      <vt:lpstr>'第20表（旧琴海町）'!TitleEnglish</vt:lpstr>
      <vt:lpstr>'第20表（旧香焼町）'!TitleEnglish</vt:lpstr>
      <vt:lpstr>'第20表（旧高島町）'!TitleEnglish</vt:lpstr>
      <vt:lpstr>'第20表（旧三和町）'!TitleEnglish</vt:lpstr>
      <vt:lpstr>'第20表（旧長崎市）'!TitleEnglish</vt:lpstr>
      <vt:lpstr>'第20表（旧野母崎町）'!TitleEnglish</vt:lpstr>
      <vt:lpstr>'第20表（全市）'!TitleEnglish</vt:lpstr>
      <vt:lpstr>第22表!TitleEnglish</vt:lpstr>
      <vt:lpstr>第23表!TitleEnglish</vt:lpstr>
      <vt:lpstr>第4表!TitleEnglish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2025-05-20T03:58:19Z</cp:lastPrinted>
  <dcterms:created xsi:type="dcterms:W3CDTF">2025-05-20T01:14:39Z</dcterms:created>
  <dcterms:modified xsi:type="dcterms:W3CDTF">2025-05-20T03:58:33Z</dcterms:modified>
</cp:coreProperties>
</file>